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2.xml"/>
  <Override ContentType="application/vnd.openxmlformats-officedocument.spreadsheetml.table+xml" PartName="/xl/tables/table59.xml"/>
  <Override ContentType="application/vnd.openxmlformats-officedocument.spreadsheetml.table+xml" PartName="/xl/tables/table58.xml"/>
  <Override ContentType="application/vnd.openxmlformats-officedocument.spreadsheetml.table+xml" PartName="/xl/tables/table41.xml"/>
  <Override ContentType="application/vnd.openxmlformats-officedocument.spreadsheetml.table+xml" PartName="/xl/tables/table15.xml"/>
  <Override ContentType="application/vnd.openxmlformats-officedocument.spreadsheetml.table+xml" PartName="/xl/tables/table24.xml"/>
  <Override ContentType="application/vnd.openxmlformats-officedocument.spreadsheetml.table+xml" PartName="/xl/tables/table50.xml"/>
  <Override ContentType="application/vnd.openxmlformats-officedocument.spreadsheetml.table+xml" PartName="/xl/tables/table31.xml"/>
  <Override ContentType="application/vnd.openxmlformats-officedocument.spreadsheetml.table+xml" PartName="/xl/tables/table5.xml"/>
  <Override ContentType="application/vnd.openxmlformats-officedocument.spreadsheetml.table+xml" PartName="/xl/tables/table49.xml"/>
  <Override ContentType="application/vnd.openxmlformats-officedocument.spreadsheetml.table+xml" PartName="/xl/tables/table57.xml"/>
  <Override ContentType="application/vnd.openxmlformats-officedocument.spreadsheetml.table+xml" PartName="/xl/tables/table40.xml"/>
  <Override ContentType="application/vnd.openxmlformats-officedocument.spreadsheetml.table+xml" PartName="/xl/tables/table14.xml"/>
  <Override ContentType="application/vnd.openxmlformats-officedocument.spreadsheetml.table+xml" PartName="/xl/tables/table23.xml"/>
  <Override ContentType="application/vnd.openxmlformats-officedocument.spreadsheetml.table+xml" PartName="/xl/tables/table18.xml"/>
  <Override ContentType="application/vnd.openxmlformats-officedocument.spreadsheetml.table+xml" PartName="/xl/tables/table48.xml"/>
  <Override ContentType="application/vnd.openxmlformats-officedocument.spreadsheetml.table+xml" PartName="/xl/tables/table22.xml"/>
  <Override ContentType="application/vnd.openxmlformats-officedocument.spreadsheetml.table+xml" PartName="/xl/tables/table52.xml"/>
  <Override ContentType="application/vnd.openxmlformats-officedocument.spreadsheetml.table+xml" PartName="/xl/tables/table35.xml"/>
  <Override ContentType="application/vnd.openxmlformats-officedocument.spreadsheetml.table+xml" PartName="/xl/tables/table6.xml"/>
  <Override ContentType="application/vnd.openxmlformats-officedocument.spreadsheetml.table+xml" PartName="/xl/tables/table65.xml"/>
  <Override ContentType="application/vnd.openxmlformats-officedocument.spreadsheetml.table+xml" PartName="/xl/tables/table20.xml"/>
  <Override ContentType="application/vnd.openxmlformats-officedocument.spreadsheetml.table+xml" PartName="/xl/tables/table17.xml"/>
  <Override ContentType="application/vnd.openxmlformats-officedocument.spreadsheetml.table+xml" PartName="/xl/tables/table33.xml"/>
  <Override ContentType="application/vnd.openxmlformats-officedocument.spreadsheetml.table+xml" PartName="/xl/tables/table47.xml"/>
  <Override ContentType="application/vnd.openxmlformats-officedocument.spreadsheetml.table+xml" PartName="/xl/tables/table34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51.xml"/>
  <Override ContentType="application/vnd.openxmlformats-officedocument.spreadsheetml.table+xml" PartName="/xl/tables/table64.xml"/>
  <Override ContentType="application/vnd.openxmlformats-officedocument.spreadsheetml.table+xml" PartName="/xl/tables/table37.xml"/>
  <Override ContentType="application/vnd.openxmlformats-officedocument.spreadsheetml.table+xml" PartName="/xl/tables/table62.xml"/>
  <Override ContentType="application/vnd.openxmlformats-officedocument.spreadsheetml.table+xml" PartName="/xl/tables/table29.xml"/>
  <Override ContentType="application/vnd.openxmlformats-officedocument.spreadsheetml.table+xml" PartName="/xl/tables/table5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28.xml"/>
  <Override ContentType="application/vnd.openxmlformats-officedocument.spreadsheetml.table+xml" PartName="/xl/tables/table63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36.xml"/>
  <Override ContentType="application/vnd.openxmlformats-officedocument.spreadsheetml.table+xml" PartName="/xl/tables/table61.xml"/>
  <Override ContentType="application/vnd.openxmlformats-officedocument.spreadsheetml.table+xml" PartName="/xl/tables/table19.xml"/>
  <Override ContentType="application/vnd.openxmlformats-officedocument.spreadsheetml.table+xml" PartName="/xl/tables/table44.xml"/>
  <Override ContentType="application/vnd.openxmlformats-officedocument.spreadsheetml.table+xml" PartName="/xl/tables/table10.xml"/>
  <Override ContentType="application/vnd.openxmlformats-officedocument.spreadsheetml.table+xml" PartName="/xl/tables/table27.xml"/>
  <Override ContentType="application/vnd.openxmlformats-officedocument.spreadsheetml.table+xml" PartName="/xl/tables/table53.xml"/>
  <Override ContentType="application/vnd.openxmlformats-officedocument.spreadsheetml.table+xml" PartName="/xl/tables/table9.xml"/>
  <Override ContentType="application/vnd.openxmlformats-officedocument.spreadsheetml.table+xml" PartName="/xl/tables/table43.xml"/>
  <Override ContentType="application/vnd.openxmlformats-officedocument.spreadsheetml.table+xml" PartName="/xl/tables/table13.xml"/>
  <Override ContentType="application/vnd.openxmlformats-officedocument.spreadsheetml.table+xml" PartName="/xl/tables/table56.xml"/>
  <Override ContentType="application/vnd.openxmlformats-officedocument.spreadsheetml.table+xml" PartName="/xl/tables/table1.xml"/>
  <Override ContentType="application/vnd.openxmlformats-officedocument.spreadsheetml.table+xml" PartName="/xl/tables/table30.xml"/>
  <Override ContentType="application/vnd.openxmlformats-officedocument.spreadsheetml.table+xml" PartName="/xl/tables/table2.xml"/>
  <Override ContentType="application/vnd.openxmlformats-officedocument.spreadsheetml.table+xml" PartName="/xl/tables/table26.xml"/>
  <Override ContentType="application/vnd.openxmlformats-officedocument.spreadsheetml.table+xml" PartName="/xl/tables/table39.xml"/>
  <Override ContentType="application/vnd.openxmlformats-officedocument.spreadsheetml.table+xml" PartName="/xl/tables/table55.xml"/>
  <Override ContentType="application/vnd.openxmlformats-officedocument.spreadsheetml.table+xml" PartName="/xl/tables/table3.xml"/>
  <Override ContentType="application/vnd.openxmlformats-officedocument.spreadsheetml.table+xml" PartName="/xl/tables/table42.xml"/>
  <Override ContentType="application/vnd.openxmlformats-officedocument.spreadsheetml.table+xml" PartName="/xl/tables/table60.xml"/>
  <Override ContentType="application/vnd.openxmlformats-officedocument.spreadsheetml.table+xml" PartName="/xl/tables/table38.xml"/>
  <Override ContentType="application/vnd.openxmlformats-officedocument.spreadsheetml.table+xml" PartName="/xl/tables/table12.xml"/>
  <Override ContentType="application/vnd.openxmlformats-officedocument.spreadsheetml.table+xml" PartName="/xl/tables/table25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40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ement Général" sheetId="1" r:id="rId5"/>
    <sheet state="visible" name="TOP 10" sheetId="2" r:id="rId6"/>
    <sheet state="visible" name="Classement MS" sheetId="3" r:id="rId7"/>
    <sheet state="visible" name="MS1" sheetId="4" r:id="rId8"/>
    <sheet state="visible" name="MS2" sheetId="5" r:id="rId9"/>
    <sheet state="visible" name="MS3" sheetId="6" r:id="rId10"/>
    <sheet state="visible" name="MS4" sheetId="7" r:id="rId11"/>
    <sheet state="visible" name="MS5" sheetId="8" r:id="rId12"/>
    <sheet state="visible" name="MS6" sheetId="9" r:id="rId13"/>
    <sheet state="visible" name="MS7" sheetId="10" r:id="rId14"/>
    <sheet state="visible" name="MS8" sheetId="11" r:id="rId15"/>
    <sheet state="visible" name="MS9" sheetId="12" r:id="rId16"/>
    <sheet state="visible" name="MS10" sheetId="13" r:id="rId17"/>
    <sheet state="visible" name="MS11" sheetId="14" r:id="rId18"/>
    <sheet state="visible" name="MS12" sheetId="15" r:id="rId19"/>
    <sheet state="visible" name="MS13" sheetId="16" r:id="rId20"/>
    <sheet state="visible" name="Classement RoC" sheetId="17" r:id="rId21"/>
    <sheet state="visible" name="RoC1" sheetId="18" r:id="rId22"/>
    <sheet state="visible" name="RoC2" sheetId="19" r:id="rId23"/>
    <sheet state="visible" name="RoC3" sheetId="20" r:id="rId24"/>
    <sheet state="visible" name="RoC4" sheetId="21" r:id="rId25"/>
    <sheet state="visible" name="RoC5" sheetId="22" r:id="rId26"/>
    <sheet state="visible" name="RoC6" sheetId="23" r:id="rId27"/>
    <sheet state="visible" name="RoC7" sheetId="24" r:id="rId28"/>
    <sheet state="visible" name="RoC8" sheetId="25" r:id="rId29"/>
    <sheet state="visible" name="RoC9" sheetId="26" r:id="rId30"/>
    <sheet state="visible" name="RoC10" sheetId="27" r:id="rId31"/>
    <sheet state="visible" name="RoC11" sheetId="28" r:id="rId32"/>
    <sheet state="visible" name="RoC12" sheetId="29" r:id="rId33"/>
    <sheet state="visible" name="RoC13" sheetId="30" r:id="rId34"/>
    <sheet state="visible" name="Classement Kill" sheetId="31" r:id="rId35"/>
    <sheet state="visible" name="Classement Killer" sheetId="32" r:id="rId36"/>
    <sheet state="visible" name="Kill 1" sheetId="33" r:id="rId37"/>
    <sheet state="visible" name="Kill 2" sheetId="34" r:id="rId38"/>
    <sheet state="visible" name="Kill 3" sheetId="35" r:id="rId39"/>
    <sheet state="visible" name="Kill 4" sheetId="36" r:id="rId40"/>
    <sheet state="visible" name="Kill 5" sheetId="37" r:id="rId41"/>
    <sheet state="visible" name="Kill 6" sheetId="38" r:id="rId42"/>
    <sheet state="visible" name="Kill 7" sheetId="39" r:id="rId43"/>
    <sheet state="visible" name="Kill 8" sheetId="40" r:id="rId44"/>
    <sheet state="visible" name="Kill 9" sheetId="41" r:id="rId45"/>
    <sheet state="visible" name="Kill 10" sheetId="42" r:id="rId46"/>
    <sheet state="visible" name="Kill 11" sheetId="43" r:id="rId47"/>
    <sheet state="visible" name="Kill 12" sheetId="44" r:id="rId48"/>
    <sheet state="visible" name="Kill 13" sheetId="45" r:id="rId49"/>
  </sheets>
  <definedNames/>
  <calcPr/>
</workbook>
</file>

<file path=xl/sharedStrings.xml><?xml version="1.0" encoding="utf-8"?>
<sst xmlns="http://schemas.openxmlformats.org/spreadsheetml/2006/main" count="1402" uniqueCount="279">
  <si>
    <t>Monster Stack</t>
  </si>
  <si>
    <t>Roller Coaster</t>
  </si>
  <si>
    <t>Prochains rendez-vous</t>
  </si>
  <si>
    <t>Classement</t>
  </si>
  <si>
    <t>PLACE</t>
  </si>
  <si>
    <t>Points</t>
  </si>
  <si>
    <t>PSEUDO</t>
  </si>
  <si>
    <t>Participants</t>
  </si>
  <si>
    <t xml:space="preserve"> </t>
  </si>
  <si>
    <t>MS1</t>
  </si>
  <si>
    <t>Online</t>
  </si>
  <si>
    <t>pts1</t>
  </si>
  <si>
    <t>Total</t>
  </si>
  <si>
    <t>MS2</t>
  </si>
  <si>
    <t>pts2</t>
  </si>
  <si>
    <t>MS3</t>
  </si>
  <si>
    <t>pts3</t>
  </si>
  <si>
    <t>Live</t>
  </si>
  <si>
    <t>MS4</t>
  </si>
  <si>
    <t>pts4</t>
  </si>
  <si>
    <t>MS5</t>
  </si>
  <si>
    <t>pts5</t>
  </si>
  <si>
    <t>MS6</t>
  </si>
  <si>
    <t>pts6</t>
  </si>
  <si>
    <t>MS7</t>
  </si>
  <si>
    <t>pts7</t>
  </si>
  <si>
    <t>MS8</t>
  </si>
  <si>
    <t>pts8</t>
  </si>
  <si>
    <t>Kill The PPCien</t>
  </si>
  <si>
    <t>MS9</t>
  </si>
  <si>
    <t>pts9</t>
  </si>
  <si>
    <t>PSEUDO 2</t>
  </si>
  <si>
    <t>MS10</t>
  </si>
  <si>
    <t>pts10</t>
  </si>
  <si>
    <t>MS11</t>
  </si>
  <si>
    <t>pts11</t>
  </si>
  <si>
    <t>MS12</t>
  </si>
  <si>
    <t>pts12</t>
  </si>
  <si>
    <t>MS13</t>
  </si>
  <si>
    <t>Total 2</t>
  </si>
  <si>
    <t>pts13</t>
  </si>
  <si>
    <t xml:space="preserve">  2</t>
  </si>
  <si>
    <t>Monster Stack 2</t>
  </si>
  <si>
    <t>Roller Coaster 2</t>
  </si>
  <si>
    <t>Kill The PPCien 2</t>
  </si>
  <si>
    <t>Mako Lemore</t>
  </si>
  <si>
    <t>8kinder6</t>
  </si>
  <si>
    <t>alexinzaghi</t>
  </si>
  <si>
    <t>Nanny on pe</t>
  </si>
  <si>
    <t>TontonZgueg</t>
  </si>
  <si>
    <t>JM-Chatte</t>
  </si>
  <si>
    <t>jejehehe</t>
  </si>
  <si>
    <t>Kevfurious</t>
  </si>
  <si>
    <t>Immond</t>
  </si>
  <si>
    <t>Kill the PPCien</t>
  </si>
  <si>
    <t>Phil1308</t>
  </si>
  <si>
    <t>Foldzilla</t>
  </si>
  <si>
    <t>Xenocq79</t>
  </si>
  <si>
    <t>_Sale-Bet_</t>
  </si>
  <si>
    <t>christ86000</t>
  </si>
  <si>
    <t>titounio</t>
  </si>
  <si>
    <t>Chuckandier</t>
  </si>
  <si>
    <t>Redblood92</t>
  </si>
  <si>
    <t>.BARBAPAPA66</t>
  </si>
  <si>
    <t>Dirty Bazaar</t>
  </si>
  <si>
    <t>rastamokett</t>
  </si>
  <si>
    <t>Legabodu86</t>
  </si>
  <si>
    <t>shokooo</t>
  </si>
  <si>
    <t>Scherkan86</t>
  </si>
  <si>
    <t>Patgaret</t>
  </si>
  <si>
    <t>Rod_John_VI</t>
  </si>
  <si>
    <t>FridAKahlo</t>
  </si>
  <si>
    <t>COMBERS</t>
  </si>
  <si>
    <t>Fishtipanda</t>
  </si>
  <si>
    <t>BBH 75</t>
  </si>
  <si>
    <t>gregmoore</t>
  </si>
  <si>
    <t>Vaillant 86</t>
  </si>
  <si>
    <t>Le MARVEL</t>
  </si>
  <si>
    <t>Sharky</t>
  </si>
  <si>
    <t>S.coco</t>
  </si>
  <si>
    <t>Pitt86700</t>
  </si>
  <si>
    <t>cassius-86</t>
  </si>
  <si>
    <t>A_iniesta</t>
  </si>
  <si>
    <t>KamehamehAS</t>
  </si>
  <si>
    <t>elvasco</t>
  </si>
  <si>
    <t>Agouty79</t>
  </si>
  <si>
    <t>RicDeckard</t>
  </si>
  <si>
    <t>Gus enScene</t>
  </si>
  <si>
    <t>sonic86</t>
  </si>
  <si>
    <t>Baykoku</t>
  </si>
  <si>
    <t>SINGE7</t>
  </si>
  <si>
    <t>kiki86 x</t>
  </si>
  <si>
    <t>Spyke 22</t>
  </si>
  <si>
    <t>fiodor86</t>
  </si>
  <si>
    <t>..mamat86..</t>
  </si>
  <si>
    <t>Kiki Bazaar</t>
  </si>
  <si>
    <t>emmanuel.g</t>
  </si>
  <si>
    <t>--WondeR--</t>
  </si>
  <si>
    <t>POMB1664</t>
  </si>
  <si>
    <t>BRUNOWINNER</t>
  </si>
  <si>
    <t>_Macash_</t>
  </si>
  <si>
    <t>Mitch</t>
  </si>
  <si>
    <t>erniedog56x</t>
  </si>
  <si>
    <t>ElDail</t>
  </si>
  <si>
    <t>REDSQUIRREL</t>
  </si>
  <si>
    <t>Mikalack</t>
  </si>
  <si>
    <t>Blochedu86</t>
  </si>
  <si>
    <t>M2TH___off</t>
  </si>
  <si>
    <t>kinchuck</t>
  </si>
  <si>
    <t>FisherPrice.</t>
  </si>
  <si>
    <t>StephBoss05</t>
  </si>
  <si>
    <t>UnPetitJaune</t>
  </si>
  <si>
    <t>cataleya86</t>
  </si>
  <si>
    <t>iOneGeek</t>
  </si>
  <si>
    <t>belussac</t>
  </si>
  <si>
    <t>marypops64</t>
  </si>
  <si>
    <t>_RDpik_</t>
  </si>
  <si>
    <t>chatouill86</t>
  </si>
  <si>
    <t>Baloo-R</t>
  </si>
  <si>
    <t>Dr Linebourg</t>
  </si>
  <si>
    <t>Mistral86</t>
  </si>
  <si>
    <t>HIPPO777</t>
  </si>
  <si>
    <t>Senfou</t>
  </si>
  <si>
    <t>NIKOGIGI86</t>
  </si>
  <si>
    <t>vicmackey86</t>
  </si>
  <si>
    <t>PSGJM</t>
  </si>
  <si>
    <t>TexasDolly</t>
  </si>
  <si>
    <t>SCOTT16</t>
  </si>
  <si>
    <t>Adrinhooo</t>
  </si>
  <si>
    <t>Le_Pictavien</t>
  </si>
  <si>
    <t>pablo</t>
  </si>
  <si>
    <t>kkaicharlie</t>
  </si>
  <si>
    <t>nono.1er</t>
  </si>
  <si>
    <t>Wallace</t>
  </si>
  <si>
    <t>ifig</t>
  </si>
  <si>
    <t>0</t>
  </si>
  <si>
    <t>Pachavi</t>
  </si>
  <si>
    <t>RRazeRR_</t>
  </si>
  <si>
    <t>Jennyyy8</t>
  </si>
  <si>
    <t>XFLOXANXGEX</t>
  </si>
  <si>
    <t>Bratake</t>
  </si>
  <si>
    <t>Butterfly-as</t>
  </si>
  <si>
    <t>Multiversus</t>
  </si>
  <si>
    <t>Pivanoxlia</t>
  </si>
  <si>
    <t>roudoudou759</t>
  </si>
  <si>
    <t>Mr Steven</t>
  </si>
  <si>
    <t>Piva</t>
  </si>
  <si>
    <t>francesco0</t>
  </si>
  <si>
    <t>Elfy</t>
  </si>
  <si>
    <t>pinobis</t>
  </si>
  <si>
    <t>Odile2Raise</t>
  </si>
  <si>
    <t>Kilua941</t>
  </si>
  <si>
    <t>Williamax86</t>
  </si>
  <si>
    <t>Tran</t>
  </si>
  <si>
    <t>GPdB</t>
  </si>
  <si>
    <t>- O B L -</t>
  </si>
  <si>
    <t>RousskoShark</t>
  </si>
  <si>
    <t>Maaverick</t>
  </si>
  <si>
    <t>Lechti</t>
  </si>
  <si>
    <t>steprou</t>
  </si>
  <si>
    <t>LeChiffon</t>
  </si>
  <si>
    <t>Marco</t>
  </si>
  <si>
    <t>ricota</t>
  </si>
  <si>
    <t>DSCOSTA</t>
  </si>
  <si>
    <t>Popeye86</t>
  </si>
  <si>
    <t>LeYug</t>
  </si>
  <si>
    <t>Titouille</t>
  </si>
  <si>
    <t>Ararhehe</t>
  </si>
  <si>
    <t>Corsaire</t>
  </si>
  <si>
    <t>CharlyDu86</t>
  </si>
  <si>
    <t>ValHallaaaaa</t>
  </si>
  <si>
    <t>dodu</t>
  </si>
  <si>
    <t>33joe33</t>
  </si>
  <si>
    <t>exoviik</t>
  </si>
  <si>
    <t>_Maverick86_</t>
  </si>
  <si>
    <t>Dux</t>
  </si>
  <si>
    <t>bartman</t>
  </si>
  <si>
    <t>bibi95</t>
  </si>
  <si>
    <t>Wolverine</t>
  </si>
  <si>
    <t>Doudoux</t>
  </si>
  <si>
    <t>Sixelaris</t>
  </si>
  <si>
    <t>Likeafish</t>
  </si>
  <si>
    <t>benitio86</t>
  </si>
  <si>
    <t>Kantescino</t>
  </si>
  <si>
    <t>Gadjo79</t>
  </si>
  <si>
    <t>Nicotine8743</t>
  </si>
  <si>
    <t>Loulou79</t>
  </si>
  <si>
    <t>Pioune</t>
  </si>
  <si>
    <t>xnrj</t>
  </si>
  <si>
    <t>Xrlaris</t>
  </si>
  <si>
    <t>oumar</t>
  </si>
  <si>
    <t>8cobras6</t>
  </si>
  <si>
    <t>modoriya</t>
  </si>
  <si>
    <t>Fanfan</t>
  </si>
  <si>
    <t>Broketomalte</t>
  </si>
  <si>
    <t>Xelaris</t>
  </si>
  <si>
    <t>Grandstrateguerre</t>
  </si>
  <si>
    <t>Chiffon</t>
  </si>
  <si>
    <t>botbot</t>
  </si>
  <si>
    <t>AKlibur</t>
  </si>
  <si>
    <t>LCS80</t>
  </si>
  <si>
    <t>likecarambar</t>
  </si>
  <si>
    <t>Tanguy</t>
  </si>
  <si>
    <t>This is hell</t>
  </si>
  <si>
    <t>Roksanne</t>
  </si>
  <si>
    <t>Dragoutchi</t>
  </si>
  <si>
    <t>Akero Agnis</t>
  </si>
  <si>
    <t>Antob86580</t>
  </si>
  <si>
    <t>Stockholm</t>
  </si>
  <si>
    <t>Karter6</t>
  </si>
  <si>
    <t>Eliran</t>
  </si>
  <si>
    <t>Manon</t>
  </si>
  <si>
    <t>GambleBoy</t>
  </si>
  <si>
    <t>TheWOWStreet</t>
  </si>
  <si>
    <t>karibette</t>
  </si>
  <si>
    <t>Onyx.luxon</t>
  </si>
  <si>
    <t>Lamby</t>
  </si>
  <si>
    <t>Pangallin</t>
  </si>
  <si>
    <t>esco86</t>
  </si>
  <si>
    <t>ceeme86</t>
  </si>
  <si>
    <t>karib</t>
  </si>
  <si>
    <t>Roller Coaster 1</t>
  </si>
  <si>
    <t>pts 1</t>
  </si>
  <si>
    <t>pts 2</t>
  </si>
  <si>
    <t>Roller Coaster 3</t>
  </si>
  <si>
    <t>pts 3</t>
  </si>
  <si>
    <t>Roller Coaster 4</t>
  </si>
  <si>
    <t>pts 4</t>
  </si>
  <si>
    <t>Roller Coaster 5</t>
  </si>
  <si>
    <t>pts 5</t>
  </si>
  <si>
    <t>Roller Coaster 6</t>
  </si>
  <si>
    <t>pts 6</t>
  </si>
  <si>
    <t>Roller Coaster 7</t>
  </si>
  <si>
    <t>pts 7</t>
  </si>
  <si>
    <t>Roller Coaster 8</t>
  </si>
  <si>
    <t>pts 8</t>
  </si>
  <si>
    <t>Roller Coaster 9</t>
  </si>
  <si>
    <t>pts 9</t>
  </si>
  <si>
    <t>Roller Coaster 10</t>
  </si>
  <si>
    <t>pts 10</t>
  </si>
  <si>
    <t>Roller Coaster 11</t>
  </si>
  <si>
    <t>pts 11</t>
  </si>
  <si>
    <t>Roller Coaster 12</t>
  </si>
  <si>
    <t>pts 12</t>
  </si>
  <si>
    <t>Roller Coaster 13</t>
  </si>
  <si>
    <t>pts 13</t>
  </si>
  <si>
    <t>Pseudo</t>
  </si>
  <si>
    <t>_VisMaVie_</t>
  </si>
  <si>
    <t>Kill 1</t>
  </si>
  <si>
    <t>Kill 2</t>
  </si>
  <si>
    <t>Kill 3</t>
  </si>
  <si>
    <t>Kill 4</t>
  </si>
  <si>
    <t>Kill 5</t>
  </si>
  <si>
    <t>Kill 6</t>
  </si>
  <si>
    <t>Kill 7</t>
  </si>
  <si>
    <t>Kill 8</t>
  </si>
  <si>
    <t>Kill 9</t>
  </si>
  <si>
    <t>Kill 10</t>
  </si>
  <si>
    <t>Kill 11</t>
  </si>
  <si>
    <t>Kill 12</t>
  </si>
  <si>
    <t>Kill 13</t>
  </si>
  <si>
    <t>pts</t>
  </si>
  <si>
    <t>Jetons pour la Finale</t>
  </si>
  <si>
    <t>Points 2</t>
  </si>
  <si>
    <t>pts2 2</t>
  </si>
  <si>
    <t>pts3 2</t>
  </si>
  <si>
    <t>pts4 2</t>
  </si>
  <si>
    <t>pts5 2</t>
  </si>
  <si>
    <t>pts6 2</t>
  </si>
  <si>
    <t>pts7 2</t>
  </si>
  <si>
    <t>pts8 2</t>
  </si>
  <si>
    <t>pts9 2</t>
  </si>
  <si>
    <t>pts10 2</t>
  </si>
  <si>
    <t>pts11 2</t>
  </si>
  <si>
    <t>pts12 2</t>
  </si>
  <si>
    <t>pts13 2</t>
  </si>
  <si>
    <t>Jetons pour la Finale 2</t>
  </si>
  <si>
    <t>Killer</t>
  </si>
  <si>
    <t>Kills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</si>
</sst>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 yyyy"/>
  </numFmts>
  <fonts count="38">
    <font>
      <sz val="11.0"/>
      <color theme="1"/>
      <name val="Calibri"/>
      <scheme val="minor"/>
    </font>
    <font>
      <sz val="10.0"/>
      <color theme="1"/>
      <name val="Calibri"/>
    </font>
    <font/>
    <font>
      <sz val="11.0"/>
      <color theme="1"/>
      <name val="Calibri"/>
    </font>
    <font>
      <sz val="10.0"/>
      <color theme="1"/>
      <name val="Arial"/>
    </font>
    <font>
      <b/>
      <sz val="12.0"/>
      <color rgb="FFFFFFFF"/>
      <name val="Calibri"/>
    </font>
    <font>
      <b/>
      <sz val="11.0"/>
      <color theme="0"/>
      <name val="Calibri"/>
    </font>
    <font>
      <b/>
      <sz val="12.0"/>
      <color theme="0"/>
      <name val="Calibri"/>
    </font>
    <font>
      <b/>
      <sz val="13.0"/>
      <color rgb="FFFFFFFF"/>
      <name val="Calibri"/>
    </font>
    <font>
      <b/>
      <sz val="13.0"/>
      <color theme="0"/>
      <name val="Calibri"/>
    </font>
    <font>
      <b/>
      <sz val="12.0"/>
      <color rgb="FF000000"/>
      <name val="Calibri"/>
    </font>
    <font>
      <b/>
      <sz val="10.0"/>
      <color rgb="FFFFFFFF"/>
      <name val="Calibri"/>
    </font>
    <font>
      <sz val="12.0"/>
      <color rgb="FF000118"/>
      <name val="Nunito Sans"/>
    </font>
    <font>
      <b/>
      <sz val="10.0"/>
      <color theme="0"/>
      <name val="Calibri"/>
    </font>
    <font>
      <b/>
      <sz val="13.0"/>
      <color rgb="FF000000"/>
      <name val="Calibri"/>
    </font>
    <font>
      <b/>
      <sz val="13.0"/>
      <color rgb="FFFF0000"/>
      <name val="Calibri"/>
    </font>
    <font>
      <sz val="12.0"/>
      <color theme="1"/>
      <name val="Arial"/>
    </font>
    <font>
      <sz val="11.0"/>
      <color rgb="FF000000"/>
      <name val="Calibri"/>
    </font>
    <font>
      <color rgb="FF1F1F1F"/>
      <name val="Arial"/>
    </font>
    <font>
      <sz val="12.0"/>
      <color theme="1"/>
      <name val="Calibri"/>
    </font>
    <font>
      <sz val="14.0"/>
      <color theme="1"/>
      <name val="Calibri"/>
    </font>
    <font>
      <b/>
      <sz val="12.0"/>
      <color theme="1"/>
      <name val="Calibri"/>
    </font>
    <font>
      <color theme="1"/>
      <name val="Calibri"/>
      <scheme val="minor"/>
    </font>
    <font>
      <sz val="9.0"/>
      <color rgb="FF000000"/>
      <name val="&quot;Google Sans Mono&quot;"/>
    </font>
    <font>
      <sz val="12.0"/>
      <color rgb="FF0B57D0"/>
      <name val="Arial"/>
    </font>
    <font>
      <sz val="11.0"/>
      <color rgb="FF1F1F1F"/>
      <name val="Calibri"/>
    </font>
    <font>
      <sz val="11.0"/>
      <color theme="1"/>
      <name val="&quot;Google Sans&quot;"/>
    </font>
    <font>
      <color rgb="FF000000"/>
      <name val="Arial"/>
    </font>
    <font>
      <sz val="11.0"/>
      <color rgb="FF1F1F1F"/>
      <name val="&quot;Google Sans&quot;"/>
    </font>
    <font>
      <sz val="9.0"/>
      <color rgb="FF1F1F1F"/>
      <name val="&quot;Google Sans&quot;"/>
    </font>
    <font>
      <color theme="1"/>
      <name val="Calibri"/>
    </font>
    <font>
      <b/>
      <sz val="11.0"/>
      <color theme="1"/>
      <name val="Calibri"/>
    </font>
    <font>
      <color theme="1"/>
      <name val="Arial"/>
    </font>
    <font>
      <b/>
      <sz val="11.0"/>
      <color rgb="FFFFFFFF"/>
      <name val="Calibri"/>
    </font>
    <font>
      <sz val="11.0"/>
      <color rgb="FF000000"/>
      <name val="Inconsolata"/>
    </font>
    <font>
      <sz val="14.0"/>
      <color rgb="FF000000"/>
      <name val="Calibri"/>
    </font>
    <font>
      <sz val="11.0"/>
      <color theme="1"/>
      <name val="Google Sans"/>
    </font>
    <font>
      <sz val="11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7CB4D"/>
        <bgColor rgb="FFF7CB4D"/>
      </patternFill>
    </fill>
    <fill>
      <patternFill patternType="solid">
        <fgColor rgb="FF8BC34A"/>
        <bgColor rgb="FF8BC34A"/>
      </patternFill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EF8E3"/>
        <bgColor rgb="FFFEF8E3"/>
      </patternFill>
    </fill>
    <fill>
      <patternFill patternType="solid">
        <fgColor rgb="FFEEF7E3"/>
        <bgColor rgb="FFEEF7E3"/>
      </patternFill>
    </fill>
    <fill>
      <patternFill patternType="solid">
        <fgColor rgb="FFF7CAAC"/>
        <bgColor rgb="FFF7CAAC"/>
      </patternFill>
    </fill>
    <fill>
      <patternFill patternType="solid">
        <fgColor rgb="FFE0F7FA"/>
        <bgColor rgb="FFE0F7FA"/>
      </patternFill>
    </fill>
    <fill>
      <patternFill patternType="solid">
        <fgColor theme="0"/>
        <bgColor theme="0"/>
      </patternFill>
    </fill>
    <fill>
      <patternFill patternType="solid">
        <fgColor rgb="FF5B95F9"/>
        <bgColor rgb="FF5B95F9"/>
      </patternFill>
    </fill>
    <fill>
      <patternFill patternType="solid">
        <fgColor rgb="FFE8F0FE"/>
        <bgColor rgb="FFE8F0FE"/>
      </patternFill>
    </fill>
    <fill>
      <patternFill patternType="solid">
        <fgColor rgb="FF4472C4"/>
        <bgColor rgb="FF4472C4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5B9BD5"/>
        <bgColor rgb="FF5B9BD5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theme="4"/>
        <bgColor theme="4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9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2" numFmtId="0" xfId="0" applyBorder="1" applyFill="1" applyFont="1"/>
    <xf borderId="3" fillId="2" fontId="2" numFmtId="0" xfId="0" applyBorder="1" applyFill="1" applyFont="1"/>
    <xf borderId="1" fillId="3" fontId="1" numFmtId="0" xfId="0" applyAlignment="1" applyBorder="1" applyFill="1" applyFont="1">
      <alignment horizontal="center" readingOrder="0"/>
    </xf>
    <xf borderId="2" fillId="3" fontId="2" numFmtId="0" xfId="0" applyBorder="1" applyFill="1" applyFont="1"/>
    <xf borderId="3" fillId="3" fontId="2" numFmtId="0" xfId="0" applyBorder="1" applyFill="1" applyFont="1"/>
    <xf borderId="1" fillId="4" fontId="3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4" fillId="5" fontId="1" numFmtId="0" xfId="0" applyAlignment="1" applyBorder="1" applyFill="1" applyFont="1">
      <alignment horizontal="center" readingOrder="0"/>
    </xf>
    <xf borderId="5" fillId="0" fontId="4" numFmtId="0" xfId="0" applyAlignment="1" applyBorder="1" applyFont="1">
      <alignment horizontal="center"/>
    </xf>
    <xf borderId="4" fillId="5" fontId="1" numFmtId="0" xfId="0" applyAlignment="1" applyBorder="1" applyFill="1" applyFont="1">
      <alignment horizontal="center"/>
    </xf>
    <xf borderId="4" fillId="0" fontId="5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/>
    </xf>
    <xf borderId="4" fillId="5" fontId="1" numFmtId="1" xfId="0" applyAlignment="1" applyBorder="1" applyFill="1" applyFont="1" applyNumberFormat="1">
      <alignment horizontal="center"/>
    </xf>
    <xf borderId="7" fillId="0" fontId="6" numFmtId="0" xfId="0" applyAlignment="1" applyBorder="1" applyFont="1">
      <alignment horizontal="center"/>
    </xf>
    <xf borderId="4" fillId="0" fontId="7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4" fillId="0" fontId="8" numFmtId="2" xfId="0" applyAlignment="1" applyBorder="1" applyFont="1" applyNumberFormat="1">
      <alignment horizontal="center" shrinkToFit="0" vertical="center" wrapText="1"/>
    </xf>
    <xf borderId="4" fillId="0" fontId="9" numFmtId="2" xfId="0" applyAlignment="1" applyBorder="1" applyFont="1" applyNumberForma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4" fillId="0" fontId="11" numFmtId="2" xfId="0" applyAlignment="1" applyBorder="1" applyFont="1" applyNumberFormat="1">
      <alignment horizontal="center" readingOrder="0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6" fontId="12" numFmtId="0" xfId="0" applyFill="1" applyFont="1"/>
    <xf borderId="4" fillId="0" fontId="13" numFmtId="2" xfId="0" applyAlignment="1" applyBorder="1" applyFont="1" applyNumberFormat="1">
      <alignment horizontal="center" shrinkToFit="0" vertical="center" wrapText="1"/>
    </xf>
    <xf borderId="3" fillId="4" fontId="2" numFmtId="0" xfId="0" applyBorder="1" applyFill="1" applyFont="1"/>
    <xf borderId="0" fillId="0" fontId="14" numFmtId="1" xfId="0" applyAlignment="1" applyFont="1" applyNumberFormat="1">
      <alignment horizontal="center" readingOrder="0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3" numFmtId="1" xfId="0" applyAlignment="1" applyFont="1" applyNumberFormat="1">
      <alignment horizontal="center" readingOrder="0" shrinkToFit="0" vertical="center" wrapText="1"/>
    </xf>
    <xf borderId="4" fillId="0" fontId="16" numFmtId="0" xfId="0" applyAlignment="1" applyBorder="1" applyFont="1">
      <alignment horizontal="left"/>
    </xf>
    <xf borderId="0" fillId="0" fontId="3" numFmtId="1" xfId="0" applyAlignment="1" applyFont="1" applyNumberFormat="1">
      <alignment horizontal="center" shrinkToFit="0" vertical="center" wrapText="1"/>
    </xf>
    <xf borderId="4" fillId="0" fontId="3" numFmtId="0" xfId="0" applyAlignment="1" applyBorder="1" applyFont="1">
      <alignment horizontal="center"/>
    </xf>
    <xf borderId="4" fillId="7" fontId="1" numFmtId="0" xfId="0" applyAlignment="1" applyBorder="1" applyFill="1" applyFont="1">
      <alignment horizontal="center" readingOrder="0"/>
    </xf>
    <xf borderId="4" fillId="7" fontId="1" numFmtId="0" xfId="0" applyAlignment="1" applyBorder="1" applyFill="1" applyFont="1">
      <alignment horizontal="center"/>
    </xf>
    <xf borderId="4" fillId="0" fontId="11" numFmtId="2" xfId="0" applyAlignment="1" applyBorder="1" applyFont="1" applyNumberFormat="1">
      <alignment horizontal="center" shrinkToFit="0" vertical="center" wrapText="1"/>
    </xf>
    <xf borderId="4" fillId="7" fontId="1" numFmtId="1" xfId="0" applyAlignment="1" applyBorder="1" applyFill="1" applyFont="1" applyNumberFormat="1">
      <alignment horizontal="center"/>
    </xf>
    <xf borderId="4" fillId="8" fontId="1" numFmtId="0" xfId="0" applyAlignment="1" applyBorder="1" applyFill="1" applyFont="1">
      <alignment horizontal="center" readingOrder="0"/>
    </xf>
    <xf borderId="4" fillId="0" fontId="3" numFmtId="2" xfId="0" applyBorder="1" applyFont="1" applyNumberFormat="1"/>
    <xf borderId="0" fillId="0" fontId="11" numFmtId="2" xfId="0" applyAlignment="1" applyFont="1" applyNumberFormat="1">
      <alignment horizontal="center" shrinkToFit="0" vertical="center" wrapText="1"/>
    </xf>
    <xf borderId="4" fillId="0" fontId="17" numFmtId="0" xfId="0" applyAlignment="1" applyBorder="1" applyFont="1">
      <alignment horizontal="center" readingOrder="0" shrinkToFit="0" vertical="bottom" wrapText="0"/>
    </xf>
    <xf borderId="4" fillId="8" fontId="1" numFmtId="0" xfId="0" applyAlignment="1" applyBorder="1" applyFill="1" applyFont="1">
      <alignment horizontal="center"/>
    </xf>
    <xf borderId="0" fillId="5" fontId="18" numFmtId="0" xfId="0" applyAlignment="1" applyFill="1" applyFont="1">
      <alignment horizontal="left"/>
    </xf>
    <xf borderId="4" fillId="8" fontId="1" numFmtId="1" xfId="0" applyAlignment="1" applyBorder="1" applyFill="1" applyFont="1" applyNumberFormat="1">
      <alignment horizontal="center"/>
    </xf>
    <xf borderId="4" fillId="0" fontId="19" numFmtId="0" xfId="0" applyAlignment="1" applyBorder="1" applyFont="1">
      <alignment horizontal="center" readingOrder="0" shrinkToFit="0" vertical="center" wrapText="1"/>
    </xf>
    <xf borderId="4" fillId="9" fontId="20" numFmtId="1" xfId="0" applyAlignment="1" applyBorder="1" applyFill="1" applyFont="1" applyNumberFormat="1">
      <alignment horizontal="center" shrinkToFit="0" wrapText="1"/>
    </xf>
    <xf borderId="9" fillId="5" fontId="17" numFmtId="0" xfId="0" applyAlignment="1" applyBorder="1" applyFill="1" applyFont="1">
      <alignment horizontal="right"/>
    </xf>
    <xf borderId="3" fillId="9" fontId="3" numFmtId="2" xfId="0" applyBorder="1" applyFill="1" applyFont="1" applyNumberFormat="1"/>
    <xf borderId="10" fillId="5" fontId="3" numFmtId="0" xfId="0" applyAlignment="1" applyBorder="1" applyFill="1" applyFont="1">
      <alignment horizontal="left"/>
    </xf>
    <xf borderId="3" fillId="9" fontId="3" numFmtId="1" xfId="0" applyAlignment="1" applyBorder="1" applyFill="1" applyFont="1" applyNumberFormat="1">
      <alignment horizontal="center" shrinkToFit="0" wrapText="1"/>
    </xf>
    <xf borderId="4" fillId="0" fontId="20" numFmtId="1" xfId="0" applyAlignment="1" applyBorder="1" applyFont="1" applyNumberFormat="1">
      <alignment horizontal="center" shrinkToFit="0" wrapText="1"/>
    </xf>
    <xf borderId="3" fillId="9" fontId="3" numFmtId="2" xfId="0" applyAlignment="1" applyBorder="1" applyFill="1" applyFont="1" applyNumberFormat="1">
      <alignment horizontal="center" shrinkToFit="0" wrapText="1"/>
    </xf>
    <xf borderId="9" fillId="5" fontId="17" numFmtId="164" xfId="0" applyAlignment="1" applyBorder="1" applyFill="1" applyFont="1" applyNumberFormat="1">
      <alignment readingOrder="0"/>
    </xf>
    <xf borderId="10" fillId="5" fontId="3" numFmtId="0" xfId="0" applyBorder="1" applyFill="1" applyFont="1"/>
    <xf borderId="4" fillId="0" fontId="3" numFmtId="1" xfId="0" applyAlignment="1" applyBorder="1" applyFont="1" applyNumberFormat="1">
      <alignment horizontal="center" shrinkToFit="0" wrapText="1"/>
    </xf>
    <xf borderId="3" fillId="0" fontId="20" numFmtId="1" xfId="0" applyAlignment="1" applyBorder="1" applyFont="1" applyNumberFormat="1">
      <alignment horizontal="center" shrinkToFit="0" vertical="center" wrapText="1"/>
    </xf>
    <xf borderId="4" fillId="0" fontId="20" numFmtId="2" xfId="0" applyAlignment="1" applyBorder="1" applyFont="1" applyNumberFormat="1">
      <alignment horizontal="center" shrinkToFit="0" vertical="center" wrapText="1"/>
    </xf>
    <xf borderId="4" fillId="0" fontId="21" numFmtId="1" xfId="0" applyAlignment="1" applyBorder="1" applyFont="1" applyNumberFormat="1">
      <alignment horizontal="center" shrinkToFit="0" wrapText="1"/>
    </xf>
    <xf borderId="4" fillId="0" fontId="3" numFmtId="1" xfId="0" applyAlignment="1" applyBorder="1" applyFont="1" applyNumberFormat="1">
      <alignment horizontal="center" shrinkToFit="0" vertical="center" wrapText="1"/>
    </xf>
    <xf borderId="11" fillId="10" fontId="3" numFmtId="0" xfId="0" applyAlignment="1" applyBorder="1" applyFill="1" applyFont="1">
      <alignment horizontal="right"/>
    </xf>
    <xf borderId="12" fillId="10" fontId="3" numFmtId="0" xfId="0" applyAlignment="1" applyBorder="1" applyFill="1" applyFont="1">
      <alignment horizontal="left"/>
    </xf>
    <xf borderId="11" fillId="10" fontId="3" numFmtId="164" xfId="0" applyBorder="1" applyFill="1" applyFont="1" applyNumberFormat="1"/>
    <xf borderId="12" fillId="10" fontId="3" numFmtId="0" xfId="0" applyBorder="1" applyFill="1" applyFont="1"/>
    <xf borderId="4" fillId="0" fontId="20" numFmtId="2" xfId="0" applyAlignment="1" applyBorder="1" applyFont="1" applyNumberFormat="1">
      <alignment horizontal="center" shrinkToFit="0" vertical="center" wrapText="1"/>
    </xf>
    <xf borderId="11" fillId="5" fontId="3" numFmtId="0" xfId="0" applyAlignment="1" applyBorder="1" applyFill="1" applyFont="1">
      <alignment horizontal="right"/>
    </xf>
    <xf borderId="12" fillId="5" fontId="3" numFmtId="0" xfId="0" applyAlignment="1" applyBorder="1" applyFill="1" applyFont="1">
      <alignment horizontal="left"/>
    </xf>
    <xf borderId="11" fillId="5" fontId="3" numFmtId="164" xfId="0" applyBorder="1" applyFill="1" applyFont="1" applyNumberFormat="1"/>
    <xf borderId="12" fillId="5" fontId="3" numFmtId="0" xfId="0" applyBorder="1" applyFill="1" applyFont="1"/>
    <xf borderId="7" fillId="10" fontId="3" numFmtId="0" xfId="0" applyAlignment="1" applyBorder="1" applyFill="1" applyFont="1">
      <alignment horizontal="right"/>
    </xf>
    <xf borderId="5" fillId="10" fontId="3" numFmtId="0" xfId="0" applyAlignment="1" applyBorder="1" applyFill="1" applyFont="1">
      <alignment horizontal="left"/>
    </xf>
    <xf borderId="7" fillId="10" fontId="3" numFmtId="164" xfId="0" applyBorder="1" applyFill="1" applyFont="1" applyNumberFormat="1"/>
    <xf borderId="5" fillId="10" fontId="3" numFmtId="0" xfId="0" applyBorder="1" applyFill="1" applyFont="1"/>
    <xf borderId="0" fillId="11" fontId="22" numFmtId="0" xfId="0" applyFill="1" applyFont="1"/>
    <xf borderId="0" fillId="11" fontId="23" numFmtId="0" xfId="0" applyAlignment="1" applyFill="1" applyFont="1">
      <alignment readingOrder="0"/>
    </xf>
    <xf borderId="4" fillId="5" fontId="24" numFmtId="0" xfId="0" applyAlignment="1" applyBorder="1" applyFill="1" applyFont="1">
      <alignment horizontal="left"/>
    </xf>
    <xf borderId="1" fillId="12" fontId="1" numFmtId="0" xfId="0" applyAlignment="1" applyBorder="1" applyFill="1" applyFont="1">
      <alignment horizontal="center" readingOrder="0"/>
    </xf>
    <xf borderId="2" fillId="12" fontId="2" numFmtId="0" xfId="0" applyBorder="1" applyFill="1" applyFont="1"/>
    <xf borderId="3" fillId="12" fontId="2" numFmtId="0" xfId="0" applyBorder="1" applyFill="1" applyFont="1"/>
    <xf borderId="4" fillId="13" fontId="1" numFmtId="0" xfId="0" applyAlignment="1" applyBorder="1" applyFill="1" applyFont="1">
      <alignment horizontal="center" readingOrder="0"/>
    </xf>
    <xf borderId="4" fillId="13" fontId="1" numFmtId="1" xfId="0" applyAlignment="1" applyBorder="1" applyFill="1" applyFont="1" applyNumberFormat="1">
      <alignment horizontal="center"/>
    </xf>
    <xf borderId="0" fillId="11" fontId="1" numFmtId="0" xfId="0" applyFill="1" applyFont="1"/>
    <xf borderId="0" fillId="0" fontId="3" numFmtId="0" xfId="0" applyAlignment="1" applyFont="1">
      <alignment horizontal="center"/>
    </xf>
    <xf borderId="4" fillId="0" fontId="25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 vertical="bottom"/>
    </xf>
    <xf borderId="4" fillId="0" fontId="16" numFmtId="0" xfId="0" applyAlignment="1" applyBorder="1" applyFont="1">
      <alignment horizontal="left" readingOrder="0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 shrinkToFit="0" wrapText="1"/>
    </xf>
    <xf borderId="4" fillId="0" fontId="26" numFmtId="0" xfId="0" applyAlignment="1" applyBorder="1" applyFont="1">
      <alignment horizontal="center" readingOrder="0"/>
    </xf>
    <xf borderId="4" fillId="0" fontId="27" numFmtId="0" xfId="0" applyAlignment="1" applyBorder="1" applyFont="1">
      <alignment horizontal="center" readingOrder="0" shrinkToFit="0" vertical="bottom" wrapText="0"/>
    </xf>
    <xf borderId="4" fillId="0" fontId="17" numFmtId="0" xfId="0" applyAlignment="1" applyBorder="1" applyFont="1">
      <alignment horizontal="center" readingOrder="0" vertical="bottom"/>
    </xf>
    <xf borderId="4" fillId="0" fontId="17" numFmtId="1" xfId="0" applyAlignment="1" applyBorder="1" applyFont="1" applyNumberFormat="1">
      <alignment horizontal="center" readingOrder="0" shrinkToFit="0" vertical="bottom" wrapText="0"/>
    </xf>
    <xf borderId="0" fillId="5" fontId="28" numFmtId="0" xfId="0" applyAlignment="1" applyFill="1" applyFont="1">
      <alignment readingOrder="0"/>
    </xf>
    <xf borderId="4" fillId="0" fontId="4" numFmtId="0" xfId="0" applyAlignment="1" applyBorder="1" applyFont="1">
      <alignment horizontal="center" readingOrder="0" shrinkToFit="0" wrapText="1"/>
    </xf>
    <xf borderId="4" fillId="0" fontId="3" numFmtId="1" xfId="0" applyAlignment="1" applyBorder="1" applyFont="1" applyNumberFormat="1">
      <alignment horizontal="center" readingOrder="0"/>
    </xf>
    <xf borderId="4" fillId="0" fontId="26" numFmtId="1" xfId="0" applyAlignment="1" applyBorder="1" applyFont="1" applyNumberFormat="1">
      <alignment horizontal="center" readingOrder="0"/>
    </xf>
    <xf borderId="0" fillId="0" fontId="16" numFmtId="0" xfId="0" applyAlignment="1" applyFont="1">
      <alignment horizontal="left"/>
    </xf>
    <xf borderId="4" fillId="0" fontId="25" numFmtId="1" xfId="0" applyAlignment="1" applyBorder="1" applyFont="1" applyNumberFormat="1">
      <alignment horizontal="center" readingOrder="0"/>
    </xf>
    <xf borderId="4" fillId="0" fontId="3" numFmtId="1" xfId="0" applyAlignment="1" applyBorder="1" applyFont="1" applyNumberFormat="1">
      <alignment horizontal="center" readingOrder="0"/>
    </xf>
    <xf borderId="4" fillId="0" fontId="17" numFmtId="1" xfId="0" applyAlignment="1" applyBorder="1" applyFont="1" applyNumberFormat="1">
      <alignment horizontal="center" readingOrder="0" shrinkToFit="0" wrapText="1"/>
    </xf>
    <xf borderId="0" fillId="0" fontId="23" numFmtId="0" xfId="0" applyFont="1"/>
    <xf borderId="4" fillId="0" fontId="27" numFmtId="1" xfId="0" applyAlignment="1" applyBorder="1" applyFont="1" applyNumberFormat="1">
      <alignment horizontal="center" readingOrder="0" shrinkToFit="0" vertical="bottom" wrapText="0"/>
    </xf>
    <xf borderId="0" fillId="5" fontId="29" numFmtId="0" xfId="0" applyAlignment="1" applyFill="1" applyFont="1">
      <alignment readingOrder="0"/>
    </xf>
    <xf borderId="4" fillId="0" fontId="4" numFmtId="1" xfId="0" applyAlignment="1" applyBorder="1" applyFont="1" applyNumberFormat="1">
      <alignment horizontal="center" readingOrder="0" shrinkToFit="0" wrapText="1"/>
    </xf>
    <xf borderId="4" fillId="0" fontId="30" numFmtId="0" xfId="0" applyAlignment="1" applyBorder="1" applyFont="1">
      <alignment horizontal="center"/>
    </xf>
    <xf borderId="4" fillId="0" fontId="4" numFmtId="0" xfId="0" applyAlignment="1" applyBorder="1" applyFont="1">
      <alignment horizontal="center" readingOrder="0" shrinkToFit="0" wrapText="1"/>
    </xf>
    <xf borderId="0" fillId="5" fontId="24" numFmtId="0" xfId="0" applyAlignment="1" applyFill="1" applyFont="1">
      <alignment horizontal="left"/>
    </xf>
    <xf borderId="4" fillId="0" fontId="31" numFmtId="0" xfId="0" applyAlignment="1" applyBorder="1" applyFont="1">
      <alignment horizontal="center" shrinkToFit="0" vertical="center" wrapText="1"/>
    </xf>
    <xf borderId="4" fillId="0" fontId="8" numFmtId="2" xfId="0" applyAlignment="1" applyBorder="1" applyFont="1" applyNumberFormat="1">
      <alignment horizontal="center" readingOrder="0" shrinkToFit="0" vertical="center" wrapText="1"/>
    </xf>
    <xf borderId="4" fillId="0" fontId="20" numFmtId="1" xfId="0" applyAlignment="1" applyBorder="1" applyFont="1" applyNumberFormat="1">
      <alignment horizontal="center" shrinkToFit="0" wrapText="1"/>
    </xf>
    <xf borderId="4" fillId="0" fontId="3" numFmtId="1" xfId="0" applyAlignment="1" applyBorder="1" applyFont="1" applyNumberFormat="1">
      <alignment horizontal="center" shrinkToFit="0" wrapText="1"/>
    </xf>
    <xf borderId="4" fillId="0" fontId="21" numFmtId="1" xfId="0" applyAlignment="1" applyBorder="1" applyFont="1" applyNumberFormat="1">
      <alignment horizontal="center" shrinkToFit="0" wrapText="1"/>
    </xf>
    <xf borderId="5" fillId="14" fontId="32" numFmtId="0" xfId="0" applyAlignment="1" applyBorder="1" applyFill="1" applyFont="1">
      <alignment horizontal="center" readingOrder="0" vertical="bottom"/>
    </xf>
    <xf borderId="5" fillId="14" fontId="32" numFmtId="0" xfId="0" applyAlignment="1" applyBorder="1" applyFill="1" applyFont="1">
      <alignment horizontal="center" vertical="bottom"/>
    </xf>
    <xf borderId="13" fillId="14" fontId="33" numFmtId="0" xfId="0" applyAlignment="1" applyBorder="1" applyFill="1" applyFont="1">
      <alignment horizontal="center" vertical="bottom"/>
    </xf>
    <xf borderId="0" fillId="0" fontId="3" numFmtId="0" xfId="0" applyAlignment="1" applyFont="1">
      <alignment vertical="bottom"/>
    </xf>
    <xf borderId="4" fillId="5" fontId="34" numFmtId="0" xfId="0" applyBorder="1" applyFill="1" applyFont="1"/>
    <xf borderId="5" fillId="15" fontId="3" numFmtId="0" xfId="0" applyAlignment="1" applyBorder="1" applyFill="1" applyFont="1">
      <alignment horizontal="center" vertical="bottom"/>
    </xf>
    <xf borderId="5" fillId="15" fontId="3" numFmtId="2" xfId="0" applyAlignment="1" applyBorder="1" applyFill="1" applyFont="1" applyNumberFormat="1">
      <alignment horizontal="right" vertical="bottom"/>
    </xf>
    <xf borderId="4" fillId="5" fontId="34" numFmtId="0" xfId="0" applyAlignment="1" applyBorder="1" applyFill="1" applyFont="1">
      <alignment horizontal="left"/>
    </xf>
    <xf borderId="5" fillId="16" fontId="3" numFmtId="0" xfId="0" applyAlignment="1" applyBorder="1" applyFill="1" applyFont="1">
      <alignment horizontal="center" vertical="bottom"/>
    </xf>
    <xf borderId="4" fillId="0" fontId="17" numFmtId="0" xfId="0" applyAlignment="1" applyBorder="1" applyFont="1">
      <alignment horizontal="center" readingOrder="0" shrinkToFit="0" wrapText="1"/>
    </xf>
    <xf borderId="0" fillId="5" fontId="34" numFmtId="0" xfId="0" applyAlignment="1" applyFill="1" applyFont="1">
      <alignment horizontal="left"/>
    </xf>
    <xf borderId="0" fillId="15" fontId="3" numFmtId="0" xfId="0" applyAlignment="1" applyFill="1" applyFont="1">
      <alignment horizontal="center" vertical="bottom"/>
    </xf>
    <xf borderId="0" fillId="15" fontId="3" numFmtId="2" xfId="0" applyAlignment="1" applyFill="1" applyFont="1" applyNumberFormat="1">
      <alignment horizontal="right" vertical="bottom"/>
    </xf>
    <xf borderId="0" fillId="5" fontId="34" numFmtId="0" xfId="0" applyAlignment="1" applyFill="1" applyFont="1">
      <alignment horizontal="left"/>
    </xf>
    <xf borderId="0" fillId="15" fontId="3" numFmtId="0" xfId="0" applyAlignment="1" applyFill="1" applyFont="1">
      <alignment horizontal="center" vertical="bottom"/>
    </xf>
    <xf borderId="0" fillId="15" fontId="3" numFmtId="0" xfId="0" applyAlignment="1" applyFill="1" applyFont="1">
      <alignment horizontal="right" vertical="bottom"/>
    </xf>
    <xf borderId="5" fillId="14" fontId="33" numFmtId="0" xfId="0" applyAlignment="1" applyBorder="1" applyFill="1" applyFont="1">
      <alignment horizontal="center" vertical="bottom"/>
    </xf>
    <xf borderId="4" fillId="0" fontId="3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17" fontId="5" numFmtId="2" xfId="0" applyAlignment="1" applyBorder="1" applyFill="1" applyFont="1" applyNumberFormat="1">
      <alignment horizontal="center" shrinkToFit="0" wrapText="1"/>
    </xf>
    <xf borderId="3" fillId="17" fontId="8" numFmtId="2" xfId="0" applyAlignment="1" applyBorder="1" applyFill="1" applyFont="1" applyNumberFormat="1">
      <alignment horizontal="center" shrinkToFit="0" wrapText="1"/>
    </xf>
    <xf borderId="0" fillId="0" fontId="13" numFmtId="2" xfId="0" applyAlignment="1" applyFont="1" applyNumberFormat="1">
      <alignment horizontal="center" shrinkToFit="0" vertical="center" wrapText="1"/>
    </xf>
    <xf borderId="4" fillId="0" fontId="35" numFmtId="1" xfId="0" applyAlignment="1" applyBorder="1" applyFont="1" applyNumberFormat="1">
      <alignment horizontal="center" shrinkToFit="0" wrapText="1"/>
    </xf>
    <xf borderId="4" fillId="0" fontId="17" numFmtId="1" xfId="0" applyAlignment="1" applyBorder="1" applyFont="1" applyNumberFormat="1">
      <alignment horizontal="center" shrinkToFit="0" wrapText="1"/>
    </xf>
    <xf borderId="4" fillId="0" fontId="10" numFmtId="1" xfId="0" applyAlignment="1" applyBorder="1" applyFont="1" applyNumberFormat="1">
      <alignment horizontal="center" shrinkToFit="0" wrapText="1"/>
    </xf>
    <xf borderId="6" fillId="18" fontId="3" numFmtId="1" xfId="0" applyAlignment="1" applyBorder="1" applyFill="1" applyFont="1" applyNumberFormat="1">
      <alignment horizontal="center" vertical="bottom"/>
    </xf>
    <xf borderId="6" fillId="19" fontId="3" numFmtId="1" xfId="0" applyAlignment="1" applyBorder="1" applyFill="1" applyFont="1" applyNumberFormat="1">
      <alignment horizontal="center" vertical="bottom"/>
    </xf>
    <xf borderId="0" fillId="0" fontId="22" numFmtId="0" xfId="0" applyAlignment="1" applyFont="1">
      <alignment horizontal="center"/>
    </xf>
    <xf borderId="6" fillId="18" fontId="25" numFmtId="1" xfId="0" applyAlignment="1" applyBorder="1" applyFill="1" applyFont="1" applyNumberFormat="1">
      <alignment horizontal="center" vertical="bottom"/>
    </xf>
    <xf borderId="4" fillId="0" fontId="3" numFmtId="1" xfId="0" applyAlignment="1" applyBorder="1" applyFont="1" applyNumberFormat="1">
      <alignment horizontal="center" readingOrder="0" vertical="bottom"/>
    </xf>
    <xf borderId="6" fillId="19" fontId="25" numFmtId="1" xfId="0" applyAlignment="1" applyBorder="1" applyFill="1" applyFont="1" applyNumberFormat="1">
      <alignment horizontal="center" vertical="bottom"/>
    </xf>
    <xf borderId="4" fillId="0" fontId="3" numFmtId="1" xfId="0" applyAlignment="1" applyBorder="1" applyFont="1" applyNumberFormat="1">
      <alignment horizontal="center" readingOrder="0" shrinkToFit="0" wrapText="1"/>
    </xf>
    <xf borderId="6" fillId="19" fontId="3" numFmtId="1" xfId="0" applyAlignment="1" applyBorder="1" applyFill="1" applyFont="1" applyNumberFormat="1">
      <alignment horizontal="center" shrinkToFit="0" vertical="bottom" wrapText="1"/>
    </xf>
    <xf borderId="6" fillId="19" fontId="36" numFmtId="1" xfId="0" applyAlignment="1" applyBorder="1" applyFill="1" applyFont="1" applyNumberFormat="1">
      <alignment horizontal="center" vertical="bottom"/>
    </xf>
    <xf borderId="6" fillId="18" fontId="37" numFmtId="1" xfId="0" applyAlignment="1" applyBorder="1" applyFill="1" applyFont="1" applyNumberFormat="1">
      <alignment horizontal="center" vertical="bottom"/>
    </xf>
    <xf borderId="6" fillId="18" fontId="36" numFmtId="1" xfId="0" applyAlignment="1" applyBorder="1" applyFill="1" applyFont="1" applyNumberFormat="1">
      <alignment horizontal="center" vertical="bottom"/>
    </xf>
    <xf borderId="4" fillId="0" fontId="17" numFmtId="1" xfId="0" applyAlignment="1" applyBorder="1" applyFont="1" applyNumberFormat="1">
      <alignment horizontal="center" readingOrder="0" vertical="bottom"/>
    </xf>
    <xf borderId="4" fillId="0" fontId="3" numFmtId="0" xfId="0" applyAlignment="1" applyBorder="1" applyFont="1">
      <alignment horizontal="center"/>
    </xf>
    <xf borderId="4" fillId="0" fontId="4" numFmtId="0" xfId="0" applyAlignment="1" applyBorder="1" applyFont="1">
      <alignment horizontal="center"/>
    </xf>
    <xf borderId="4" fillId="0" fontId="4" numFmtId="0" xfId="0" applyAlignment="1" applyBorder="1" applyFont="1">
      <alignment horizontal="center" readingOrder="0"/>
    </xf>
    <xf borderId="4" fillId="0" fontId="22" numFmtId="0" xfId="0" applyAlignment="1" applyBorder="1" applyFont="1">
      <alignment readingOrder="0"/>
    </xf>
    <xf borderId="4" fillId="0" fontId="6" numFmtId="0" xfId="0" applyAlignment="1" applyBorder="1" applyFont="1">
      <alignment horizontal="center"/>
    </xf>
    <xf borderId="4" fillId="0" fontId="3" numFmtId="0" xfId="0" applyBorder="1" applyFont="1"/>
    <xf borderId="4" fillId="0" fontId="22" numFmtId="0" xfId="0" applyBorder="1" applyFont="1"/>
    <xf borderId="4" fillId="0" fontId="22" numFmtId="0" xfId="0" applyBorder="1" applyFont="1"/>
    <xf borderId="4" fillId="0" fontId="3" numFmtId="0" xfId="0" applyBorder="1" applyFont="1"/>
    <xf borderId="4" fillId="0" fontId="4" numFmtId="1" xfId="0" applyAlignment="1" applyBorder="1" applyFont="1" applyNumberFormat="1">
      <alignment horizontal="center" readingOrder="0" shrinkToFit="0" wrapText="1"/>
    </xf>
    <xf borderId="4" fillId="0" fontId="3" numFmtId="0" xfId="0" applyAlignment="1" applyBorder="1" applyFont="1">
      <alignment horizontal="center"/>
    </xf>
    <xf borderId="6" fillId="19" fontId="32" numFmtId="1" xfId="0" applyAlignment="1" applyBorder="1" applyFill="1" applyFont="1" applyNumberFormat="1">
      <alignment horizontal="center" shrinkToFit="0" vertical="bottom" wrapText="1"/>
    </xf>
    <xf borderId="6" fillId="19" fontId="37" numFmtId="1" xfId="0" applyAlignment="1" applyBorder="1" applyFill="1" applyFont="1" applyNumberFormat="1">
      <alignment horizontal="center" vertical="bottom"/>
    </xf>
    <xf borderId="4" fillId="20" fontId="6" numFmtId="0" xfId="0" applyAlignment="1" applyBorder="1" applyFill="1" applyFont="1">
      <alignment horizontal="center"/>
    </xf>
    <xf borderId="5" fillId="18" fontId="20" numFmtId="1" xfId="0" applyAlignment="1" applyBorder="1" applyFill="1" applyFont="1" applyNumberFormat="1">
      <alignment horizontal="center" readingOrder="0" shrinkToFit="0" vertical="bottom" wrapText="1"/>
    </xf>
    <xf borderId="4" fillId="0" fontId="3" numFmtId="0" xfId="0" applyAlignment="1" applyBorder="1" applyFont="1">
      <alignment horizontal="center" shrinkToFit="0" vertical="center" wrapText="1"/>
    </xf>
    <xf borderId="4" fillId="0" fontId="31" numFmtId="0" xfId="0" applyAlignment="1" applyBorder="1" applyFont="1">
      <alignment horizontal="center" shrinkToFit="0" wrapText="1"/>
    </xf>
    <xf borderId="4" fillId="0" fontId="3" numFmtId="2" xfId="0" applyAlignment="1" applyBorder="1" applyFont="1" applyNumberFormat="1">
      <alignment horizontal="center" shrinkToFit="0" vertical="center" wrapText="1"/>
    </xf>
    <xf borderId="4" fillId="0" fontId="21" numFmtId="2" xfId="0" applyAlignment="1" applyBorder="1" applyFont="1" applyNumberFormat="1">
      <alignment horizontal="center" shrinkToFit="0" vertical="center" wrapText="1"/>
    </xf>
    <xf borderId="0" fillId="0" fontId="21" numFmtId="2" xfId="0" applyAlignment="1" applyFont="1" applyNumberFormat="1">
      <alignment horizontal="center" shrinkToFit="0" vertical="center" wrapText="1"/>
    </xf>
    <xf borderId="4" fillId="0" fontId="20" numFmtId="0" xfId="0" applyAlignment="1" applyBorder="1" applyFont="1">
      <alignment horizontal="center" shrinkToFit="0" wrapText="1"/>
    </xf>
    <xf borderId="4" fillId="0" fontId="3" numFmtId="0" xfId="0" applyAlignment="1" applyBorder="1" applyFont="1">
      <alignment horizontal="center" shrinkToFit="0" wrapText="1"/>
    </xf>
    <xf borderId="4" fillId="0" fontId="21" numFmtId="0" xfId="0" applyAlignment="1" applyBorder="1" applyFont="1">
      <alignment horizontal="center" shrinkToFit="0" wrapText="1"/>
    </xf>
    <xf borderId="0" fillId="0" fontId="21" numFmtId="0" xfId="0" applyAlignment="1" applyFont="1">
      <alignment horizontal="center" shrinkToFit="0" wrapText="1"/>
    </xf>
    <xf borderId="6" fillId="19" fontId="3" numFmtId="1" xfId="0" applyAlignment="1" applyBorder="1" applyFill="1" applyFont="1" applyNumberFormat="1">
      <alignment vertical="bottom"/>
    </xf>
    <xf borderId="6" fillId="18" fontId="3" numFmtId="1" xfId="0" applyAlignment="1" applyBorder="1" applyFill="1" applyFont="1" applyNumberFormat="1">
      <alignment vertical="bottom"/>
    </xf>
    <xf borderId="4" fillId="0" fontId="19" numFmtId="0" xfId="0" applyAlignment="1" applyBorder="1" applyFont="1">
      <alignment horizontal="center" readingOrder="0" shrinkToFit="0" vertical="center" wrapText="1"/>
    </xf>
    <xf borderId="4" fillId="0" fontId="3" numFmtId="1" xfId="0" applyAlignment="1" applyBorder="1" applyFont="1" applyNumberFormat="1">
      <alignment horizontal="center"/>
    </xf>
    <xf borderId="4" fillId="0" fontId="3" numFmtId="0" xfId="0" applyAlignment="1" applyBorder="1" applyFont="1">
      <alignment shrinkToFit="0" wrapText="1"/>
    </xf>
    <xf borderId="4" fillId="0" fontId="20" numFmtId="2" xfId="0" applyAlignment="1" applyBorder="1" applyFont="1" applyNumberFormat="1">
      <alignment horizontal="center" shrinkToFit="0" wrapText="1"/>
    </xf>
    <xf borderId="4" fillId="0" fontId="3" numFmtId="2" xfId="0" applyAlignment="1" applyBorder="1" applyFont="1" applyNumberFormat="1">
      <alignment horizontal="center" shrinkToFit="0" wrapText="1"/>
    </xf>
    <xf borderId="4" fillId="0" fontId="21" numFmtId="2" xfId="0" applyAlignment="1" applyBorder="1" applyFont="1" applyNumberFormat="1">
      <alignment horizontal="center" shrinkToFit="0" wrapText="1"/>
    </xf>
    <xf borderId="0" fillId="0" fontId="20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4" fillId="0" fontId="19" numFmtId="0" xfId="0" applyAlignment="1" applyBorder="1" applyFont="1">
      <alignment horizontal="center" shrinkToFit="0" vertical="center" wrapText="1"/>
    </xf>
    <xf borderId="4" fillId="0" fontId="19" numFmtId="0" xfId="0" applyAlignment="1" applyBorder="1" applyFont="1">
      <alignment horizontal="center" shrinkToFit="0" vertical="center" wrapText="1"/>
    </xf>
    <xf borderId="4" fillId="0" fontId="3" numFmtId="1" xfId="0" applyAlignment="1" applyBorder="1" applyFont="1" applyNumberFormat="1">
      <alignment horizontal="center"/>
    </xf>
    <xf borderId="6" fillId="0" fontId="3" numFmtId="1" xfId="0" applyAlignment="1" applyBorder="1" applyFont="1" applyNumberFormat="1">
      <alignment vertical="bottom"/>
    </xf>
    <xf borderId="4" fillId="0" fontId="3" numFmtId="2" xfId="0" applyAlignment="1" applyBorder="1" applyFont="1" applyNumberFormat="1">
      <alignment horizontal="center" shrinkToFit="0" wrapText="1"/>
    </xf>
    <xf borderId="4" fillId="0" fontId="21" numFmtId="2" xfId="0" applyAlignment="1" applyBorder="1" applyFont="1" applyNumberFormat="1">
      <alignment horizontal="center" shrinkToFit="0" wrapText="1"/>
    </xf>
    <xf borderId="4" fillId="0" fontId="3" numFmtId="2" xfId="0" applyAlignment="1" applyBorder="1" applyFont="1" applyNumberFormat="1">
      <alignment shrinkToFit="0" wrapText="1"/>
    </xf>
    <xf borderId="6" fillId="0" fontId="3" numFmtId="2" xfId="0" applyAlignment="1" applyBorder="1" applyFont="1" applyNumberFormat="1">
      <alignment vertical="bottom"/>
    </xf>
    <xf borderId="5" fillId="5" fontId="20" numFmtId="1" xfId="0" applyAlignment="1" applyBorder="1" applyFill="1" applyFont="1" applyNumberFormat="1">
      <alignment horizontal="center" readingOrder="0" shrinkToFit="0" vertical="bottom" wrapText="1"/>
    </xf>
    <xf borderId="0" fillId="0" fontId="3" numFmtId="2" xfId="0" applyAlignment="1" applyFont="1" applyNumberFormat="1">
      <alignment shrinkToFit="0" wrapText="1"/>
    </xf>
    <xf borderId="5" fillId="0" fontId="3" numFmtId="2" xfId="0" applyAlignment="1" applyBorder="1" applyFont="1" applyNumberFormat="1">
      <alignment vertical="bottom"/>
    </xf>
    <xf borderId="6" fillId="0" fontId="3" numFmtId="0" xfId="0" applyAlignment="1" applyBorder="1" applyFont="1">
      <alignment vertical="bottom"/>
    </xf>
    <xf borderId="5" fillId="0" fontId="3" numFmtId="0" xfId="0" applyAlignment="1" applyBorder="1" applyFont="1">
      <alignment vertical="bottom"/>
    </xf>
  </cellXfs>
  <cellStyles count="1">
    <cellStyle xfId="0" name="Normal" builtinId="0"/>
  </cellStyles>
  <dxfs count="18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FFE598"/>
          <bgColor rgb="FFFFE598"/>
        </patternFill>
      </fill>
      <border/>
    </dxf>
    <dxf>
      <font/>
      <fill>
        <patternFill patternType="solid">
          <fgColor rgb="FFFEF2CB"/>
          <bgColor rgb="FFFEF2CB"/>
        </patternFill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rgb="FFBDD6EE"/>
          <bgColor rgb="FFBDD6EE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rgb="FF4472C4"/>
          <bgColor rgb="FF4472C4"/>
        </patternFill>
      </fill>
      <border/>
    </dxf>
  </dxfs>
  <tableStyles count="65">
    <tableStyle count="3" pivot="0" name="Classement Général-style">
      <tableStyleElement dxfId="1" type="headerRow"/>
      <tableStyleElement dxfId="2" type="firstRowStripe"/>
      <tableStyleElement dxfId="3" type="secondRowStripe"/>
    </tableStyle>
    <tableStyle count="3" pivot="0" name="Classement Général-style 2">
      <tableStyleElement dxfId="1" type="headerRow"/>
      <tableStyleElement dxfId="2" type="firstRowStripe"/>
      <tableStyleElement dxfId="3" type="secondRowStripe"/>
    </tableStyle>
    <tableStyle count="2" pivot="0" name="Classement Général-style 3">
      <tableStyleElement dxfId="2" type="firstRowStripe"/>
      <tableStyleElement dxfId="3" type="secondRowStripe"/>
    </tableStyle>
    <tableStyle count="3" pivot="0" name="Classement MS-style">
      <tableStyleElement dxfId="4" type="headerRow"/>
      <tableStyleElement dxfId="5" type="firstRowStripe"/>
      <tableStyleElement dxfId="6" type="secondRowStripe"/>
    </tableStyle>
    <tableStyle count="2" pivot="0" name="Classement Général-style 4">
      <tableStyleElement dxfId="2" type="firstRowStripe"/>
      <tableStyleElement dxfId="3" type="secondRowStripe"/>
    </tableStyle>
    <tableStyle count="2" pivot="0" name="Classement Général-style 5">
      <tableStyleElement dxfId="2" type="firstRowStripe"/>
      <tableStyleElement dxfId="3" type="secondRowStripe"/>
    </tableStyle>
    <tableStyle count="3" pivot="0" name="Classement MS-style 2">
      <tableStyleElement dxfId="4" type="headerRow"/>
      <tableStyleElement dxfId="5" type="firstRowStripe"/>
      <tableStyleElement dxfId="6" type="secondRowStripe"/>
    </tableStyle>
    <tableStyle count="2" pivot="0" name="Classement Général-style 6">
      <tableStyleElement dxfId="2" type="firstRowStripe"/>
      <tableStyleElement dxfId="3" type="secondRowStripe"/>
    </tableStyle>
    <tableStyle count="3" pivot="0" name="MS1-style">
      <tableStyleElement dxfId="7" type="headerRow"/>
      <tableStyleElement dxfId="8" type="firstRowStripe"/>
      <tableStyleElement dxfId="9" type="secondRowStripe"/>
    </tableStyle>
    <tableStyle count="2" pivot="0" name="Classement Général-style 7">
      <tableStyleElement dxfId="2" type="firstRowStripe"/>
      <tableStyleElement dxfId="3" type="secondRowStripe"/>
    </tableStyle>
    <tableStyle count="2" pivot="0" name="Classement Général-style 8">
      <tableStyleElement dxfId="2" type="firstRowStripe"/>
      <tableStyleElement dxfId="3" type="secondRowStripe"/>
    </tableStyle>
    <tableStyle count="2" pivot="0" name="Classement Général-style 9">
      <tableStyleElement dxfId="2" type="firstRowStripe"/>
      <tableStyleElement dxfId="3" type="secondRowStripe"/>
    </tableStyle>
    <tableStyle count="2" pivot="0" name="Classement Général-style 10">
      <tableStyleElement dxfId="2" type="firstRowStripe"/>
      <tableStyleElement dxfId="3" type="secondRowStripe"/>
    </tableStyle>
    <tableStyle count="3" pivot="0" name="MS2-style">
      <tableStyleElement dxfId="7" type="headerRow"/>
      <tableStyleElement dxfId="8" type="firstRowStripe"/>
      <tableStyleElement dxfId="9" type="secondRowStripe"/>
    </tableStyle>
    <tableStyle count="3" pivot="0" name="MS3-style">
      <tableStyleElement dxfId="7" type="headerRow"/>
      <tableStyleElement dxfId="8" type="firstRowStripe"/>
      <tableStyleElement dxfId="9" type="secondRowStripe"/>
    </tableStyle>
    <tableStyle count="3" pivot="0" name="MS4-style">
      <tableStyleElement dxfId="7" type="headerRow"/>
      <tableStyleElement dxfId="8" type="firstRowStripe"/>
      <tableStyleElement dxfId="9" type="secondRowStripe"/>
    </tableStyle>
    <tableStyle count="3" pivot="0" name="MS5-style">
      <tableStyleElement dxfId="7" type="headerRow"/>
      <tableStyleElement dxfId="8" type="firstRowStripe"/>
      <tableStyleElement dxfId="9" type="secondRowStripe"/>
    </tableStyle>
    <tableStyle count="3" pivot="0" name="MS6-style">
      <tableStyleElement dxfId="7" type="headerRow"/>
      <tableStyleElement dxfId="8" type="firstRowStripe"/>
      <tableStyleElement dxfId="9" type="secondRowStripe"/>
    </tableStyle>
    <tableStyle count="3" pivot="0" name="MS7-style">
      <tableStyleElement dxfId="7" type="headerRow"/>
      <tableStyleElement dxfId="8" type="firstRowStripe"/>
      <tableStyleElement dxfId="9" type="secondRowStripe"/>
    </tableStyle>
    <tableStyle count="3" pivot="0" name="MS8-style">
      <tableStyleElement dxfId="7" type="headerRow"/>
      <tableStyleElement dxfId="8" type="firstRowStripe"/>
      <tableStyleElement dxfId="9" type="secondRowStripe"/>
    </tableStyle>
    <tableStyle count="3" pivot="0" name="MS9-style">
      <tableStyleElement dxfId="7" type="headerRow"/>
      <tableStyleElement dxfId="8" type="firstRowStripe"/>
      <tableStyleElement dxfId="9" type="secondRowStripe"/>
    </tableStyle>
    <tableStyle count="3" pivot="0" name="MS10-style">
      <tableStyleElement dxfId="7" type="headerRow"/>
      <tableStyleElement dxfId="8" type="firstRowStripe"/>
      <tableStyleElement dxfId="9" type="secondRowStripe"/>
    </tableStyle>
    <tableStyle count="3" pivot="0" name="MS11-style">
      <tableStyleElement dxfId="7" type="headerRow"/>
      <tableStyleElement dxfId="8" type="firstRowStripe"/>
      <tableStyleElement dxfId="9" type="secondRowStripe"/>
    </tableStyle>
    <tableStyle count="3" pivot="0" name="MS12-style">
      <tableStyleElement dxfId="7" type="headerRow"/>
      <tableStyleElement dxfId="8" type="firstRowStripe"/>
      <tableStyleElement dxfId="9" type="secondRowStripe"/>
    </tableStyle>
    <tableStyle count="3" pivot="0" name="MS13-style">
      <tableStyleElement dxfId="7" type="headerRow"/>
      <tableStyleElement dxfId="8" type="firstRowStripe"/>
      <tableStyleElement dxfId="9" type="secondRowStripe"/>
    </tableStyle>
    <tableStyle count="3" pivot="0" name="Classement RoC-style">
      <tableStyleElement dxfId="11" type="headerRow"/>
      <tableStyleElement dxfId="12" type="firstRowStripe"/>
      <tableStyleElement dxfId="13" type="secondRowStripe"/>
    </tableStyle>
    <tableStyle count="3" pivot="0" name="Classement RoC-style 2">
      <tableStyleElement dxfId="11" type="headerRow"/>
      <tableStyleElement dxfId="12" type="firstRowStripe"/>
      <tableStyleElement dxfId="13" type="secondRowStripe"/>
    </tableStyle>
    <tableStyle count="3" pivot="0" name="RoC1-style">
      <tableStyleElement dxfId="7" type="headerRow"/>
      <tableStyleElement dxfId="8" type="firstRowStripe"/>
      <tableStyleElement dxfId="9" type="secondRowStripe"/>
    </tableStyle>
    <tableStyle count="3" pivot="0" name="RoC2-style">
      <tableStyleElement dxfId="7" type="headerRow"/>
      <tableStyleElement dxfId="8" type="firstRowStripe"/>
      <tableStyleElement dxfId="9" type="secondRowStripe"/>
    </tableStyle>
    <tableStyle count="3" pivot="0" name="RoC3-style">
      <tableStyleElement dxfId="7" type="headerRow"/>
      <tableStyleElement dxfId="8" type="firstRowStripe"/>
      <tableStyleElement dxfId="9" type="secondRowStripe"/>
    </tableStyle>
    <tableStyle count="3" pivot="0" name="RoC4-style">
      <tableStyleElement dxfId="7" type="headerRow"/>
      <tableStyleElement dxfId="8" type="firstRowStripe"/>
      <tableStyleElement dxfId="9" type="secondRowStripe"/>
    </tableStyle>
    <tableStyle count="3" pivot="0" name="RoC5-style">
      <tableStyleElement dxfId="7" type="headerRow"/>
      <tableStyleElement dxfId="8" type="firstRowStripe"/>
      <tableStyleElement dxfId="9" type="secondRowStripe"/>
    </tableStyle>
    <tableStyle count="3" pivot="0" name="RoC6-style">
      <tableStyleElement dxfId="7" type="headerRow"/>
      <tableStyleElement dxfId="8" type="firstRowStripe"/>
      <tableStyleElement dxfId="9" type="secondRowStripe"/>
    </tableStyle>
    <tableStyle count="3" pivot="0" name="RoC7-style">
      <tableStyleElement dxfId="7" type="headerRow"/>
      <tableStyleElement dxfId="8" type="firstRowStripe"/>
      <tableStyleElement dxfId="9" type="secondRowStripe"/>
    </tableStyle>
    <tableStyle count="3" pivot="0" name="RoC8-style">
      <tableStyleElement dxfId="7" type="headerRow"/>
      <tableStyleElement dxfId="8" type="firstRowStripe"/>
      <tableStyleElement dxfId="9" type="secondRowStripe"/>
    </tableStyle>
    <tableStyle count="3" pivot="0" name="RoC9-style">
      <tableStyleElement dxfId="7" type="headerRow"/>
      <tableStyleElement dxfId="8" type="firstRowStripe"/>
      <tableStyleElement dxfId="9" type="secondRowStripe"/>
    </tableStyle>
    <tableStyle count="3" pivot="0" name="RoC10-style">
      <tableStyleElement dxfId="7" type="headerRow"/>
      <tableStyleElement dxfId="8" type="firstRowStripe"/>
      <tableStyleElement dxfId="9" type="secondRowStripe"/>
    </tableStyle>
    <tableStyle count="3" pivot="0" name="RoC11-style">
      <tableStyleElement dxfId="7" type="headerRow"/>
      <tableStyleElement dxfId="8" type="firstRowStripe"/>
      <tableStyleElement dxfId="9" type="secondRowStripe"/>
    </tableStyle>
    <tableStyle count="3" pivot="0" name="RoC12-style">
      <tableStyleElement dxfId="7" type="headerRow"/>
      <tableStyleElement dxfId="8" type="firstRowStripe"/>
      <tableStyleElement dxfId="9" type="secondRowStripe"/>
    </tableStyle>
    <tableStyle count="3" pivot="0" name="RoC13-style">
      <tableStyleElement dxfId="7" type="headerRow"/>
      <tableStyleElement dxfId="8" type="firstRowStripe"/>
      <tableStyleElement dxfId="9" type="secondRowStripe"/>
    </tableStyle>
    <tableStyle count="3" pivot="0" name="Classement Kill-style">
      <tableStyleElement dxfId="14" type="headerRow"/>
      <tableStyleElement dxfId="15" type="firstRowStripe"/>
      <tableStyleElement dxfId="16" type="secondRowStripe"/>
    </tableStyle>
    <tableStyle count="3" pivot="0" name="Classement Kill-style 2">
      <tableStyleElement dxfId="14" type="headerRow"/>
      <tableStyleElement dxfId="15" type="firstRowStripe"/>
      <tableStyleElement dxfId="16" type="secondRowStripe"/>
    </tableStyle>
    <tableStyle count="3" pivot="0" name="Classement Killer-style">
      <tableStyleElement dxfId="14" type="headerRow"/>
      <tableStyleElement dxfId="15" type="firstRowStripe"/>
      <tableStyleElement dxfId="16" type="secondRowStripe"/>
    </tableStyle>
    <tableStyle count="3" pivot="0" name="Classement Killer-style 2">
      <tableStyleElement dxfId="14" type="headerRow"/>
      <tableStyleElement dxfId="15" type="firstRowStripe"/>
      <tableStyleElement dxfId="16" type="secondRowStripe"/>
    </tableStyle>
    <tableStyle count="3" pivot="0" name="Kill 1-style">
      <tableStyleElement dxfId="7" type="headerRow"/>
      <tableStyleElement dxfId="8" type="firstRowStripe"/>
      <tableStyleElement dxfId="9" type="secondRowStripe"/>
    </tableStyle>
    <tableStyle count="3" pivot="0" name="Kill 2-style">
      <tableStyleElement dxfId="7" type="headerRow"/>
      <tableStyleElement dxfId="8" type="firstRowStripe"/>
      <tableStyleElement dxfId="9" type="secondRowStripe"/>
    </tableStyle>
    <tableStyle count="3" pivot="0" name="Kill 3-style">
      <tableStyleElement dxfId="7" type="headerRow"/>
      <tableStyleElement dxfId="8" type="firstRowStripe"/>
      <tableStyleElement dxfId="9" type="secondRowStripe"/>
    </tableStyle>
    <tableStyle count="3" pivot="0" name="Kill 4-style">
      <tableStyleElement dxfId="7" type="headerRow"/>
      <tableStyleElement dxfId="8" type="firstRowStripe"/>
      <tableStyleElement dxfId="9" type="secondRowStripe"/>
    </tableStyle>
    <tableStyle count="3" pivot="0" name="Kill 5-style">
      <tableStyleElement dxfId="7" type="headerRow"/>
      <tableStyleElement dxfId="8" type="firstRowStripe"/>
      <tableStyleElement dxfId="9" type="secondRowStripe"/>
    </tableStyle>
    <tableStyle count="3" pivot="0" name="Kill 6-style">
      <tableStyleElement dxfId="7" type="headerRow"/>
      <tableStyleElement dxfId="8" type="firstRowStripe"/>
      <tableStyleElement dxfId="9" type="secondRowStripe"/>
    </tableStyle>
    <tableStyle count="3" pivot="0" name="Kill 6-style 2">
      <tableStyleElement dxfId="17" type="headerRow"/>
      <tableStyleElement dxfId="8" type="firstRowStripe"/>
      <tableStyleElement dxfId="9" type="secondRowStripe"/>
    </tableStyle>
    <tableStyle count="3" pivot="0" name="Kill 7-style">
      <tableStyleElement dxfId="7" type="headerRow"/>
      <tableStyleElement dxfId="8" type="firstRowStripe"/>
      <tableStyleElement dxfId="9" type="secondRowStripe"/>
    </tableStyle>
    <tableStyle count="3" pivot="0" name="Kill 7-style 2">
      <tableStyleElement dxfId="17" type="headerRow"/>
      <tableStyleElement dxfId="8" type="firstRowStripe"/>
      <tableStyleElement dxfId="9" type="secondRowStripe"/>
    </tableStyle>
    <tableStyle count="3" pivot="0" name="Kill 8-style">
      <tableStyleElement dxfId="7" type="headerRow"/>
      <tableStyleElement dxfId="8" type="firstRowStripe"/>
      <tableStyleElement dxfId="9" type="secondRowStripe"/>
    </tableStyle>
    <tableStyle count="3" pivot="0" name="Kill 8-style 2">
      <tableStyleElement dxfId="17" type="headerRow"/>
      <tableStyleElement dxfId="8" type="firstRowStripe"/>
      <tableStyleElement dxfId="9" type="secondRowStripe"/>
    </tableStyle>
    <tableStyle count="3" pivot="0" name="Kill 9-style">
      <tableStyleElement dxfId="7" type="headerRow"/>
      <tableStyleElement dxfId="8" type="firstRowStripe"/>
      <tableStyleElement dxfId="9" type="secondRowStripe"/>
    </tableStyle>
    <tableStyle count="3" pivot="0" name="Kill 9-style 2">
      <tableStyleElement dxfId="17" type="headerRow"/>
      <tableStyleElement dxfId="8" type="firstRowStripe"/>
      <tableStyleElement dxfId="9" type="secondRowStripe"/>
    </tableStyle>
    <tableStyle count="3" pivot="0" name="Kill 10-style">
      <tableStyleElement dxfId="7" type="headerRow"/>
      <tableStyleElement dxfId="8" type="firstRowStripe"/>
      <tableStyleElement dxfId="9" type="secondRowStripe"/>
    </tableStyle>
    <tableStyle count="3" pivot="0" name="Kill 10-style 2">
      <tableStyleElement dxfId="17" type="headerRow"/>
      <tableStyleElement dxfId="8" type="firstRowStripe"/>
      <tableStyleElement dxfId="9" type="secondRowStripe"/>
    </tableStyle>
    <tableStyle count="3" pivot="0" name="Kill 11-style">
      <tableStyleElement dxfId="7" type="headerRow"/>
      <tableStyleElement dxfId="8" type="firstRowStripe"/>
      <tableStyleElement dxfId="9" type="secondRowStripe"/>
    </tableStyle>
    <tableStyle count="3" pivot="0" name="Kill 11-style 2">
      <tableStyleElement dxfId="17" type="headerRow"/>
      <tableStyleElement dxfId="8" type="firstRowStripe"/>
      <tableStyleElement dxfId="9" type="secondRowStripe"/>
    </tableStyle>
    <tableStyle count="3" pivot="0" name="Kill 12-style">
      <tableStyleElement dxfId="7" type="headerRow"/>
      <tableStyleElement dxfId="8" type="firstRowStripe"/>
      <tableStyleElement dxfId="9" type="secondRowStripe"/>
    </tableStyle>
    <tableStyle count="3" pivot="0" name="Kill 12-style 2">
      <tableStyleElement dxfId="17" type="headerRow"/>
      <tableStyleElement dxfId="8" type="firstRowStripe"/>
      <tableStyleElement dxfId="9" type="secondRowStripe"/>
    </tableStyle>
    <tableStyle count="3" pivot="0" name="Kill 13-style">
      <tableStyleElement dxfId="7" type="headerRow"/>
      <tableStyleElement dxfId="8" type="firstRowStripe"/>
      <tableStyleElement dxfId="9" type="secondRowStripe"/>
    </tableStyle>
    <tableStyle count="3" pivot="0" name="Kill 13-style 2">
      <tableStyleElement dxfId="17" type="headerRow"/>
      <tableStyleElement dxfId="8" type="firstRowStripe"/>
      <tableStyleElement dxfId="9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6.xml"/><Relationship Id="rId42" Type="http://schemas.openxmlformats.org/officeDocument/2006/relationships/worksheet" Target="worksheets/sheet38.xml"/><Relationship Id="rId41" Type="http://schemas.openxmlformats.org/officeDocument/2006/relationships/worksheet" Target="worksheets/sheet37.xml"/><Relationship Id="rId44" Type="http://schemas.openxmlformats.org/officeDocument/2006/relationships/worksheet" Target="worksheets/sheet40.xml"/><Relationship Id="rId43" Type="http://schemas.openxmlformats.org/officeDocument/2006/relationships/worksheet" Target="worksheets/sheet39.xml"/><Relationship Id="rId46" Type="http://schemas.openxmlformats.org/officeDocument/2006/relationships/worksheet" Target="worksheets/sheet42.xml"/><Relationship Id="rId45" Type="http://schemas.openxmlformats.org/officeDocument/2006/relationships/worksheet" Target="worksheets/sheet4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48" Type="http://schemas.openxmlformats.org/officeDocument/2006/relationships/worksheet" Target="worksheets/sheet44.xml"/><Relationship Id="rId47" Type="http://schemas.openxmlformats.org/officeDocument/2006/relationships/worksheet" Target="worksheets/sheet43.xml"/><Relationship Id="rId49" Type="http://schemas.openxmlformats.org/officeDocument/2006/relationships/worksheet" Target="worksheets/sheet4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33" Type="http://schemas.openxmlformats.org/officeDocument/2006/relationships/worksheet" Target="worksheets/sheet29.xml"/><Relationship Id="rId32" Type="http://schemas.openxmlformats.org/officeDocument/2006/relationships/worksheet" Target="worksheets/sheet28.xml"/><Relationship Id="rId35" Type="http://schemas.openxmlformats.org/officeDocument/2006/relationships/worksheet" Target="worksheets/sheet31.xml"/><Relationship Id="rId34" Type="http://schemas.openxmlformats.org/officeDocument/2006/relationships/worksheet" Target="worksheets/sheet30.xml"/><Relationship Id="rId37" Type="http://schemas.openxmlformats.org/officeDocument/2006/relationships/worksheet" Target="worksheets/sheet33.xml"/><Relationship Id="rId36" Type="http://schemas.openxmlformats.org/officeDocument/2006/relationships/worksheet" Target="worksheets/sheet32.xml"/><Relationship Id="rId39" Type="http://schemas.openxmlformats.org/officeDocument/2006/relationships/worksheet" Target="worksheets/sheet35.xml"/><Relationship Id="rId38" Type="http://schemas.openxmlformats.org/officeDocument/2006/relationships/worksheet" Target="worksheets/sheet34.xml"/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29" Type="http://schemas.openxmlformats.org/officeDocument/2006/relationships/worksheet" Target="worksheets/sheet25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742950</xdr:colOff>
      <xdr:row>8</xdr:row>
      <xdr:rowOff>190500</xdr:rowOff>
    </xdr:from>
    <xdr:ext cx="2486025" cy="23622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8</xdr:row>
      <xdr:rowOff>190500</xdr:rowOff>
    </xdr:from>
    <xdr:ext cx="2752725" cy="254317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240" displayName="Table_1" name="Table_1" id="1">
  <tableColumns count="1">
    <tableColumn name="Classement" id="1"/>
  </tableColumns>
  <tableStyleInfo name="Classement Général-style" showColumnStripes="0" showFirstColumn="1" showLastColumn="1" showRowStripes="1"/>
</table>
</file>

<file path=xl/tables/table2.xml><?xml version="1.0" encoding="utf-8"?>
<table xmlns="http://schemas.openxmlformats.org/spreadsheetml/2006/main" ref="B1:M240" displayName="Table_3" name="Table_3" id="3">
  <tableColumns count="12">
    <tableColumn name="PSEUDO" id="1"/>
    <tableColumn name="Total" id="2"/>
    <tableColumn name=" " id="3"/>
    <tableColumn name="Monster Stack" id="4"/>
    <tableColumn name="Roller Coaster" id="5"/>
    <tableColumn name="Kill The PPCien" id="6"/>
    <tableColumn name="PSEUDO 2" id="7"/>
    <tableColumn name="Total 2" id="8"/>
    <tableColumn name="  2" id="9"/>
    <tableColumn name="Monster Stack 2" id="10"/>
    <tableColumn name="Roller Coaster 2" id="11"/>
    <tableColumn name="Kill The PPCien 2" id="12"/>
  </tableColumns>
  <tableStyleInfo name="Classement Général-style 2" showColumnStripes="0" showFirstColumn="1" showLastColumn="1" showRowStripes="1"/>
</table>
</file>

<file path=xl/tables/table3.xml><?xml version="1.0" encoding="utf-8"?>
<table xmlns="http://schemas.openxmlformats.org/spreadsheetml/2006/main" headerRowCount="0" ref="A241:A242" displayName="Table_4" name="Table_4" id="4">
  <tableColumns count="1">
    <tableColumn name="Column1" id="1"/>
  </tableColumns>
  <tableStyleInfo name="Classement Général-style 3" showColumnStripes="0" showFirstColumn="1" showLastColumn="1" showRowStripes="1"/>
</table>
</file>

<file path=xl/tables/table4.xml><?xml version="1.0" encoding="utf-8"?>
<table xmlns="http://schemas.openxmlformats.org/spreadsheetml/2006/main" headerRowCount="0" ref="B241:M242" displayName="Table_5" name="Table_5" id="5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4" showColumnStripes="0" showFirstColumn="1" showLastColumn="1" showRowStripes="1"/>
</table>
</file>

<file path=xl/tables/table5.xml><?xml version="1.0" encoding="utf-8"?>
<table xmlns="http://schemas.openxmlformats.org/spreadsheetml/2006/main" headerRowCount="0" ref="A243:A244" displayName="Table_8" name="Table_8" id="8">
  <tableColumns count="1">
    <tableColumn name="Column1" id="1"/>
  </tableColumns>
  <tableStyleInfo name="Classement Général-style 5" showColumnStripes="0" showFirstColumn="1" showLastColumn="1" showRowStripes="1"/>
</table>
</file>

<file path=xl/tables/table6.xml><?xml version="1.0" encoding="utf-8"?>
<table xmlns="http://schemas.openxmlformats.org/spreadsheetml/2006/main" headerRowCount="0" ref="B243:M244" displayName="Table_9" name="Table_9" id="9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6" showColumnStripes="0" showFirstColumn="1" showLastColumn="1" showRowStripes="1"/>
</table>
</file>

<file path=xl/tables/table7.xml><?xml version="1.0" encoding="utf-8"?>
<table xmlns="http://schemas.openxmlformats.org/spreadsheetml/2006/main" headerRowCount="0" ref="A245:A246" displayName="Table_10" name="Table_10" id="10">
  <tableColumns count="1">
    <tableColumn name="Column1" id="1"/>
  </tableColumns>
  <tableStyleInfo name="Classement Général-style 7" showColumnStripes="0" showFirstColumn="1" showLastColumn="1" showRowStripes="1"/>
</table>
</file>

<file path=xl/tables/table8.xml><?xml version="1.0" encoding="utf-8"?>
<table xmlns="http://schemas.openxmlformats.org/spreadsheetml/2006/main" headerRowCount="0" ref="B245:M246" displayName="Table_11" name="Table_11" id="1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8" showColumnStripes="0" showFirstColumn="1" showLastColumn="1" showRowStripes="1"/>
</table>
</file>

<file path=xl/tables/table9.xml><?xml version="1.0" encoding="utf-8"?>
<table xmlns="http://schemas.openxmlformats.org/spreadsheetml/2006/main" headerRowCount="0" ref="A247:A248" displayName="Table_12" name="Table_12" id="12">
  <tableColumns count="1">
    <tableColumn name="Column1" id="1"/>
  </tableColumns>
  <tableStyleInfo name="Classement Général-style 9" showColumnStripes="0" showFirstColumn="1" showLastColumn="1" showRowStripes="1"/>
</table>
</file>

<file path=xl/tables/table10.xml><?xml version="1.0" encoding="utf-8"?>
<table xmlns="http://schemas.openxmlformats.org/spreadsheetml/2006/main" headerRowCount="0" ref="B247:M248" displayName="Table_13" name="Table_13" id="13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10" showColumnStripes="0" showFirstColumn="1" showLastColumn="1" showRowStripes="1"/>
</table>
</file>

<file path=xl/tables/table11.xml><?xml version="1.0" encoding="utf-8"?>
<table xmlns="http://schemas.openxmlformats.org/spreadsheetml/2006/main" ref="A1:A251" displayName="Table_2" name="Table_2" id="2">
  <tableColumns count="1">
    <tableColumn name="Classement" id="1"/>
  </tableColumns>
  <tableStyleInfo name="Classement MS-style" showColumnStripes="0" showFirstColumn="1" showLastColumn="1" showRowStripes="1"/>
</table>
</file>

<file path=xl/tables/table12.xml><?xml version="1.0" encoding="utf-8"?>
<table xmlns="http://schemas.openxmlformats.org/spreadsheetml/2006/main" headerRowCount="0" ref="B1:AS1000" displayName="Table_7" name="Table_7" id="7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MS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3.xml><?xml version="1.0" encoding="utf-8"?>
<table xmlns="http://schemas.openxmlformats.org/spreadsheetml/2006/main" headerRowCount="0" ref="A1:C161" displayName="Table_6" name="Table_6" id="6">
  <tableColumns count="3">
    <tableColumn name="Column1" id="1"/>
    <tableColumn name="Column2" id="2"/>
    <tableColumn name="Column3" id="3"/>
  </tableColumns>
  <tableStyleInfo name="MS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4.xml><?xml version="1.0" encoding="utf-8"?>
<table xmlns="http://schemas.openxmlformats.org/spreadsheetml/2006/main" ref="A1:C1000" displayName="Table_14" name="Table_14" id="14">
  <tableColumns count="3">
    <tableColumn name="PSEUDO" id="1"/>
    <tableColumn name="PLACE" id="2"/>
    <tableColumn name="Points" id="3"/>
  </tableColumns>
  <tableStyleInfo name="MS2-style" showColumnStripes="0" showFirstColumn="1" showLastColumn="1" showRowStripes="1"/>
</table>
</file>

<file path=xl/tables/table15.xml><?xml version="1.0" encoding="utf-8"?>
<table xmlns="http://schemas.openxmlformats.org/spreadsheetml/2006/main" ref="A1:C1000" displayName="Table_15" name="Table_15" id="15">
  <tableColumns count="3">
    <tableColumn name="PSEUDO" id="1"/>
    <tableColumn name="PLACE" id="2"/>
    <tableColumn name="Points" id="3"/>
  </tableColumns>
  <tableStyleInfo name="MS3-style" showColumnStripes="0" showFirstColumn="1" showLastColumn="1" showRowStripes="1"/>
</table>
</file>

<file path=xl/tables/table16.xml><?xml version="1.0" encoding="utf-8"?>
<table xmlns="http://schemas.openxmlformats.org/spreadsheetml/2006/main" ref="A1:C1000" displayName="Table_16" name="Table_16" id="16">
  <tableColumns count="3">
    <tableColumn name="PSEUDO" id="1"/>
    <tableColumn name="PLACE" id="2"/>
    <tableColumn name="Points" id="3"/>
  </tableColumns>
  <tableStyleInfo name="MS4-style" showColumnStripes="0" showFirstColumn="1" showLastColumn="1" showRowStripes="1"/>
</table>
</file>

<file path=xl/tables/table17.xml><?xml version="1.0" encoding="utf-8"?>
<table xmlns="http://schemas.openxmlformats.org/spreadsheetml/2006/main" ref="A1:C1000" displayName="Table_17" name="Table_17" id="17">
  <tableColumns count="3">
    <tableColumn name="PSEUDO" id="1"/>
    <tableColumn name="PLACE" id="2"/>
    <tableColumn name="Points" id="3"/>
  </tableColumns>
  <tableStyleInfo name="MS5-style" showColumnStripes="0" showFirstColumn="1" showLastColumn="1" showRowStripes="1"/>
</table>
</file>

<file path=xl/tables/table18.xml><?xml version="1.0" encoding="utf-8"?>
<table xmlns="http://schemas.openxmlformats.org/spreadsheetml/2006/main" ref="A1:C1000" displayName="Table_18" name="Table_18" id="18">
  <tableColumns count="3">
    <tableColumn name="PSEUDO" id="1"/>
    <tableColumn name="PLACE" id="2"/>
    <tableColumn name="Points" id="3"/>
  </tableColumns>
  <tableStyleInfo name="MS6-style" showColumnStripes="0" showFirstColumn="1" showLastColumn="1" showRowStripes="1"/>
</table>
</file>

<file path=xl/tables/table19.xml><?xml version="1.0" encoding="utf-8"?>
<table xmlns="http://schemas.openxmlformats.org/spreadsheetml/2006/main" ref="A1:C1000" displayName="Table_19" name="Table_19" id="19">
  <tableColumns count="3">
    <tableColumn name="PSEUDO" id="1"/>
    <tableColumn name="PLACE" id="2"/>
    <tableColumn name="Points" id="3"/>
  </tableColumns>
  <tableStyleInfo name="MS7-style" showColumnStripes="0" showFirstColumn="1" showLastColumn="1" showRowStripes="1"/>
</table>
</file>

<file path=xl/tables/table20.xml><?xml version="1.0" encoding="utf-8"?>
<table xmlns="http://schemas.openxmlformats.org/spreadsheetml/2006/main" ref="A1:C1000" displayName="Table_20" name="Table_20" id="20">
  <tableColumns count="3">
    <tableColumn name="PSEUDO" id="1"/>
    <tableColumn name="PLACE" id="2"/>
    <tableColumn name="Points" id="3"/>
  </tableColumns>
  <tableStyleInfo name="MS8-style" showColumnStripes="0" showFirstColumn="1" showLastColumn="1" showRowStripes="1"/>
</table>
</file>

<file path=xl/tables/table21.xml><?xml version="1.0" encoding="utf-8"?>
<table xmlns="http://schemas.openxmlformats.org/spreadsheetml/2006/main" ref="A1:C1000" displayName="Table_21" name="Table_21" id="21">
  <tableColumns count="3">
    <tableColumn name="PSEUDO" id="1"/>
    <tableColumn name="PLACE" id="2"/>
    <tableColumn name="Points" id="3"/>
  </tableColumns>
  <tableStyleInfo name="MS9-style" showColumnStripes="0" showFirstColumn="1" showLastColumn="1" showRowStripes="1"/>
</table>
</file>

<file path=xl/tables/table22.xml><?xml version="1.0" encoding="utf-8"?>
<table xmlns="http://schemas.openxmlformats.org/spreadsheetml/2006/main" ref="A1:C1000" displayName="Table_22" name="Table_22" id="22">
  <tableColumns count="3">
    <tableColumn name="PSEUDO" id="1"/>
    <tableColumn name="PLACE" id="2"/>
    <tableColumn name="Points" id="3"/>
  </tableColumns>
  <tableStyleInfo name="MS10-style" showColumnStripes="0" showFirstColumn="1" showLastColumn="1" showRowStripes="1"/>
</table>
</file>

<file path=xl/tables/table23.xml><?xml version="1.0" encoding="utf-8"?>
<table xmlns="http://schemas.openxmlformats.org/spreadsheetml/2006/main" ref="A1:C1000" displayName="Table_23" name="Table_23" id="23">
  <tableColumns count="3">
    <tableColumn name="PSEUDO" id="1"/>
    <tableColumn name="PLACE" id="2"/>
    <tableColumn name="Points" id="3"/>
  </tableColumns>
  <tableStyleInfo name="MS11-style" showColumnStripes="0" showFirstColumn="1" showLastColumn="1" showRowStripes="1"/>
</table>
</file>

<file path=xl/tables/table24.xml><?xml version="1.0" encoding="utf-8"?>
<table xmlns="http://schemas.openxmlformats.org/spreadsheetml/2006/main" ref="A1:C1000" displayName="Table_24" name="Table_24" id="24">
  <tableColumns count="3">
    <tableColumn name="PSEUDO" id="1"/>
    <tableColumn name="PLACE" id="2"/>
    <tableColumn name="Points" id="3"/>
  </tableColumns>
  <tableStyleInfo name="MS12-style" showColumnStripes="0" showFirstColumn="1" showLastColumn="1" showRowStripes="1"/>
</table>
</file>

<file path=xl/tables/table25.xml><?xml version="1.0" encoding="utf-8"?>
<table xmlns="http://schemas.openxmlformats.org/spreadsheetml/2006/main" ref="A1:C1000" displayName="Table_25" name="Table_25" id="25">
  <tableColumns count="3">
    <tableColumn name="PSEUDO" id="1"/>
    <tableColumn name="PLACE" id="2"/>
    <tableColumn name="Points" id="3"/>
  </tableColumns>
  <tableStyleInfo name="MS13-style" showColumnStripes="0" showFirstColumn="1" showLastColumn="1" showRowStripes="1"/>
</table>
</file>

<file path=xl/tables/table26.xml><?xml version="1.0" encoding="utf-8"?>
<table xmlns="http://schemas.openxmlformats.org/spreadsheetml/2006/main" ref="A1:A250" displayName="Table_26" name="Table_26" id="26">
  <tableColumns count="1">
    <tableColumn name="Classement" id="1"/>
  </tableColumns>
  <tableStyleInfo name="Classement RoC-style" showColumnStripes="0" showFirstColumn="1" showLastColumn="1" showRowStripes="1"/>
</table>
</file>

<file path=xl/tables/table27.xml><?xml version="1.0" encoding="utf-8"?>
<table xmlns="http://schemas.openxmlformats.org/spreadsheetml/2006/main" headerRowCount="0" ref="B1:AS1000" displayName="Table_27" name="Table_27" id="27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RoC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8.xml><?xml version="1.0" encoding="utf-8"?>
<table xmlns="http://schemas.openxmlformats.org/spreadsheetml/2006/main" ref="A1:C1000" displayName="Table_28" name="Table_28" id="28">
  <tableColumns count="3">
    <tableColumn name="Pseudo" id="1"/>
    <tableColumn name="PLACE" id="2"/>
    <tableColumn name="Points" id="3"/>
  </tableColumns>
  <tableStyleInfo name="RoC1-style" showColumnStripes="0" showFirstColumn="1" showLastColumn="1" showRowStripes="1"/>
</table>
</file>

<file path=xl/tables/table29.xml><?xml version="1.0" encoding="utf-8"?>
<table xmlns="http://schemas.openxmlformats.org/spreadsheetml/2006/main" ref="A1:C1000" displayName="Table_29" name="Table_29" id="29">
  <tableColumns count="3">
    <tableColumn name="Pseudo" id="1"/>
    <tableColumn name="PLACE" id="2"/>
    <tableColumn name="Points" id="3"/>
  </tableColumns>
  <tableStyleInfo name="RoC2-style" showColumnStripes="0" showFirstColumn="1" showLastColumn="1" showRowStripes="1"/>
</table>
</file>

<file path=xl/tables/table30.xml><?xml version="1.0" encoding="utf-8"?>
<table xmlns="http://schemas.openxmlformats.org/spreadsheetml/2006/main" ref="A1:C1000" displayName="Table_30" name="Table_30" id="30">
  <tableColumns count="3">
    <tableColumn name="Pseudo" id="1"/>
    <tableColumn name="PLACE" id="2"/>
    <tableColumn name="Points" id="3"/>
  </tableColumns>
  <tableStyleInfo name="RoC3-style" showColumnStripes="0" showFirstColumn="1" showLastColumn="1" showRowStripes="1"/>
</table>
</file>

<file path=xl/tables/table31.xml><?xml version="1.0" encoding="utf-8"?>
<table xmlns="http://schemas.openxmlformats.org/spreadsheetml/2006/main" ref="A1:C1000" displayName="Table_31" name="Table_31" id="31">
  <tableColumns count="3">
    <tableColumn name="Pseudo" id="1"/>
    <tableColumn name="PLACE" id="2"/>
    <tableColumn name="Points" id="3"/>
  </tableColumns>
  <tableStyleInfo name="RoC4-style" showColumnStripes="0" showFirstColumn="1" showLastColumn="1" showRowStripes="1"/>
</table>
</file>

<file path=xl/tables/table32.xml><?xml version="1.0" encoding="utf-8"?>
<table xmlns="http://schemas.openxmlformats.org/spreadsheetml/2006/main" ref="A1:C1000" displayName="Table_32" name="Table_32" id="32">
  <tableColumns count="3">
    <tableColumn name="Pseudo" id="1"/>
    <tableColumn name="PLACE" id="2"/>
    <tableColumn name="Points" id="3"/>
  </tableColumns>
  <tableStyleInfo name="RoC5-style" showColumnStripes="0" showFirstColumn="1" showLastColumn="1" showRowStripes="1"/>
</table>
</file>

<file path=xl/tables/table33.xml><?xml version="1.0" encoding="utf-8"?>
<table xmlns="http://schemas.openxmlformats.org/spreadsheetml/2006/main" ref="A1:C1000" displayName="Table_33" name="Table_33" id="33">
  <tableColumns count="3">
    <tableColumn name="Pseudo" id="1"/>
    <tableColumn name="PLACE" id="2"/>
    <tableColumn name="Points" id="3"/>
  </tableColumns>
  <tableStyleInfo name="RoC6-style" showColumnStripes="0" showFirstColumn="1" showLastColumn="1" showRowStripes="1"/>
</table>
</file>

<file path=xl/tables/table34.xml><?xml version="1.0" encoding="utf-8"?>
<table xmlns="http://schemas.openxmlformats.org/spreadsheetml/2006/main" ref="A1:C1000" displayName="Table_34" name="Table_34" id="34">
  <tableColumns count="3">
    <tableColumn name="Pseudo" id="1"/>
    <tableColumn name="PLACE" id="2"/>
    <tableColumn name="Points" id="3"/>
  </tableColumns>
  <tableStyleInfo name="RoC7-style" showColumnStripes="0" showFirstColumn="1" showLastColumn="1" showRowStripes="1"/>
</table>
</file>

<file path=xl/tables/table35.xml><?xml version="1.0" encoding="utf-8"?>
<table xmlns="http://schemas.openxmlformats.org/spreadsheetml/2006/main" ref="A1:C1000" displayName="Table_35" name="Table_35" id="35">
  <tableColumns count="3">
    <tableColumn name="Pseudo" id="1"/>
    <tableColumn name="PLACE" id="2"/>
    <tableColumn name="Points" id="3"/>
  </tableColumns>
  <tableStyleInfo name="RoC8-style" showColumnStripes="0" showFirstColumn="1" showLastColumn="1" showRowStripes="1"/>
</table>
</file>

<file path=xl/tables/table36.xml><?xml version="1.0" encoding="utf-8"?>
<table xmlns="http://schemas.openxmlformats.org/spreadsheetml/2006/main" ref="A1:C1000" displayName="Table_36" name="Table_36" id="36">
  <tableColumns count="3">
    <tableColumn name="Pseudo" id="1"/>
    <tableColumn name="PLACE" id="2"/>
    <tableColumn name="Points" id="3"/>
  </tableColumns>
  <tableStyleInfo name="RoC9-style" showColumnStripes="0" showFirstColumn="1" showLastColumn="1" showRowStripes="1"/>
</table>
</file>

<file path=xl/tables/table37.xml><?xml version="1.0" encoding="utf-8"?>
<table xmlns="http://schemas.openxmlformats.org/spreadsheetml/2006/main" ref="A1:C1000" displayName="Table_37" name="Table_37" id="37">
  <tableColumns count="3">
    <tableColumn name="Pseudo" id="1"/>
    <tableColumn name="PLACE" id="2"/>
    <tableColumn name="Points" id="3"/>
  </tableColumns>
  <tableStyleInfo name="RoC10-style" showColumnStripes="0" showFirstColumn="1" showLastColumn="1" showRowStripes="1"/>
</table>
</file>

<file path=xl/tables/table38.xml><?xml version="1.0" encoding="utf-8"?>
<table xmlns="http://schemas.openxmlformats.org/spreadsheetml/2006/main" ref="A1:C1000" displayName="Table_38" name="Table_38" id="38">
  <tableColumns count="3">
    <tableColumn name="Pseudo" id="1"/>
    <tableColumn name="PLACE" id="2"/>
    <tableColumn name="Points" id="3"/>
  </tableColumns>
  <tableStyleInfo name="RoC11-style" showColumnStripes="0" showFirstColumn="1" showLastColumn="1" showRowStripes="1"/>
</table>
</file>

<file path=xl/tables/table39.xml><?xml version="1.0" encoding="utf-8"?>
<table xmlns="http://schemas.openxmlformats.org/spreadsheetml/2006/main" ref="A1:C1000" displayName="Table_39" name="Table_39" id="39">
  <tableColumns count="3">
    <tableColumn name="Pseudo" id="1"/>
    <tableColumn name="PLACE" id="2"/>
    <tableColumn name="Points" id="3"/>
  </tableColumns>
  <tableStyleInfo name="RoC12-style" showColumnStripes="0" showFirstColumn="1" showLastColumn="1" showRowStripes="1"/>
</table>
</file>

<file path=xl/tables/table40.xml><?xml version="1.0" encoding="utf-8"?>
<table xmlns="http://schemas.openxmlformats.org/spreadsheetml/2006/main" ref="A1:C1000" displayName="Table_40" name="Table_40" id="40">
  <tableColumns count="3">
    <tableColumn name="Pseudo" id="1"/>
    <tableColumn name="PLACE" id="2"/>
    <tableColumn name="Points" id="3"/>
  </tableColumns>
  <tableStyleInfo name="RoC13-style" showColumnStripes="0" showFirstColumn="1" showLastColumn="1" showRowStripes="1"/>
</table>
</file>

<file path=xl/tables/table41.xml><?xml version="1.0" encoding="utf-8"?>
<table xmlns="http://schemas.openxmlformats.org/spreadsheetml/2006/main" headerRowCount="0" ref="A1:A250" displayName="Table_41" name="Table_41" id="41">
  <tableColumns count="1">
    <tableColumn name="Column1" id="1"/>
  </tableColumns>
  <tableStyleInfo name="Classement Kil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2.xml><?xml version="1.0" encoding="utf-8"?>
<table xmlns="http://schemas.openxmlformats.org/spreadsheetml/2006/main" headerRowCount="0" ref="B1:AS250" displayName="Table_42" name="Table_42" id="42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Kill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3.xml><?xml version="1.0" encoding="utf-8"?>
<table xmlns="http://schemas.openxmlformats.org/spreadsheetml/2006/main" headerRowCount="0" ref="A1:A250" displayName="Table_43" name="Table_43" id="43">
  <tableColumns count="1">
    <tableColumn name="Column1" id="1"/>
  </tableColumns>
  <tableStyleInfo name="Classement Kill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4.xml><?xml version="1.0" encoding="utf-8"?>
<table xmlns="http://schemas.openxmlformats.org/spreadsheetml/2006/main" ref="B1:AI250" displayName="Table_44" name="Table_44" id="44">
  <tableColumns count="34">
    <tableColumn name="PSEUDO" id="1"/>
    <tableColumn name="Points" id="2"/>
    <tableColumn name=" " id="3"/>
    <tableColumn name="pts" id="4"/>
    <tableColumn name="pts2" id="5"/>
    <tableColumn name="pts3" id="6"/>
    <tableColumn name="pts4" id="7"/>
    <tableColumn name="pts5" id="8"/>
    <tableColumn name="pts6" id="9"/>
    <tableColumn name="pts7" id="10"/>
    <tableColumn name="pts8" id="11"/>
    <tableColumn name="pts9" id="12"/>
    <tableColumn name="pts10" id="13"/>
    <tableColumn name="pts11" id="14"/>
    <tableColumn name="pts12" id="15"/>
    <tableColumn name="pts13" id="16"/>
    <tableColumn name="Jetons pour la Finale" id="17"/>
    <tableColumn name="PSEUDO 2" id="18"/>
    <tableColumn name="Points 2" id="19"/>
    <tableColumn name="  2" id="20"/>
    <tableColumn name="pts 2" id="21"/>
    <tableColumn name="pts2 2" id="22"/>
    <tableColumn name="pts3 2" id="23"/>
    <tableColumn name="pts4 2" id="24"/>
    <tableColumn name="pts5 2" id="25"/>
    <tableColumn name="pts6 2" id="26"/>
    <tableColumn name="pts7 2" id="27"/>
    <tableColumn name="pts8 2" id="28"/>
    <tableColumn name="pts9 2" id="29"/>
    <tableColumn name="pts10 2" id="30"/>
    <tableColumn name="pts11 2" id="31"/>
    <tableColumn name="pts12 2" id="32"/>
    <tableColumn name="pts13 2" id="33"/>
    <tableColumn name="Jetons pour la Finale 2" id="34"/>
  </tableColumns>
  <tableStyleInfo name="Classement Killer-style 2" showColumnStripes="0" showFirstColumn="1" showLastColumn="1" showRowStripes="1"/>
</table>
</file>

<file path=xl/tables/table45.xml><?xml version="1.0" encoding="utf-8"?>
<table xmlns="http://schemas.openxmlformats.org/spreadsheetml/2006/main" ref="A1:E1000" displayName="Table_45" name="Table_45" id="45">
  <tableColumns count="5">
    <tableColumn name="PSEUDO" id="1"/>
    <tableColumn name="Killer" id="2"/>
    <tableColumn name="Kills" id="3"/>
    <tableColumn name="PLACE" id="4"/>
    <tableColumn name="Points" id="5"/>
  </tableColumns>
  <tableStyleInfo name="Kill 1-style" showColumnStripes="0" showFirstColumn="1" showLastColumn="1" showRowStripes="1"/>
</table>
</file>

<file path=xl/tables/table46.xml><?xml version="1.0" encoding="utf-8"?>
<table xmlns="http://schemas.openxmlformats.org/spreadsheetml/2006/main" ref="A1:E1000" displayName="Table_46" name="Table_46" id="46">
  <tableColumns count="5">
    <tableColumn name="PSEUDO" id="1"/>
    <tableColumn name="Killer" id="2"/>
    <tableColumn name="Kills" id="3"/>
    <tableColumn name="PLACE" id="4"/>
    <tableColumn name="Points" id="5"/>
  </tableColumns>
  <tableStyleInfo name="Kill 2-style" showColumnStripes="0" showFirstColumn="1" showLastColumn="1" showRowStripes="1"/>
</table>
</file>

<file path=xl/tables/table47.xml><?xml version="1.0" encoding="utf-8"?>
<table xmlns="http://schemas.openxmlformats.org/spreadsheetml/2006/main" ref="A1:E1000" displayName="Table_47" name="Table_47" id="47">
  <tableColumns count="5">
    <tableColumn name=" " id="1"/>
    <tableColumn name="Killer" id="2"/>
    <tableColumn name="Kills" id="3"/>
    <tableColumn name="PLACE" id="4"/>
    <tableColumn name="Points" id="5"/>
  </tableColumns>
  <tableStyleInfo name="Kill 3-style" showColumnStripes="0" showFirstColumn="1" showLastColumn="1" showRowStripes="1"/>
</table>
</file>

<file path=xl/tables/table48.xml><?xml version="1.0" encoding="utf-8"?>
<table xmlns="http://schemas.openxmlformats.org/spreadsheetml/2006/main" ref="A1:E1000" displayName="Table_48" name="Table_48" id="48">
  <tableColumns count="5">
    <tableColumn name="PSEUDO" id="1"/>
    <tableColumn name="Killer" id="2"/>
    <tableColumn name="Kills" id="3"/>
    <tableColumn name="PLACE" id="4"/>
    <tableColumn name="Points" id="5"/>
  </tableColumns>
  <tableStyleInfo name="Kill 4-style" showColumnStripes="0" showFirstColumn="1" showLastColumn="1" showRowStripes="1"/>
</table>
</file>

<file path=xl/tables/table49.xml><?xml version="1.0" encoding="utf-8"?>
<table xmlns="http://schemas.openxmlformats.org/spreadsheetml/2006/main" ref="A1:E1000" displayName="Table_49" name="Table_49" id="49">
  <tableColumns count="5">
    <tableColumn name="PSEUDO" id="1"/>
    <tableColumn name="Killer" id="2"/>
    <tableColumn name="Kills" id="3"/>
    <tableColumn name="PLACE" id="4"/>
    <tableColumn name="Points" id="5"/>
  </tableColumns>
  <tableStyleInfo name="Kill 5-style" showColumnStripes="0" showFirstColumn="1" showLastColumn="1" showRowStripes="1"/>
</table>
</file>

<file path=xl/tables/table50.xml><?xml version="1.0" encoding="utf-8"?>
<table xmlns="http://schemas.openxmlformats.org/spreadsheetml/2006/main" ref="A1:D1000" displayName="Table_50" name="Table_50" id="50">
  <tableColumns count="4">
    <tableColumn name="PSEUDO" id="1"/>
    <tableColumn name="Killer" id="2"/>
    <tableColumn name="Kills" id="3"/>
    <tableColumn name="PLACE" id="4"/>
  </tableColumns>
  <tableStyleInfo name="Kill 6-style" showColumnStripes="0" showFirstColumn="1" showLastColumn="1" showRowStripes="1"/>
</table>
</file>

<file path=xl/tables/table51.xml><?xml version="1.0" encoding="utf-8"?>
<table xmlns="http://schemas.openxmlformats.org/spreadsheetml/2006/main" ref="E1:E1000" displayName="Table_51" name="Table_51" id="51">
  <tableColumns count="1">
    <tableColumn name="Points" id="1"/>
  </tableColumns>
  <tableStyleInfo name="Kill 6-style 2" showColumnStripes="0" showFirstColumn="1" showLastColumn="1" showRowStripes="1"/>
</table>
</file>

<file path=xl/tables/table52.xml><?xml version="1.0" encoding="utf-8"?>
<table xmlns="http://schemas.openxmlformats.org/spreadsheetml/2006/main" ref="A1:D1000" displayName="Table_52" name="Table_52" id="52">
  <tableColumns count="4">
    <tableColumn name="PSEUDO" id="1"/>
    <tableColumn name="Killer" id="2"/>
    <tableColumn name="Kills" id="3"/>
    <tableColumn name="PLACE" id="4"/>
  </tableColumns>
  <tableStyleInfo name="Kill 7-style" showColumnStripes="0" showFirstColumn="1" showLastColumn="1" showRowStripes="1"/>
</table>
</file>

<file path=xl/tables/table53.xml><?xml version="1.0" encoding="utf-8"?>
<table xmlns="http://schemas.openxmlformats.org/spreadsheetml/2006/main" ref="E1:E1000" displayName="Table_53" name="Table_53" id="53">
  <tableColumns count="1">
    <tableColumn name="Points" id="1"/>
  </tableColumns>
  <tableStyleInfo name="Kill 7-style 2" showColumnStripes="0" showFirstColumn="1" showLastColumn="1" showRowStripes="1"/>
</table>
</file>

<file path=xl/tables/table54.xml><?xml version="1.0" encoding="utf-8"?>
<table xmlns="http://schemas.openxmlformats.org/spreadsheetml/2006/main" ref="A1:D1000" displayName="Table_54" name="Table_54" id="54">
  <tableColumns count="4">
    <tableColumn name="PSEUDO" id="1"/>
    <tableColumn name="Killer" id="2"/>
    <tableColumn name="Kills" id="3"/>
    <tableColumn name="PLACE" id="4"/>
  </tableColumns>
  <tableStyleInfo name="Kill 8-style" showColumnStripes="0" showFirstColumn="1" showLastColumn="1" showRowStripes="1"/>
</table>
</file>

<file path=xl/tables/table55.xml><?xml version="1.0" encoding="utf-8"?>
<table xmlns="http://schemas.openxmlformats.org/spreadsheetml/2006/main" ref="E1:E1000" displayName="Table_55" name="Table_55" id="55">
  <tableColumns count="1">
    <tableColumn name="Points" id="1"/>
  </tableColumns>
  <tableStyleInfo name="Kill 8-style 2" showColumnStripes="0" showFirstColumn="1" showLastColumn="1" showRowStripes="1"/>
</table>
</file>

<file path=xl/tables/table56.xml><?xml version="1.0" encoding="utf-8"?>
<table xmlns="http://schemas.openxmlformats.org/spreadsheetml/2006/main" ref="A1:D1000" displayName="Table_56" name="Table_56" id="56">
  <tableColumns count="4">
    <tableColumn name="PSEUDO" id="1"/>
    <tableColumn name="Killer" id="2"/>
    <tableColumn name="Kills" id="3"/>
    <tableColumn name="PLACE" id="4"/>
  </tableColumns>
  <tableStyleInfo name="Kill 9-style" showColumnStripes="0" showFirstColumn="1" showLastColumn="1" showRowStripes="1"/>
</table>
</file>

<file path=xl/tables/table57.xml><?xml version="1.0" encoding="utf-8"?>
<table xmlns="http://schemas.openxmlformats.org/spreadsheetml/2006/main" ref="E1:E1000" displayName="Table_57" name="Table_57" id="57">
  <tableColumns count="1">
    <tableColumn name="Points" id="1"/>
  </tableColumns>
  <tableStyleInfo name="Kill 9-style 2" showColumnStripes="0" showFirstColumn="1" showLastColumn="1" showRowStripes="1"/>
</table>
</file>

<file path=xl/tables/table58.xml><?xml version="1.0" encoding="utf-8"?>
<table xmlns="http://schemas.openxmlformats.org/spreadsheetml/2006/main" ref="A1:D1000" displayName="Table_58" name="Table_58" id="58">
  <tableColumns count="4">
    <tableColumn name="PSEUDO" id="1"/>
    <tableColumn name="Killer" id="2"/>
    <tableColumn name="Kills" id="3"/>
    <tableColumn name="PLACE" id="4"/>
  </tableColumns>
  <tableStyleInfo name="Kill 10-style" showColumnStripes="0" showFirstColumn="1" showLastColumn="1" showRowStripes="1"/>
</table>
</file>

<file path=xl/tables/table59.xml><?xml version="1.0" encoding="utf-8"?>
<table xmlns="http://schemas.openxmlformats.org/spreadsheetml/2006/main" ref="E1:E1000" displayName="Table_59" name="Table_59" id="59">
  <tableColumns count="1">
    <tableColumn name="Points" id="1"/>
  </tableColumns>
  <tableStyleInfo name="Kill 10-style 2" showColumnStripes="0" showFirstColumn="1" showLastColumn="1" showRowStripes="1"/>
</table>
</file>

<file path=xl/tables/table60.xml><?xml version="1.0" encoding="utf-8"?>
<table xmlns="http://schemas.openxmlformats.org/spreadsheetml/2006/main" ref="A1:D1000" displayName="Table_60" name="Table_60" id="60">
  <tableColumns count="4">
    <tableColumn name="PSEUDO" id="1"/>
    <tableColumn name="Killer" id="2"/>
    <tableColumn name="Kills" id="3"/>
    <tableColumn name="PLACE" id="4"/>
  </tableColumns>
  <tableStyleInfo name="Kill 11-style" showColumnStripes="0" showFirstColumn="1" showLastColumn="1" showRowStripes="1"/>
</table>
</file>

<file path=xl/tables/table61.xml><?xml version="1.0" encoding="utf-8"?>
<table xmlns="http://schemas.openxmlformats.org/spreadsheetml/2006/main" ref="E1:E1000" displayName="Table_61" name="Table_61" id="61">
  <tableColumns count="1">
    <tableColumn name="Points" id="1"/>
  </tableColumns>
  <tableStyleInfo name="Kill 11-style 2" showColumnStripes="0" showFirstColumn="1" showLastColumn="1" showRowStripes="1"/>
</table>
</file>

<file path=xl/tables/table62.xml><?xml version="1.0" encoding="utf-8"?>
<table xmlns="http://schemas.openxmlformats.org/spreadsheetml/2006/main" ref="A1:D1000" displayName="Table_62" name="Table_62" id="62">
  <tableColumns count="4">
    <tableColumn name="PSEUDO" id="1"/>
    <tableColumn name="Killer" id="2"/>
    <tableColumn name="Kills" id="3"/>
    <tableColumn name="PLACE" id="4"/>
  </tableColumns>
  <tableStyleInfo name="Kill 12-style" showColumnStripes="0" showFirstColumn="1" showLastColumn="1" showRowStripes="1"/>
</table>
</file>

<file path=xl/tables/table63.xml><?xml version="1.0" encoding="utf-8"?>
<table xmlns="http://schemas.openxmlformats.org/spreadsheetml/2006/main" ref="E1:E1000" displayName="Table_63" name="Table_63" id="63">
  <tableColumns count="1">
    <tableColumn name="Points" id="1"/>
  </tableColumns>
  <tableStyleInfo name="Kill 12-style 2" showColumnStripes="0" showFirstColumn="1" showLastColumn="1" showRowStripes="1"/>
</table>
</file>

<file path=xl/tables/table64.xml><?xml version="1.0" encoding="utf-8"?>
<table xmlns="http://schemas.openxmlformats.org/spreadsheetml/2006/main" ref="A1:D1000" displayName="Table_64" name="Table_64" id="64">
  <tableColumns count="4">
    <tableColumn name="PSEUDO" id="1"/>
    <tableColumn name="Killer" id="2"/>
    <tableColumn name="Kills" id="3"/>
    <tableColumn name="PLACE" id="4"/>
  </tableColumns>
  <tableStyleInfo name="Kill 13-style" showColumnStripes="0" showFirstColumn="1" showLastColumn="1" showRowStripes="1"/>
</table>
</file>

<file path=xl/tables/table65.xml><?xml version="1.0" encoding="utf-8"?>
<table xmlns="http://schemas.openxmlformats.org/spreadsheetml/2006/main" ref="E1:E1000" displayName="Table_65" name="Table_65" id="65">
  <tableColumns count="1">
    <tableColumn name="Points" id="1"/>
  </tableColumns>
  <tableStyleInfo name="Kill 13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20" Type="http://schemas.openxmlformats.org/officeDocument/2006/relationships/table" Target="../tables/table9.xml"/><Relationship Id="rId21" Type="http://schemas.openxmlformats.org/officeDocument/2006/relationships/table" Target="../tables/table10.xml"/><Relationship Id="rId13" Type="http://schemas.openxmlformats.org/officeDocument/2006/relationships/table" Target="../tables/table2.xml"/><Relationship Id="rId12" Type="http://schemas.openxmlformats.org/officeDocument/2006/relationships/table" Target="../tables/table1.xml"/><Relationship Id="rId15" Type="http://schemas.openxmlformats.org/officeDocument/2006/relationships/table" Target="../tables/table4.xml"/><Relationship Id="rId14" Type="http://schemas.openxmlformats.org/officeDocument/2006/relationships/table" Target="../tables/table3.xml"/><Relationship Id="rId17" Type="http://schemas.openxmlformats.org/officeDocument/2006/relationships/table" Target="../tables/table6.xml"/><Relationship Id="rId16" Type="http://schemas.openxmlformats.org/officeDocument/2006/relationships/table" Target="../tables/table5.xml"/><Relationship Id="rId19" Type="http://schemas.openxmlformats.org/officeDocument/2006/relationships/table" Target="../tables/table8.xml"/><Relationship Id="rId18" Type="http://schemas.openxmlformats.org/officeDocument/2006/relationships/table" Target="../tables/table7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1.xml"/><Relationship Id="rId5" Type="http://schemas.openxmlformats.org/officeDocument/2006/relationships/table" Target="../tables/table1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1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16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1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18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19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20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21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22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3" Type="http://schemas.openxmlformats.org/officeDocument/2006/relationships/table" Target="../tables/table23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Relationship Id="rId3" Type="http://schemas.openxmlformats.org/officeDocument/2006/relationships/table" Target="../tables/table24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Relationship Id="rId3" Type="http://schemas.openxmlformats.org/officeDocument/2006/relationships/table" Target="../tables/table25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Relationship Id="rId4" Type="http://schemas.openxmlformats.org/officeDocument/2006/relationships/table" Target="../tables/table26.xml"/><Relationship Id="rId5" Type="http://schemas.openxmlformats.org/officeDocument/2006/relationships/table" Target="../tables/table2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Relationship Id="rId3" Type="http://schemas.openxmlformats.org/officeDocument/2006/relationships/table" Target="../tables/table2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Relationship Id="rId3" Type="http://schemas.openxmlformats.org/officeDocument/2006/relationships/table" Target="../tables/table2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Relationship Id="rId3" Type="http://schemas.openxmlformats.org/officeDocument/2006/relationships/table" Target="../tables/table3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Relationship Id="rId3" Type="http://schemas.openxmlformats.org/officeDocument/2006/relationships/table" Target="../tables/table3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Relationship Id="rId3" Type="http://schemas.openxmlformats.org/officeDocument/2006/relationships/table" Target="../tables/table3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Relationship Id="rId3" Type="http://schemas.openxmlformats.org/officeDocument/2006/relationships/table" Target="../tables/table3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Relationship Id="rId3" Type="http://schemas.openxmlformats.org/officeDocument/2006/relationships/table" Target="../tables/table3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Relationship Id="rId3" Type="http://schemas.openxmlformats.org/officeDocument/2006/relationships/table" Target="../tables/table3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Relationship Id="rId3" Type="http://schemas.openxmlformats.org/officeDocument/2006/relationships/table" Target="../tables/table3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Relationship Id="rId3" Type="http://schemas.openxmlformats.org/officeDocument/2006/relationships/table" Target="../tables/table3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Relationship Id="rId3" Type="http://schemas.openxmlformats.org/officeDocument/2006/relationships/table" Target="../tables/table3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Relationship Id="rId3" Type="http://schemas.openxmlformats.org/officeDocument/2006/relationships/table" Target="../tables/table3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Relationship Id="rId3" Type="http://schemas.openxmlformats.org/officeDocument/2006/relationships/table" Target="../tables/table4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Relationship Id="rId4" Type="http://schemas.openxmlformats.org/officeDocument/2006/relationships/table" Target="../tables/table41.xml"/><Relationship Id="rId5" Type="http://schemas.openxmlformats.org/officeDocument/2006/relationships/table" Target="../tables/table42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Relationship Id="rId4" Type="http://schemas.openxmlformats.org/officeDocument/2006/relationships/table" Target="../tables/table43.xml"/><Relationship Id="rId5" Type="http://schemas.openxmlformats.org/officeDocument/2006/relationships/table" Target="../tables/table44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Relationship Id="rId3" Type="http://schemas.openxmlformats.org/officeDocument/2006/relationships/table" Target="../tables/table45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Relationship Id="rId3" Type="http://schemas.openxmlformats.org/officeDocument/2006/relationships/table" Target="../tables/table46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Relationship Id="rId3" Type="http://schemas.openxmlformats.org/officeDocument/2006/relationships/table" Target="../tables/table47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Relationship Id="rId3" Type="http://schemas.openxmlformats.org/officeDocument/2006/relationships/table" Target="../tables/table48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Relationship Id="rId3" Type="http://schemas.openxmlformats.org/officeDocument/2006/relationships/table" Target="../tables/table49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Relationship Id="rId4" Type="http://schemas.openxmlformats.org/officeDocument/2006/relationships/table" Target="../tables/table50.xml"/><Relationship Id="rId5" Type="http://schemas.openxmlformats.org/officeDocument/2006/relationships/table" Target="../tables/table51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Relationship Id="rId4" Type="http://schemas.openxmlformats.org/officeDocument/2006/relationships/table" Target="../tables/table52.xml"/><Relationship Id="rId5" Type="http://schemas.openxmlformats.org/officeDocument/2006/relationships/table" Target="../tables/table53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Relationship Id="rId4" Type="http://schemas.openxmlformats.org/officeDocument/2006/relationships/table" Target="../tables/table54.xml"/><Relationship Id="rId5" Type="http://schemas.openxmlformats.org/officeDocument/2006/relationships/table" Target="../tables/table55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Relationship Id="rId4" Type="http://schemas.openxmlformats.org/officeDocument/2006/relationships/table" Target="../tables/table56.xml"/><Relationship Id="rId5" Type="http://schemas.openxmlformats.org/officeDocument/2006/relationships/table" Target="../tables/table57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Relationship Id="rId4" Type="http://schemas.openxmlformats.org/officeDocument/2006/relationships/table" Target="../tables/table58.xml"/><Relationship Id="rId5" Type="http://schemas.openxmlformats.org/officeDocument/2006/relationships/table" Target="../tables/table59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Relationship Id="rId4" Type="http://schemas.openxmlformats.org/officeDocument/2006/relationships/table" Target="../tables/table60.xml"/><Relationship Id="rId5" Type="http://schemas.openxmlformats.org/officeDocument/2006/relationships/table" Target="../tables/table61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Relationship Id="rId4" Type="http://schemas.openxmlformats.org/officeDocument/2006/relationships/table" Target="../tables/table62.xml"/><Relationship Id="rId5" Type="http://schemas.openxmlformats.org/officeDocument/2006/relationships/table" Target="../tables/table63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Relationship Id="rId4" Type="http://schemas.openxmlformats.org/officeDocument/2006/relationships/table" Target="../tables/table64.xml"/><Relationship Id="rId5" Type="http://schemas.openxmlformats.org/officeDocument/2006/relationships/table" Target="../tables/table6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14.0"/>
    <col customWidth="1" min="2" max="2" width="28.29"/>
    <col customWidth="1" min="3" max="3" width="17.43"/>
    <col customWidth="1" min="4" max="4" width="1.71"/>
    <col customWidth="1" min="5" max="5" width="17.0"/>
    <col customWidth="1" min="6" max="6" width="15.71"/>
    <col customWidth="1" min="7" max="7" width="16.14"/>
    <col customWidth="1" hidden="1" min="8" max="8" width="28.29" outlineLevel="1"/>
    <col customWidth="1" hidden="1" min="9" max="9" width="22.86" outlineLevel="1"/>
    <col customWidth="1" hidden="1" min="10" max="10" width="9.43" outlineLevel="1"/>
    <col customWidth="1" hidden="1" min="11" max="11" width="20.29" outlineLevel="1"/>
    <col customWidth="1" hidden="1" min="12" max="12" width="21.14" outlineLevel="1"/>
    <col customWidth="1" hidden="1" min="13" max="13" width="23.29" outlineLevel="1"/>
  </cols>
  <sheetData>
    <row r="1" ht="37.5" customHeight="1">
      <c r="A1" s="22" t="s">
        <v>3</v>
      </c>
      <c r="B1" s="24" t="s">
        <v>6</v>
      </c>
      <c r="C1" s="28" t="s">
        <v>12</v>
      </c>
      <c r="D1" s="29" t="s">
        <v>8</v>
      </c>
      <c r="E1" s="30" t="s">
        <v>0</v>
      </c>
      <c r="F1" s="32" t="s">
        <v>1</v>
      </c>
      <c r="G1" s="30" t="s">
        <v>28</v>
      </c>
      <c r="H1" s="24" t="s">
        <v>31</v>
      </c>
      <c r="I1" s="28" t="s">
        <v>39</v>
      </c>
      <c r="J1" s="29" t="s">
        <v>41</v>
      </c>
      <c r="K1" s="30" t="s">
        <v>42</v>
      </c>
      <c r="L1" s="32" t="s">
        <v>43</v>
      </c>
      <c r="M1" s="30" t="s">
        <v>44</v>
      </c>
    </row>
    <row r="2" ht="14.25" customHeight="1">
      <c r="A2" s="41">
        <f t="shared" ref="A2:A248" si="1">ROW()-1</f>
        <v>1</v>
      </c>
      <c r="B2" s="41" t="str">
        <f t="array" ref="B2:G248">SORT(H2:M251,2,FALSE)</f>
        <v>_VisMaVie_</v>
      </c>
      <c r="C2" s="46">
        <v>17391.503641172596</v>
      </c>
      <c r="D2" s="48"/>
      <c r="E2" s="50">
        <v>10234.55892396602</v>
      </c>
      <c r="F2" s="52">
        <v>5252.0653044728015</v>
      </c>
      <c r="G2" s="52">
        <v>1904.8794127337733</v>
      </c>
      <c r="H2" s="41" t="str">
        <f>IFERROR(__xludf.DUMMYFUNCTION("UNIQUE(FLATTEN({'Classement MS'!B2:B248;'Classement RoC'!B2:B248;'Classement Kill'!B2:B248}))"),"_VisMaVie_")</f>
        <v>_VisMaVie_</v>
      </c>
      <c r="I2" s="56">
        <f t="shared" ref="I2:I248" si="2">SUM(K2:M2)</f>
        <v>17391.50364</v>
      </c>
      <c r="J2" s="57"/>
      <c r="K2" s="59">
        <f>IFERROR(VLOOKUP(H2,'Classement MS'!$B$2:$C$200,2,0),"0")</f>
        <v>10234.55892</v>
      </c>
      <c r="L2" s="59">
        <f>IFERROR(VLOOKUP(H2,'Classement RoC'!$B$2:$C$199,2,0),"0")</f>
        <v>5252.065304</v>
      </c>
      <c r="M2" s="59">
        <f>IFERROR(VLOOKUP(H2,'Classement Kill'!$B$2:$C$199,2,0),"0")</f>
        <v>1904.879413</v>
      </c>
    </row>
    <row r="3" ht="14.25" customHeight="1">
      <c r="A3" s="41">
        <f t="shared" si="1"/>
        <v>2</v>
      </c>
      <c r="B3" s="41" t="s">
        <v>45</v>
      </c>
      <c r="C3" s="46">
        <v>17390.139214955438</v>
      </c>
      <c r="D3" s="48"/>
      <c r="E3" s="50">
        <v>9523.226433192827</v>
      </c>
      <c r="F3" s="52">
        <v>5695.509377846299</v>
      </c>
      <c r="G3" s="52">
        <v>2171.403403916311</v>
      </c>
      <c r="H3" s="41" t="str">
        <f>IFERROR(__xludf.DUMMYFUNCTION("""COMPUTED_VALUE"""),"Xenocq79")</f>
        <v>Xenocq79</v>
      </c>
      <c r="I3" s="56">
        <f t="shared" si="2"/>
        <v>12474.91474</v>
      </c>
      <c r="J3" s="64"/>
      <c r="K3" s="59">
        <f>IFERROR(VLOOKUP(H3,'Classement MS'!$B$2:$C$200,2,0),"0")</f>
        <v>10036.3362</v>
      </c>
      <c r="L3" s="59">
        <f>IFERROR(VLOOKUP(H3,'Classement RoC'!$B$2:$C$199,2,0),"0")</f>
        <v>1108.184618</v>
      </c>
      <c r="M3" s="59">
        <f>IFERROR(VLOOKUP(H3,'Classement Kill'!$B$2:$C$199,2,0),"0")</f>
        <v>1330.393925</v>
      </c>
    </row>
    <row r="4" ht="14.25" customHeight="1">
      <c r="A4" s="41">
        <f t="shared" si="1"/>
        <v>3</v>
      </c>
      <c r="B4" s="41" t="s">
        <v>46</v>
      </c>
      <c r="C4" s="46">
        <v>17141.841459092437</v>
      </c>
      <c r="D4" s="48"/>
      <c r="E4" s="50">
        <v>9401.28464189952</v>
      </c>
      <c r="F4" s="52">
        <v>6081.40464303366</v>
      </c>
      <c r="G4" s="52">
        <v>1659.1521741592583</v>
      </c>
      <c r="H4" s="41" t="str">
        <f>IFERROR(__xludf.DUMMYFUNCTION("""COMPUTED_VALUE"""),"Mako Lemore")</f>
        <v>Mako Lemore</v>
      </c>
      <c r="I4" s="56">
        <f t="shared" si="2"/>
        <v>17390.13921</v>
      </c>
      <c r="J4" s="64"/>
      <c r="K4" s="59">
        <f>IFERROR(VLOOKUP(H4,'Classement MS'!$B$2:$C$200,2,0),"0")</f>
        <v>9523.226433</v>
      </c>
      <c r="L4" s="59">
        <f>IFERROR(VLOOKUP(H4,'Classement RoC'!$B$2:$C$199,2,0),"0")</f>
        <v>5695.509378</v>
      </c>
      <c r="M4" s="59">
        <f>IFERROR(VLOOKUP(H4,'Classement Kill'!$B$2:$C$199,2,0),"0")</f>
        <v>2171.403404</v>
      </c>
    </row>
    <row r="5" ht="14.25" customHeight="1">
      <c r="A5" s="41">
        <f t="shared" si="1"/>
        <v>4</v>
      </c>
      <c r="B5" s="41" t="s">
        <v>47</v>
      </c>
      <c r="C5" s="46">
        <v>17100.657827038445</v>
      </c>
      <c r="D5" s="48"/>
      <c r="E5" s="50">
        <v>9284.116025850582</v>
      </c>
      <c r="F5" s="52">
        <v>4819.882097659367</v>
      </c>
      <c r="G5" s="52">
        <v>2996.6597035284944</v>
      </c>
      <c r="H5" s="41" t="str">
        <f>IFERROR(__xludf.DUMMYFUNCTION("""COMPUTED_VALUE"""),"8kinder6")</f>
        <v>8kinder6</v>
      </c>
      <c r="I5" s="56">
        <f t="shared" si="2"/>
        <v>17141.84146</v>
      </c>
      <c r="J5" s="64"/>
      <c r="K5" s="59">
        <f>IFERROR(VLOOKUP(H5,'Classement MS'!$B$2:$C$200,2,0),"0")</f>
        <v>9401.284642</v>
      </c>
      <c r="L5" s="59">
        <f>IFERROR(VLOOKUP(H5,'Classement RoC'!$B$2:$C$199,2,0),"0")</f>
        <v>6081.404643</v>
      </c>
      <c r="M5" s="59">
        <f>IFERROR(VLOOKUP(H5,'Classement Kill'!$B$2:$C$199,2,0),"0")</f>
        <v>1659.152174</v>
      </c>
    </row>
    <row r="6" ht="14.25" customHeight="1">
      <c r="A6" s="41">
        <f t="shared" si="1"/>
        <v>5</v>
      </c>
      <c r="B6" s="41" t="s">
        <v>48</v>
      </c>
      <c r="C6" s="46">
        <v>15553.7299695055</v>
      </c>
      <c r="D6" s="48"/>
      <c r="E6" s="50">
        <v>7601.970054296108</v>
      </c>
      <c r="F6" s="52">
        <v>7055.194672927332</v>
      </c>
      <c r="G6" s="52">
        <v>896.5652422820613</v>
      </c>
      <c r="H6" s="41" t="str">
        <f>IFERROR(__xludf.DUMMYFUNCTION("""COMPUTED_VALUE"""),"titounio")</f>
        <v>titounio</v>
      </c>
      <c r="I6" s="56">
        <f t="shared" si="2"/>
        <v>12872.40866</v>
      </c>
      <c r="J6" s="57"/>
      <c r="K6" s="59">
        <f>IFERROR(VLOOKUP(H6,'Classement MS'!$B$2:$C$200,2,0),"0")</f>
        <v>9367.958308</v>
      </c>
      <c r="L6" s="59">
        <f>IFERROR(VLOOKUP(H6,'Classement RoC'!$B$2:$C$199,2,0),"0")</f>
        <v>1546.344596</v>
      </c>
      <c r="M6" s="59">
        <f>IFERROR(VLOOKUP(H6,'Classement Kill'!$B$2:$C$199,2,0),"0")</f>
        <v>1958.105752</v>
      </c>
    </row>
    <row r="7" ht="14.25" customHeight="1">
      <c r="A7" s="41">
        <f t="shared" si="1"/>
        <v>6</v>
      </c>
      <c r="B7" s="41" t="s">
        <v>49</v>
      </c>
      <c r="C7" s="46">
        <v>14808.11569566119</v>
      </c>
      <c r="D7" s="48"/>
      <c r="E7" s="50">
        <v>9180.718340271049</v>
      </c>
      <c r="F7" s="52">
        <v>3190.685070316674</v>
      </c>
      <c r="G7" s="52">
        <v>2436.712285073469</v>
      </c>
      <c r="H7" s="41" t="str">
        <f>IFERROR(__xludf.DUMMYFUNCTION("""COMPUTED_VALUE"""),"alexinzaghi")</f>
        <v>alexinzaghi</v>
      </c>
      <c r="I7" s="56">
        <f t="shared" si="2"/>
        <v>17100.65783</v>
      </c>
      <c r="J7" s="64"/>
      <c r="K7" s="59">
        <f>IFERROR(VLOOKUP(H7,'Classement MS'!$B$2:$C$200,2,0),"0")</f>
        <v>9284.116026</v>
      </c>
      <c r="L7" s="59">
        <f>IFERROR(VLOOKUP(H7,'Classement RoC'!$B$2:$C$199,2,0),"0")</f>
        <v>4819.882098</v>
      </c>
      <c r="M7" s="59">
        <f>IFERROR(VLOOKUP(H7,'Classement Kill'!$B$2:$C$199,2,0),"0")</f>
        <v>2996.659704</v>
      </c>
    </row>
    <row r="8" ht="14.25" customHeight="1">
      <c r="A8" s="41">
        <f t="shared" si="1"/>
        <v>7</v>
      </c>
      <c r="B8" s="41" t="s">
        <v>50</v>
      </c>
      <c r="C8" s="46">
        <v>14792.353790191946</v>
      </c>
      <c r="D8" s="48"/>
      <c r="E8" s="50">
        <v>7950.064326186605</v>
      </c>
      <c r="F8" s="52">
        <v>5914.83028274755</v>
      </c>
      <c r="G8" s="52">
        <v>927.4591812577906</v>
      </c>
      <c r="H8" s="41" t="str">
        <f>IFERROR(__xludf.DUMMYFUNCTION("""COMPUTED_VALUE"""),"TontonZgueg")</f>
        <v>TontonZgueg</v>
      </c>
      <c r="I8" s="56">
        <f t="shared" si="2"/>
        <v>14808.1157</v>
      </c>
      <c r="J8" s="64"/>
      <c r="K8" s="59">
        <f>IFERROR(VLOOKUP(H8,'Classement MS'!$B$2:$C$200,2,0),"0")</f>
        <v>9180.71834</v>
      </c>
      <c r="L8" s="59">
        <f>IFERROR(VLOOKUP(H8,'Classement RoC'!$B$2:$C$199,2,0),"0")</f>
        <v>3190.68507</v>
      </c>
      <c r="M8" s="59">
        <f>IFERROR(VLOOKUP(H8,'Classement Kill'!$B$2:$C$199,2,0),"0")</f>
        <v>2436.712285</v>
      </c>
    </row>
    <row r="9" ht="14.25" customHeight="1">
      <c r="A9" s="41">
        <f t="shared" si="1"/>
        <v>8</v>
      </c>
      <c r="B9" s="41" t="s">
        <v>51</v>
      </c>
      <c r="C9" s="46">
        <v>14691.311460910834</v>
      </c>
      <c r="D9" s="48"/>
      <c r="E9" s="50">
        <v>8037.886360717138</v>
      </c>
      <c r="F9" s="52">
        <v>4193.524416970137</v>
      </c>
      <c r="G9" s="52">
        <v>2459.9006832235596</v>
      </c>
      <c r="H9" s="41" t="str">
        <f>IFERROR(__xludf.DUMMYFUNCTION("""COMPUTED_VALUE"""),"Phil1308")</f>
        <v>Phil1308</v>
      </c>
      <c r="I9" s="56">
        <f t="shared" si="2"/>
        <v>13927.92093</v>
      </c>
      <c r="J9" s="64"/>
      <c r="K9" s="59">
        <f>IFERROR(VLOOKUP(H9,'Classement MS'!$B$2:$C$200,2,0),"0")</f>
        <v>8505.422887</v>
      </c>
      <c r="L9" s="59">
        <f>IFERROR(VLOOKUP(H9,'Classement RoC'!$B$2:$C$199,2,0),"0")</f>
        <v>4134.781016</v>
      </c>
      <c r="M9" s="59">
        <f>IFERROR(VLOOKUP(H9,'Classement Kill'!$B$2:$C$199,2,0),"0")</f>
        <v>1287.717025</v>
      </c>
    </row>
    <row r="10" ht="14.25" customHeight="1">
      <c r="A10" s="41">
        <f t="shared" si="1"/>
        <v>9</v>
      </c>
      <c r="B10" s="41" t="s">
        <v>52</v>
      </c>
      <c r="C10" s="46">
        <v>14438.515550579355</v>
      </c>
      <c r="D10" s="48"/>
      <c r="E10" s="50">
        <v>6828.595823072079</v>
      </c>
      <c r="F10" s="52">
        <v>5988.009742290682</v>
      </c>
      <c r="G10" s="52">
        <v>1621.9099852165941</v>
      </c>
      <c r="H10" s="41" t="str">
        <f>IFERROR(__xludf.DUMMYFUNCTION("""COMPUTED_VALUE"""),"Immond")</f>
        <v>Immond</v>
      </c>
      <c r="I10" s="56">
        <f t="shared" si="2"/>
        <v>14437.42127</v>
      </c>
      <c r="J10" s="64"/>
      <c r="K10" s="59">
        <f>IFERROR(VLOOKUP(H10,'Classement MS'!$B$2:$C$200,2,0),"0")</f>
        <v>8150.078682</v>
      </c>
      <c r="L10" s="59">
        <f>IFERROR(VLOOKUP(H10,'Classement RoC'!$B$2:$C$199,2,0),"0")</f>
        <v>4324.157665</v>
      </c>
      <c r="M10" s="59">
        <f>IFERROR(VLOOKUP(H10,'Classement Kill'!$B$2:$C$199,2,0),"0")</f>
        <v>1963.184924</v>
      </c>
    </row>
    <row r="11" ht="14.25" customHeight="1">
      <c r="A11" s="41">
        <f t="shared" si="1"/>
        <v>10</v>
      </c>
      <c r="B11" s="41" t="s">
        <v>53</v>
      </c>
      <c r="C11" s="46">
        <v>14437.421270807223</v>
      </c>
      <c r="D11" s="48"/>
      <c r="E11" s="50">
        <v>8150.078681788722</v>
      </c>
      <c r="F11" s="52">
        <v>4324.157664683348</v>
      </c>
      <c r="G11" s="52">
        <v>1963.1849243351528</v>
      </c>
      <c r="H11" s="41" t="str">
        <f>IFERROR(__xludf.DUMMYFUNCTION("""COMPUTED_VALUE"""),"jejehehe")</f>
        <v>jejehehe</v>
      </c>
      <c r="I11" s="56">
        <f t="shared" si="2"/>
        <v>14691.31146</v>
      </c>
      <c r="J11" s="57"/>
      <c r="K11" s="59">
        <f>IFERROR(VLOOKUP(H11,'Classement MS'!$B$2:$C$200,2,0),"0")</f>
        <v>8037.886361</v>
      </c>
      <c r="L11" s="59">
        <f>IFERROR(VLOOKUP(H11,'Classement RoC'!$B$2:$C$199,2,0),"0")</f>
        <v>4193.524417</v>
      </c>
      <c r="M11" s="59">
        <f>IFERROR(VLOOKUP(H11,'Classement Kill'!$B$2:$C$199,2,0),"0")</f>
        <v>2459.900683</v>
      </c>
    </row>
    <row r="12" ht="14.25" customHeight="1">
      <c r="A12" s="41">
        <f t="shared" si="1"/>
        <v>11</v>
      </c>
      <c r="B12" s="41" t="s">
        <v>55</v>
      </c>
      <c r="C12" s="46">
        <v>13927.920927891466</v>
      </c>
      <c r="D12" s="48"/>
      <c r="E12" s="50">
        <v>8505.422886746941</v>
      </c>
      <c r="F12" s="52">
        <v>4134.781016045437</v>
      </c>
      <c r="G12" s="52">
        <v>1287.7170250990873</v>
      </c>
      <c r="H12" s="41" t="str">
        <f>IFERROR(__xludf.DUMMYFUNCTION("""COMPUTED_VALUE"""),"JM-Chatte")</f>
        <v>JM-Chatte</v>
      </c>
      <c r="I12" s="56">
        <f t="shared" si="2"/>
        <v>14792.35379</v>
      </c>
      <c r="J12" s="64"/>
      <c r="K12" s="59">
        <f>IFERROR(VLOOKUP(H12,'Classement MS'!$B$2:$C$200,2,0),"0")</f>
        <v>7950.064326</v>
      </c>
      <c r="L12" s="59">
        <f>IFERROR(VLOOKUP(H12,'Classement RoC'!$B$2:$C$199,2,0),"0")</f>
        <v>5914.830283</v>
      </c>
      <c r="M12" s="59">
        <f>IFERROR(VLOOKUP(H12,'Classement Kill'!$B$2:$C$199,2,0),"0")</f>
        <v>927.4591813</v>
      </c>
    </row>
    <row r="13" ht="14.25" customHeight="1">
      <c r="A13" s="41">
        <f t="shared" si="1"/>
        <v>12</v>
      </c>
      <c r="B13" s="41" t="s">
        <v>56</v>
      </c>
      <c r="C13" s="46">
        <v>13611.520650589891</v>
      </c>
      <c r="D13" s="48"/>
      <c r="E13" s="50">
        <v>7468.503969152992</v>
      </c>
      <c r="F13" s="52">
        <v>4136.11315597736</v>
      </c>
      <c r="G13" s="52">
        <v>2006.9035254595376</v>
      </c>
      <c r="H13" s="41" t="str">
        <f>IFERROR(__xludf.DUMMYFUNCTION("""COMPUTED_VALUE"""),"Le MARVEL")</f>
        <v>Le MARVEL</v>
      </c>
      <c r="I13" s="56">
        <f t="shared" si="2"/>
        <v>10583.70628</v>
      </c>
      <c r="J13" s="64"/>
      <c r="K13" s="59">
        <f>IFERROR(VLOOKUP(H13,'Classement MS'!$B$2:$C$200,2,0),"0")</f>
        <v>7797.21777</v>
      </c>
      <c r="L13" s="59">
        <f>IFERROR(VLOOKUP(H13,'Classement RoC'!$B$2:$C$199,2,0),"0")</f>
        <v>2013.031733</v>
      </c>
      <c r="M13" s="59">
        <f>IFERROR(VLOOKUP(H13,'Classement Kill'!$B$2:$C$199,2,0),"0")</f>
        <v>773.4567755</v>
      </c>
    </row>
    <row r="14" ht="14.25" customHeight="1">
      <c r="A14" s="41">
        <f t="shared" si="1"/>
        <v>13</v>
      </c>
      <c r="B14" s="41" t="s">
        <v>58</v>
      </c>
      <c r="C14" s="46">
        <v>13407.016513038529</v>
      </c>
      <c r="D14" s="48"/>
      <c r="E14" s="50">
        <v>7051.585955365754</v>
      </c>
      <c r="F14" s="52">
        <v>3602.2587436166286</v>
      </c>
      <c r="G14" s="52">
        <v>2753.171814056147</v>
      </c>
      <c r="H14" s="41" t="str">
        <f>IFERROR(__xludf.DUMMYFUNCTION("""COMPUTED_VALUE"""),"Nanny on pe")</f>
        <v>Nanny on pe</v>
      </c>
      <c r="I14" s="56">
        <f t="shared" si="2"/>
        <v>15553.72997</v>
      </c>
      <c r="J14" s="57"/>
      <c r="K14" s="59">
        <f>IFERROR(VLOOKUP(H14,'Classement MS'!$B$2:$C$200,2,0),"0")</f>
        <v>7601.970054</v>
      </c>
      <c r="L14" s="59">
        <f>IFERROR(VLOOKUP(H14,'Classement RoC'!$B$2:$C$199,2,0),"0")</f>
        <v>7055.194673</v>
      </c>
      <c r="M14" s="59">
        <f>IFERROR(VLOOKUP(H14,'Classement Kill'!$B$2:$C$199,2,0),"0")</f>
        <v>896.5652423</v>
      </c>
    </row>
    <row r="15" ht="14.25" customHeight="1">
      <c r="A15" s="41">
        <f t="shared" si="1"/>
        <v>14</v>
      </c>
      <c r="B15" s="41" t="s">
        <v>59</v>
      </c>
      <c r="C15" s="46">
        <v>13176.434461180947</v>
      </c>
      <c r="D15" s="48"/>
      <c r="E15" s="50">
        <v>5316.628149501781</v>
      </c>
      <c r="F15" s="52">
        <v>5223.6866148936415</v>
      </c>
      <c r="G15" s="52">
        <v>2636.1196967855244</v>
      </c>
      <c r="H15" s="41" t="str">
        <f>IFERROR(__xludf.DUMMYFUNCTION("""COMPUTED_VALUE"""),"Redblood92")</f>
        <v>Redblood92</v>
      </c>
      <c r="I15" s="56">
        <f t="shared" si="2"/>
        <v>12326.19832</v>
      </c>
      <c r="J15" s="64"/>
      <c r="K15" s="59">
        <f>IFERROR(VLOOKUP(H15,'Classement MS'!$B$2:$C$200,2,0),"0")</f>
        <v>7530.810652</v>
      </c>
      <c r="L15" s="59">
        <f>IFERROR(VLOOKUP(H15,'Classement RoC'!$B$2:$C$199,2,0),"0")</f>
        <v>3493.377479</v>
      </c>
      <c r="M15" s="59">
        <f>IFERROR(VLOOKUP(H15,'Classement Kill'!$B$2:$C$199,2,0),"0")</f>
        <v>1302.010193</v>
      </c>
    </row>
    <row r="16" ht="14.25" customHeight="1">
      <c r="A16" s="41">
        <f t="shared" si="1"/>
        <v>15</v>
      </c>
      <c r="B16" s="41" t="s">
        <v>60</v>
      </c>
      <c r="C16" s="46">
        <v>12872.408655931797</v>
      </c>
      <c r="D16" s="48"/>
      <c r="E16" s="50">
        <v>9367.958308408011</v>
      </c>
      <c r="F16" s="52">
        <v>1546.3445959872563</v>
      </c>
      <c r="G16" s="52">
        <v>1958.1057515365283</v>
      </c>
      <c r="H16" s="41" t="str">
        <f>IFERROR(__xludf.DUMMYFUNCTION("""COMPUTED_VALUE"""),"Foldzilla")</f>
        <v>Foldzilla</v>
      </c>
      <c r="I16" s="56">
        <f t="shared" si="2"/>
        <v>13611.52065</v>
      </c>
      <c r="J16" s="57"/>
      <c r="K16" s="59">
        <f>IFERROR(VLOOKUP(H16,'Classement MS'!$B$2:$C$200,2,0),"0")</f>
        <v>7468.503969</v>
      </c>
      <c r="L16" s="59">
        <f>IFERROR(VLOOKUP(H16,'Classement RoC'!$B$2:$C$199,2,0),"0")</f>
        <v>4136.113156</v>
      </c>
      <c r="M16" s="59">
        <f>IFERROR(VLOOKUP(H16,'Classement Kill'!$B$2:$C$199,2,0),"0")</f>
        <v>2006.903525</v>
      </c>
    </row>
    <row r="17" ht="14.25" customHeight="1">
      <c r="A17" s="41">
        <f t="shared" si="1"/>
        <v>16</v>
      </c>
      <c r="B17" s="41" t="s">
        <v>61</v>
      </c>
      <c r="C17" s="46">
        <v>12770.15556418453</v>
      </c>
      <c r="D17" s="48"/>
      <c r="E17" s="50">
        <v>6548.710410013994</v>
      </c>
      <c r="F17" s="52">
        <v>4953.734248212055</v>
      </c>
      <c r="G17" s="52">
        <v>1267.7109059584807</v>
      </c>
      <c r="H17" s="41" t="str">
        <f>IFERROR(__xludf.DUMMYFUNCTION("""COMPUTED_VALUE"""),"Scherkan86")</f>
        <v>Scherkan86</v>
      </c>
      <c r="I17" s="56">
        <f t="shared" si="2"/>
        <v>11518.60119</v>
      </c>
      <c r="J17" s="64"/>
      <c r="K17" s="59">
        <f>IFERROR(VLOOKUP(H17,'Classement MS'!$B$2:$C$200,2,0),"0")</f>
        <v>7435.096424</v>
      </c>
      <c r="L17" s="59">
        <f>IFERROR(VLOOKUP(H17,'Classement RoC'!$B$2:$C$199,2,0),"0")</f>
        <v>2988.365598</v>
      </c>
      <c r="M17" s="59">
        <f>IFERROR(VLOOKUP(H17,'Classement Kill'!$B$2:$C$199,2,0),"0")</f>
        <v>1095.139166</v>
      </c>
    </row>
    <row r="18" ht="14.25" customHeight="1">
      <c r="A18" s="41">
        <f t="shared" si="1"/>
        <v>17</v>
      </c>
      <c r="B18" s="83" t="s">
        <v>57</v>
      </c>
      <c r="C18" s="46">
        <v>12474.914744327818</v>
      </c>
      <c r="D18" s="48"/>
      <c r="E18" s="50">
        <v>10036.33620070784</v>
      </c>
      <c r="F18" s="52">
        <v>1108.1846181816306</v>
      </c>
      <c r="G18" s="52">
        <v>1330.3939254383474</v>
      </c>
      <c r="H18" s="83" t="str">
        <f>IFERROR(__xludf.DUMMYFUNCTION("""COMPUTED_VALUE"""),"BBH 75")</f>
        <v>BBH 75</v>
      </c>
      <c r="I18" s="56">
        <f t="shared" si="2"/>
        <v>11066.32218</v>
      </c>
      <c r="J18" s="57"/>
      <c r="K18" s="59">
        <f>IFERROR(VLOOKUP(H18,'Classement MS'!$B$2:$C$200,2,0),"0")</f>
        <v>7211.076456</v>
      </c>
      <c r="L18" s="59">
        <f>IFERROR(VLOOKUP(H18,'Classement RoC'!$B$2:$C$199,2,0),"0")</f>
        <v>3075.686537</v>
      </c>
      <c r="M18" s="59">
        <f>IFERROR(VLOOKUP(H18,'Classement Kill'!$B$2:$C$199,2,0),"0")</f>
        <v>779.5591905</v>
      </c>
    </row>
    <row r="19" ht="14.25" customHeight="1">
      <c r="A19" s="41">
        <f t="shared" si="1"/>
        <v>18</v>
      </c>
      <c r="B19" s="41" t="s">
        <v>62</v>
      </c>
      <c r="C19" s="46">
        <v>12326.198323602888</v>
      </c>
      <c r="D19" s="48"/>
      <c r="E19" s="50">
        <v>7530.81065220279</v>
      </c>
      <c r="F19" s="52">
        <v>3493.377478509808</v>
      </c>
      <c r="G19" s="52">
        <v>1302.0101928902893</v>
      </c>
      <c r="H19" s="41" t="str">
        <f>IFERROR(__xludf.DUMMYFUNCTION("""COMPUTED_VALUE"""),"_Sale-Bet_")</f>
        <v>_Sale-Bet_</v>
      </c>
      <c r="I19" s="56">
        <f t="shared" si="2"/>
        <v>13407.01651</v>
      </c>
      <c r="J19" s="64"/>
      <c r="K19" s="59">
        <f>IFERROR(VLOOKUP(H19,'Classement MS'!$B$2:$C$200,2,0),"0")</f>
        <v>7051.585955</v>
      </c>
      <c r="L19" s="59">
        <f>IFERROR(VLOOKUP(H19,'Classement RoC'!$B$2:$C$199,2,0),"0")</f>
        <v>3602.258744</v>
      </c>
      <c r="M19" s="59">
        <f>IFERROR(VLOOKUP(H19,'Classement Kill'!$B$2:$C$199,2,0),"0")</f>
        <v>2753.171814</v>
      </c>
    </row>
    <row r="20" ht="14.25" customHeight="1">
      <c r="A20" s="41">
        <f t="shared" si="1"/>
        <v>19</v>
      </c>
      <c r="B20" s="84" t="s">
        <v>63</v>
      </c>
      <c r="C20" s="46">
        <v>12262.252158118745</v>
      </c>
      <c r="D20" s="48"/>
      <c r="E20" s="50">
        <v>5105.18346492226</v>
      </c>
      <c r="F20" s="52">
        <v>5382.845387739777</v>
      </c>
      <c r="G20" s="52">
        <v>1774.2233054567073</v>
      </c>
      <c r="H20" s="84" t="str">
        <f>IFERROR(__xludf.DUMMYFUNCTION("""COMPUTED_VALUE"""),"Fishtipanda")</f>
        <v>Fishtipanda</v>
      </c>
      <c r="I20" s="56">
        <f t="shared" si="2"/>
        <v>11105.35594</v>
      </c>
      <c r="J20" s="57"/>
      <c r="K20" s="59">
        <f>IFERROR(VLOOKUP(H20,'Classement MS'!$B$2:$C$200,2,0),"0")</f>
        <v>6903.052176</v>
      </c>
      <c r="L20" s="59">
        <f>IFERROR(VLOOKUP(H20,'Classement RoC'!$B$2:$C$199,2,0),"0")</f>
        <v>2272.347389</v>
      </c>
      <c r="M20" s="59">
        <f>IFERROR(VLOOKUP(H20,'Classement Kill'!$B$2:$C$199,2,0),"0")</f>
        <v>1929.956378</v>
      </c>
    </row>
    <row r="21" ht="14.25" customHeight="1">
      <c r="A21" s="41">
        <f t="shared" si="1"/>
        <v>20</v>
      </c>
      <c r="B21" s="85" t="s">
        <v>64</v>
      </c>
      <c r="C21" s="46">
        <v>12223.77465232294</v>
      </c>
      <c r="D21" s="48"/>
      <c r="E21" s="50">
        <v>6272.146116181487</v>
      </c>
      <c r="F21" s="52">
        <v>4917.565070367573</v>
      </c>
      <c r="G21" s="52">
        <v>1034.0634657738815</v>
      </c>
      <c r="H21" s="85" t="str">
        <f>IFERROR(__xludf.DUMMYFUNCTION("""COMPUTED_VALUE"""),"Kevfurious")</f>
        <v>Kevfurious</v>
      </c>
      <c r="I21" s="56">
        <f t="shared" si="2"/>
        <v>14438.51555</v>
      </c>
      <c r="J21" s="64"/>
      <c r="K21" s="59">
        <f>IFERROR(VLOOKUP(H21,'Classement MS'!$B$2:$C$200,2,0),"0")</f>
        <v>6828.595823</v>
      </c>
      <c r="L21" s="59">
        <f>IFERROR(VLOOKUP(H21,'Classement RoC'!$B$2:$C$199,2,0),"0")</f>
        <v>5988.009742</v>
      </c>
      <c r="M21" s="59">
        <f>IFERROR(VLOOKUP(H21,'Classement Kill'!$B$2:$C$199,2,0),"0")</f>
        <v>1621.909985</v>
      </c>
    </row>
    <row r="22" ht="14.25" customHeight="1">
      <c r="A22" s="41">
        <f t="shared" si="1"/>
        <v>21</v>
      </c>
      <c r="B22" s="41" t="s">
        <v>65</v>
      </c>
      <c r="C22" s="46">
        <v>11812.317167824644</v>
      </c>
      <c r="D22" s="48"/>
      <c r="E22" s="50">
        <v>4880.0036346079405</v>
      </c>
      <c r="F22" s="52">
        <v>5302.759719095689</v>
      </c>
      <c r="G22" s="52">
        <v>1629.5538141210118</v>
      </c>
      <c r="H22" s="41" t="str">
        <f>IFERROR(__xludf.DUMMYFUNCTION("""COMPUTED_VALUE"""),"Rod_John_VI")</f>
        <v>Rod_John_VI</v>
      </c>
      <c r="I22" s="56">
        <f t="shared" si="2"/>
        <v>11390.31971</v>
      </c>
      <c r="J22" s="57"/>
      <c r="K22" s="59">
        <f>IFERROR(VLOOKUP(H22,'Classement MS'!$B$2:$C$200,2,0),"0")</f>
        <v>6660.056441</v>
      </c>
      <c r="L22" s="59">
        <f>IFERROR(VLOOKUP(H22,'Classement RoC'!$B$2:$C$199,2,0),"0")</f>
        <v>3137.977553</v>
      </c>
      <c r="M22" s="59">
        <f>IFERROR(VLOOKUP(H22,'Classement Kill'!$B$2:$C$199,2,0),"0")</f>
        <v>1592.285718</v>
      </c>
    </row>
    <row r="23" ht="14.25" customHeight="1">
      <c r="A23" s="41">
        <f t="shared" si="1"/>
        <v>22</v>
      </c>
      <c r="B23" s="41" t="s">
        <v>66</v>
      </c>
      <c r="C23" s="46">
        <v>11677.087382315842</v>
      </c>
      <c r="D23" s="48"/>
      <c r="E23" s="50">
        <v>5576.976584342712</v>
      </c>
      <c r="F23" s="52">
        <v>4962.324791587576</v>
      </c>
      <c r="G23" s="52">
        <v>1137.7860063855535</v>
      </c>
      <c r="H23" s="41" t="str">
        <f>IFERROR(__xludf.DUMMYFUNCTION("""COMPUTED_VALUE"""),"Chuckandier")</f>
        <v>Chuckandier</v>
      </c>
      <c r="I23" s="56">
        <f t="shared" si="2"/>
        <v>12770.15556</v>
      </c>
      <c r="J23" s="64"/>
      <c r="K23" s="59">
        <f>IFERROR(VLOOKUP(H23,'Classement MS'!$B$2:$C$200,2,0),"0")</f>
        <v>6548.71041</v>
      </c>
      <c r="L23" s="59">
        <f>IFERROR(VLOOKUP(H23,'Classement RoC'!$B$2:$C$199,2,0),"0")</f>
        <v>4953.734248</v>
      </c>
      <c r="M23" s="59">
        <f>IFERROR(VLOOKUP(H23,'Classement Kill'!$B$2:$C$199,2,0),"0")</f>
        <v>1267.710906</v>
      </c>
    </row>
    <row r="24" ht="14.25" customHeight="1">
      <c r="A24" s="41">
        <f t="shared" si="1"/>
        <v>23</v>
      </c>
      <c r="B24" s="41" t="s">
        <v>67</v>
      </c>
      <c r="C24" s="46">
        <v>11544.149660727591</v>
      </c>
      <c r="D24" s="48"/>
      <c r="E24" s="50">
        <v>5920.735942375237</v>
      </c>
      <c r="F24" s="52">
        <v>4440.872059738215</v>
      </c>
      <c r="G24" s="52">
        <v>1182.541658614141</v>
      </c>
      <c r="H24" s="41" t="str">
        <f>IFERROR(__xludf.DUMMYFUNCTION("""COMPUTED_VALUE"""),"Dirty Bazaar")</f>
        <v>Dirty Bazaar</v>
      </c>
      <c r="I24" s="56">
        <f t="shared" si="2"/>
        <v>12223.77465</v>
      </c>
      <c r="J24" s="57"/>
      <c r="K24" s="59">
        <f>IFERROR(VLOOKUP(H24,'Classement MS'!$B$2:$C$200,2,0),"0")</f>
        <v>6272.146116</v>
      </c>
      <c r="L24" s="59">
        <f>IFERROR(VLOOKUP(H24,'Classement RoC'!$B$2:$C$199,2,0),"0")</f>
        <v>4917.56507</v>
      </c>
      <c r="M24" s="59">
        <f>IFERROR(VLOOKUP(H24,'Classement Kill'!$B$2:$C$199,2,0),"0")</f>
        <v>1034.063466</v>
      </c>
    </row>
    <row r="25" ht="14.25" customHeight="1">
      <c r="A25" s="41">
        <f t="shared" si="1"/>
        <v>24</v>
      </c>
      <c r="B25" s="41" t="s">
        <v>68</v>
      </c>
      <c r="C25" s="46">
        <v>11518.601188042127</v>
      </c>
      <c r="D25" s="48"/>
      <c r="E25" s="50">
        <v>7435.096424176102</v>
      </c>
      <c r="F25" s="52">
        <v>2988.3655982830364</v>
      </c>
      <c r="G25" s="52">
        <v>1095.139165582988</v>
      </c>
      <c r="H25" s="41" t="str">
        <f>IFERROR(__xludf.DUMMYFUNCTION("""COMPUTED_VALUE"""),"--WondeR--")</f>
        <v>--WondeR--</v>
      </c>
      <c r="I25" s="56">
        <f t="shared" si="2"/>
        <v>8243.128071</v>
      </c>
      <c r="J25" s="64"/>
      <c r="K25" s="59">
        <f>IFERROR(VLOOKUP(H25,'Classement MS'!$B$2:$C$200,2,0),"0")</f>
        <v>6182.609164</v>
      </c>
      <c r="L25" s="59">
        <f>IFERROR(VLOOKUP(H25,'Classement RoC'!$B$2:$C$199,2,0),"0")</f>
        <v>641.12761</v>
      </c>
      <c r="M25" s="59">
        <f>IFERROR(VLOOKUP(H25,'Classement Kill'!$B$2:$C$199,2,0),"0")</f>
        <v>1419.391297</v>
      </c>
    </row>
    <row r="26" ht="14.25" customHeight="1">
      <c r="A26" s="41">
        <f t="shared" si="1"/>
        <v>25</v>
      </c>
      <c r="B26" s="41" t="s">
        <v>69</v>
      </c>
      <c r="C26" s="46">
        <v>11446.13660457085</v>
      </c>
      <c r="D26" s="48"/>
      <c r="E26" s="50">
        <v>5348.974328888774</v>
      </c>
      <c r="F26" s="52">
        <v>3938.5849223450587</v>
      </c>
      <c r="G26" s="52">
        <v>2158.5773533370166</v>
      </c>
      <c r="H26" s="41" t="str">
        <f>IFERROR(__xludf.DUMMYFUNCTION("""COMPUTED_VALUE"""),"FisherPrice.")</f>
        <v>FisherPrice.</v>
      </c>
      <c r="I26" s="56">
        <f t="shared" si="2"/>
        <v>6679.925614</v>
      </c>
      <c r="J26" s="57"/>
      <c r="K26" s="59">
        <f>IFERROR(VLOOKUP(H26,'Classement MS'!$B$2:$C$200,2,0),"0")</f>
        <v>6173.274121</v>
      </c>
      <c r="L26" s="59">
        <f>IFERROR(VLOOKUP(H26,'Classement RoC'!$B$2:$C$199,2,0),"0")</f>
        <v>375.9354909</v>
      </c>
      <c r="M26" s="59">
        <f>IFERROR(VLOOKUP(H26,'Classement Kill'!$B$2:$C$199,2,0),"0")</f>
        <v>130.7160019</v>
      </c>
    </row>
    <row r="27" ht="14.25" customHeight="1">
      <c r="A27" s="41">
        <f t="shared" si="1"/>
        <v>26</v>
      </c>
      <c r="B27" s="41" t="s">
        <v>70</v>
      </c>
      <c r="C27" s="46">
        <v>11390.319712064202</v>
      </c>
      <c r="D27" s="48"/>
      <c r="E27" s="50">
        <v>6660.056441097918</v>
      </c>
      <c r="F27" s="52">
        <v>3137.977553176991</v>
      </c>
      <c r="G27" s="52">
        <v>1592.2857177892936</v>
      </c>
      <c r="H27" s="41" t="str">
        <f>IFERROR(__xludf.DUMMYFUNCTION("""COMPUTED_VALUE"""),"shokooo")</f>
        <v>shokooo</v>
      </c>
      <c r="I27" s="56">
        <f t="shared" si="2"/>
        <v>11544.14966</v>
      </c>
      <c r="J27" s="64"/>
      <c r="K27" s="59">
        <f>IFERROR(VLOOKUP(H27,'Classement MS'!$B$2:$C$200,2,0),"0")</f>
        <v>5920.735942</v>
      </c>
      <c r="L27" s="59">
        <f>IFERROR(VLOOKUP(H27,'Classement RoC'!$B$2:$C$199,2,0),"0")</f>
        <v>4440.87206</v>
      </c>
      <c r="M27" s="59">
        <f>IFERROR(VLOOKUP(H27,'Classement Kill'!$B$2:$C$199,2,0),"0")</f>
        <v>1182.541659</v>
      </c>
    </row>
    <row r="28" ht="14.25" customHeight="1">
      <c r="A28" s="41">
        <f t="shared" si="1"/>
        <v>27</v>
      </c>
      <c r="B28" s="41" t="s">
        <v>71</v>
      </c>
      <c r="C28" s="46">
        <v>11191.364820894141</v>
      </c>
      <c r="D28" s="48"/>
      <c r="E28" s="50">
        <v>5406.664028010459</v>
      </c>
      <c r="F28" s="52">
        <v>3866.8152078363105</v>
      </c>
      <c r="G28" s="52">
        <v>1917.8855850473713</v>
      </c>
      <c r="H28" s="41" t="str">
        <f>IFERROR(__xludf.DUMMYFUNCTION("""COMPUTED_VALUE"""),"kiki86 x")</f>
        <v>kiki86 x</v>
      </c>
      <c r="I28" s="56">
        <f t="shared" si="2"/>
        <v>9098.311479</v>
      </c>
      <c r="J28" s="57"/>
      <c r="K28" s="59">
        <f>IFERROR(VLOOKUP(H28,'Classement MS'!$B$2:$C$200,2,0),"0")</f>
        <v>5726.617764</v>
      </c>
      <c r="L28" s="59">
        <f>IFERROR(VLOOKUP(H28,'Classement RoC'!$B$2:$C$199,2,0),"0")</f>
        <v>2703.490434</v>
      </c>
      <c r="M28" s="59">
        <f>IFERROR(VLOOKUP(H28,'Classement Kill'!$B$2:$C$199,2,0),"0")</f>
        <v>668.2032808</v>
      </c>
    </row>
    <row r="29" ht="14.25" customHeight="1">
      <c r="A29" s="41">
        <f t="shared" si="1"/>
        <v>28</v>
      </c>
      <c r="B29" s="41" t="s">
        <v>72</v>
      </c>
      <c r="C29" s="46">
        <v>11124.16390517396</v>
      </c>
      <c r="D29" s="48"/>
      <c r="E29" s="50">
        <v>2322.9018639361016</v>
      </c>
      <c r="F29" s="52">
        <v>6483.682585803141</v>
      </c>
      <c r="G29" s="52">
        <v>2317.579455434718</v>
      </c>
      <c r="H29" s="41" t="str">
        <f>IFERROR(__xludf.DUMMYFUNCTION("""COMPUTED_VALUE"""),"gregmoore")</f>
        <v>gregmoore</v>
      </c>
      <c r="I29" s="56">
        <f t="shared" si="2"/>
        <v>10701.82494</v>
      </c>
      <c r="J29" s="64"/>
      <c r="K29" s="59">
        <f>IFERROR(VLOOKUP(H29,'Classement MS'!$B$2:$C$200,2,0),"0")</f>
        <v>5703.622754</v>
      </c>
      <c r="L29" s="59">
        <f>IFERROR(VLOOKUP(H29,'Classement RoC'!$B$2:$C$199,2,0),"0")</f>
        <v>3575.969551</v>
      </c>
      <c r="M29" s="59">
        <f>IFERROR(VLOOKUP(H29,'Classement Kill'!$B$2:$C$199,2,0),"0")</f>
        <v>1422.23263</v>
      </c>
    </row>
    <row r="30" ht="14.25" customHeight="1">
      <c r="A30" s="41">
        <f t="shared" si="1"/>
        <v>29</v>
      </c>
      <c r="B30" s="41" t="s">
        <v>73</v>
      </c>
      <c r="C30" s="46">
        <v>11105.355942219774</v>
      </c>
      <c r="D30" s="48"/>
      <c r="E30" s="50">
        <v>6903.052175641922</v>
      </c>
      <c r="F30" s="52">
        <v>2272.3473887150058</v>
      </c>
      <c r="G30" s="52">
        <v>1929.9563778628453</v>
      </c>
      <c r="H30" s="41" t="str">
        <f>IFERROR(__xludf.DUMMYFUNCTION("""COMPUTED_VALUE"""),"StephBoss05")</f>
        <v>StephBoss05</v>
      </c>
      <c r="I30" s="56">
        <f t="shared" si="2"/>
        <v>6369.766134</v>
      </c>
      <c r="J30" s="57"/>
      <c r="K30" s="59">
        <f>IFERROR(VLOOKUP(H30,'Classement MS'!$B$2:$C$200,2,0),"0")</f>
        <v>5611.299262</v>
      </c>
      <c r="L30" s="59">
        <f>IFERROR(VLOOKUP(H30,'Classement RoC'!$B$2:$C$199,2,0),"0")</f>
        <v>577.3222465</v>
      </c>
      <c r="M30" s="59">
        <f>IFERROR(VLOOKUP(H30,'Classement Kill'!$B$2:$C$199,2,0),"0")</f>
        <v>181.1446251</v>
      </c>
    </row>
    <row r="31" ht="14.25" customHeight="1">
      <c r="A31" s="41">
        <f t="shared" si="1"/>
        <v>30</v>
      </c>
      <c r="B31" s="41" t="s">
        <v>74</v>
      </c>
      <c r="C31" s="46">
        <v>11066.32218366492</v>
      </c>
      <c r="D31" s="48"/>
      <c r="E31" s="50">
        <v>7211.076455667433</v>
      </c>
      <c r="F31" s="52">
        <v>3075.6865374498157</v>
      </c>
      <c r="G31" s="52">
        <v>779.5591905476716</v>
      </c>
      <c r="H31" s="41" t="str">
        <f>IFERROR(__xludf.DUMMYFUNCTION("""COMPUTED_VALUE"""),"S.coco")</f>
        <v>S.coco</v>
      </c>
      <c r="I31" s="56">
        <f t="shared" si="2"/>
        <v>10212.52604</v>
      </c>
      <c r="J31" s="57"/>
      <c r="K31" s="59">
        <f>IFERROR(VLOOKUP(H31,'Classement MS'!$B$2:$C$200,2,0),"0")</f>
        <v>5588.174679</v>
      </c>
      <c r="L31" s="59">
        <f>IFERROR(VLOOKUP(H31,'Classement RoC'!$B$2:$C$199,2,0),"0")</f>
        <v>2881.570333</v>
      </c>
      <c r="M31" s="59">
        <f>IFERROR(VLOOKUP(H31,'Classement Kill'!$B$2:$C$199,2,0),"0")</f>
        <v>1742.781024</v>
      </c>
    </row>
    <row r="32" ht="14.25" customHeight="1">
      <c r="A32" s="41">
        <f t="shared" si="1"/>
        <v>31</v>
      </c>
      <c r="B32" s="83" t="s">
        <v>75</v>
      </c>
      <c r="C32" s="46">
        <v>10701.824935507386</v>
      </c>
      <c r="D32" s="48"/>
      <c r="E32" s="50">
        <v>5703.62275432922</v>
      </c>
      <c r="F32" s="52">
        <v>3575.969550922593</v>
      </c>
      <c r="G32" s="52">
        <v>1422.232630255573</v>
      </c>
      <c r="H32" s="83" t="str">
        <f>IFERROR(__xludf.DUMMYFUNCTION("""COMPUTED_VALUE"""),"Legabodu86")</f>
        <v>Legabodu86</v>
      </c>
      <c r="I32" s="56">
        <f t="shared" si="2"/>
        <v>11677.08738</v>
      </c>
      <c r="J32" s="64"/>
      <c r="K32" s="59">
        <f>IFERROR(VLOOKUP(H32,'Classement MS'!$B$2:$C$200,2,0),"0")</f>
        <v>5576.976584</v>
      </c>
      <c r="L32" s="59">
        <f>IFERROR(VLOOKUP(H32,'Classement RoC'!$B$2:$C$199,2,0),"0")</f>
        <v>4962.324792</v>
      </c>
      <c r="M32" s="59">
        <f>IFERROR(VLOOKUP(H32,'Classement Kill'!$B$2:$C$199,2,0),"0")</f>
        <v>1137.786006</v>
      </c>
    </row>
    <row r="33" ht="14.25" customHeight="1">
      <c r="A33" s="41">
        <f t="shared" si="1"/>
        <v>32</v>
      </c>
      <c r="B33" s="41" t="s">
        <v>76</v>
      </c>
      <c r="C33" s="46">
        <v>10586.85755043104</v>
      </c>
      <c r="D33" s="48"/>
      <c r="E33" s="50">
        <v>4075.9996032495187</v>
      </c>
      <c r="F33" s="52">
        <v>3589.4363144544577</v>
      </c>
      <c r="G33" s="52">
        <v>2921.421632727062</v>
      </c>
      <c r="H33" s="41" t="str">
        <f>IFERROR(__xludf.DUMMYFUNCTION("""COMPUTED_VALUE"""),"POMB1664")</f>
        <v>POMB1664</v>
      </c>
      <c r="I33" s="56">
        <f t="shared" si="2"/>
        <v>8206.562181</v>
      </c>
      <c r="J33" s="64"/>
      <c r="K33" s="59">
        <f>IFERROR(VLOOKUP(H33,'Classement MS'!$B$2:$C$200,2,0),"0")</f>
        <v>5560.212114</v>
      </c>
      <c r="L33" s="59">
        <f>IFERROR(VLOOKUP(H33,'Classement RoC'!$B$2:$C$199,2,0),"0")</f>
        <v>1256.912232</v>
      </c>
      <c r="M33" s="59">
        <f>IFERROR(VLOOKUP(H33,'Classement Kill'!$B$2:$C$199,2,0),"0")</f>
        <v>1389.437835</v>
      </c>
    </row>
    <row r="34" ht="14.25" customHeight="1">
      <c r="A34" s="41">
        <f t="shared" si="1"/>
        <v>33</v>
      </c>
      <c r="B34" s="41" t="s">
        <v>77</v>
      </c>
      <c r="C34" s="46">
        <v>10583.706278652371</v>
      </c>
      <c r="D34" s="48"/>
      <c r="E34" s="50">
        <v>7797.217770371112</v>
      </c>
      <c r="F34" s="52">
        <v>2013.0317327574232</v>
      </c>
      <c r="G34" s="52">
        <v>773.456775523835</v>
      </c>
      <c r="H34" s="41" t="str">
        <f>IFERROR(__xludf.DUMMYFUNCTION("""COMPUTED_VALUE"""),"A_iniesta")</f>
        <v>A_iniesta</v>
      </c>
      <c r="I34" s="56">
        <f t="shared" si="2"/>
        <v>9991.687594</v>
      </c>
      <c r="J34" s="57"/>
      <c r="K34" s="59">
        <f>IFERROR(VLOOKUP(H34,'Classement MS'!$B$2:$C$200,2,0),"0")</f>
        <v>5443.201753</v>
      </c>
      <c r="L34" s="59">
        <f>IFERROR(VLOOKUP(H34,'Classement RoC'!$B$2:$C$199,2,0),"0")</f>
        <v>3016.45406</v>
      </c>
      <c r="M34" s="59">
        <f>IFERROR(VLOOKUP(H34,'Classement Kill'!$B$2:$C$199,2,0),"0")</f>
        <v>1532.031782</v>
      </c>
    </row>
    <row r="35" ht="14.25" customHeight="1">
      <c r="A35" s="41">
        <f t="shared" si="1"/>
        <v>34</v>
      </c>
      <c r="B35" s="41" t="s">
        <v>78</v>
      </c>
      <c r="C35" s="46">
        <v>10376.943590986095</v>
      </c>
      <c r="D35" s="48"/>
      <c r="E35" s="50">
        <v>4764.225370599948</v>
      </c>
      <c r="F35" s="52">
        <v>4336.6149394813165</v>
      </c>
      <c r="G35" s="52">
        <v>1276.1032809048309</v>
      </c>
      <c r="H35" s="41" t="str">
        <f>IFERROR(__xludf.DUMMYFUNCTION("""COMPUTED_VALUE"""),"FridAKahlo")</f>
        <v>FridAKahlo</v>
      </c>
      <c r="I35" s="56">
        <f t="shared" si="2"/>
        <v>11191.36482</v>
      </c>
      <c r="J35" s="57"/>
      <c r="K35" s="59">
        <f>IFERROR(VLOOKUP(H35,'Classement MS'!$B$2:$C$200,2,0),"0")</f>
        <v>5406.664028</v>
      </c>
      <c r="L35" s="59">
        <f>IFERROR(VLOOKUP(H35,'Classement RoC'!$B$2:$C$199,2,0),"0")</f>
        <v>3866.815208</v>
      </c>
      <c r="M35" s="59">
        <f>IFERROR(VLOOKUP(H35,'Classement Kill'!$B$2:$C$199,2,0),"0")</f>
        <v>1917.885585</v>
      </c>
    </row>
    <row r="36" ht="14.25" customHeight="1">
      <c r="A36" s="41">
        <f t="shared" si="1"/>
        <v>35</v>
      </c>
      <c r="B36" s="41" t="s">
        <v>79</v>
      </c>
      <c r="C36" s="46">
        <v>10212.526036260158</v>
      </c>
      <c r="D36" s="48"/>
      <c r="E36" s="50">
        <v>5588.174679419194</v>
      </c>
      <c r="F36" s="52">
        <v>2881.5703326529624</v>
      </c>
      <c r="G36" s="52">
        <v>1742.781024188001</v>
      </c>
      <c r="H36" s="41" t="str">
        <f>IFERROR(__xludf.DUMMYFUNCTION("""COMPUTED_VALUE"""),"Pitt86700")</f>
        <v>Pitt86700</v>
      </c>
      <c r="I36" s="56">
        <f t="shared" si="2"/>
        <v>10210.44617</v>
      </c>
      <c r="J36" s="57"/>
      <c r="K36" s="59">
        <f>IFERROR(VLOOKUP(H36,'Classement MS'!$B$2:$C$200,2,0),"0")</f>
        <v>5381.253479</v>
      </c>
      <c r="L36" s="59">
        <f>IFERROR(VLOOKUP(H36,'Classement RoC'!$B$2:$C$199,2,0),"0")</f>
        <v>2369.362635</v>
      </c>
      <c r="M36" s="59">
        <f>IFERROR(VLOOKUP(H36,'Classement Kill'!$B$2:$C$199,2,0),"0")</f>
        <v>2459.830055</v>
      </c>
    </row>
    <row r="37" ht="14.25" customHeight="1">
      <c r="A37" s="41">
        <f t="shared" si="1"/>
        <v>36</v>
      </c>
      <c r="B37" s="41" t="s">
        <v>80</v>
      </c>
      <c r="C37" s="46">
        <v>10210.446168455866</v>
      </c>
      <c r="D37" s="48"/>
      <c r="E37" s="50">
        <v>5381.253479015546</v>
      </c>
      <c r="F37" s="52">
        <v>2369.362634778961</v>
      </c>
      <c r="G37" s="52">
        <v>2459.8300546613596</v>
      </c>
      <c r="H37" s="41" t="str">
        <f>IFERROR(__xludf.DUMMYFUNCTION("""COMPUTED_VALUE"""),"Patgaret")</f>
        <v>Patgaret</v>
      </c>
      <c r="I37" s="56">
        <f t="shared" si="2"/>
        <v>11446.1366</v>
      </c>
      <c r="J37" s="64"/>
      <c r="K37" s="59">
        <f>IFERROR(VLOOKUP(H37,'Classement MS'!$B$2:$C$200,2,0),"0")</f>
        <v>5348.974329</v>
      </c>
      <c r="L37" s="59">
        <f>IFERROR(VLOOKUP(H37,'Classement RoC'!$B$2:$C$199,2,0),"0")</f>
        <v>3938.584922</v>
      </c>
      <c r="M37" s="59">
        <f>IFERROR(VLOOKUP(H37,'Classement Kill'!$B$2:$C$199,2,0),"0")</f>
        <v>2158.577353</v>
      </c>
    </row>
    <row r="38" ht="14.25" customHeight="1">
      <c r="A38" s="41">
        <f t="shared" si="1"/>
        <v>37</v>
      </c>
      <c r="B38" s="83" t="s">
        <v>81</v>
      </c>
      <c r="C38" s="46">
        <v>10020.38125490686</v>
      </c>
      <c r="D38" s="48"/>
      <c r="E38" s="50">
        <v>3431.2137412758693</v>
      </c>
      <c r="F38" s="52">
        <v>4592.095204781616</v>
      </c>
      <c r="G38" s="52">
        <v>1997.072308849376</v>
      </c>
      <c r="H38" s="83" t="str">
        <f>IFERROR(__xludf.DUMMYFUNCTION("""COMPUTED_VALUE"""),"christ86000")</f>
        <v>christ86000</v>
      </c>
      <c r="I38" s="56">
        <f t="shared" si="2"/>
        <v>13176.43446</v>
      </c>
      <c r="J38" s="64"/>
      <c r="K38" s="59">
        <f>IFERROR(VLOOKUP(H38,'Classement MS'!$B$2:$C$200,2,0),"0")</f>
        <v>5316.62815</v>
      </c>
      <c r="L38" s="59">
        <f>IFERROR(VLOOKUP(H38,'Classement RoC'!$B$2:$C$199,2,0),"0")</f>
        <v>5223.686615</v>
      </c>
      <c r="M38" s="59">
        <f>IFERROR(VLOOKUP(H38,'Classement Kill'!$B$2:$C$199,2,0),"0")</f>
        <v>2636.119697</v>
      </c>
    </row>
    <row r="39" ht="14.25" customHeight="1">
      <c r="A39" s="41">
        <f t="shared" si="1"/>
        <v>38</v>
      </c>
      <c r="B39" s="41" t="s">
        <v>82</v>
      </c>
      <c r="C39" s="46">
        <v>9991.687594364934</v>
      </c>
      <c r="D39" s="48"/>
      <c r="E39" s="50">
        <v>5443.201752700151</v>
      </c>
      <c r="F39" s="52">
        <v>3016.454059725013</v>
      </c>
      <c r="G39" s="52">
        <v>1532.031781939769</v>
      </c>
      <c r="H39" s="41" t="str">
        <f>IFERROR(__xludf.DUMMYFUNCTION("""COMPUTED_VALUE"""),"ElDail")</f>
        <v>ElDail</v>
      </c>
      <c r="I39" s="56">
        <f t="shared" si="2"/>
        <v>7831.823936</v>
      </c>
      <c r="J39" s="57"/>
      <c r="K39" s="59">
        <f>IFERROR(VLOOKUP(H39,'Classement MS'!$B$2:$C$200,2,0),"0")</f>
        <v>5310.602968</v>
      </c>
      <c r="L39" s="59">
        <f>IFERROR(VLOOKUP(H39,'Classement RoC'!$B$2:$C$199,2,0),"0")</f>
        <v>2137.923539</v>
      </c>
      <c r="M39" s="59">
        <f>IFERROR(VLOOKUP(H39,'Classement Kill'!$B$2:$C$199,2,0),"0")</f>
        <v>383.2974288</v>
      </c>
    </row>
    <row r="40" ht="14.25" customHeight="1">
      <c r="A40" s="41">
        <f t="shared" si="1"/>
        <v>39</v>
      </c>
      <c r="B40" s="41" t="s">
        <v>83</v>
      </c>
      <c r="C40" s="46">
        <v>9908.854451341953</v>
      </c>
      <c r="D40" s="48"/>
      <c r="E40" s="50">
        <v>4584.527574465452</v>
      </c>
      <c r="F40" s="52">
        <v>3971.5118205357694</v>
      </c>
      <c r="G40" s="52">
        <v>1352.815056340731</v>
      </c>
      <c r="H40" s="41" t="str">
        <f>IFERROR(__xludf.DUMMYFUNCTION("""COMPUTED_VALUE"""),"BRUNOWINNER")</f>
        <v>BRUNOWINNER</v>
      </c>
      <c r="I40" s="56">
        <f t="shared" si="2"/>
        <v>8203.05176</v>
      </c>
      <c r="J40" s="64"/>
      <c r="K40" s="59">
        <f>IFERROR(VLOOKUP(H40,'Classement MS'!$B$2:$C$200,2,0),"0")</f>
        <v>5153.660241</v>
      </c>
      <c r="L40" s="59">
        <f>IFERROR(VLOOKUP(H40,'Classement RoC'!$B$2:$C$199,2,0),"0")</f>
        <v>1447.508715</v>
      </c>
      <c r="M40" s="59">
        <f>IFERROR(VLOOKUP(H40,'Classement Kill'!$B$2:$C$199,2,0),"0")</f>
        <v>1601.882804</v>
      </c>
    </row>
    <row r="41" ht="14.25" customHeight="1">
      <c r="A41" s="41">
        <f t="shared" si="1"/>
        <v>40</v>
      </c>
      <c r="B41" s="41" t="s">
        <v>84</v>
      </c>
      <c r="C41" s="46">
        <v>9847.908891056893</v>
      </c>
      <c r="D41" s="48"/>
      <c r="E41" s="50">
        <v>4672.734673429153</v>
      </c>
      <c r="F41" s="52">
        <v>3727.5584093603084</v>
      </c>
      <c r="G41" s="52">
        <v>1447.615808267431</v>
      </c>
      <c r="H41" s="41" t="str">
        <f>IFERROR(__xludf.DUMMYFUNCTION("""COMPUTED_VALUE"""),".BARBAPAPA66")</f>
        <v>.BARBAPAPA66</v>
      </c>
      <c r="I41" s="56">
        <f t="shared" si="2"/>
        <v>12262.25216</v>
      </c>
      <c r="J41" s="64"/>
      <c r="K41" s="59">
        <f>IFERROR(VLOOKUP(H41,'Classement MS'!$B$2:$C$200,2,0),"0")</f>
        <v>5105.183465</v>
      </c>
      <c r="L41" s="59">
        <f>IFERROR(VLOOKUP(H41,'Classement RoC'!$B$2:$C$199,2,0),"0")</f>
        <v>5382.845388</v>
      </c>
      <c r="M41" s="59">
        <f>IFERROR(VLOOKUP(H41,'Classement Kill'!$B$2:$C$199,2,0),"0")</f>
        <v>1774.223305</v>
      </c>
    </row>
    <row r="42" ht="14.25" customHeight="1">
      <c r="A42" s="41">
        <f t="shared" si="1"/>
        <v>41</v>
      </c>
      <c r="B42" s="84" t="s">
        <v>85</v>
      </c>
      <c r="C42" s="46">
        <v>9807.92523050141</v>
      </c>
      <c r="D42" s="48"/>
      <c r="E42" s="50">
        <v>3428.4038942759767</v>
      </c>
      <c r="F42" s="52">
        <v>5415.078186073453</v>
      </c>
      <c r="G42" s="52">
        <v>964.443150151982</v>
      </c>
      <c r="H42" s="84" t="str">
        <f>IFERROR(__xludf.DUMMYFUNCTION("""COMPUTED_VALUE"""),"fiodor86")</f>
        <v>fiodor86</v>
      </c>
      <c r="I42" s="56">
        <f t="shared" si="2"/>
        <v>8713.938993</v>
      </c>
      <c r="J42" s="64"/>
      <c r="K42" s="59">
        <f>IFERROR(VLOOKUP(H42,'Classement MS'!$B$2:$C$200,2,0),"0")</f>
        <v>4944.990999</v>
      </c>
      <c r="L42" s="59">
        <f>IFERROR(VLOOKUP(H42,'Classement RoC'!$B$2:$C$199,2,0),"0")</f>
        <v>2147.55023</v>
      </c>
      <c r="M42" s="59">
        <f>IFERROR(VLOOKUP(H42,'Classement Kill'!$B$2:$C$199,2,0),"0")</f>
        <v>1621.397765</v>
      </c>
    </row>
    <row r="43" ht="14.25" customHeight="1">
      <c r="A43" s="41">
        <f t="shared" si="1"/>
        <v>42</v>
      </c>
      <c r="B43" s="83" t="s">
        <v>86</v>
      </c>
      <c r="C43" s="46">
        <v>9583.061721724549</v>
      </c>
      <c r="D43" s="48"/>
      <c r="E43" s="50">
        <v>3725.6242303759927</v>
      </c>
      <c r="F43" s="52">
        <v>4348.16879543575</v>
      </c>
      <c r="G43" s="52">
        <v>1509.2686959128052</v>
      </c>
      <c r="H43" s="83" t="str">
        <f>IFERROR(__xludf.DUMMYFUNCTION("""COMPUTED_VALUE"""),"Spyke 22")</f>
        <v>Spyke 22</v>
      </c>
      <c r="I43" s="56">
        <f t="shared" si="2"/>
        <v>9020.425873</v>
      </c>
      <c r="J43" s="64"/>
      <c r="K43" s="59">
        <f>IFERROR(VLOOKUP(H43,'Classement MS'!$B$2:$C$200,2,0),"0")</f>
        <v>4888.055278</v>
      </c>
      <c r="L43" s="59">
        <f>IFERROR(VLOOKUP(H43,'Classement RoC'!$B$2:$C$199,2,0),"0")</f>
        <v>2542.060561</v>
      </c>
      <c r="M43" s="59">
        <f>IFERROR(VLOOKUP(H43,'Classement Kill'!$B$2:$C$199,2,0),"0")</f>
        <v>1590.310034</v>
      </c>
    </row>
    <row r="44" ht="14.25" customHeight="1">
      <c r="A44" s="41">
        <f t="shared" si="1"/>
        <v>43</v>
      </c>
      <c r="B44" s="41" t="s">
        <v>87</v>
      </c>
      <c r="C44" s="46">
        <v>9455.827334496407</v>
      </c>
      <c r="D44" s="48"/>
      <c r="E44" s="50">
        <v>4530.568417649272</v>
      </c>
      <c r="F44" s="52">
        <v>3972.6532774933494</v>
      </c>
      <c r="G44" s="52">
        <v>952.6056393537864</v>
      </c>
      <c r="H44" s="41" t="str">
        <f>IFERROR(__xludf.DUMMYFUNCTION("""COMPUTED_VALUE"""),"rastamokett")</f>
        <v>rastamokett</v>
      </c>
      <c r="I44" s="56">
        <f t="shared" si="2"/>
        <v>11812.31717</v>
      </c>
      <c r="J44" s="64"/>
      <c r="K44" s="59">
        <f>IFERROR(VLOOKUP(H44,'Classement MS'!$B$2:$C$200,2,0),"0")</f>
        <v>4880.003635</v>
      </c>
      <c r="L44" s="59">
        <f>IFERROR(VLOOKUP(H44,'Classement RoC'!$B$2:$C$199,2,0),"0")</f>
        <v>5302.759719</v>
      </c>
      <c r="M44" s="59">
        <f>IFERROR(VLOOKUP(H44,'Classement Kill'!$B$2:$C$199,2,0),"0")</f>
        <v>1629.553814</v>
      </c>
    </row>
    <row r="45" ht="14.25" customHeight="1">
      <c r="A45" s="41">
        <f t="shared" si="1"/>
        <v>44</v>
      </c>
      <c r="B45" s="41" t="s">
        <v>88</v>
      </c>
      <c r="C45" s="46">
        <v>9359.70555985143</v>
      </c>
      <c r="D45" s="48"/>
      <c r="E45" s="50">
        <v>4459.257542393967</v>
      </c>
      <c r="F45" s="52">
        <v>2557.4626354890906</v>
      </c>
      <c r="G45" s="52">
        <v>2342.985381968373</v>
      </c>
      <c r="H45" s="41" t="str">
        <f>IFERROR(__xludf.DUMMYFUNCTION("""COMPUTED_VALUE"""),"_Macash_")</f>
        <v>_Macash_</v>
      </c>
      <c r="I45" s="56">
        <f t="shared" si="2"/>
        <v>8130.120743</v>
      </c>
      <c r="J45" s="64"/>
      <c r="K45" s="59">
        <f>IFERROR(VLOOKUP(H45,'Classement MS'!$B$2:$C$200,2,0),"0")</f>
        <v>4878.689943</v>
      </c>
      <c r="L45" s="59">
        <f>IFERROR(VLOOKUP(H45,'Classement RoC'!$B$2:$C$199,2,0),"0")</f>
        <v>2301.012715</v>
      </c>
      <c r="M45" s="59">
        <f>IFERROR(VLOOKUP(H45,'Classement Kill'!$B$2:$C$199,2,0),"0")</f>
        <v>950.418085</v>
      </c>
    </row>
    <row r="46" ht="14.25" customHeight="1">
      <c r="A46" s="41">
        <f t="shared" si="1"/>
        <v>45</v>
      </c>
      <c r="B46" s="41" t="s">
        <v>89</v>
      </c>
      <c r="C46" s="46">
        <v>9184.608612174194</v>
      </c>
      <c r="D46" s="48"/>
      <c r="E46" s="50">
        <v>4061.322068419311</v>
      </c>
      <c r="F46" s="52">
        <v>3720.65221099293</v>
      </c>
      <c r="G46" s="52">
        <v>1402.6343327619525</v>
      </c>
      <c r="H46" s="41" t="str">
        <f>IFERROR(__xludf.DUMMYFUNCTION("""COMPUTED_VALUE"""),"Sharky")</f>
        <v>Sharky</v>
      </c>
      <c r="I46" s="56">
        <f t="shared" si="2"/>
        <v>10376.94359</v>
      </c>
      <c r="J46" s="57"/>
      <c r="K46" s="59">
        <f>IFERROR(VLOOKUP(H46,'Classement MS'!$B$2:$C$200,2,0),"0")</f>
        <v>4764.225371</v>
      </c>
      <c r="L46" s="59">
        <f>IFERROR(VLOOKUP(H46,'Classement RoC'!$B$2:$C$199,2,0),"0")</f>
        <v>4336.614939</v>
      </c>
      <c r="M46" s="59">
        <f>IFERROR(VLOOKUP(H46,'Classement Kill'!$B$2:$C$199,2,0),"0")</f>
        <v>1276.103281</v>
      </c>
    </row>
    <row r="47" ht="14.25" customHeight="1">
      <c r="A47" s="41">
        <f t="shared" si="1"/>
        <v>46</v>
      </c>
      <c r="B47" s="41" t="s">
        <v>90</v>
      </c>
      <c r="C47" s="46">
        <v>9146.883597710857</v>
      </c>
      <c r="D47" s="48"/>
      <c r="E47" s="50">
        <v>3637.935748724425</v>
      </c>
      <c r="F47" s="52">
        <v>4208.6786309955205</v>
      </c>
      <c r="G47" s="52">
        <v>1300.269217990912</v>
      </c>
      <c r="H47" s="41" t="str">
        <f>IFERROR(__xludf.DUMMYFUNCTION("""COMPUTED_VALUE"""),"Mikalack")</f>
        <v>Mikalack</v>
      </c>
      <c r="I47" s="56">
        <f t="shared" si="2"/>
        <v>7243.375309</v>
      </c>
      <c r="J47" s="64"/>
      <c r="K47" s="59">
        <f>IFERROR(VLOOKUP(H47,'Classement MS'!$B$2:$C$200,2,0),"0")</f>
        <v>4705.311122</v>
      </c>
      <c r="L47" s="59">
        <f>IFERROR(VLOOKUP(H47,'Classement RoC'!$B$2:$C$199,2,0),"0")</f>
        <v>1326.18505</v>
      </c>
      <c r="M47" s="59">
        <f>IFERROR(VLOOKUP(H47,'Classement Kill'!$B$2:$C$199,2,0),"0")</f>
        <v>1211.879137</v>
      </c>
    </row>
    <row r="48" ht="14.25" customHeight="1">
      <c r="A48" s="41">
        <f t="shared" si="1"/>
        <v>47</v>
      </c>
      <c r="B48" s="87" t="s">
        <v>91</v>
      </c>
      <c r="C48" s="46">
        <v>9098.311479144058</v>
      </c>
      <c r="D48" s="48"/>
      <c r="E48" s="50">
        <v>5726.6177643605215</v>
      </c>
      <c r="F48" s="52">
        <v>2703.4904339538434</v>
      </c>
      <c r="G48" s="52">
        <v>668.2032808296931</v>
      </c>
      <c r="H48" s="87" t="str">
        <f>IFERROR(__xludf.DUMMYFUNCTION("""COMPUTED_VALUE"""),"elvasco")</f>
        <v>elvasco</v>
      </c>
      <c r="I48" s="56">
        <f t="shared" si="2"/>
        <v>9847.908891</v>
      </c>
      <c r="J48" s="57"/>
      <c r="K48" s="59">
        <f>IFERROR(VLOOKUP(H48,'Classement MS'!$B$2:$C$200,2,0),"0")</f>
        <v>4672.734673</v>
      </c>
      <c r="L48" s="59">
        <f>IFERROR(VLOOKUP(H48,'Classement RoC'!$B$2:$C$199,2,0),"0")</f>
        <v>3727.558409</v>
      </c>
      <c r="M48" s="59">
        <f>IFERROR(VLOOKUP(H48,'Classement Kill'!$B$2:$C$199,2,0),"0")</f>
        <v>1447.615808</v>
      </c>
    </row>
    <row r="49" ht="14.25" customHeight="1">
      <c r="A49" s="41">
        <f t="shared" si="1"/>
        <v>48</v>
      </c>
      <c r="B49" s="41" t="s">
        <v>92</v>
      </c>
      <c r="C49" s="46">
        <v>9020.425872985761</v>
      </c>
      <c r="D49" s="48"/>
      <c r="E49" s="50">
        <v>4888.055277766125</v>
      </c>
      <c r="F49" s="52">
        <v>2542.0605612698178</v>
      </c>
      <c r="G49" s="52">
        <v>1590.3100339498174</v>
      </c>
      <c r="H49" s="41" t="str">
        <f>IFERROR(__xludf.DUMMYFUNCTION("""COMPUTED_VALUE"""),"..mamat86..")</f>
        <v>..mamat86..</v>
      </c>
      <c r="I49" s="56">
        <f t="shared" si="2"/>
        <v>8652.503687</v>
      </c>
      <c r="J49" s="64"/>
      <c r="K49" s="59">
        <f>IFERROR(VLOOKUP(H49,'Classement MS'!$B$2:$C$200,2,0),"0")</f>
        <v>4617.272399</v>
      </c>
      <c r="L49" s="59">
        <f>IFERROR(VLOOKUP(H49,'Classement RoC'!$B$2:$C$199,2,0),"0")</f>
        <v>3185.218032</v>
      </c>
      <c r="M49" s="59">
        <f>IFERROR(VLOOKUP(H49,'Classement Kill'!$B$2:$C$199,2,0),"0")</f>
        <v>850.0132554</v>
      </c>
    </row>
    <row r="50" ht="14.25" customHeight="1">
      <c r="A50" s="41">
        <f t="shared" si="1"/>
        <v>49</v>
      </c>
      <c r="B50" s="41" t="s">
        <v>93</v>
      </c>
      <c r="C50" s="46">
        <v>8713.938993453878</v>
      </c>
      <c r="D50" s="48"/>
      <c r="E50" s="50">
        <v>4944.990998622975</v>
      </c>
      <c r="F50" s="52">
        <v>2147.5502296402806</v>
      </c>
      <c r="G50" s="52">
        <v>1621.3977651906227</v>
      </c>
      <c r="H50" s="41" t="str">
        <f>IFERROR(__xludf.DUMMYFUNCTION("""COMPUTED_VALUE"""),"KamehamehAS")</f>
        <v>KamehamehAS</v>
      </c>
      <c r="I50" s="56">
        <f t="shared" si="2"/>
        <v>9908.854451</v>
      </c>
      <c r="J50" s="64"/>
      <c r="K50" s="59">
        <f>IFERROR(VLOOKUP(H50,'Classement MS'!$B$2:$C$200,2,0),"0")</f>
        <v>4584.527574</v>
      </c>
      <c r="L50" s="59">
        <f>IFERROR(VLOOKUP(H50,'Classement RoC'!$B$2:$C$199,2,0),"0")</f>
        <v>3971.511821</v>
      </c>
      <c r="M50" s="59">
        <f>IFERROR(VLOOKUP(H50,'Classement Kill'!$B$2:$C$199,2,0),"0")</f>
        <v>1352.815056</v>
      </c>
    </row>
    <row r="51" ht="14.25" customHeight="1">
      <c r="A51" s="41">
        <f t="shared" si="1"/>
        <v>50</v>
      </c>
      <c r="B51" s="85" t="s">
        <v>94</v>
      </c>
      <c r="C51" s="46">
        <v>8652.503686950437</v>
      </c>
      <c r="D51" s="48"/>
      <c r="E51" s="50">
        <v>4617.272399258648</v>
      </c>
      <c r="F51" s="52">
        <v>3185.2180322719764</v>
      </c>
      <c r="G51" s="52">
        <v>850.013255419812</v>
      </c>
      <c r="H51" s="85" t="str">
        <f>IFERROR(__xludf.DUMMYFUNCTION("""COMPUTED_VALUE"""),"Gus enScene")</f>
        <v>Gus enScene</v>
      </c>
      <c r="I51" s="56">
        <f t="shared" si="2"/>
        <v>9455.827334</v>
      </c>
      <c r="J51" s="64"/>
      <c r="K51" s="59">
        <f>IFERROR(VLOOKUP(H51,'Classement MS'!$B$2:$C$200,2,0),"0")</f>
        <v>4530.568418</v>
      </c>
      <c r="L51" s="59">
        <f>IFERROR(VLOOKUP(H51,'Classement RoC'!$B$2:$C$199,2,0),"0")</f>
        <v>3972.653277</v>
      </c>
      <c r="M51" s="59">
        <f>IFERROR(VLOOKUP(H51,'Classement Kill'!$B$2:$C$199,2,0),"0")</f>
        <v>952.6056394</v>
      </c>
    </row>
    <row r="52" ht="14.25" customHeight="1">
      <c r="A52" s="41">
        <f t="shared" si="1"/>
        <v>51</v>
      </c>
      <c r="B52" s="41" t="s">
        <v>95</v>
      </c>
      <c r="C52" s="46">
        <v>8567.769570798308</v>
      </c>
      <c r="D52" s="48"/>
      <c r="E52" s="50">
        <v>3802.0753849716734</v>
      </c>
      <c r="F52" s="52">
        <v>3320.6886148789667</v>
      </c>
      <c r="G52" s="52">
        <v>1445.005570947667</v>
      </c>
      <c r="H52" s="41" t="str">
        <f>IFERROR(__xludf.DUMMYFUNCTION("""COMPUTED_VALUE"""),"sonic86")</f>
        <v>sonic86</v>
      </c>
      <c r="I52" s="56">
        <f t="shared" si="2"/>
        <v>9359.70556</v>
      </c>
      <c r="J52" s="57"/>
      <c r="K52" s="59">
        <f>IFERROR(VLOOKUP(H52,'Classement MS'!$B$2:$C$200,2,0),"0")</f>
        <v>4459.257542</v>
      </c>
      <c r="L52" s="59">
        <f>IFERROR(VLOOKUP(H52,'Classement RoC'!$B$2:$C$199,2,0),"0")</f>
        <v>2557.462635</v>
      </c>
      <c r="M52" s="59">
        <f>IFERROR(VLOOKUP(H52,'Classement Kill'!$B$2:$C$199,2,0),"0")</f>
        <v>2342.985382</v>
      </c>
    </row>
    <row r="53" ht="14.25" customHeight="1">
      <c r="A53" s="41">
        <f t="shared" si="1"/>
        <v>52</v>
      </c>
      <c r="B53" s="83" t="s">
        <v>96</v>
      </c>
      <c r="C53" s="46">
        <v>8321.020418989949</v>
      </c>
      <c r="D53" s="48"/>
      <c r="E53" s="50">
        <v>3359.619131989054</v>
      </c>
      <c r="F53" s="52">
        <v>2618.09973603445</v>
      </c>
      <c r="G53" s="52">
        <v>2343.3015509664456</v>
      </c>
      <c r="H53" s="83" t="str">
        <f>IFERROR(__xludf.DUMMYFUNCTION("""COMPUTED_VALUE"""),"erniedog56x")</f>
        <v>erniedog56x</v>
      </c>
      <c r="I53" s="56">
        <f t="shared" si="2"/>
        <v>7994.574702</v>
      </c>
      <c r="J53" s="64"/>
      <c r="K53" s="59">
        <f>IFERROR(VLOOKUP(H53,'Classement MS'!$B$2:$C$200,2,0),"0")</f>
        <v>4361.801537</v>
      </c>
      <c r="L53" s="59">
        <f>IFERROR(VLOOKUP(H53,'Classement RoC'!$B$2:$C$199,2,0),"0")</f>
        <v>2199.940767</v>
      </c>
      <c r="M53" s="59">
        <f>IFERROR(VLOOKUP(H53,'Classement Kill'!$B$2:$C$199,2,0),"0")</f>
        <v>1432.832398</v>
      </c>
    </row>
    <row r="54" ht="14.25" customHeight="1">
      <c r="A54" s="41">
        <f t="shared" si="1"/>
        <v>53</v>
      </c>
      <c r="B54" s="41" t="s">
        <v>97</v>
      </c>
      <c r="C54" s="46">
        <v>8243.128071089352</v>
      </c>
      <c r="D54" s="48"/>
      <c r="E54" s="50">
        <v>6182.609164426338</v>
      </c>
      <c r="F54" s="52">
        <v>641.1276100203102</v>
      </c>
      <c r="G54" s="52">
        <v>1419.391296642704</v>
      </c>
      <c r="H54" s="41" t="str">
        <f>IFERROR(__xludf.DUMMYFUNCTION("""COMPUTED_VALUE"""),"Vaillant 86")</f>
        <v>Vaillant 86</v>
      </c>
      <c r="I54" s="56">
        <f t="shared" si="2"/>
        <v>10586.85755</v>
      </c>
      <c r="J54" s="57"/>
      <c r="K54" s="59">
        <f>IFERROR(VLOOKUP(H54,'Classement MS'!$B$2:$C$200,2,0),"0")</f>
        <v>4075.999603</v>
      </c>
      <c r="L54" s="59">
        <f>IFERROR(VLOOKUP(H54,'Classement RoC'!$B$2:$C$199,2,0),"0")</f>
        <v>3589.436314</v>
      </c>
      <c r="M54" s="59">
        <f>IFERROR(VLOOKUP(H54,'Classement Kill'!$B$2:$C$199,2,0),"0")</f>
        <v>2921.421633</v>
      </c>
    </row>
    <row r="55" ht="14.25" customHeight="1">
      <c r="A55" s="41">
        <f t="shared" si="1"/>
        <v>54</v>
      </c>
      <c r="B55" s="41" t="s">
        <v>98</v>
      </c>
      <c r="C55" s="46">
        <v>8206.562180567673</v>
      </c>
      <c r="D55" s="48"/>
      <c r="E55" s="50">
        <v>5560.212113995565</v>
      </c>
      <c r="F55" s="52">
        <v>1256.9122318226785</v>
      </c>
      <c r="G55" s="52">
        <v>1389.4378347494292</v>
      </c>
      <c r="H55" s="41" t="str">
        <f>IFERROR(__xludf.DUMMYFUNCTION("""COMPUTED_VALUE"""),"Baykoku")</f>
        <v>Baykoku</v>
      </c>
      <c r="I55" s="56">
        <f t="shared" si="2"/>
        <v>9184.608612</v>
      </c>
      <c r="J55" s="57"/>
      <c r="K55" s="59">
        <f>IFERROR(VLOOKUP(H55,'Classement MS'!$B$2:$C$200,2,0),"0")</f>
        <v>4061.322068</v>
      </c>
      <c r="L55" s="59">
        <f>IFERROR(VLOOKUP(H55,'Classement RoC'!$B$2:$C$199,2,0),"0")</f>
        <v>3720.652211</v>
      </c>
      <c r="M55" s="59">
        <f>IFERROR(VLOOKUP(H55,'Classement Kill'!$B$2:$C$199,2,0),"0")</f>
        <v>1402.634333</v>
      </c>
    </row>
    <row r="56" ht="14.25" customHeight="1">
      <c r="A56" s="41">
        <f t="shared" si="1"/>
        <v>55</v>
      </c>
      <c r="B56" s="41" t="s">
        <v>99</v>
      </c>
      <c r="C56" s="46">
        <v>8203.051759550857</v>
      </c>
      <c r="D56" s="48"/>
      <c r="E56" s="50">
        <v>5153.66024065439</v>
      </c>
      <c r="F56" s="52">
        <v>1447.5087150989698</v>
      </c>
      <c r="G56" s="52">
        <v>1601.8828037974972</v>
      </c>
      <c r="H56" s="41" t="str">
        <f>IFERROR(__xludf.DUMMYFUNCTION("""COMPUTED_VALUE"""),"Mitch")</f>
        <v>Mitch</v>
      </c>
      <c r="I56" s="56">
        <f t="shared" si="2"/>
        <v>8021.324915</v>
      </c>
      <c r="J56" s="57"/>
      <c r="K56" s="59">
        <f>IFERROR(VLOOKUP(H56,'Classement MS'!$B$2:$C$200,2,0),"0")</f>
        <v>3856.71727</v>
      </c>
      <c r="L56" s="59">
        <f>IFERROR(VLOOKUP(H56,'Classement RoC'!$B$2:$C$199,2,0),"0")</f>
        <v>1952.385475</v>
      </c>
      <c r="M56" s="59">
        <f>IFERROR(VLOOKUP(H56,'Classement Kill'!$B$2:$C$199,2,0),"0")</f>
        <v>2212.222171</v>
      </c>
    </row>
    <row r="57" ht="14.25" customHeight="1">
      <c r="A57" s="41">
        <f t="shared" si="1"/>
        <v>56</v>
      </c>
      <c r="B57" s="41" t="s">
        <v>100</v>
      </c>
      <c r="C57" s="46">
        <v>8130.120742556073</v>
      </c>
      <c r="D57" s="48"/>
      <c r="E57" s="50">
        <v>4878.689942777136</v>
      </c>
      <c r="F57" s="52">
        <v>2301.012714821375</v>
      </c>
      <c r="G57" s="52">
        <v>950.4180849575621</v>
      </c>
      <c r="H57" s="41" t="str">
        <f>IFERROR(__xludf.DUMMYFUNCTION("""COMPUTED_VALUE"""),"cataleya86")</f>
        <v>cataleya86</v>
      </c>
      <c r="I57" s="56">
        <f t="shared" si="2"/>
        <v>6271.030201</v>
      </c>
      <c r="J57" s="64"/>
      <c r="K57" s="59">
        <f>IFERROR(VLOOKUP(H57,'Classement MS'!$B$2:$C$200,2,0),"0")</f>
        <v>3832.940861</v>
      </c>
      <c r="L57" s="59">
        <f>IFERROR(VLOOKUP(H57,'Classement RoC'!$B$2:$C$199,2,0),"0")</f>
        <v>1458.217807</v>
      </c>
      <c r="M57" s="59">
        <f>IFERROR(VLOOKUP(H57,'Classement Kill'!$B$2:$C$199,2,0),"0")</f>
        <v>979.8715335</v>
      </c>
    </row>
    <row r="58" ht="14.25" customHeight="1">
      <c r="A58" s="41">
        <f t="shared" si="1"/>
        <v>57</v>
      </c>
      <c r="B58" s="41" t="s">
        <v>101</v>
      </c>
      <c r="C58" s="46">
        <v>8021.324915242354</v>
      </c>
      <c r="D58" s="48"/>
      <c r="E58" s="50">
        <v>3856.7172698688632</v>
      </c>
      <c r="F58" s="52">
        <v>1952.3854748587987</v>
      </c>
      <c r="G58" s="52">
        <v>2212.2221705146917</v>
      </c>
      <c r="H58" s="41" t="str">
        <f>IFERROR(__xludf.DUMMYFUNCTION("""COMPUTED_VALUE"""),"Kiki Bazaar")</f>
        <v>Kiki Bazaar</v>
      </c>
      <c r="I58" s="56">
        <f t="shared" si="2"/>
        <v>8567.769571</v>
      </c>
      <c r="J58" s="64"/>
      <c r="K58" s="59">
        <f>IFERROR(VLOOKUP(H58,'Classement MS'!$B$2:$C$200,2,0),"0")</f>
        <v>3802.075385</v>
      </c>
      <c r="L58" s="59">
        <f>IFERROR(VLOOKUP(H58,'Classement RoC'!$B$2:$C$199,2,0),"0")</f>
        <v>3320.688615</v>
      </c>
      <c r="M58" s="59">
        <f>IFERROR(VLOOKUP(H58,'Classement Kill'!$B$2:$C$199,2,0),"0")</f>
        <v>1445.005571</v>
      </c>
    </row>
    <row r="59" ht="14.25" customHeight="1">
      <c r="A59" s="41">
        <f t="shared" si="1"/>
        <v>58</v>
      </c>
      <c r="B59" s="41" t="s">
        <v>102</v>
      </c>
      <c r="C59" s="46">
        <v>7994.574701925429</v>
      </c>
      <c r="D59" s="48"/>
      <c r="E59" s="50">
        <v>4361.801537009322</v>
      </c>
      <c r="F59" s="52">
        <v>2199.940767236602</v>
      </c>
      <c r="G59" s="52">
        <v>1432.8323976795052</v>
      </c>
      <c r="H59" s="41" t="str">
        <f>IFERROR(__xludf.DUMMYFUNCTION("""COMPUTED_VALUE"""),"Blochedu86")</f>
        <v>Blochedu86</v>
      </c>
      <c r="I59" s="56">
        <f t="shared" si="2"/>
        <v>6864.104958</v>
      </c>
      <c r="J59" s="57"/>
      <c r="K59" s="59">
        <f>IFERROR(VLOOKUP(H59,'Classement MS'!$B$2:$C$200,2,0),"0")</f>
        <v>3737.152518</v>
      </c>
      <c r="L59" s="59">
        <f>IFERROR(VLOOKUP(H59,'Classement RoC'!$B$2:$C$199,2,0),"0")</f>
        <v>1924.691719</v>
      </c>
      <c r="M59" s="59">
        <f>IFERROR(VLOOKUP(H59,'Classement Kill'!$B$2:$C$199,2,0),"0")</f>
        <v>1202.26072</v>
      </c>
    </row>
    <row r="60" ht="14.25" customHeight="1">
      <c r="A60" s="41">
        <f t="shared" si="1"/>
        <v>59</v>
      </c>
      <c r="B60" s="87" t="s">
        <v>103</v>
      </c>
      <c r="C60" s="46">
        <v>7831.823935878723</v>
      </c>
      <c r="D60" s="48"/>
      <c r="E60" s="50">
        <v>5310.602967671583</v>
      </c>
      <c r="F60" s="52">
        <v>2137.9235394117254</v>
      </c>
      <c r="G60" s="52">
        <v>383.2974287954147</v>
      </c>
      <c r="H60" s="87" t="str">
        <f>IFERROR(__xludf.DUMMYFUNCTION("""COMPUTED_VALUE"""),"RicDeckard")</f>
        <v>RicDeckard</v>
      </c>
      <c r="I60" s="56">
        <f t="shared" si="2"/>
        <v>9583.061722</v>
      </c>
      <c r="J60" s="64"/>
      <c r="K60" s="59">
        <f>IFERROR(VLOOKUP(H60,'Classement MS'!$B$2:$C$200,2,0),"0")</f>
        <v>3725.62423</v>
      </c>
      <c r="L60" s="59">
        <f>IFERROR(VLOOKUP(H60,'Classement RoC'!$B$2:$C$199,2,0),"0")</f>
        <v>4348.168795</v>
      </c>
      <c r="M60" s="59">
        <f>IFERROR(VLOOKUP(H60,'Classement Kill'!$B$2:$C$199,2,0),"0")</f>
        <v>1509.268696</v>
      </c>
    </row>
    <row r="61" ht="14.25" customHeight="1">
      <c r="A61" s="41">
        <f t="shared" si="1"/>
        <v>60</v>
      </c>
      <c r="B61" s="88" t="s">
        <v>104</v>
      </c>
      <c r="C61" s="46">
        <v>7420.175576886994</v>
      </c>
      <c r="D61" s="48"/>
      <c r="E61" s="50">
        <v>3561.629180275893</v>
      </c>
      <c r="F61" s="52">
        <v>3032.8464401761275</v>
      </c>
      <c r="G61" s="52">
        <v>825.6999564349744</v>
      </c>
      <c r="H61" s="88" t="str">
        <f>IFERROR(__xludf.DUMMYFUNCTION("""COMPUTED_VALUE"""),"SINGE7")</f>
        <v>SINGE7</v>
      </c>
      <c r="I61" s="56">
        <f t="shared" si="2"/>
        <v>9146.883598</v>
      </c>
      <c r="J61" s="57"/>
      <c r="K61" s="59">
        <f>IFERROR(VLOOKUP(H61,'Classement MS'!$B$2:$C$200,2,0),"0")</f>
        <v>3637.935749</v>
      </c>
      <c r="L61" s="59">
        <f>IFERROR(VLOOKUP(H61,'Classement RoC'!$B$2:$C$199,2,0),"0")</f>
        <v>4208.678631</v>
      </c>
      <c r="M61" s="59">
        <f>IFERROR(VLOOKUP(H61,'Classement Kill'!$B$2:$C$199,2,0),"0")</f>
        <v>1300.269218</v>
      </c>
    </row>
    <row r="62" ht="14.25" customHeight="1">
      <c r="A62" s="41">
        <f t="shared" si="1"/>
        <v>61</v>
      </c>
      <c r="B62" s="41" t="s">
        <v>105</v>
      </c>
      <c r="C62" s="46">
        <v>7243.3753091744875</v>
      </c>
      <c r="D62" s="48"/>
      <c r="E62" s="50">
        <v>4705.311122065151</v>
      </c>
      <c r="F62" s="52">
        <v>1326.1850502810328</v>
      </c>
      <c r="G62" s="52">
        <v>1211.8791368283032</v>
      </c>
      <c r="H62" s="41" t="str">
        <f>IFERROR(__xludf.DUMMYFUNCTION("""COMPUTED_VALUE"""),"REDSQUIRREL")</f>
        <v>REDSQUIRREL</v>
      </c>
      <c r="I62" s="56">
        <f t="shared" si="2"/>
        <v>7420.175577</v>
      </c>
      <c r="J62" s="64"/>
      <c r="K62" s="59">
        <f>IFERROR(VLOOKUP(H62,'Classement MS'!$B$2:$C$200,2,0),"0")</f>
        <v>3561.62918</v>
      </c>
      <c r="L62" s="59">
        <f>IFERROR(VLOOKUP(H62,'Classement RoC'!$B$2:$C$199,2,0),"0")</f>
        <v>3032.84644</v>
      </c>
      <c r="M62" s="59">
        <f>IFERROR(VLOOKUP(H62,'Classement Kill'!$B$2:$C$199,2,0),"0")</f>
        <v>825.6999564</v>
      </c>
    </row>
    <row r="63" ht="14.25" customHeight="1">
      <c r="A63" s="41">
        <f t="shared" si="1"/>
        <v>62</v>
      </c>
      <c r="B63" s="41" t="s">
        <v>106</v>
      </c>
      <c r="C63" s="46">
        <v>6864.104957617739</v>
      </c>
      <c r="D63" s="48"/>
      <c r="E63" s="50">
        <v>3737.152518038546</v>
      </c>
      <c r="F63" s="52">
        <v>1924.6917194885866</v>
      </c>
      <c r="G63" s="52">
        <v>1202.2607200906073</v>
      </c>
      <c r="H63" s="41" t="str">
        <f>IFERROR(__xludf.DUMMYFUNCTION("""COMPUTED_VALUE"""),"cassius-86")</f>
        <v>cassius-86</v>
      </c>
      <c r="I63" s="56">
        <f t="shared" si="2"/>
        <v>10020.38125</v>
      </c>
      <c r="J63" s="64"/>
      <c r="K63" s="59">
        <f>IFERROR(VLOOKUP(H63,'Classement MS'!$B$2:$C$200,2,0),"0")</f>
        <v>3431.213741</v>
      </c>
      <c r="L63" s="59">
        <f>IFERROR(VLOOKUP(H63,'Classement RoC'!$B$2:$C$199,2,0),"0")</f>
        <v>4592.095205</v>
      </c>
      <c r="M63" s="59">
        <f>IFERROR(VLOOKUP(H63,'Classement Kill'!$B$2:$C$199,2,0),"0")</f>
        <v>1997.072309</v>
      </c>
    </row>
    <row r="64" ht="14.25" customHeight="1">
      <c r="A64" s="41">
        <f t="shared" si="1"/>
        <v>63</v>
      </c>
      <c r="B64" s="41" t="s">
        <v>107</v>
      </c>
      <c r="C64" s="46">
        <v>6765.402523439587</v>
      </c>
      <c r="D64" s="48"/>
      <c r="E64" s="50">
        <v>2449.717320861433</v>
      </c>
      <c r="F64" s="52">
        <v>2566.2088183894375</v>
      </c>
      <c r="G64" s="52">
        <v>1749.4763841887157</v>
      </c>
      <c r="H64" s="41" t="str">
        <f>IFERROR(__xludf.DUMMYFUNCTION("""COMPUTED_VALUE"""),"Agouty79")</f>
        <v>Agouty79</v>
      </c>
      <c r="I64" s="56">
        <f t="shared" si="2"/>
        <v>9807.925231</v>
      </c>
      <c r="J64" s="57"/>
      <c r="K64" s="59">
        <f>IFERROR(VLOOKUP(H64,'Classement MS'!$B$2:$C$200,2,0),"0")</f>
        <v>3428.403894</v>
      </c>
      <c r="L64" s="59">
        <f>IFERROR(VLOOKUP(H64,'Classement RoC'!$B$2:$C$199,2,0),"0")</f>
        <v>5415.078186</v>
      </c>
      <c r="M64" s="59">
        <f>IFERROR(VLOOKUP(H64,'Classement Kill'!$B$2:$C$199,2,0),"0")</f>
        <v>964.4431502</v>
      </c>
    </row>
    <row r="65" ht="14.25" customHeight="1">
      <c r="A65" s="41">
        <f t="shared" si="1"/>
        <v>64</v>
      </c>
      <c r="B65" s="89" t="s">
        <v>108</v>
      </c>
      <c r="C65" s="46">
        <v>6753.8985736895975</v>
      </c>
      <c r="D65" s="48"/>
      <c r="E65" s="50">
        <v>1489.3157110412976</v>
      </c>
      <c r="F65" s="52">
        <v>2172.619963621903</v>
      </c>
      <c r="G65" s="52">
        <v>3091.9628990263973</v>
      </c>
      <c r="H65" s="89" t="str">
        <f>IFERROR(__xludf.DUMMYFUNCTION("""COMPUTED_VALUE"""),"emmanuel.g")</f>
        <v>emmanuel.g</v>
      </c>
      <c r="I65" s="56">
        <f t="shared" si="2"/>
        <v>8321.020419</v>
      </c>
      <c r="J65" s="57"/>
      <c r="K65" s="59">
        <f>IFERROR(VLOOKUP(H65,'Classement MS'!$B$2:$C$200,2,0),"0")</f>
        <v>3359.619132</v>
      </c>
      <c r="L65" s="59">
        <f>IFERROR(VLOOKUP(H65,'Classement RoC'!$B$2:$C$199,2,0),"0")</f>
        <v>2618.099736</v>
      </c>
      <c r="M65" s="59">
        <f>IFERROR(VLOOKUP(H65,'Classement Kill'!$B$2:$C$199,2,0),"0")</f>
        <v>2343.301551</v>
      </c>
    </row>
    <row r="66" ht="14.25" customHeight="1">
      <c r="A66" s="41">
        <f t="shared" si="1"/>
        <v>65</v>
      </c>
      <c r="B66" s="41" t="s">
        <v>109</v>
      </c>
      <c r="C66" s="46">
        <v>6679.925614093145</v>
      </c>
      <c r="D66" s="48"/>
      <c r="E66" s="50">
        <v>6173.274121293476</v>
      </c>
      <c r="F66" s="52">
        <v>375.9354908809588</v>
      </c>
      <c r="G66" s="52">
        <v>130.71600191870903</v>
      </c>
      <c r="H66" s="41" t="str">
        <f>IFERROR(__xludf.DUMMYFUNCTION("""COMPUTED_VALUE"""),"chatouill86")</f>
        <v>chatouill86</v>
      </c>
      <c r="I66" s="56">
        <f t="shared" si="2"/>
        <v>5734.935365</v>
      </c>
      <c r="J66" s="57"/>
      <c r="K66" s="59">
        <f>IFERROR(VLOOKUP(H66,'Classement MS'!$B$2:$C$200,2,0),"0")</f>
        <v>3301.281959</v>
      </c>
      <c r="L66" s="59">
        <f>IFERROR(VLOOKUP(H66,'Classement RoC'!$B$2:$C$199,2,0),"0")</f>
        <v>2055.897648</v>
      </c>
      <c r="M66" s="59">
        <f>IFERROR(VLOOKUP(H66,'Classement Kill'!$B$2:$C$199,2,0),"0")</f>
        <v>377.7557582</v>
      </c>
    </row>
    <row r="67" ht="14.25" customHeight="1">
      <c r="A67" s="41">
        <f t="shared" si="1"/>
        <v>66</v>
      </c>
      <c r="B67" s="83" t="s">
        <v>110</v>
      </c>
      <c r="C67" s="46">
        <v>6369.7661338342405</v>
      </c>
      <c r="D67" s="48"/>
      <c r="E67" s="50">
        <v>5611.299262159596</v>
      </c>
      <c r="F67" s="52">
        <v>577.3222465307094</v>
      </c>
      <c r="G67" s="52">
        <v>181.1446251439356</v>
      </c>
      <c r="H67" s="83" t="str">
        <f>IFERROR(__xludf.DUMMYFUNCTION("""COMPUTED_VALUE"""),"_RDpik_")</f>
        <v>_RDpik_</v>
      </c>
      <c r="I67" s="56">
        <f t="shared" si="2"/>
        <v>5933.724215</v>
      </c>
      <c r="J67" s="64"/>
      <c r="K67" s="59">
        <f>IFERROR(VLOOKUP(H67,'Classement MS'!$B$2:$C$200,2,0),"0")</f>
        <v>3289.577872</v>
      </c>
      <c r="L67" s="59">
        <f>IFERROR(VLOOKUP(H67,'Classement RoC'!$B$2:$C$199,2,0),"0")</f>
        <v>1463.52455</v>
      </c>
      <c r="M67" s="59">
        <f>IFERROR(VLOOKUP(H67,'Classement Kill'!$B$2:$C$199,2,0),"0")</f>
        <v>1180.621794</v>
      </c>
    </row>
    <row r="68" ht="14.25" customHeight="1">
      <c r="A68" s="41">
        <f t="shared" si="1"/>
        <v>67</v>
      </c>
      <c r="B68" s="41" t="s">
        <v>111</v>
      </c>
      <c r="C68" s="46">
        <v>6335.796641424105</v>
      </c>
      <c r="D68" s="48"/>
      <c r="E68" s="50">
        <v>3130.9065515816346</v>
      </c>
      <c r="F68" s="52">
        <v>3069.5423048726025</v>
      </c>
      <c r="G68" s="52">
        <v>135.34778496986772</v>
      </c>
      <c r="H68" s="41" t="str">
        <f>IFERROR(__xludf.DUMMYFUNCTION("""COMPUTED_VALUE"""),"UnPetitJaune")</f>
        <v>UnPetitJaune</v>
      </c>
      <c r="I68" s="56">
        <f t="shared" si="2"/>
        <v>6335.796641</v>
      </c>
      <c r="J68" s="64"/>
      <c r="K68" s="59">
        <f>IFERROR(VLOOKUP(H68,'Classement MS'!$B$2:$C$200,2,0),"0")</f>
        <v>3130.906552</v>
      </c>
      <c r="L68" s="59">
        <f>IFERROR(VLOOKUP(H68,'Classement RoC'!$B$2:$C$199,2,0),"0")</f>
        <v>3069.542305</v>
      </c>
      <c r="M68" s="59">
        <f>IFERROR(VLOOKUP(H68,'Classement Kill'!$B$2:$C$199,2,0),"0")</f>
        <v>135.347785</v>
      </c>
    </row>
    <row r="69" ht="14.25" customHeight="1">
      <c r="A69" s="41">
        <f t="shared" si="1"/>
        <v>68</v>
      </c>
      <c r="B69" s="41" t="s">
        <v>112</v>
      </c>
      <c r="C69" s="46">
        <v>6271.030201451785</v>
      </c>
      <c r="D69" s="48"/>
      <c r="E69" s="50">
        <v>3832.940860568169</v>
      </c>
      <c r="F69" s="52">
        <v>1458.2178074174926</v>
      </c>
      <c r="G69" s="52">
        <v>979.871533466124</v>
      </c>
      <c r="H69" s="41" t="str">
        <f>IFERROR(__xludf.DUMMYFUNCTION("""COMPUTED_VALUE"""),"Adrinhooo")</f>
        <v>Adrinhooo</v>
      </c>
      <c r="I69" s="56">
        <f t="shared" si="2"/>
        <v>3593.045168</v>
      </c>
      <c r="J69" s="64"/>
      <c r="K69" s="59">
        <f>IFERROR(VLOOKUP(H69,'Classement MS'!$B$2:$C$200,2,0),"0")</f>
        <v>3119.934938</v>
      </c>
      <c r="L69" s="59">
        <f>IFERROR(VLOOKUP(H69,'Classement RoC'!$B$2:$C$199,2,0),"0")</f>
        <v>444.1865488</v>
      </c>
      <c r="M69" s="59">
        <f>IFERROR(VLOOKUP(H69,'Classement Kill'!$B$2:$C$199,2,0),"0")</f>
        <v>28.92368088</v>
      </c>
    </row>
    <row r="70" ht="14.25" customHeight="1">
      <c r="A70" s="41">
        <f t="shared" si="1"/>
        <v>69</v>
      </c>
      <c r="B70" s="41" t="s">
        <v>113</v>
      </c>
      <c r="C70" s="46">
        <v>6135.836906809487</v>
      </c>
      <c r="D70" s="48"/>
      <c r="E70" s="50">
        <v>2544.9393300296338</v>
      </c>
      <c r="F70" s="52">
        <v>2655.290391548438</v>
      </c>
      <c r="G70" s="52">
        <v>935.607185231415</v>
      </c>
      <c r="H70" s="41" t="str">
        <f>IFERROR(__xludf.DUMMYFUNCTION("""COMPUTED_VALUE"""),"PSGJM")</f>
        <v>PSGJM</v>
      </c>
      <c r="I70" s="56">
        <f t="shared" si="2"/>
        <v>4026.572734</v>
      </c>
      <c r="J70" s="64"/>
      <c r="K70" s="59">
        <f>IFERROR(VLOOKUP(H70,'Classement MS'!$B$2:$C$200,2,0),"0")</f>
        <v>2950.258951</v>
      </c>
      <c r="L70" s="59">
        <f>IFERROR(VLOOKUP(H70,'Classement RoC'!$B$2:$C$199,2,0),"0")</f>
        <v>861.570451</v>
      </c>
      <c r="M70" s="59">
        <f>IFERROR(VLOOKUP(H70,'Classement Kill'!$B$2:$C$199,2,0),"0")</f>
        <v>214.7433321</v>
      </c>
    </row>
    <row r="71" ht="14.25" customHeight="1">
      <c r="A71" s="41">
        <f t="shared" si="1"/>
        <v>70</v>
      </c>
      <c r="B71" s="41" t="s">
        <v>114</v>
      </c>
      <c r="C71" s="46">
        <v>6065.642610454272</v>
      </c>
      <c r="D71" s="48"/>
      <c r="E71" s="50">
        <v>1709.5932254835184</v>
      </c>
      <c r="F71" s="52">
        <v>2729.747071087537</v>
      </c>
      <c r="G71" s="52">
        <v>1626.3023138832157</v>
      </c>
      <c r="H71" s="41" t="str">
        <f>IFERROR(__xludf.DUMMYFUNCTION("""COMPUTED_VALUE"""),"Dr Linebourg")</f>
        <v>Dr Linebourg</v>
      </c>
      <c r="I71" s="56">
        <f t="shared" si="2"/>
        <v>5069.690658</v>
      </c>
      <c r="J71" s="64"/>
      <c r="K71" s="59">
        <f>IFERROR(VLOOKUP(H71,'Classement MS'!$B$2:$C$200,2,0),"0")</f>
        <v>2650.085625</v>
      </c>
      <c r="L71" s="59">
        <f>IFERROR(VLOOKUP(H71,'Classement RoC'!$B$2:$C$199,2,0),"0")</f>
        <v>1755.409203</v>
      </c>
      <c r="M71" s="59">
        <f>IFERROR(VLOOKUP(H71,'Classement Kill'!$B$2:$C$199,2,0),"0")</f>
        <v>664.1958304</v>
      </c>
    </row>
    <row r="72" ht="14.25" customHeight="1">
      <c r="A72" s="41">
        <f t="shared" si="1"/>
        <v>71</v>
      </c>
      <c r="B72" s="84" t="s">
        <v>115</v>
      </c>
      <c r="C72" s="46">
        <v>5966.241720312759</v>
      </c>
      <c r="D72" s="48"/>
      <c r="E72" s="50">
        <v>2225.9699221619776</v>
      </c>
      <c r="F72" s="52">
        <v>2464.510948988878</v>
      </c>
      <c r="G72" s="52">
        <v>1275.7608491619035</v>
      </c>
      <c r="H72" s="84" t="str">
        <f>IFERROR(__xludf.DUMMYFUNCTION("""COMPUTED_VALUE"""),"Mistral86")</f>
        <v>Mistral86</v>
      </c>
      <c r="I72" s="56">
        <f t="shared" si="2"/>
        <v>5021.974782</v>
      </c>
      <c r="J72" s="64"/>
      <c r="K72" s="59">
        <f>IFERROR(VLOOKUP(H72,'Classement MS'!$B$2:$C$200,2,0),"0")</f>
        <v>2597.379503</v>
      </c>
      <c r="L72" s="59">
        <f>IFERROR(VLOOKUP(H72,'Classement RoC'!$B$2:$C$199,2,0),"0")</f>
        <v>931.6762094</v>
      </c>
      <c r="M72" s="59">
        <f>IFERROR(VLOOKUP(H72,'Classement Kill'!$B$2:$C$199,2,0),"0")</f>
        <v>1492.91907</v>
      </c>
    </row>
    <row r="73" ht="14.25" customHeight="1">
      <c r="A73" s="41">
        <f t="shared" si="1"/>
        <v>72</v>
      </c>
      <c r="B73" s="41" t="s">
        <v>116</v>
      </c>
      <c r="C73" s="46">
        <v>5933.724214985896</v>
      </c>
      <c r="D73" s="48"/>
      <c r="E73" s="50">
        <v>3289.577871835996</v>
      </c>
      <c r="F73" s="52">
        <v>1463.524549638094</v>
      </c>
      <c r="G73" s="52">
        <v>1180.6217935118061</v>
      </c>
      <c r="H73" s="41" t="str">
        <f>IFERROR(__xludf.DUMMYFUNCTION("""COMPUTED_VALUE"""),"SCOTT16")</f>
        <v>SCOTT16</v>
      </c>
      <c r="I73" s="56">
        <f t="shared" si="2"/>
        <v>3754.010058</v>
      </c>
      <c r="J73" s="57"/>
      <c r="K73" s="59">
        <f>IFERROR(VLOOKUP(H73,'Classement MS'!$B$2:$C$200,2,0),"0")</f>
        <v>2555.370806</v>
      </c>
      <c r="L73" s="59">
        <f>IFERROR(VLOOKUP(H73,'Classement RoC'!$B$2:$C$199,2,0),"0")</f>
        <v>1097.789203</v>
      </c>
      <c r="M73" s="59">
        <f>IFERROR(VLOOKUP(H73,'Classement Kill'!$B$2:$C$199,2,0),"0")</f>
        <v>100.8500501</v>
      </c>
    </row>
    <row r="74" ht="14.25" customHeight="1">
      <c r="A74" s="41">
        <f t="shared" si="1"/>
        <v>73</v>
      </c>
      <c r="B74" s="41" t="s">
        <v>117</v>
      </c>
      <c r="C74" s="46">
        <v>5734.935364514882</v>
      </c>
      <c r="D74" s="48"/>
      <c r="E74" s="50">
        <v>3301.281958503893</v>
      </c>
      <c r="F74" s="52">
        <v>2055.897647813354</v>
      </c>
      <c r="G74" s="52">
        <v>377.7557581976352</v>
      </c>
      <c r="H74" s="41" t="str">
        <f>IFERROR(__xludf.DUMMYFUNCTION("""COMPUTED_VALUE"""),"iOneGeek")</f>
        <v>iOneGeek</v>
      </c>
      <c r="I74" s="56">
        <f t="shared" si="2"/>
        <v>6135.836907</v>
      </c>
      <c r="J74" s="57"/>
      <c r="K74" s="59">
        <f>IFERROR(VLOOKUP(H74,'Classement MS'!$B$2:$C$200,2,0),"0")</f>
        <v>2544.93933</v>
      </c>
      <c r="L74" s="59">
        <f>IFERROR(VLOOKUP(H74,'Classement RoC'!$B$2:$C$199,2,0),"0")</f>
        <v>2655.290392</v>
      </c>
      <c r="M74" s="59">
        <f>IFERROR(VLOOKUP(H74,'Classement Kill'!$B$2:$C$199,2,0),"0")</f>
        <v>935.6071852</v>
      </c>
    </row>
    <row r="75" ht="14.25" customHeight="1">
      <c r="A75" s="41">
        <f t="shared" si="1"/>
        <v>74</v>
      </c>
      <c r="B75" s="87" t="s">
        <v>118</v>
      </c>
      <c r="C75" s="46">
        <v>5486.308287677974</v>
      </c>
      <c r="D75" s="48"/>
      <c r="E75" s="50">
        <v>1862.6651577553698</v>
      </c>
      <c r="F75" s="52">
        <v>2440.1531054671964</v>
      </c>
      <c r="G75" s="52">
        <v>1183.4900244554074</v>
      </c>
      <c r="H75" s="87" t="str">
        <f>IFERROR(__xludf.DUMMYFUNCTION("""COMPUTED_VALUE"""),"HIPPO777")</f>
        <v>HIPPO777</v>
      </c>
      <c r="I75" s="56">
        <f t="shared" si="2"/>
        <v>4625.104948</v>
      </c>
      <c r="J75" s="57"/>
      <c r="K75" s="59">
        <f>IFERROR(VLOOKUP(H75,'Classement MS'!$B$2:$C$200,2,0),"0")</f>
        <v>2520.609292</v>
      </c>
      <c r="L75" s="59">
        <f>IFERROR(VLOOKUP(H75,'Classement RoC'!$B$2:$C$199,2,0),"0")</f>
        <v>1544.354571</v>
      </c>
      <c r="M75" s="59">
        <f>IFERROR(VLOOKUP(H75,'Classement Kill'!$B$2:$C$199,2,0),"0")</f>
        <v>560.1410856</v>
      </c>
    </row>
    <row r="76" ht="14.25" customHeight="1">
      <c r="A76" s="41">
        <f t="shared" si="1"/>
        <v>75</v>
      </c>
      <c r="B76" s="83" t="s">
        <v>119</v>
      </c>
      <c r="C76" s="46">
        <v>5069.690658188004</v>
      </c>
      <c r="D76" s="48"/>
      <c r="E76" s="50">
        <v>2650.085624619187</v>
      </c>
      <c r="F76" s="52">
        <v>1755.409203190766</v>
      </c>
      <c r="G76" s="52">
        <v>664.195830378051</v>
      </c>
      <c r="H76" s="83" t="str">
        <f>IFERROR(__xludf.DUMMYFUNCTION("""COMPUTED_VALUE"""),"M2TH___off")</f>
        <v>M2TH___off</v>
      </c>
      <c r="I76" s="56">
        <f t="shared" si="2"/>
        <v>6765.402523</v>
      </c>
      <c r="J76" s="57"/>
      <c r="K76" s="59">
        <f>IFERROR(VLOOKUP(H76,'Classement MS'!$B$2:$C$200,2,0),"0")</f>
        <v>2449.717321</v>
      </c>
      <c r="L76" s="59">
        <f>IFERROR(VLOOKUP(H76,'Classement RoC'!$B$2:$C$199,2,0),"0")</f>
        <v>2566.208818</v>
      </c>
      <c r="M76" s="59">
        <f>IFERROR(VLOOKUP(H76,'Classement Kill'!$B$2:$C$199,2,0),"0")</f>
        <v>1749.476384</v>
      </c>
    </row>
    <row r="77" ht="14.25" customHeight="1">
      <c r="A77" s="41">
        <f t="shared" si="1"/>
        <v>76</v>
      </c>
      <c r="B77" s="41" t="s">
        <v>120</v>
      </c>
      <c r="C77" s="46">
        <v>5021.974782210441</v>
      </c>
      <c r="D77" s="48"/>
      <c r="E77" s="50">
        <v>2597.3795032304215</v>
      </c>
      <c r="F77" s="52">
        <v>931.6762094097269</v>
      </c>
      <c r="G77" s="52">
        <v>1492.919069570293</v>
      </c>
      <c r="H77" s="41" t="str">
        <f>IFERROR(__xludf.DUMMYFUNCTION("""COMPUTED_VALUE"""),"kkaicharlie")</f>
        <v>kkaicharlie</v>
      </c>
      <c r="I77" s="56">
        <f t="shared" si="2"/>
        <v>3311.536476</v>
      </c>
      <c r="J77" s="64"/>
      <c r="K77" s="59">
        <f>IFERROR(VLOOKUP(H77,'Classement MS'!$B$2:$C$200,2,0),"0")</f>
        <v>2405.752902</v>
      </c>
      <c r="L77" s="59">
        <f>IFERROR(VLOOKUP(H77,'Classement RoC'!$B$2:$C$199,2,0),"0")</f>
        <v>403.5689175</v>
      </c>
      <c r="M77" s="59">
        <f>IFERROR(VLOOKUP(H77,'Classement Kill'!$B$2:$C$199,2,0),"0")</f>
        <v>502.2146563</v>
      </c>
    </row>
    <row r="78" ht="14.25" customHeight="1">
      <c r="A78" s="41">
        <f t="shared" si="1"/>
        <v>77</v>
      </c>
      <c r="B78" s="90" t="s">
        <v>121</v>
      </c>
      <c r="C78" s="46">
        <v>4625.104947833176</v>
      </c>
      <c r="D78" s="48"/>
      <c r="E78" s="50">
        <v>2520.609291719818</v>
      </c>
      <c r="F78" s="52">
        <v>1544.3545705423776</v>
      </c>
      <c r="G78" s="52">
        <v>560.1410855709807</v>
      </c>
      <c r="H78" s="90" t="str">
        <f>IFERROR(__xludf.DUMMYFUNCTION("""COMPUTED_VALUE"""),"Le_Pictavien")</f>
        <v>Le_Pictavien</v>
      </c>
      <c r="I78" s="56">
        <f t="shared" si="2"/>
        <v>3334.426904</v>
      </c>
      <c r="J78" s="57"/>
      <c r="K78" s="59">
        <f>IFERROR(VLOOKUP(H78,'Classement MS'!$B$2:$C$200,2,0),"0")</f>
        <v>2354.156401</v>
      </c>
      <c r="L78" s="59">
        <f>IFERROR(VLOOKUP(H78,'Classement RoC'!$B$2:$C$199,2,0),"0")</f>
        <v>319.3555242</v>
      </c>
      <c r="M78" s="59">
        <f>IFERROR(VLOOKUP(H78,'Classement Kill'!$B$2:$C$199,2,0),"0")</f>
        <v>660.9149786</v>
      </c>
    </row>
    <row r="79" ht="14.25" customHeight="1">
      <c r="A79" s="41">
        <f t="shared" si="1"/>
        <v>78</v>
      </c>
      <c r="B79" s="83" t="s">
        <v>122</v>
      </c>
      <c r="C79" s="46">
        <v>4481.899245561226</v>
      </c>
      <c r="D79" s="48"/>
      <c r="E79" s="50">
        <v>1606.5491069646573</v>
      </c>
      <c r="F79" s="52">
        <v>1531.5807115192174</v>
      </c>
      <c r="G79" s="52">
        <v>1343.7694270773513</v>
      </c>
      <c r="H79" s="83" t="str">
        <f>IFERROR(__xludf.DUMMYFUNCTION("""COMPUTED_VALUE"""),"COMBERS")</f>
        <v>COMBERS</v>
      </c>
      <c r="I79" s="56">
        <f t="shared" si="2"/>
        <v>11124.16391</v>
      </c>
      <c r="J79" s="64"/>
      <c r="K79" s="59">
        <f>IFERROR(VLOOKUP(H79,'Classement MS'!$B$2:$C$200,2,0),"0")</f>
        <v>2322.901864</v>
      </c>
      <c r="L79" s="59">
        <f>IFERROR(VLOOKUP(H79,'Classement RoC'!$B$2:$C$199,2,0),"0")</f>
        <v>6483.682586</v>
      </c>
      <c r="M79" s="59">
        <f>IFERROR(VLOOKUP(H79,'Classement Kill'!$B$2:$C$199,2,0),"0")</f>
        <v>2317.579455</v>
      </c>
    </row>
    <row r="80" ht="14.25" customHeight="1">
      <c r="A80" s="41">
        <f t="shared" si="1"/>
        <v>79</v>
      </c>
      <c r="B80" s="89" t="s">
        <v>123</v>
      </c>
      <c r="C80" s="46">
        <v>4370.875878625183</v>
      </c>
      <c r="D80" s="48"/>
      <c r="E80" s="50">
        <v>1612.769178238691</v>
      </c>
      <c r="F80" s="52">
        <v>1794.9404736611818</v>
      </c>
      <c r="G80" s="52">
        <v>963.16622672531</v>
      </c>
      <c r="H80" s="89" t="str">
        <f>IFERROR(__xludf.DUMMYFUNCTION("""COMPUTED_VALUE"""),"marypops64")</f>
        <v>marypops64</v>
      </c>
      <c r="I80" s="56">
        <f t="shared" si="2"/>
        <v>5966.24172</v>
      </c>
      <c r="J80" s="64"/>
      <c r="K80" s="59">
        <f>IFERROR(VLOOKUP(H80,'Classement MS'!$B$2:$C$200,2,0),"0")</f>
        <v>2225.969922</v>
      </c>
      <c r="L80" s="59">
        <f>IFERROR(VLOOKUP(H80,'Classement RoC'!$B$2:$C$199,2,0),"0")</f>
        <v>2464.510949</v>
      </c>
      <c r="M80" s="59">
        <f>IFERROR(VLOOKUP(H80,'Classement Kill'!$B$2:$C$199,2,0),"0")</f>
        <v>1275.760849</v>
      </c>
    </row>
    <row r="81" ht="14.25" customHeight="1">
      <c r="A81" s="41">
        <f t="shared" si="1"/>
        <v>80</v>
      </c>
      <c r="B81" s="41" t="s">
        <v>124</v>
      </c>
      <c r="C81" s="46">
        <v>4125.662080478547</v>
      </c>
      <c r="D81" s="48"/>
      <c r="E81" s="50">
        <v>1921.8800099395553</v>
      </c>
      <c r="F81" s="52">
        <v>1187.463027210219</v>
      </c>
      <c r="G81" s="52">
        <v>1016.3190433287731</v>
      </c>
      <c r="H81" s="41" t="str">
        <f>IFERROR(__xludf.DUMMYFUNCTION("""COMPUTED_VALUE"""),"Wallace")</f>
        <v>Wallace</v>
      </c>
      <c r="I81" s="56">
        <f t="shared" si="2"/>
        <v>3063.248389</v>
      </c>
      <c r="J81" s="57"/>
      <c r="K81" s="59">
        <f>IFERROR(VLOOKUP(H81,'Classement MS'!$B$2:$C$200,2,0),"0")</f>
        <v>1953.841583</v>
      </c>
      <c r="L81" s="59">
        <f>IFERROR(VLOOKUP(H81,'Classement RoC'!$B$2:$C$199,2,0),"0")</f>
        <v>689.8141572</v>
      </c>
      <c r="M81" s="59">
        <f>IFERROR(VLOOKUP(H81,'Classement Kill'!$B$2:$C$199,2,0),"0")</f>
        <v>419.5926487</v>
      </c>
    </row>
    <row r="82" ht="14.25" customHeight="1">
      <c r="A82" s="41">
        <f t="shared" si="1"/>
        <v>81</v>
      </c>
      <c r="B82" s="83" t="s">
        <v>125</v>
      </c>
      <c r="C82" s="46">
        <v>4026.5727338734605</v>
      </c>
      <c r="D82" s="48"/>
      <c r="E82" s="50">
        <v>2950.2589508290384</v>
      </c>
      <c r="F82" s="52">
        <v>861.5704509864461</v>
      </c>
      <c r="G82" s="52">
        <v>214.74333205797583</v>
      </c>
      <c r="H82" s="83" t="str">
        <f>IFERROR(__xludf.DUMMYFUNCTION("""COMPUTED_VALUE"""),"vicmackey86")</f>
        <v>vicmackey86</v>
      </c>
      <c r="I82" s="56">
        <f t="shared" si="2"/>
        <v>4125.66208</v>
      </c>
      <c r="J82" s="57"/>
      <c r="K82" s="59">
        <f>IFERROR(VLOOKUP(H82,'Classement MS'!$B$2:$C$200,2,0),"0")</f>
        <v>1921.88001</v>
      </c>
      <c r="L82" s="59">
        <f>IFERROR(VLOOKUP(H82,'Classement RoC'!$B$2:$C$199,2,0),"0")</f>
        <v>1187.463027</v>
      </c>
      <c r="M82" s="59">
        <f>IFERROR(VLOOKUP(H82,'Classement Kill'!$B$2:$C$199,2,0),"0")</f>
        <v>1016.319043</v>
      </c>
    </row>
    <row r="83" ht="14.25" customHeight="1">
      <c r="A83" s="41">
        <f t="shared" si="1"/>
        <v>82</v>
      </c>
      <c r="B83" s="41" t="s">
        <v>126</v>
      </c>
      <c r="C83" s="46">
        <v>3859.8867957866914</v>
      </c>
      <c r="D83" s="48"/>
      <c r="E83" s="50">
        <v>964.3219822583371</v>
      </c>
      <c r="F83" s="52">
        <v>2304.892441810334</v>
      </c>
      <c r="G83" s="52">
        <v>590.6723717180204</v>
      </c>
      <c r="H83" s="41" t="str">
        <f>IFERROR(__xludf.DUMMYFUNCTION("""COMPUTED_VALUE"""),"Baloo-R")</f>
        <v>Baloo-R</v>
      </c>
      <c r="I83" s="56">
        <f t="shared" si="2"/>
        <v>5486.308288</v>
      </c>
      <c r="J83" s="64"/>
      <c r="K83" s="59">
        <f>IFERROR(VLOOKUP(H83,'Classement MS'!$B$2:$C$200,2,0),"0")</f>
        <v>1862.665158</v>
      </c>
      <c r="L83" s="59">
        <f>IFERROR(VLOOKUP(H83,'Classement RoC'!$B$2:$C$199,2,0),"0")</f>
        <v>2440.153105</v>
      </c>
      <c r="M83" s="59">
        <f>IFERROR(VLOOKUP(H83,'Classement Kill'!$B$2:$C$199,2,0),"0")</f>
        <v>1183.490024</v>
      </c>
    </row>
    <row r="84" ht="14.25" customHeight="1">
      <c r="A84" s="41">
        <f t="shared" si="1"/>
        <v>83</v>
      </c>
      <c r="B84" s="41" t="s">
        <v>127</v>
      </c>
      <c r="C84" s="46">
        <v>3754.0100584346983</v>
      </c>
      <c r="D84" s="48"/>
      <c r="E84" s="50">
        <v>2555.370805602033</v>
      </c>
      <c r="F84" s="52">
        <v>1097.789202699992</v>
      </c>
      <c r="G84" s="52">
        <v>100.85005013267322</v>
      </c>
      <c r="H84" s="41" t="str">
        <f>IFERROR(__xludf.DUMMYFUNCTION("""COMPUTED_VALUE"""),"pablo")</f>
        <v>pablo</v>
      </c>
      <c r="I84" s="56">
        <f t="shared" si="2"/>
        <v>3316.283648</v>
      </c>
      <c r="J84" s="57"/>
      <c r="K84" s="59">
        <f>IFERROR(VLOOKUP(H84,'Classement MS'!$B$2:$C$200,2,0),"0")</f>
        <v>1745.401553</v>
      </c>
      <c r="L84" s="59">
        <f>IFERROR(VLOOKUP(H84,'Classement RoC'!$B$2:$C$199,2,0),"0")</f>
        <v>1283.355976</v>
      </c>
      <c r="M84" s="59">
        <f>IFERROR(VLOOKUP(H84,'Classement Kill'!$B$2:$C$199,2,0),"0")</f>
        <v>287.5261188</v>
      </c>
    </row>
    <row r="85" ht="14.25" customHeight="1">
      <c r="A85" s="41">
        <f t="shared" si="1"/>
        <v>84</v>
      </c>
      <c r="B85" s="41" t="s">
        <v>128</v>
      </c>
      <c r="C85" s="46">
        <v>3593.0451677872725</v>
      </c>
      <c r="D85" s="48"/>
      <c r="E85" s="50">
        <v>3119.934938069808</v>
      </c>
      <c r="F85" s="52">
        <v>444.18654883497885</v>
      </c>
      <c r="G85" s="52">
        <v>28.92368088248529</v>
      </c>
      <c r="H85" s="41" t="str">
        <f>IFERROR(__xludf.DUMMYFUNCTION("""COMPUTED_VALUE"""),"belussac")</f>
        <v>belussac</v>
      </c>
      <c r="I85" s="56">
        <f t="shared" si="2"/>
        <v>6065.64261</v>
      </c>
      <c r="J85" s="57"/>
      <c r="K85" s="59">
        <f>IFERROR(VLOOKUP(H85,'Classement MS'!$B$2:$C$200,2,0),"0")</f>
        <v>1709.593225</v>
      </c>
      <c r="L85" s="59">
        <f>IFERROR(VLOOKUP(H85,'Classement RoC'!$B$2:$C$199,2,0),"0")</f>
        <v>2729.747071</v>
      </c>
      <c r="M85" s="59">
        <f>IFERROR(VLOOKUP(H85,'Classement Kill'!$B$2:$C$199,2,0),"0")</f>
        <v>1626.302314</v>
      </c>
    </row>
    <row r="86" ht="14.25" customHeight="1">
      <c r="A86" s="41">
        <f t="shared" si="1"/>
        <v>85</v>
      </c>
      <c r="B86" s="41" t="s">
        <v>129</v>
      </c>
      <c r="C86" s="46">
        <v>3334.426904065337</v>
      </c>
      <c r="D86" s="48"/>
      <c r="E86" s="50">
        <v>2354.1564012483555</v>
      </c>
      <c r="F86" s="52">
        <v>319.3555241837043</v>
      </c>
      <c r="G86" s="52">
        <v>660.9149786332771</v>
      </c>
      <c r="H86" s="41" t="str">
        <f>IFERROR(__xludf.DUMMYFUNCTION("""COMPUTED_VALUE"""),"pinobis")</f>
        <v>pinobis</v>
      </c>
      <c r="I86" s="56">
        <f t="shared" si="2"/>
        <v>1747.029575</v>
      </c>
      <c r="J86" s="64"/>
      <c r="K86" s="59">
        <f>IFERROR(VLOOKUP(H86,'Classement MS'!$B$2:$C$200,2,0),"0")</f>
        <v>1704.024924</v>
      </c>
      <c r="L86" s="59" t="str">
        <f>IFERROR(VLOOKUP(H86,'Classement RoC'!$B$2:$C$199,2,0),"0")</f>
        <v>0</v>
      </c>
      <c r="M86" s="59">
        <f>IFERROR(VLOOKUP(H86,'Classement Kill'!$B$2:$C$199,2,0),"0")</f>
        <v>43.00465084</v>
      </c>
    </row>
    <row r="87" ht="14.25" customHeight="1">
      <c r="A87" s="41">
        <f t="shared" si="1"/>
        <v>86</v>
      </c>
      <c r="B87" s="91" t="s">
        <v>130</v>
      </c>
      <c r="C87" s="46">
        <v>3316.2836475298723</v>
      </c>
      <c r="D87" s="48"/>
      <c r="E87" s="50">
        <v>1745.4015532045992</v>
      </c>
      <c r="F87" s="52">
        <v>1283.355975546342</v>
      </c>
      <c r="G87" s="52">
        <v>287.52611877893094</v>
      </c>
      <c r="H87" s="91" t="str">
        <f>IFERROR(__xludf.DUMMYFUNCTION("""COMPUTED_VALUE"""),"Pachavi")</f>
        <v>Pachavi</v>
      </c>
      <c r="I87" s="56">
        <f t="shared" si="2"/>
        <v>2943.455914</v>
      </c>
      <c r="J87" s="57"/>
      <c r="K87" s="59">
        <f>IFERROR(VLOOKUP(H87,'Classement MS'!$B$2:$C$200,2,0),"0")</f>
        <v>1653.916617</v>
      </c>
      <c r="L87" s="59">
        <f>IFERROR(VLOOKUP(H87,'Classement RoC'!$B$2:$C$199,2,0),"0")</f>
        <v>1260.45363</v>
      </c>
      <c r="M87" s="59">
        <f>IFERROR(VLOOKUP(H87,'Classement Kill'!$B$2:$C$199,2,0),"0")</f>
        <v>29.08566611</v>
      </c>
    </row>
    <row r="88" ht="14.25" customHeight="1">
      <c r="A88" s="41">
        <f t="shared" si="1"/>
        <v>87</v>
      </c>
      <c r="B88" s="83" t="s">
        <v>131</v>
      </c>
      <c r="C88" s="46">
        <v>3311.5364758196647</v>
      </c>
      <c r="D88" s="48"/>
      <c r="E88" s="50">
        <v>2405.7529020492248</v>
      </c>
      <c r="F88" s="52">
        <v>403.568917503133</v>
      </c>
      <c r="G88" s="52">
        <v>502.21465626730685</v>
      </c>
      <c r="H88" s="83" t="str">
        <f>IFERROR(__xludf.DUMMYFUNCTION("""COMPUTED_VALUE"""),"NIKOGIGI86")</f>
        <v>NIKOGIGI86</v>
      </c>
      <c r="I88" s="56">
        <f t="shared" si="2"/>
        <v>4370.875879</v>
      </c>
      <c r="J88" s="57"/>
      <c r="K88" s="59">
        <f>IFERROR(VLOOKUP(H88,'Classement MS'!$B$2:$C$200,2,0),"0")</f>
        <v>1612.769178</v>
      </c>
      <c r="L88" s="59">
        <f>IFERROR(VLOOKUP(H88,'Classement RoC'!$B$2:$C$199,2,0),"0")</f>
        <v>1794.940474</v>
      </c>
      <c r="M88" s="59">
        <f>IFERROR(VLOOKUP(H88,'Classement Kill'!$B$2:$C$199,2,0),"0")</f>
        <v>963.1662267</v>
      </c>
    </row>
    <row r="89" ht="14.25" customHeight="1">
      <c r="A89" s="41">
        <f t="shared" si="1"/>
        <v>88</v>
      </c>
      <c r="B89" s="84" t="s">
        <v>132</v>
      </c>
      <c r="C89" s="46">
        <v>3133.204533890256</v>
      </c>
      <c r="D89" s="48"/>
      <c r="E89" s="50">
        <v>1482.5930121172787</v>
      </c>
      <c r="F89" s="52">
        <v>1572.603582029961</v>
      </c>
      <c r="G89" s="52">
        <v>78.0079397430159</v>
      </c>
      <c r="H89" s="84" t="str">
        <f>IFERROR(__xludf.DUMMYFUNCTION("""COMPUTED_VALUE"""),"Senfou")</f>
        <v>Senfou</v>
      </c>
      <c r="I89" s="56">
        <f t="shared" si="2"/>
        <v>4481.899246</v>
      </c>
      <c r="J89" s="57"/>
      <c r="K89" s="59">
        <f>IFERROR(VLOOKUP(H89,'Classement MS'!$B$2:$C$200,2,0),"0")</f>
        <v>1606.549107</v>
      </c>
      <c r="L89" s="59">
        <f>IFERROR(VLOOKUP(H89,'Classement RoC'!$B$2:$C$199,2,0),"0")</f>
        <v>1531.580712</v>
      </c>
      <c r="M89" s="59">
        <f>IFERROR(VLOOKUP(H89,'Classement Kill'!$B$2:$C$199,2,0),"0")</f>
        <v>1343.769427</v>
      </c>
    </row>
    <row r="90" ht="14.25" customHeight="1">
      <c r="A90" s="41">
        <f t="shared" si="1"/>
        <v>89</v>
      </c>
      <c r="B90" s="87" t="s">
        <v>133</v>
      </c>
      <c r="C90" s="46">
        <v>3063.2483888579677</v>
      </c>
      <c r="D90" s="48"/>
      <c r="E90" s="50">
        <v>1953.841582950832</v>
      </c>
      <c r="F90" s="52">
        <v>689.8141572105427</v>
      </c>
      <c r="G90" s="52">
        <v>419.5926486965931</v>
      </c>
      <c r="H90" s="87" t="str">
        <f>IFERROR(__xludf.DUMMYFUNCTION("""COMPUTED_VALUE"""),"Pivanoxlia")</f>
        <v>Pivanoxlia</v>
      </c>
      <c r="I90" s="56">
        <f t="shared" si="2"/>
        <v>2108.073225</v>
      </c>
      <c r="J90" s="64"/>
      <c r="K90" s="59">
        <f>IFERROR(VLOOKUP(H90,'Classement MS'!$B$2:$C$200,2,0),"0")</f>
        <v>1584.052468</v>
      </c>
      <c r="L90" s="59">
        <f>IFERROR(VLOOKUP(H90,'Classement RoC'!$B$2:$C$199,2,0),"0")</f>
        <v>299.2977418</v>
      </c>
      <c r="M90" s="59">
        <f>IFERROR(VLOOKUP(H90,'Classement Kill'!$B$2:$C$199,2,0),"0")</f>
        <v>224.7230157</v>
      </c>
    </row>
    <row r="91" ht="14.25" customHeight="1">
      <c r="A91" s="41">
        <f t="shared" si="1"/>
        <v>90</v>
      </c>
      <c r="B91" s="87" t="s">
        <v>134</v>
      </c>
      <c r="C91" s="46">
        <v>2988.8727944245184</v>
      </c>
      <c r="D91" s="48"/>
      <c r="E91" s="50" t="s">
        <v>135</v>
      </c>
      <c r="F91" s="52">
        <v>2890.499865939695</v>
      </c>
      <c r="G91" s="52">
        <v>98.37292848482332</v>
      </c>
      <c r="H91" s="87" t="str">
        <f>IFERROR(__xludf.DUMMYFUNCTION("""COMPUTED_VALUE"""),"Bratake")</f>
        <v>Bratake</v>
      </c>
      <c r="I91" s="56">
        <f t="shared" si="2"/>
        <v>2295.174161</v>
      </c>
      <c r="J91" s="57"/>
      <c r="K91" s="59">
        <f>IFERROR(VLOOKUP(H91,'Classement MS'!$B$2:$C$200,2,0),"0")</f>
        <v>1543.21937</v>
      </c>
      <c r="L91" s="59">
        <f>IFERROR(VLOOKUP(H91,'Classement RoC'!$B$2:$C$199,2,0),"0")</f>
        <v>613.485363</v>
      </c>
      <c r="M91" s="59">
        <f>IFERROR(VLOOKUP(H91,'Classement Kill'!$B$2:$C$199,2,0),"0")</f>
        <v>138.4694277</v>
      </c>
    </row>
    <row r="92" ht="14.25" customHeight="1">
      <c r="A92" s="41">
        <f t="shared" si="1"/>
        <v>91</v>
      </c>
      <c r="B92" s="41" t="s">
        <v>136</v>
      </c>
      <c r="C92" s="46">
        <v>2943.4559136239177</v>
      </c>
      <c r="D92" s="48"/>
      <c r="E92" s="50">
        <v>1653.9166171119825</v>
      </c>
      <c r="F92" s="52">
        <v>1260.4536303983575</v>
      </c>
      <c r="G92" s="52">
        <v>29.085666113577552</v>
      </c>
      <c r="H92" s="41" t="str">
        <f>IFERROR(__xludf.DUMMYFUNCTION("""COMPUTED_VALUE"""),"Multiversus")</f>
        <v>Multiversus</v>
      </c>
      <c r="I92" s="56">
        <f t="shared" si="2"/>
        <v>2245.307203</v>
      </c>
      <c r="J92" s="57"/>
      <c r="K92" s="59">
        <f>IFERROR(VLOOKUP(H92,'Classement MS'!$B$2:$C$200,2,0),"0")</f>
        <v>1494.217831</v>
      </c>
      <c r="L92" s="59">
        <f>IFERROR(VLOOKUP(H92,'Classement RoC'!$B$2:$C$199,2,0),"0")</f>
        <v>751.0893719</v>
      </c>
      <c r="M92" s="59" t="str">
        <f>IFERROR(VLOOKUP(H92,'Classement Kill'!$B$2:$C$199,2,0),"0")</f>
        <v>0</v>
      </c>
    </row>
    <row r="93" ht="14.25" customHeight="1">
      <c r="A93" s="41">
        <f t="shared" si="1"/>
        <v>92</v>
      </c>
      <c r="B93" s="92" t="s">
        <v>137</v>
      </c>
      <c r="C93" s="46">
        <v>2834.4010188644634</v>
      </c>
      <c r="D93" s="48"/>
      <c r="E93" s="50" t="s">
        <v>135</v>
      </c>
      <c r="F93" s="52" t="s">
        <v>135</v>
      </c>
      <c r="G93" s="52">
        <v>2834.4010188644634</v>
      </c>
      <c r="H93" s="41" t="str">
        <f>IFERROR(__xludf.DUMMYFUNCTION("""COMPUTED_VALUE"""),"kinchuck")</f>
        <v>kinchuck</v>
      </c>
      <c r="I93" s="56">
        <f t="shared" si="2"/>
        <v>6753.898574</v>
      </c>
      <c r="J93" s="64"/>
      <c r="K93" s="59">
        <f>IFERROR(VLOOKUP(H93,'Classement MS'!$B$2:$C$200,2,0),"0")</f>
        <v>1489.315711</v>
      </c>
      <c r="L93" s="59">
        <f>IFERROR(VLOOKUP(H93,'Classement RoC'!$B$2:$C$199,2,0),"0")</f>
        <v>2172.619964</v>
      </c>
      <c r="M93" s="59">
        <f>IFERROR(VLOOKUP(H93,'Classement Kill'!$B$2:$C$199,2,0),"0")</f>
        <v>3091.962899</v>
      </c>
    </row>
    <row r="94" ht="14.25" customHeight="1">
      <c r="A94" s="41">
        <f t="shared" si="1"/>
        <v>93</v>
      </c>
      <c r="B94" s="87" t="s">
        <v>138</v>
      </c>
      <c r="C94" s="46">
        <v>2754.1474908610085</v>
      </c>
      <c r="D94" s="48"/>
      <c r="E94" s="50">
        <v>327.1880346935499</v>
      </c>
      <c r="F94" s="52">
        <v>1433.7640055330562</v>
      </c>
      <c r="G94" s="52">
        <v>993.1954506344023</v>
      </c>
      <c r="H94" s="87" t="str">
        <f>IFERROR(__xludf.DUMMYFUNCTION("""COMPUTED_VALUE"""),"nono.1er")</f>
        <v>nono.1er</v>
      </c>
      <c r="I94" s="56">
        <f t="shared" si="2"/>
        <v>3133.204534</v>
      </c>
      <c r="J94" s="64"/>
      <c r="K94" s="59">
        <f>IFERROR(VLOOKUP(H94,'Classement MS'!$B$2:$C$200,2,0),"0")</f>
        <v>1482.593012</v>
      </c>
      <c r="L94" s="59">
        <f>IFERROR(VLOOKUP(H94,'Classement RoC'!$B$2:$C$199,2,0),"0")</f>
        <v>1572.603582</v>
      </c>
      <c r="M94" s="59">
        <f>IFERROR(VLOOKUP(H94,'Classement Kill'!$B$2:$C$199,2,0),"0")</f>
        <v>78.00793974</v>
      </c>
    </row>
    <row r="95" ht="14.25" customHeight="1">
      <c r="A95" s="41">
        <f t="shared" si="1"/>
        <v>94</v>
      </c>
      <c r="B95" s="41" t="s">
        <v>139</v>
      </c>
      <c r="C95" s="46">
        <v>2498.4544987915306</v>
      </c>
      <c r="D95" s="48"/>
      <c r="E95" s="50">
        <v>877.4367674022847</v>
      </c>
      <c r="F95" s="52">
        <v>1065.1287388097878</v>
      </c>
      <c r="G95" s="52">
        <v>555.888992579458</v>
      </c>
      <c r="H95" s="41" t="str">
        <f>IFERROR(__xludf.DUMMYFUNCTION("""COMPUTED_VALUE"""),"Piva")</f>
        <v>Piva</v>
      </c>
      <c r="I95" s="56">
        <f t="shared" si="2"/>
        <v>1946.896589</v>
      </c>
      <c r="J95" s="57"/>
      <c r="K95" s="59">
        <f>IFERROR(VLOOKUP(H95,'Classement MS'!$B$2:$C$200,2,0),"0")</f>
        <v>1323.725598</v>
      </c>
      <c r="L95" s="59">
        <f>IFERROR(VLOOKUP(H95,'Classement RoC'!$B$2:$C$199,2,0),"0")</f>
        <v>388.7341926</v>
      </c>
      <c r="M95" s="59">
        <f>IFERROR(VLOOKUP(H95,'Classement Kill'!$B$2:$C$199,2,0),"0")</f>
        <v>234.4367987</v>
      </c>
    </row>
    <row r="96" ht="14.25" customHeight="1">
      <c r="A96" s="41">
        <f t="shared" si="1"/>
        <v>95</v>
      </c>
      <c r="B96" s="41" t="s">
        <v>140</v>
      </c>
      <c r="C96" s="46">
        <v>2295.1741609340215</v>
      </c>
      <c r="D96" s="48"/>
      <c r="E96" s="50">
        <v>1543.2193702642646</v>
      </c>
      <c r="F96" s="52">
        <v>613.4853630093922</v>
      </c>
      <c r="G96" s="52">
        <v>138.46942766036466</v>
      </c>
      <c r="H96" s="41" t="str">
        <f>IFERROR(__xludf.DUMMYFUNCTION("""COMPUTED_VALUE"""),"Butterfly-as")</f>
        <v>Butterfly-as</v>
      </c>
      <c r="I96" s="56">
        <f t="shared" si="2"/>
        <v>2274.896801</v>
      </c>
      <c r="J96" s="57"/>
      <c r="K96" s="59">
        <f>IFERROR(VLOOKUP(H96,'Classement MS'!$B$2:$C$200,2,0),"0")</f>
        <v>1038.953643</v>
      </c>
      <c r="L96" s="59">
        <f>IFERROR(VLOOKUP(H96,'Classement RoC'!$B$2:$C$199,2,0),"0")</f>
        <v>680.0035804</v>
      </c>
      <c r="M96" s="59">
        <f>IFERROR(VLOOKUP(H96,'Classement Kill'!$B$2:$C$199,2,0),"0")</f>
        <v>555.9395782</v>
      </c>
    </row>
    <row r="97" ht="14.25" customHeight="1">
      <c r="A97" s="41">
        <f t="shared" si="1"/>
        <v>96</v>
      </c>
      <c r="B97" s="87" t="s">
        <v>141</v>
      </c>
      <c r="C97" s="46">
        <v>2274.896801365209</v>
      </c>
      <c r="D97" s="48"/>
      <c r="E97" s="50">
        <v>1038.9536427833136</v>
      </c>
      <c r="F97" s="52">
        <v>680.0035804132909</v>
      </c>
      <c r="G97" s="52">
        <v>555.9395781686043</v>
      </c>
      <c r="H97" s="87" t="str">
        <f>IFERROR(__xludf.DUMMYFUNCTION("""COMPUTED_VALUE"""),"Mr Steven")</f>
        <v>Mr Steven</v>
      </c>
      <c r="I97" s="56">
        <f t="shared" si="2"/>
        <v>2014.303206</v>
      </c>
      <c r="J97" s="64"/>
      <c r="K97" s="59">
        <f>IFERROR(VLOOKUP(H97,'Classement MS'!$B$2:$C$200,2,0),"0")</f>
        <v>999.9128346</v>
      </c>
      <c r="L97" s="59">
        <f>IFERROR(VLOOKUP(H97,'Classement RoC'!$B$2:$C$199,2,0),"0")</f>
        <v>1014.390372</v>
      </c>
      <c r="M97" s="59" t="str">
        <f>IFERROR(VLOOKUP(H97,'Classement Kill'!$B$2:$C$199,2,0),"0")</f>
        <v>0</v>
      </c>
    </row>
    <row r="98" ht="14.25" customHeight="1">
      <c r="A98" s="41">
        <f t="shared" si="1"/>
        <v>97</v>
      </c>
      <c r="B98" s="89" t="s">
        <v>142</v>
      </c>
      <c r="C98" s="46">
        <v>2245.307203047557</v>
      </c>
      <c r="D98" s="48"/>
      <c r="E98" s="50">
        <v>1494.2178311947073</v>
      </c>
      <c r="F98" s="52">
        <v>751.0893718528497</v>
      </c>
      <c r="G98" s="52" t="s">
        <v>135</v>
      </c>
      <c r="H98" s="89" t="str">
        <f>IFERROR(__xludf.DUMMYFUNCTION("""COMPUTED_VALUE"""),"TexasDolly")</f>
        <v>TexasDolly</v>
      </c>
      <c r="I98" s="56">
        <f t="shared" si="2"/>
        <v>3859.886796</v>
      </c>
      <c r="J98" s="64"/>
      <c r="K98" s="59">
        <f>IFERROR(VLOOKUP(H98,'Classement MS'!$B$2:$C$200,2,0),"0")</f>
        <v>964.3219823</v>
      </c>
      <c r="L98" s="59">
        <f>IFERROR(VLOOKUP(H98,'Classement RoC'!$B$2:$C$199,2,0),"0")</f>
        <v>2304.892442</v>
      </c>
      <c r="M98" s="59">
        <f>IFERROR(VLOOKUP(H98,'Classement Kill'!$B$2:$C$199,2,0),"0")</f>
        <v>590.6723717</v>
      </c>
    </row>
    <row r="99" ht="14.25" customHeight="1">
      <c r="A99" s="41">
        <f t="shared" si="1"/>
        <v>98</v>
      </c>
      <c r="B99" s="94" t="s">
        <v>143</v>
      </c>
      <c r="C99" s="46">
        <v>2108.0732254247177</v>
      </c>
      <c r="D99" s="48"/>
      <c r="E99" s="50">
        <v>1584.0524679822372</v>
      </c>
      <c r="F99" s="52">
        <v>299.29774176954186</v>
      </c>
      <c r="G99" s="52">
        <v>224.72301567293889</v>
      </c>
      <c r="H99" s="94" t="str">
        <f>IFERROR(__xludf.DUMMYFUNCTION("""COMPUTED_VALUE"""),"RousskoShark")</f>
        <v>RousskoShark</v>
      </c>
      <c r="I99" s="56">
        <f t="shared" si="2"/>
        <v>1157.184889</v>
      </c>
      <c r="J99" s="64"/>
      <c r="K99" s="59">
        <f>IFERROR(VLOOKUP(H99,'Classement MS'!$B$2:$C$200,2,0),"0")</f>
        <v>934.531803</v>
      </c>
      <c r="L99" s="59">
        <f>IFERROR(VLOOKUP(H99,'Classement RoC'!$B$2:$C$199,2,0),"0")</f>
        <v>222.6530863</v>
      </c>
      <c r="M99" s="59" t="str">
        <f>IFERROR(VLOOKUP(H99,'Classement Kill'!$B$2:$C$199,2,0),"0")</f>
        <v>0</v>
      </c>
    </row>
    <row r="100" ht="14.25" customHeight="1">
      <c r="A100" s="41">
        <f t="shared" si="1"/>
        <v>99</v>
      </c>
      <c r="B100" s="41" t="s">
        <v>144</v>
      </c>
      <c r="C100" s="46">
        <v>2103.8338463125488</v>
      </c>
      <c r="D100" s="48"/>
      <c r="E100" s="50">
        <v>844.4743503696175</v>
      </c>
      <c r="F100" s="52">
        <v>286.67442602076744</v>
      </c>
      <c r="G100" s="52">
        <v>972.685069922164</v>
      </c>
      <c r="H100" s="41" t="str">
        <f>IFERROR(__xludf.DUMMYFUNCTION("""COMPUTED_VALUE"""),"Williamax86")</f>
        <v>Williamax86</v>
      </c>
      <c r="I100" s="56">
        <f t="shared" si="2"/>
        <v>1639.143961</v>
      </c>
      <c r="J100" s="57"/>
      <c r="K100" s="59">
        <f>IFERROR(VLOOKUP(H100,'Classement MS'!$B$2:$C$200,2,0),"0")</f>
        <v>902.5625346</v>
      </c>
      <c r="L100" s="59">
        <f>IFERROR(VLOOKUP(H100,'Classement RoC'!$B$2:$C$199,2,0),"0")</f>
        <v>525.3012357</v>
      </c>
      <c r="M100" s="59">
        <f>IFERROR(VLOOKUP(H100,'Classement Kill'!$B$2:$C$199,2,0),"0")</f>
        <v>211.2801905</v>
      </c>
    </row>
    <row r="101" ht="14.25" customHeight="1">
      <c r="A101" s="41">
        <f t="shared" si="1"/>
        <v>100</v>
      </c>
      <c r="B101" s="41" t="s">
        <v>145</v>
      </c>
      <c r="C101" s="46">
        <v>2014.303206306136</v>
      </c>
      <c r="D101" s="48"/>
      <c r="E101" s="50">
        <v>999.9128345531357</v>
      </c>
      <c r="F101" s="52">
        <v>1014.3903717530002</v>
      </c>
      <c r="G101" s="52" t="s">
        <v>135</v>
      </c>
      <c r="H101" s="41" t="str">
        <f>IFERROR(__xludf.DUMMYFUNCTION("""COMPUTED_VALUE"""),"XFLOXANXGEX")</f>
        <v>XFLOXANXGEX</v>
      </c>
      <c r="I101" s="56">
        <f t="shared" si="2"/>
        <v>2498.454499</v>
      </c>
      <c r="J101" s="57"/>
      <c r="K101" s="59">
        <f>IFERROR(VLOOKUP(H101,'Classement MS'!$B$2:$C$200,2,0),"0")</f>
        <v>877.4367674</v>
      </c>
      <c r="L101" s="59">
        <f>IFERROR(VLOOKUP(H101,'Classement RoC'!$B$2:$C$199,2,0),"0")</f>
        <v>1065.128739</v>
      </c>
      <c r="M101" s="59">
        <f>IFERROR(VLOOKUP(H101,'Classement Kill'!$B$2:$C$199,2,0),"0")</f>
        <v>555.8889926</v>
      </c>
    </row>
    <row r="102" ht="14.25" customHeight="1">
      <c r="A102" s="41">
        <f t="shared" si="1"/>
        <v>101</v>
      </c>
      <c r="B102" s="41" t="s">
        <v>146</v>
      </c>
      <c r="C102" s="46">
        <v>1946.8965891648393</v>
      </c>
      <c r="D102" s="48"/>
      <c r="E102" s="50">
        <v>1323.7255978380108</v>
      </c>
      <c r="F102" s="52">
        <v>388.73419262414006</v>
      </c>
      <c r="G102" s="52">
        <v>234.43679870268826</v>
      </c>
      <c r="H102" s="41" t="str">
        <f>IFERROR(__xludf.DUMMYFUNCTION("""COMPUTED_VALUE"""),"roudoudou759")</f>
        <v>roudoudou759</v>
      </c>
      <c r="I102" s="56">
        <f t="shared" si="2"/>
        <v>2103.833846</v>
      </c>
      <c r="J102" s="64"/>
      <c r="K102" s="59">
        <f>IFERROR(VLOOKUP(H102,'Classement MS'!$B$2:$C$200,2,0),"0")</f>
        <v>844.4743504</v>
      </c>
      <c r="L102" s="59">
        <f>IFERROR(VLOOKUP(H102,'Classement RoC'!$B$2:$C$199,2,0),"0")</f>
        <v>286.674426</v>
      </c>
      <c r="M102" s="59">
        <f>IFERROR(VLOOKUP(H102,'Classement Kill'!$B$2:$C$199,2,0),"0")</f>
        <v>972.6850699</v>
      </c>
    </row>
    <row r="103" ht="14.25" customHeight="1">
      <c r="A103" s="41">
        <f t="shared" si="1"/>
        <v>102</v>
      </c>
      <c r="B103" s="41" t="s">
        <v>147</v>
      </c>
      <c r="C103" s="46">
        <v>1887.519330354489</v>
      </c>
      <c r="D103" s="48"/>
      <c r="E103" s="50">
        <v>164.5187040409836</v>
      </c>
      <c r="F103" s="52">
        <v>1483.0135940001703</v>
      </c>
      <c r="G103" s="52">
        <v>239.98703231333522</v>
      </c>
      <c r="H103" s="41" t="str">
        <f>IFERROR(__xludf.DUMMYFUNCTION("""COMPUTED_VALUE"""),"Odile2Raise")</f>
        <v>Odile2Raise</v>
      </c>
      <c r="I103" s="56">
        <f t="shared" si="2"/>
        <v>1684.519954</v>
      </c>
      <c r="J103" s="57"/>
      <c r="K103" s="59">
        <f>IFERROR(VLOOKUP(H103,'Classement MS'!$B$2:$C$200,2,0),"0")</f>
        <v>687.0233191</v>
      </c>
      <c r="L103" s="59">
        <f>IFERROR(VLOOKUP(H103,'Classement RoC'!$B$2:$C$199,2,0),"0")</f>
        <v>582.6684134</v>
      </c>
      <c r="M103" s="59">
        <f>IFERROR(VLOOKUP(H103,'Classement Kill'!$B$2:$C$199,2,0),"0")</f>
        <v>414.828221</v>
      </c>
    </row>
    <row r="104" ht="14.25" customHeight="1">
      <c r="A104" s="41">
        <f t="shared" si="1"/>
        <v>103</v>
      </c>
      <c r="B104" s="92" t="s">
        <v>148</v>
      </c>
      <c r="C104" s="46">
        <v>1747.535312398275</v>
      </c>
      <c r="D104" s="48"/>
      <c r="E104" s="50" t="s">
        <v>135</v>
      </c>
      <c r="F104" s="52" t="s">
        <v>135</v>
      </c>
      <c r="G104" s="52">
        <v>1747.535312398275</v>
      </c>
      <c r="H104" s="41" t="str">
        <f>IFERROR(__xludf.DUMMYFUNCTION("""COMPUTED_VALUE"""),"Kilua941")</f>
        <v>Kilua941</v>
      </c>
      <c r="I104" s="56">
        <f t="shared" si="2"/>
        <v>1672.732718</v>
      </c>
      <c r="J104" s="57"/>
      <c r="K104" s="59">
        <f>IFERROR(VLOOKUP(H104,'Classement MS'!$B$2:$C$200,2,0),"0")</f>
        <v>601.1341895</v>
      </c>
      <c r="L104" s="59">
        <f>IFERROR(VLOOKUP(H104,'Classement RoC'!$B$2:$C$199,2,0),"0")</f>
        <v>230.5639491</v>
      </c>
      <c r="M104" s="59">
        <f>IFERROR(VLOOKUP(H104,'Classement Kill'!$B$2:$C$199,2,0),"0")</f>
        <v>841.0345796</v>
      </c>
    </row>
    <row r="105" ht="14.25" customHeight="1">
      <c r="A105" s="41">
        <f t="shared" si="1"/>
        <v>104</v>
      </c>
      <c r="B105" s="41" t="s">
        <v>149</v>
      </c>
      <c r="C105" s="46">
        <v>1747.0295749391214</v>
      </c>
      <c r="D105" s="48"/>
      <c r="E105" s="50">
        <v>1704.0249241013216</v>
      </c>
      <c r="F105" s="52" t="s">
        <v>135</v>
      </c>
      <c r="G105" s="52">
        <v>43.00465083779973</v>
      </c>
      <c r="H105" s="41" t="str">
        <f>IFERROR(__xludf.DUMMYFUNCTION("""COMPUTED_VALUE"""),"dodu")</f>
        <v>dodu</v>
      </c>
      <c r="I105" s="56">
        <f t="shared" si="2"/>
        <v>426.0597774</v>
      </c>
      <c r="J105" s="64"/>
      <c r="K105" s="59">
        <f>IFERROR(VLOOKUP(H105,'Classement MS'!$B$2:$C$200,2,0),"0")</f>
        <v>426.0597774</v>
      </c>
      <c r="L105" s="59" t="str">
        <f>IFERROR(VLOOKUP(H105,'Classement RoC'!$B$2:$C$199,2,0),"0")</f>
        <v>0</v>
      </c>
      <c r="M105" s="59" t="str">
        <f>IFERROR(VLOOKUP(H105,'Classement Kill'!$B$2:$C$199,2,0),"0")</f>
        <v>0</v>
      </c>
    </row>
    <row r="106" ht="14.25" customHeight="1">
      <c r="A106" s="41">
        <f t="shared" si="1"/>
        <v>105</v>
      </c>
      <c r="B106" s="41" t="s">
        <v>150</v>
      </c>
      <c r="C106" s="46">
        <v>1684.5199535233564</v>
      </c>
      <c r="D106" s="48"/>
      <c r="E106" s="50">
        <v>687.0233191066842</v>
      </c>
      <c r="F106" s="52">
        <v>582.6684133729203</v>
      </c>
      <c r="G106" s="52">
        <v>414.8282210437519</v>
      </c>
      <c r="H106" s="41" t="str">
        <f>IFERROR(__xludf.DUMMYFUNCTION("""COMPUTED_VALUE"""),"LeYug")</f>
        <v>LeYug</v>
      </c>
      <c r="I106" s="56">
        <f t="shared" si="2"/>
        <v>538.2863536</v>
      </c>
      <c r="J106" s="64"/>
      <c r="K106" s="59">
        <f>IFERROR(VLOOKUP(H106,'Classement MS'!$B$2:$C$200,2,0),"0")</f>
        <v>372.5172989</v>
      </c>
      <c r="L106" s="59">
        <f>IFERROR(VLOOKUP(H106,'Classement RoC'!$B$2:$C$199,2,0),"0")</f>
        <v>165.7690547</v>
      </c>
      <c r="M106" s="59" t="str">
        <f>IFERROR(VLOOKUP(H106,'Classement Kill'!$B$2:$C$199,2,0),"0")</f>
        <v>0</v>
      </c>
    </row>
    <row r="107" ht="14.25" customHeight="1">
      <c r="A107" s="41">
        <f t="shared" si="1"/>
        <v>106</v>
      </c>
      <c r="B107" s="41" t="s">
        <v>151</v>
      </c>
      <c r="C107" s="46">
        <v>1672.732718069572</v>
      </c>
      <c r="D107" s="48"/>
      <c r="E107" s="50">
        <v>601.1341894596131</v>
      </c>
      <c r="F107" s="52">
        <v>230.5639490560212</v>
      </c>
      <c r="G107" s="52">
        <v>841.0345795539376</v>
      </c>
      <c r="H107" s="41" t="str">
        <f>IFERROR(__xludf.DUMMYFUNCTION("""COMPUTED_VALUE"""),"_Maverick86_")</f>
        <v>_Maverick86_</v>
      </c>
      <c r="I107" s="56">
        <f t="shared" si="2"/>
        <v>363.5901973</v>
      </c>
      <c r="J107" s="64"/>
      <c r="K107" s="59">
        <f>IFERROR(VLOOKUP(H107,'Classement MS'!$B$2:$C$200,2,0),"0")</f>
        <v>363.5901973</v>
      </c>
      <c r="L107" s="59" t="str">
        <f>IFERROR(VLOOKUP(H107,'Classement RoC'!$B$2:$C$199,2,0),"0")</f>
        <v>0</v>
      </c>
      <c r="M107" s="59" t="str">
        <f>IFERROR(VLOOKUP(H107,'Classement Kill'!$B$2:$C$199,2,0),"0")</f>
        <v>0</v>
      </c>
    </row>
    <row r="108" ht="14.25" customHeight="1">
      <c r="A108" s="41">
        <f t="shared" si="1"/>
        <v>107</v>
      </c>
      <c r="B108" s="87" t="s">
        <v>152</v>
      </c>
      <c r="C108" s="46">
        <v>1639.143960760067</v>
      </c>
      <c r="D108" s="48"/>
      <c r="E108" s="50">
        <v>902.5625345677716</v>
      </c>
      <c r="F108" s="52">
        <v>525.3012356547026</v>
      </c>
      <c r="G108" s="52">
        <v>211.2801905375929</v>
      </c>
      <c r="H108" s="87" t="str">
        <f>IFERROR(__xludf.DUMMYFUNCTION("""COMPUTED_VALUE"""),"Jennyyy8")</f>
        <v>Jennyyy8</v>
      </c>
      <c r="I108" s="56">
        <f t="shared" si="2"/>
        <v>2754.147491</v>
      </c>
      <c r="J108" s="64"/>
      <c r="K108" s="59">
        <f>IFERROR(VLOOKUP(H108,'Classement MS'!$B$2:$C$200,2,0),"0")</f>
        <v>327.1880347</v>
      </c>
      <c r="L108" s="59">
        <f>IFERROR(VLOOKUP(H108,'Classement RoC'!$B$2:$C$199,2,0),"0")</f>
        <v>1433.764006</v>
      </c>
      <c r="M108" s="59">
        <f>IFERROR(VLOOKUP(H108,'Classement Kill'!$B$2:$C$199,2,0),"0")</f>
        <v>993.1954506</v>
      </c>
    </row>
    <row r="109" ht="14.25" customHeight="1">
      <c r="A109" s="41">
        <f t="shared" si="1"/>
        <v>108</v>
      </c>
      <c r="B109" s="95" t="s">
        <v>153</v>
      </c>
      <c r="C109" s="46">
        <v>1393.5506582099101</v>
      </c>
      <c r="D109" s="48"/>
      <c r="E109" s="50" t="s">
        <v>135</v>
      </c>
      <c r="F109" s="52" t="s">
        <v>135</v>
      </c>
      <c r="G109" s="52">
        <v>1393.5506582099101</v>
      </c>
      <c r="H109" s="84" t="str">
        <f>IFERROR(__xludf.DUMMYFUNCTION("""COMPUTED_VALUE"""),"bartman")</f>
        <v>bartman</v>
      </c>
      <c r="I109" s="56">
        <f t="shared" si="2"/>
        <v>279.4135458</v>
      </c>
      <c r="J109" s="57"/>
      <c r="K109" s="59">
        <f>IFERROR(VLOOKUP(H109,'Classement MS'!$B$2:$C$200,2,0),"0")</f>
        <v>279.4135458</v>
      </c>
      <c r="L109" s="59" t="str">
        <f>IFERROR(VLOOKUP(H109,'Classement RoC'!$B$2:$C$199,2,0),"0")</f>
        <v>0</v>
      </c>
      <c r="M109" s="59" t="str">
        <f>IFERROR(VLOOKUP(H109,'Classement Kill'!$B$2:$C$199,2,0),"0")</f>
        <v>0</v>
      </c>
    </row>
    <row r="110" ht="14.25" customHeight="1">
      <c r="A110" s="41">
        <f t="shared" si="1"/>
        <v>109</v>
      </c>
      <c r="B110" s="92" t="s">
        <v>154</v>
      </c>
      <c r="C110" s="46">
        <v>1303.704828026487</v>
      </c>
      <c r="D110" s="48"/>
      <c r="E110" s="50" t="s">
        <v>135</v>
      </c>
      <c r="F110" s="52" t="s">
        <v>135</v>
      </c>
      <c r="G110" s="52">
        <v>1303.704828026487</v>
      </c>
      <c r="H110" s="41" t="str">
        <f>IFERROR(__xludf.DUMMYFUNCTION("""COMPUTED_VALUE"""),"Corsaire")</f>
        <v>Corsaire</v>
      </c>
      <c r="I110" s="56">
        <f t="shared" si="2"/>
        <v>455.6445418</v>
      </c>
      <c r="J110" s="64"/>
      <c r="K110" s="59">
        <f>IFERROR(VLOOKUP(H110,'Classement MS'!$B$2:$C$200,2,0),"0")</f>
        <v>211.5442642</v>
      </c>
      <c r="L110" s="59">
        <f>IFERROR(VLOOKUP(H110,'Classement RoC'!$B$2:$C$199,2,0),"0")</f>
        <v>244.1002776</v>
      </c>
      <c r="M110" s="59" t="str">
        <f>IFERROR(VLOOKUP(H110,'Classement Kill'!$B$2:$C$199,2,0),"0")</f>
        <v>0</v>
      </c>
    </row>
    <row r="111" ht="14.25" customHeight="1">
      <c r="A111" s="41">
        <f t="shared" si="1"/>
        <v>110</v>
      </c>
      <c r="B111" s="92" t="s">
        <v>155</v>
      </c>
      <c r="C111" s="46">
        <v>1267.140254601212</v>
      </c>
      <c r="D111" s="48"/>
      <c r="E111" s="50" t="s">
        <v>135</v>
      </c>
      <c r="F111" s="52" t="s">
        <v>135</v>
      </c>
      <c r="G111" s="52">
        <v>1267.140254601212</v>
      </c>
      <c r="H111" s="41" t="str">
        <f>IFERROR(__xludf.DUMMYFUNCTION("""COMPUTED_VALUE"""),"francesco0")</f>
        <v>francesco0</v>
      </c>
      <c r="I111" s="56">
        <f t="shared" si="2"/>
        <v>1887.51933</v>
      </c>
      <c r="J111" s="57"/>
      <c r="K111" s="59">
        <f>IFERROR(VLOOKUP(H111,'Classement MS'!$B$2:$C$200,2,0),"0")</f>
        <v>164.518704</v>
      </c>
      <c r="L111" s="59">
        <f>IFERROR(VLOOKUP(H111,'Classement RoC'!$B$2:$C$199,2,0),"0")</f>
        <v>1483.013594</v>
      </c>
      <c r="M111" s="59">
        <f>IFERROR(VLOOKUP(H111,'Classement Kill'!$B$2:$C$199,2,0),"0")</f>
        <v>239.9870323</v>
      </c>
    </row>
    <row r="112" ht="14.25" customHeight="1">
      <c r="A112" s="41">
        <f t="shared" si="1"/>
        <v>111</v>
      </c>
      <c r="B112" s="84" t="s">
        <v>156</v>
      </c>
      <c r="C112" s="46">
        <v>1157.1848892542544</v>
      </c>
      <c r="D112" s="48"/>
      <c r="E112" s="50">
        <v>934.5318029756648</v>
      </c>
      <c r="F112" s="52">
        <v>222.65308627858946</v>
      </c>
      <c r="G112" s="52" t="s">
        <v>135</v>
      </c>
      <c r="H112" s="84"/>
      <c r="I112" s="56">
        <f t="shared" si="2"/>
        <v>0</v>
      </c>
      <c r="J112" s="57"/>
      <c r="K112" s="59" t="str">
        <f>IFERROR(VLOOKUP(H112,'Classement MS'!$B$2:$C$200,2,0),"0")</f>
        <v>0</v>
      </c>
      <c r="L112" s="59" t="str">
        <f>IFERROR(VLOOKUP(H112,'Classement RoC'!$B$2:$C$199,2,0),"0")</f>
        <v>0</v>
      </c>
      <c r="M112" s="59" t="str">
        <f>IFERROR(VLOOKUP(H112,'Classement Kill'!$B$2:$C$199,2,0),"0")</f>
        <v>0</v>
      </c>
    </row>
    <row r="113" ht="14.25" customHeight="1">
      <c r="A113" s="41">
        <f t="shared" si="1"/>
        <v>112</v>
      </c>
      <c r="B113" s="92" t="s">
        <v>157</v>
      </c>
      <c r="C113" s="46">
        <v>1045.302942552505</v>
      </c>
      <c r="D113" s="48"/>
      <c r="E113" s="50" t="s">
        <v>135</v>
      </c>
      <c r="F113" s="52" t="s">
        <v>135</v>
      </c>
      <c r="G113" s="52">
        <v>1045.302942552505</v>
      </c>
      <c r="H113" s="41" t="str">
        <f>IFERROR(__xludf.DUMMYFUNCTION("""COMPUTED_VALUE"""),"ifig")</f>
        <v>ifig</v>
      </c>
      <c r="I113" s="56">
        <f t="shared" si="2"/>
        <v>2988.872794</v>
      </c>
      <c r="J113" s="64"/>
      <c r="K113" s="59" t="str">
        <f>IFERROR(VLOOKUP(H113,'Classement MS'!$B$2:$C$200,2,0),"0")</f>
        <v>0</v>
      </c>
      <c r="L113" s="59">
        <f>IFERROR(VLOOKUP(H113,'Classement RoC'!$B$2:$C$199,2,0),"0")</f>
        <v>2890.499866</v>
      </c>
      <c r="M113" s="59">
        <f>IFERROR(VLOOKUP(H113,'Classement Kill'!$B$2:$C$199,2,0),"0")</f>
        <v>98.37292848</v>
      </c>
    </row>
    <row r="114" ht="14.25" customHeight="1">
      <c r="A114" s="41">
        <f t="shared" si="1"/>
        <v>113</v>
      </c>
      <c r="B114" s="92" t="s">
        <v>158</v>
      </c>
      <c r="C114" s="46">
        <v>1042.4629569024628</v>
      </c>
      <c r="D114" s="48"/>
      <c r="E114" s="50" t="s">
        <v>135</v>
      </c>
      <c r="F114" s="52" t="s">
        <v>135</v>
      </c>
      <c r="G114" s="52">
        <v>1042.4629569024628</v>
      </c>
      <c r="H114" s="41" t="str">
        <f>IFERROR(__xludf.DUMMYFUNCTION("""COMPUTED_VALUE"""),"DSCOSTA")</f>
        <v>DSCOSTA</v>
      </c>
      <c r="I114" s="56">
        <f t="shared" si="2"/>
        <v>618.8554666</v>
      </c>
      <c r="J114" s="57"/>
      <c r="K114" s="59" t="str">
        <f>IFERROR(VLOOKUP(H114,'Classement MS'!$B$2:$C$200,2,0),"0")</f>
        <v>0</v>
      </c>
      <c r="L114" s="59">
        <f>IFERROR(VLOOKUP(H114,'Classement RoC'!$B$2:$C$199,2,0),"0")</f>
        <v>618.8554666</v>
      </c>
      <c r="M114" s="59" t="str">
        <f>IFERROR(VLOOKUP(H114,'Classement Kill'!$B$2:$C$199,2,0),"0")</f>
        <v>0</v>
      </c>
    </row>
    <row r="115" ht="14.25" customHeight="1">
      <c r="A115" s="41">
        <f t="shared" si="1"/>
        <v>114</v>
      </c>
      <c r="B115" s="92" t="s">
        <v>159</v>
      </c>
      <c r="C115" s="46">
        <v>983.3161392482597</v>
      </c>
      <c r="D115" s="48"/>
      <c r="E115" s="50" t="s">
        <v>135</v>
      </c>
      <c r="F115" s="52" t="s">
        <v>135</v>
      </c>
      <c r="G115" s="52">
        <v>983.3161392482597</v>
      </c>
      <c r="H115" s="41" t="str">
        <f>IFERROR(__xludf.DUMMYFUNCTION("""COMPUTED_VALUE"""),"Titouille")</f>
        <v>Titouille</v>
      </c>
      <c r="I115" s="56">
        <f t="shared" si="2"/>
        <v>537.438663</v>
      </c>
      <c r="J115" s="57"/>
      <c r="K115" s="59" t="str">
        <f>IFERROR(VLOOKUP(H115,'Classement MS'!$B$2:$C$200,2,0),"0")</f>
        <v>0</v>
      </c>
      <c r="L115" s="59">
        <f>IFERROR(VLOOKUP(H115,'Classement RoC'!$B$2:$C$199,2,0),"0")</f>
        <v>537.438663</v>
      </c>
      <c r="M115" s="59" t="str">
        <f>IFERROR(VLOOKUP(H115,'Classement Kill'!$B$2:$C$199,2,0),"0")</f>
        <v>0</v>
      </c>
    </row>
    <row r="116" ht="14.25" customHeight="1">
      <c r="A116" s="41">
        <f t="shared" si="1"/>
        <v>115</v>
      </c>
      <c r="B116" s="92" t="s">
        <v>160</v>
      </c>
      <c r="C116" s="46">
        <v>743.1056518312778</v>
      </c>
      <c r="D116" s="48"/>
      <c r="E116" s="50" t="s">
        <v>135</v>
      </c>
      <c r="F116" s="52" t="s">
        <v>135</v>
      </c>
      <c r="G116" s="52">
        <v>743.1056518312778</v>
      </c>
      <c r="H116" s="41" t="str">
        <f>IFERROR(__xludf.DUMMYFUNCTION("""COMPUTED_VALUE"""),"33joe33")</f>
        <v>33joe33</v>
      </c>
      <c r="I116" s="56">
        <f t="shared" si="2"/>
        <v>409.2260653</v>
      </c>
      <c r="J116" s="64"/>
      <c r="K116" s="59" t="str">
        <f>IFERROR(VLOOKUP(H116,'Classement MS'!$B$2:$C$200,2,0),"0")</f>
        <v>0</v>
      </c>
      <c r="L116" s="59">
        <f>IFERROR(VLOOKUP(H116,'Classement RoC'!$B$2:$C$199,2,0),"0")</f>
        <v>409.2260653</v>
      </c>
      <c r="M116" s="59" t="str">
        <f>IFERROR(VLOOKUP(H116,'Classement Kill'!$B$2:$C$199,2,0),"0")</f>
        <v>0</v>
      </c>
    </row>
    <row r="117" ht="14.25" customHeight="1">
      <c r="A117" s="41">
        <f t="shared" si="1"/>
        <v>116</v>
      </c>
      <c r="B117" s="92" t="s">
        <v>161</v>
      </c>
      <c r="C117" s="46">
        <v>687.0944578368548</v>
      </c>
      <c r="D117" s="48"/>
      <c r="E117" s="50" t="s">
        <v>135</v>
      </c>
      <c r="F117" s="52" t="s">
        <v>135</v>
      </c>
      <c r="G117" s="52">
        <v>687.0944578368548</v>
      </c>
      <c r="H117" s="41" t="str">
        <f>IFERROR(__xludf.DUMMYFUNCTION("""COMPUTED_VALUE"""),"Gadjo79")</f>
        <v>Gadjo79</v>
      </c>
      <c r="I117" s="56">
        <f t="shared" si="2"/>
        <v>189.235992</v>
      </c>
      <c r="J117" s="57"/>
      <c r="K117" s="59" t="str">
        <f>IFERROR(VLOOKUP(H117,'Classement MS'!$B$2:$C$200,2,0),"0")</f>
        <v>0</v>
      </c>
      <c r="L117" s="59">
        <f>IFERROR(VLOOKUP(H117,'Classement RoC'!$B$2:$C$199,2,0),"0")</f>
        <v>189.235992</v>
      </c>
      <c r="M117" s="59" t="str">
        <f>IFERROR(VLOOKUP(H117,'Classement Kill'!$B$2:$C$199,2,0),"0")</f>
        <v>0</v>
      </c>
    </row>
    <row r="118" ht="14.25" customHeight="1">
      <c r="A118" s="41">
        <f t="shared" si="1"/>
        <v>117</v>
      </c>
      <c r="B118" s="96" t="s">
        <v>162</v>
      </c>
      <c r="C118" s="46">
        <v>623.9137483318492</v>
      </c>
      <c r="D118" s="48"/>
      <c r="E118" s="50" t="s">
        <v>135</v>
      </c>
      <c r="F118" s="52" t="s">
        <v>135</v>
      </c>
      <c r="G118" s="52">
        <v>623.9137483318492</v>
      </c>
      <c r="H118" s="89" t="str">
        <f>IFERROR(__xludf.DUMMYFUNCTION("""COMPUTED_VALUE"""),"xnrj")</f>
        <v>xnrj</v>
      </c>
      <c r="I118" s="56">
        <f t="shared" si="2"/>
        <v>156.6872236</v>
      </c>
      <c r="J118" s="57"/>
      <c r="K118" s="59" t="str">
        <f>IFERROR(VLOOKUP(H118,'Classement MS'!$B$2:$C$200,2,0),"0")</f>
        <v>0</v>
      </c>
      <c r="L118" s="59">
        <f>IFERROR(VLOOKUP(H118,'Classement RoC'!$B$2:$C$199,2,0),"0")</f>
        <v>156.6872236</v>
      </c>
      <c r="M118" s="59" t="str">
        <f>IFERROR(VLOOKUP(H118,'Classement Kill'!$B$2:$C$199,2,0),"0")</f>
        <v>0</v>
      </c>
    </row>
    <row r="119" ht="14.25" customHeight="1">
      <c r="A119" s="41">
        <f t="shared" si="1"/>
        <v>118</v>
      </c>
      <c r="B119" s="90" t="s">
        <v>163</v>
      </c>
      <c r="C119" s="46">
        <v>618.8554666199059</v>
      </c>
      <c r="D119" s="48"/>
      <c r="E119" s="50" t="s">
        <v>135</v>
      </c>
      <c r="F119" s="52">
        <v>618.8554666199059</v>
      </c>
      <c r="G119" s="52" t="s">
        <v>135</v>
      </c>
      <c r="H119" s="90" t="str">
        <f>IFERROR(__xludf.DUMMYFUNCTION("""COMPUTED_VALUE"""),"Akero Agnis")</f>
        <v>Akero Agnis</v>
      </c>
      <c r="I119" s="56">
        <f t="shared" si="2"/>
        <v>89.62027376</v>
      </c>
      <c r="J119" s="57"/>
      <c r="K119" s="59" t="str">
        <f>IFERROR(VLOOKUP(H119,'Classement MS'!$B$2:$C$200,2,0),"0")</f>
        <v>0</v>
      </c>
      <c r="L119" s="59">
        <f>IFERROR(VLOOKUP(H119,'Classement RoC'!$B$2:$C$199,2,0),"0")</f>
        <v>89.62027376</v>
      </c>
      <c r="M119" s="59" t="str">
        <f>IFERROR(VLOOKUP(H119,'Classement Kill'!$B$2:$C$199,2,0),"0")</f>
        <v>0</v>
      </c>
    </row>
    <row r="120" ht="14.25" customHeight="1">
      <c r="A120" s="41">
        <f t="shared" si="1"/>
        <v>119</v>
      </c>
      <c r="B120" s="92" t="s">
        <v>164</v>
      </c>
      <c r="C120" s="46">
        <v>552.1488210504775</v>
      </c>
      <c r="D120" s="48"/>
      <c r="E120" s="50" t="s">
        <v>135</v>
      </c>
      <c r="F120" s="52" t="s">
        <v>135</v>
      </c>
      <c r="G120" s="52">
        <v>552.1488210504775</v>
      </c>
      <c r="H120" s="92" t="str">
        <f>IFERROR(__xludf.DUMMYFUNCTION("""COMPUTED_VALUE"""),"RRazeRR_")</f>
        <v>RRazeRR_</v>
      </c>
      <c r="I120" s="56">
        <f t="shared" si="2"/>
        <v>2834.401019</v>
      </c>
      <c r="J120" s="57"/>
      <c r="K120" s="59" t="str">
        <f>IFERROR(VLOOKUP(H120,'Classement MS'!$B$2:$C$200,2,0),"0")</f>
        <v>0</v>
      </c>
      <c r="L120" s="59" t="str">
        <f>IFERROR(VLOOKUP(H120,'Classement RoC'!$B$2:$C$199,2,0),"0")</f>
        <v>0</v>
      </c>
      <c r="M120" s="59">
        <f>IFERROR(VLOOKUP(H120,'Classement Kill'!$B$2:$C$199,2,0),"0")</f>
        <v>2834.401019</v>
      </c>
    </row>
    <row r="121" ht="14.25" customHeight="1">
      <c r="A121" s="41">
        <f t="shared" si="1"/>
        <v>120</v>
      </c>
      <c r="B121" s="41" t="s">
        <v>165</v>
      </c>
      <c r="C121" s="46">
        <v>538.286353625821</v>
      </c>
      <c r="D121" s="48"/>
      <c r="E121" s="50">
        <v>372.5172988878869</v>
      </c>
      <c r="F121" s="52">
        <v>165.76905473793408</v>
      </c>
      <c r="G121" s="52" t="s">
        <v>135</v>
      </c>
      <c r="H121" s="92" t="str">
        <f>IFERROR(__xludf.DUMMYFUNCTION("""COMPUTED_VALUE"""),"Elfy")</f>
        <v>Elfy</v>
      </c>
      <c r="I121" s="56">
        <f t="shared" si="2"/>
        <v>1747.535312</v>
      </c>
      <c r="J121" s="64"/>
      <c r="K121" s="59" t="str">
        <f>IFERROR(VLOOKUP(H121,'Classement MS'!$B$2:$C$200,2,0),"0")</f>
        <v>0</v>
      </c>
      <c r="L121" s="59" t="str">
        <f>IFERROR(VLOOKUP(H121,'Classement RoC'!$B$2:$C$199,2,0),"0")</f>
        <v>0</v>
      </c>
      <c r="M121" s="59">
        <f>IFERROR(VLOOKUP(H121,'Classement Kill'!$B$2:$C$199,2,0),"0")</f>
        <v>1747.535312</v>
      </c>
    </row>
    <row r="122" ht="14.25" customHeight="1">
      <c r="A122" s="41">
        <f t="shared" si="1"/>
        <v>121</v>
      </c>
      <c r="B122" s="41" t="s">
        <v>166</v>
      </c>
      <c r="C122" s="46">
        <v>537.4386629774548</v>
      </c>
      <c r="D122" s="48"/>
      <c r="E122" s="50" t="s">
        <v>135</v>
      </c>
      <c r="F122" s="52">
        <v>537.4386629774548</v>
      </c>
      <c r="G122" s="52" t="s">
        <v>135</v>
      </c>
      <c r="H122" s="92" t="str">
        <f>IFERROR(__xludf.DUMMYFUNCTION("""COMPUTED_VALUE"""),"Tran")</f>
        <v>Tran</v>
      </c>
      <c r="I122" s="56">
        <f t="shared" si="2"/>
        <v>1393.550658</v>
      </c>
      <c r="J122" s="57"/>
      <c r="K122" s="59" t="str">
        <f>IFERROR(VLOOKUP(H122,'Classement MS'!$B$2:$C$200,2,0),"0")</f>
        <v>0</v>
      </c>
      <c r="L122" s="59" t="str">
        <f>IFERROR(VLOOKUP(H122,'Classement RoC'!$B$2:$C$199,2,0),"0")</f>
        <v>0</v>
      </c>
      <c r="M122" s="59">
        <f>IFERROR(VLOOKUP(H122,'Classement Kill'!$B$2:$C$199,2,0),"0")</f>
        <v>1393.550658</v>
      </c>
    </row>
    <row r="123" ht="14.25" customHeight="1">
      <c r="A123" s="41">
        <f t="shared" si="1"/>
        <v>122</v>
      </c>
      <c r="B123" s="92" t="s">
        <v>167</v>
      </c>
      <c r="C123" s="46">
        <v>535.5806608020965</v>
      </c>
      <c r="D123" s="48"/>
      <c r="E123" s="50" t="s">
        <v>135</v>
      </c>
      <c r="F123" s="52" t="s">
        <v>135</v>
      </c>
      <c r="G123" s="52">
        <v>535.5806608020965</v>
      </c>
      <c r="H123" s="92" t="str">
        <f>IFERROR(__xludf.DUMMYFUNCTION("""COMPUTED_VALUE"""),"GPdB")</f>
        <v>GPdB</v>
      </c>
      <c r="I123" s="56">
        <f t="shared" si="2"/>
        <v>1303.704828</v>
      </c>
      <c r="J123" s="64"/>
      <c r="K123" s="59" t="str">
        <f>IFERROR(VLOOKUP(H123,'Classement MS'!$B$2:$C$200,2,0),"0")</f>
        <v>0</v>
      </c>
      <c r="L123" s="59" t="str">
        <f>IFERROR(VLOOKUP(H123,'Classement RoC'!$B$2:$C$199,2,0),"0")</f>
        <v>0</v>
      </c>
      <c r="M123" s="59">
        <f>IFERROR(VLOOKUP(H123,'Classement Kill'!$B$2:$C$199,2,0),"0")</f>
        <v>1303.704828</v>
      </c>
    </row>
    <row r="124" ht="14.25" customHeight="1">
      <c r="A124" s="41">
        <f t="shared" si="1"/>
        <v>123</v>
      </c>
      <c r="B124" s="41" t="s">
        <v>168</v>
      </c>
      <c r="C124" s="46">
        <v>455.64454178940684</v>
      </c>
      <c r="D124" s="48"/>
      <c r="E124" s="50">
        <v>211.54426420938026</v>
      </c>
      <c r="F124" s="52">
        <v>244.10027758002656</v>
      </c>
      <c r="G124" s="52" t="s">
        <v>135</v>
      </c>
      <c r="H124" s="92" t="str">
        <f>IFERROR(__xludf.DUMMYFUNCTION("""COMPUTED_VALUE"""),"- O B L -")</f>
        <v>- O B L -</v>
      </c>
      <c r="I124" s="56">
        <f t="shared" si="2"/>
        <v>1267.140255</v>
      </c>
      <c r="J124" s="64"/>
      <c r="K124" s="59" t="str">
        <f>IFERROR(VLOOKUP(H124,'Classement MS'!$B$2:$C$200,2,0),"0")</f>
        <v>0</v>
      </c>
      <c r="L124" s="59" t="str">
        <f>IFERROR(VLOOKUP(H124,'Classement RoC'!$B$2:$C$199,2,0),"0")</f>
        <v>0</v>
      </c>
      <c r="M124" s="59">
        <f>IFERROR(VLOOKUP(H124,'Classement Kill'!$B$2:$C$199,2,0),"0")</f>
        <v>1267.140255</v>
      </c>
    </row>
    <row r="125" ht="14.25" customHeight="1">
      <c r="A125" s="41">
        <f t="shared" si="1"/>
        <v>124</v>
      </c>
      <c r="B125" s="92" t="s">
        <v>169</v>
      </c>
      <c r="C125" s="46">
        <v>440.08867166003876</v>
      </c>
      <c r="D125" s="48"/>
      <c r="E125" s="50" t="s">
        <v>135</v>
      </c>
      <c r="F125" s="52" t="s">
        <v>135</v>
      </c>
      <c r="G125" s="52">
        <v>440.08867166003876</v>
      </c>
      <c r="H125" s="92" t="str">
        <f>IFERROR(__xludf.DUMMYFUNCTION("""COMPUTED_VALUE"""),"Maaverick")</f>
        <v>Maaverick</v>
      </c>
      <c r="I125" s="56">
        <f t="shared" si="2"/>
        <v>1045.302943</v>
      </c>
      <c r="J125" s="64"/>
      <c r="K125" s="59" t="str">
        <f>IFERROR(VLOOKUP(H125,'Classement MS'!$B$2:$C$200,2,0),"0")</f>
        <v>0</v>
      </c>
      <c r="L125" s="59" t="str">
        <f>IFERROR(VLOOKUP(H125,'Classement RoC'!$B$2:$C$199,2,0),"0")</f>
        <v>0</v>
      </c>
      <c r="M125" s="59">
        <f>IFERROR(VLOOKUP(H125,'Classement Kill'!$B$2:$C$199,2,0),"0")</f>
        <v>1045.302943</v>
      </c>
    </row>
    <row r="126" ht="14.25" customHeight="1">
      <c r="A126" s="41">
        <f t="shared" si="1"/>
        <v>125</v>
      </c>
      <c r="B126" s="92" t="s">
        <v>170</v>
      </c>
      <c r="C126" s="46">
        <v>433.17310225944266</v>
      </c>
      <c r="D126" s="48"/>
      <c r="E126" s="50" t="s">
        <v>135</v>
      </c>
      <c r="F126" s="52" t="s">
        <v>135</v>
      </c>
      <c r="G126" s="52">
        <v>433.17310225944266</v>
      </c>
      <c r="H126" s="92" t="str">
        <f>IFERROR(__xludf.DUMMYFUNCTION("""COMPUTED_VALUE"""),"Lechti")</f>
        <v>Lechti</v>
      </c>
      <c r="I126" s="56">
        <f t="shared" si="2"/>
        <v>1042.462957</v>
      </c>
      <c r="J126" s="57"/>
      <c r="K126" s="59" t="str">
        <f>IFERROR(VLOOKUP(H126,'Classement MS'!$B$2:$C$200,2,0),"0")</f>
        <v>0</v>
      </c>
      <c r="L126" s="59" t="str">
        <f>IFERROR(VLOOKUP(H126,'Classement RoC'!$B$2:$C$199,2,0),"0")</f>
        <v>0</v>
      </c>
      <c r="M126" s="59">
        <f>IFERROR(VLOOKUP(H126,'Classement Kill'!$B$2:$C$199,2,0),"0")</f>
        <v>1042.462957</v>
      </c>
    </row>
    <row r="127" ht="14.25" customHeight="1">
      <c r="A127" s="41">
        <f t="shared" si="1"/>
        <v>126</v>
      </c>
      <c r="B127" s="83" t="s">
        <v>171</v>
      </c>
      <c r="C127" s="46">
        <v>426.0597774165067</v>
      </c>
      <c r="D127" s="48"/>
      <c r="E127" s="50">
        <v>426.0597774165067</v>
      </c>
      <c r="F127" s="52" t="s">
        <v>135</v>
      </c>
      <c r="G127" s="52" t="s">
        <v>135</v>
      </c>
      <c r="H127" s="98" t="str">
        <f>IFERROR(__xludf.DUMMYFUNCTION("""COMPUTED_VALUE"""),"steprou")</f>
        <v>steprou</v>
      </c>
      <c r="I127" s="56">
        <f t="shared" si="2"/>
        <v>983.3161392</v>
      </c>
      <c r="J127" s="57"/>
      <c r="K127" s="59" t="str">
        <f>IFERROR(VLOOKUP(H127,'Classement MS'!$B$2:$C$200,2,0),"0")</f>
        <v>0</v>
      </c>
      <c r="L127" s="59" t="str">
        <f>IFERROR(VLOOKUP(H127,'Classement RoC'!$B$2:$C$199,2,0),"0")</f>
        <v>0</v>
      </c>
      <c r="M127" s="59">
        <f>IFERROR(VLOOKUP(H127,'Classement Kill'!$B$2:$C$199,2,0),"0")</f>
        <v>983.3161392</v>
      </c>
    </row>
    <row r="128" ht="14.25" customHeight="1">
      <c r="A128" s="41">
        <f t="shared" si="1"/>
        <v>127</v>
      </c>
      <c r="B128" s="41" t="s">
        <v>172</v>
      </c>
      <c r="C128" s="46">
        <v>409.22606530272685</v>
      </c>
      <c r="D128" s="48"/>
      <c r="E128" s="50" t="s">
        <v>135</v>
      </c>
      <c r="F128" s="52">
        <v>409.22606530272685</v>
      </c>
      <c r="G128" s="52" t="s">
        <v>135</v>
      </c>
      <c r="H128" s="92" t="str">
        <f>IFERROR(__xludf.DUMMYFUNCTION("""COMPUTED_VALUE"""),"LeChiffon")</f>
        <v>LeChiffon</v>
      </c>
      <c r="I128" s="56">
        <f t="shared" si="2"/>
        <v>743.1056518</v>
      </c>
      <c r="J128" s="57"/>
      <c r="K128" s="59" t="str">
        <f>IFERROR(VLOOKUP(H128,'Classement MS'!$B$2:$C$200,2,0),"0")</f>
        <v>0</v>
      </c>
      <c r="L128" s="59" t="str">
        <f>IFERROR(VLOOKUP(H128,'Classement RoC'!$B$2:$C$199,2,0),"0")</f>
        <v>0</v>
      </c>
      <c r="M128" s="59">
        <f>IFERROR(VLOOKUP(H128,'Classement Kill'!$B$2:$C$199,2,0),"0")</f>
        <v>743.1056518</v>
      </c>
    </row>
    <row r="129" ht="14.25" customHeight="1">
      <c r="A129" s="41">
        <f t="shared" si="1"/>
        <v>128</v>
      </c>
      <c r="B129" s="92" t="s">
        <v>173</v>
      </c>
      <c r="C129" s="46">
        <v>374.59764254643073</v>
      </c>
      <c r="D129" s="48"/>
      <c r="E129" s="50" t="s">
        <v>135</v>
      </c>
      <c r="F129" s="52" t="s">
        <v>135</v>
      </c>
      <c r="G129" s="52">
        <v>374.59764254643073</v>
      </c>
      <c r="H129" s="92" t="str">
        <f>IFERROR(__xludf.DUMMYFUNCTION("""COMPUTED_VALUE"""),"Marco")</f>
        <v>Marco</v>
      </c>
      <c r="I129" s="56">
        <f t="shared" si="2"/>
        <v>687.0944578</v>
      </c>
      <c r="J129" s="57"/>
      <c r="K129" s="59" t="str">
        <f>IFERROR(VLOOKUP(H129,'Classement MS'!$B$2:$C$200,2,0),"0")</f>
        <v>0</v>
      </c>
      <c r="L129" s="59" t="str">
        <f>IFERROR(VLOOKUP(H129,'Classement RoC'!$B$2:$C$199,2,0),"0")</f>
        <v>0</v>
      </c>
      <c r="M129" s="59">
        <f>IFERROR(VLOOKUP(H129,'Classement Kill'!$B$2:$C$199,2,0),"0")</f>
        <v>687.0944578</v>
      </c>
    </row>
    <row r="130" ht="14.25" customHeight="1">
      <c r="A130" s="41">
        <f t="shared" si="1"/>
        <v>129</v>
      </c>
      <c r="B130" s="41" t="s">
        <v>174</v>
      </c>
      <c r="C130" s="46">
        <v>363.5901972695998</v>
      </c>
      <c r="D130" s="48"/>
      <c r="E130" s="50">
        <v>363.5901972695998</v>
      </c>
      <c r="F130" s="52" t="s">
        <v>135</v>
      </c>
      <c r="G130" s="52" t="s">
        <v>135</v>
      </c>
      <c r="H130" s="92" t="str">
        <f>IFERROR(__xludf.DUMMYFUNCTION("""COMPUTED_VALUE"""),"ricota")</f>
        <v>ricota</v>
      </c>
      <c r="I130" s="56">
        <f t="shared" si="2"/>
        <v>623.9137483</v>
      </c>
      <c r="J130" s="64"/>
      <c r="K130" s="59" t="str">
        <f>IFERROR(VLOOKUP(H130,'Classement MS'!$B$2:$C$200,2,0),"0")</f>
        <v>0</v>
      </c>
      <c r="L130" s="59" t="str">
        <f>IFERROR(VLOOKUP(H130,'Classement RoC'!$B$2:$C$199,2,0),"0")</f>
        <v>0</v>
      </c>
      <c r="M130" s="59">
        <f>IFERROR(VLOOKUP(H130,'Classement Kill'!$B$2:$C$199,2,0),"0")</f>
        <v>623.9137483</v>
      </c>
    </row>
    <row r="131" ht="14.25" customHeight="1">
      <c r="A131" s="41">
        <f t="shared" si="1"/>
        <v>130</v>
      </c>
      <c r="B131" s="92" t="s">
        <v>175</v>
      </c>
      <c r="C131" s="46">
        <v>347.4579116942714</v>
      </c>
      <c r="D131" s="48"/>
      <c r="E131" s="50" t="s">
        <v>135</v>
      </c>
      <c r="F131" s="52" t="s">
        <v>135</v>
      </c>
      <c r="G131" s="52">
        <v>347.4579116942714</v>
      </c>
      <c r="H131" s="92" t="str">
        <f>IFERROR(__xludf.DUMMYFUNCTION("""COMPUTED_VALUE"""),"Popeye86")</f>
        <v>Popeye86</v>
      </c>
      <c r="I131" s="56">
        <f t="shared" si="2"/>
        <v>552.1488211</v>
      </c>
      <c r="J131" s="57"/>
      <c r="K131" s="59" t="str">
        <f>IFERROR(VLOOKUP(H131,'Classement MS'!$B$2:$C$200,2,0),"0")</f>
        <v>0</v>
      </c>
      <c r="L131" s="59" t="str">
        <f>IFERROR(VLOOKUP(H131,'Classement RoC'!$B$2:$C$199,2,0),"0")</f>
        <v>0</v>
      </c>
      <c r="M131" s="59">
        <f>IFERROR(VLOOKUP(H131,'Classement Kill'!$B$2:$C$199,2,0),"0")</f>
        <v>552.1488211</v>
      </c>
    </row>
    <row r="132" ht="14.25" customHeight="1">
      <c r="A132" s="41">
        <f t="shared" si="1"/>
        <v>131</v>
      </c>
      <c r="B132" s="41" t="s">
        <v>176</v>
      </c>
      <c r="C132" s="46">
        <v>279.41354583090833</v>
      </c>
      <c r="D132" s="48"/>
      <c r="E132" s="50">
        <v>279.41354583090833</v>
      </c>
      <c r="F132" s="52" t="s">
        <v>135</v>
      </c>
      <c r="G132" s="52" t="s">
        <v>135</v>
      </c>
      <c r="H132" s="92" t="str">
        <f>IFERROR(__xludf.DUMMYFUNCTION("""COMPUTED_VALUE"""),"Ararhehe")</f>
        <v>Ararhehe</v>
      </c>
      <c r="I132" s="56">
        <f t="shared" si="2"/>
        <v>535.5806608</v>
      </c>
      <c r="J132" s="64"/>
      <c r="K132" s="59" t="str">
        <f>IFERROR(VLOOKUP(H132,'Classement MS'!$B$2:$C$200,2,0),"0")</f>
        <v>0</v>
      </c>
      <c r="L132" s="59" t="str">
        <f>IFERROR(VLOOKUP(H132,'Classement RoC'!$B$2:$C$199,2,0),"0")</f>
        <v>0</v>
      </c>
      <c r="M132" s="59">
        <f>IFERROR(VLOOKUP(H132,'Classement Kill'!$B$2:$C$199,2,0),"0")</f>
        <v>535.5806608</v>
      </c>
    </row>
    <row r="133" ht="14.25" customHeight="1">
      <c r="A133" s="41">
        <f t="shared" si="1"/>
        <v>132</v>
      </c>
      <c r="B133" s="92" t="s">
        <v>177</v>
      </c>
      <c r="C133" s="46">
        <v>276.36432736611556</v>
      </c>
      <c r="D133" s="48"/>
      <c r="E133" s="50" t="s">
        <v>135</v>
      </c>
      <c r="F133" s="52" t="s">
        <v>135</v>
      </c>
      <c r="G133" s="52">
        <v>276.36432736611556</v>
      </c>
      <c r="H133" s="92" t="str">
        <f>IFERROR(__xludf.DUMMYFUNCTION("""COMPUTED_VALUE"""),"CharlyDu86")</f>
        <v>CharlyDu86</v>
      </c>
      <c r="I133" s="56">
        <f t="shared" si="2"/>
        <v>440.0886717</v>
      </c>
      <c r="J133" s="64"/>
      <c r="K133" s="59" t="str">
        <f>IFERROR(VLOOKUP(H133,'Classement MS'!$B$2:$C$200,2,0),"0")</f>
        <v>0</v>
      </c>
      <c r="L133" s="59" t="str">
        <f>IFERROR(VLOOKUP(H133,'Classement RoC'!$B$2:$C$199,2,0),"0")</f>
        <v>0</v>
      </c>
      <c r="M133" s="59">
        <f>IFERROR(VLOOKUP(H133,'Classement Kill'!$B$2:$C$199,2,0),"0")</f>
        <v>440.0886717</v>
      </c>
    </row>
    <row r="134" ht="14.25" customHeight="1">
      <c r="A134" s="41">
        <f t="shared" si="1"/>
        <v>133</v>
      </c>
      <c r="B134" s="92" t="s">
        <v>178</v>
      </c>
      <c r="C134" s="46">
        <v>265.9646976018811</v>
      </c>
      <c r="D134" s="48"/>
      <c r="E134" s="50" t="s">
        <v>135</v>
      </c>
      <c r="F134" s="52" t="s">
        <v>135</v>
      </c>
      <c r="G134" s="52">
        <v>265.9646976018811</v>
      </c>
      <c r="H134" s="92" t="str">
        <f>IFERROR(__xludf.DUMMYFUNCTION("""COMPUTED_VALUE"""),"ValHallaaaaa")</f>
        <v>ValHallaaaaa</v>
      </c>
      <c r="I134" s="56">
        <f t="shared" si="2"/>
        <v>433.1731023</v>
      </c>
      <c r="J134" s="57"/>
      <c r="K134" s="59" t="str">
        <f>IFERROR(VLOOKUP(H134,'Classement MS'!$B$2:$C$200,2,0),"0")</f>
        <v>0</v>
      </c>
      <c r="L134" s="59" t="str">
        <f>IFERROR(VLOOKUP(H134,'Classement RoC'!$B$2:$C$199,2,0),"0")</f>
        <v>0</v>
      </c>
      <c r="M134" s="59">
        <f>IFERROR(VLOOKUP(H134,'Classement Kill'!$B$2:$C$199,2,0),"0")</f>
        <v>433.1731023</v>
      </c>
    </row>
    <row r="135" ht="14.25" customHeight="1">
      <c r="A135" s="41">
        <f t="shared" si="1"/>
        <v>134</v>
      </c>
      <c r="B135" s="96" t="s">
        <v>179</v>
      </c>
      <c r="C135" s="46">
        <v>264.53319752967735</v>
      </c>
      <c r="D135" s="48"/>
      <c r="E135" s="50" t="s">
        <v>135</v>
      </c>
      <c r="F135" s="52" t="s">
        <v>135</v>
      </c>
      <c r="G135" s="52">
        <v>264.53319752967735</v>
      </c>
      <c r="H135" s="96" t="str">
        <f>IFERROR(__xludf.DUMMYFUNCTION("""COMPUTED_VALUE"""),"exoviik")</f>
        <v>exoviik</v>
      </c>
      <c r="I135" s="56">
        <f t="shared" si="2"/>
        <v>374.5976425</v>
      </c>
      <c r="J135" s="57"/>
      <c r="K135" s="59" t="str">
        <f>IFERROR(VLOOKUP(H135,'Classement MS'!$B$2:$C$200,2,0),"0")</f>
        <v>0</v>
      </c>
      <c r="L135" s="59" t="str">
        <f>IFERROR(VLOOKUP(H135,'Classement RoC'!$B$2:$C$199,2,0),"0")</f>
        <v>0</v>
      </c>
      <c r="M135" s="59">
        <f>IFERROR(VLOOKUP(H135,'Classement Kill'!$B$2:$C$199,2,0),"0")</f>
        <v>374.5976425</v>
      </c>
    </row>
    <row r="136" ht="14.25" customHeight="1">
      <c r="A136" s="41">
        <f t="shared" si="1"/>
        <v>135</v>
      </c>
      <c r="B136" s="92" t="s">
        <v>180</v>
      </c>
      <c r="C136" s="46">
        <v>245.91842817488026</v>
      </c>
      <c r="D136" s="48"/>
      <c r="E136" s="50" t="s">
        <v>135</v>
      </c>
      <c r="F136" s="52" t="s">
        <v>135</v>
      </c>
      <c r="G136" s="52">
        <v>245.91842817488026</v>
      </c>
      <c r="H136" s="92" t="str">
        <f>IFERROR(__xludf.DUMMYFUNCTION("""COMPUTED_VALUE"""),"Dux")</f>
        <v>Dux</v>
      </c>
      <c r="I136" s="56">
        <f t="shared" si="2"/>
        <v>347.4579117</v>
      </c>
      <c r="J136" s="64"/>
      <c r="K136" s="59" t="str">
        <f>IFERROR(VLOOKUP(H136,'Classement MS'!$B$2:$C$200,2,0),"0")</f>
        <v>0</v>
      </c>
      <c r="L136" s="59" t="str">
        <f>IFERROR(VLOOKUP(H136,'Classement RoC'!$B$2:$C$199,2,0),"0")</f>
        <v>0</v>
      </c>
      <c r="M136" s="59">
        <f>IFERROR(VLOOKUP(H136,'Classement Kill'!$B$2:$C$199,2,0),"0")</f>
        <v>347.4579117</v>
      </c>
    </row>
    <row r="137" ht="14.25" customHeight="1">
      <c r="A137" s="41">
        <f t="shared" si="1"/>
        <v>136</v>
      </c>
      <c r="B137" s="92" t="s">
        <v>181</v>
      </c>
      <c r="C137" s="46">
        <v>245.0373077171856</v>
      </c>
      <c r="D137" s="48"/>
      <c r="E137" s="50" t="s">
        <v>135</v>
      </c>
      <c r="F137" s="52" t="s">
        <v>135</v>
      </c>
      <c r="G137" s="52">
        <v>245.0373077171856</v>
      </c>
      <c r="H137" s="92" t="str">
        <f>IFERROR(__xludf.DUMMYFUNCTION("""COMPUTED_VALUE"""),"bibi95")</f>
        <v>bibi95</v>
      </c>
      <c r="I137" s="56">
        <f t="shared" si="2"/>
        <v>276.3643274</v>
      </c>
      <c r="J137" s="64"/>
      <c r="K137" s="59" t="str">
        <f>IFERROR(VLOOKUP(H137,'Classement MS'!$B$2:$C$200,2,0),"0")</f>
        <v>0</v>
      </c>
      <c r="L137" s="59" t="str">
        <f>IFERROR(VLOOKUP(H137,'Classement RoC'!$B$2:$C$199,2,0),"0")</f>
        <v>0</v>
      </c>
      <c r="M137" s="59">
        <f>IFERROR(VLOOKUP(H137,'Classement Kill'!$B$2:$C$199,2,0),"0")</f>
        <v>276.3643274</v>
      </c>
    </row>
    <row r="138" ht="14.25" customHeight="1">
      <c r="A138" s="41">
        <f t="shared" si="1"/>
        <v>137</v>
      </c>
      <c r="B138" s="92" t="s">
        <v>182</v>
      </c>
      <c r="C138" s="46">
        <v>235.06867864496846</v>
      </c>
      <c r="D138" s="48"/>
      <c r="E138" s="50" t="s">
        <v>135</v>
      </c>
      <c r="F138" s="52" t="s">
        <v>135</v>
      </c>
      <c r="G138" s="52">
        <v>235.06867864496846</v>
      </c>
      <c r="H138" s="92" t="str">
        <f>IFERROR(__xludf.DUMMYFUNCTION("""COMPUTED_VALUE"""),"Wolverine")</f>
        <v>Wolverine</v>
      </c>
      <c r="I138" s="56">
        <f t="shared" si="2"/>
        <v>265.9646976</v>
      </c>
      <c r="J138" s="57"/>
      <c r="K138" s="59" t="str">
        <f>IFERROR(VLOOKUP(H138,'Classement MS'!$B$2:$C$200,2,0),"0")</f>
        <v>0</v>
      </c>
      <c r="L138" s="59" t="str">
        <f>IFERROR(VLOOKUP(H138,'Classement RoC'!$B$2:$C$199,2,0),"0")</f>
        <v>0</v>
      </c>
      <c r="M138" s="59">
        <f>IFERROR(VLOOKUP(H138,'Classement Kill'!$B$2:$C$199,2,0),"0")</f>
        <v>265.9646976</v>
      </c>
    </row>
    <row r="139" ht="14.25" customHeight="1">
      <c r="A139" s="41">
        <f t="shared" si="1"/>
        <v>138</v>
      </c>
      <c r="B139" s="92" t="s">
        <v>183</v>
      </c>
      <c r="C139" s="46">
        <v>232.79130347525202</v>
      </c>
      <c r="D139" s="48"/>
      <c r="E139" s="50" t="s">
        <v>135</v>
      </c>
      <c r="F139" s="52" t="s">
        <v>135</v>
      </c>
      <c r="G139" s="52">
        <v>232.79130347525202</v>
      </c>
      <c r="H139" s="92" t="str">
        <f>IFERROR(__xludf.DUMMYFUNCTION("""COMPUTED_VALUE"""),"Doudoux")</f>
        <v>Doudoux</v>
      </c>
      <c r="I139" s="56">
        <f t="shared" si="2"/>
        <v>264.5331975</v>
      </c>
      <c r="J139" s="57"/>
      <c r="K139" s="59" t="str">
        <f>IFERROR(VLOOKUP(H139,'Classement MS'!$B$2:$C$200,2,0),"0")</f>
        <v>0</v>
      </c>
      <c r="L139" s="59" t="str">
        <f>IFERROR(VLOOKUP(H139,'Classement RoC'!$B$2:$C$199,2,0),"0")</f>
        <v>0</v>
      </c>
      <c r="M139" s="59">
        <f>IFERROR(VLOOKUP(H139,'Classement Kill'!$B$2:$C$199,2,0),"0")</f>
        <v>264.5331975</v>
      </c>
    </row>
    <row r="140" ht="14.25" customHeight="1">
      <c r="A140" s="41">
        <f t="shared" si="1"/>
        <v>139</v>
      </c>
      <c r="B140" s="89" t="s">
        <v>184</v>
      </c>
      <c r="C140" s="46">
        <v>189.23599196173956</v>
      </c>
      <c r="D140" s="48"/>
      <c r="E140" s="50" t="s">
        <v>135</v>
      </c>
      <c r="F140" s="52">
        <v>189.23599196173956</v>
      </c>
      <c r="G140" s="52" t="s">
        <v>135</v>
      </c>
      <c r="H140" s="96" t="str">
        <f>IFERROR(__xludf.DUMMYFUNCTION("""COMPUTED_VALUE"""),"Sixelaris")</f>
        <v>Sixelaris</v>
      </c>
      <c r="I140" s="56">
        <f t="shared" si="2"/>
        <v>245.9184282</v>
      </c>
      <c r="J140" s="57"/>
      <c r="K140" s="59" t="str">
        <f>IFERROR(VLOOKUP(H140,'Classement MS'!$B$2:$C$200,2,0),"0")</f>
        <v>0</v>
      </c>
      <c r="L140" s="59" t="str">
        <f>IFERROR(VLOOKUP(H140,'Classement RoC'!$B$2:$C$199,2,0),"0")</f>
        <v>0</v>
      </c>
      <c r="M140" s="59">
        <f>IFERROR(VLOOKUP(H140,'Classement Kill'!$B$2:$C$199,2,0),"0")</f>
        <v>245.9184282</v>
      </c>
    </row>
    <row r="141" ht="14.25" customHeight="1">
      <c r="A141" s="41">
        <f t="shared" si="1"/>
        <v>140</v>
      </c>
      <c r="B141" s="92" t="s">
        <v>185</v>
      </c>
      <c r="C141" s="46">
        <v>187.79221752465273</v>
      </c>
      <c r="D141" s="48"/>
      <c r="E141" s="50" t="s">
        <v>135</v>
      </c>
      <c r="F141" s="52" t="s">
        <v>135</v>
      </c>
      <c r="G141" s="52">
        <v>187.79221752465273</v>
      </c>
      <c r="H141" s="92" t="str">
        <f>IFERROR(__xludf.DUMMYFUNCTION("""COMPUTED_VALUE"""),"Likeafish")</f>
        <v>Likeafish</v>
      </c>
      <c r="I141" s="56">
        <f t="shared" si="2"/>
        <v>245.0373077</v>
      </c>
      <c r="J141" s="57"/>
      <c r="K141" s="59" t="str">
        <f>IFERROR(VLOOKUP(H141,'Classement MS'!$B$2:$C$200,2,0),"0")</f>
        <v>0</v>
      </c>
      <c r="L141" s="59" t="str">
        <f>IFERROR(VLOOKUP(H141,'Classement RoC'!$B$2:$C$199,2,0),"0")</f>
        <v>0</v>
      </c>
      <c r="M141" s="59">
        <f>IFERROR(VLOOKUP(H141,'Classement Kill'!$B$2:$C$199,2,0),"0")</f>
        <v>245.0373077</v>
      </c>
    </row>
    <row r="142" ht="14.25" customHeight="1">
      <c r="A142" s="41">
        <f t="shared" si="1"/>
        <v>141</v>
      </c>
      <c r="B142" s="92" t="s">
        <v>186</v>
      </c>
      <c r="C142" s="46">
        <v>183.6240219576207</v>
      </c>
      <c r="D142" s="48"/>
      <c r="E142" s="50" t="s">
        <v>135</v>
      </c>
      <c r="F142" s="52" t="s">
        <v>135</v>
      </c>
      <c r="G142" s="52">
        <v>183.6240219576207</v>
      </c>
      <c r="H142" s="92" t="str">
        <f>IFERROR(__xludf.DUMMYFUNCTION("""COMPUTED_VALUE"""),"benitio86")</f>
        <v>benitio86</v>
      </c>
      <c r="I142" s="56">
        <f t="shared" si="2"/>
        <v>235.0686786</v>
      </c>
      <c r="J142" s="57"/>
      <c r="K142" s="59" t="str">
        <f>IFERROR(VLOOKUP(H142,'Classement MS'!$B$2:$C$200,2,0),"0")</f>
        <v>0</v>
      </c>
      <c r="L142" s="59" t="str">
        <f>IFERROR(VLOOKUP(H142,'Classement RoC'!$B$2:$C$199,2,0),"0")</f>
        <v>0</v>
      </c>
      <c r="M142" s="59">
        <f>IFERROR(VLOOKUP(H142,'Classement Kill'!$B$2:$C$199,2,0),"0")</f>
        <v>235.0686786</v>
      </c>
    </row>
    <row r="143" ht="14.25" customHeight="1">
      <c r="A143" s="41">
        <f t="shared" si="1"/>
        <v>142</v>
      </c>
      <c r="B143" s="96" t="s">
        <v>187</v>
      </c>
      <c r="C143" s="46">
        <v>172.7179932349286</v>
      </c>
      <c r="D143" s="48"/>
      <c r="E143" s="50" t="s">
        <v>135</v>
      </c>
      <c r="F143" s="52" t="s">
        <v>135</v>
      </c>
      <c r="G143" s="52">
        <v>172.7179932349286</v>
      </c>
      <c r="H143" s="96" t="str">
        <f>IFERROR(__xludf.DUMMYFUNCTION("""COMPUTED_VALUE"""),"Kantescino")</f>
        <v>Kantescino</v>
      </c>
      <c r="I143" s="56">
        <f t="shared" si="2"/>
        <v>232.7913035</v>
      </c>
      <c r="J143" s="57"/>
      <c r="K143" s="59" t="str">
        <f>IFERROR(VLOOKUP(H143,'Classement MS'!$B$2:$C$200,2,0),"0")</f>
        <v>0</v>
      </c>
      <c r="L143" s="59" t="str">
        <f>IFERROR(VLOOKUP(H143,'Classement RoC'!$B$2:$C$199,2,0),"0")</f>
        <v>0</v>
      </c>
      <c r="M143" s="59">
        <f>IFERROR(VLOOKUP(H143,'Classement Kill'!$B$2:$C$199,2,0),"0")</f>
        <v>232.7913035</v>
      </c>
    </row>
    <row r="144" ht="14.25" customHeight="1">
      <c r="A144" s="41">
        <f t="shared" si="1"/>
        <v>143</v>
      </c>
      <c r="B144" s="89" t="s">
        <v>188</v>
      </c>
      <c r="C144" s="46">
        <v>156.6872236089106</v>
      </c>
      <c r="D144" s="48"/>
      <c r="E144" s="50" t="s">
        <v>135</v>
      </c>
      <c r="F144" s="52">
        <v>156.6872236089106</v>
      </c>
      <c r="G144" s="52" t="s">
        <v>135</v>
      </c>
      <c r="H144" s="96" t="str">
        <f>IFERROR(__xludf.DUMMYFUNCTION("""COMPUTED_VALUE"""),"Nicotine8743")</f>
        <v>Nicotine8743</v>
      </c>
      <c r="I144" s="56">
        <f t="shared" si="2"/>
        <v>187.7922175</v>
      </c>
      <c r="J144" s="57"/>
      <c r="K144" s="59" t="str">
        <f>IFERROR(VLOOKUP(H144,'Classement MS'!$B$2:$C$200,2,0),"0")</f>
        <v>0</v>
      </c>
      <c r="L144" s="59" t="str">
        <f>IFERROR(VLOOKUP(H144,'Classement RoC'!$B$2:$C$199,2,0),"0")</f>
        <v>0</v>
      </c>
      <c r="M144" s="59">
        <f>IFERROR(VLOOKUP(H144,'Classement Kill'!$B$2:$C$199,2,0),"0")</f>
        <v>187.7922175</v>
      </c>
    </row>
    <row r="145" ht="14.25" customHeight="1">
      <c r="A145" s="41">
        <f t="shared" si="1"/>
        <v>144</v>
      </c>
      <c r="B145" s="99" t="s">
        <v>189</v>
      </c>
      <c r="C145" s="46">
        <v>154.59692495035372</v>
      </c>
      <c r="D145" s="48"/>
      <c r="E145" s="50" t="s">
        <v>135</v>
      </c>
      <c r="F145" s="52" t="s">
        <v>135</v>
      </c>
      <c r="G145" s="52">
        <v>154.59692495035372</v>
      </c>
      <c r="H145" s="99" t="str">
        <f>IFERROR(__xludf.DUMMYFUNCTION("""COMPUTED_VALUE"""),"Loulou79")</f>
        <v>Loulou79</v>
      </c>
      <c r="I145" s="56">
        <f t="shared" si="2"/>
        <v>183.624022</v>
      </c>
      <c r="J145" s="57"/>
      <c r="K145" s="59" t="str">
        <f>IFERROR(VLOOKUP(H145,'Classement MS'!$B$2:$C$200,2,0),"0")</f>
        <v>0</v>
      </c>
      <c r="L145" s="59" t="str">
        <f>IFERROR(VLOOKUP(H145,'Classement RoC'!$B$2:$C$199,2,0),"0")</f>
        <v>0</v>
      </c>
      <c r="M145" s="59">
        <f>IFERROR(VLOOKUP(H145,'Classement Kill'!$B$2:$C$199,2,0),"0")</f>
        <v>183.624022</v>
      </c>
    </row>
    <row r="146" ht="14.25" customHeight="1">
      <c r="A146" s="41">
        <f t="shared" si="1"/>
        <v>145</v>
      </c>
      <c r="B146" s="92" t="s">
        <v>190</v>
      </c>
      <c r="C146" s="46">
        <v>149.41911500129794</v>
      </c>
      <c r="D146" s="48"/>
      <c r="E146" s="50" t="s">
        <v>135</v>
      </c>
      <c r="F146" s="52" t="s">
        <v>135</v>
      </c>
      <c r="G146" s="52">
        <v>149.41911500129794</v>
      </c>
      <c r="H146" s="92" t="str">
        <f>IFERROR(__xludf.DUMMYFUNCTION("""COMPUTED_VALUE"""),"Pioune")</f>
        <v>Pioune</v>
      </c>
      <c r="I146" s="56">
        <f t="shared" si="2"/>
        <v>172.7179932</v>
      </c>
      <c r="J146" s="57"/>
      <c r="K146" s="59" t="str">
        <f>IFERROR(VLOOKUP(H146,'Classement MS'!$B$2:$C$200,2,0),"0")</f>
        <v>0</v>
      </c>
      <c r="L146" s="59" t="str">
        <f>IFERROR(VLOOKUP(H146,'Classement RoC'!$B$2:$C$199,2,0),"0")</f>
        <v>0</v>
      </c>
      <c r="M146" s="59">
        <f>IFERROR(VLOOKUP(H146,'Classement Kill'!$B$2:$C$199,2,0),"0")</f>
        <v>172.7179932</v>
      </c>
    </row>
    <row r="147" ht="14.25" customHeight="1">
      <c r="A147" s="41">
        <f t="shared" si="1"/>
        <v>146</v>
      </c>
      <c r="B147" s="92" t="s">
        <v>191</v>
      </c>
      <c r="C147" s="46">
        <v>146.2607531518752</v>
      </c>
      <c r="D147" s="48"/>
      <c r="E147" s="50" t="s">
        <v>135</v>
      </c>
      <c r="F147" s="52" t="s">
        <v>135</v>
      </c>
      <c r="G147" s="52">
        <v>146.2607531518752</v>
      </c>
      <c r="H147" s="92" t="str">
        <f>IFERROR(__xludf.DUMMYFUNCTION("""COMPUTED_VALUE"""),"Xrlaris")</f>
        <v>Xrlaris</v>
      </c>
      <c r="I147" s="56">
        <f t="shared" si="2"/>
        <v>154.596925</v>
      </c>
      <c r="J147" s="57"/>
      <c r="K147" s="59" t="str">
        <f>IFERROR(VLOOKUP(H147,'Classement MS'!$B$2:$C$200,2,0),"0")</f>
        <v>0</v>
      </c>
      <c r="L147" s="59" t="str">
        <f>IFERROR(VLOOKUP(H147,'Classement RoC'!$B$2:$C$199,2,0),"0")</f>
        <v>0</v>
      </c>
      <c r="M147" s="59">
        <f>IFERROR(VLOOKUP(H147,'Classement Kill'!$B$2:$C$199,2,0),"0")</f>
        <v>154.596925</v>
      </c>
    </row>
    <row r="148" ht="14.25" customHeight="1">
      <c r="A148" s="41">
        <f t="shared" si="1"/>
        <v>147</v>
      </c>
      <c r="B148" s="98" t="s">
        <v>192</v>
      </c>
      <c r="C148" s="46">
        <v>144.32828489204826</v>
      </c>
      <c r="D148" s="48"/>
      <c r="E148" s="50" t="s">
        <v>135</v>
      </c>
      <c r="F148" s="52" t="s">
        <v>135</v>
      </c>
      <c r="G148" s="52">
        <v>144.32828489204826</v>
      </c>
      <c r="H148" s="98" t="str">
        <f>IFERROR(__xludf.DUMMYFUNCTION("""COMPUTED_VALUE"""),"oumar")</f>
        <v>oumar</v>
      </c>
      <c r="I148" s="56">
        <f t="shared" si="2"/>
        <v>149.419115</v>
      </c>
      <c r="J148" s="57"/>
      <c r="K148" s="59" t="str">
        <f>IFERROR(VLOOKUP(H148,'Classement MS'!$B$2:$C$200,2,0),"0")</f>
        <v>0</v>
      </c>
      <c r="L148" s="59" t="str">
        <f>IFERROR(VLOOKUP(H148,'Classement RoC'!$B$2:$C$199,2,0),"0")</f>
        <v>0</v>
      </c>
      <c r="M148" s="59">
        <f>IFERROR(VLOOKUP(H148,'Classement Kill'!$B$2:$C$199,2,0),"0")</f>
        <v>149.419115</v>
      </c>
    </row>
    <row r="149" ht="14.25" customHeight="1">
      <c r="A149" s="41">
        <f t="shared" si="1"/>
        <v>148</v>
      </c>
      <c r="B149" s="100" t="s">
        <v>193</v>
      </c>
      <c r="C149" s="46">
        <v>142.7545281685915</v>
      </c>
      <c r="D149" s="48"/>
      <c r="E149" s="50" t="s">
        <v>135</v>
      </c>
      <c r="F149" s="52" t="s">
        <v>135</v>
      </c>
      <c r="G149" s="52">
        <v>142.7545281685915</v>
      </c>
      <c r="H149" s="100" t="str">
        <f>IFERROR(__xludf.DUMMYFUNCTION("""COMPUTED_VALUE"""),"8cobras6")</f>
        <v>8cobras6</v>
      </c>
      <c r="I149" s="56">
        <f t="shared" si="2"/>
        <v>146.2607532</v>
      </c>
      <c r="J149" s="57"/>
      <c r="K149" s="59" t="str">
        <f>IFERROR(VLOOKUP(H149,'Classement MS'!$B$2:$C$200,2,0),"0")</f>
        <v>0</v>
      </c>
      <c r="L149" s="59" t="str">
        <f>IFERROR(VLOOKUP(H149,'Classement RoC'!$B$2:$C$199,2,0),"0")</f>
        <v>0</v>
      </c>
      <c r="M149" s="59">
        <f>IFERROR(VLOOKUP(H149,'Classement Kill'!$B$2:$C$199,2,0),"0")</f>
        <v>146.2607532</v>
      </c>
    </row>
    <row r="150" ht="14.25" customHeight="1">
      <c r="A150" s="41">
        <f t="shared" si="1"/>
        <v>149</v>
      </c>
      <c r="B150" s="92" t="s">
        <v>194</v>
      </c>
      <c r="C150" s="46">
        <v>139.3200037201613</v>
      </c>
      <c r="D150" s="48"/>
      <c r="E150" s="50" t="s">
        <v>135</v>
      </c>
      <c r="F150" s="52" t="s">
        <v>135</v>
      </c>
      <c r="G150" s="52">
        <v>139.3200037201613</v>
      </c>
      <c r="H150" s="92" t="str">
        <f>IFERROR(__xludf.DUMMYFUNCTION("""COMPUTED_VALUE"""),"modoriya")</f>
        <v>modoriya</v>
      </c>
      <c r="I150" s="56">
        <f t="shared" si="2"/>
        <v>144.3282849</v>
      </c>
      <c r="J150" s="57"/>
      <c r="K150" s="59" t="str">
        <f>IFERROR(VLOOKUP(H150,'Classement MS'!$B$2:$C$200,2,0),"0")</f>
        <v>0</v>
      </c>
      <c r="L150" s="59" t="str">
        <f>IFERROR(VLOOKUP(H150,'Classement RoC'!$B$2:$C$199,2,0),"0")</f>
        <v>0</v>
      </c>
      <c r="M150" s="59">
        <f>IFERROR(VLOOKUP(H150,'Classement Kill'!$B$2:$C$199,2,0),"0")</f>
        <v>144.3282849</v>
      </c>
    </row>
    <row r="151" ht="14.25" customHeight="1">
      <c r="A151" s="41">
        <f t="shared" si="1"/>
        <v>150</v>
      </c>
      <c r="B151" s="92" t="s">
        <v>195</v>
      </c>
      <c r="C151" s="46">
        <v>131.96078718913267</v>
      </c>
      <c r="D151" s="48"/>
      <c r="E151" s="50" t="s">
        <v>135</v>
      </c>
      <c r="F151" s="52" t="s">
        <v>135</v>
      </c>
      <c r="G151" s="52">
        <v>131.96078718913267</v>
      </c>
      <c r="H151" s="92" t="str">
        <f>IFERROR(__xludf.DUMMYFUNCTION("""COMPUTED_VALUE"""),"Fanfan")</f>
        <v>Fanfan</v>
      </c>
      <c r="I151" s="56">
        <f t="shared" si="2"/>
        <v>142.7545282</v>
      </c>
      <c r="J151" s="57"/>
      <c r="K151" s="59" t="str">
        <f>IFERROR(VLOOKUP(H151,'Classement MS'!$B$2:$C$200,2,0),"0")</f>
        <v>0</v>
      </c>
      <c r="L151" s="59" t="str">
        <f>IFERROR(VLOOKUP(H151,'Classement RoC'!$B$2:$C$199,2,0),"0")</f>
        <v>0</v>
      </c>
      <c r="M151" s="59">
        <f>IFERROR(VLOOKUP(H151,'Classement Kill'!$B$2:$C$199,2,0),"0")</f>
        <v>142.7545282</v>
      </c>
    </row>
    <row r="152" ht="14.25" customHeight="1">
      <c r="A152" s="41">
        <f t="shared" si="1"/>
        <v>151</v>
      </c>
      <c r="B152" s="92" t="s">
        <v>196</v>
      </c>
      <c r="C152" s="46">
        <v>115.38369104534047</v>
      </c>
      <c r="D152" s="48"/>
      <c r="E152" s="50" t="s">
        <v>135</v>
      </c>
      <c r="F152" s="52" t="s">
        <v>135</v>
      </c>
      <c r="G152" s="52">
        <v>115.38369104534047</v>
      </c>
      <c r="H152" s="92" t="str">
        <f>IFERROR(__xludf.DUMMYFUNCTION("""COMPUTED_VALUE"""),"Broketomalte")</f>
        <v>Broketomalte</v>
      </c>
      <c r="I152" s="56">
        <f t="shared" si="2"/>
        <v>139.3200037</v>
      </c>
      <c r="J152" s="57"/>
      <c r="K152" s="59" t="str">
        <f>IFERROR(VLOOKUP(H152,'Classement MS'!$B$2:$C$200,2,0),"0")</f>
        <v>0</v>
      </c>
      <c r="L152" s="59" t="str">
        <f>IFERROR(VLOOKUP(H152,'Classement RoC'!$B$2:$C$199,2,0),"0")</f>
        <v>0</v>
      </c>
      <c r="M152" s="59">
        <f>IFERROR(VLOOKUP(H152,'Classement Kill'!$B$2:$C$199,2,0),"0")</f>
        <v>139.3200037</v>
      </c>
    </row>
    <row r="153" ht="14.25" customHeight="1">
      <c r="A153" s="41">
        <f t="shared" si="1"/>
        <v>152</v>
      </c>
      <c r="B153" s="98" t="s">
        <v>197</v>
      </c>
      <c r="C153" s="46">
        <v>114.35860207133393</v>
      </c>
      <c r="D153" s="48"/>
      <c r="E153" s="50" t="s">
        <v>135</v>
      </c>
      <c r="F153" s="52" t="s">
        <v>135</v>
      </c>
      <c r="G153" s="52">
        <v>114.35860207133393</v>
      </c>
      <c r="H153" s="98" t="str">
        <f>IFERROR(__xludf.DUMMYFUNCTION("""COMPUTED_VALUE"""),"Xelaris")</f>
        <v>Xelaris</v>
      </c>
      <c r="I153" s="56">
        <f t="shared" si="2"/>
        <v>131.9607872</v>
      </c>
      <c r="J153" s="57"/>
      <c r="K153" s="59" t="str">
        <f>IFERROR(VLOOKUP(H153,'Classement MS'!$B$2:$C$200,2,0),"0")</f>
        <v>0</v>
      </c>
      <c r="L153" s="59" t="str">
        <f>IFERROR(VLOOKUP(H153,'Classement RoC'!$B$2:$C$199,2,0),"0")</f>
        <v>0</v>
      </c>
      <c r="M153" s="59">
        <f>IFERROR(VLOOKUP(H153,'Classement Kill'!$B$2:$C$199,2,0),"0")</f>
        <v>131.9607872</v>
      </c>
    </row>
    <row r="154" ht="14.25" customHeight="1">
      <c r="A154" s="41">
        <f t="shared" si="1"/>
        <v>153</v>
      </c>
      <c r="B154" s="92" t="s">
        <v>198</v>
      </c>
      <c r="C154" s="46">
        <v>113.27823359501029</v>
      </c>
      <c r="D154" s="48"/>
      <c r="E154" s="50" t="s">
        <v>135</v>
      </c>
      <c r="F154" s="52" t="s">
        <v>135</v>
      </c>
      <c r="G154" s="52">
        <v>113.27823359501029</v>
      </c>
      <c r="H154" s="92" t="str">
        <f>IFERROR(__xludf.DUMMYFUNCTION("""COMPUTED_VALUE"""),"Grandstrateguerre")</f>
        <v>Grandstrateguerre</v>
      </c>
      <c r="I154" s="56">
        <f t="shared" si="2"/>
        <v>115.383691</v>
      </c>
      <c r="J154" s="57"/>
      <c r="K154" s="59" t="str">
        <f>IFERROR(VLOOKUP(H154,'Classement MS'!$B$2:$C$200,2,0),"0")</f>
        <v>0</v>
      </c>
      <c r="L154" s="59" t="str">
        <f>IFERROR(VLOOKUP(H154,'Classement RoC'!$B$2:$C$199,2,0),"0")</f>
        <v>0</v>
      </c>
      <c r="M154" s="59">
        <f>IFERROR(VLOOKUP(H154,'Classement Kill'!$B$2:$C$199,2,0),"0")</f>
        <v>115.383691</v>
      </c>
    </row>
    <row r="155" ht="14.25" customHeight="1">
      <c r="A155" s="41">
        <f t="shared" si="1"/>
        <v>154</v>
      </c>
      <c r="B155" s="92" t="s">
        <v>199</v>
      </c>
      <c r="C155" s="46">
        <v>108.10313644237249</v>
      </c>
      <c r="D155" s="48"/>
      <c r="E155" s="50" t="s">
        <v>135</v>
      </c>
      <c r="F155" s="52" t="s">
        <v>135</v>
      </c>
      <c r="G155" s="52">
        <v>108.10313644237249</v>
      </c>
      <c r="H155" s="92" t="str">
        <f>IFERROR(__xludf.DUMMYFUNCTION("""COMPUTED_VALUE"""),"Chiffon")</f>
        <v>Chiffon</v>
      </c>
      <c r="I155" s="56">
        <f t="shared" si="2"/>
        <v>114.3586021</v>
      </c>
      <c r="J155" s="57"/>
      <c r="K155" s="59" t="str">
        <f>IFERROR(VLOOKUP(H155,'Classement MS'!$B$2:$C$200,2,0),"0")</f>
        <v>0</v>
      </c>
      <c r="L155" s="59" t="str">
        <f>IFERROR(VLOOKUP(H155,'Classement RoC'!$B$2:$C$199,2,0),"0")</f>
        <v>0</v>
      </c>
      <c r="M155" s="59">
        <f>IFERROR(VLOOKUP(H155,'Classement Kill'!$B$2:$C$199,2,0),"0")</f>
        <v>114.3586021</v>
      </c>
    </row>
    <row r="156" ht="14.25" customHeight="1">
      <c r="A156" s="41">
        <f t="shared" si="1"/>
        <v>155</v>
      </c>
      <c r="B156" s="102" t="s">
        <v>200</v>
      </c>
      <c r="C156" s="46">
        <v>106.86529571166923</v>
      </c>
      <c r="D156" s="48"/>
      <c r="E156" s="50" t="s">
        <v>135</v>
      </c>
      <c r="F156" s="52" t="s">
        <v>135</v>
      </c>
      <c r="G156" s="52">
        <v>106.86529571166923</v>
      </c>
      <c r="H156" s="102" t="str">
        <f>IFERROR(__xludf.DUMMYFUNCTION("""COMPUTED_VALUE"""),"botbot")</f>
        <v>botbot</v>
      </c>
      <c r="I156" s="56">
        <f t="shared" si="2"/>
        <v>113.2782336</v>
      </c>
      <c r="J156" s="57"/>
      <c r="K156" s="59" t="str">
        <f>IFERROR(VLOOKUP(H156,'Classement MS'!$B$2:$C$200,2,0),"0")</f>
        <v>0</v>
      </c>
      <c r="L156" s="59" t="str">
        <f>IFERROR(VLOOKUP(H156,'Classement RoC'!$B$2:$C$199,2,0),"0")</f>
        <v>0</v>
      </c>
      <c r="M156" s="59">
        <f>IFERROR(VLOOKUP(H156,'Classement Kill'!$B$2:$C$199,2,0),"0")</f>
        <v>113.2782336</v>
      </c>
    </row>
    <row r="157" ht="14.25" customHeight="1">
      <c r="A157" s="41">
        <f t="shared" si="1"/>
        <v>156</v>
      </c>
      <c r="B157" s="95" t="s">
        <v>201</v>
      </c>
      <c r="C157" s="46">
        <v>106.264660205301</v>
      </c>
      <c r="D157" s="48"/>
      <c r="E157" s="50" t="s">
        <v>135</v>
      </c>
      <c r="F157" s="52" t="s">
        <v>135</v>
      </c>
      <c r="G157" s="52">
        <v>106.264660205301</v>
      </c>
      <c r="H157" s="95" t="str">
        <f>IFERROR(__xludf.DUMMYFUNCTION("""COMPUTED_VALUE"""),"AKlibur")</f>
        <v>AKlibur</v>
      </c>
      <c r="I157" s="56">
        <f t="shared" si="2"/>
        <v>108.1031364</v>
      </c>
      <c r="J157" s="57"/>
      <c r="K157" s="59" t="str">
        <f>IFERROR(VLOOKUP(H157,'Classement MS'!$B$2:$C$200,2,0),"0")</f>
        <v>0</v>
      </c>
      <c r="L157" s="59" t="str">
        <f>IFERROR(VLOOKUP(H157,'Classement RoC'!$B$2:$C$199,2,0),"0")</f>
        <v>0</v>
      </c>
      <c r="M157" s="59">
        <f>IFERROR(VLOOKUP(H157,'Classement Kill'!$B$2:$C$199,2,0),"0")</f>
        <v>108.1031364</v>
      </c>
    </row>
    <row r="158" ht="14.25" customHeight="1">
      <c r="A158" s="41">
        <f t="shared" si="1"/>
        <v>157</v>
      </c>
      <c r="B158" s="98" t="s">
        <v>202</v>
      </c>
      <c r="C158" s="46">
        <v>95.91243304069454</v>
      </c>
      <c r="D158" s="48"/>
      <c r="E158" s="50" t="s">
        <v>135</v>
      </c>
      <c r="F158" s="52" t="s">
        <v>135</v>
      </c>
      <c r="G158" s="52">
        <v>95.91243304069454</v>
      </c>
      <c r="H158" s="98" t="str">
        <f>IFERROR(__xludf.DUMMYFUNCTION("""COMPUTED_VALUE"""),"LCS80")</f>
        <v>LCS80</v>
      </c>
      <c r="I158" s="56">
        <f t="shared" si="2"/>
        <v>106.8652957</v>
      </c>
      <c r="J158" s="57"/>
      <c r="K158" s="59" t="str">
        <f>IFERROR(VLOOKUP(H158,'Classement MS'!$B$2:$C$200,2,0),"0")</f>
        <v>0</v>
      </c>
      <c r="L158" s="59" t="str">
        <f>IFERROR(VLOOKUP(H158,'Classement RoC'!$B$2:$C$199,2,0),"0")</f>
        <v>0</v>
      </c>
      <c r="M158" s="59">
        <f>IFERROR(VLOOKUP(H158,'Classement Kill'!$B$2:$C$199,2,0),"0")</f>
        <v>106.8652957</v>
      </c>
    </row>
    <row r="159" ht="14.25" customHeight="1">
      <c r="A159" s="41">
        <f t="shared" si="1"/>
        <v>158</v>
      </c>
      <c r="B159" s="92" t="s">
        <v>203</v>
      </c>
      <c r="C159" s="46">
        <v>95.91243304069454</v>
      </c>
      <c r="D159" s="48"/>
      <c r="E159" s="50" t="s">
        <v>135</v>
      </c>
      <c r="F159" s="52" t="s">
        <v>135</v>
      </c>
      <c r="G159" s="52">
        <v>95.91243304069454</v>
      </c>
      <c r="H159" s="92" t="str">
        <f>IFERROR(__xludf.DUMMYFUNCTION("""COMPUTED_VALUE"""),"likecarambar")</f>
        <v>likecarambar</v>
      </c>
      <c r="I159" s="56">
        <f t="shared" si="2"/>
        <v>106.2646602</v>
      </c>
      <c r="J159" s="57"/>
      <c r="K159" s="59" t="str">
        <f>IFERROR(VLOOKUP(H159,'Classement MS'!$B$2:$C$200,2,0),"0")</f>
        <v>0</v>
      </c>
      <c r="L159" s="59" t="str">
        <f>IFERROR(VLOOKUP(H159,'Classement RoC'!$B$2:$C$199,2,0),"0")</f>
        <v>0</v>
      </c>
      <c r="M159" s="59">
        <f>IFERROR(VLOOKUP(H159,'Classement Kill'!$B$2:$C$199,2,0),"0")</f>
        <v>106.2646602</v>
      </c>
    </row>
    <row r="160" ht="14.25" customHeight="1">
      <c r="A160" s="41">
        <f t="shared" si="1"/>
        <v>159</v>
      </c>
      <c r="B160" s="99" t="s">
        <v>204</v>
      </c>
      <c r="C160" s="46">
        <v>93.57413254871798</v>
      </c>
      <c r="D160" s="48"/>
      <c r="E160" s="50" t="s">
        <v>135</v>
      </c>
      <c r="F160" s="52" t="s">
        <v>135</v>
      </c>
      <c r="G160" s="52">
        <v>93.57413254871798</v>
      </c>
      <c r="H160" s="99" t="str">
        <f>IFERROR(__xludf.DUMMYFUNCTION("""COMPUTED_VALUE"""),"Tanguy")</f>
        <v>Tanguy</v>
      </c>
      <c r="I160" s="56">
        <f t="shared" si="2"/>
        <v>95.91243304</v>
      </c>
      <c r="J160" s="57"/>
      <c r="K160" s="59" t="str">
        <f>IFERROR(VLOOKUP(H160,'Classement MS'!$B$2:$C$200,2,0),"0")</f>
        <v>0</v>
      </c>
      <c r="L160" s="59" t="str">
        <f>IFERROR(VLOOKUP(H160,'Classement RoC'!$B$2:$C$199,2,0),"0")</f>
        <v>0</v>
      </c>
      <c r="M160" s="59">
        <f>IFERROR(VLOOKUP(H160,'Classement Kill'!$B$2:$C$199,2,0),"0")</f>
        <v>95.91243304</v>
      </c>
    </row>
    <row r="161" ht="14.25" customHeight="1">
      <c r="A161" s="41">
        <f t="shared" si="1"/>
        <v>160</v>
      </c>
      <c r="B161" s="104" t="s">
        <v>205</v>
      </c>
      <c r="C161" s="46">
        <v>93.00757022444739</v>
      </c>
      <c r="D161" s="48"/>
      <c r="E161" s="50" t="s">
        <v>135</v>
      </c>
      <c r="F161" s="52" t="s">
        <v>135</v>
      </c>
      <c r="G161" s="52">
        <v>93.00757022444739</v>
      </c>
      <c r="H161" s="104" t="str">
        <f>IFERROR(__xludf.DUMMYFUNCTION("""COMPUTED_VALUE"""),"This is hell")</f>
        <v>This is hell</v>
      </c>
      <c r="I161" s="56">
        <f t="shared" si="2"/>
        <v>95.91243304</v>
      </c>
      <c r="J161" s="57"/>
      <c r="K161" s="59" t="str">
        <f>IFERROR(VLOOKUP(H161,'Classement MS'!$B$2:$C$200,2,0),"0")</f>
        <v>0</v>
      </c>
      <c r="L161" s="59" t="str">
        <f>IFERROR(VLOOKUP(H161,'Classement RoC'!$B$2:$C$199,2,0),"0")</f>
        <v>0</v>
      </c>
      <c r="M161" s="59">
        <f>IFERROR(VLOOKUP(H161,'Classement Kill'!$B$2:$C$199,2,0),"0")</f>
        <v>95.91243304</v>
      </c>
    </row>
    <row r="162" ht="14.25" customHeight="1">
      <c r="A162" s="41">
        <f t="shared" si="1"/>
        <v>161</v>
      </c>
      <c r="B162" s="41" t="s">
        <v>206</v>
      </c>
      <c r="C162" s="46">
        <v>89.62027375854684</v>
      </c>
      <c r="D162" s="48"/>
      <c r="E162" s="50" t="s">
        <v>135</v>
      </c>
      <c r="F162" s="52">
        <v>89.62027375854684</v>
      </c>
      <c r="G162" s="52" t="s">
        <v>135</v>
      </c>
      <c r="H162" s="92" t="str">
        <f>IFERROR(__xludf.DUMMYFUNCTION("""COMPUTED_VALUE"""),"Roksanne")</f>
        <v>Roksanne</v>
      </c>
      <c r="I162" s="56">
        <f t="shared" si="2"/>
        <v>93.57413255</v>
      </c>
      <c r="J162" s="57"/>
      <c r="K162" s="59" t="str">
        <f>IFERROR(VLOOKUP(H162,'Classement MS'!$B$2:$C$200,2,0),"0")</f>
        <v>0</v>
      </c>
      <c r="L162" s="59" t="str">
        <f>IFERROR(VLOOKUP(H162,'Classement RoC'!$B$2:$C$199,2,0),"0")</f>
        <v>0</v>
      </c>
      <c r="M162" s="59">
        <f>IFERROR(VLOOKUP(H162,'Classement Kill'!$B$2:$C$199,2,0),"0")</f>
        <v>93.57413255</v>
      </c>
    </row>
    <row r="163" ht="14.25" customHeight="1">
      <c r="A163" s="41">
        <f t="shared" si="1"/>
        <v>162</v>
      </c>
      <c r="B163" s="92" t="s">
        <v>207</v>
      </c>
      <c r="C163" s="46">
        <v>84.42506488517341</v>
      </c>
      <c r="D163" s="48"/>
      <c r="E163" s="50" t="s">
        <v>135</v>
      </c>
      <c r="F163" s="52" t="s">
        <v>135</v>
      </c>
      <c r="G163" s="52">
        <v>84.42506488517341</v>
      </c>
      <c r="H163" s="92" t="str">
        <f>IFERROR(__xludf.DUMMYFUNCTION("""COMPUTED_VALUE"""),"Dragoutchi")</f>
        <v>Dragoutchi</v>
      </c>
      <c r="I163" s="56">
        <f t="shared" si="2"/>
        <v>93.00757022</v>
      </c>
      <c r="J163" s="57"/>
      <c r="K163" s="59" t="str">
        <f>IFERROR(VLOOKUP(H163,'Classement MS'!$B$2:$C$200,2,0),"0")</f>
        <v>0</v>
      </c>
      <c r="L163" s="59" t="str">
        <f>IFERROR(VLOOKUP(H163,'Classement RoC'!$B$2:$C$199,2,0),"0")</f>
        <v>0</v>
      </c>
      <c r="M163" s="59">
        <f>IFERROR(VLOOKUP(H163,'Classement Kill'!$B$2:$C$199,2,0),"0")</f>
        <v>93.00757022</v>
      </c>
    </row>
    <row r="164" ht="14.25" customHeight="1">
      <c r="A164" s="41">
        <f t="shared" si="1"/>
        <v>163</v>
      </c>
      <c r="B164" s="92" t="s">
        <v>208</v>
      </c>
      <c r="C164" s="46">
        <v>79.41845144951334</v>
      </c>
      <c r="D164" s="48"/>
      <c r="E164" s="50" t="s">
        <v>135</v>
      </c>
      <c r="F164" s="52" t="s">
        <v>135</v>
      </c>
      <c r="G164" s="52">
        <v>79.41845144951334</v>
      </c>
      <c r="H164" s="92" t="str">
        <f>IFERROR(__xludf.DUMMYFUNCTION("""COMPUTED_VALUE"""),"Antob86580")</f>
        <v>Antob86580</v>
      </c>
      <c r="I164" s="56">
        <f t="shared" si="2"/>
        <v>84.42506489</v>
      </c>
      <c r="J164" s="57"/>
      <c r="K164" s="59" t="str">
        <f>IFERROR(VLOOKUP(H164,'Classement MS'!$B$2:$C$200,2,0),"0")</f>
        <v>0</v>
      </c>
      <c r="L164" s="59" t="str">
        <f>IFERROR(VLOOKUP(H164,'Classement RoC'!$B$2:$C$199,2,0),"0")</f>
        <v>0</v>
      </c>
      <c r="M164" s="59">
        <f>IFERROR(VLOOKUP(H164,'Classement Kill'!$B$2:$C$199,2,0),"0")</f>
        <v>84.42506489</v>
      </c>
    </row>
    <row r="165" ht="14.25" customHeight="1">
      <c r="A165" s="41">
        <f t="shared" si="1"/>
        <v>164</v>
      </c>
      <c r="B165" s="92" t="s">
        <v>209</v>
      </c>
      <c r="C165" s="46">
        <v>76.02932134290077</v>
      </c>
      <c r="D165" s="48"/>
      <c r="E165" s="50" t="s">
        <v>135</v>
      </c>
      <c r="F165" s="52" t="s">
        <v>135</v>
      </c>
      <c r="G165" s="52">
        <v>76.02932134290077</v>
      </c>
      <c r="H165" s="92" t="str">
        <f>IFERROR(__xludf.DUMMYFUNCTION("""COMPUTED_VALUE"""),"Stockholm")</f>
        <v>Stockholm</v>
      </c>
      <c r="I165" s="56">
        <f t="shared" si="2"/>
        <v>79.41845145</v>
      </c>
      <c r="J165" s="57"/>
      <c r="K165" s="59" t="str">
        <f>IFERROR(VLOOKUP(H165,'Classement MS'!$B$2:$C$200,2,0),"0")</f>
        <v>0</v>
      </c>
      <c r="L165" s="59" t="str">
        <f>IFERROR(VLOOKUP(H165,'Classement RoC'!$B$2:$C$199,2,0),"0")</f>
        <v>0</v>
      </c>
      <c r="M165" s="59">
        <f>IFERROR(VLOOKUP(H165,'Classement Kill'!$B$2:$C$199,2,0),"0")</f>
        <v>79.41845145</v>
      </c>
    </row>
    <row r="166" ht="14.25" customHeight="1">
      <c r="A166" s="41">
        <f t="shared" si="1"/>
        <v>165</v>
      </c>
      <c r="B166" s="99" t="s">
        <v>210</v>
      </c>
      <c r="C166" s="46">
        <v>71.04989722561238</v>
      </c>
      <c r="D166" s="48"/>
      <c r="E166" s="50" t="s">
        <v>135</v>
      </c>
      <c r="F166" s="52" t="s">
        <v>135</v>
      </c>
      <c r="G166" s="52">
        <v>71.04989722561238</v>
      </c>
      <c r="H166" s="99" t="str">
        <f>IFERROR(__xludf.DUMMYFUNCTION("""COMPUTED_VALUE"""),"Karter6")</f>
        <v>Karter6</v>
      </c>
      <c r="I166" s="56">
        <f t="shared" si="2"/>
        <v>76.02932134</v>
      </c>
      <c r="J166" s="57"/>
      <c r="K166" s="59" t="str">
        <f>IFERROR(VLOOKUP(H166,'Classement MS'!$B$2:$C$200,2,0),"0")</f>
        <v>0</v>
      </c>
      <c r="L166" s="59" t="str">
        <f>IFERROR(VLOOKUP(H166,'Classement RoC'!$B$2:$C$199,2,0),"0")</f>
        <v>0</v>
      </c>
      <c r="M166" s="59">
        <f>IFERROR(VLOOKUP(H166,'Classement Kill'!$B$2:$C$199,2,0),"0")</f>
        <v>76.02932134</v>
      </c>
    </row>
    <row r="167" ht="14.25" customHeight="1">
      <c r="A167" s="41">
        <f t="shared" si="1"/>
        <v>166</v>
      </c>
      <c r="B167" s="92" t="s">
        <v>211</v>
      </c>
      <c r="C167" s="46">
        <v>69.84704556853023</v>
      </c>
      <c r="D167" s="48"/>
      <c r="E167" s="50" t="s">
        <v>135</v>
      </c>
      <c r="F167" s="52" t="s">
        <v>135</v>
      </c>
      <c r="G167" s="52">
        <v>69.84704556853023</v>
      </c>
      <c r="H167" s="92" t="str">
        <f>IFERROR(__xludf.DUMMYFUNCTION("""COMPUTED_VALUE"""),"Eliran")</f>
        <v>Eliran</v>
      </c>
      <c r="I167" s="56">
        <f t="shared" si="2"/>
        <v>71.04989723</v>
      </c>
      <c r="J167" s="57"/>
      <c r="K167" s="59" t="str">
        <f>IFERROR(VLOOKUP(H167,'Classement MS'!$B$2:$C$200,2,0),"0")</f>
        <v>0</v>
      </c>
      <c r="L167" s="59" t="str">
        <f>IFERROR(VLOOKUP(H167,'Classement RoC'!$B$2:$C$199,2,0),"0")</f>
        <v>0</v>
      </c>
      <c r="M167" s="59">
        <f>IFERROR(VLOOKUP(H167,'Classement Kill'!$B$2:$C$199,2,0),"0")</f>
        <v>71.04989723</v>
      </c>
    </row>
    <row r="168" ht="14.25" customHeight="1">
      <c r="A168" s="41">
        <f t="shared" si="1"/>
        <v>167</v>
      </c>
      <c r="B168" s="92" t="s">
        <v>212</v>
      </c>
      <c r="C168" s="46">
        <v>59.176653897645515</v>
      </c>
      <c r="D168" s="48"/>
      <c r="E168" s="50" t="s">
        <v>135</v>
      </c>
      <c r="F168" s="52" t="s">
        <v>135</v>
      </c>
      <c r="G168" s="52">
        <v>59.176653897645515</v>
      </c>
      <c r="H168" s="92" t="str">
        <f>IFERROR(__xludf.DUMMYFUNCTION("""COMPUTED_VALUE"""),"Manon")</f>
        <v>Manon</v>
      </c>
      <c r="I168" s="56">
        <f t="shared" si="2"/>
        <v>69.84704557</v>
      </c>
      <c r="J168" s="57"/>
      <c r="K168" s="59" t="str">
        <f>IFERROR(VLOOKUP(H168,'Classement MS'!$B$2:$C$200,2,0),"0")</f>
        <v>0</v>
      </c>
      <c r="L168" s="59" t="str">
        <f>IFERROR(VLOOKUP(H168,'Classement RoC'!$B$2:$C$199,2,0),"0")</f>
        <v>0</v>
      </c>
      <c r="M168" s="59">
        <f>IFERROR(VLOOKUP(H168,'Classement Kill'!$B$2:$C$199,2,0),"0")</f>
        <v>69.84704557</v>
      </c>
    </row>
    <row r="169" ht="14.25" customHeight="1">
      <c r="A169" s="41">
        <f t="shared" si="1"/>
        <v>168</v>
      </c>
      <c r="B169" s="92" t="s">
        <v>213</v>
      </c>
      <c r="C169" s="46">
        <v>54.98330569890932</v>
      </c>
      <c r="D169" s="48"/>
      <c r="E169" s="50" t="s">
        <v>135</v>
      </c>
      <c r="F169" s="52" t="s">
        <v>135</v>
      </c>
      <c r="G169" s="52">
        <v>54.98330569890932</v>
      </c>
      <c r="H169" s="92" t="str">
        <f>IFERROR(__xludf.DUMMYFUNCTION("""COMPUTED_VALUE"""),"GambleBoy")</f>
        <v>GambleBoy</v>
      </c>
      <c r="I169" s="56">
        <f t="shared" si="2"/>
        <v>59.1766539</v>
      </c>
      <c r="J169" s="57"/>
      <c r="K169" s="59" t="str">
        <f>IFERROR(VLOOKUP(H169,'Classement MS'!$B$2:$C$200,2,0),"0")</f>
        <v>0</v>
      </c>
      <c r="L169" s="59" t="str">
        <f>IFERROR(VLOOKUP(H169,'Classement RoC'!$B$2:$C$199,2,0),"0")</f>
        <v>0</v>
      </c>
      <c r="M169" s="59">
        <f>IFERROR(VLOOKUP(H169,'Classement Kill'!$B$2:$C$199,2,0),"0")</f>
        <v>59.1766539</v>
      </c>
    </row>
    <row r="170" ht="14.25" customHeight="1">
      <c r="A170" s="41">
        <f t="shared" si="1"/>
        <v>169</v>
      </c>
      <c r="B170" s="92" t="s">
        <v>214</v>
      </c>
      <c r="C170" s="46">
        <v>49.70478532350151</v>
      </c>
      <c r="D170" s="48"/>
      <c r="E170" s="50" t="s">
        <v>135</v>
      </c>
      <c r="F170" s="52" t="s">
        <v>135</v>
      </c>
      <c r="G170" s="52">
        <v>49.70478532350151</v>
      </c>
      <c r="H170" s="92" t="str">
        <f>IFERROR(__xludf.DUMMYFUNCTION("""COMPUTED_VALUE"""),"TheWOWStreet")</f>
        <v>TheWOWStreet</v>
      </c>
      <c r="I170" s="56">
        <f t="shared" si="2"/>
        <v>54.9833057</v>
      </c>
      <c r="J170" s="57"/>
      <c r="K170" s="59" t="str">
        <f>IFERROR(VLOOKUP(H170,'Classement MS'!$B$2:$C$200,2,0),"0")</f>
        <v>0</v>
      </c>
      <c r="L170" s="59" t="str">
        <f>IFERROR(VLOOKUP(H170,'Classement RoC'!$B$2:$C$199,2,0),"0")</f>
        <v>0</v>
      </c>
      <c r="M170" s="59">
        <f>IFERROR(VLOOKUP(H170,'Classement Kill'!$B$2:$C$199,2,0),"0")</f>
        <v>54.9833057</v>
      </c>
    </row>
    <row r="171" ht="14.25" customHeight="1">
      <c r="A171" s="41">
        <f t="shared" si="1"/>
        <v>170</v>
      </c>
      <c r="B171" s="92" t="s">
        <v>215</v>
      </c>
      <c r="C171" s="46">
        <v>47.42955631849383</v>
      </c>
      <c r="D171" s="48"/>
      <c r="E171" s="50" t="s">
        <v>135</v>
      </c>
      <c r="F171" s="52" t="s">
        <v>135</v>
      </c>
      <c r="G171" s="52">
        <v>47.42955631849383</v>
      </c>
      <c r="H171" s="92" t="str">
        <f>IFERROR(__xludf.DUMMYFUNCTION("""COMPUTED_VALUE"""),"karibette")</f>
        <v>karibette</v>
      </c>
      <c r="I171" s="56">
        <f t="shared" si="2"/>
        <v>49.70478532</v>
      </c>
      <c r="J171" s="57"/>
      <c r="K171" s="59" t="str">
        <f>IFERROR(VLOOKUP(H171,'Classement MS'!$B$2:$C$200,2,0),"0")</f>
        <v>0</v>
      </c>
      <c r="L171" s="59" t="str">
        <f>IFERROR(VLOOKUP(H171,'Classement RoC'!$B$2:$C$199,2,0),"0")</f>
        <v>0</v>
      </c>
      <c r="M171" s="59">
        <f>IFERROR(VLOOKUP(H171,'Classement Kill'!$B$2:$C$199,2,0),"0")</f>
        <v>49.70478532</v>
      </c>
    </row>
    <row r="172" ht="14.25" customHeight="1">
      <c r="A172" s="41">
        <f t="shared" si="1"/>
        <v>171</v>
      </c>
      <c r="B172" s="98" t="s">
        <v>216</v>
      </c>
      <c r="C172" s="46">
        <v>41.04576832878164</v>
      </c>
      <c r="D172" s="48"/>
      <c r="E172" s="50" t="s">
        <v>135</v>
      </c>
      <c r="F172" s="52" t="s">
        <v>135</v>
      </c>
      <c r="G172" s="52">
        <v>41.04576832878164</v>
      </c>
      <c r="H172" s="98" t="str">
        <f>IFERROR(__xludf.DUMMYFUNCTION("""COMPUTED_VALUE"""),"Onyx.luxon")</f>
        <v>Onyx.luxon</v>
      </c>
      <c r="I172" s="56">
        <f t="shared" si="2"/>
        <v>47.42955632</v>
      </c>
      <c r="J172" s="57"/>
      <c r="K172" s="59" t="str">
        <f>IFERROR(VLOOKUP(H172,'Classement MS'!$B$2:$C$200,2,0),"0")</f>
        <v>0</v>
      </c>
      <c r="L172" s="59" t="str">
        <f>IFERROR(VLOOKUP(H172,'Classement RoC'!$B$2:$C$199,2,0),"0")</f>
        <v>0</v>
      </c>
      <c r="M172" s="59">
        <f>IFERROR(VLOOKUP(H172,'Classement Kill'!$B$2:$C$199,2,0),"0")</f>
        <v>47.42955632</v>
      </c>
    </row>
    <row r="173" ht="14.25" customHeight="1">
      <c r="A173" s="41">
        <f t="shared" si="1"/>
        <v>172</v>
      </c>
      <c r="B173" s="96" t="s">
        <v>217</v>
      </c>
      <c r="C173" s="46">
        <v>28.359621705949525</v>
      </c>
      <c r="D173" s="48"/>
      <c r="E173" s="50" t="s">
        <v>135</v>
      </c>
      <c r="F173" s="52" t="s">
        <v>135</v>
      </c>
      <c r="G173" s="52">
        <v>28.359621705949525</v>
      </c>
      <c r="H173" s="96" t="str">
        <f>IFERROR(__xludf.DUMMYFUNCTION("""COMPUTED_VALUE"""),"Lamby")</f>
        <v>Lamby</v>
      </c>
      <c r="I173" s="56">
        <f t="shared" si="2"/>
        <v>41.04576833</v>
      </c>
      <c r="J173" s="57"/>
      <c r="K173" s="59" t="str">
        <f>IFERROR(VLOOKUP(H173,'Classement MS'!$B$2:$C$200,2,0),"0")</f>
        <v>0</v>
      </c>
      <c r="L173" s="59" t="str">
        <f>IFERROR(VLOOKUP(H173,'Classement RoC'!$B$2:$C$199,2,0),"0")</f>
        <v>0</v>
      </c>
      <c r="M173" s="59">
        <f>IFERROR(VLOOKUP(H173,'Classement Kill'!$B$2:$C$199,2,0),"0")</f>
        <v>41.04576833</v>
      </c>
    </row>
    <row r="174" ht="14.25" customHeight="1">
      <c r="A174" s="41">
        <f t="shared" si="1"/>
        <v>173</v>
      </c>
      <c r="B174" s="92" t="s">
        <v>218</v>
      </c>
      <c r="C174" s="46">
        <v>15.843190161376604</v>
      </c>
      <c r="D174" s="48"/>
      <c r="E174" s="50" t="s">
        <v>135</v>
      </c>
      <c r="F174" s="52" t="s">
        <v>135</v>
      </c>
      <c r="G174" s="52">
        <v>15.843190161376604</v>
      </c>
      <c r="H174" s="92" t="str">
        <f>IFERROR(__xludf.DUMMYFUNCTION("""COMPUTED_VALUE"""),"Pangallin")</f>
        <v>Pangallin</v>
      </c>
      <c r="I174" s="56">
        <f t="shared" si="2"/>
        <v>28.35962171</v>
      </c>
      <c r="J174" s="57"/>
      <c r="K174" s="59" t="str">
        <f>IFERROR(VLOOKUP(H174,'Classement MS'!$B$2:$C$200,2,0),"0")</f>
        <v>0</v>
      </c>
      <c r="L174" s="59" t="str">
        <f>IFERROR(VLOOKUP(H174,'Classement RoC'!$B$2:$C$199,2,0),"0")</f>
        <v>0</v>
      </c>
      <c r="M174" s="59">
        <f>IFERROR(VLOOKUP(H174,'Classement Kill'!$B$2:$C$199,2,0),"0")</f>
        <v>28.35962171</v>
      </c>
    </row>
    <row r="175" ht="14.25" customHeight="1">
      <c r="A175" s="41">
        <f t="shared" si="1"/>
        <v>174</v>
      </c>
      <c r="B175" s="92" t="s">
        <v>219</v>
      </c>
      <c r="C175" s="46">
        <v>7.075325587593828</v>
      </c>
      <c r="D175" s="48"/>
      <c r="E175" s="50" t="s">
        <v>135</v>
      </c>
      <c r="F175" s="52" t="s">
        <v>135</v>
      </c>
      <c r="G175" s="52">
        <v>7.075325587593828</v>
      </c>
      <c r="H175" s="92" t="str">
        <f>IFERROR(__xludf.DUMMYFUNCTION("""COMPUTED_VALUE"""),"esco86")</f>
        <v>esco86</v>
      </c>
      <c r="I175" s="56">
        <f t="shared" si="2"/>
        <v>15.84319016</v>
      </c>
      <c r="J175" s="57"/>
      <c r="K175" s="59" t="str">
        <f>IFERROR(VLOOKUP(H175,'Classement MS'!$B$2:$C$200,2,0),"0")</f>
        <v>0</v>
      </c>
      <c r="L175" s="59" t="str">
        <f>IFERROR(VLOOKUP(H175,'Classement RoC'!$B$2:$C$199,2,0),"0")</f>
        <v>0</v>
      </c>
      <c r="M175" s="59">
        <f>IFERROR(VLOOKUP(H175,'Classement Kill'!$B$2:$C$199,2,0),"0")</f>
        <v>15.84319016</v>
      </c>
    </row>
    <row r="176" ht="14.25" customHeight="1">
      <c r="A176" s="41">
        <f t="shared" si="1"/>
        <v>175</v>
      </c>
      <c r="B176" s="99" t="s">
        <v>220</v>
      </c>
      <c r="C176" s="46">
        <v>2.9629991759951415</v>
      </c>
      <c r="D176" s="48"/>
      <c r="E176" s="50" t="s">
        <v>135</v>
      </c>
      <c r="F176" s="52" t="s">
        <v>135</v>
      </c>
      <c r="G176" s="52">
        <v>2.9629991759951415</v>
      </c>
      <c r="H176" s="99" t="str">
        <f>IFERROR(__xludf.DUMMYFUNCTION("""COMPUTED_VALUE"""),"ceeme86")</f>
        <v>ceeme86</v>
      </c>
      <c r="I176" s="56">
        <f t="shared" si="2"/>
        <v>7.075325588</v>
      </c>
      <c r="J176" s="57"/>
      <c r="K176" s="59" t="str">
        <f>IFERROR(VLOOKUP(H176,'Classement MS'!$B$2:$C$200,2,0),"0")</f>
        <v>0</v>
      </c>
      <c r="L176" s="59" t="str">
        <f>IFERROR(VLOOKUP(H176,'Classement RoC'!$B$2:$C$199,2,0),"0")</f>
        <v>0</v>
      </c>
      <c r="M176" s="59">
        <f>IFERROR(VLOOKUP(H176,'Classement Kill'!$B$2:$C$199,2,0),"0")</f>
        <v>7.075325588</v>
      </c>
    </row>
    <row r="177" ht="14.25" customHeight="1">
      <c r="A177" s="41">
        <f t="shared" si="1"/>
        <v>176</v>
      </c>
      <c r="B177" s="84"/>
      <c r="C177" s="46">
        <v>0.0</v>
      </c>
      <c r="D177" s="48"/>
      <c r="E177" s="50" t="s">
        <v>135</v>
      </c>
      <c r="F177" s="52" t="s">
        <v>135</v>
      </c>
      <c r="G177" s="52" t="s">
        <v>135</v>
      </c>
      <c r="H177" s="95" t="str">
        <f>IFERROR(__xludf.DUMMYFUNCTION("""COMPUTED_VALUE"""),"karib")</f>
        <v>karib</v>
      </c>
      <c r="I177" s="56">
        <f t="shared" si="2"/>
        <v>2.962999176</v>
      </c>
      <c r="J177" s="57"/>
      <c r="K177" s="59" t="str">
        <f>IFERROR(VLOOKUP(H177,'Classement MS'!$B$2:$C$200,2,0),"0")</f>
        <v>0</v>
      </c>
      <c r="L177" s="59" t="str">
        <f>IFERROR(VLOOKUP(H177,'Classement RoC'!$B$2:$C$199,2,0),"0")</f>
        <v>0</v>
      </c>
      <c r="M177" s="59">
        <f>IFERROR(VLOOKUP(H177,'Classement Kill'!$B$2:$C$199,2,0),"0")</f>
        <v>2.962999176</v>
      </c>
    </row>
    <row r="178" ht="14.25" customHeight="1">
      <c r="A178" s="41">
        <f t="shared" si="1"/>
        <v>177</v>
      </c>
      <c r="B178" s="83"/>
      <c r="C178" s="46">
        <v>0.0</v>
      </c>
      <c r="D178" s="48"/>
      <c r="E178" s="50" t="s">
        <v>135</v>
      </c>
      <c r="F178" s="52" t="s">
        <v>135</v>
      </c>
      <c r="G178" s="52" t="s">
        <v>135</v>
      </c>
      <c r="H178" s="83"/>
      <c r="I178" s="56">
        <f t="shared" si="2"/>
        <v>0</v>
      </c>
      <c r="J178" s="57"/>
      <c r="K178" s="59" t="str">
        <f>IFERROR(VLOOKUP(H178,'Classement MS'!$B$2:$C$200,2,0),"0")</f>
        <v>0</v>
      </c>
      <c r="L178" s="59" t="str">
        <f>IFERROR(VLOOKUP(H178,'Classement RoC'!$B$2:$C$199,2,0),"0")</f>
        <v>0</v>
      </c>
      <c r="M178" s="59" t="str">
        <f>IFERROR(VLOOKUP(H178,'Classement Kill'!$B$2:$C$199,2,0),"0")</f>
        <v>0</v>
      </c>
    </row>
    <row r="179" ht="14.25" customHeight="1">
      <c r="A179" s="41">
        <f t="shared" si="1"/>
        <v>178</v>
      </c>
      <c r="B179" s="84"/>
      <c r="C179" s="46">
        <v>0.0</v>
      </c>
      <c r="D179" s="48"/>
      <c r="E179" s="50" t="s">
        <v>135</v>
      </c>
      <c r="F179" s="52" t="s">
        <v>135</v>
      </c>
      <c r="G179" s="52" t="s">
        <v>135</v>
      </c>
      <c r="H179" s="84"/>
      <c r="I179" s="56">
        <f t="shared" si="2"/>
        <v>0</v>
      </c>
      <c r="J179" s="57"/>
      <c r="K179" s="59" t="str">
        <f>IFERROR(VLOOKUP(H179,'Classement MS'!$B$2:$C$200,2,0),"0")</f>
        <v>0</v>
      </c>
      <c r="L179" s="59" t="str">
        <f>IFERROR(VLOOKUP(H179,'Classement RoC'!$B$2:$C$199,2,0),"0")</f>
        <v>0</v>
      </c>
      <c r="M179" s="59" t="str">
        <f>IFERROR(VLOOKUP(H179,'Classement Kill'!$B$2:$C$199,2,0),"0")</f>
        <v>0</v>
      </c>
    </row>
    <row r="180" ht="14.25" customHeight="1">
      <c r="A180" s="41">
        <f t="shared" si="1"/>
        <v>179</v>
      </c>
      <c r="B180" s="83"/>
      <c r="C180" s="46">
        <v>0.0</v>
      </c>
      <c r="D180" s="48"/>
      <c r="E180" s="50" t="s">
        <v>135</v>
      </c>
      <c r="F180" s="52" t="s">
        <v>135</v>
      </c>
      <c r="G180" s="52" t="s">
        <v>135</v>
      </c>
      <c r="H180" s="83"/>
      <c r="I180" s="56">
        <f t="shared" si="2"/>
        <v>0</v>
      </c>
      <c r="J180" s="64"/>
      <c r="K180" s="59" t="str">
        <f>IFERROR(VLOOKUP(H180,'Classement MS'!$B$2:$C$200,2,0),"0")</f>
        <v>0</v>
      </c>
      <c r="L180" s="59" t="str">
        <f>IFERROR(VLOOKUP(H180,'Classement RoC'!$B$2:$C$199,2,0),"0")</f>
        <v>0</v>
      </c>
      <c r="M180" s="59" t="str">
        <f>IFERROR(VLOOKUP(H180,'Classement Kill'!$B$2:$C$199,2,0),"0")</f>
        <v>0</v>
      </c>
    </row>
    <row r="181" ht="14.25" customHeight="1">
      <c r="A181" s="41">
        <f t="shared" si="1"/>
        <v>180</v>
      </c>
      <c r="B181" s="87"/>
      <c r="C181" s="46">
        <v>0.0</v>
      </c>
      <c r="D181" s="48"/>
      <c r="E181" s="50" t="s">
        <v>135</v>
      </c>
      <c r="F181" s="52" t="s">
        <v>135</v>
      </c>
      <c r="G181" s="52" t="s">
        <v>135</v>
      </c>
      <c r="H181" s="87"/>
      <c r="I181" s="56">
        <f t="shared" si="2"/>
        <v>0</v>
      </c>
      <c r="J181" s="64"/>
      <c r="K181" s="59" t="str">
        <f>IFERROR(VLOOKUP(H181,'Classement MS'!$B$2:$C$200,2,0),"0")</f>
        <v>0</v>
      </c>
      <c r="L181" s="59" t="str">
        <f>IFERROR(VLOOKUP(H181,'Classement RoC'!$B$2:$C$199,2,0),"0")</f>
        <v>0</v>
      </c>
      <c r="M181" s="59" t="str">
        <f>IFERROR(VLOOKUP(H181,'Classement Kill'!$B$2:$C$199,2,0),"0")</f>
        <v>0</v>
      </c>
    </row>
    <row r="182" ht="14.25" customHeight="1">
      <c r="A182" s="41">
        <f t="shared" si="1"/>
        <v>181</v>
      </c>
      <c r="B182" s="89"/>
      <c r="C182" s="46">
        <v>0.0</v>
      </c>
      <c r="D182" s="48"/>
      <c r="E182" s="50" t="s">
        <v>135</v>
      </c>
      <c r="F182" s="52" t="s">
        <v>135</v>
      </c>
      <c r="G182" s="52" t="s">
        <v>135</v>
      </c>
      <c r="H182" s="89"/>
      <c r="I182" s="56">
        <f t="shared" si="2"/>
        <v>0</v>
      </c>
      <c r="J182" s="57"/>
      <c r="K182" s="59" t="str">
        <f>IFERROR(VLOOKUP(H182,'Classement MS'!$B$2:$C$200,2,0),"0")</f>
        <v>0</v>
      </c>
      <c r="L182" s="59" t="str">
        <f>IFERROR(VLOOKUP(H182,'Classement RoC'!$B$2:$C$199,2,0),"0")</f>
        <v>0</v>
      </c>
      <c r="M182" s="59" t="str">
        <f>IFERROR(VLOOKUP(H182,'Classement Kill'!$B$2:$C$199,2,0),"0")</f>
        <v>0</v>
      </c>
    </row>
    <row r="183" ht="14.25" customHeight="1">
      <c r="A183" s="41">
        <f t="shared" si="1"/>
        <v>182</v>
      </c>
      <c r="B183" s="84"/>
      <c r="C183" s="46">
        <v>0.0</v>
      </c>
      <c r="D183" s="48"/>
      <c r="E183" s="50" t="s">
        <v>135</v>
      </c>
      <c r="F183" s="52" t="s">
        <v>135</v>
      </c>
      <c r="G183" s="52" t="s">
        <v>135</v>
      </c>
      <c r="H183" s="84"/>
      <c r="I183" s="56">
        <f t="shared" si="2"/>
        <v>0</v>
      </c>
      <c r="J183" s="57"/>
      <c r="K183" s="59" t="str">
        <f>IFERROR(VLOOKUP(H183,'Classement MS'!$B$2:$C$200,2,0),"0")</f>
        <v>0</v>
      </c>
      <c r="L183" s="59" t="str">
        <f>IFERROR(VLOOKUP(H183,'Classement RoC'!$B$2:$C$199,2,0),"0")</f>
        <v>0</v>
      </c>
      <c r="M183" s="59" t="str">
        <f>IFERROR(VLOOKUP(H183,'Classement Kill'!$B$2:$C$199,2,0),"0")</f>
        <v>0</v>
      </c>
    </row>
    <row r="184" ht="14.25" customHeight="1">
      <c r="A184" s="41">
        <f t="shared" si="1"/>
        <v>183</v>
      </c>
      <c r="B184" s="84"/>
      <c r="C184" s="46">
        <v>0.0</v>
      </c>
      <c r="D184" s="48"/>
      <c r="E184" s="50" t="s">
        <v>135</v>
      </c>
      <c r="F184" s="52" t="s">
        <v>135</v>
      </c>
      <c r="G184" s="52" t="s">
        <v>135</v>
      </c>
      <c r="H184" s="84"/>
      <c r="I184" s="56">
        <f t="shared" si="2"/>
        <v>0</v>
      </c>
      <c r="J184" s="57"/>
      <c r="K184" s="59" t="str">
        <f>IFERROR(VLOOKUP(H184,'Classement MS'!$B$2:$C$200,2,0),"0")</f>
        <v>0</v>
      </c>
      <c r="L184" s="59" t="str">
        <f>IFERROR(VLOOKUP(H184,'Classement RoC'!$B$2:$C$199,2,0),"0")</f>
        <v>0</v>
      </c>
      <c r="M184" s="59" t="str">
        <f>IFERROR(VLOOKUP(H184,'Classement Kill'!$B$2:$C$199,2,0),"0")</f>
        <v>0</v>
      </c>
    </row>
    <row r="185" ht="14.25" customHeight="1">
      <c r="A185" s="41">
        <f t="shared" si="1"/>
        <v>184</v>
      </c>
      <c r="B185" s="83"/>
      <c r="C185" s="46">
        <v>0.0</v>
      </c>
      <c r="D185" s="48"/>
      <c r="E185" s="50" t="s">
        <v>135</v>
      </c>
      <c r="F185" s="52" t="s">
        <v>135</v>
      </c>
      <c r="G185" s="52" t="s">
        <v>135</v>
      </c>
      <c r="H185" s="83"/>
      <c r="I185" s="56">
        <f t="shared" si="2"/>
        <v>0</v>
      </c>
      <c r="J185" s="57"/>
      <c r="K185" s="59" t="str">
        <f>IFERROR(VLOOKUP(H185,'Classement MS'!$B$2:$C$200,2,0),"0")</f>
        <v>0</v>
      </c>
      <c r="L185" s="59" t="str">
        <f>IFERROR(VLOOKUP(H185,'Classement RoC'!$B$2:$C$199,2,0),"0")</f>
        <v>0</v>
      </c>
      <c r="M185" s="59" t="str">
        <f>IFERROR(VLOOKUP(H185,'Classement Kill'!$B$2:$C$199,2,0),"0")</f>
        <v>0</v>
      </c>
    </row>
    <row r="186" ht="14.25" customHeight="1">
      <c r="A186" s="41">
        <f t="shared" si="1"/>
        <v>185</v>
      </c>
      <c r="B186" s="41"/>
      <c r="C186" s="46">
        <v>0.0</v>
      </c>
      <c r="D186" s="48"/>
      <c r="E186" s="50" t="s">
        <v>135</v>
      </c>
      <c r="F186" s="52" t="s">
        <v>135</v>
      </c>
      <c r="G186" s="52" t="s">
        <v>135</v>
      </c>
      <c r="H186" s="41"/>
      <c r="I186" s="56">
        <f t="shared" si="2"/>
        <v>0</v>
      </c>
      <c r="J186" s="57"/>
      <c r="K186" s="59" t="str">
        <f>IFERROR(VLOOKUP(H186,'Classement MS'!$B$2:$C$200,2,0),"0")</f>
        <v>0</v>
      </c>
      <c r="L186" s="59" t="str">
        <f>IFERROR(VLOOKUP(H186,'Classement RoC'!$B$2:$C$199,2,0),"0")</f>
        <v>0</v>
      </c>
      <c r="M186" s="59" t="str">
        <f>IFERROR(VLOOKUP(H186,'Classement Kill'!$B$2:$C$199,2,0),"0")</f>
        <v>0</v>
      </c>
    </row>
    <row r="187" ht="14.25" customHeight="1">
      <c r="A187" s="41">
        <f t="shared" si="1"/>
        <v>186</v>
      </c>
      <c r="B187" s="105"/>
      <c r="C187" s="46">
        <v>0.0</v>
      </c>
      <c r="D187" s="48"/>
      <c r="E187" s="50" t="s">
        <v>135</v>
      </c>
      <c r="F187" s="52" t="s">
        <v>135</v>
      </c>
      <c r="G187" s="52" t="s">
        <v>135</v>
      </c>
      <c r="H187" s="105"/>
      <c r="I187" s="56">
        <f t="shared" si="2"/>
        <v>0</v>
      </c>
      <c r="J187" s="57"/>
      <c r="K187" s="59" t="str">
        <f>IFERROR(VLOOKUP(H187,'Classement MS'!$B$2:$C$200,2,0),"0")</f>
        <v>0</v>
      </c>
      <c r="L187" s="59" t="str">
        <f>IFERROR(VLOOKUP(H187,'Classement RoC'!$B$2:$C$199,2,0),"0")</f>
        <v>0</v>
      </c>
      <c r="M187" s="59" t="str">
        <f>IFERROR(VLOOKUP(H187,'Classement Kill'!$B$2:$C$199,2,0),"0")</f>
        <v>0</v>
      </c>
    </row>
    <row r="188" ht="14.25" customHeight="1">
      <c r="A188" s="41">
        <f t="shared" si="1"/>
        <v>187</v>
      </c>
      <c r="B188" s="105"/>
      <c r="C188" s="46">
        <v>0.0</v>
      </c>
      <c r="D188" s="48"/>
      <c r="E188" s="50" t="s">
        <v>135</v>
      </c>
      <c r="F188" s="52" t="s">
        <v>135</v>
      </c>
      <c r="G188" s="52" t="s">
        <v>135</v>
      </c>
      <c r="H188" s="105"/>
      <c r="I188" s="56">
        <f t="shared" si="2"/>
        <v>0</v>
      </c>
      <c r="J188" s="57"/>
      <c r="K188" s="59" t="str">
        <f>IFERROR(VLOOKUP(H188,'Classement MS'!$B$2:$C$200,2,0),"0")</f>
        <v>0</v>
      </c>
      <c r="L188" s="59" t="str">
        <f>IFERROR(VLOOKUP(H188,'Classement RoC'!$B$2:$C$199,2,0),"0")</f>
        <v>0</v>
      </c>
      <c r="M188" s="59" t="str">
        <f>IFERROR(VLOOKUP(H188,'Classement Kill'!$B$2:$C$199,2,0),"0")</f>
        <v>0</v>
      </c>
    </row>
    <row r="189" ht="14.25" customHeight="1">
      <c r="A189" s="41">
        <f t="shared" si="1"/>
        <v>188</v>
      </c>
      <c r="B189" s="105"/>
      <c r="C189" s="46">
        <v>0.0</v>
      </c>
      <c r="D189" s="48"/>
      <c r="E189" s="50" t="s">
        <v>135</v>
      </c>
      <c r="F189" s="52" t="s">
        <v>135</v>
      </c>
      <c r="G189" s="52" t="s">
        <v>135</v>
      </c>
      <c r="H189" s="105"/>
      <c r="I189" s="56">
        <f t="shared" si="2"/>
        <v>0</v>
      </c>
      <c r="J189" s="57"/>
      <c r="K189" s="59" t="str">
        <f>IFERROR(VLOOKUP(H189,'Classement MS'!$B$2:$C$200,2,0),"0")</f>
        <v>0</v>
      </c>
      <c r="L189" s="59" t="str">
        <f>IFERROR(VLOOKUP(H189,'Classement RoC'!$B$2:$C$199,2,0),"0")</f>
        <v>0</v>
      </c>
      <c r="M189" s="59" t="str">
        <f>IFERROR(VLOOKUP(H189,'Classement Kill'!$B$2:$C$199,2,0),"0")</f>
        <v>0</v>
      </c>
    </row>
    <row r="190" ht="14.25" customHeight="1">
      <c r="A190" s="41">
        <f t="shared" si="1"/>
        <v>189</v>
      </c>
      <c r="B190" s="105"/>
      <c r="C190" s="46">
        <v>0.0</v>
      </c>
      <c r="D190" s="48"/>
      <c r="E190" s="50" t="s">
        <v>135</v>
      </c>
      <c r="F190" s="52" t="s">
        <v>135</v>
      </c>
      <c r="G190" s="52" t="s">
        <v>135</v>
      </c>
      <c r="H190" s="105"/>
      <c r="I190" s="56">
        <f t="shared" si="2"/>
        <v>0</v>
      </c>
      <c r="J190" s="57"/>
      <c r="K190" s="59" t="str">
        <f>IFERROR(VLOOKUP(H190,'Classement MS'!$B$2:$C$200,2,0),"0")</f>
        <v>0</v>
      </c>
      <c r="L190" s="59" t="str">
        <f>IFERROR(VLOOKUP(H190,'Classement RoC'!$B$2:$C$199,2,0),"0")</f>
        <v>0</v>
      </c>
      <c r="M190" s="59" t="str">
        <f>IFERROR(VLOOKUP(H190,'Classement Kill'!$B$2:$C$199,2,0),"0")</f>
        <v>0</v>
      </c>
    </row>
    <row r="191" ht="14.25" customHeight="1">
      <c r="A191" s="41">
        <f t="shared" si="1"/>
        <v>190</v>
      </c>
      <c r="B191" s="105"/>
      <c r="C191" s="46">
        <v>0.0</v>
      </c>
      <c r="D191" s="48"/>
      <c r="E191" s="50" t="s">
        <v>135</v>
      </c>
      <c r="F191" s="52" t="s">
        <v>135</v>
      </c>
      <c r="G191" s="52" t="s">
        <v>135</v>
      </c>
      <c r="H191" s="105"/>
      <c r="I191" s="56">
        <f t="shared" si="2"/>
        <v>0</v>
      </c>
      <c r="J191" s="57"/>
      <c r="K191" s="59" t="str">
        <f>IFERROR(VLOOKUP(H191,'Classement MS'!$B$2:$C$200,2,0),"0")</f>
        <v>0</v>
      </c>
      <c r="L191" s="59" t="str">
        <f>IFERROR(VLOOKUP(H191,'Classement RoC'!$B$2:$C$199,2,0),"0")</f>
        <v>0</v>
      </c>
      <c r="M191" s="59" t="str">
        <f>IFERROR(VLOOKUP(H191,'Classement Kill'!$B$2:$C$199,2,0),"0")</f>
        <v>0</v>
      </c>
    </row>
    <row r="192" ht="14.25" customHeight="1">
      <c r="A192" s="41">
        <f t="shared" si="1"/>
        <v>191</v>
      </c>
      <c r="B192" s="105"/>
      <c r="C192" s="46">
        <v>0.0</v>
      </c>
      <c r="D192" s="48"/>
      <c r="E192" s="50" t="s">
        <v>135</v>
      </c>
      <c r="F192" s="52" t="s">
        <v>135</v>
      </c>
      <c r="G192" s="52" t="s">
        <v>135</v>
      </c>
      <c r="H192" s="105"/>
      <c r="I192" s="56">
        <f t="shared" si="2"/>
        <v>0</v>
      </c>
      <c r="J192" s="57"/>
      <c r="K192" s="59" t="str">
        <f>IFERROR(VLOOKUP(H192,'Classement MS'!$B$2:$C$200,2,0),"0")</f>
        <v>0</v>
      </c>
      <c r="L192" s="59" t="str">
        <f>IFERROR(VLOOKUP(H192,'Classement RoC'!$B$2:$C$199,2,0),"0")</f>
        <v>0</v>
      </c>
      <c r="M192" s="59" t="str">
        <f>IFERROR(VLOOKUP(H192,'Classement Kill'!$B$2:$C$199,2,0),"0")</f>
        <v>0</v>
      </c>
    </row>
    <row r="193" ht="14.25" customHeight="1">
      <c r="A193" s="41">
        <f t="shared" si="1"/>
        <v>192</v>
      </c>
      <c r="B193" s="105"/>
      <c r="C193" s="46">
        <v>0.0</v>
      </c>
      <c r="D193" s="48"/>
      <c r="E193" s="50" t="s">
        <v>135</v>
      </c>
      <c r="F193" s="52" t="s">
        <v>135</v>
      </c>
      <c r="G193" s="52" t="s">
        <v>135</v>
      </c>
      <c r="H193" s="105"/>
      <c r="I193" s="56">
        <f t="shared" si="2"/>
        <v>0</v>
      </c>
      <c r="J193" s="57"/>
      <c r="K193" s="59" t="str">
        <f>IFERROR(VLOOKUP(H193,'Classement MS'!$B$2:$C$200,2,0),"0")</f>
        <v>0</v>
      </c>
      <c r="L193" s="59" t="str">
        <f>IFERROR(VLOOKUP(H193,'Classement RoC'!$B$2:$C$199,2,0),"0")</f>
        <v>0</v>
      </c>
      <c r="M193" s="59" t="str">
        <f>IFERROR(VLOOKUP(H193,'Classement Kill'!$B$2:$C$199,2,0),"0")</f>
        <v>0</v>
      </c>
    </row>
    <row r="194" ht="14.25" customHeight="1">
      <c r="A194" s="41">
        <f t="shared" si="1"/>
        <v>193</v>
      </c>
      <c r="B194" s="105"/>
      <c r="C194" s="46">
        <v>0.0</v>
      </c>
      <c r="D194" s="48"/>
      <c r="E194" s="50" t="s">
        <v>135</v>
      </c>
      <c r="F194" s="52" t="s">
        <v>135</v>
      </c>
      <c r="G194" s="52" t="s">
        <v>135</v>
      </c>
      <c r="H194" s="105"/>
      <c r="I194" s="56">
        <f t="shared" si="2"/>
        <v>0</v>
      </c>
      <c r="J194" s="57"/>
      <c r="K194" s="59" t="str">
        <f>IFERROR(VLOOKUP(H194,'Classement MS'!$B$2:$C$200,2,0),"0")</f>
        <v>0</v>
      </c>
      <c r="L194" s="59" t="str">
        <f>IFERROR(VLOOKUP(H194,'Classement RoC'!$B$2:$C$199,2,0),"0")</f>
        <v>0</v>
      </c>
      <c r="M194" s="59" t="str">
        <f>IFERROR(VLOOKUP(H194,'Classement Kill'!$B$2:$C$199,2,0),"0")</f>
        <v>0</v>
      </c>
    </row>
    <row r="195" ht="14.25" customHeight="1">
      <c r="A195" s="41">
        <f t="shared" si="1"/>
        <v>194</v>
      </c>
      <c r="B195" s="105"/>
      <c r="C195" s="46">
        <v>0.0</v>
      </c>
      <c r="D195" s="48"/>
      <c r="E195" s="50" t="s">
        <v>135</v>
      </c>
      <c r="F195" s="52" t="s">
        <v>135</v>
      </c>
      <c r="G195" s="52" t="s">
        <v>135</v>
      </c>
      <c r="H195" s="105"/>
      <c r="I195" s="56">
        <f t="shared" si="2"/>
        <v>0</v>
      </c>
      <c r="J195" s="57"/>
      <c r="K195" s="59" t="str">
        <f>IFERROR(VLOOKUP(H195,'Classement MS'!$B$2:$C$200,2,0),"0")</f>
        <v>0</v>
      </c>
      <c r="L195" s="59" t="str">
        <f>IFERROR(VLOOKUP(H195,'Classement RoC'!$B$2:$C$199,2,0),"0")</f>
        <v>0</v>
      </c>
      <c r="M195" s="59" t="str">
        <f>IFERROR(VLOOKUP(H195,'Classement Kill'!$B$2:$C$199,2,0),"0")</f>
        <v>0</v>
      </c>
    </row>
    <row r="196" ht="14.25" customHeight="1">
      <c r="A196" s="41">
        <f t="shared" si="1"/>
        <v>195</v>
      </c>
      <c r="B196" s="105"/>
      <c r="C196" s="46">
        <v>0.0</v>
      </c>
      <c r="D196" s="48"/>
      <c r="E196" s="50" t="s">
        <v>135</v>
      </c>
      <c r="F196" s="52" t="s">
        <v>135</v>
      </c>
      <c r="G196" s="52" t="s">
        <v>135</v>
      </c>
      <c r="H196" s="105"/>
      <c r="I196" s="56">
        <f t="shared" si="2"/>
        <v>0</v>
      </c>
      <c r="J196" s="57"/>
      <c r="K196" s="59" t="str">
        <f>IFERROR(VLOOKUP(H196,'Classement MS'!$B$2:$C$200,2,0),"0")</f>
        <v>0</v>
      </c>
      <c r="L196" s="59" t="str">
        <f>IFERROR(VLOOKUP(H196,'Classement RoC'!$B$2:$C$199,2,0),"0")</f>
        <v>0</v>
      </c>
      <c r="M196" s="59" t="str">
        <f>IFERROR(VLOOKUP(H196,'Classement Kill'!$B$2:$C$199,2,0),"0")</f>
        <v>0</v>
      </c>
    </row>
    <row r="197" ht="14.25" customHeight="1">
      <c r="A197" s="41">
        <f t="shared" si="1"/>
        <v>196</v>
      </c>
      <c r="B197" s="105"/>
      <c r="C197" s="46">
        <v>0.0</v>
      </c>
      <c r="D197" s="48"/>
      <c r="E197" s="50" t="s">
        <v>135</v>
      </c>
      <c r="F197" s="52" t="s">
        <v>135</v>
      </c>
      <c r="G197" s="52" t="s">
        <v>135</v>
      </c>
      <c r="H197" s="105"/>
      <c r="I197" s="56">
        <f t="shared" si="2"/>
        <v>0</v>
      </c>
      <c r="J197" s="57"/>
      <c r="K197" s="59" t="str">
        <f>IFERROR(VLOOKUP(H197,'Classement MS'!$B$2:$C$200,2,0),"0")</f>
        <v>0</v>
      </c>
      <c r="L197" s="59" t="str">
        <f>IFERROR(VLOOKUP(H197,'Classement RoC'!$B$2:$C$199,2,0),"0")</f>
        <v>0</v>
      </c>
      <c r="M197" s="59" t="str">
        <f>IFERROR(VLOOKUP(H197,'Classement Kill'!$B$2:$C$199,2,0),"0")</f>
        <v>0</v>
      </c>
    </row>
    <row r="198" ht="14.25" customHeight="1">
      <c r="A198" s="41">
        <f t="shared" si="1"/>
        <v>197</v>
      </c>
      <c r="B198" s="105"/>
      <c r="C198" s="46">
        <v>0.0</v>
      </c>
      <c r="D198" s="48"/>
      <c r="E198" s="50" t="s">
        <v>135</v>
      </c>
      <c r="F198" s="52" t="s">
        <v>135</v>
      </c>
      <c r="G198" s="52" t="s">
        <v>135</v>
      </c>
      <c r="H198" s="105"/>
      <c r="I198" s="56">
        <f t="shared" si="2"/>
        <v>0</v>
      </c>
      <c r="J198" s="57"/>
      <c r="K198" s="59" t="str">
        <f>IFERROR(VLOOKUP(H198,'Classement MS'!$B$2:$C$200,2,0),"0")</f>
        <v>0</v>
      </c>
      <c r="L198" s="59" t="str">
        <f>IFERROR(VLOOKUP(H198,'Classement RoC'!$B$2:$C$199,2,0),"0")</f>
        <v>0</v>
      </c>
      <c r="M198" s="59" t="str">
        <f>IFERROR(VLOOKUP(H198,'Classement Kill'!$B$2:$C$199,2,0),"0")</f>
        <v>0</v>
      </c>
    </row>
    <row r="199" ht="14.25" customHeight="1">
      <c r="A199" s="41">
        <f t="shared" si="1"/>
        <v>198</v>
      </c>
      <c r="B199" s="105"/>
      <c r="C199" s="46">
        <v>0.0</v>
      </c>
      <c r="D199" s="48"/>
      <c r="E199" s="50" t="s">
        <v>135</v>
      </c>
      <c r="F199" s="52" t="s">
        <v>135</v>
      </c>
      <c r="G199" s="52" t="s">
        <v>135</v>
      </c>
      <c r="H199" s="105"/>
      <c r="I199" s="56">
        <f t="shared" si="2"/>
        <v>0</v>
      </c>
      <c r="J199" s="57"/>
      <c r="K199" s="59" t="str">
        <f>IFERROR(VLOOKUP(H199,'Classement MS'!$B$2:$C$200,2,0),"0")</f>
        <v>0</v>
      </c>
      <c r="L199" s="59" t="str">
        <f>IFERROR(VLOOKUP(H199,'Classement RoC'!$B$2:$C$199,2,0),"0")</f>
        <v>0</v>
      </c>
      <c r="M199" s="59" t="str">
        <f>IFERROR(VLOOKUP(H199,'Classement Kill'!$B$2:$C$199,2,0),"0")</f>
        <v>0</v>
      </c>
    </row>
    <row r="200" ht="14.25" customHeight="1">
      <c r="A200" s="41">
        <f t="shared" si="1"/>
        <v>199</v>
      </c>
      <c r="B200" s="105"/>
      <c r="C200" s="46">
        <v>0.0</v>
      </c>
      <c r="D200" s="48"/>
      <c r="E200" s="50" t="s">
        <v>135</v>
      </c>
      <c r="F200" s="52" t="s">
        <v>135</v>
      </c>
      <c r="G200" s="52" t="s">
        <v>135</v>
      </c>
      <c r="H200" s="105"/>
      <c r="I200" s="56">
        <f t="shared" si="2"/>
        <v>0</v>
      </c>
      <c r="J200" s="57"/>
      <c r="K200" s="59" t="str">
        <f>IFERROR(VLOOKUP(H200,'Classement MS'!$B$2:$C$200,2,0),"0")</f>
        <v>0</v>
      </c>
      <c r="L200" s="59" t="str">
        <f>IFERROR(VLOOKUP(H200,'Classement RoC'!$B$2:$C$199,2,0),"0")</f>
        <v>0</v>
      </c>
      <c r="M200" s="59" t="str">
        <f>IFERROR(VLOOKUP(H200,'Classement Kill'!$B$2:$C$199,2,0),"0")</f>
        <v>0</v>
      </c>
    </row>
    <row r="201" ht="14.25" customHeight="1">
      <c r="A201" s="41">
        <f t="shared" si="1"/>
        <v>200</v>
      </c>
      <c r="B201" s="105"/>
      <c r="C201" s="46">
        <v>0.0</v>
      </c>
      <c r="D201" s="48"/>
      <c r="E201" s="50" t="s">
        <v>135</v>
      </c>
      <c r="F201" s="52" t="s">
        <v>135</v>
      </c>
      <c r="G201" s="52" t="s">
        <v>135</v>
      </c>
      <c r="H201" s="105"/>
      <c r="I201" s="56">
        <f t="shared" si="2"/>
        <v>0</v>
      </c>
      <c r="J201" s="57"/>
      <c r="K201" s="59" t="str">
        <f>IFERROR(VLOOKUP(H201,'Classement MS'!$B$2:$C$200,2,0),"0")</f>
        <v>0</v>
      </c>
      <c r="L201" s="59" t="str">
        <f>IFERROR(VLOOKUP(H201,'Classement RoC'!$B$2:$C$199,2,0),"0")</f>
        <v>0</v>
      </c>
      <c r="M201" s="59" t="str">
        <f>IFERROR(VLOOKUP(H201,'Classement Kill'!$B$2:$C$199,2,0),"0")</f>
        <v>0</v>
      </c>
    </row>
    <row r="202" ht="14.25" customHeight="1">
      <c r="A202" s="41">
        <f t="shared" si="1"/>
        <v>201</v>
      </c>
      <c r="B202" s="105"/>
      <c r="C202" s="46">
        <v>0.0</v>
      </c>
      <c r="D202" s="48"/>
      <c r="E202" s="50" t="s">
        <v>135</v>
      </c>
      <c r="F202" s="52" t="s">
        <v>135</v>
      </c>
      <c r="G202" s="52" t="s">
        <v>135</v>
      </c>
      <c r="H202" s="105"/>
      <c r="I202" s="56">
        <f t="shared" si="2"/>
        <v>0</v>
      </c>
      <c r="J202" s="57"/>
      <c r="K202" s="59" t="str">
        <f>IFERROR(VLOOKUP(H202,'Classement MS'!$B$2:$C$200,2,0),"0")</f>
        <v>0</v>
      </c>
      <c r="L202" s="59" t="str">
        <f>IFERROR(VLOOKUP(H202,'Classement RoC'!$B$2:$C$199,2,0),"0")</f>
        <v>0</v>
      </c>
      <c r="M202" s="59" t="str">
        <f>IFERROR(VLOOKUP(H202,'Classement Kill'!$B$2:$C$199,2,0),"0")</f>
        <v>0</v>
      </c>
    </row>
    <row r="203" ht="14.25" customHeight="1">
      <c r="A203" s="41">
        <f t="shared" si="1"/>
        <v>202</v>
      </c>
      <c r="B203" s="105"/>
      <c r="C203" s="46">
        <v>0.0</v>
      </c>
      <c r="D203" s="48"/>
      <c r="E203" s="50" t="s">
        <v>135</v>
      </c>
      <c r="F203" s="52" t="s">
        <v>135</v>
      </c>
      <c r="G203" s="52" t="s">
        <v>135</v>
      </c>
      <c r="H203" s="105"/>
      <c r="I203" s="56">
        <f t="shared" si="2"/>
        <v>0</v>
      </c>
      <c r="J203" s="57"/>
      <c r="K203" s="59" t="str">
        <f>IFERROR(VLOOKUP(H203,'Classement MS'!$B$2:$C$200,2,0),"0")</f>
        <v>0</v>
      </c>
      <c r="L203" s="59" t="str">
        <f>IFERROR(VLOOKUP(H203,'Classement RoC'!$B$2:$C$199,2,0),"0")</f>
        <v>0</v>
      </c>
      <c r="M203" s="59" t="str">
        <f>IFERROR(VLOOKUP(H203,'Classement Kill'!$B$2:$C$199,2,0),"0")</f>
        <v>0</v>
      </c>
    </row>
    <row r="204" ht="14.25" customHeight="1">
      <c r="A204" s="41">
        <f t="shared" si="1"/>
        <v>203</v>
      </c>
      <c r="B204" s="105"/>
      <c r="C204" s="46">
        <v>0.0</v>
      </c>
      <c r="D204" s="48"/>
      <c r="E204" s="50" t="s">
        <v>135</v>
      </c>
      <c r="F204" s="52" t="s">
        <v>135</v>
      </c>
      <c r="G204" s="52" t="s">
        <v>135</v>
      </c>
      <c r="H204" s="105"/>
      <c r="I204" s="56">
        <f t="shared" si="2"/>
        <v>0</v>
      </c>
      <c r="J204" s="57"/>
      <c r="K204" s="59" t="str">
        <f>IFERROR(VLOOKUP(H204,'Classement MS'!$B$2:$C$200,2,0),"0")</f>
        <v>0</v>
      </c>
      <c r="L204" s="59" t="str">
        <f>IFERROR(VLOOKUP(H204,'Classement RoC'!$B$2:$C$199,2,0),"0")</f>
        <v>0</v>
      </c>
      <c r="M204" s="59" t="str">
        <f>IFERROR(VLOOKUP(H204,'Classement Kill'!$B$2:$C$199,2,0),"0")</f>
        <v>0</v>
      </c>
    </row>
    <row r="205" ht="14.25" customHeight="1">
      <c r="A205" s="41">
        <f t="shared" si="1"/>
        <v>204</v>
      </c>
      <c r="B205" s="105"/>
      <c r="C205" s="46">
        <v>0.0</v>
      </c>
      <c r="D205" s="48"/>
      <c r="E205" s="50" t="s">
        <v>135</v>
      </c>
      <c r="F205" s="52" t="s">
        <v>135</v>
      </c>
      <c r="G205" s="52" t="s">
        <v>135</v>
      </c>
      <c r="H205" s="105"/>
      <c r="I205" s="56">
        <f t="shared" si="2"/>
        <v>0</v>
      </c>
      <c r="J205" s="57"/>
      <c r="K205" s="59" t="str">
        <f>IFERROR(VLOOKUP(H205,'Classement MS'!$B$2:$C$200,2,0),"0")</f>
        <v>0</v>
      </c>
      <c r="L205" s="59" t="str">
        <f>IFERROR(VLOOKUP(H205,'Classement RoC'!$B$2:$C$199,2,0),"0")</f>
        <v>0</v>
      </c>
      <c r="M205" s="59" t="str">
        <f>IFERROR(VLOOKUP(H205,'Classement Kill'!$B$2:$C$199,2,0),"0")</f>
        <v>0</v>
      </c>
    </row>
    <row r="206" ht="14.25" customHeight="1">
      <c r="A206" s="41">
        <f t="shared" si="1"/>
        <v>205</v>
      </c>
      <c r="B206" s="105"/>
      <c r="C206" s="46">
        <v>0.0</v>
      </c>
      <c r="D206" s="48"/>
      <c r="E206" s="50" t="s">
        <v>135</v>
      </c>
      <c r="F206" s="52" t="s">
        <v>135</v>
      </c>
      <c r="G206" s="52" t="s">
        <v>135</v>
      </c>
      <c r="H206" s="105"/>
      <c r="I206" s="56">
        <f t="shared" si="2"/>
        <v>0</v>
      </c>
      <c r="J206" s="57"/>
      <c r="K206" s="59" t="str">
        <f>IFERROR(VLOOKUP(H206,'Classement MS'!$B$2:$C$200,2,0),"0")</f>
        <v>0</v>
      </c>
      <c r="L206" s="59" t="str">
        <f>IFERROR(VLOOKUP(H206,'Classement RoC'!$B$2:$C$199,2,0),"0")</f>
        <v>0</v>
      </c>
      <c r="M206" s="59" t="str">
        <f>IFERROR(VLOOKUP(H206,'Classement Kill'!$B$2:$C$199,2,0),"0")</f>
        <v>0</v>
      </c>
    </row>
    <row r="207" ht="14.25" customHeight="1">
      <c r="A207" s="41">
        <f t="shared" si="1"/>
        <v>206</v>
      </c>
      <c r="B207" s="105"/>
      <c r="C207" s="46">
        <v>0.0</v>
      </c>
      <c r="D207" s="48"/>
      <c r="E207" s="50" t="s">
        <v>135</v>
      </c>
      <c r="F207" s="52" t="s">
        <v>135</v>
      </c>
      <c r="G207" s="52" t="s">
        <v>135</v>
      </c>
      <c r="H207" s="105"/>
      <c r="I207" s="56">
        <f t="shared" si="2"/>
        <v>0</v>
      </c>
      <c r="J207" s="57"/>
      <c r="K207" s="59" t="str">
        <f>IFERROR(VLOOKUP(H207,'Classement MS'!$B$2:$C$200,2,0),"0")</f>
        <v>0</v>
      </c>
      <c r="L207" s="59" t="str">
        <f>IFERROR(VLOOKUP(H207,'Classement RoC'!$B$2:$C$199,2,0),"0")</f>
        <v>0</v>
      </c>
      <c r="M207" s="59" t="str">
        <f>IFERROR(VLOOKUP(H207,'Classement Kill'!$B$2:$C$199,2,0),"0")</f>
        <v>0</v>
      </c>
    </row>
    <row r="208" ht="14.25" customHeight="1">
      <c r="A208" s="41">
        <f t="shared" si="1"/>
        <v>207</v>
      </c>
      <c r="B208" s="105"/>
      <c r="C208" s="46">
        <v>0.0</v>
      </c>
      <c r="D208" s="48"/>
      <c r="E208" s="50" t="s">
        <v>135</v>
      </c>
      <c r="F208" s="52" t="s">
        <v>135</v>
      </c>
      <c r="G208" s="52" t="s">
        <v>135</v>
      </c>
      <c r="H208" s="105"/>
      <c r="I208" s="56">
        <f t="shared" si="2"/>
        <v>0</v>
      </c>
      <c r="J208" s="57"/>
      <c r="K208" s="59" t="str">
        <f>IFERROR(VLOOKUP(H208,'Classement MS'!$B$2:$C$200,2,0),"0")</f>
        <v>0</v>
      </c>
      <c r="L208" s="59" t="str">
        <f>IFERROR(VLOOKUP(H208,'Classement RoC'!$B$2:$C$199,2,0),"0")</f>
        <v>0</v>
      </c>
      <c r="M208" s="59" t="str">
        <f>IFERROR(VLOOKUP(H208,'Classement Kill'!$B$2:$C$199,2,0),"0")</f>
        <v>0</v>
      </c>
    </row>
    <row r="209" ht="14.25" customHeight="1">
      <c r="A209" s="41">
        <f t="shared" si="1"/>
        <v>208</v>
      </c>
      <c r="B209" s="105"/>
      <c r="C209" s="46">
        <v>0.0</v>
      </c>
      <c r="D209" s="48"/>
      <c r="E209" s="50" t="s">
        <v>135</v>
      </c>
      <c r="F209" s="52" t="s">
        <v>135</v>
      </c>
      <c r="G209" s="52" t="s">
        <v>135</v>
      </c>
      <c r="H209" s="105"/>
      <c r="I209" s="56">
        <f t="shared" si="2"/>
        <v>0</v>
      </c>
      <c r="J209" s="57"/>
      <c r="K209" s="59" t="str">
        <f>IFERROR(VLOOKUP(H209,'Classement MS'!$B$2:$C$200,2,0),"0")</f>
        <v>0</v>
      </c>
      <c r="L209" s="59" t="str">
        <f>IFERROR(VLOOKUP(H209,'Classement RoC'!$B$2:$C$199,2,0),"0")</f>
        <v>0</v>
      </c>
      <c r="M209" s="59" t="str">
        <f>IFERROR(VLOOKUP(H209,'Classement Kill'!$B$2:$C$199,2,0),"0")</f>
        <v>0</v>
      </c>
    </row>
    <row r="210" ht="14.25" customHeight="1">
      <c r="A210" s="41">
        <f t="shared" si="1"/>
        <v>209</v>
      </c>
      <c r="B210" s="105"/>
      <c r="C210" s="46">
        <v>0.0</v>
      </c>
      <c r="D210" s="48"/>
      <c r="E210" s="50" t="s">
        <v>135</v>
      </c>
      <c r="F210" s="52" t="s">
        <v>135</v>
      </c>
      <c r="G210" s="52" t="s">
        <v>135</v>
      </c>
      <c r="H210" s="105"/>
      <c r="I210" s="56">
        <f t="shared" si="2"/>
        <v>0</v>
      </c>
      <c r="J210" s="57"/>
      <c r="K210" s="59" t="str">
        <f>IFERROR(VLOOKUP(H210,'Classement MS'!$B$2:$C$200,2,0),"0")</f>
        <v>0</v>
      </c>
      <c r="L210" s="59" t="str">
        <f>IFERROR(VLOOKUP(H210,'Classement RoC'!$B$2:$C$199,2,0),"0")</f>
        <v>0</v>
      </c>
      <c r="M210" s="59" t="str">
        <f>IFERROR(VLOOKUP(H210,'Classement Kill'!$B$2:$C$199,2,0),"0")</f>
        <v>0</v>
      </c>
    </row>
    <row r="211" ht="14.25" customHeight="1">
      <c r="A211" s="41">
        <f t="shared" si="1"/>
        <v>210</v>
      </c>
      <c r="B211" s="105"/>
      <c r="C211" s="46">
        <v>0.0</v>
      </c>
      <c r="D211" s="48"/>
      <c r="E211" s="50" t="s">
        <v>135</v>
      </c>
      <c r="F211" s="52" t="s">
        <v>135</v>
      </c>
      <c r="G211" s="52" t="s">
        <v>135</v>
      </c>
      <c r="H211" s="105"/>
      <c r="I211" s="56">
        <f t="shared" si="2"/>
        <v>0</v>
      </c>
      <c r="J211" s="57"/>
      <c r="K211" s="59" t="str">
        <f>IFERROR(VLOOKUP(H211,'Classement MS'!$B$2:$C$200,2,0),"0")</f>
        <v>0</v>
      </c>
      <c r="L211" s="59" t="str">
        <f>IFERROR(VLOOKUP(H211,'Classement RoC'!$B$2:$C$199,2,0),"0")</f>
        <v>0</v>
      </c>
      <c r="M211" s="59" t="str">
        <f>IFERROR(VLOOKUP(H211,'Classement Kill'!$B$2:$C$199,2,0),"0")</f>
        <v>0</v>
      </c>
    </row>
    <row r="212" ht="14.25" customHeight="1">
      <c r="A212" s="41">
        <f t="shared" si="1"/>
        <v>211</v>
      </c>
      <c r="B212" s="105"/>
      <c r="C212" s="46">
        <v>0.0</v>
      </c>
      <c r="D212" s="48"/>
      <c r="E212" s="50" t="s">
        <v>135</v>
      </c>
      <c r="F212" s="52" t="s">
        <v>135</v>
      </c>
      <c r="G212" s="52" t="s">
        <v>135</v>
      </c>
      <c r="H212" s="105"/>
      <c r="I212" s="56">
        <f t="shared" si="2"/>
        <v>0</v>
      </c>
      <c r="J212" s="57"/>
      <c r="K212" s="59" t="str">
        <f>IFERROR(VLOOKUP(H212,'Classement MS'!$B$2:$C$200,2,0),"0")</f>
        <v>0</v>
      </c>
      <c r="L212" s="59" t="str">
        <f>IFERROR(VLOOKUP(H212,'Classement RoC'!$B$2:$C$199,2,0),"0")</f>
        <v>0</v>
      </c>
      <c r="M212" s="59" t="str">
        <f>IFERROR(VLOOKUP(H212,'Classement Kill'!$B$2:$C$199,2,0),"0")</f>
        <v>0</v>
      </c>
    </row>
    <row r="213" ht="14.25" customHeight="1">
      <c r="A213" s="41">
        <f t="shared" si="1"/>
        <v>212</v>
      </c>
      <c r="B213" s="105"/>
      <c r="C213" s="46">
        <v>0.0</v>
      </c>
      <c r="D213" s="48"/>
      <c r="E213" s="50" t="s">
        <v>135</v>
      </c>
      <c r="F213" s="52" t="s">
        <v>135</v>
      </c>
      <c r="G213" s="52" t="s">
        <v>135</v>
      </c>
      <c r="H213" s="105"/>
      <c r="I213" s="56">
        <f t="shared" si="2"/>
        <v>0</v>
      </c>
      <c r="J213" s="57"/>
      <c r="K213" s="59" t="str">
        <f>IFERROR(VLOOKUP(H213,'Classement MS'!$B$2:$C$200,2,0),"0")</f>
        <v>0</v>
      </c>
      <c r="L213" s="59" t="str">
        <f>IFERROR(VLOOKUP(H213,'Classement RoC'!$B$2:$C$199,2,0),"0")</f>
        <v>0</v>
      </c>
      <c r="M213" s="59" t="str">
        <f>IFERROR(VLOOKUP(H213,'Classement Kill'!$B$2:$C$199,2,0),"0")</f>
        <v>0</v>
      </c>
    </row>
    <row r="214" ht="14.25" customHeight="1">
      <c r="A214" s="41">
        <f t="shared" si="1"/>
        <v>213</v>
      </c>
      <c r="B214" s="105"/>
      <c r="C214" s="46">
        <v>0.0</v>
      </c>
      <c r="D214" s="48"/>
      <c r="E214" s="50" t="s">
        <v>135</v>
      </c>
      <c r="F214" s="52" t="s">
        <v>135</v>
      </c>
      <c r="G214" s="52" t="s">
        <v>135</v>
      </c>
      <c r="H214" s="105"/>
      <c r="I214" s="56">
        <f t="shared" si="2"/>
        <v>0</v>
      </c>
      <c r="J214" s="57"/>
      <c r="K214" s="59" t="str">
        <f>IFERROR(VLOOKUP(H214,'Classement MS'!$B$2:$C$200,2,0),"0")</f>
        <v>0</v>
      </c>
      <c r="L214" s="59" t="str">
        <f>IFERROR(VLOOKUP(H214,'Classement RoC'!$B$2:$C$199,2,0),"0")</f>
        <v>0</v>
      </c>
      <c r="M214" s="59" t="str">
        <f>IFERROR(VLOOKUP(H214,'Classement Kill'!$B$2:$C$199,2,0),"0")</f>
        <v>0</v>
      </c>
    </row>
    <row r="215" ht="14.25" customHeight="1">
      <c r="A215" s="41">
        <f t="shared" si="1"/>
        <v>214</v>
      </c>
      <c r="B215" s="105"/>
      <c r="C215" s="46">
        <v>0.0</v>
      </c>
      <c r="D215" s="48"/>
      <c r="E215" s="50" t="s">
        <v>135</v>
      </c>
      <c r="F215" s="52" t="s">
        <v>135</v>
      </c>
      <c r="G215" s="52" t="s">
        <v>135</v>
      </c>
      <c r="H215" s="105"/>
      <c r="I215" s="56">
        <f t="shared" si="2"/>
        <v>0</v>
      </c>
      <c r="J215" s="57"/>
      <c r="K215" s="59" t="str">
        <f>IFERROR(VLOOKUP(H215,'Classement MS'!$B$2:$C$200,2,0),"0")</f>
        <v>0</v>
      </c>
      <c r="L215" s="59" t="str">
        <f>IFERROR(VLOOKUP(H215,'Classement RoC'!$B$2:$C$199,2,0),"0")</f>
        <v>0</v>
      </c>
      <c r="M215" s="59" t="str">
        <f>IFERROR(VLOOKUP(H215,'Classement Kill'!$B$2:$C$199,2,0),"0")</f>
        <v>0</v>
      </c>
    </row>
    <row r="216" ht="14.25" customHeight="1">
      <c r="A216" s="41">
        <f t="shared" si="1"/>
        <v>215</v>
      </c>
      <c r="B216" s="105"/>
      <c r="C216" s="46">
        <v>0.0</v>
      </c>
      <c r="D216" s="48"/>
      <c r="E216" s="50" t="s">
        <v>135</v>
      </c>
      <c r="F216" s="52" t="s">
        <v>135</v>
      </c>
      <c r="G216" s="52" t="s">
        <v>135</v>
      </c>
      <c r="H216" s="105"/>
      <c r="I216" s="56">
        <f t="shared" si="2"/>
        <v>0</v>
      </c>
      <c r="J216" s="57"/>
      <c r="K216" s="59" t="str">
        <f>IFERROR(VLOOKUP(H216,'Classement MS'!$B$2:$C$200,2,0),"0")</f>
        <v>0</v>
      </c>
      <c r="L216" s="59" t="str">
        <f>IFERROR(VLOOKUP(H216,'Classement RoC'!$B$2:$C$199,2,0),"0")</f>
        <v>0</v>
      </c>
      <c r="M216" s="59" t="str">
        <f>IFERROR(VLOOKUP(H216,'Classement Kill'!$B$2:$C$199,2,0),"0")</f>
        <v>0</v>
      </c>
    </row>
    <row r="217" ht="14.25" customHeight="1">
      <c r="A217" s="41">
        <f t="shared" si="1"/>
        <v>216</v>
      </c>
      <c r="B217" s="105"/>
      <c r="C217" s="46">
        <v>0.0</v>
      </c>
      <c r="D217" s="48"/>
      <c r="E217" s="50" t="s">
        <v>135</v>
      </c>
      <c r="F217" s="52" t="s">
        <v>135</v>
      </c>
      <c r="G217" s="52" t="s">
        <v>135</v>
      </c>
      <c r="H217" s="105"/>
      <c r="I217" s="56">
        <f t="shared" si="2"/>
        <v>0</v>
      </c>
      <c r="J217" s="57"/>
      <c r="K217" s="59" t="str">
        <f>IFERROR(VLOOKUP(H217,'Classement MS'!$B$2:$C$200,2,0),"0")</f>
        <v>0</v>
      </c>
      <c r="L217" s="59" t="str">
        <f>IFERROR(VLOOKUP(H217,'Classement RoC'!$B$2:$C$199,2,0),"0")</f>
        <v>0</v>
      </c>
      <c r="M217" s="59" t="str">
        <f>IFERROR(VLOOKUP(H217,'Classement Kill'!$B$2:$C$199,2,0),"0")</f>
        <v>0</v>
      </c>
    </row>
    <row r="218" ht="14.25" customHeight="1">
      <c r="A218" s="41">
        <f t="shared" si="1"/>
        <v>217</v>
      </c>
      <c r="B218" s="105"/>
      <c r="C218" s="46">
        <v>0.0</v>
      </c>
      <c r="D218" s="48"/>
      <c r="E218" s="50" t="s">
        <v>135</v>
      </c>
      <c r="F218" s="52" t="s">
        <v>135</v>
      </c>
      <c r="G218" s="52" t="s">
        <v>135</v>
      </c>
      <c r="H218" s="105"/>
      <c r="I218" s="56">
        <f t="shared" si="2"/>
        <v>0</v>
      </c>
      <c r="J218" s="57"/>
      <c r="K218" s="59" t="str">
        <f>IFERROR(VLOOKUP(H218,'Classement MS'!$B$2:$C$200,2,0),"0")</f>
        <v>0</v>
      </c>
      <c r="L218" s="59" t="str">
        <f>IFERROR(VLOOKUP(H218,'Classement RoC'!$B$2:$C$199,2,0),"0")</f>
        <v>0</v>
      </c>
      <c r="M218" s="59" t="str">
        <f>IFERROR(VLOOKUP(H218,'Classement Kill'!$B$2:$C$199,2,0),"0")</f>
        <v>0</v>
      </c>
    </row>
    <row r="219" ht="14.25" customHeight="1">
      <c r="A219" s="41">
        <f t="shared" si="1"/>
        <v>218</v>
      </c>
      <c r="B219" s="105"/>
      <c r="C219" s="46">
        <v>0.0</v>
      </c>
      <c r="D219" s="48"/>
      <c r="E219" s="50" t="s">
        <v>135</v>
      </c>
      <c r="F219" s="52" t="s">
        <v>135</v>
      </c>
      <c r="G219" s="52" t="s">
        <v>135</v>
      </c>
      <c r="H219" s="105"/>
      <c r="I219" s="56">
        <f t="shared" si="2"/>
        <v>0</v>
      </c>
      <c r="J219" s="57"/>
      <c r="K219" s="59" t="str">
        <f>IFERROR(VLOOKUP(H219,'Classement MS'!$B$2:$C$200,2,0),"0")</f>
        <v>0</v>
      </c>
      <c r="L219" s="59" t="str">
        <f>IFERROR(VLOOKUP(H219,'Classement RoC'!$B$2:$C$199,2,0),"0")</f>
        <v>0</v>
      </c>
      <c r="M219" s="59" t="str">
        <f>IFERROR(VLOOKUP(H219,'Classement Kill'!$B$2:$C$199,2,0),"0")</f>
        <v>0</v>
      </c>
    </row>
    <row r="220" ht="14.25" customHeight="1">
      <c r="A220" s="41">
        <f t="shared" si="1"/>
        <v>219</v>
      </c>
      <c r="B220" s="105"/>
      <c r="C220" s="46">
        <v>0.0</v>
      </c>
      <c r="D220" s="48"/>
      <c r="E220" s="50" t="s">
        <v>135</v>
      </c>
      <c r="F220" s="52" t="s">
        <v>135</v>
      </c>
      <c r="G220" s="52" t="s">
        <v>135</v>
      </c>
      <c r="H220" s="105"/>
      <c r="I220" s="56">
        <f t="shared" si="2"/>
        <v>0</v>
      </c>
      <c r="J220" s="57"/>
      <c r="K220" s="59" t="str">
        <f>IFERROR(VLOOKUP(H220,'Classement MS'!$B$2:$C$200,2,0),"0")</f>
        <v>0</v>
      </c>
      <c r="L220" s="59" t="str">
        <f>IFERROR(VLOOKUP(H220,'Classement RoC'!$B$2:$C$199,2,0),"0")</f>
        <v>0</v>
      </c>
      <c r="M220" s="59" t="str">
        <f>IFERROR(VLOOKUP(H220,'Classement Kill'!$B$2:$C$199,2,0),"0")</f>
        <v>0</v>
      </c>
    </row>
    <row r="221" ht="14.25" customHeight="1">
      <c r="A221" s="41">
        <f t="shared" si="1"/>
        <v>220</v>
      </c>
      <c r="B221" s="105"/>
      <c r="C221" s="46">
        <v>0.0</v>
      </c>
      <c r="D221" s="48"/>
      <c r="E221" s="50" t="s">
        <v>135</v>
      </c>
      <c r="F221" s="52" t="s">
        <v>135</v>
      </c>
      <c r="G221" s="52" t="s">
        <v>135</v>
      </c>
      <c r="H221" s="105"/>
      <c r="I221" s="56">
        <f t="shared" si="2"/>
        <v>0</v>
      </c>
      <c r="J221" s="57"/>
      <c r="K221" s="59" t="str">
        <f>IFERROR(VLOOKUP(H221,'Classement MS'!$B$2:$C$200,2,0),"0")</f>
        <v>0</v>
      </c>
      <c r="L221" s="59" t="str">
        <f>IFERROR(VLOOKUP(H221,'Classement RoC'!$B$2:$C$199,2,0),"0")</f>
        <v>0</v>
      </c>
      <c r="M221" s="59" t="str">
        <f>IFERROR(VLOOKUP(H221,'Classement Kill'!$B$2:$C$199,2,0),"0")</f>
        <v>0</v>
      </c>
    </row>
    <row r="222" ht="14.25" customHeight="1">
      <c r="A222" s="41">
        <f t="shared" si="1"/>
        <v>221</v>
      </c>
      <c r="B222" s="105"/>
      <c r="C222" s="46">
        <v>0.0</v>
      </c>
      <c r="D222" s="48"/>
      <c r="E222" s="50" t="s">
        <v>135</v>
      </c>
      <c r="F222" s="52" t="s">
        <v>135</v>
      </c>
      <c r="G222" s="52" t="s">
        <v>135</v>
      </c>
      <c r="H222" s="105"/>
      <c r="I222" s="56">
        <f t="shared" si="2"/>
        <v>0</v>
      </c>
      <c r="J222" s="57"/>
      <c r="K222" s="59" t="str">
        <f>IFERROR(VLOOKUP(H222,'Classement MS'!$B$2:$C$200,2,0),"0")</f>
        <v>0</v>
      </c>
      <c r="L222" s="59" t="str">
        <f>IFERROR(VLOOKUP(H222,'Classement RoC'!$B$2:$C$199,2,0),"0")</f>
        <v>0</v>
      </c>
      <c r="M222" s="59" t="str">
        <f>IFERROR(VLOOKUP(H222,'Classement Kill'!$B$2:$C$199,2,0),"0")</f>
        <v>0</v>
      </c>
    </row>
    <row r="223" ht="14.25" customHeight="1">
      <c r="A223" s="41">
        <f t="shared" si="1"/>
        <v>222</v>
      </c>
      <c r="B223" s="105"/>
      <c r="C223" s="46">
        <v>0.0</v>
      </c>
      <c r="D223" s="48"/>
      <c r="E223" s="50" t="s">
        <v>135</v>
      </c>
      <c r="F223" s="52" t="s">
        <v>135</v>
      </c>
      <c r="G223" s="52" t="s">
        <v>135</v>
      </c>
      <c r="H223" s="105"/>
      <c r="I223" s="56">
        <f t="shared" si="2"/>
        <v>0</v>
      </c>
      <c r="J223" s="57"/>
      <c r="K223" s="59" t="str">
        <f>IFERROR(VLOOKUP(H223,'Classement MS'!$B$2:$C$200,2,0),"0")</f>
        <v>0</v>
      </c>
      <c r="L223" s="59" t="str">
        <f>IFERROR(VLOOKUP(H223,'Classement RoC'!$B$2:$C$199,2,0),"0")</f>
        <v>0</v>
      </c>
      <c r="M223" s="59" t="str">
        <f>IFERROR(VLOOKUP(H223,'Classement Kill'!$B$2:$C$199,2,0),"0")</f>
        <v>0</v>
      </c>
    </row>
    <row r="224" ht="14.25" customHeight="1">
      <c r="A224" s="41">
        <f t="shared" si="1"/>
        <v>223</v>
      </c>
      <c r="B224" s="105"/>
      <c r="C224" s="46">
        <v>0.0</v>
      </c>
      <c r="D224" s="48"/>
      <c r="E224" s="50" t="s">
        <v>135</v>
      </c>
      <c r="F224" s="52" t="s">
        <v>135</v>
      </c>
      <c r="G224" s="52" t="s">
        <v>135</v>
      </c>
      <c r="H224" s="105"/>
      <c r="I224" s="56">
        <f t="shared" si="2"/>
        <v>0</v>
      </c>
      <c r="J224" s="57"/>
      <c r="K224" s="59" t="str">
        <f>IFERROR(VLOOKUP(H224,'Classement MS'!$B$2:$C$200,2,0),"0")</f>
        <v>0</v>
      </c>
      <c r="L224" s="59" t="str">
        <f>IFERROR(VLOOKUP(H224,'Classement RoC'!$B$2:$C$199,2,0),"0")</f>
        <v>0</v>
      </c>
      <c r="M224" s="59" t="str">
        <f>IFERROR(VLOOKUP(H224,'Classement Kill'!$B$2:$C$199,2,0),"0")</f>
        <v>0</v>
      </c>
    </row>
    <row r="225" ht="14.25" customHeight="1">
      <c r="A225" s="41">
        <f t="shared" si="1"/>
        <v>224</v>
      </c>
      <c r="B225" s="105"/>
      <c r="C225" s="46">
        <v>0.0</v>
      </c>
      <c r="D225" s="48"/>
      <c r="E225" s="50" t="s">
        <v>135</v>
      </c>
      <c r="F225" s="52" t="s">
        <v>135</v>
      </c>
      <c r="G225" s="52" t="s">
        <v>135</v>
      </c>
      <c r="H225" s="105"/>
      <c r="I225" s="56">
        <f t="shared" si="2"/>
        <v>0</v>
      </c>
      <c r="J225" s="57"/>
      <c r="K225" s="59" t="str">
        <f>IFERROR(VLOOKUP(H225,'Classement MS'!$B$2:$C$200,2,0),"0")</f>
        <v>0</v>
      </c>
      <c r="L225" s="59" t="str">
        <f>IFERROR(VLOOKUP(H225,'Classement RoC'!$B$2:$C$199,2,0),"0")</f>
        <v>0</v>
      </c>
      <c r="M225" s="59" t="str">
        <f>IFERROR(VLOOKUP(H225,'Classement Kill'!$B$2:$C$199,2,0),"0")</f>
        <v>0</v>
      </c>
    </row>
    <row r="226" ht="14.25" customHeight="1">
      <c r="A226" s="41">
        <f t="shared" si="1"/>
        <v>225</v>
      </c>
      <c r="B226" s="105"/>
      <c r="C226" s="46">
        <v>0.0</v>
      </c>
      <c r="D226" s="48"/>
      <c r="E226" s="50" t="s">
        <v>135</v>
      </c>
      <c r="F226" s="52" t="s">
        <v>135</v>
      </c>
      <c r="G226" s="52" t="s">
        <v>135</v>
      </c>
      <c r="H226" s="105"/>
      <c r="I226" s="56">
        <f t="shared" si="2"/>
        <v>0</v>
      </c>
      <c r="J226" s="57"/>
      <c r="K226" s="59" t="str">
        <f>IFERROR(VLOOKUP(H226,'Classement MS'!$B$2:$C$200,2,0),"0")</f>
        <v>0</v>
      </c>
      <c r="L226" s="59" t="str">
        <f>IFERROR(VLOOKUP(H226,'Classement RoC'!$B$2:$C$199,2,0),"0")</f>
        <v>0</v>
      </c>
      <c r="M226" s="59" t="str">
        <f>IFERROR(VLOOKUP(H226,'Classement Kill'!$B$2:$C$199,2,0),"0")</f>
        <v>0</v>
      </c>
    </row>
    <row r="227" ht="14.25" customHeight="1">
      <c r="A227" s="41">
        <f t="shared" si="1"/>
        <v>226</v>
      </c>
      <c r="B227" s="105"/>
      <c r="C227" s="46">
        <v>0.0</v>
      </c>
      <c r="D227" s="48"/>
      <c r="E227" s="50" t="s">
        <v>135</v>
      </c>
      <c r="F227" s="52" t="s">
        <v>135</v>
      </c>
      <c r="G227" s="52" t="s">
        <v>135</v>
      </c>
      <c r="H227" s="105"/>
      <c r="I227" s="56">
        <f t="shared" si="2"/>
        <v>0</v>
      </c>
      <c r="J227" s="57"/>
      <c r="K227" s="59" t="str">
        <f>IFERROR(VLOOKUP(H227,'Classement MS'!$B$2:$C$200,2,0),"0")</f>
        <v>0</v>
      </c>
      <c r="L227" s="59" t="str">
        <f>IFERROR(VLOOKUP(H227,'Classement RoC'!$B$2:$C$199,2,0),"0")</f>
        <v>0</v>
      </c>
      <c r="M227" s="59" t="str">
        <f>IFERROR(VLOOKUP(H227,'Classement Kill'!$B$2:$C$199,2,0),"0")</f>
        <v>0</v>
      </c>
    </row>
    <row r="228" ht="14.25" customHeight="1">
      <c r="A228" s="41">
        <f t="shared" si="1"/>
        <v>227</v>
      </c>
      <c r="B228" s="105"/>
      <c r="C228" s="46">
        <v>0.0</v>
      </c>
      <c r="D228" s="48"/>
      <c r="E228" s="50" t="s">
        <v>135</v>
      </c>
      <c r="F228" s="52" t="s">
        <v>135</v>
      </c>
      <c r="G228" s="52" t="s">
        <v>135</v>
      </c>
      <c r="H228" s="105"/>
      <c r="I228" s="56">
        <f t="shared" si="2"/>
        <v>0</v>
      </c>
      <c r="J228" s="57"/>
      <c r="K228" s="59" t="str">
        <f>IFERROR(VLOOKUP(H228,'Classement MS'!$B$2:$C$200,2,0),"0")</f>
        <v>0</v>
      </c>
      <c r="L228" s="59" t="str">
        <f>IFERROR(VLOOKUP(H228,'Classement RoC'!$B$2:$C$199,2,0),"0")</f>
        <v>0</v>
      </c>
      <c r="M228" s="59" t="str">
        <f>IFERROR(VLOOKUP(H228,'Classement Kill'!$B$2:$C$199,2,0),"0")</f>
        <v>0</v>
      </c>
    </row>
    <row r="229" ht="14.25" customHeight="1">
      <c r="A229" s="41">
        <f t="shared" si="1"/>
        <v>228</v>
      </c>
      <c r="B229" s="105"/>
      <c r="C229" s="46">
        <v>0.0</v>
      </c>
      <c r="D229" s="48"/>
      <c r="E229" s="50" t="s">
        <v>135</v>
      </c>
      <c r="F229" s="52" t="s">
        <v>135</v>
      </c>
      <c r="G229" s="52" t="s">
        <v>135</v>
      </c>
      <c r="H229" s="105"/>
      <c r="I229" s="56">
        <f t="shared" si="2"/>
        <v>0</v>
      </c>
      <c r="J229" s="57"/>
      <c r="K229" s="59" t="str">
        <f>IFERROR(VLOOKUP(H229,'Classement MS'!$B$2:$C$200,2,0),"0")</f>
        <v>0</v>
      </c>
      <c r="L229" s="59" t="str">
        <f>IFERROR(VLOOKUP(H229,'Classement RoC'!$B$2:$C$199,2,0),"0")</f>
        <v>0</v>
      </c>
      <c r="M229" s="59" t="str">
        <f>IFERROR(VLOOKUP(H229,'Classement Kill'!$B$2:$C$199,2,0),"0")</f>
        <v>0</v>
      </c>
    </row>
    <row r="230" ht="14.25" customHeight="1">
      <c r="A230" s="41">
        <f t="shared" si="1"/>
        <v>229</v>
      </c>
      <c r="B230" s="105"/>
      <c r="C230" s="46">
        <v>0.0</v>
      </c>
      <c r="D230" s="48"/>
      <c r="E230" s="50" t="s">
        <v>135</v>
      </c>
      <c r="F230" s="52" t="s">
        <v>135</v>
      </c>
      <c r="G230" s="52" t="s">
        <v>135</v>
      </c>
      <c r="H230" s="105"/>
      <c r="I230" s="56">
        <f t="shared" si="2"/>
        <v>0</v>
      </c>
      <c r="J230" s="57"/>
      <c r="K230" s="59" t="str">
        <f>IFERROR(VLOOKUP(H230,'Classement MS'!$B$2:$C$200,2,0),"0")</f>
        <v>0</v>
      </c>
      <c r="L230" s="59" t="str">
        <f>IFERROR(VLOOKUP(H230,'Classement RoC'!$B$2:$C$199,2,0),"0")</f>
        <v>0</v>
      </c>
      <c r="M230" s="59" t="str">
        <f>IFERROR(VLOOKUP(H230,'Classement Kill'!$B$2:$C$199,2,0),"0")</f>
        <v>0</v>
      </c>
    </row>
    <row r="231" ht="14.25" customHeight="1">
      <c r="A231" s="41">
        <f t="shared" si="1"/>
        <v>230</v>
      </c>
      <c r="B231" s="105"/>
      <c r="C231" s="46">
        <v>0.0</v>
      </c>
      <c r="D231" s="48"/>
      <c r="E231" s="50" t="s">
        <v>135</v>
      </c>
      <c r="F231" s="52" t="s">
        <v>135</v>
      </c>
      <c r="G231" s="52" t="s">
        <v>135</v>
      </c>
      <c r="H231" s="105"/>
      <c r="I231" s="56">
        <f t="shared" si="2"/>
        <v>0</v>
      </c>
      <c r="J231" s="57"/>
      <c r="K231" s="59" t="str">
        <f>IFERROR(VLOOKUP(H231,'Classement MS'!$B$2:$C$200,2,0),"0")</f>
        <v>0</v>
      </c>
      <c r="L231" s="59" t="str">
        <f>IFERROR(VLOOKUP(H231,'Classement RoC'!$B$2:$C$199,2,0),"0")</f>
        <v>0</v>
      </c>
      <c r="M231" s="59" t="str">
        <f>IFERROR(VLOOKUP(H231,'Classement Kill'!$B$2:$C$199,2,0),"0")</f>
        <v>0</v>
      </c>
    </row>
    <row r="232" ht="14.25" customHeight="1">
      <c r="A232" s="41">
        <f t="shared" si="1"/>
        <v>231</v>
      </c>
      <c r="B232" s="105"/>
      <c r="C232" s="46">
        <v>0.0</v>
      </c>
      <c r="D232" s="48"/>
      <c r="E232" s="50" t="s">
        <v>135</v>
      </c>
      <c r="F232" s="52" t="s">
        <v>135</v>
      </c>
      <c r="G232" s="52" t="s">
        <v>135</v>
      </c>
      <c r="H232" s="105"/>
      <c r="I232" s="56">
        <f t="shared" si="2"/>
        <v>0</v>
      </c>
      <c r="J232" s="57"/>
      <c r="K232" s="59" t="str">
        <f>IFERROR(VLOOKUP(H232,'Classement MS'!$B$2:$C$200,2,0),"0")</f>
        <v>0</v>
      </c>
      <c r="L232" s="59" t="str">
        <f>IFERROR(VLOOKUP(H232,'Classement RoC'!$B$2:$C$199,2,0),"0")</f>
        <v>0</v>
      </c>
      <c r="M232" s="59" t="str">
        <f>IFERROR(VLOOKUP(H232,'Classement Kill'!$B$2:$C$199,2,0),"0")</f>
        <v>0</v>
      </c>
    </row>
    <row r="233" ht="14.25" customHeight="1">
      <c r="A233" s="41">
        <f t="shared" si="1"/>
        <v>232</v>
      </c>
      <c r="B233" s="105"/>
      <c r="C233" s="46">
        <v>0.0</v>
      </c>
      <c r="D233" s="48"/>
      <c r="E233" s="50" t="s">
        <v>135</v>
      </c>
      <c r="F233" s="52" t="s">
        <v>135</v>
      </c>
      <c r="G233" s="52" t="s">
        <v>135</v>
      </c>
      <c r="H233" s="105"/>
      <c r="I233" s="56">
        <f t="shared" si="2"/>
        <v>0</v>
      </c>
      <c r="J233" s="57"/>
      <c r="K233" s="59" t="str">
        <f>IFERROR(VLOOKUP(H233,'Classement MS'!$B$2:$C$200,2,0),"0")</f>
        <v>0</v>
      </c>
      <c r="L233" s="59" t="str">
        <f>IFERROR(VLOOKUP(H233,'Classement RoC'!$B$2:$C$199,2,0),"0")</f>
        <v>0</v>
      </c>
      <c r="M233" s="59" t="str">
        <f>IFERROR(VLOOKUP(H233,'Classement Kill'!$B$2:$C$199,2,0),"0")</f>
        <v>0</v>
      </c>
    </row>
    <row r="234" ht="14.25" customHeight="1">
      <c r="A234" s="41">
        <f t="shared" si="1"/>
        <v>233</v>
      </c>
      <c r="B234" s="105"/>
      <c r="C234" s="46">
        <v>0.0</v>
      </c>
      <c r="D234" s="48"/>
      <c r="E234" s="50" t="s">
        <v>135</v>
      </c>
      <c r="F234" s="52" t="s">
        <v>135</v>
      </c>
      <c r="G234" s="52" t="s">
        <v>135</v>
      </c>
      <c r="H234" s="105"/>
      <c r="I234" s="56">
        <f t="shared" si="2"/>
        <v>0</v>
      </c>
      <c r="J234" s="57"/>
      <c r="K234" s="59" t="str">
        <f>IFERROR(VLOOKUP(H234,'Classement MS'!$B$2:$C$200,2,0),"0")</f>
        <v>0</v>
      </c>
      <c r="L234" s="59" t="str">
        <f>IFERROR(VLOOKUP(H234,'Classement RoC'!$B$2:$C$199,2,0),"0")</f>
        <v>0</v>
      </c>
      <c r="M234" s="59" t="str">
        <f>IFERROR(VLOOKUP(H234,'Classement Kill'!$B$2:$C$199,2,0),"0")</f>
        <v>0</v>
      </c>
    </row>
    <row r="235" ht="14.25" customHeight="1">
      <c r="A235" s="41">
        <f t="shared" si="1"/>
        <v>234</v>
      </c>
      <c r="B235" s="105"/>
      <c r="C235" s="46">
        <v>0.0</v>
      </c>
      <c r="D235" s="48"/>
      <c r="E235" s="50" t="s">
        <v>135</v>
      </c>
      <c r="F235" s="52" t="s">
        <v>135</v>
      </c>
      <c r="G235" s="52" t="s">
        <v>135</v>
      </c>
      <c r="H235" s="105"/>
      <c r="I235" s="56">
        <f t="shared" si="2"/>
        <v>0</v>
      </c>
      <c r="J235" s="57"/>
      <c r="K235" s="59" t="str">
        <f>IFERROR(VLOOKUP(H235,'Classement MS'!$B$2:$C$200,2,0),"0")</f>
        <v>0</v>
      </c>
      <c r="L235" s="59" t="str">
        <f>IFERROR(VLOOKUP(H235,'Classement RoC'!$B$2:$C$199,2,0),"0")</f>
        <v>0</v>
      </c>
      <c r="M235" s="59" t="str">
        <f>IFERROR(VLOOKUP(H235,'Classement Kill'!$B$2:$C$199,2,0),"0")</f>
        <v>0</v>
      </c>
    </row>
    <row r="236" ht="14.25" customHeight="1">
      <c r="A236" s="41">
        <f t="shared" si="1"/>
        <v>235</v>
      </c>
      <c r="B236" s="105"/>
      <c r="C236" s="46">
        <v>0.0</v>
      </c>
      <c r="D236" s="48"/>
      <c r="E236" s="50" t="s">
        <v>135</v>
      </c>
      <c r="F236" s="52" t="s">
        <v>135</v>
      </c>
      <c r="G236" s="52" t="s">
        <v>135</v>
      </c>
      <c r="H236" s="105"/>
      <c r="I236" s="56">
        <f t="shared" si="2"/>
        <v>0</v>
      </c>
      <c r="J236" s="57"/>
      <c r="K236" s="59" t="str">
        <f>IFERROR(VLOOKUP(H236,'Classement MS'!$B$2:$C$200,2,0),"0")</f>
        <v>0</v>
      </c>
      <c r="L236" s="59" t="str">
        <f>IFERROR(VLOOKUP(H236,'Classement RoC'!$B$2:$C$199,2,0),"0")</f>
        <v>0</v>
      </c>
      <c r="M236" s="59" t="str">
        <f>IFERROR(VLOOKUP(H236,'Classement Kill'!$B$2:$C$199,2,0),"0")</f>
        <v>0</v>
      </c>
    </row>
    <row r="237" ht="14.25" customHeight="1">
      <c r="A237" s="41">
        <f t="shared" si="1"/>
        <v>236</v>
      </c>
      <c r="B237" s="105"/>
      <c r="C237" s="46">
        <v>0.0</v>
      </c>
      <c r="D237" s="48"/>
      <c r="E237" s="50" t="s">
        <v>135</v>
      </c>
      <c r="F237" s="52" t="s">
        <v>135</v>
      </c>
      <c r="G237" s="52" t="s">
        <v>135</v>
      </c>
      <c r="H237" s="105"/>
      <c r="I237" s="56">
        <f t="shared" si="2"/>
        <v>0</v>
      </c>
      <c r="J237" s="57"/>
      <c r="K237" s="59" t="str">
        <f>IFERROR(VLOOKUP(H237,'Classement MS'!$B$2:$C$200,2,0),"0")</f>
        <v>0</v>
      </c>
      <c r="L237" s="59" t="str">
        <f>IFERROR(VLOOKUP(H237,'Classement RoC'!$B$2:$C$199,2,0),"0")</f>
        <v>0</v>
      </c>
      <c r="M237" s="59" t="str">
        <f>IFERROR(VLOOKUP(H237,'Classement Kill'!$B$2:$C$199,2,0),"0")</f>
        <v>0</v>
      </c>
    </row>
    <row r="238" ht="14.25" customHeight="1">
      <c r="A238" s="41">
        <f t="shared" si="1"/>
        <v>237</v>
      </c>
      <c r="B238" s="105"/>
      <c r="C238" s="46">
        <v>0.0</v>
      </c>
      <c r="D238" s="48"/>
      <c r="E238" s="50" t="s">
        <v>135</v>
      </c>
      <c r="F238" s="52" t="s">
        <v>135</v>
      </c>
      <c r="G238" s="52" t="s">
        <v>135</v>
      </c>
      <c r="H238" s="105"/>
      <c r="I238" s="56">
        <f t="shared" si="2"/>
        <v>0</v>
      </c>
      <c r="J238" s="57"/>
      <c r="K238" s="59" t="str">
        <f>IFERROR(VLOOKUP(H238,'Classement MS'!$B$2:$C$200,2,0),"0")</f>
        <v>0</v>
      </c>
      <c r="L238" s="59" t="str">
        <f>IFERROR(VLOOKUP(H238,'Classement RoC'!$B$2:$C$199,2,0),"0")</f>
        <v>0</v>
      </c>
      <c r="M238" s="59" t="str">
        <f>IFERROR(VLOOKUP(H238,'Classement Kill'!$B$2:$C$199,2,0),"0")</f>
        <v>0</v>
      </c>
    </row>
    <row r="239" ht="14.25" customHeight="1">
      <c r="A239" s="41">
        <f t="shared" si="1"/>
        <v>238</v>
      </c>
      <c r="B239" s="105"/>
      <c r="C239" s="46">
        <v>0.0</v>
      </c>
      <c r="D239" s="48"/>
      <c r="E239" s="50" t="s">
        <v>135</v>
      </c>
      <c r="F239" s="52" t="s">
        <v>135</v>
      </c>
      <c r="G239" s="52" t="s">
        <v>135</v>
      </c>
      <c r="H239" s="105"/>
      <c r="I239" s="56">
        <f t="shared" si="2"/>
        <v>0</v>
      </c>
      <c r="J239" s="57"/>
      <c r="K239" s="59" t="str">
        <f>IFERROR(VLOOKUP(H239,'Classement MS'!$B$2:$C$200,2,0),"0")</f>
        <v>0</v>
      </c>
      <c r="L239" s="59" t="str">
        <f>IFERROR(VLOOKUP(H239,'Classement RoC'!$B$2:$C$199,2,0),"0")</f>
        <v>0</v>
      </c>
      <c r="M239" s="59" t="str">
        <f>IFERROR(VLOOKUP(H239,'Classement Kill'!$B$2:$C$199,2,0),"0")</f>
        <v>0</v>
      </c>
    </row>
    <row r="240" ht="14.25" customHeight="1">
      <c r="A240" s="41">
        <f t="shared" si="1"/>
        <v>239</v>
      </c>
      <c r="B240" s="105"/>
      <c r="C240" s="46">
        <v>0.0</v>
      </c>
      <c r="D240" s="48"/>
      <c r="E240" s="50" t="s">
        <v>135</v>
      </c>
      <c r="F240" s="52" t="s">
        <v>135</v>
      </c>
      <c r="G240" s="52" t="s">
        <v>135</v>
      </c>
      <c r="H240" s="105"/>
      <c r="I240" s="56">
        <f t="shared" si="2"/>
        <v>0</v>
      </c>
      <c r="J240" s="57"/>
      <c r="K240" s="59" t="str">
        <f>IFERROR(VLOOKUP(H240,'Classement MS'!$B$2:$C$200,2,0),"0")</f>
        <v>0</v>
      </c>
      <c r="L240" s="59" t="str">
        <f>IFERROR(VLOOKUP(H240,'Classement RoC'!$B$2:$C$199,2,0),"0")</f>
        <v>0</v>
      </c>
      <c r="M240" s="59" t="str">
        <f>IFERROR(VLOOKUP(H240,'Classement Kill'!$B$2:$C$199,2,0),"0")</f>
        <v>0</v>
      </c>
    </row>
    <row r="241" ht="14.25" customHeight="1">
      <c r="A241" s="41">
        <f t="shared" si="1"/>
        <v>240</v>
      </c>
      <c r="B241" s="105"/>
      <c r="C241" s="46">
        <v>0.0</v>
      </c>
      <c r="D241" s="48"/>
      <c r="E241" s="50" t="s">
        <v>135</v>
      </c>
      <c r="F241" s="52" t="s">
        <v>135</v>
      </c>
      <c r="G241" s="52" t="s">
        <v>135</v>
      </c>
      <c r="H241" s="105"/>
      <c r="I241" s="56">
        <f t="shared" si="2"/>
        <v>0</v>
      </c>
      <c r="J241" s="57"/>
      <c r="K241" s="59" t="str">
        <f>IFERROR(VLOOKUP(H241,'Classement MS'!$B$2:$C$200,2,0),"0")</f>
        <v>0</v>
      </c>
      <c r="L241" s="59" t="str">
        <f>IFERROR(VLOOKUP(H241,'Classement RoC'!$B$2:$C$199,2,0),"0")</f>
        <v>0</v>
      </c>
      <c r="M241" s="59" t="str">
        <f>IFERROR(VLOOKUP(H241,'Classement Kill'!$B$2:$C$199,2,0),"0")</f>
        <v>0</v>
      </c>
    </row>
    <row r="242" ht="14.25" customHeight="1">
      <c r="A242" s="41">
        <f t="shared" si="1"/>
        <v>241</v>
      </c>
      <c r="B242" s="105"/>
      <c r="C242" s="46">
        <v>0.0</v>
      </c>
      <c r="D242" s="48"/>
      <c r="E242" s="50" t="s">
        <v>135</v>
      </c>
      <c r="F242" s="52" t="s">
        <v>135</v>
      </c>
      <c r="G242" s="52" t="s">
        <v>135</v>
      </c>
      <c r="H242" s="105"/>
      <c r="I242" s="56">
        <f t="shared" si="2"/>
        <v>0</v>
      </c>
      <c r="J242" s="57"/>
      <c r="K242" s="59" t="str">
        <f>IFERROR(VLOOKUP(H242,'Classement MS'!$B$2:$C$200,2,0),"0")</f>
        <v>0</v>
      </c>
      <c r="L242" s="59" t="str">
        <f>IFERROR(VLOOKUP(H242,'Classement RoC'!$B$2:$C$199,2,0),"0")</f>
        <v>0</v>
      </c>
      <c r="M242" s="59" t="str">
        <f>IFERROR(VLOOKUP(H242,'Classement Kill'!$B$2:$C$199,2,0),"0")</f>
        <v>0</v>
      </c>
    </row>
    <row r="243" ht="14.25" customHeight="1">
      <c r="A243" s="41">
        <f t="shared" si="1"/>
        <v>242</v>
      </c>
      <c r="B243" s="105"/>
      <c r="C243" s="46">
        <v>0.0</v>
      </c>
      <c r="D243" s="48"/>
      <c r="E243" s="50" t="s">
        <v>135</v>
      </c>
      <c r="F243" s="52" t="s">
        <v>135</v>
      </c>
      <c r="G243" s="52" t="s">
        <v>135</v>
      </c>
      <c r="H243" s="105"/>
      <c r="I243" s="56">
        <f t="shared" si="2"/>
        <v>0</v>
      </c>
      <c r="J243" s="57"/>
      <c r="K243" s="59" t="str">
        <f>IFERROR(VLOOKUP(H243,'Classement MS'!$B$2:$C$200,2,0),"0")</f>
        <v>0</v>
      </c>
      <c r="L243" s="59" t="str">
        <f>IFERROR(VLOOKUP(H243,'Classement RoC'!$B$2:$C$199,2,0),"0")</f>
        <v>0</v>
      </c>
      <c r="M243" s="59" t="str">
        <f>IFERROR(VLOOKUP(H243,'Classement Kill'!$B$2:$C$199,2,0),"0")</f>
        <v>0</v>
      </c>
    </row>
    <row r="244" ht="14.25" customHeight="1">
      <c r="A244" s="41">
        <f t="shared" si="1"/>
        <v>243</v>
      </c>
      <c r="B244" s="105"/>
      <c r="C244" s="46">
        <v>0.0</v>
      </c>
      <c r="D244" s="48"/>
      <c r="E244" s="50" t="s">
        <v>135</v>
      </c>
      <c r="F244" s="52" t="s">
        <v>135</v>
      </c>
      <c r="G244" s="52" t="s">
        <v>135</v>
      </c>
      <c r="H244" s="105"/>
      <c r="I244" s="56">
        <f t="shared" si="2"/>
        <v>0</v>
      </c>
      <c r="J244" s="57"/>
      <c r="K244" s="59" t="str">
        <f>IFERROR(VLOOKUP(H244,'Classement MS'!$B$2:$C$200,2,0),"0")</f>
        <v>0</v>
      </c>
      <c r="L244" s="59" t="str">
        <f>IFERROR(VLOOKUP(H244,'Classement RoC'!$B$2:$C$199,2,0),"0")</f>
        <v>0</v>
      </c>
      <c r="M244" s="59" t="str">
        <f>IFERROR(VLOOKUP(H244,'Classement Kill'!$B$2:$C$199,2,0),"0")</f>
        <v>0</v>
      </c>
    </row>
    <row r="245" ht="14.25" customHeight="1">
      <c r="A245" s="41">
        <f t="shared" si="1"/>
        <v>244</v>
      </c>
      <c r="B245" s="105"/>
      <c r="C245" s="46">
        <v>0.0</v>
      </c>
      <c r="D245" s="48"/>
      <c r="E245" s="50" t="s">
        <v>135</v>
      </c>
      <c r="F245" s="52" t="s">
        <v>135</v>
      </c>
      <c r="G245" s="52" t="s">
        <v>135</v>
      </c>
      <c r="H245" s="105"/>
      <c r="I245" s="56">
        <f t="shared" si="2"/>
        <v>0</v>
      </c>
      <c r="J245" s="57"/>
      <c r="K245" s="59" t="str">
        <f>IFERROR(VLOOKUP(H245,'Classement MS'!$B$2:$C$200,2,0),"0")</f>
        <v>0</v>
      </c>
      <c r="L245" s="59" t="str">
        <f>IFERROR(VLOOKUP(H245,'Classement RoC'!$B$2:$C$199,2,0),"0")</f>
        <v>0</v>
      </c>
      <c r="M245" s="59" t="str">
        <f>IFERROR(VLOOKUP(H245,'Classement Kill'!$B$2:$C$199,2,0),"0")</f>
        <v>0</v>
      </c>
    </row>
    <row r="246" ht="14.25" customHeight="1">
      <c r="A246" s="41">
        <f t="shared" si="1"/>
        <v>245</v>
      </c>
      <c r="B246" s="105"/>
      <c r="C246" s="46">
        <v>0.0</v>
      </c>
      <c r="D246" s="48"/>
      <c r="E246" s="50" t="s">
        <v>135</v>
      </c>
      <c r="F246" s="52" t="s">
        <v>135</v>
      </c>
      <c r="G246" s="52" t="s">
        <v>135</v>
      </c>
      <c r="H246" s="105"/>
      <c r="I246" s="56">
        <f t="shared" si="2"/>
        <v>0</v>
      </c>
      <c r="J246" s="57"/>
      <c r="K246" s="59" t="str">
        <f>IFERROR(VLOOKUP(H246,'Classement MS'!$B$2:$C$200,2,0),"0")</f>
        <v>0</v>
      </c>
      <c r="L246" s="59" t="str">
        <f>IFERROR(VLOOKUP(H246,'Classement RoC'!$B$2:$C$199,2,0),"0")</f>
        <v>0</v>
      </c>
      <c r="M246" s="59" t="str">
        <f>IFERROR(VLOOKUP(H246,'Classement Kill'!$B$2:$C$199,2,0),"0")</f>
        <v>0</v>
      </c>
    </row>
    <row r="247" ht="14.25" customHeight="1">
      <c r="A247" s="41">
        <f t="shared" si="1"/>
        <v>246</v>
      </c>
      <c r="B247" s="105"/>
      <c r="C247" s="46">
        <v>0.0</v>
      </c>
      <c r="D247" s="48"/>
      <c r="E247" s="50" t="s">
        <v>135</v>
      </c>
      <c r="F247" s="52" t="s">
        <v>135</v>
      </c>
      <c r="G247" s="52" t="s">
        <v>135</v>
      </c>
      <c r="H247" s="105"/>
      <c r="I247" s="56">
        <f t="shared" si="2"/>
        <v>0</v>
      </c>
      <c r="J247" s="57"/>
      <c r="K247" s="59" t="str">
        <f>IFERROR(VLOOKUP(H247,'Classement MS'!$B$2:$C$200,2,0),"0")</f>
        <v>0</v>
      </c>
      <c r="L247" s="59" t="str">
        <f>IFERROR(VLOOKUP(H247,'Classement RoC'!$B$2:$C$199,2,0),"0")</f>
        <v>0</v>
      </c>
      <c r="M247" s="59" t="str">
        <f>IFERROR(VLOOKUP(H247,'Classement Kill'!$B$2:$C$199,2,0),"0")</f>
        <v>0</v>
      </c>
    </row>
    <row r="248" ht="14.25" customHeight="1">
      <c r="A248" s="41">
        <f t="shared" si="1"/>
        <v>247</v>
      </c>
      <c r="B248" s="105"/>
      <c r="C248" s="46">
        <v>0.0</v>
      </c>
      <c r="D248" s="48"/>
      <c r="E248" s="50" t="s">
        <v>135</v>
      </c>
      <c r="F248" s="52" t="s">
        <v>135</v>
      </c>
      <c r="G248" s="52" t="s">
        <v>135</v>
      </c>
      <c r="H248" s="105"/>
      <c r="I248" s="56">
        <f t="shared" si="2"/>
        <v>0</v>
      </c>
      <c r="J248" s="57"/>
      <c r="K248" s="59" t="str">
        <f>IFERROR(VLOOKUP(H248,'Classement MS'!$B$2:$C$200,2,0),"0")</f>
        <v>0</v>
      </c>
      <c r="L248" s="59" t="str">
        <f>IFERROR(VLOOKUP(H248,'Classement RoC'!$B$2:$C$199,2,0),"0")</f>
        <v>0</v>
      </c>
      <c r="M248" s="59" t="str">
        <f>IFERROR(VLOOKUP(H248,'Classement Kill'!$B$2:$C$199,2,0),"0")</f>
        <v>0</v>
      </c>
    </row>
  </sheetData>
  <conditionalFormatting sqref="B2:B49 C2:G248 H2:H49 B123:B127 H123:H127">
    <cfRule type="containsText" dxfId="10" priority="1" operator="containsText" text="0">
      <formula>NOT(ISERROR(SEARCH(("0"),(B2))))</formula>
    </cfRule>
  </conditionalFormatting>
  <conditionalFormatting sqref="B2:B49 C2:G248 H2:H49">
    <cfRule type="containsText" dxfId="10" priority="2" operator="containsText" text="0">
      <formula>NOT(ISERROR(SEARCH(("0"),(B2))))</formula>
    </cfRule>
  </conditionalFormatting>
  <printOptions/>
  <pageMargins bottom="0.75" footer="0.0" header="0.0" left="0.7" right="0.7" top="0.75"/>
  <pageSetup paperSize="9" orientation="portrait"/>
  <drawing r:id="rId1"/>
  <tableParts count="10"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4.29"/>
    <col customWidth="1" min="2" max="2" width="21.29"/>
    <col customWidth="1" min="3" max="3" width="10.0"/>
    <col customWidth="1" min="4" max="4" width="4.29"/>
    <col customWidth="1" min="5" max="5" width="21.29"/>
    <col customWidth="1" min="6" max="6" width="10.0"/>
    <col customWidth="1" min="7" max="7" width="2.86"/>
    <col customWidth="1" min="8" max="11" width="29.86"/>
    <col customWidth="1" min="12" max="32" width="39.14"/>
  </cols>
  <sheetData>
    <row r="1">
      <c r="A1" s="1" t="s">
        <v>0</v>
      </c>
      <c r="B1" s="2"/>
      <c r="C1" s="3"/>
      <c r="D1" s="4" t="s">
        <v>1</v>
      </c>
      <c r="E1" s="5"/>
      <c r="F1" s="6"/>
      <c r="H1" s="7" t="s">
        <v>2</v>
      </c>
      <c r="I1" s="8"/>
      <c r="J1" s="8"/>
      <c r="K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>
      <c r="A2" s="11">
        <v>1.0</v>
      </c>
      <c r="B2" s="13" t="str">
        <f>'Classement MS'!B2</f>
        <v>_VisMaVie_</v>
      </c>
      <c r="C2" s="16">
        <f>'Classement MS'!C2</f>
        <v>10234.55892</v>
      </c>
      <c r="D2" s="11">
        <v>1.0</v>
      </c>
      <c r="E2" s="13" t="str">
        <f>'Classement RoC'!B2</f>
        <v>Nanny on pe</v>
      </c>
      <c r="F2" s="16">
        <f>'Classement RoC'!C2</f>
        <v>7055.194673</v>
      </c>
      <c r="H2" s="7" t="s">
        <v>10</v>
      </c>
      <c r="I2" s="27"/>
      <c r="J2" s="7" t="s">
        <v>17</v>
      </c>
      <c r="K2" s="27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>
      <c r="A3" s="34">
        <v>2.0</v>
      </c>
      <c r="B3" s="35" t="str">
        <f>'Classement MS'!B3</f>
        <v>Xenocq79</v>
      </c>
      <c r="C3" s="37">
        <f>'Classement MS'!C3</f>
        <v>10036.3362</v>
      </c>
      <c r="D3" s="38">
        <v>2.0</v>
      </c>
      <c r="E3" s="42" t="str">
        <f>'Classement RoC'!B3</f>
        <v>COMBERS</v>
      </c>
      <c r="F3" s="44">
        <f>'Classement RoC'!C3</f>
        <v>6483.682586</v>
      </c>
      <c r="H3" s="47" t="str">
        <f>IFERROR(__xludf.DUMMYFUNCTION("IMPORTRANGE(""https://docs.google.com/spreadsheets/d/1UQyG8rlZnvrZ4fb0TQ41OOfL22HVu1NT6f2xC71LSps/edit?gid=0#gid=0"",""Winamax!A26:B26"")"),"")</f>
        <v/>
      </c>
      <c r="I3" s="49"/>
      <c r="J3" s="53">
        <f>IFERROR(__xludf.DUMMYFUNCTION("IMPORTRANGE(""https://docs.google.com/spreadsheets/d/1UQyG8rlZnvrZ4fb0TQ41OOfL22HVu1NT6f2xC71LSps/edit?gid=0#gid=0"",""Live!A32:B32"")"),46115.0)</f>
        <v>46115</v>
      </c>
      <c r="K3" s="54" t="str">
        <f>IFERROR(__xludf.DUMMYFUNCTION("""COMPUTED_VALUE"""),"Roller Coaster 9")</f>
        <v>Roller Coaster 9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>
      <c r="A4" s="11">
        <v>3.0</v>
      </c>
      <c r="B4" s="13" t="str">
        <f>'Classement MS'!B4</f>
        <v>Mako Lemore</v>
      </c>
      <c r="C4" s="16">
        <f>'Classement MS'!C4</f>
        <v>9523.226433</v>
      </c>
      <c r="D4" s="11">
        <v>3.0</v>
      </c>
      <c r="E4" s="13" t="str">
        <f>'Classement RoC'!B4</f>
        <v>8kinder6</v>
      </c>
      <c r="F4" s="16">
        <f>'Classement RoC'!C4</f>
        <v>6081.404643</v>
      </c>
      <c r="H4" s="60" t="str">
        <f>IFERROR(__xludf.DUMMYFUNCTION("IMPORTRANGE(""https://docs.google.com/spreadsheets/d/1UQyG8rlZnvrZ4fb0TQ41OOfL22HVu1NT6f2xC71LSps/edit?gid=0#gid=0"",""Winamax!A27:B27"")"),"")</f>
        <v/>
      </c>
      <c r="I4" s="61"/>
      <c r="J4" s="62">
        <f>IFERROR(__xludf.DUMMYFUNCTION("IMPORTRANGE(""https://docs.google.com/spreadsheets/d/1UQyG8rlZnvrZ4fb0TQ41OOfL22HVu1NT6f2xC71LSps/edit?gid=0#gid=0"",""Live!A33:B33"")"),46122.0)</f>
        <v>46122</v>
      </c>
      <c r="K4" s="63" t="str">
        <f>IFERROR(__xludf.DUMMYFUNCTION("""COMPUTED_VALUE"""),"Monster Stack 9")</f>
        <v>Monster Stack 9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>
      <c r="A5" s="34">
        <v>4.0</v>
      </c>
      <c r="B5" s="35" t="str">
        <f>'Classement MS'!B5</f>
        <v>8kinder6</v>
      </c>
      <c r="C5" s="37">
        <f>'Classement MS'!C5</f>
        <v>9401.284642</v>
      </c>
      <c r="D5" s="38">
        <v>4.0</v>
      </c>
      <c r="E5" s="42" t="str">
        <f>'Classement RoC'!B5</f>
        <v>Kevfurious</v>
      </c>
      <c r="F5" s="44">
        <f>'Classement RoC'!C5</f>
        <v>5988.009742</v>
      </c>
      <c r="H5" s="65" t="str">
        <f>IFERROR(__xludf.DUMMYFUNCTION("IMPORTRANGE(""https://docs.google.com/spreadsheets/d/1UQyG8rlZnvrZ4fb0TQ41OOfL22HVu1NT6f2xC71LSps/edit?gid=0#gid=0"",""Winamax!A28:B28"")"),"")</f>
        <v/>
      </c>
      <c r="I5" s="66"/>
      <c r="J5" s="67">
        <f>IFERROR(__xludf.DUMMYFUNCTION("IMPORTRANGE(""https://docs.google.com/spreadsheets/d/1UQyG8rlZnvrZ4fb0TQ41OOfL22HVu1NT6f2xC71LSps/edit?gid=0#gid=0"",""Live!A34:B34"")"),46129.0)</f>
        <v>46129</v>
      </c>
      <c r="K5" s="68" t="str">
        <f>IFERROR(__xludf.DUMMYFUNCTION("""COMPUTED_VALUE"""),"Kill the PPCien 9")</f>
        <v>Kill the PPCien 9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>
      <c r="A6" s="11">
        <v>5.0</v>
      </c>
      <c r="B6" s="13" t="str">
        <f>'Classement MS'!B6</f>
        <v>titounio</v>
      </c>
      <c r="C6" s="16">
        <f>'Classement MS'!C6</f>
        <v>9367.958308</v>
      </c>
      <c r="D6" s="11">
        <v>5.0</v>
      </c>
      <c r="E6" s="13" t="str">
        <f>'Classement RoC'!B6</f>
        <v>JM-Chatte</v>
      </c>
      <c r="F6" s="16">
        <f>'Classement RoC'!C6</f>
        <v>5914.830283</v>
      </c>
      <c r="H6" s="60" t="str">
        <f>IFERROR(__xludf.DUMMYFUNCTION("IMPORTRANGE(""https://docs.google.com/spreadsheets/d/1UQyG8rlZnvrZ4fb0TQ41OOfL22HVu1NT6f2xC71LSps/edit?gid=0#gid=0"",""Winamax!A29:B29"")"),"")</f>
        <v/>
      </c>
      <c r="I6" s="61"/>
      <c r="J6" s="62">
        <f>IFERROR(__xludf.DUMMYFUNCTION("IMPORTRANGE(""https://docs.google.com/spreadsheets/d/1UQyG8rlZnvrZ4fb0TQ41OOfL22HVu1NT6f2xC71LSps/edit?gid=0#gid=0"",""Live!A35:B35"")"),46136.0)</f>
        <v>46136</v>
      </c>
      <c r="K6" s="63" t="str">
        <f>IFERROR(__xludf.DUMMYFUNCTION("""COMPUTED_VALUE"""),"Roller Coaster 10")</f>
        <v>Roller Coaster 10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>
      <c r="A7" s="34">
        <v>6.0</v>
      </c>
      <c r="B7" s="35" t="str">
        <f>'Classement MS'!B7</f>
        <v>alexinzaghi</v>
      </c>
      <c r="C7" s="37">
        <f>'Classement MS'!C7</f>
        <v>9284.116026</v>
      </c>
      <c r="D7" s="38">
        <v>6.0</v>
      </c>
      <c r="E7" s="42" t="str">
        <f>'Classement RoC'!B7</f>
        <v>Mako Lemore</v>
      </c>
      <c r="F7" s="44">
        <f>'Classement RoC'!C7</f>
        <v>5695.509378</v>
      </c>
      <c r="H7" s="65" t="str">
        <f>IFERROR(__xludf.DUMMYFUNCTION("IMPORTRANGE(""https://docs.google.com/spreadsheets/d/1UQyG8rlZnvrZ4fb0TQ41OOfL22HVu1NT6f2xC71LSps/edit?gid=0#gid=0"",""Winamax!A30:B30"")"),"")</f>
        <v/>
      </c>
      <c r="I7" s="66"/>
      <c r="J7" s="67">
        <f>IFERROR(__xludf.DUMMYFUNCTION("IMPORTRANGE(""https://docs.google.com/spreadsheets/d/1UQyG8rlZnvrZ4fb0TQ41OOfL22HVu1NT6f2xC71LSps/edit?gid=0#gid=0"",""Live!A36:B36"")"),46143.0)</f>
        <v>46143</v>
      </c>
      <c r="K7" s="68" t="str">
        <f>IFERROR(__xludf.DUMMYFUNCTION("""COMPUTED_VALUE"""),"Open")</f>
        <v>Open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>
      <c r="A8" s="11">
        <v>7.0</v>
      </c>
      <c r="B8" s="13" t="str">
        <f>'Classement MS'!B8</f>
        <v>TontonZgueg</v>
      </c>
      <c r="C8" s="16">
        <f>'Classement MS'!C8</f>
        <v>9180.71834</v>
      </c>
      <c r="D8" s="11">
        <v>7.0</v>
      </c>
      <c r="E8" s="13" t="str">
        <f>'Classement RoC'!B8</f>
        <v>Agouty79</v>
      </c>
      <c r="F8" s="16">
        <f>'Classement RoC'!C8</f>
        <v>5415.078186</v>
      </c>
      <c r="H8" s="69" t="str">
        <f>IFERROR(__xludf.DUMMYFUNCTION("IMPORTRANGE(""https://docs.google.com/spreadsheets/d/1UQyG8rlZnvrZ4fb0TQ41OOfL22HVu1NT6f2xC71LSps/edit?gid=0#gid=0"",""Winamax!A31:B31"")"),"")</f>
        <v/>
      </c>
      <c r="I8" s="70"/>
      <c r="J8" s="71">
        <f>IFERROR(__xludf.DUMMYFUNCTION("IMPORTRANGE(""https://docs.google.com/spreadsheets/d/1UQyG8rlZnvrZ4fb0TQ41OOfL22HVu1NT6f2xC71LSps/edit?gid=0#gid=0"",""Live!A37:B37"")"),46144.0)</f>
        <v>46144</v>
      </c>
      <c r="K8" s="72" t="str">
        <f>IFERROR(__xludf.DUMMYFUNCTION("""COMPUTED_VALUE"""),"Open")</f>
        <v>Open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>
      <c r="A9" s="34">
        <v>8.0</v>
      </c>
      <c r="B9" s="35" t="str">
        <f>'Classement MS'!B9</f>
        <v>Phil1308</v>
      </c>
      <c r="C9" s="37">
        <f>'Classement MS'!C9</f>
        <v>8505.422887</v>
      </c>
      <c r="D9" s="38">
        <v>8.0</v>
      </c>
      <c r="E9" s="42" t="str">
        <f>'Classement RoC'!B9</f>
        <v>.BARBAPAPA66</v>
      </c>
      <c r="F9" s="44">
        <f>'Classement RoC'!C9</f>
        <v>5382.845388</v>
      </c>
      <c r="H9" s="73"/>
      <c r="I9" s="73"/>
      <c r="J9" s="74"/>
      <c r="K9" s="73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>
      <c r="A10" s="11">
        <v>9.0</v>
      </c>
      <c r="B10" s="13" t="str">
        <f>'Classement MS'!B10</f>
        <v>Immond</v>
      </c>
      <c r="C10" s="16">
        <f>'Classement MS'!C10</f>
        <v>8150.078682</v>
      </c>
      <c r="D10" s="11">
        <v>9.0</v>
      </c>
      <c r="E10" s="13" t="str">
        <f>'Classement RoC'!B10</f>
        <v>rastamokett</v>
      </c>
      <c r="F10" s="16">
        <f>'Classement RoC'!C10</f>
        <v>5302.759719</v>
      </c>
      <c r="H10" s="73"/>
      <c r="I10" s="73"/>
      <c r="J10" s="74"/>
      <c r="K10" s="73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>
      <c r="A11" s="34">
        <v>10.0</v>
      </c>
      <c r="B11" s="35" t="str">
        <f>'Classement MS'!B11</f>
        <v>jejehehe</v>
      </c>
      <c r="C11" s="37">
        <f>'Classement MS'!C11</f>
        <v>8037.886361</v>
      </c>
      <c r="D11" s="38">
        <v>10.0</v>
      </c>
      <c r="E11" s="42" t="str">
        <f>'Classement RoC'!B11</f>
        <v>_VisMaVie_</v>
      </c>
      <c r="F11" s="44">
        <f>'Classement RoC'!C11</f>
        <v>5252.065304</v>
      </c>
      <c r="H11" s="73"/>
      <c r="I11" s="73"/>
      <c r="J11" s="74"/>
      <c r="K11" s="73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>
      <c r="A12" s="76" t="s">
        <v>54</v>
      </c>
      <c r="B12" s="77"/>
      <c r="C12" s="78"/>
      <c r="G12" s="10"/>
      <c r="H12" s="73"/>
      <c r="I12" s="73"/>
      <c r="J12" s="73"/>
      <c r="K12" s="73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>
      <c r="A13" s="11">
        <v>1.0</v>
      </c>
      <c r="B13" s="16" t="str">
        <f>'Classement Kill'!B2</f>
        <v>kinchuck</v>
      </c>
      <c r="C13" s="16">
        <f>'Classement Kill'!C2</f>
        <v>3091.962899</v>
      </c>
      <c r="G13" s="10"/>
      <c r="H13" s="73"/>
      <c r="I13" s="73"/>
      <c r="J13" s="73"/>
      <c r="K13" s="73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>
      <c r="A14" s="79">
        <v>2.0</v>
      </c>
      <c r="B14" s="80" t="str">
        <f>'Classement Kill'!B3</f>
        <v>alexinzaghi</v>
      </c>
      <c r="C14" s="80">
        <f>'Classement Kill'!C3</f>
        <v>2996.659704</v>
      </c>
      <c r="G14" s="10"/>
      <c r="H14" s="81"/>
      <c r="I14" s="81"/>
      <c r="J14" s="73"/>
      <c r="K14" s="73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>
      <c r="A15" s="11">
        <v>3.0</v>
      </c>
      <c r="B15" s="16" t="str">
        <f>'Classement Kill'!B4</f>
        <v>Vaillant 86</v>
      </c>
      <c r="C15" s="16">
        <f>'Classement Kill'!C4</f>
        <v>2921.421633</v>
      </c>
      <c r="G15" s="10"/>
      <c r="H15" s="81"/>
      <c r="I15" s="81"/>
      <c r="J15" s="73"/>
      <c r="K15" s="73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>
      <c r="A16" s="79">
        <v>4.0</v>
      </c>
      <c r="B16" s="80" t="str">
        <f>'Classement Kill'!B5</f>
        <v>RRazeRR_</v>
      </c>
      <c r="C16" s="80">
        <f>'Classement Kill'!C5</f>
        <v>2834.401019</v>
      </c>
      <c r="G16" s="10"/>
      <c r="H16" s="81"/>
      <c r="I16" s="81"/>
      <c r="J16" s="73"/>
      <c r="K16" s="73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>
      <c r="A17" s="11">
        <v>5.0</v>
      </c>
      <c r="B17" s="16" t="str">
        <f>'Classement Kill'!B6</f>
        <v>_Sale-Bet_</v>
      </c>
      <c r="C17" s="16">
        <f>'Classement Kill'!C6</f>
        <v>2753.171814</v>
      </c>
      <c r="G17" s="10"/>
      <c r="H17" s="81"/>
      <c r="I17" s="81"/>
      <c r="J17" s="73"/>
      <c r="K17" s="73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>
      <c r="A18" s="79">
        <v>6.0</v>
      </c>
      <c r="B18" s="80" t="str">
        <f>'Classement Kill'!B7</f>
        <v>christ86000</v>
      </c>
      <c r="C18" s="80">
        <f>'Classement Kill'!C7</f>
        <v>2636.119697</v>
      </c>
      <c r="G18" s="10"/>
      <c r="H18" s="81"/>
      <c r="I18" s="81"/>
      <c r="J18" s="81"/>
      <c r="K18" s="81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>
      <c r="A19" s="11">
        <v>7.0</v>
      </c>
      <c r="B19" s="16" t="str">
        <f>'Classement Kill'!B8</f>
        <v>jejehehe</v>
      </c>
      <c r="C19" s="16">
        <f>'Classement Kill'!C8</f>
        <v>2459.900683</v>
      </c>
      <c r="G19" s="10"/>
      <c r="H19" s="81"/>
      <c r="I19" s="81"/>
      <c r="J19" s="81"/>
      <c r="K19" s="81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>
      <c r="A20" s="79">
        <v>8.0</v>
      </c>
      <c r="B20" s="80" t="str">
        <f>'Classement Kill'!B9</f>
        <v>Pitt86700</v>
      </c>
      <c r="C20" s="80">
        <f>'Classement Kill'!C9</f>
        <v>2459.830055</v>
      </c>
      <c r="G20" s="10"/>
      <c r="H20" s="81"/>
      <c r="I20" s="81"/>
      <c r="J20" s="81"/>
      <c r="K20" s="81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>
      <c r="A21" s="11">
        <v>9.0</v>
      </c>
      <c r="B21" s="16" t="str">
        <f>'Classement Kill'!B10</f>
        <v>TontonZgueg</v>
      </c>
      <c r="C21" s="16">
        <f>'Classement Kill'!C10</f>
        <v>2436.712285</v>
      </c>
      <c r="G21" s="10"/>
      <c r="H21" s="81"/>
      <c r="I21" s="81"/>
      <c r="J21" s="81"/>
      <c r="K21" s="8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>
      <c r="A22" s="79">
        <v>10.0</v>
      </c>
      <c r="B22" s="80" t="str">
        <f>'Classement Kill'!B11</f>
        <v>emmanuel.g</v>
      </c>
      <c r="C22" s="80">
        <f>'Classement Kill'!C11</f>
        <v>2343.301551</v>
      </c>
      <c r="G22" s="10"/>
      <c r="H22" s="81"/>
      <c r="I22" s="81"/>
      <c r="J22" s="81"/>
      <c r="K22" s="8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</row>
  </sheetData>
  <mergeCells count="6">
    <mergeCell ref="A1:C1"/>
    <mergeCell ref="D1:F1"/>
    <mergeCell ref="H1:K1"/>
    <mergeCell ref="H2:I2"/>
    <mergeCell ref="J2:K2"/>
    <mergeCell ref="A12:C1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12.0"/>
    <col customWidth="1" min="2" max="2" width="14.71"/>
    <col customWidth="1" min="3" max="3" width="7.57"/>
    <col customWidth="1" min="4" max="4" width="2.43"/>
    <col customWidth="1" min="5" max="5" width="5.14"/>
    <col customWidth="1" min="6" max="6" width="5.71"/>
    <col customWidth="1" min="7" max="7" width="5.14"/>
    <col customWidth="1" min="8" max="8" width="5.71"/>
    <col customWidth="1" min="9" max="9" width="5.14"/>
    <col customWidth="1" min="10" max="10" width="5.71"/>
    <col customWidth="1" min="11" max="11" width="5.14"/>
    <col customWidth="1" min="12" max="12" width="5.71"/>
    <col customWidth="1" min="13" max="13" width="5.14"/>
    <col customWidth="1" min="14" max="14" width="5.71"/>
    <col customWidth="1" min="15" max="15" width="5.14"/>
    <col customWidth="1" min="16" max="16" width="5.71"/>
    <col customWidth="1" min="17" max="17" width="5.14"/>
    <col customWidth="1" min="18" max="18" width="5.71"/>
    <col customWidth="1" min="19" max="19" width="5.14"/>
    <col customWidth="1" min="20" max="20" width="5.71"/>
    <col customWidth="1" min="21" max="21" width="5.14"/>
    <col customWidth="1" min="22" max="22" width="5.71"/>
    <col customWidth="1" min="23" max="23" width="5.14"/>
    <col customWidth="1" min="24" max="24" width="5.71"/>
    <col customWidth="1" min="25" max="25" width="5.14"/>
    <col customWidth="1" min="26" max="26" width="5.57"/>
    <col customWidth="1" min="27" max="27" width="5.14"/>
    <col customWidth="1" min="28" max="28" width="5.57"/>
    <col customWidth="1" min="29" max="29" width="5.14"/>
    <col customWidth="1" min="30" max="30" width="5.57"/>
    <col customWidth="1" min="31" max="31" width="14.71" outlineLevel="1"/>
    <col customWidth="1" min="32" max="32" width="7.57" outlineLevel="1"/>
    <col customWidth="1" min="33" max="45" width="5.14" outlineLevel="1"/>
  </cols>
  <sheetData>
    <row r="1" ht="37.5" customHeight="1">
      <c r="A1" s="14" t="s">
        <v>3</v>
      </c>
      <c r="B1" s="18" t="s">
        <v>6</v>
      </c>
      <c r="C1" s="20" t="s">
        <v>5</v>
      </c>
      <c r="D1" s="21" t="s">
        <v>8</v>
      </c>
      <c r="E1" s="23" t="s">
        <v>9</v>
      </c>
      <c r="F1" s="26" t="s">
        <v>11</v>
      </c>
      <c r="G1" s="23" t="s">
        <v>13</v>
      </c>
      <c r="H1" s="26" t="s">
        <v>14</v>
      </c>
      <c r="I1" s="23" t="s">
        <v>15</v>
      </c>
      <c r="J1" s="26" t="s">
        <v>16</v>
      </c>
      <c r="K1" s="23" t="s">
        <v>18</v>
      </c>
      <c r="L1" s="26" t="s">
        <v>19</v>
      </c>
      <c r="M1" s="23" t="s">
        <v>20</v>
      </c>
      <c r="N1" s="26" t="s">
        <v>21</v>
      </c>
      <c r="O1" s="23" t="s">
        <v>22</v>
      </c>
      <c r="P1" s="26" t="s">
        <v>23</v>
      </c>
      <c r="Q1" s="23" t="s">
        <v>24</v>
      </c>
      <c r="R1" s="26" t="s">
        <v>25</v>
      </c>
      <c r="S1" s="23" t="s">
        <v>26</v>
      </c>
      <c r="T1" s="26" t="s">
        <v>27</v>
      </c>
      <c r="U1" s="23" t="s">
        <v>29</v>
      </c>
      <c r="V1" s="26" t="s">
        <v>30</v>
      </c>
      <c r="W1" s="23" t="s">
        <v>32</v>
      </c>
      <c r="X1" s="26" t="s">
        <v>33</v>
      </c>
      <c r="Y1" s="23" t="s">
        <v>34</v>
      </c>
      <c r="Z1" s="26" t="s">
        <v>35</v>
      </c>
      <c r="AA1" s="23" t="s">
        <v>36</v>
      </c>
      <c r="AB1" s="26" t="s">
        <v>37</v>
      </c>
      <c r="AC1" s="23" t="s">
        <v>38</v>
      </c>
      <c r="AD1" s="26" t="s">
        <v>40</v>
      </c>
      <c r="AE1" s="18" t="s">
        <v>6</v>
      </c>
      <c r="AF1" s="20" t="s">
        <v>5</v>
      </c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40"/>
      <c r="AS1" s="40"/>
    </row>
    <row r="2">
      <c r="A2" s="45">
        <f t="shared" ref="A2:A251" si="1">ROW()-1</f>
        <v>1</v>
      </c>
      <c r="B2" s="41" t="str">
        <f t="array" ref="B2:C251">SORT(AE2:AF251,2,FALSE)</f>
        <v>_VisMaVie_</v>
      </c>
      <c r="C2" s="51">
        <v>10234.55892396602</v>
      </c>
      <c r="D2" s="51"/>
      <c r="E2" s="55">
        <f>IFERROR(VLOOKUP($B2,'MS1'!$A$1:$B$160,2,0),"0")</f>
        <v>7</v>
      </c>
      <c r="F2" s="58">
        <f>IFERROR(VLOOKUP(E2,'MS1'!$B$1:$C$161,2,0),0)</f>
        <v>1280.361175</v>
      </c>
      <c r="G2" s="55">
        <f>IFERROR(VLOOKUP($B2,'MS2'!$A$1:$B$160,2,0),"0")</f>
        <v>51</v>
      </c>
      <c r="H2" s="58">
        <f>IFERROR(VLOOKUP(G2,'MS2'!$B$1:$C$161,2,0),0)</f>
        <v>235.0322802</v>
      </c>
      <c r="I2" s="55">
        <f>IFERROR(VLOOKUP($B2,'MS3'!$A$1:$B$161,2,0),0)</f>
        <v>1</v>
      </c>
      <c r="J2" s="58">
        <f>IFERROR(VLOOKUP(I2,'MS3'!$B$1:$C$161,2,0),0)</f>
        <v>2339.028618</v>
      </c>
      <c r="K2" s="55">
        <f>IFERROR(VLOOKUP($B2,'MS4'!$A$1:$B$160,2,0),"0")</f>
        <v>9</v>
      </c>
      <c r="L2" s="58">
        <f>IFERROR(VLOOKUP(K2,'MS4'!$B$1:$C$161,2,0),0)</f>
        <v>1143.934745</v>
      </c>
      <c r="M2" s="55">
        <f>IFERROR(VLOOKUP($B2,'MS5'!$A$1:$B$160,2,0),"0")</f>
        <v>31</v>
      </c>
      <c r="N2" s="58">
        <f>IFERROR(VLOOKUP(M2,'MS5'!$B$1:$C$161,2,0),0)</f>
        <v>485.1702133</v>
      </c>
      <c r="O2" s="55">
        <f>IFERROR(VLOOKUP($B2,'MS6'!$A$1:$B$160,2,0),"0")</f>
        <v>5</v>
      </c>
      <c r="P2" s="58">
        <f>IFERROR(VLOOKUP(O2,'MS6'!$B$1:$C$161,2,0),0)</f>
        <v>1430.179807</v>
      </c>
      <c r="Q2" s="55">
        <f>IFERROR(VLOOKUP($B2,'MS7'!$A$1:$B$160,2,0),"0")</f>
        <v>15</v>
      </c>
      <c r="R2" s="58">
        <f>IFERROR(VLOOKUP(Q2,'MS7'!$B$1:$C$161,2,0),0)</f>
        <v>923.8603567</v>
      </c>
      <c r="S2" s="55">
        <f>IFERROR(VLOOKUP($B2,'MS8'!$A$1:$B$160,2,0),"0")</f>
        <v>60</v>
      </c>
      <c r="T2" s="58">
        <f>IFERROR(VLOOKUP(S2,'MS8'!$B$1:$C$161,2,0),0)</f>
        <v>108.0582341</v>
      </c>
      <c r="U2" s="55">
        <f>IFERROR(VLOOKUP($B2,'MS9'!$A$1:$B$160,2,0),"0")</f>
        <v>24</v>
      </c>
      <c r="V2" s="58">
        <f>IFERROR(VLOOKUP(U2,'MS9'!$B$1:$C$161,2,0),0)</f>
        <v>655.5842559</v>
      </c>
      <c r="W2" s="55">
        <f>IFERROR(VLOOKUP($B2,'MS10'!$A$1:$B$160,2,0),"0")</f>
        <v>20</v>
      </c>
      <c r="X2" s="58">
        <f>IFERROR(VLOOKUP(W2,'MS10'!$B$1:$C$161,2,0),0)</f>
        <v>743.6352778</v>
      </c>
      <c r="Y2" s="55">
        <f>IFERROR(VLOOKUP($B2,'MS11'!$A$1:$B$160,2,0),"0")</f>
        <v>38</v>
      </c>
      <c r="Z2" s="58">
        <f>IFERROR(VLOOKUP(Y2,'MS11'!$B$1:$C$161,2,0),0)</f>
        <v>360.2290099</v>
      </c>
      <c r="AA2" s="55">
        <f>IFERROR(VLOOKUP($B2,'MS12'!$A$1:$B$160,2,0),"0")</f>
        <v>10</v>
      </c>
      <c r="AB2" s="58">
        <f>IFERROR(VLOOKUP(AA2,'MS12'!$B$1:$C$161,2,0),0)</f>
        <v>872.5754653</v>
      </c>
      <c r="AC2" s="55" t="str">
        <f>IFERROR(VLOOKUP($B2,'MS13'!$A$1:$B$160,2,0),"0")</f>
        <v>0</v>
      </c>
      <c r="AD2" s="58">
        <f>IFERROR(VLOOKUP(AC2,'MS13'!$B$1:$C$161,2,0),0)</f>
        <v>0</v>
      </c>
      <c r="AE2" s="41" t="str">
        <f>IFERROR(__xludf.DUMMYFUNCTION("UNIQUE(FLATTEN({'MS1'!A2:A1000;'MS2'!A2:A1000;'MS3'!A2:A1000;'MS4'!A2:A1000;'MS5'!A2:A1000;'MS6'!A2:A1000;'MS7'!A2:A1000;'MS8'!A2:A1000;'MS9'!A2:A1000;'MS10'!A2:A1000;'MS11'!A2:A1000;'MS12'!A2:A1000;'MS13'!A2:A1000 }))"),"Pitt86700")</f>
        <v>Pitt86700</v>
      </c>
      <c r="AF2" s="51">
        <f t="shared" ref="AF2:AF251" si="2">SUM(AG2:AR2)-small((AG2:AR2),1)-small((AG2:AR2),2)</f>
        <v>5381.253479</v>
      </c>
      <c r="AG2" s="58">
        <f>IFERROR(VLOOKUP($AE2,'MS1'!$A$1:$C$161,3,0),0)</f>
        <v>2280.948857</v>
      </c>
      <c r="AH2" s="58">
        <f>IFERROR(VLOOKUP($AE2,'MS2'!$A$1:$C$161,3,0),0)</f>
        <v>892.5452049</v>
      </c>
      <c r="AI2" s="58">
        <f>IFERROR(VLOOKUP($AE2,'MS3'!$A$1:$C$161,3,0),0)</f>
        <v>187.9892659</v>
      </c>
      <c r="AJ2" s="58">
        <f>IFERROR(VLOOKUP($AE2,'MS4'!$A$1:$C$161,3,0),0)</f>
        <v>290.1706198</v>
      </c>
      <c r="AK2" s="58">
        <f>IFERROR(VLOOKUP($AE2,'MS5'!$A$1:$C$161,3,0),0)</f>
        <v>160.6472431</v>
      </c>
      <c r="AL2" s="58">
        <f>IFERROR(VLOOKUP($AE2,'MS6'!$A$1:$C$161,3,0),0)</f>
        <v>0</v>
      </c>
      <c r="AM2" s="58">
        <f>IFERROR(VLOOKUP($AE2,'MS7'!$A$1:$C$161,3,0),0)</f>
        <v>442.3132668</v>
      </c>
      <c r="AN2" s="58">
        <f>IFERROR(VLOOKUP($AE2,'MS8'!$A$1:$C$161,3,0),0)</f>
        <v>450.1854802</v>
      </c>
      <c r="AO2" s="58">
        <f>IFERROR(VLOOKUP($AE2,'MS9'!$A$1:$C$161,3,0),0)</f>
        <v>457.838473</v>
      </c>
      <c r="AP2" s="58">
        <f>IFERROR(VLOOKUP($AE2,'MS10'!$A$1:$C$161,3,0),0)</f>
        <v>0</v>
      </c>
      <c r="AQ2" s="58">
        <f>IFERROR(VLOOKUP($AE2,'MS11'!$A$1:$C$161,3,0),0)</f>
        <v>218.6150684</v>
      </c>
      <c r="AR2" s="58">
        <f>IFERROR(VLOOKUP($AE2,'MS12'!$A$1:$C$161,3,0),0)</f>
        <v>0</v>
      </c>
      <c r="AS2" s="58">
        <f>IFERROR(VLOOKUP($AE2,'MS13'!$A$1:$C$161,3,0),0)</f>
        <v>0</v>
      </c>
    </row>
    <row r="3">
      <c r="A3" s="45">
        <f t="shared" si="1"/>
        <v>2</v>
      </c>
      <c r="B3" s="41" t="s">
        <v>57</v>
      </c>
      <c r="C3" s="51">
        <v>10036.33620070784</v>
      </c>
      <c r="D3" s="51"/>
      <c r="E3" s="55" t="str">
        <f>IFERROR(VLOOKUP($B3,'MS1'!$A$1:$B$160,2,0),"0")</f>
        <v>0</v>
      </c>
      <c r="F3" s="58">
        <f>IFERROR(VLOOKUP(E3,'MS1'!$B$1:$C$161,2,0),0)</f>
        <v>0</v>
      </c>
      <c r="G3" s="55">
        <f>IFERROR(VLOOKUP($B3,'MS2'!$A$1:$B$160,2,0),"0")</f>
        <v>13</v>
      </c>
      <c r="H3" s="58">
        <f>IFERROR(VLOOKUP(G3,'MS2'!$B$1:$C$161,2,0),0)</f>
        <v>992.3285228</v>
      </c>
      <c r="I3" s="55">
        <f>IFERROR(VLOOKUP($B3,'MS3'!$A$1:$B$161,2,0),0)</f>
        <v>3</v>
      </c>
      <c r="J3" s="58">
        <f>IFERROR(VLOOKUP(I3,'MS3'!$B$1:$C$161,2,0),0)</f>
        <v>1730.506955</v>
      </c>
      <c r="K3" s="55">
        <f>IFERROR(VLOOKUP($B3,'MS4'!$A$1:$B$160,2,0),"0")</f>
        <v>8</v>
      </c>
      <c r="L3" s="58">
        <f>IFERROR(VLOOKUP(K3,'MS4'!$B$1:$C$161,2,0),0)</f>
        <v>1198.432008</v>
      </c>
      <c r="M3" s="55">
        <f>IFERROR(VLOOKUP($B3,'MS5'!$A$1:$B$160,2,0),"0")</f>
        <v>42</v>
      </c>
      <c r="N3" s="58">
        <f>IFERROR(VLOOKUP(M3,'MS5'!$B$1:$C$161,2,0),0)</f>
        <v>295.1151786</v>
      </c>
      <c r="O3" s="55">
        <f>IFERROR(VLOOKUP($B3,'MS6'!$A$1:$B$160,2,0),"0")</f>
        <v>19</v>
      </c>
      <c r="P3" s="58">
        <f>IFERROR(VLOOKUP(O3,'MS6'!$B$1:$C$161,2,0),0)</f>
        <v>800.2667502</v>
      </c>
      <c r="Q3" s="55" t="str">
        <f>IFERROR(VLOOKUP($B3,'MS7'!$A$1:$B$160,2,0),"0")</f>
        <v>0</v>
      </c>
      <c r="R3" s="58">
        <f>IFERROR(VLOOKUP(Q3,'MS7'!$B$1:$C$161,2,0),0)</f>
        <v>0</v>
      </c>
      <c r="S3" s="55">
        <f>IFERROR(VLOOKUP($B3,'MS8'!$A$1:$B$160,2,0),"0")</f>
        <v>7</v>
      </c>
      <c r="T3" s="58">
        <f>IFERROR(VLOOKUP(S3,'MS8'!$B$1:$C$161,2,0),0)</f>
        <v>1273.709384</v>
      </c>
      <c r="U3" s="55">
        <f>IFERROR(VLOOKUP($B3,'MS9'!$A$1:$B$160,2,0),"0")</f>
        <v>28</v>
      </c>
      <c r="V3" s="58">
        <f>IFERROR(VLOOKUP(U3,'MS9'!$B$1:$C$161,2,0),0)</f>
        <v>570.7239846</v>
      </c>
      <c r="W3" s="55">
        <f>IFERROR(VLOOKUP($B3,'MS10'!$A$1:$B$160,2,0),"0")</f>
        <v>12</v>
      </c>
      <c r="X3" s="58">
        <f>IFERROR(VLOOKUP(W3,'MS10'!$B$1:$C$161,2,0),0)</f>
        <v>995.1430805</v>
      </c>
      <c r="Y3" s="55">
        <f>IFERROR(VLOOKUP($B3,'MS11'!$A$1:$B$160,2,0),"0")</f>
        <v>12</v>
      </c>
      <c r="Z3" s="58">
        <f>IFERROR(VLOOKUP(Y3,'MS11'!$B$1:$C$161,2,0),0)</f>
        <v>980.3009861</v>
      </c>
      <c r="AA3" s="55">
        <f>IFERROR(VLOOKUP($B3,'MS12'!$A$1:$B$160,2,0),"0")</f>
        <v>5</v>
      </c>
      <c r="AB3" s="58">
        <f>IFERROR(VLOOKUP(AA3,'MS12'!$B$1:$C$161,2,0),0)</f>
        <v>1199.80935</v>
      </c>
      <c r="AC3" s="55" t="str">
        <f>IFERROR(VLOOKUP($B3,'MS13'!$A$1:$B$160,2,0),"0")</f>
        <v>0</v>
      </c>
      <c r="AD3" s="58">
        <f>IFERROR(VLOOKUP(AC3,'MS13'!$B$1:$C$161,2,0),0)</f>
        <v>0</v>
      </c>
      <c r="AE3" s="41" t="str">
        <f>IFERROR(__xludf.DUMMYFUNCTION("""COMPUTED_VALUE"""),"Le_Pictavien")</f>
        <v>Le_Pictavien</v>
      </c>
      <c r="AF3" s="51">
        <f t="shared" si="2"/>
        <v>2354.156401</v>
      </c>
      <c r="AG3" s="58">
        <f>IFERROR(VLOOKUP($AE3,'MS1'!$A$1:$C$161,3,0),0)</f>
        <v>1890.244011</v>
      </c>
      <c r="AH3" s="58">
        <f>IFERROR(VLOOKUP($AE3,'MS2'!$A$1:$C$161,3,0),0)</f>
        <v>143.7443239</v>
      </c>
      <c r="AI3" s="58">
        <f>IFERROR(VLOOKUP($AE3,'MS3'!$A$1:$C$161,3,0),0)</f>
        <v>0</v>
      </c>
      <c r="AJ3" s="58">
        <f>IFERROR(VLOOKUP($AE3,'MS4'!$A$1:$C$161,3,0),0)</f>
        <v>320.1680661</v>
      </c>
      <c r="AK3" s="58">
        <f>IFERROR(VLOOKUP($AE3,'MS5'!$A$1:$C$161,3,0),0)</f>
        <v>0</v>
      </c>
      <c r="AL3" s="58">
        <f>IFERROR(VLOOKUP($AE3,'MS6'!$A$1:$C$161,3,0),0)</f>
        <v>0</v>
      </c>
      <c r="AM3" s="58">
        <f>IFERROR(VLOOKUP($AE3,'MS7'!$A$1:$C$161,3,0),0)</f>
        <v>0</v>
      </c>
      <c r="AN3" s="58">
        <f>IFERROR(VLOOKUP($AE3,'MS8'!$A$1:$C$161,3,0),0)</f>
        <v>0</v>
      </c>
      <c r="AO3" s="58">
        <f>IFERROR(VLOOKUP($AE3,'MS9'!$A$1:$C$161,3,0),0)</f>
        <v>0</v>
      </c>
      <c r="AP3" s="58">
        <f>IFERROR(VLOOKUP($AE3,'MS10'!$A$1:$C$161,3,0),0)</f>
        <v>0</v>
      </c>
      <c r="AQ3" s="58">
        <f>IFERROR(VLOOKUP($AE3,'MS11'!$A$1:$C$161,3,0),0)</f>
        <v>0</v>
      </c>
      <c r="AR3" s="58">
        <f>IFERROR(VLOOKUP($AE3,'MS12'!$A$1:$C$161,3,0),0)</f>
        <v>0</v>
      </c>
      <c r="AS3" s="58">
        <f>IFERROR(VLOOKUP($AE3,'MS13'!$A$1:$C$161,3,0),0)</f>
        <v>0</v>
      </c>
    </row>
    <row r="4">
      <c r="A4" s="45">
        <f t="shared" si="1"/>
        <v>3</v>
      </c>
      <c r="B4" s="41" t="s">
        <v>45</v>
      </c>
      <c r="C4" s="51">
        <v>9523.226433192827</v>
      </c>
      <c r="D4" s="51"/>
      <c r="E4" s="55">
        <f>IFERROR(VLOOKUP($B4,'MS1'!$A$1:$B$160,2,0),"0")</f>
        <v>19</v>
      </c>
      <c r="F4" s="58">
        <f>IFERROR(VLOOKUP(E4,'MS1'!$B$1:$C$161,2,0),0)</f>
        <v>807.5106017</v>
      </c>
      <c r="G4" s="55">
        <f>IFERROR(VLOOKUP($B4,'MS2'!$A$1:$B$160,2,0),"0")</f>
        <v>38</v>
      </c>
      <c r="H4" s="58">
        <f>IFERROR(VLOOKUP(G4,'MS2'!$B$1:$C$161,2,0),0)</f>
        <v>426.0597774</v>
      </c>
      <c r="I4" s="55">
        <f>IFERROR(VLOOKUP($B4,'MS3'!$A$1:$B$161,2,0),0)</f>
        <v>2</v>
      </c>
      <c r="J4" s="58">
        <f>IFERROR(VLOOKUP(I4,'MS3'!$B$1:$C$161,2,0),0)</f>
        <v>1941.00077</v>
      </c>
      <c r="K4" s="55">
        <f>IFERROR(VLOOKUP($B4,'MS4'!$A$1:$B$160,2,0),"0")</f>
        <v>47</v>
      </c>
      <c r="L4" s="58">
        <f>IFERROR(VLOOKUP(K4,'MS4'!$B$1:$C$161,2,0),0)</f>
        <v>260.9392538</v>
      </c>
      <c r="M4" s="55">
        <f>IFERROR(VLOOKUP($B4,'MS5'!$A$1:$B$160,2,0),"0")</f>
        <v>8</v>
      </c>
      <c r="N4" s="58">
        <f>IFERROR(VLOOKUP(M4,'MS5'!$B$1:$C$161,2,0),0)</f>
        <v>1169.970113</v>
      </c>
      <c r="O4" s="55">
        <f>IFERROR(VLOOKUP($B4,'MS6'!$A$1:$B$160,2,0),"0")</f>
        <v>45</v>
      </c>
      <c r="P4" s="58">
        <f>IFERROR(VLOOKUP(O4,'MS6'!$B$1:$C$161,2,0),0)</f>
        <v>309.6430112</v>
      </c>
      <c r="Q4" s="55">
        <f>IFERROR(VLOOKUP($B4,'MS7'!$A$1:$B$160,2,0),"0")</f>
        <v>27</v>
      </c>
      <c r="R4" s="58">
        <f>IFERROR(VLOOKUP(Q4,'MS7'!$B$1:$C$161,2,0),0)</f>
        <v>623.5825757</v>
      </c>
      <c r="S4" s="55">
        <f>IFERROR(VLOOKUP($B4,'MS8'!$A$1:$B$160,2,0),"0")</f>
        <v>45</v>
      </c>
      <c r="T4" s="58">
        <f>IFERROR(VLOOKUP(S4,'MS8'!$B$1:$C$161,2,0),0)</f>
        <v>309.6430112</v>
      </c>
      <c r="U4" s="55">
        <f>IFERROR(VLOOKUP($B4,'MS9'!$A$1:$B$160,2,0),"0")</f>
        <v>19</v>
      </c>
      <c r="V4" s="58">
        <f>IFERROR(VLOOKUP(U4,'MS9'!$B$1:$C$161,2,0),0)</f>
        <v>777.7526384</v>
      </c>
      <c r="W4" s="55">
        <f>IFERROR(VLOOKUP($B4,'MS10'!$A$1:$B$160,2,0),"0")</f>
        <v>46</v>
      </c>
      <c r="X4" s="58">
        <f>IFERROR(VLOOKUP(W4,'MS10'!$B$1:$C$161,2,0),0)</f>
        <v>254.9582752</v>
      </c>
      <c r="Y4" s="55">
        <f>IFERROR(VLOOKUP($B4,'MS11'!$A$1:$B$160,2,0),"0")</f>
        <v>8</v>
      </c>
      <c r="Z4" s="58">
        <f>IFERROR(VLOOKUP(Y4,'MS11'!$B$1:$C$161,2,0),0)</f>
        <v>1169.970113</v>
      </c>
      <c r="AA4" s="55">
        <f>IFERROR(VLOOKUP($B4,'MS12'!$A$1:$B$160,2,0),"0")</f>
        <v>1</v>
      </c>
      <c r="AB4" s="58">
        <f>IFERROR(VLOOKUP(AA4,'MS12'!$B$1:$C$161,2,0),0)</f>
        <v>1988.093823</v>
      </c>
      <c r="AC4" s="55" t="str">
        <f>IFERROR(VLOOKUP($B4,'MS13'!$A$1:$B$160,2,0),"0")</f>
        <v>0</v>
      </c>
      <c r="AD4" s="58">
        <f>IFERROR(VLOOKUP(AC4,'MS13'!$B$1:$C$161,2,0),0)</f>
        <v>0</v>
      </c>
      <c r="AE4" s="41" t="str">
        <f>IFERROR(__xludf.DUMMYFUNCTION("""COMPUTED_VALUE"""),"Rod_John_VI")</f>
        <v>Rod_John_VI</v>
      </c>
      <c r="AF4" s="51">
        <f t="shared" si="2"/>
        <v>6660.056441</v>
      </c>
      <c r="AG4" s="58">
        <f>IFERROR(VLOOKUP($AE4,'MS1'!$A$1:$C$161,3,0),0)</f>
        <v>1682.910213</v>
      </c>
      <c r="AH4" s="58">
        <f>IFERROR(VLOOKUP($AE4,'MS2'!$A$1:$C$161,3,0),0)</f>
        <v>546.3747749</v>
      </c>
      <c r="AI4" s="58">
        <f>IFERROR(VLOOKUP($AE4,'MS3'!$A$1:$C$161,3,0),0)</f>
        <v>636.595671</v>
      </c>
      <c r="AJ4" s="58">
        <f>IFERROR(VLOOKUP($AE4,'MS4'!$A$1:$C$161,3,0),0)</f>
        <v>812.6655292</v>
      </c>
      <c r="AK4" s="58">
        <f>IFERROR(VLOOKUP($AE4,'MS5'!$A$1:$C$161,3,0),0)</f>
        <v>653.4503685</v>
      </c>
      <c r="AL4" s="58">
        <f>IFERROR(VLOOKUP($AE4,'MS6'!$A$1:$C$161,3,0),0)</f>
        <v>324.3620291</v>
      </c>
      <c r="AM4" s="58">
        <f>IFERROR(VLOOKUP($AE4,'MS7'!$A$1:$C$161,3,0),0)</f>
        <v>584.051057</v>
      </c>
      <c r="AN4" s="58">
        <f>IFERROR(VLOOKUP($AE4,'MS8'!$A$1:$C$161,3,0),0)</f>
        <v>885.5213629</v>
      </c>
      <c r="AO4" s="58">
        <f>IFERROR(VLOOKUP($AE4,'MS9'!$A$1:$C$161,3,0),0)</f>
        <v>49.24862439</v>
      </c>
      <c r="AP4" s="58">
        <f>IFERROR(VLOOKUP($AE4,'MS10'!$A$1:$C$161,3,0),0)</f>
        <v>484.8768111</v>
      </c>
      <c r="AQ4" s="58">
        <f>IFERROR(VLOOKUP($AE4,'MS11'!$A$1:$C$161,3,0),0)</f>
        <v>0</v>
      </c>
      <c r="AR4" s="58">
        <f>IFERROR(VLOOKUP($AE4,'MS12'!$A$1:$C$161,3,0),0)</f>
        <v>0</v>
      </c>
      <c r="AS4" s="58">
        <f>IFERROR(VLOOKUP($AE4,'MS13'!$A$1:$C$161,3,0),0)</f>
        <v>0</v>
      </c>
    </row>
    <row r="5">
      <c r="A5" s="45">
        <f t="shared" si="1"/>
        <v>4</v>
      </c>
      <c r="B5" s="87" t="s">
        <v>46</v>
      </c>
      <c r="C5" s="51">
        <v>9401.28464189952</v>
      </c>
      <c r="D5" s="51"/>
      <c r="E5" s="55">
        <f>IFERROR(VLOOKUP($B5,'MS1'!$A$1:$B$160,2,0),"0")</f>
        <v>46</v>
      </c>
      <c r="F5" s="58">
        <f>IFERROR(VLOOKUP(E5,'MS1'!$B$1:$C$161,2,0),0)</f>
        <v>304.6409218</v>
      </c>
      <c r="G5" s="55">
        <f>IFERROR(VLOOKUP($B5,'MS2'!$A$1:$B$160,2,0),"0")</f>
        <v>50</v>
      </c>
      <c r="H5" s="58">
        <f>IFERROR(VLOOKUP(G5,'MS2'!$B$1:$C$161,2,0),0)</f>
        <v>248.6302414</v>
      </c>
      <c r="I5" s="55">
        <f>IFERROR(VLOOKUP($B5,'MS3'!$A$1:$B$161,2,0),0)</f>
        <v>47</v>
      </c>
      <c r="J5" s="58">
        <f>IFERROR(VLOOKUP(I5,'MS3'!$B$1:$C$161,2,0),0)</f>
        <v>352.6295747</v>
      </c>
      <c r="K5" s="55">
        <f>IFERROR(VLOOKUP($B5,'MS4'!$A$1:$B$160,2,0),"0")</f>
        <v>10</v>
      </c>
      <c r="L5" s="58">
        <f>IFERROR(VLOOKUP(K5,'MS4'!$B$1:$C$161,2,0),0)</f>
        <v>1094.986439</v>
      </c>
      <c r="M5" s="55">
        <f>IFERROR(VLOOKUP($B5,'MS5'!$A$1:$B$160,2,0),"0")</f>
        <v>14</v>
      </c>
      <c r="N5" s="58">
        <f>IFERROR(VLOOKUP(M5,'MS5'!$B$1:$C$161,2,0),0)</f>
        <v>906.2513072</v>
      </c>
      <c r="O5" s="55">
        <f>IFERROR(VLOOKUP($B5,'MS6'!$A$1:$B$160,2,0),"0")</f>
        <v>4</v>
      </c>
      <c r="P5" s="58">
        <f>IFERROR(VLOOKUP(O5,'MS6'!$B$1:$C$161,2,0),0)</f>
        <v>1535.859639</v>
      </c>
      <c r="Q5" s="55">
        <f>IFERROR(VLOOKUP($B5,'MS7'!$A$1:$B$160,2,0),"0")</f>
        <v>28</v>
      </c>
      <c r="R5" s="58">
        <f>IFERROR(VLOOKUP(Q5,'MS7'!$B$1:$C$161,2,0),0)</f>
        <v>603.5680462</v>
      </c>
      <c r="S5" s="55">
        <f>IFERROR(VLOOKUP($B5,'MS8'!$A$1:$B$160,2,0),"0")</f>
        <v>50</v>
      </c>
      <c r="T5" s="58">
        <f>IFERROR(VLOOKUP(S5,'MS8'!$B$1:$C$161,2,0),0)</f>
        <v>238.7614836</v>
      </c>
      <c r="U5" s="55">
        <f>IFERROR(VLOOKUP($B5,'MS9'!$A$1:$B$160,2,0),"0")</f>
        <v>17</v>
      </c>
      <c r="V5" s="58">
        <f>IFERROR(VLOOKUP(U5,'MS9'!$B$1:$C$161,2,0),0)</f>
        <v>833.7116784</v>
      </c>
      <c r="W5" s="55">
        <f>IFERROR(VLOOKUP($B5,'MS10'!$A$1:$B$160,2,0),"0")</f>
        <v>50</v>
      </c>
      <c r="X5" s="58">
        <f>IFERROR(VLOOKUP(W5,'MS10'!$B$1:$C$161,2,0),0)</f>
        <v>197.1304564</v>
      </c>
      <c r="Y5" s="55">
        <f>IFERROR(VLOOKUP($B5,'MS11'!$A$1:$B$160,2,0),"0")</f>
        <v>1</v>
      </c>
      <c r="Z5" s="58">
        <f>IFERROR(VLOOKUP(Y5,'MS11'!$B$1:$C$161,2,0),0)</f>
        <v>2218.075191</v>
      </c>
      <c r="AA5" s="55">
        <f>IFERROR(VLOOKUP($B5,'MS12'!$A$1:$B$160,2,0),"0")</f>
        <v>4</v>
      </c>
      <c r="AB5" s="58">
        <f>IFERROR(VLOOKUP(AA5,'MS12'!$B$1:$C$161,2,0),0)</f>
        <v>1302.931602</v>
      </c>
      <c r="AC5" s="55" t="str">
        <f>IFERROR(VLOOKUP($B5,'MS13'!$A$1:$B$160,2,0),"0")</f>
        <v>0</v>
      </c>
      <c r="AD5" s="58">
        <f>IFERROR(VLOOKUP(AC5,'MS13'!$B$1:$C$161,2,0),0)</f>
        <v>0</v>
      </c>
      <c r="AE5" s="41" t="str">
        <f>IFERROR(__xludf.DUMMYFUNCTION("""COMPUTED_VALUE"""),"POMB1664")</f>
        <v>POMB1664</v>
      </c>
      <c r="AF5" s="51">
        <f t="shared" si="2"/>
        <v>5560.212114</v>
      </c>
      <c r="AG5" s="58">
        <f>IFERROR(VLOOKUP($AE5,'MS1'!$A$1:$C$161,3,0),0)</f>
        <v>1542.74943</v>
      </c>
      <c r="AH5" s="58">
        <f>IFERROR(VLOOKUP($AE5,'MS2'!$A$1:$C$161,3,0),0)</f>
        <v>363.5901973</v>
      </c>
      <c r="AI5" s="58">
        <f>IFERROR(VLOOKUP($AE5,'MS3'!$A$1:$C$161,3,0),0)</f>
        <v>582.3002309</v>
      </c>
      <c r="AJ5" s="58">
        <f>IFERROR(VLOOKUP($AE5,'MS4'!$A$1:$C$161,3,0),0)</f>
        <v>0</v>
      </c>
      <c r="AK5" s="58">
        <f>IFERROR(VLOOKUP($AE5,'MS5'!$A$1:$C$161,3,0),0)</f>
        <v>394.3417086</v>
      </c>
      <c r="AL5" s="58">
        <f>IFERROR(VLOOKUP($AE5,'MS6'!$A$1:$C$161,3,0),0)</f>
        <v>0</v>
      </c>
      <c r="AM5" s="58">
        <f>IFERROR(VLOOKUP($AE5,'MS7'!$A$1:$C$161,3,0),0)</f>
        <v>82.13520769</v>
      </c>
      <c r="AN5" s="58">
        <f>IFERROR(VLOOKUP($AE5,'MS8'!$A$1:$C$161,3,0),0)</f>
        <v>985.4971164</v>
      </c>
      <c r="AO5" s="58">
        <f>IFERROR(VLOOKUP($AE5,'MS9'!$A$1:$C$161,3,0),0)</f>
        <v>389.6226246</v>
      </c>
      <c r="AP5" s="58">
        <f>IFERROR(VLOOKUP($AE5,'MS10'!$A$1:$C$161,3,0),0)</f>
        <v>347.400133</v>
      </c>
      <c r="AQ5" s="58">
        <f>IFERROR(VLOOKUP($AE5,'MS11'!$A$1:$C$161,3,0),0)</f>
        <v>872.5754653</v>
      </c>
      <c r="AR5" s="58">
        <f>IFERROR(VLOOKUP($AE5,'MS12'!$A$1:$C$161,3,0),0)</f>
        <v>0</v>
      </c>
      <c r="AS5" s="58">
        <f>IFERROR(VLOOKUP($AE5,'MS13'!$A$1:$C$161,3,0),0)</f>
        <v>0</v>
      </c>
    </row>
    <row r="6">
      <c r="A6" s="45">
        <f t="shared" si="1"/>
        <v>5</v>
      </c>
      <c r="B6" s="41" t="s">
        <v>60</v>
      </c>
      <c r="C6" s="51">
        <v>9367.958308408011</v>
      </c>
      <c r="D6" s="51"/>
      <c r="E6" s="55">
        <f>IFERROR(VLOOKUP($B6,'MS1'!$A$1:$B$160,2,0),"0")</f>
        <v>43</v>
      </c>
      <c r="F6" s="58">
        <f>IFERROR(VLOOKUP(E6,'MS1'!$B$1:$C$161,2,0),0)</f>
        <v>348.5484111</v>
      </c>
      <c r="G6" s="55" t="str">
        <f>IFERROR(VLOOKUP($B6,'MS2'!$A$1:$B$160,2,0),"0")</f>
        <v>0</v>
      </c>
      <c r="H6" s="58">
        <f>IFERROR(VLOOKUP(G6,'MS2'!$B$1:$C$161,2,0),0)</f>
        <v>0</v>
      </c>
      <c r="I6" s="55">
        <f>IFERROR(VLOOKUP($B6,'MS3'!$A$1:$B$161,2,0),0)</f>
        <v>14</v>
      </c>
      <c r="J6" s="58">
        <f>IFERROR(VLOOKUP(I6,'MS3'!$B$1:$C$161,2,0),0)</f>
        <v>1002.375594</v>
      </c>
      <c r="K6" s="55">
        <f>IFERROR(VLOOKUP($B6,'MS4'!$A$1:$B$160,2,0),"0")</f>
        <v>21</v>
      </c>
      <c r="L6" s="58">
        <f>IFERROR(VLOOKUP(K6,'MS4'!$B$1:$C$161,2,0),0)</f>
        <v>734.0690151</v>
      </c>
      <c r="M6" s="55">
        <f>IFERROR(VLOOKUP($B6,'MS5'!$A$1:$B$160,2,0),"0")</f>
        <v>20</v>
      </c>
      <c r="N6" s="58">
        <f>IFERROR(VLOOKUP(M6,'MS5'!$B$1:$C$161,2,0),0)</f>
        <v>727.4372421</v>
      </c>
      <c r="O6" s="55">
        <f>IFERROR(VLOOKUP($B6,'MS6'!$A$1:$B$160,2,0),"0")</f>
        <v>1</v>
      </c>
      <c r="P6" s="58">
        <f>IFERROR(VLOOKUP(O6,'MS6'!$B$1:$C$161,2,0),0)</f>
        <v>2272.281233</v>
      </c>
      <c r="Q6" s="55">
        <f>IFERROR(VLOOKUP($B6,'MS7'!$A$1:$B$160,2,0),"0")</f>
        <v>25</v>
      </c>
      <c r="R6" s="58">
        <f>IFERROR(VLOOKUP(Q6,'MS7'!$B$1:$C$161,2,0),0)</f>
        <v>665.2639171</v>
      </c>
      <c r="S6" s="55">
        <f>IFERROR(VLOOKUP($B6,'MS8'!$A$1:$B$160,2,0),"0")</f>
        <v>4</v>
      </c>
      <c r="T6" s="58">
        <f>IFERROR(VLOOKUP(S6,'MS8'!$B$1:$C$161,2,0),0)</f>
        <v>1535.859639</v>
      </c>
      <c r="U6" s="55">
        <f>IFERROR(VLOOKUP($B6,'MS9'!$A$1:$B$160,2,0),"0")</f>
        <v>48</v>
      </c>
      <c r="V6" s="58">
        <f>IFERROR(VLOOKUP(U6,'MS9'!$B$1:$C$161,2,0),0)</f>
        <v>236.2621932</v>
      </c>
      <c r="W6" s="55">
        <f>IFERROR(VLOOKUP($B6,'MS10'!$A$1:$B$160,2,0),"0")</f>
        <v>9</v>
      </c>
      <c r="X6" s="58">
        <f>IFERROR(VLOOKUP(W6,'MS10'!$B$1:$C$161,2,0),0)</f>
        <v>1129.880125</v>
      </c>
      <c r="Y6" s="55">
        <f>IFERROR(VLOOKUP($B6,'MS11'!$A$1:$B$160,2,0),"0")</f>
        <v>30</v>
      </c>
      <c r="Z6" s="58">
        <f>IFERROR(VLOOKUP(Y6,'MS11'!$B$1:$C$161,2,0),0)</f>
        <v>504.4500868</v>
      </c>
      <c r="AA6" s="55">
        <f>IFERROR(VLOOKUP($B6,'MS12'!$A$1:$B$160,2,0),"0")</f>
        <v>22</v>
      </c>
      <c r="AB6" s="58">
        <f>IFERROR(VLOOKUP(AA6,'MS12'!$B$1:$C$161,2,0),0)</f>
        <v>447.7930457</v>
      </c>
      <c r="AC6" s="55" t="str">
        <f>IFERROR(VLOOKUP($B6,'MS13'!$A$1:$B$160,2,0),"0")</f>
        <v>0</v>
      </c>
      <c r="AD6" s="58">
        <f>IFERROR(VLOOKUP(AC6,'MS13'!$B$1:$C$161,2,0),0)</f>
        <v>0</v>
      </c>
      <c r="AE6" s="41" t="str">
        <f>IFERROR(__xludf.DUMMYFUNCTION("""COMPUTED_VALUE"""),"jejehehe")</f>
        <v>jejehehe</v>
      </c>
      <c r="AF6" s="51">
        <f t="shared" si="2"/>
        <v>8037.886361</v>
      </c>
      <c r="AG6" s="58">
        <f>IFERROR(VLOOKUP($AE6,'MS1'!$A$1:$C$161,3,0),0)</f>
        <v>1436.935626</v>
      </c>
      <c r="AH6" s="58">
        <f>IFERROR(VLOOKUP($AE6,'MS2'!$A$1:$C$161,3,0),0)</f>
        <v>94.24504401</v>
      </c>
      <c r="AI6" s="58">
        <f>IFERROR(VLOOKUP($AE6,'MS3'!$A$1:$C$161,3,0),0)</f>
        <v>805.109862</v>
      </c>
      <c r="AJ6" s="58">
        <f>IFERROR(VLOOKUP($AE6,'MS4'!$A$1:$C$161,3,0),0)</f>
        <v>1050.446022</v>
      </c>
      <c r="AK6" s="58">
        <f>IFERROR(VLOOKUP($AE6,'MS5'!$A$1:$C$161,3,0),0)</f>
        <v>1115.366785</v>
      </c>
      <c r="AL6" s="58">
        <f>IFERROR(VLOOKUP($AE6,'MS6'!$A$1:$C$161,3,0),0)</f>
        <v>354.4088927</v>
      </c>
      <c r="AM6" s="58">
        <f>IFERROR(VLOOKUP($AE6,'MS7'!$A$1:$C$161,3,0),0)</f>
        <v>862.8396545</v>
      </c>
      <c r="AN6" s="58">
        <f>IFERROR(VLOOKUP($AE6,'MS8'!$A$1:$C$161,3,0),0)</f>
        <v>484.3412787</v>
      </c>
      <c r="AO6" s="58">
        <f>IFERROR(VLOOKUP($AE6,'MS9'!$A$1:$C$161,3,0),0)</f>
        <v>678.3729652</v>
      </c>
      <c r="AP6" s="58">
        <f>IFERROR(VLOOKUP($AE6,'MS10'!$A$1:$C$161,3,0),0)</f>
        <v>522.6280321</v>
      </c>
      <c r="AQ6" s="58">
        <f>IFERROR(VLOOKUP($AE6,'MS11'!$A$1:$C$161,3,0),0)</f>
        <v>727.4372421</v>
      </c>
      <c r="AR6" s="58">
        <f>IFERROR(VLOOKUP($AE6,'MS12'!$A$1:$C$161,3,0),0)</f>
        <v>226.0504005</v>
      </c>
      <c r="AS6" s="58">
        <f>IFERROR(VLOOKUP($AE6,'MS13'!$A$1:$C$161,3,0),0)</f>
        <v>0</v>
      </c>
    </row>
    <row r="7">
      <c r="A7" s="45">
        <f t="shared" si="1"/>
        <v>6</v>
      </c>
      <c r="B7" s="41" t="s">
        <v>47</v>
      </c>
      <c r="C7" s="51">
        <v>9284.116025850582</v>
      </c>
      <c r="D7" s="51"/>
      <c r="E7" s="55">
        <f>IFERROR(VLOOKUP($B7,'MS1'!$A$1:$B$160,2,0),"0")</f>
        <v>29</v>
      </c>
      <c r="F7" s="58">
        <f>IFERROR(VLOOKUP(E7,'MS1'!$B$1:$C$161,2,0),0)</f>
        <v>584.051057</v>
      </c>
      <c r="G7" s="55">
        <f>IFERROR(VLOOKUP($B7,'MS2'!$A$1:$B$160,2,0),"0")</f>
        <v>5</v>
      </c>
      <c r="H7" s="58">
        <f>IFERROR(VLOOKUP(G7,'MS2'!$B$1:$C$161,2,0),0)</f>
        <v>1436.935626</v>
      </c>
      <c r="I7" s="55">
        <f>IFERROR(VLOOKUP($B7,'MS3'!$A$1:$B$161,2,0),0)</f>
        <v>58</v>
      </c>
      <c r="J7" s="58">
        <f>IFERROR(VLOOKUP(I7,'MS3'!$B$1:$C$161,2,0),0)</f>
        <v>211.8939445</v>
      </c>
      <c r="K7" s="55">
        <f>IFERROR(VLOOKUP($B7,'MS4'!$A$1:$B$160,2,0),"0")</f>
        <v>41</v>
      </c>
      <c r="L7" s="58">
        <f>IFERROR(VLOOKUP(K7,'MS4'!$B$1:$C$161,2,0),0)</f>
        <v>351.0033559</v>
      </c>
      <c r="M7" s="55">
        <f>IFERROR(VLOOKUP($B7,'MS5'!$A$1:$B$160,2,0),"0")</f>
        <v>5</v>
      </c>
      <c r="N7" s="58">
        <f>IFERROR(VLOOKUP(M7,'MS5'!$B$1:$C$161,2,0),0)</f>
        <v>1387.618456</v>
      </c>
      <c r="O7" s="55">
        <f>IFERROR(VLOOKUP($B7,'MS6'!$A$1:$B$160,2,0),"0")</f>
        <v>21</v>
      </c>
      <c r="P7" s="58">
        <f>IFERROR(VLOOKUP(O7,'MS6'!$B$1:$C$161,2,0),0)</f>
        <v>749.2721365</v>
      </c>
      <c r="Q7" s="55">
        <f>IFERROR(VLOOKUP($B7,'MS7'!$A$1:$B$160,2,0),"0")</f>
        <v>5</v>
      </c>
      <c r="R7" s="58">
        <f>IFERROR(VLOOKUP(Q7,'MS7'!$B$1:$C$161,2,0),0)</f>
        <v>1436.935626</v>
      </c>
      <c r="S7" s="55">
        <f>IFERROR(VLOOKUP($B7,'MS8'!$A$1:$B$160,2,0),"0")</f>
        <v>24</v>
      </c>
      <c r="T7" s="58">
        <f>IFERROR(VLOOKUP(S7,'MS8'!$B$1:$C$161,2,0),0)</f>
        <v>679.3801793</v>
      </c>
      <c r="U7" s="55">
        <f>IFERROR(VLOOKUP($B7,'MS9'!$A$1:$B$160,2,0),"0")</f>
        <v>7</v>
      </c>
      <c r="V7" s="58">
        <f>IFERROR(VLOOKUP(U7,'MS9'!$B$1:$C$161,2,0),0)</f>
        <v>1253.168694</v>
      </c>
      <c r="W7" s="55">
        <f>IFERROR(VLOOKUP($B7,'MS10'!$A$1:$B$160,2,0),"0")</f>
        <v>18</v>
      </c>
      <c r="X7" s="58">
        <f>IFERROR(VLOOKUP(W7,'MS10'!$B$1:$C$161,2,0),0)</f>
        <v>797.4155515</v>
      </c>
      <c r="Y7" s="55">
        <f>IFERROR(VLOOKUP($B7,'MS11'!$A$1:$B$160,2,0),"0")</f>
        <v>27</v>
      </c>
      <c r="Z7" s="58">
        <f>IFERROR(VLOOKUP(Y7,'MS11'!$B$1:$C$161,2,0),0)</f>
        <v>564.9969906</v>
      </c>
      <c r="AA7" s="55">
        <f>IFERROR(VLOOKUP($B7,'MS12'!$A$1:$B$160,2,0),"0")</f>
        <v>24</v>
      </c>
      <c r="AB7" s="58">
        <f>IFERROR(VLOOKUP(AA7,'MS12'!$B$1:$C$161,2,0),0)</f>
        <v>394.3417086</v>
      </c>
      <c r="AC7" s="55" t="str">
        <f>IFERROR(VLOOKUP($B7,'MS13'!$A$1:$B$160,2,0),"0")</f>
        <v>0</v>
      </c>
      <c r="AD7" s="58">
        <f>IFERROR(VLOOKUP(AC7,'MS13'!$B$1:$C$161,2,0),0)</f>
        <v>0</v>
      </c>
      <c r="AE7" s="41" t="str">
        <f>IFERROR(__xludf.DUMMYFUNCTION("""COMPUTED_VALUE"""),"Fishtipanda")</f>
        <v>Fishtipanda</v>
      </c>
      <c r="AF7" s="51">
        <f t="shared" si="2"/>
        <v>6903.052176</v>
      </c>
      <c r="AG7" s="58">
        <f>IFERROR(VLOOKUP($AE7,'MS1'!$A$1:$C$161,3,0),0)</f>
        <v>1351.788098</v>
      </c>
      <c r="AH7" s="58">
        <f>IFERROR(VLOOKUP($AE7,'MS2'!$A$1:$C$161,3,0),0)</f>
        <v>807.5106017</v>
      </c>
      <c r="AI7" s="58">
        <f>IFERROR(VLOOKUP($AE7,'MS3'!$A$1:$C$161,3,0),0)</f>
        <v>437.8531513</v>
      </c>
      <c r="AJ7" s="58">
        <f>IFERROR(VLOOKUP($AE7,'MS4'!$A$1:$C$161,3,0),0)</f>
        <v>246.5909743</v>
      </c>
      <c r="AK7" s="58">
        <f>IFERROR(VLOOKUP($AE7,'MS5'!$A$1:$C$161,3,0),0)</f>
        <v>360.2290099</v>
      </c>
      <c r="AL7" s="58">
        <f>IFERROR(VLOOKUP($AE7,'MS6'!$A$1:$C$161,3,0),0)</f>
        <v>1675.779181</v>
      </c>
      <c r="AM7" s="58">
        <f>IFERROR(VLOOKUP($AE7,'MS7'!$A$1:$C$161,3,0),0)</f>
        <v>410.0737777</v>
      </c>
      <c r="AN7" s="58">
        <f>IFERROR(VLOOKUP($AE7,'MS8'!$A$1:$C$161,3,0),0)</f>
        <v>0</v>
      </c>
      <c r="AO7" s="58">
        <f>IFERROR(VLOOKUP($AE7,'MS9'!$A$1:$C$161,3,0),0)</f>
        <v>1409.351653</v>
      </c>
      <c r="AP7" s="58">
        <f>IFERROR(VLOOKUP($AE7,'MS10'!$A$1:$C$161,3,0),0)</f>
        <v>0</v>
      </c>
      <c r="AQ7" s="58">
        <f>IFERROR(VLOOKUP($AE7,'MS11'!$A$1:$C$161,3,0),0)</f>
        <v>203.8757279</v>
      </c>
      <c r="AR7" s="58">
        <f>IFERROR(VLOOKUP($AE7,'MS12'!$A$1:$C$161,3,0),0)</f>
        <v>0</v>
      </c>
      <c r="AS7" s="58">
        <f>IFERROR(VLOOKUP($AE7,'MS13'!$A$1:$C$161,3,0),0)</f>
        <v>0</v>
      </c>
    </row>
    <row r="8">
      <c r="A8" s="45">
        <f t="shared" si="1"/>
        <v>7</v>
      </c>
      <c r="B8" s="87" t="s">
        <v>49</v>
      </c>
      <c r="C8" s="51">
        <v>9180.718340271049</v>
      </c>
      <c r="D8" s="51"/>
      <c r="E8" s="55">
        <f>IFERROR(VLOOKUP($B8,'MS1'!$A$1:$B$160,2,0),"0")</f>
        <v>40</v>
      </c>
      <c r="F8" s="58">
        <f>IFERROR(VLOOKUP(E8,'MS1'!$B$1:$C$161,2,0),0)</f>
        <v>394.3417086</v>
      </c>
      <c r="G8" s="55">
        <f>IFERROR(VLOOKUP($B8,'MS2'!$A$1:$B$160,2,0),"0")</f>
        <v>17</v>
      </c>
      <c r="H8" s="58">
        <f>IFERROR(VLOOKUP(G8,'MS2'!$B$1:$C$161,2,0),0)</f>
        <v>862.8396545</v>
      </c>
      <c r="I8" s="55">
        <f>IFERROR(VLOOKUP($B8,'MS3'!$A$1:$B$161,2,0),0)</f>
        <v>69</v>
      </c>
      <c r="J8" s="58">
        <f>IFERROR(VLOOKUP(I8,'MS3'!$B$1:$C$161,2,0),0)</f>
        <v>85.4278856</v>
      </c>
      <c r="K8" s="55">
        <f>IFERROR(VLOOKUP($B8,'MS4'!$A$1:$B$160,2,0),"0")</f>
        <v>27</v>
      </c>
      <c r="L8" s="58">
        <f>IFERROR(VLOOKUP(K8,'MS4'!$B$1:$C$161,2,0),0)</f>
        <v>599.4499596</v>
      </c>
      <c r="M8" s="55">
        <f>IFERROR(VLOOKUP($B8,'MS5'!$A$1:$B$160,2,0),"0")</f>
        <v>22</v>
      </c>
      <c r="N8" s="58">
        <f>IFERROR(VLOOKUP(M8,'MS5'!$B$1:$C$161,2,0),0)</f>
        <v>677.2714389</v>
      </c>
      <c r="O8" s="55">
        <f>IFERROR(VLOOKUP($B8,'MS6'!$A$1:$B$160,2,0),"0")</f>
        <v>14</v>
      </c>
      <c r="P8" s="58">
        <f>IFERROR(VLOOKUP(O8,'MS6'!$B$1:$C$161,2,0),0)</f>
        <v>950.1317907</v>
      </c>
      <c r="Q8" s="55">
        <f>IFERROR(VLOOKUP($B8,'MS7'!$A$1:$B$160,2,0),"0")</f>
        <v>13</v>
      </c>
      <c r="R8" s="58">
        <f>IFERROR(VLOOKUP(Q8,'MS7'!$B$1:$C$161,2,0),0)</f>
        <v>992.3285228</v>
      </c>
      <c r="S8" s="55" t="str">
        <f>IFERROR(VLOOKUP($B8,'MS8'!$A$1:$B$160,2,0),"0")</f>
        <v>0</v>
      </c>
      <c r="T8" s="58">
        <f>IFERROR(VLOOKUP(S8,'MS8'!$B$1:$C$161,2,0),0)</f>
        <v>0</v>
      </c>
      <c r="U8" s="55">
        <f>IFERROR(VLOOKUP($B8,'MS9'!$A$1:$B$160,2,0),"0")</f>
        <v>22</v>
      </c>
      <c r="V8" s="58">
        <f>IFERROR(VLOOKUP(U8,'MS9'!$B$1:$C$161,2,0),0)</f>
        <v>701.9061402</v>
      </c>
      <c r="W8" s="55">
        <f>IFERROR(VLOOKUP($B8,'MS10'!$A$1:$B$160,2,0),"0")</f>
        <v>1</v>
      </c>
      <c r="X8" s="58">
        <f>IFERROR(VLOOKUP(W8,'MS10'!$B$1:$C$161,2,0),0)</f>
        <v>2236.582608</v>
      </c>
      <c r="Y8" s="55">
        <f>IFERROR(VLOOKUP($B8,'MS11'!$A$1:$B$160,2,0),"0")</f>
        <v>7</v>
      </c>
      <c r="Z8" s="58">
        <f>IFERROR(VLOOKUP(Y8,'MS11'!$B$1:$C$161,2,0),0)</f>
        <v>1231.680574</v>
      </c>
      <c r="AA8" s="55">
        <f>IFERROR(VLOOKUP($B8,'MS12'!$A$1:$B$160,2,0),"0")</f>
        <v>19</v>
      </c>
      <c r="AB8" s="58">
        <f>IFERROR(VLOOKUP(AA8,'MS12'!$B$1:$C$161,2,0),0)</f>
        <v>534.1859424</v>
      </c>
      <c r="AC8" s="55" t="str">
        <f>IFERROR(VLOOKUP($B8,'MS13'!$A$1:$B$160,2,0),"0")</f>
        <v>0</v>
      </c>
      <c r="AD8" s="58">
        <f>IFERROR(VLOOKUP(AC8,'MS13'!$B$1:$C$161,2,0),0)</f>
        <v>0</v>
      </c>
      <c r="AE8" s="41" t="str">
        <f>IFERROR(__xludf.DUMMYFUNCTION("""COMPUTED_VALUE"""),"_VisMaVie_")</f>
        <v>_VisMaVie_</v>
      </c>
      <c r="AF8" s="51">
        <f t="shared" si="2"/>
        <v>10234.55892</v>
      </c>
      <c r="AG8" s="58">
        <f>IFERROR(VLOOKUP($AE8,'MS1'!$A$1:$C$161,3,0),0)</f>
        <v>1280.361175</v>
      </c>
      <c r="AH8" s="58">
        <f>IFERROR(VLOOKUP($AE8,'MS2'!$A$1:$C$161,3,0),0)</f>
        <v>235.0322802</v>
      </c>
      <c r="AI8" s="58">
        <f>IFERROR(VLOOKUP($AE8,'MS3'!$A$1:$C$161,3,0),0)</f>
        <v>2339.028618</v>
      </c>
      <c r="AJ8" s="58">
        <f>IFERROR(VLOOKUP($AE8,'MS4'!$A$1:$C$161,3,0),0)</f>
        <v>1143.934745</v>
      </c>
      <c r="AK8" s="58">
        <f>IFERROR(VLOOKUP($AE8,'MS5'!$A$1:$C$161,3,0),0)</f>
        <v>485.1702133</v>
      </c>
      <c r="AL8" s="58">
        <f>IFERROR(VLOOKUP($AE8,'MS6'!$A$1:$C$161,3,0),0)</f>
        <v>1430.179807</v>
      </c>
      <c r="AM8" s="58">
        <f>IFERROR(VLOOKUP($AE8,'MS7'!$A$1:$C$161,3,0),0)</f>
        <v>923.8603567</v>
      </c>
      <c r="AN8" s="58">
        <f>IFERROR(VLOOKUP($AE8,'MS8'!$A$1:$C$161,3,0),0)</f>
        <v>108.0582341</v>
      </c>
      <c r="AO8" s="58">
        <f>IFERROR(VLOOKUP($AE8,'MS9'!$A$1:$C$161,3,0),0)</f>
        <v>655.5842559</v>
      </c>
      <c r="AP8" s="58">
        <f>IFERROR(VLOOKUP($AE8,'MS10'!$A$1:$C$161,3,0),0)</f>
        <v>743.6352778</v>
      </c>
      <c r="AQ8" s="58">
        <f>IFERROR(VLOOKUP($AE8,'MS11'!$A$1:$C$161,3,0),0)</f>
        <v>360.2290099</v>
      </c>
      <c r="AR8" s="58">
        <f>IFERROR(VLOOKUP($AE8,'MS12'!$A$1:$C$161,3,0),0)</f>
        <v>872.5754653</v>
      </c>
      <c r="AS8" s="58">
        <f>IFERROR(VLOOKUP($AE8,'MS13'!$A$1:$C$161,3,0),0)</f>
        <v>0</v>
      </c>
    </row>
    <row r="9">
      <c r="A9" s="45">
        <f t="shared" si="1"/>
        <v>8</v>
      </c>
      <c r="B9" s="83" t="s">
        <v>55</v>
      </c>
      <c r="C9" s="51">
        <v>8505.422886746941</v>
      </c>
      <c r="D9" s="51"/>
      <c r="E9" s="55">
        <f>IFERROR(VLOOKUP($B9,'MS1'!$A$1:$B$160,2,0),"0")</f>
        <v>55</v>
      </c>
      <c r="F9" s="58">
        <f>IFERROR(VLOOKUP(E9,'MS1'!$B$1:$C$161,2,0),0)</f>
        <v>182.082012</v>
      </c>
      <c r="G9" s="55">
        <f>IFERROR(VLOOKUP($B9,'MS2'!$A$1:$B$160,2,0),"0")</f>
        <v>3</v>
      </c>
      <c r="H9" s="58">
        <f>IFERROR(VLOOKUP(G9,'MS2'!$B$1:$C$161,2,0),0)</f>
        <v>1682.910213</v>
      </c>
      <c r="I9" s="55">
        <f>IFERROR(VLOOKUP($B9,'MS3'!$A$1:$B$161,2,0),0)</f>
        <v>4</v>
      </c>
      <c r="J9" s="58">
        <f>IFERROR(VLOOKUP(I9,'MS3'!$B$1:$C$161,2,0),0)</f>
        <v>1588.655773</v>
      </c>
      <c r="K9" s="55">
        <f>IFERROR(VLOOKUP($B9,'MS4'!$A$1:$B$160,2,0),"0")</f>
        <v>63</v>
      </c>
      <c r="L9" s="58">
        <f>IFERROR(VLOOKUP(K9,'MS4'!$B$1:$C$161,2,0),0)</f>
        <v>48.50189856</v>
      </c>
      <c r="M9" s="55">
        <f>IFERROR(VLOOKUP($B9,'MS5'!$A$1:$B$160,2,0),"0")</f>
        <v>41</v>
      </c>
      <c r="N9" s="58">
        <f>IFERROR(VLOOKUP(M9,'MS5'!$B$1:$C$161,2,0),0)</f>
        <v>311.0364536</v>
      </c>
      <c r="O9" s="55">
        <f>IFERROR(VLOOKUP($B9,'MS6'!$A$1:$B$160,2,0),"0")</f>
        <v>50</v>
      </c>
      <c r="P9" s="58">
        <f>IFERROR(VLOOKUP(O9,'MS6'!$B$1:$C$161,2,0),0)</f>
        <v>238.7614836</v>
      </c>
      <c r="Q9" s="55" t="str">
        <f>IFERROR(VLOOKUP($B9,'MS7'!$A$1:$B$160,2,0),"0")</f>
        <v>0</v>
      </c>
      <c r="R9" s="58">
        <f>IFERROR(VLOOKUP(Q9,'MS7'!$B$1:$C$161,2,0),0)</f>
        <v>0</v>
      </c>
      <c r="S9" s="55">
        <f>IFERROR(VLOOKUP($B9,'MS8'!$A$1:$B$160,2,0),"0")</f>
        <v>35</v>
      </c>
      <c r="T9" s="58">
        <f>IFERROR(VLOOKUP(S9,'MS8'!$B$1:$C$161,2,0),0)</f>
        <v>467.105601</v>
      </c>
      <c r="U9" s="55">
        <f>IFERROR(VLOOKUP($B9,'MS9'!$A$1:$B$160,2,0),"0")</f>
        <v>4</v>
      </c>
      <c r="V9" s="58">
        <f>IFERROR(VLOOKUP(U9,'MS9'!$B$1:$C$161,2,0),0)</f>
        <v>1514.637577</v>
      </c>
      <c r="W9" s="55">
        <f>IFERROR(VLOOKUP($B9,'MS10'!$A$1:$B$160,2,0),"0")</f>
        <v>3</v>
      </c>
      <c r="X9" s="58">
        <f>IFERROR(VLOOKUP(W9,'MS10'!$B$1:$C$161,2,0),0)</f>
        <v>1646.327927</v>
      </c>
      <c r="Y9" s="55" t="str">
        <f>IFERROR(VLOOKUP($B9,'MS11'!$A$1:$B$160,2,0),"0")</f>
        <v>0</v>
      </c>
      <c r="Z9" s="58">
        <f>IFERROR(VLOOKUP(Y9,'MS11'!$B$1:$C$161,2,0),0)</f>
        <v>0</v>
      </c>
      <c r="AA9" s="55">
        <f>IFERROR(VLOOKUP($B9,'MS12'!$A$1:$B$160,2,0),"0")</f>
        <v>11</v>
      </c>
      <c r="AB9" s="58">
        <f>IFERROR(VLOOKUP(AA9,'MS12'!$B$1:$C$161,2,0),0)</f>
        <v>825.4039478</v>
      </c>
      <c r="AC9" s="55" t="str">
        <f>IFERROR(VLOOKUP($B9,'MS13'!$A$1:$B$160,2,0),"0")</f>
        <v>0</v>
      </c>
      <c r="AD9" s="58">
        <f>IFERROR(VLOOKUP(AC9,'MS13'!$B$1:$C$161,2,0),0)</f>
        <v>0</v>
      </c>
      <c r="AE9" s="41" t="str">
        <f>IFERROR(__xludf.DUMMYFUNCTION("""COMPUTED_VALUE"""),"Blochedu86")</f>
        <v>Blochedu86</v>
      </c>
      <c r="AF9" s="51">
        <f t="shared" si="2"/>
        <v>3737.152518</v>
      </c>
      <c r="AG9" s="58">
        <f>IFERROR(VLOOKUP($AE9,'MS1'!$A$1:$C$161,3,0),0)</f>
        <v>1218.66868</v>
      </c>
      <c r="AH9" s="58">
        <f>IFERROR(VLOOKUP($AE9,'MS2'!$A$1:$C$161,3,0),0)</f>
        <v>442.3132668</v>
      </c>
      <c r="AI9" s="58">
        <f>IFERROR(VLOOKUP($AE9,'MS3'!$A$1:$C$161,3,0),0)</f>
        <v>938.6891164</v>
      </c>
      <c r="AJ9" s="58">
        <f>IFERROR(VLOOKUP($AE9,'MS4'!$A$1:$C$161,3,0),0)</f>
        <v>0</v>
      </c>
      <c r="AK9" s="58">
        <f>IFERROR(VLOOKUP($AE9,'MS5'!$A$1:$C$161,3,0),0)</f>
        <v>411.8372214</v>
      </c>
      <c r="AL9" s="58">
        <f>IFERROR(VLOOKUP($AE9,'MS6'!$A$1:$C$161,3,0),0)</f>
        <v>0</v>
      </c>
      <c r="AM9" s="58">
        <f>IFERROR(VLOOKUP($AE9,'MS7'!$A$1:$C$161,3,0),0)</f>
        <v>564.9969906</v>
      </c>
      <c r="AN9" s="58">
        <f>IFERROR(VLOOKUP($AE9,'MS8'!$A$1:$C$161,3,0),0)</f>
        <v>0</v>
      </c>
      <c r="AO9" s="58">
        <f>IFERROR(VLOOKUP($AE9,'MS9'!$A$1:$C$161,3,0),0)</f>
        <v>0</v>
      </c>
      <c r="AP9" s="58">
        <f>IFERROR(VLOOKUP($AE9,'MS10'!$A$1:$C$161,3,0),0)</f>
        <v>0</v>
      </c>
      <c r="AQ9" s="58">
        <f>IFERROR(VLOOKUP($AE9,'MS11'!$A$1:$C$161,3,0),0)</f>
        <v>0</v>
      </c>
      <c r="AR9" s="58">
        <f>IFERROR(VLOOKUP($AE9,'MS12'!$A$1:$C$161,3,0),0)</f>
        <v>160.6472431</v>
      </c>
      <c r="AS9" s="58">
        <f>IFERROR(VLOOKUP($AE9,'MS13'!$A$1:$C$161,3,0),0)</f>
        <v>0</v>
      </c>
    </row>
    <row r="10">
      <c r="A10" s="45">
        <f t="shared" si="1"/>
        <v>9</v>
      </c>
      <c r="B10" s="41" t="s">
        <v>53</v>
      </c>
      <c r="C10" s="51">
        <v>8150.078681788722</v>
      </c>
      <c r="D10" s="51"/>
      <c r="E10" s="55">
        <f>IFERROR(VLOOKUP($B10,'MS1'!$A$1:$B$160,2,0),"0")</f>
        <v>57</v>
      </c>
      <c r="F10" s="58">
        <f>IFERROR(VLOOKUP(E10,'MS1'!$B$1:$C$161,2,0),0)</f>
        <v>156.4015653</v>
      </c>
      <c r="G10" s="55">
        <f>IFERROR(VLOOKUP($B10,'MS2'!$A$1:$B$160,2,0),"0")</f>
        <v>61</v>
      </c>
      <c r="H10" s="58">
        <f>IFERROR(VLOOKUP(G10,'MS2'!$B$1:$C$161,2,0),0)</f>
        <v>106.4575599</v>
      </c>
      <c r="I10" s="55">
        <f>IFERROR(VLOOKUP($B10,'MS3'!$A$1:$B$161,2,0),0)</f>
        <v>53</v>
      </c>
      <c r="J10" s="58">
        <f>IFERROR(VLOOKUP(I10,'MS3'!$B$1:$C$161,2,0),0)</f>
        <v>273.7563599</v>
      </c>
      <c r="K10" s="55">
        <f>IFERROR(VLOOKUP($B10,'MS4'!$A$1:$B$160,2,0),"0")</f>
        <v>25</v>
      </c>
      <c r="L10" s="58">
        <f>IFERROR(VLOOKUP(K10,'MS4'!$B$1:$C$161,2,0),0)</f>
        <v>641.6499625</v>
      </c>
      <c r="M10" s="55">
        <f>IFERROR(VLOOKUP($B10,'MS5'!$A$1:$B$160,2,0),"0")</f>
        <v>7</v>
      </c>
      <c r="N10" s="58">
        <f>IFERROR(VLOOKUP(M10,'MS5'!$B$1:$C$161,2,0),0)</f>
        <v>1231.680574</v>
      </c>
      <c r="O10" s="55">
        <f>IFERROR(VLOOKUP($B10,'MS6'!$A$1:$B$160,2,0),"0")</f>
        <v>28</v>
      </c>
      <c r="P10" s="58">
        <f>IFERROR(VLOOKUP(O10,'MS6'!$B$1:$C$161,2,0),0)</f>
        <v>595.5901653</v>
      </c>
      <c r="Q10" s="55">
        <f>IFERROR(VLOOKUP($B10,'MS7'!$A$1:$B$160,2,0),"0")</f>
        <v>4</v>
      </c>
      <c r="R10" s="58">
        <f>IFERROR(VLOOKUP(Q10,'MS7'!$B$1:$C$161,2,0),0)</f>
        <v>1542.74943</v>
      </c>
      <c r="S10" s="55">
        <f>IFERROR(VLOOKUP($B10,'MS8'!$A$1:$B$160,2,0),"0")</f>
        <v>1</v>
      </c>
      <c r="T10" s="58">
        <f>IFERROR(VLOOKUP(S10,'MS8'!$B$1:$C$161,2,0),0)</f>
        <v>2272.281233</v>
      </c>
      <c r="U10" s="55">
        <f>IFERROR(VLOOKUP($B10,'MS9'!$A$1:$B$160,2,0),"0")</f>
        <v>44</v>
      </c>
      <c r="V10" s="58">
        <f>IFERROR(VLOOKUP(U10,'MS9'!$B$1:$C$161,2,0),0)</f>
        <v>295.1151786</v>
      </c>
      <c r="W10" s="55">
        <f>IFERROR(VLOOKUP($B10,'MS10'!$A$1:$B$160,2,0),"0")</f>
        <v>43</v>
      </c>
      <c r="X10" s="58">
        <f>IFERROR(VLOOKUP(W10,'MS10'!$B$1:$C$161,2,0),0)</f>
        <v>300.2344591</v>
      </c>
      <c r="Y10" s="55">
        <f>IFERROR(VLOOKUP($B10,'MS11'!$A$1:$B$160,2,0),"0")</f>
        <v>42</v>
      </c>
      <c r="Z10" s="58">
        <f>IFERROR(VLOOKUP(Y10,'MS11'!$B$1:$C$161,2,0),0)</f>
        <v>295.1151786</v>
      </c>
      <c r="AA10" s="55">
        <f>IFERROR(VLOOKUP($B10,'MS12'!$A$1:$B$160,2,0),"0")</f>
        <v>14</v>
      </c>
      <c r="AB10" s="58">
        <f>IFERROR(VLOOKUP(AA10,'MS12'!$B$1:$C$161,2,0),0)</f>
        <v>701.9061402</v>
      </c>
      <c r="AC10" s="55" t="str">
        <f>IFERROR(VLOOKUP($B10,'MS13'!$A$1:$B$160,2,0),"0")</f>
        <v>0</v>
      </c>
      <c r="AD10" s="58">
        <f>IFERROR(VLOOKUP(AC10,'MS13'!$B$1:$C$161,2,0),0)</f>
        <v>0</v>
      </c>
      <c r="AE10" s="41" t="str">
        <f>IFERROR(__xludf.DUMMYFUNCTION("""COMPUTED_VALUE"""),"chatouill86")</f>
        <v>chatouill86</v>
      </c>
      <c r="AF10" s="51">
        <f t="shared" si="2"/>
        <v>3301.281959</v>
      </c>
      <c r="AG10" s="58">
        <f>IFERROR(VLOOKUP($AE10,'MS1'!$A$1:$C$161,3,0),0)</f>
        <v>1164.221632</v>
      </c>
      <c r="AH10" s="58">
        <f>IFERROR(VLOOKUP($AE10,'MS2'!$A$1:$C$161,3,0),0)</f>
        <v>1070.952718</v>
      </c>
      <c r="AI10" s="58">
        <f>IFERROR(VLOOKUP($AE10,'MS3'!$A$1:$C$161,3,0),0)</f>
        <v>63.61486448</v>
      </c>
      <c r="AJ10" s="58">
        <f>IFERROR(VLOOKUP($AE10,'MS4'!$A$1:$C$161,3,0),0)</f>
        <v>24.06221159</v>
      </c>
      <c r="AK10" s="58">
        <f>IFERROR(VLOOKUP($AE10,'MS5'!$A$1:$C$161,3,0),0)</f>
        <v>203.8757279</v>
      </c>
      <c r="AL10" s="58">
        <f>IFERROR(VLOOKUP($AE10,'MS6'!$A$1:$C$161,3,0),0)</f>
        <v>47.07440301</v>
      </c>
      <c r="AM10" s="58">
        <f>IFERROR(VLOOKUP($AE10,'MS7'!$A$1:$C$161,3,0),0)</f>
        <v>70.1249741</v>
      </c>
      <c r="AN10" s="58">
        <f>IFERROR(VLOOKUP($AE10,'MS8'!$A$1:$C$161,3,0),0)</f>
        <v>133.1952863</v>
      </c>
      <c r="AO10" s="58">
        <f>IFERROR(VLOOKUP($AE10,'MS9'!$A$1:$C$161,3,0),0)</f>
        <v>0</v>
      </c>
      <c r="AP10" s="58">
        <f>IFERROR(VLOOKUP($AE10,'MS10'!$A$1:$C$161,3,0),0)</f>
        <v>0</v>
      </c>
      <c r="AQ10" s="58">
        <f>IFERROR(VLOOKUP($AE10,'MS11'!$A$1:$C$161,3,0),0)</f>
        <v>524.1601409</v>
      </c>
      <c r="AR10" s="58">
        <f>IFERROR(VLOOKUP($AE10,'MS12'!$A$1:$C$161,3,0),0)</f>
        <v>0</v>
      </c>
      <c r="AS10" s="58">
        <f>IFERROR(VLOOKUP($AE10,'MS13'!$A$1:$C$161,3,0),0)</f>
        <v>0</v>
      </c>
    </row>
    <row r="11">
      <c r="A11" s="45">
        <f t="shared" si="1"/>
        <v>10</v>
      </c>
      <c r="B11" s="41" t="s">
        <v>51</v>
      </c>
      <c r="C11" s="51">
        <v>8037.886360717138</v>
      </c>
      <c r="D11" s="51"/>
      <c r="E11" s="55">
        <f>IFERROR(VLOOKUP($B11,'MS1'!$A$1:$B$160,2,0),"0")</f>
        <v>5</v>
      </c>
      <c r="F11" s="58">
        <f>IFERROR(VLOOKUP(E11,'MS1'!$B$1:$C$161,2,0),0)</f>
        <v>1436.935626</v>
      </c>
      <c r="G11" s="55">
        <f>IFERROR(VLOOKUP($B11,'MS2'!$A$1:$B$160,2,0),"0")</f>
        <v>62</v>
      </c>
      <c r="H11" s="58">
        <f>IFERROR(VLOOKUP(G11,'MS2'!$B$1:$C$161,2,0),0)</f>
        <v>94.24504401</v>
      </c>
      <c r="I11" s="55">
        <f>IFERROR(VLOOKUP($B11,'MS3'!$A$1:$B$161,2,0),0)</f>
        <v>21</v>
      </c>
      <c r="J11" s="58">
        <f>IFERROR(VLOOKUP(I11,'MS3'!$B$1:$C$161,2,0),0)</f>
        <v>805.109862</v>
      </c>
      <c r="K11" s="55">
        <f>IFERROR(VLOOKUP($B11,'MS4'!$A$1:$B$160,2,0),"0")</f>
        <v>11</v>
      </c>
      <c r="L11" s="58">
        <f>IFERROR(VLOOKUP(K11,'MS4'!$B$1:$C$161,2,0),0)</f>
        <v>1050.446022</v>
      </c>
      <c r="M11" s="55">
        <f>IFERROR(VLOOKUP($B11,'MS5'!$A$1:$B$160,2,0),"0")</f>
        <v>9</v>
      </c>
      <c r="N11" s="58">
        <f>IFERROR(VLOOKUP(M11,'MS5'!$B$1:$C$161,2,0),0)</f>
        <v>1115.366785</v>
      </c>
      <c r="O11" s="55">
        <f>IFERROR(VLOOKUP($B11,'MS6'!$A$1:$B$160,2,0),"0")</f>
        <v>42</v>
      </c>
      <c r="P11" s="58">
        <f>IFERROR(VLOOKUP(O11,'MS6'!$B$1:$C$161,2,0),0)</f>
        <v>354.4088927</v>
      </c>
      <c r="Q11" s="55">
        <f>IFERROR(VLOOKUP($B11,'MS7'!$A$1:$B$160,2,0),"0")</f>
        <v>17</v>
      </c>
      <c r="R11" s="58">
        <f>IFERROR(VLOOKUP(Q11,'MS7'!$B$1:$C$161,2,0),0)</f>
        <v>862.8396545</v>
      </c>
      <c r="S11" s="55">
        <f>IFERROR(VLOOKUP($B11,'MS8'!$A$1:$B$160,2,0),"0")</f>
        <v>34</v>
      </c>
      <c r="T11" s="58">
        <f>IFERROR(VLOOKUP(S11,'MS8'!$B$1:$C$161,2,0),0)</f>
        <v>484.3412787</v>
      </c>
      <c r="U11" s="55">
        <f>IFERROR(VLOOKUP($B11,'MS9'!$A$1:$B$160,2,0),"0")</f>
        <v>23</v>
      </c>
      <c r="V11" s="58">
        <f>IFERROR(VLOOKUP(U11,'MS9'!$B$1:$C$161,2,0),0)</f>
        <v>678.3729652</v>
      </c>
      <c r="W11" s="55">
        <f>IFERROR(VLOOKUP($B11,'MS10'!$A$1:$B$160,2,0),"0")</f>
        <v>30</v>
      </c>
      <c r="X11" s="58">
        <f>IFERROR(VLOOKUP(W11,'MS10'!$B$1:$C$161,2,0),0)</f>
        <v>522.6280321</v>
      </c>
      <c r="Y11" s="55">
        <f>IFERROR(VLOOKUP($B11,'MS11'!$A$1:$B$160,2,0),"0")</f>
        <v>20</v>
      </c>
      <c r="Z11" s="58">
        <f>IFERROR(VLOOKUP(Y11,'MS11'!$B$1:$C$161,2,0),0)</f>
        <v>727.4372421</v>
      </c>
      <c r="AA11" s="55">
        <f>IFERROR(VLOOKUP($B11,'MS12'!$A$1:$B$160,2,0),"0")</f>
        <v>31</v>
      </c>
      <c r="AB11" s="58">
        <f>IFERROR(VLOOKUP(AA11,'MS12'!$B$1:$C$161,2,0),0)</f>
        <v>226.0504005</v>
      </c>
      <c r="AC11" s="55" t="str">
        <f>IFERROR(VLOOKUP($B11,'MS13'!$A$1:$B$160,2,0),"0")</f>
        <v>0</v>
      </c>
      <c r="AD11" s="58">
        <f>IFERROR(VLOOKUP(AC11,'MS13'!$B$1:$C$161,2,0),0)</f>
        <v>0</v>
      </c>
      <c r="AE11" s="41" t="str">
        <f>IFERROR(__xludf.DUMMYFUNCTION("""COMPUTED_VALUE"""),"Multiversus")</f>
        <v>Multiversus</v>
      </c>
      <c r="AF11" s="51">
        <f t="shared" si="2"/>
        <v>1494.217831</v>
      </c>
      <c r="AG11" s="58">
        <f>IFERROR(VLOOKUP($AE11,'MS1'!$A$1:$C$161,3,0),0)</f>
        <v>1115.366785</v>
      </c>
      <c r="AH11" s="58">
        <f>IFERROR(VLOOKUP($AE11,'MS2'!$A$1:$C$161,3,0),0)</f>
        <v>378.851046</v>
      </c>
      <c r="AI11" s="58">
        <f>IFERROR(VLOOKUP($AE11,'MS3'!$A$1:$C$161,3,0),0)</f>
        <v>0</v>
      </c>
      <c r="AJ11" s="58">
        <f>IFERROR(VLOOKUP($AE11,'MS4'!$A$1:$C$161,3,0),0)</f>
        <v>0</v>
      </c>
      <c r="AK11" s="58">
        <f>IFERROR(VLOOKUP($AE11,'MS5'!$A$1:$C$161,3,0),0)</f>
        <v>0</v>
      </c>
      <c r="AL11" s="58">
        <f>IFERROR(VLOOKUP($AE11,'MS6'!$A$1:$C$161,3,0),0)</f>
        <v>0</v>
      </c>
      <c r="AM11" s="58">
        <f>IFERROR(VLOOKUP($AE11,'MS7'!$A$1:$C$161,3,0),0)</f>
        <v>0</v>
      </c>
      <c r="AN11" s="58">
        <f>IFERROR(VLOOKUP($AE11,'MS8'!$A$1:$C$161,3,0),0)</f>
        <v>0</v>
      </c>
      <c r="AO11" s="58">
        <f>IFERROR(VLOOKUP($AE11,'MS9'!$A$1:$C$161,3,0),0)</f>
        <v>0</v>
      </c>
      <c r="AP11" s="58">
        <f>IFERROR(VLOOKUP($AE11,'MS10'!$A$1:$C$161,3,0),0)</f>
        <v>0</v>
      </c>
      <c r="AQ11" s="58">
        <f>IFERROR(VLOOKUP($AE11,'MS11'!$A$1:$C$161,3,0),0)</f>
        <v>0</v>
      </c>
      <c r="AR11" s="58">
        <f>IFERROR(VLOOKUP($AE11,'MS12'!$A$1:$C$161,3,0),0)</f>
        <v>0</v>
      </c>
      <c r="AS11" s="58">
        <f>IFERROR(VLOOKUP($AE11,'MS13'!$A$1:$C$161,3,0),0)</f>
        <v>0</v>
      </c>
    </row>
    <row r="12">
      <c r="A12" s="45">
        <f t="shared" si="1"/>
        <v>11</v>
      </c>
      <c r="B12" s="41" t="s">
        <v>50</v>
      </c>
      <c r="C12" s="51">
        <v>7950.064326186605</v>
      </c>
      <c r="D12" s="51"/>
      <c r="E12" s="55">
        <f>IFERROR(VLOOKUP($B12,'MS1'!$A$1:$B$160,2,0),"0")</f>
        <v>56</v>
      </c>
      <c r="F12" s="58">
        <f>IFERROR(VLOOKUP(E12,'MS1'!$B$1:$C$161,2,0),0)</f>
        <v>169.1794022</v>
      </c>
      <c r="G12" s="55">
        <f>IFERROR(VLOOKUP($B12,'MS2'!$A$1:$B$160,2,0),"0")</f>
        <v>54</v>
      </c>
      <c r="H12" s="58">
        <f>IFERROR(VLOOKUP(G12,'MS2'!$B$1:$C$161,2,0),0)</f>
        <v>195.1138056</v>
      </c>
      <c r="I12" s="55">
        <f>IFERROR(VLOOKUP($B12,'MS3'!$A$1:$B$161,2,0),0)</f>
        <v>5</v>
      </c>
      <c r="J12" s="58">
        <f>IFERROR(VLOOKUP(I12,'MS3'!$B$1:$C$161,2,0),0)</f>
        <v>1481.876253</v>
      </c>
      <c r="K12" s="55">
        <f>IFERROR(VLOOKUP($B12,'MS4'!$A$1:$B$160,2,0),"0")</f>
        <v>16</v>
      </c>
      <c r="L12" s="58">
        <f>IFERROR(VLOOKUP(K12,'MS4'!$B$1:$C$161,2,0),0)</f>
        <v>871.1121384</v>
      </c>
      <c r="M12" s="55">
        <f>IFERROR(VLOOKUP($B12,'MS5'!$A$1:$B$160,2,0),"0")</f>
        <v>33</v>
      </c>
      <c r="N12" s="58">
        <f>IFERROR(VLOOKUP(M12,'MS5'!$B$1:$C$161,2,0),0)</f>
        <v>447.7930457</v>
      </c>
      <c r="O12" s="55">
        <f>IFERROR(VLOOKUP($B12,'MS6'!$A$1:$B$160,2,0),"0")</f>
        <v>20</v>
      </c>
      <c r="P12" s="58">
        <f>IFERROR(VLOOKUP(O12,'MS6'!$B$1:$C$161,2,0),0)</f>
        <v>774.2687836</v>
      </c>
      <c r="Q12" s="55">
        <f>IFERROR(VLOOKUP($B12,'MS7'!$A$1:$B$160,2,0),"0")</f>
        <v>1</v>
      </c>
      <c r="R12" s="58">
        <f>IFERROR(VLOOKUP(Q12,'MS7'!$B$1:$C$161,2,0),0)</f>
        <v>2280.948857</v>
      </c>
      <c r="S12" s="55">
        <f>IFERROR(VLOOKUP($B12,'MS8'!$A$1:$B$160,2,0),"0")</f>
        <v>28</v>
      </c>
      <c r="T12" s="58">
        <f>IFERROR(VLOOKUP(S12,'MS8'!$B$1:$C$161,2,0),0)</f>
        <v>595.5901653</v>
      </c>
      <c r="U12" s="55">
        <f>IFERROR(VLOOKUP($B12,'MS9'!$A$1:$B$160,2,0),"0")</f>
        <v>35</v>
      </c>
      <c r="V12" s="58">
        <f>IFERROR(VLOOKUP(U12,'MS9'!$B$1:$C$161,2,0),0)</f>
        <v>440.3284212</v>
      </c>
      <c r="W12" s="55">
        <f>IFERROR(VLOOKUP($B12,'MS10'!$A$1:$B$160,2,0),"0")</f>
        <v>22</v>
      </c>
      <c r="X12" s="58">
        <f>IFERROR(VLOOKUP(W12,'MS10'!$B$1:$C$161,2,0),0)</f>
        <v>693.8534545</v>
      </c>
      <c r="Y12" s="55">
        <f>IFERROR(VLOOKUP($B12,'MS11'!$A$1:$B$160,2,0),"0")</f>
        <v>51</v>
      </c>
      <c r="Z12" s="58">
        <f>IFERROR(VLOOKUP(Y12,'MS11'!$B$1:$C$161,2,0),0)</f>
        <v>160.6472431</v>
      </c>
      <c r="AA12" s="55">
        <f>IFERROR(VLOOKUP($B12,'MS12'!$A$1:$B$160,2,0),"0")</f>
        <v>35</v>
      </c>
      <c r="AB12" s="58">
        <f>IFERROR(VLOOKUP(AA12,'MS12'!$B$1:$C$161,2,0),0)</f>
        <v>139.5513519</v>
      </c>
      <c r="AC12" s="55" t="str">
        <f>IFERROR(VLOOKUP($B12,'MS13'!$A$1:$B$160,2,0),"0")</f>
        <v>0</v>
      </c>
      <c r="AD12" s="58">
        <f>IFERROR(VLOOKUP(AC12,'MS13'!$B$1:$C$161,2,0),0)</f>
        <v>0</v>
      </c>
      <c r="AE12" s="41" t="str">
        <f>IFERROR(__xludf.DUMMYFUNCTION("""COMPUTED_VALUE"""),"kiki86 x")</f>
        <v>kiki86 x</v>
      </c>
      <c r="AF12" s="51">
        <f t="shared" si="2"/>
        <v>5726.617764</v>
      </c>
      <c r="AG12" s="58">
        <f>IFERROR(VLOOKUP($AE12,'MS1'!$A$1:$C$161,3,0),0)</f>
        <v>1070.952718</v>
      </c>
      <c r="AH12" s="58">
        <f>IFERROR(VLOOKUP($AE12,'MS2'!$A$1:$C$161,3,0),0)</f>
        <v>333.7156976</v>
      </c>
      <c r="AI12" s="58">
        <f>IFERROR(VLOOKUP($AE12,'MS3'!$A$1:$C$161,3,0),0)</f>
        <v>423.133748</v>
      </c>
      <c r="AJ12" s="58">
        <f>IFERROR(VLOOKUP($AE12,'MS4'!$A$1:$C$161,3,0),0)</f>
        <v>484.6010123</v>
      </c>
      <c r="AK12" s="58">
        <f>IFERROR(VLOOKUP($AE12,'MS5'!$A$1:$C$161,3,0),0)</f>
        <v>1021.503237</v>
      </c>
      <c r="AL12" s="58">
        <f>IFERROR(VLOOKUP($AE12,'MS6'!$A$1:$C$161,3,0),0)</f>
        <v>133.1952863</v>
      </c>
      <c r="AM12" s="58">
        <f>IFERROR(VLOOKUP($AE12,'MS7'!$A$1:$C$161,3,0),0)</f>
        <v>1218.66868</v>
      </c>
      <c r="AN12" s="58">
        <f>IFERROR(VLOOKUP($AE12,'MS8'!$A$1:$C$161,3,0),0)</f>
        <v>556.8490233</v>
      </c>
      <c r="AO12" s="58">
        <f>IFERROR(VLOOKUP($AE12,'MS9'!$A$1:$C$161,3,0),0)</f>
        <v>280.1226342</v>
      </c>
      <c r="AP12" s="58">
        <f>IFERROR(VLOOKUP($AE12,'MS10'!$A$1:$C$161,3,0),0)</f>
        <v>0</v>
      </c>
      <c r="AQ12" s="58">
        <f>IFERROR(VLOOKUP($AE12,'MS11'!$A$1:$C$161,3,0),0)</f>
        <v>0</v>
      </c>
      <c r="AR12" s="58">
        <f>IFERROR(VLOOKUP($AE12,'MS12'!$A$1:$C$161,3,0),0)</f>
        <v>203.8757279</v>
      </c>
      <c r="AS12" s="58">
        <f>IFERROR(VLOOKUP($AE12,'MS13'!$A$1:$C$161,3,0),0)</f>
        <v>0</v>
      </c>
    </row>
    <row r="13">
      <c r="A13" s="45">
        <f t="shared" si="1"/>
        <v>12</v>
      </c>
      <c r="B13" s="41" t="s">
        <v>77</v>
      </c>
      <c r="C13" s="51">
        <v>7797.217770371112</v>
      </c>
      <c r="D13" s="51"/>
      <c r="E13" s="55">
        <f>IFERROR(VLOOKUP($B13,'MS1'!$A$1:$B$160,2,0),"0")</f>
        <v>20</v>
      </c>
      <c r="F13" s="58">
        <f>IFERROR(VLOOKUP(E13,'MS1'!$B$1:$C$161,2,0),0)</f>
        <v>781.5899428</v>
      </c>
      <c r="G13" s="55">
        <f>IFERROR(VLOOKUP($B13,'MS2'!$A$1:$B$160,2,0),"0")</f>
        <v>33</v>
      </c>
      <c r="H13" s="58">
        <f>IFERROR(VLOOKUP(G13,'MS2'!$B$1:$C$161,2,0),0)</f>
        <v>510.3166005</v>
      </c>
      <c r="I13" s="55">
        <f>IFERROR(VLOOKUP($B13,'MS3'!$A$1:$B$161,2,0),0)</f>
        <v>24</v>
      </c>
      <c r="J13" s="58">
        <f>IFERROR(VLOOKUP(I13,'MS3'!$B$1:$C$161,2,0),0)</f>
        <v>736.9618429</v>
      </c>
      <c r="K13" s="55">
        <f>IFERROR(VLOOKUP($B13,'MS4'!$A$1:$B$160,2,0),"0")</f>
        <v>46</v>
      </c>
      <c r="L13" s="58">
        <f>IFERROR(VLOOKUP(K13,'MS4'!$B$1:$C$161,2,0),0)</f>
        <v>275.4632847</v>
      </c>
      <c r="M13" s="55">
        <f>IFERROR(VLOOKUP($B13,'MS5'!$A$1:$B$160,2,0),"0")</f>
        <v>53</v>
      </c>
      <c r="N13" s="58">
        <f>IFERROR(VLOOKUP(M13,'MS5'!$B$1:$C$161,2,0),0)</f>
        <v>132.5914767</v>
      </c>
      <c r="O13" s="55">
        <f>IFERROR(VLOOKUP($B13,'MS6'!$A$1:$B$160,2,0),"0")</f>
        <v>52</v>
      </c>
      <c r="P13" s="58">
        <f>IFERROR(VLOOKUP(O13,'MS6'!$B$1:$C$161,2,0),0)</f>
        <v>211.5442642</v>
      </c>
      <c r="Q13" s="55">
        <f>IFERROR(VLOOKUP($B13,'MS7'!$A$1:$B$160,2,0),"0")</f>
        <v>12</v>
      </c>
      <c r="R13" s="58">
        <f>IFERROR(VLOOKUP(Q13,'MS7'!$B$1:$C$161,2,0),0)</f>
        <v>1030.14685</v>
      </c>
      <c r="S13" s="55">
        <f>IFERROR(VLOOKUP($B13,'MS8'!$A$1:$B$160,2,0),"0")</f>
        <v>3</v>
      </c>
      <c r="T13" s="58">
        <f>IFERROR(VLOOKUP(S13,'MS8'!$B$1:$C$161,2,0),0)</f>
        <v>1675.779181</v>
      </c>
      <c r="U13" s="55">
        <f>IFERROR(VLOOKUP($B13,'MS9'!$A$1:$B$160,2,0),"0")</f>
        <v>42</v>
      </c>
      <c r="V13" s="58">
        <f>IFERROR(VLOOKUP(U13,'MS9'!$B$1:$C$161,2,0),0)</f>
        <v>325.7098964</v>
      </c>
      <c r="W13" s="55">
        <f>IFERROR(VLOOKUP($B13,'MS10'!$A$1:$B$160,2,0),"0")</f>
        <v>25</v>
      </c>
      <c r="X13" s="58">
        <f>IFERROR(VLOOKUP(W13,'MS10'!$B$1:$C$161,2,0),0)</f>
        <v>625.1438437</v>
      </c>
      <c r="Y13" s="55">
        <f>IFERROR(VLOOKUP($B13,'MS11'!$A$1:$B$160,2,0),"0")</f>
        <v>4</v>
      </c>
      <c r="Z13" s="58">
        <f>IFERROR(VLOOKUP(Y13,'MS11'!$B$1:$C$161,2,0),0)</f>
        <v>1492.524912</v>
      </c>
      <c r="AA13" s="55">
        <f>IFERROR(VLOOKUP($B13,'MS12'!$A$1:$B$160,2,0),"0")</f>
        <v>26</v>
      </c>
      <c r="AB13" s="58">
        <f>IFERROR(VLOOKUP(AA13,'MS12'!$B$1:$C$161,2,0),0)</f>
        <v>343.5814157</v>
      </c>
      <c r="AC13" s="55" t="str">
        <f>IFERROR(VLOOKUP($B13,'MS13'!$A$1:$B$160,2,0),"0")</f>
        <v>0</v>
      </c>
      <c r="AD13" s="58">
        <f>IFERROR(VLOOKUP(AC13,'MS13'!$B$1:$C$161,2,0),0)</f>
        <v>0</v>
      </c>
      <c r="AE13" s="41" t="str">
        <f>IFERROR(__xludf.DUMMYFUNCTION("""COMPUTED_VALUE"""),"Gus enScene")</f>
        <v>Gus enScene</v>
      </c>
      <c r="AF13" s="51">
        <f t="shared" si="2"/>
        <v>4530.568418</v>
      </c>
      <c r="AG13" s="58">
        <f>IFERROR(VLOOKUP($AE13,'MS1'!$A$1:$C$161,3,0),0)</f>
        <v>1030.14685</v>
      </c>
      <c r="AH13" s="58">
        <f>IFERROR(VLOOKUP($AE13,'MS2'!$A$1:$C$161,3,0),0)</f>
        <v>1542.74943</v>
      </c>
      <c r="AI13" s="58">
        <f>IFERROR(VLOOKUP($AE13,'MS3'!$A$1:$C$161,3,0),0)</f>
        <v>394.3417086</v>
      </c>
      <c r="AJ13" s="58">
        <f>IFERROR(VLOOKUP($AE13,'MS4'!$A$1:$C$161,3,0),0)</f>
        <v>190.820183</v>
      </c>
      <c r="AK13" s="58">
        <f>IFERROR(VLOOKUP($AE13,'MS5'!$A$1:$C$161,3,0),0)</f>
        <v>0</v>
      </c>
      <c r="AL13" s="58">
        <f>IFERROR(VLOOKUP($AE13,'MS6'!$A$1:$C$161,3,0),0)</f>
        <v>184.9038645</v>
      </c>
      <c r="AM13" s="58">
        <f>IFERROR(VLOOKUP($AE13,'MS7'!$A$1:$C$161,3,0),0)</f>
        <v>94.24504401</v>
      </c>
      <c r="AN13" s="58">
        <f>IFERROR(VLOOKUP($AE13,'MS8'!$A$1:$C$161,3,0),0)</f>
        <v>0</v>
      </c>
      <c r="AO13" s="58">
        <f>IFERROR(VLOOKUP($AE13,'MS9'!$A$1:$C$161,3,0),0)</f>
        <v>423.133748</v>
      </c>
      <c r="AP13" s="58">
        <f>IFERROR(VLOOKUP($AE13,'MS10'!$A$1:$C$161,3,0),0)</f>
        <v>670.2275888</v>
      </c>
      <c r="AQ13" s="58">
        <f>IFERROR(VLOOKUP($AE13,'MS11'!$A$1:$C$161,3,0),0)</f>
        <v>0</v>
      </c>
      <c r="AR13" s="58">
        <f>IFERROR(VLOOKUP($AE13,'MS12'!$A$1:$C$161,3,0),0)</f>
        <v>0</v>
      </c>
      <c r="AS13" s="58">
        <f>IFERROR(VLOOKUP($AE13,'MS13'!$A$1:$C$161,3,0),0)</f>
        <v>0</v>
      </c>
    </row>
    <row r="14">
      <c r="A14" s="45">
        <f t="shared" si="1"/>
        <v>13</v>
      </c>
      <c r="B14" s="41" t="s">
        <v>48</v>
      </c>
      <c r="C14" s="51">
        <v>7601.970054296108</v>
      </c>
      <c r="D14" s="51"/>
      <c r="E14" s="55">
        <f>IFERROR(VLOOKUP($B14,'MS1'!$A$1:$B$160,2,0),"0")</f>
        <v>21</v>
      </c>
      <c r="F14" s="58">
        <f>IFERROR(VLOOKUP(E14,'MS1'!$B$1:$C$161,2,0),0)</f>
        <v>756.6720867</v>
      </c>
      <c r="G14" s="55" t="str">
        <f>IFERROR(VLOOKUP($B14,'MS2'!$A$1:$B$160,2,0),"0")</f>
        <v>0</v>
      </c>
      <c r="H14" s="58">
        <f>IFERROR(VLOOKUP(G14,'MS2'!$B$1:$C$161,2,0),0)</f>
        <v>0</v>
      </c>
      <c r="I14" s="55">
        <f>IFERROR(VLOOKUP($B14,'MS3'!$A$1:$B$161,2,0),0)</f>
        <v>35</v>
      </c>
      <c r="J14" s="58">
        <f>IFERROR(VLOOKUP(I14,'MS3'!$B$1:$C$161,2,0),0)</f>
        <v>531.4399792</v>
      </c>
      <c r="K14" s="55">
        <f>IFERROR(VLOOKUP($B14,'MS4'!$A$1:$B$160,2,0),"0")</f>
        <v>3</v>
      </c>
      <c r="L14" s="58">
        <f>IFERROR(VLOOKUP(K14,'MS4'!$B$1:$C$161,2,0),0)</f>
        <v>1661.244459</v>
      </c>
      <c r="M14" s="55">
        <f>IFERROR(VLOOKUP($B14,'MS5'!$A$1:$B$160,2,0),"0")</f>
        <v>47</v>
      </c>
      <c r="N14" s="58">
        <f>IFERROR(VLOOKUP(M14,'MS5'!$B$1:$C$161,2,0),0)</f>
        <v>218.6150684</v>
      </c>
      <c r="O14" s="55">
        <f>IFERROR(VLOOKUP($B14,'MS6'!$A$1:$B$160,2,0),"0")</f>
        <v>67</v>
      </c>
      <c r="P14" s="58">
        <f>IFERROR(VLOOKUP(O14,'MS6'!$B$1:$C$161,2,0),0)</f>
        <v>23.35954955</v>
      </c>
      <c r="Q14" s="55">
        <f>IFERROR(VLOOKUP($B14,'MS7'!$A$1:$B$160,2,0),"0")</f>
        <v>61</v>
      </c>
      <c r="R14" s="58">
        <f>IFERROR(VLOOKUP(Q14,'MS7'!$B$1:$C$161,2,0),0)</f>
        <v>106.4575599</v>
      </c>
      <c r="S14" s="55">
        <f>IFERROR(VLOOKUP($B14,'MS8'!$A$1:$B$160,2,0),"0")</f>
        <v>12</v>
      </c>
      <c r="T14" s="58">
        <f>IFERROR(VLOOKUP(S14,'MS8'!$B$1:$C$161,2,0),0)</f>
        <v>1023.370074</v>
      </c>
      <c r="U14" s="55">
        <f>IFERROR(VLOOKUP($B14,'MS9'!$A$1:$B$160,2,0),"0")</f>
        <v>1</v>
      </c>
      <c r="V14" s="58">
        <f>IFERROR(VLOOKUP(U14,'MS9'!$B$1:$C$161,2,0),0)</f>
        <v>2245.66718</v>
      </c>
      <c r="W14" s="55">
        <f>IFERROR(VLOOKUP($B14,'MS10'!$A$1:$B$160,2,0),"0")</f>
        <v>13</v>
      </c>
      <c r="X14" s="58">
        <f>IFERROR(VLOOKUP(W14,'MS10'!$B$1:$C$161,2,0),0)</f>
        <v>957.02322</v>
      </c>
      <c r="Y14" s="55">
        <f>IFERROR(VLOOKUP($B14,'MS11'!$A$1:$B$160,2,0),"0")</f>
        <v>57</v>
      </c>
      <c r="Z14" s="58">
        <f>IFERROR(VLOOKUP(Y14,'MS11'!$B$1:$C$161,2,0),0)</f>
        <v>78.12087722</v>
      </c>
      <c r="AA14" s="55" t="str">
        <f>IFERROR(VLOOKUP($B14,'MS12'!$A$1:$B$160,2,0),"0")</f>
        <v>0</v>
      </c>
      <c r="AB14" s="58">
        <f>IFERROR(VLOOKUP(AA14,'MS12'!$B$1:$C$161,2,0),0)</f>
        <v>0</v>
      </c>
      <c r="AC14" s="55" t="str">
        <f>IFERROR(VLOOKUP($B14,'MS13'!$A$1:$B$160,2,0),"0")</f>
        <v>0</v>
      </c>
      <c r="AD14" s="58">
        <f>IFERROR(VLOOKUP(AC14,'MS13'!$B$1:$C$161,2,0),0)</f>
        <v>0</v>
      </c>
      <c r="AE14" s="41" t="str">
        <f>IFERROR(__xludf.DUMMYFUNCTION("""COMPUTED_VALUE"""),"Legabodu86")</f>
        <v>Legabodu86</v>
      </c>
      <c r="AF14" s="51">
        <f t="shared" si="2"/>
        <v>5576.976584</v>
      </c>
      <c r="AG14" s="58">
        <f>IFERROR(VLOOKUP($AE14,'MS1'!$A$1:$C$161,3,0),0)</f>
        <v>992.3285228</v>
      </c>
      <c r="AH14" s="58">
        <f>IFERROR(VLOOKUP($AE14,'MS2'!$A$1:$C$161,3,0),0)</f>
        <v>1280.361175</v>
      </c>
      <c r="AI14" s="58">
        <f>IFERROR(VLOOKUP($AE14,'MS3'!$A$1:$C$161,3,0),0)</f>
        <v>1074.830516</v>
      </c>
      <c r="AJ14" s="58">
        <f>IFERROR(VLOOKUP($AE14,'MS4'!$A$1:$C$161,3,0),0)</f>
        <v>502.7064237</v>
      </c>
      <c r="AK14" s="58">
        <f>IFERROR(VLOOKUP($AE14,'MS5'!$A$1:$C$161,3,0),0)</f>
        <v>0</v>
      </c>
      <c r="AL14" s="58">
        <f>IFERROR(VLOOKUP($AE14,'MS6'!$A$1:$C$161,3,0),0)</f>
        <v>280.7704417</v>
      </c>
      <c r="AM14" s="58">
        <f>IFERROR(VLOOKUP($AE14,'MS7'!$A$1:$C$161,3,0),0)</f>
        <v>348.5484111</v>
      </c>
      <c r="AN14" s="58">
        <f>IFERROR(VLOOKUP($AE14,'MS8'!$A$1:$C$161,3,0),0)</f>
        <v>145.9370964</v>
      </c>
      <c r="AO14" s="58">
        <f>IFERROR(VLOOKUP($AE14,'MS9'!$A$1:$C$161,3,0),0)</f>
        <v>550.8511494</v>
      </c>
      <c r="AP14" s="58">
        <f>IFERROR(VLOOKUP($AE14,'MS10'!$A$1:$C$161,3,0),0)</f>
        <v>211.3371917</v>
      </c>
      <c r="AQ14" s="58">
        <f>IFERROR(VLOOKUP($AE14,'MS11'!$A$1:$C$161,3,0),0)</f>
        <v>189.3056563</v>
      </c>
      <c r="AR14" s="58">
        <f>IFERROR(VLOOKUP($AE14,'MS12'!$A$1:$C$161,3,0),0)</f>
        <v>38.56275179</v>
      </c>
      <c r="AS14" s="58">
        <f>IFERROR(VLOOKUP($AE14,'MS13'!$A$1:$C$161,3,0),0)</f>
        <v>0</v>
      </c>
    </row>
    <row r="15">
      <c r="A15" s="45">
        <f t="shared" si="1"/>
        <v>14</v>
      </c>
      <c r="B15" s="87" t="s">
        <v>62</v>
      </c>
      <c r="C15" s="51">
        <v>7530.81065220279</v>
      </c>
      <c r="D15" s="51"/>
      <c r="E15" s="55">
        <f>IFERROR(VLOOKUP($B15,'MS1'!$A$1:$B$160,2,0),"0")</f>
        <v>53</v>
      </c>
      <c r="F15" s="58">
        <f>IFERROR(VLOOKUP(E15,'MS1'!$B$1:$C$161,2,0),0)</f>
        <v>208.2794446</v>
      </c>
      <c r="G15" s="55">
        <f>IFERROR(VLOOKUP($B15,'MS2'!$A$1:$B$160,2,0),"0")</f>
        <v>60</v>
      </c>
      <c r="H15" s="58">
        <f>IFERROR(VLOOKUP(G15,'MS2'!$B$1:$C$161,2,0),0)</f>
        <v>118.775986</v>
      </c>
      <c r="I15" s="55">
        <f>IFERROR(VLOOKUP($B15,'MS3'!$A$1:$B$161,2,0),0)</f>
        <v>7</v>
      </c>
      <c r="J15" s="58">
        <f>IFERROR(VLOOKUP(I15,'MS3'!$B$1:$C$161,2,0),0)</f>
        <v>1324.480209</v>
      </c>
      <c r="K15" s="55">
        <f>IFERROR(VLOOKUP($B15,'MS4'!$A$1:$B$160,2,0),"0")</f>
        <v>55</v>
      </c>
      <c r="L15" s="58">
        <f>IFERROR(VLOOKUP(K15,'MS4'!$B$1:$C$161,2,0),0)</f>
        <v>150.5304842</v>
      </c>
      <c r="M15" s="55">
        <f>IFERROR(VLOOKUP($B15,'MS5'!$A$1:$B$160,2,0),"0")</f>
        <v>15</v>
      </c>
      <c r="N15" s="58">
        <f>IFERROR(VLOOKUP(M15,'MS5'!$B$1:$C$161,2,0),0)</f>
        <v>872.5754653</v>
      </c>
      <c r="O15" s="55">
        <f>IFERROR(VLOOKUP($B15,'MS6'!$A$1:$B$160,2,0),"0")</f>
        <v>8</v>
      </c>
      <c r="P15" s="58">
        <f>IFERROR(VLOOKUP(O15,'MS6'!$B$1:$C$161,2,0),0)</f>
        <v>1212.022012</v>
      </c>
      <c r="Q15" s="55">
        <f>IFERROR(VLOOKUP($B15,'MS7'!$A$1:$B$160,2,0),"0")</f>
        <v>7</v>
      </c>
      <c r="R15" s="58">
        <f>IFERROR(VLOOKUP(Q15,'MS7'!$B$1:$C$161,2,0),0)</f>
        <v>1280.361175</v>
      </c>
      <c r="S15" s="55">
        <f>IFERROR(VLOOKUP($B15,'MS8'!$A$1:$B$160,2,0),"0")</f>
        <v>15</v>
      </c>
      <c r="T15" s="58">
        <f>IFERROR(VLOOKUP(S15,'MS8'!$B$1:$C$161,2,0),0)</f>
        <v>916.9045207</v>
      </c>
      <c r="U15" s="55">
        <f>IFERROR(VLOOKUP($B15,'MS9'!$A$1:$B$160,2,0),"0")</f>
        <v>58</v>
      </c>
      <c r="V15" s="58">
        <f>IFERROR(VLOOKUP(U15,'MS9'!$B$1:$C$161,2,0),0)</f>
        <v>100.1532447</v>
      </c>
      <c r="W15" s="55">
        <f>IFERROR(VLOOKUP($B15,'MS10'!$A$1:$B$160,2,0),"0")</f>
        <v>33</v>
      </c>
      <c r="X15" s="58">
        <f>IFERROR(VLOOKUP(W15,'MS10'!$B$1:$C$161,2,0),0)</f>
        <v>466.5803697</v>
      </c>
      <c r="Y15" s="55">
        <f>IFERROR(VLOOKUP($B15,'MS11'!$A$1:$B$160,2,0),"0")</f>
        <v>59</v>
      </c>
      <c r="Z15" s="58">
        <f>IFERROR(VLOOKUP(Y15,'MS11'!$B$1:$C$161,2,0),0)</f>
        <v>51.63349981</v>
      </c>
      <c r="AA15" s="55">
        <f>IFERROR(VLOOKUP($B15,'MS12'!$A$1:$B$160,2,0),"0")</f>
        <v>8</v>
      </c>
      <c r="AB15" s="58">
        <f>IFERROR(VLOOKUP(AA15,'MS12'!$B$1:$C$161,2,0),0)</f>
        <v>980.3009861</v>
      </c>
      <c r="AC15" s="55" t="str">
        <f>IFERROR(VLOOKUP($B15,'MS13'!$A$1:$B$160,2,0),"0")</f>
        <v>0</v>
      </c>
      <c r="AD15" s="58">
        <f>IFERROR(VLOOKUP(AC15,'MS13'!$B$1:$C$161,2,0),0)</f>
        <v>0</v>
      </c>
      <c r="AE15" s="41" t="str">
        <f>IFERROR(__xludf.DUMMYFUNCTION("""COMPUTED_VALUE"""),"Bratake")</f>
        <v>Bratake</v>
      </c>
      <c r="AF15" s="51">
        <f t="shared" si="2"/>
        <v>1543.21937</v>
      </c>
      <c r="AG15" s="58">
        <f>IFERROR(VLOOKUP($AE15,'MS1'!$A$1:$C$161,3,0),0)</f>
        <v>957.02322</v>
      </c>
      <c r="AH15" s="58">
        <f>IFERROR(VLOOKUP($AE15,'MS2'!$A$1:$C$161,3,0),0)</f>
        <v>0</v>
      </c>
      <c r="AI15" s="58">
        <f>IFERROR(VLOOKUP($AE15,'MS3'!$A$1:$C$161,3,0),0)</f>
        <v>0</v>
      </c>
      <c r="AJ15" s="58">
        <f>IFERROR(VLOOKUP($AE15,'MS4'!$A$1:$C$161,3,0),0)</f>
        <v>0</v>
      </c>
      <c r="AK15" s="58">
        <f>IFERROR(VLOOKUP($AE15,'MS5'!$A$1:$C$161,3,0),0)</f>
        <v>0</v>
      </c>
      <c r="AL15" s="58">
        <f>IFERROR(VLOOKUP($AE15,'MS6'!$A$1:$C$161,3,0),0)</f>
        <v>0</v>
      </c>
      <c r="AM15" s="58">
        <f>IFERROR(VLOOKUP($AE15,'MS7'!$A$1:$C$161,3,0),0)</f>
        <v>0</v>
      </c>
      <c r="AN15" s="58">
        <f>IFERROR(VLOOKUP($AE15,'MS8'!$A$1:$C$161,3,0),0)</f>
        <v>0</v>
      </c>
      <c r="AO15" s="58">
        <f>IFERROR(VLOOKUP($AE15,'MS9'!$A$1:$C$161,3,0),0)</f>
        <v>0</v>
      </c>
      <c r="AP15" s="58">
        <f>IFERROR(VLOOKUP($AE15,'MS10'!$A$1:$C$161,3,0),0)</f>
        <v>0</v>
      </c>
      <c r="AQ15" s="58">
        <f>IFERROR(VLOOKUP($AE15,'MS11'!$A$1:$C$161,3,0),0)</f>
        <v>586.1961503</v>
      </c>
      <c r="AR15" s="58">
        <f>IFERROR(VLOOKUP($AE15,'MS12'!$A$1:$C$161,3,0),0)</f>
        <v>0</v>
      </c>
      <c r="AS15" s="58">
        <f>IFERROR(VLOOKUP($AE15,'MS13'!$A$1:$C$161,3,0),0)</f>
        <v>0</v>
      </c>
    </row>
    <row r="16">
      <c r="A16" s="45">
        <f t="shared" si="1"/>
        <v>15</v>
      </c>
      <c r="B16" s="41" t="s">
        <v>56</v>
      </c>
      <c r="C16" s="51">
        <v>7468.503969152992</v>
      </c>
      <c r="D16" s="51"/>
      <c r="E16" s="55">
        <f>IFERROR(VLOOKUP($B16,'MS1'!$A$1:$B$160,2,0),"0")</f>
        <v>24</v>
      </c>
      <c r="F16" s="58">
        <f>IFERROR(VLOOKUP(E16,'MS1'!$B$1:$C$161,2,0),0)</f>
        <v>687.0233191</v>
      </c>
      <c r="G16" s="55">
        <f>IFERROR(VLOOKUP($B16,'MS2'!$A$1:$B$160,2,0),"0")</f>
        <v>27</v>
      </c>
      <c r="H16" s="58">
        <f>IFERROR(VLOOKUP(G16,'MS2'!$B$1:$C$161,2,0),0)</f>
        <v>623.5825757</v>
      </c>
      <c r="I16" s="55">
        <f>IFERROR(VLOOKUP($B16,'MS3'!$A$1:$B$161,2,0),0)</f>
        <v>13</v>
      </c>
      <c r="J16" s="58">
        <f>IFERROR(VLOOKUP(I16,'MS3'!$B$1:$C$161,2,0),0)</f>
        <v>1037.327948</v>
      </c>
      <c r="K16" s="55">
        <f>IFERROR(VLOOKUP($B16,'MS4'!$A$1:$B$160,2,0),"0")</f>
        <v>59</v>
      </c>
      <c r="L16" s="58">
        <f>IFERROR(VLOOKUP(K16,'MS4'!$B$1:$C$161,2,0),0)</f>
        <v>98.60770907</v>
      </c>
      <c r="M16" s="55">
        <f>IFERROR(VLOOKUP($B16,'MS5'!$A$1:$B$160,2,0),"0")</f>
        <v>21</v>
      </c>
      <c r="N16" s="58">
        <f>IFERROR(VLOOKUP(M16,'MS5'!$B$1:$C$161,2,0),0)</f>
        <v>701.9061402</v>
      </c>
      <c r="O16" s="55">
        <f>IFERROR(VLOOKUP($B16,'MS6'!$A$1:$B$160,2,0),"0")</f>
        <v>9</v>
      </c>
      <c r="P16" s="58">
        <f>IFERROR(VLOOKUP(O16,'MS6'!$B$1:$C$161,2,0),0)</f>
        <v>1157.560749</v>
      </c>
      <c r="Q16" s="55">
        <f>IFERROR(VLOOKUP($B16,'MS7'!$A$1:$B$160,2,0),"0")</f>
        <v>34</v>
      </c>
      <c r="R16" s="58">
        <f>IFERROR(VLOOKUP(Q16,'MS7'!$B$1:$C$161,2,0),0)</f>
        <v>492.8323737</v>
      </c>
      <c r="S16" s="55">
        <f>IFERROR(VLOOKUP($B16,'MS8'!$A$1:$B$160,2,0),"0")</f>
        <v>21</v>
      </c>
      <c r="T16" s="58">
        <f>IFERROR(VLOOKUP(S16,'MS8'!$B$1:$C$161,2,0),0)</f>
        <v>749.2721365</v>
      </c>
      <c r="U16" s="55">
        <f>IFERROR(VLOOKUP($B16,'MS9'!$A$1:$B$160,2,0),"0")</f>
        <v>37</v>
      </c>
      <c r="V16" s="58">
        <f>IFERROR(VLOOKUP(U16,'MS9'!$B$1:$C$161,2,0),0)</f>
        <v>406.2371177</v>
      </c>
      <c r="W16" s="55">
        <f>IFERROR(VLOOKUP($B16,'MS10'!$A$1:$B$160,2,0),"0")</f>
        <v>24</v>
      </c>
      <c r="X16" s="58">
        <f>IFERROR(VLOOKUP(W16,'MS10'!$B$1:$C$161,2,0),0)</f>
        <v>647.3453248</v>
      </c>
      <c r="Y16" s="55">
        <f>IFERROR(VLOOKUP($B16,'MS11'!$A$1:$B$160,2,0),"0")</f>
        <v>33</v>
      </c>
      <c r="Z16" s="58">
        <f>IFERROR(VLOOKUP(Y16,'MS11'!$B$1:$C$161,2,0),0)</f>
        <v>447.7930457</v>
      </c>
      <c r="AA16" s="55">
        <f>IFERROR(VLOOKUP($B16,'MS12'!$A$1:$B$160,2,0),"0")</f>
        <v>9</v>
      </c>
      <c r="AB16" s="58">
        <f>IFERROR(VLOOKUP(AA16,'MS12'!$B$1:$C$161,2,0),0)</f>
        <v>923.8603567</v>
      </c>
      <c r="AC16" s="55" t="str">
        <f>IFERROR(VLOOKUP($B16,'MS13'!$A$1:$B$160,2,0),"0")</f>
        <v>0</v>
      </c>
      <c r="AD16" s="58">
        <f>IFERROR(VLOOKUP(AC16,'MS13'!$B$1:$C$161,2,0),0)</f>
        <v>0</v>
      </c>
      <c r="AE16" s="41" t="str">
        <f>IFERROR(__xludf.DUMMYFUNCTION("""COMPUTED_VALUE"""),"StephBoss05")</f>
        <v>StephBoss05</v>
      </c>
      <c r="AF16" s="51">
        <f t="shared" si="2"/>
        <v>5611.299262</v>
      </c>
      <c r="AG16" s="58">
        <f>IFERROR(VLOOKUP($AE16,'MS1'!$A$1:$C$161,3,0),0)</f>
        <v>923.8603567</v>
      </c>
      <c r="AH16" s="58">
        <f>IFERROR(VLOOKUP($AE16,'MS2'!$A$1:$C$161,3,0),0)</f>
        <v>2280.948857</v>
      </c>
      <c r="AI16" s="58">
        <f>IFERROR(VLOOKUP($AE16,'MS3'!$A$1:$C$161,3,0),0)</f>
        <v>261.1267354</v>
      </c>
      <c r="AJ16" s="58">
        <f>IFERROR(VLOOKUP($AE16,'MS4'!$A$1:$C$161,3,0),0)</f>
        <v>11.98527218</v>
      </c>
      <c r="AK16" s="58">
        <f>IFERROR(VLOOKUP($AE16,'MS5'!$A$1:$C$161,3,0),0)</f>
        <v>0</v>
      </c>
      <c r="AL16" s="58">
        <f>IFERROR(VLOOKUP($AE16,'MS6'!$A$1:$C$161,3,0),0)</f>
        <v>0</v>
      </c>
      <c r="AM16" s="58">
        <f>IFERROR(VLOOKUP($AE16,'MS7'!$A$1:$C$161,3,0),0)</f>
        <v>1351.788098</v>
      </c>
      <c r="AN16" s="58">
        <f>IFERROR(VLOOKUP($AE16,'MS8'!$A$1:$C$161,3,0),0)</f>
        <v>0</v>
      </c>
      <c r="AO16" s="58">
        <f>IFERROR(VLOOKUP($AE16,'MS9'!$A$1:$C$161,3,0),0)</f>
        <v>0</v>
      </c>
      <c r="AP16" s="58">
        <f>IFERROR(VLOOKUP($AE16,'MS10'!$A$1:$C$161,3,0),0)</f>
        <v>0</v>
      </c>
      <c r="AQ16" s="58">
        <f>IFERROR(VLOOKUP($AE16,'MS11'!$A$1:$C$161,3,0),0)</f>
        <v>781.5899428</v>
      </c>
      <c r="AR16" s="58">
        <f>IFERROR(VLOOKUP($AE16,'MS12'!$A$1:$C$161,3,0),0)</f>
        <v>0</v>
      </c>
      <c r="AS16" s="58">
        <f>IFERROR(VLOOKUP($AE16,'MS13'!$A$1:$C$161,3,0),0)</f>
        <v>0</v>
      </c>
    </row>
    <row r="17">
      <c r="A17" s="45">
        <f t="shared" si="1"/>
        <v>16</v>
      </c>
      <c r="B17" s="41" t="s">
        <v>68</v>
      </c>
      <c r="C17" s="51">
        <v>7435.096424176102</v>
      </c>
      <c r="D17" s="51"/>
      <c r="E17" s="55">
        <f>IFERROR(VLOOKUP($B17,'MS1'!$A$1:$B$160,2,0),"0")</f>
        <v>32</v>
      </c>
      <c r="F17" s="58">
        <f>IFERROR(VLOOKUP(E17,'MS1'!$B$1:$C$161,2,0),0)</f>
        <v>528.1564149</v>
      </c>
      <c r="G17" s="55">
        <f>IFERROR(VLOOKUP($B17,'MS2'!$A$1:$B$160,2,0),"0")</f>
        <v>2</v>
      </c>
      <c r="H17" s="58">
        <f>IFERROR(VLOOKUP(G17,'MS2'!$B$1:$C$161,2,0),0)</f>
        <v>1890.244011</v>
      </c>
      <c r="I17" s="55">
        <f>IFERROR(VLOOKUP($B17,'MS3'!$A$1:$B$161,2,0),0)</f>
        <v>30</v>
      </c>
      <c r="J17" s="58">
        <f>IFERROR(VLOOKUP(I17,'MS3'!$B$1:$C$161,2,0),0)</f>
        <v>618.0725946</v>
      </c>
      <c r="K17" s="55">
        <f>IFERROR(VLOOKUP($B17,'MS4'!$A$1:$B$160,2,0),"0")</f>
        <v>49</v>
      </c>
      <c r="L17" s="58">
        <f>IFERROR(VLOOKUP(K17,'MS4'!$B$1:$C$161,2,0),0)</f>
        <v>232.4113696</v>
      </c>
      <c r="M17" s="55">
        <f>IFERROR(VLOOKUP($B17,'MS5'!$A$1:$B$160,2,0),"0")</f>
        <v>49</v>
      </c>
      <c r="N17" s="58">
        <f>IFERROR(VLOOKUP(M17,'MS5'!$B$1:$C$161,2,0),0)</f>
        <v>189.3056563</v>
      </c>
      <c r="O17" s="55" t="str">
        <f>IFERROR(VLOOKUP($B17,'MS6'!$A$1:$B$160,2,0),"0")</f>
        <v>0</v>
      </c>
      <c r="P17" s="58">
        <f>IFERROR(VLOOKUP(O17,'MS6'!$B$1:$C$161,2,0),0)</f>
        <v>0</v>
      </c>
      <c r="Q17" s="55" t="str">
        <f>IFERROR(VLOOKUP($B17,'MS7'!$A$1:$B$160,2,0),"0")</f>
        <v>0</v>
      </c>
      <c r="R17" s="58">
        <f>IFERROR(VLOOKUP(Q17,'MS7'!$B$1:$C$161,2,0),0)</f>
        <v>0</v>
      </c>
      <c r="S17" s="55" t="str">
        <f>IFERROR(VLOOKUP($B17,'MS8'!$A$1:$B$160,2,0),"0")</f>
        <v>0</v>
      </c>
      <c r="T17" s="58">
        <f>IFERROR(VLOOKUP(S17,'MS8'!$B$1:$C$161,2,0),0)</f>
        <v>0</v>
      </c>
      <c r="U17" s="55">
        <f>IFERROR(VLOOKUP($B17,'MS9'!$A$1:$B$160,2,0),"0")</f>
        <v>9</v>
      </c>
      <c r="V17" s="58">
        <f>IFERROR(VLOOKUP(U17,'MS9'!$B$1:$C$161,2,0),0)</f>
        <v>1136.962822</v>
      </c>
      <c r="W17" s="55">
        <f>IFERROR(VLOOKUP($B17,'MS10'!$A$1:$B$160,2,0),"0")</f>
        <v>5</v>
      </c>
      <c r="X17" s="58">
        <f>IFERROR(VLOOKUP(W17,'MS10'!$B$1:$C$161,2,0),0)</f>
        <v>1402.212127</v>
      </c>
      <c r="Y17" s="55">
        <f>IFERROR(VLOOKUP($B17,'MS11'!$A$1:$B$160,2,0),"0")</f>
        <v>36</v>
      </c>
      <c r="Z17" s="58">
        <f>IFERROR(VLOOKUP(Y17,'MS11'!$B$1:$C$161,2,0),0)</f>
        <v>394.3417086</v>
      </c>
      <c r="AA17" s="55">
        <f>IFERROR(VLOOKUP($B17,'MS12'!$A$1:$B$160,2,0),"0")</f>
        <v>7</v>
      </c>
      <c r="AB17" s="58">
        <f>IFERROR(VLOOKUP(AA17,'MS12'!$B$1:$C$161,2,0),0)</f>
        <v>1043.38972</v>
      </c>
      <c r="AC17" s="55" t="str">
        <f>IFERROR(VLOOKUP($B17,'MS13'!$A$1:$B$160,2,0),"0")</f>
        <v>0</v>
      </c>
      <c r="AD17" s="58">
        <f>IFERROR(VLOOKUP(AC17,'MS13'!$B$1:$C$161,2,0),0)</f>
        <v>0</v>
      </c>
      <c r="AE17" s="41" t="str">
        <f>IFERROR(__xludf.DUMMYFUNCTION("""COMPUTED_VALUE"""),"shokooo")</f>
        <v>shokooo</v>
      </c>
      <c r="AF17" s="51">
        <f t="shared" si="2"/>
        <v>5920.735942</v>
      </c>
      <c r="AG17" s="58">
        <f>IFERROR(VLOOKUP($AE17,'MS1'!$A$1:$C$161,3,0),0)</f>
        <v>892.5452049</v>
      </c>
      <c r="AH17" s="58">
        <f>IFERROR(VLOOKUP($AE17,'MS2'!$A$1:$C$161,3,0),0)</f>
        <v>0</v>
      </c>
      <c r="AI17" s="58">
        <f>IFERROR(VLOOKUP($AE17,'MS3'!$A$1:$C$161,3,0),0)</f>
        <v>0</v>
      </c>
      <c r="AJ17" s="58">
        <f>IFERROR(VLOOKUP($AE17,'MS4'!$A$1:$C$161,3,0),0)</f>
        <v>902.6396648</v>
      </c>
      <c r="AK17" s="58">
        <f>IFERROR(VLOOKUP($AE17,'MS5'!$A$1:$C$161,3,0),0)</f>
        <v>781.5899428</v>
      </c>
      <c r="AL17" s="58">
        <f>IFERROR(VLOOKUP($AE17,'MS6'!$A$1:$C$161,3,0),0)</f>
        <v>0</v>
      </c>
      <c r="AM17" s="58">
        <f>IFERROR(VLOOKUP($AE17,'MS7'!$A$1:$C$161,3,0),0)</f>
        <v>1890.244011</v>
      </c>
      <c r="AN17" s="58">
        <f>IFERROR(VLOOKUP($AE17,'MS8'!$A$1:$C$161,3,0),0)</f>
        <v>800.2667502</v>
      </c>
      <c r="AO17" s="58">
        <f>IFERROR(VLOOKUP($AE17,'MS9'!$A$1:$C$161,3,0),0)</f>
        <v>0</v>
      </c>
      <c r="AP17" s="58">
        <f>IFERROR(VLOOKUP($AE17,'MS10'!$A$1:$C$161,3,0),0)</f>
        <v>0</v>
      </c>
      <c r="AQ17" s="58">
        <f>IFERROR(VLOOKUP($AE17,'MS11'!$A$1:$C$161,3,0),0)</f>
        <v>653.4503685</v>
      </c>
      <c r="AR17" s="58">
        <f>IFERROR(VLOOKUP($AE17,'MS12'!$A$1:$C$161,3,0),0)</f>
        <v>0</v>
      </c>
      <c r="AS17" s="58">
        <f>IFERROR(VLOOKUP($AE17,'MS13'!$A$1:$C$161,3,0),0)</f>
        <v>0</v>
      </c>
    </row>
    <row r="18">
      <c r="A18" s="45">
        <f t="shared" si="1"/>
        <v>17</v>
      </c>
      <c r="B18" s="41" t="s">
        <v>74</v>
      </c>
      <c r="C18" s="51">
        <v>7211.076455667433</v>
      </c>
      <c r="D18" s="51"/>
      <c r="E18" s="55" t="str">
        <f>IFERROR(VLOOKUP($B18,'MS1'!$A$1:$B$160,2,0),"0")</f>
        <v>0</v>
      </c>
      <c r="F18" s="58">
        <f>IFERROR(VLOOKUP(E18,'MS1'!$B$1:$C$161,2,0),0)</f>
        <v>0</v>
      </c>
      <c r="G18" s="55">
        <f>IFERROR(VLOOKUP($B18,'MS2'!$A$1:$B$160,2,0),"0")</f>
        <v>22</v>
      </c>
      <c r="H18" s="58">
        <f>IFERROR(VLOOKUP(G18,'MS2'!$B$1:$C$161,2,0),0)</f>
        <v>732.6592282</v>
      </c>
      <c r="I18" s="55">
        <f>IFERROR(VLOOKUP($B18,'MS3'!$A$1:$B$161,2,0),0)</f>
        <v>10</v>
      </c>
      <c r="J18" s="58">
        <f>IFERROR(VLOOKUP(I18,'MS3'!$B$1:$C$161,2,0),0)</f>
        <v>1159.569399</v>
      </c>
      <c r="K18" s="55">
        <f>IFERROR(VLOOKUP($B18,'MS4'!$A$1:$B$160,2,0),"0")</f>
        <v>28</v>
      </c>
      <c r="L18" s="58">
        <f>IFERROR(VLOOKUP(K18,'MS4'!$B$1:$C$161,2,0),0)</f>
        <v>579.1739022</v>
      </c>
      <c r="M18" s="55">
        <f>IFERROR(VLOOKUP($B18,'MS5'!$A$1:$B$160,2,0),"0")</f>
        <v>46</v>
      </c>
      <c r="N18" s="58">
        <f>IFERROR(VLOOKUP(M18,'MS5'!$B$1:$C$161,2,0),0)</f>
        <v>233.5307308</v>
      </c>
      <c r="O18" s="55">
        <f>IFERROR(VLOOKUP($B18,'MS6'!$A$1:$B$160,2,0),"0")</f>
        <v>33</v>
      </c>
      <c r="P18" s="58">
        <f>IFERROR(VLOOKUP(O18,'MS6'!$B$1:$C$161,2,0),0)</f>
        <v>501.9115442</v>
      </c>
      <c r="Q18" s="55">
        <f>IFERROR(VLOOKUP($B18,'MS7'!$A$1:$B$160,2,0),"0")</f>
        <v>9</v>
      </c>
      <c r="R18" s="58">
        <f>IFERROR(VLOOKUP(Q18,'MS7'!$B$1:$C$161,2,0),0)</f>
        <v>1164.221632</v>
      </c>
      <c r="S18" s="55">
        <f>IFERROR(VLOOKUP($B18,'MS8'!$A$1:$B$160,2,0),"0")</f>
        <v>27</v>
      </c>
      <c r="T18" s="58">
        <f>IFERROR(VLOOKUP(S18,'MS8'!$B$1:$C$161,2,0),0)</f>
        <v>615.6891755</v>
      </c>
      <c r="U18" s="55" t="str">
        <f>IFERROR(VLOOKUP($B18,'MS9'!$A$1:$B$160,2,0),"0")</f>
        <v>0</v>
      </c>
      <c r="V18" s="58">
        <f>IFERROR(VLOOKUP(U18,'MS9'!$B$1:$C$161,2,0),0)</f>
        <v>0</v>
      </c>
      <c r="W18" s="55">
        <f>IFERROR(VLOOKUP($B18,'MS10'!$A$1:$B$160,2,0),"0")</f>
        <v>14</v>
      </c>
      <c r="X18" s="58">
        <f>IFERROR(VLOOKUP(W18,'MS10'!$B$1:$C$161,2,0),0)</f>
        <v>921.3892409</v>
      </c>
      <c r="Y18" s="55">
        <f>IFERROR(VLOOKUP($B18,'MS11'!$A$1:$B$160,2,0),"0")</f>
        <v>6</v>
      </c>
      <c r="Z18" s="58">
        <f>IFERROR(VLOOKUP(Y18,'MS11'!$B$1:$C$161,2,0),0)</f>
        <v>1302.931602</v>
      </c>
      <c r="AA18" s="55" t="str">
        <f>IFERROR(VLOOKUP($B18,'MS12'!$A$1:$B$160,2,0),"0")</f>
        <v>0</v>
      </c>
      <c r="AB18" s="58">
        <f>IFERROR(VLOOKUP(AA18,'MS12'!$B$1:$C$161,2,0),0)</f>
        <v>0</v>
      </c>
      <c r="AC18" s="55" t="str">
        <f>IFERROR(VLOOKUP($B18,'MS13'!$A$1:$B$160,2,0),"0")</f>
        <v>0</v>
      </c>
      <c r="AD18" s="58">
        <f>IFERROR(VLOOKUP(AC18,'MS13'!$B$1:$C$161,2,0),0)</f>
        <v>0</v>
      </c>
      <c r="AE18" s="41" t="str">
        <f>IFERROR(__xludf.DUMMYFUNCTION("""COMPUTED_VALUE"""),"pinobis")</f>
        <v>pinobis</v>
      </c>
      <c r="AF18" s="51">
        <f t="shared" si="2"/>
        <v>1704.024924</v>
      </c>
      <c r="AG18" s="58">
        <f>IFERROR(VLOOKUP($AE18,'MS1'!$A$1:$C$161,3,0),0)</f>
        <v>862.8396545</v>
      </c>
      <c r="AH18" s="58">
        <f>IFERROR(VLOOKUP($AE18,'MS2'!$A$1:$C$161,3,0),0)</f>
        <v>0</v>
      </c>
      <c r="AI18" s="58">
        <f>IFERROR(VLOOKUP($AE18,'MS3'!$A$1:$C$161,3,0),0)</f>
        <v>0</v>
      </c>
      <c r="AJ18" s="58">
        <f>IFERROR(VLOOKUP($AE18,'MS4'!$A$1:$C$161,3,0),0)</f>
        <v>841.1852696</v>
      </c>
      <c r="AK18" s="58">
        <f>IFERROR(VLOOKUP($AE18,'MS5'!$A$1:$C$161,3,0),0)</f>
        <v>0</v>
      </c>
      <c r="AL18" s="58">
        <f>IFERROR(VLOOKUP($AE18,'MS6'!$A$1:$C$161,3,0),0)</f>
        <v>0</v>
      </c>
      <c r="AM18" s="58">
        <f>IFERROR(VLOOKUP($AE18,'MS7'!$A$1:$C$161,3,0),0)</f>
        <v>0</v>
      </c>
      <c r="AN18" s="58">
        <f>IFERROR(VLOOKUP($AE18,'MS8'!$A$1:$C$161,3,0),0)</f>
        <v>0</v>
      </c>
      <c r="AO18" s="58">
        <f>IFERROR(VLOOKUP($AE18,'MS9'!$A$1:$C$161,3,0),0)</f>
        <v>0</v>
      </c>
      <c r="AP18" s="58">
        <f>IFERROR(VLOOKUP($AE18,'MS10'!$A$1:$C$161,3,0),0)</f>
        <v>0</v>
      </c>
      <c r="AQ18" s="58">
        <f>IFERROR(VLOOKUP($AE18,'MS11'!$A$1:$C$161,3,0),0)</f>
        <v>0</v>
      </c>
      <c r="AR18" s="58">
        <f>IFERROR(VLOOKUP($AE18,'MS12'!$A$1:$C$161,3,0),0)</f>
        <v>0</v>
      </c>
      <c r="AS18" s="58">
        <f>IFERROR(VLOOKUP($AE18,'MS13'!$A$1:$C$161,3,0),0)</f>
        <v>0</v>
      </c>
    </row>
    <row r="19">
      <c r="A19" s="45">
        <f t="shared" si="1"/>
        <v>18</v>
      </c>
      <c r="B19" s="41" t="s">
        <v>58</v>
      </c>
      <c r="C19" s="51">
        <v>7051.585955365754</v>
      </c>
      <c r="D19" s="51"/>
      <c r="E19" s="55">
        <f>IFERROR(VLOOKUP($B19,'MS1'!$A$1:$B$160,2,0),"0")</f>
        <v>39</v>
      </c>
      <c r="F19" s="58">
        <f>IFERROR(VLOOKUP(E19,'MS1'!$B$1:$C$161,2,0),0)</f>
        <v>410.0737777</v>
      </c>
      <c r="G19" s="55">
        <f>IFERROR(VLOOKUP($B19,'MS2'!$A$1:$B$160,2,0),"0")</f>
        <v>46</v>
      </c>
      <c r="H19" s="58">
        <f>IFERROR(VLOOKUP(G19,'MS2'!$B$1:$C$161,2,0),0)</f>
        <v>304.6409218</v>
      </c>
      <c r="I19" s="55">
        <f>IFERROR(VLOOKUP($B19,'MS3'!$A$1:$B$161,2,0),0)</f>
        <v>19</v>
      </c>
      <c r="J19" s="58">
        <f>IFERROR(VLOOKUP(I19,'MS3'!$B$1:$C$161,2,0),0)</f>
        <v>854.9909867</v>
      </c>
      <c r="K19" s="55">
        <f>IFERROR(VLOOKUP($B19,'MS4'!$A$1:$B$160,2,0),"0")</f>
        <v>22</v>
      </c>
      <c r="L19" s="58">
        <f>IFERROR(VLOOKUP(K19,'MS4'!$B$1:$C$161,2,0),0)</f>
        <v>709.8077364</v>
      </c>
      <c r="M19" s="55">
        <f>IFERROR(VLOOKUP($B19,'MS5'!$A$1:$B$160,2,0),"0")</f>
        <v>45</v>
      </c>
      <c r="N19" s="58">
        <f>IFERROR(VLOOKUP(M19,'MS5'!$B$1:$C$161,2,0),0)</f>
        <v>248.6302414</v>
      </c>
      <c r="O19" s="55">
        <f>IFERROR(VLOOKUP($B19,'MS6'!$A$1:$B$160,2,0),"0")</f>
        <v>57</v>
      </c>
      <c r="P19" s="58">
        <f>IFERROR(VLOOKUP(O19,'MS6'!$B$1:$C$161,2,0),0)</f>
        <v>145.9370964</v>
      </c>
      <c r="Q19" s="55">
        <f>IFERROR(VLOOKUP($B19,'MS7'!$A$1:$B$160,2,0),"0")</f>
        <v>18</v>
      </c>
      <c r="R19" s="58">
        <f>IFERROR(VLOOKUP(Q19,'MS7'!$B$1:$C$161,2,0),0)</f>
        <v>834.5486796</v>
      </c>
      <c r="S19" s="55">
        <f>IFERROR(VLOOKUP($B19,'MS8'!$A$1:$B$160,2,0),"0")</f>
        <v>10</v>
      </c>
      <c r="T19" s="58">
        <f>IFERROR(VLOOKUP(S19,'MS8'!$B$1:$C$161,2,0),0)</f>
        <v>1108.677364</v>
      </c>
      <c r="U19" s="55">
        <f>IFERROR(VLOOKUP($B19,'MS9'!$A$1:$B$160,2,0),"0")</f>
        <v>25</v>
      </c>
      <c r="V19" s="58">
        <f>IFERROR(VLOOKUP(U19,'MS9'!$B$1:$C$161,2,0),0)</f>
        <v>633.4770562</v>
      </c>
      <c r="W19" s="55">
        <f>IFERROR(VLOOKUP($B19,'MS10'!$A$1:$B$160,2,0),"0")</f>
        <v>42</v>
      </c>
      <c r="X19" s="58">
        <f>IFERROR(VLOOKUP(W19,'MS10'!$B$1:$C$161,2,0),0)</f>
        <v>315.7333684</v>
      </c>
      <c r="Y19" s="55">
        <f>IFERROR(VLOOKUP($B19,'MS11'!$A$1:$B$160,2,0),"0")</f>
        <v>3</v>
      </c>
      <c r="Z19" s="58">
        <f>IFERROR(VLOOKUP(Y19,'MS11'!$B$1:$C$161,2,0),0)</f>
        <v>1631.005823</v>
      </c>
      <c r="AA19" s="55">
        <f>IFERROR(VLOOKUP($B19,'MS12'!$A$1:$B$160,2,0),"0")</f>
        <v>38</v>
      </c>
      <c r="AB19" s="58">
        <f>IFERROR(VLOOKUP(AA19,'MS12'!$B$1:$C$161,2,0),0)</f>
        <v>78.12087722</v>
      </c>
      <c r="AC19" s="55" t="str">
        <f>IFERROR(VLOOKUP($B19,'MS13'!$A$1:$B$160,2,0),"0")</f>
        <v>0</v>
      </c>
      <c r="AD19" s="58">
        <f>IFERROR(VLOOKUP(AC19,'MS13'!$B$1:$C$161,2,0),0)</f>
        <v>0</v>
      </c>
      <c r="AE19" s="41" t="str">
        <f>IFERROR(__xludf.DUMMYFUNCTION("""COMPUTED_VALUE"""),"Agouty79")</f>
        <v>Agouty79</v>
      </c>
      <c r="AF19" s="51">
        <f t="shared" si="2"/>
        <v>3428.403894</v>
      </c>
      <c r="AG19" s="58">
        <f>IFERROR(VLOOKUP($AE19,'MS1'!$A$1:$C$161,3,0),0)</f>
        <v>834.5486796</v>
      </c>
      <c r="AH19" s="58">
        <f>IFERROR(VLOOKUP($AE19,'MS2'!$A$1:$C$161,3,0),0)</f>
        <v>834.5486796</v>
      </c>
      <c r="AI19" s="58">
        <f>IFERROR(VLOOKUP($AE19,'MS3'!$A$1:$C$161,3,0),0)</f>
        <v>199.8855711</v>
      </c>
      <c r="AJ19" s="58">
        <f>IFERROR(VLOOKUP($AE19,'MS4'!$A$1:$C$161,3,0),0)</f>
        <v>466.8507873</v>
      </c>
      <c r="AK19" s="58">
        <f>IFERROR(VLOOKUP($AE19,'MS5'!$A$1:$C$161,3,0),0)</f>
        <v>12.74930916</v>
      </c>
      <c r="AL19" s="58">
        <f>IFERROR(VLOOKUP($AE19,'MS6'!$A$1:$C$161,3,0),0)</f>
        <v>916.9045207</v>
      </c>
      <c r="AM19" s="58">
        <f>IFERROR(VLOOKUP($AE19,'MS7'!$A$1:$C$161,3,0),0)</f>
        <v>0</v>
      </c>
      <c r="AN19" s="58">
        <f>IFERROR(VLOOKUP($AE19,'MS8'!$A$1:$C$161,3,0),0)</f>
        <v>0</v>
      </c>
      <c r="AO19" s="58">
        <f>IFERROR(VLOOKUP($AE19,'MS9'!$A$1:$C$161,3,0),0)</f>
        <v>87.26037448</v>
      </c>
      <c r="AP19" s="58">
        <f>IFERROR(VLOOKUP($AE19,'MS10'!$A$1:$C$161,3,0),0)</f>
        <v>75.65597229</v>
      </c>
      <c r="AQ19" s="58">
        <f>IFERROR(VLOOKUP($AE19,'MS11'!$A$1:$C$161,3,0),0)</f>
        <v>0</v>
      </c>
      <c r="AR19" s="58">
        <f>IFERROR(VLOOKUP($AE19,'MS12'!$A$1:$C$161,3,0),0)</f>
        <v>0</v>
      </c>
      <c r="AS19" s="58">
        <f>IFERROR(VLOOKUP($AE19,'MS13'!$A$1:$C$161,3,0),0)</f>
        <v>0</v>
      </c>
    </row>
    <row r="20">
      <c r="A20" s="45">
        <f t="shared" si="1"/>
        <v>19</v>
      </c>
      <c r="B20" s="106" t="s">
        <v>73</v>
      </c>
      <c r="C20" s="51">
        <v>6903.052175641922</v>
      </c>
      <c r="D20" s="51"/>
      <c r="E20" s="55">
        <f>IFERROR(VLOOKUP($B20,'MS1'!$A$1:$B$160,2,0),"0")</f>
        <v>6</v>
      </c>
      <c r="F20" s="58">
        <f>IFERROR(VLOOKUP(E20,'MS1'!$B$1:$C$161,2,0),0)</f>
        <v>1351.788098</v>
      </c>
      <c r="G20" s="55">
        <f>IFERROR(VLOOKUP($B20,'MS2'!$A$1:$B$160,2,0),"0")</f>
        <v>19</v>
      </c>
      <c r="H20" s="58">
        <f>IFERROR(VLOOKUP(G20,'MS2'!$B$1:$C$161,2,0),0)</f>
        <v>807.5106017</v>
      </c>
      <c r="I20" s="55">
        <f>IFERROR(VLOOKUP($B20,'MS3'!$A$1:$B$161,2,0),0)</f>
        <v>41</v>
      </c>
      <c r="J20" s="58">
        <f>IFERROR(VLOOKUP(I20,'MS3'!$B$1:$C$161,2,0),0)</f>
        <v>437.8531513</v>
      </c>
      <c r="K20" s="55">
        <f>IFERROR(VLOOKUP($B20,'MS4'!$A$1:$B$160,2,0),"0")</f>
        <v>48</v>
      </c>
      <c r="L20" s="58">
        <f>IFERROR(VLOOKUP(K20,'MS4'!$B$1:$C$161,2,0),0)</f>
        <v>246.5909743</v>
      </c>
      <c r="M20" s="55">
        <f>IFERROR(VLOOKUP($B20,'MS5'!$A$1:$B$160,2,0),"0")</f>
        <v>38</v>
      </c>
      <c r="N20" s="58">
        <f>IFERROR(VLOOKUP(M20,'MS5'!$B$1:$C$161,2,0),0)</f>
        <v>360.2290099</v>
      </c>
      <c r="O20" s="55">
        <f>IFERROR(VLOOKUP($B20,'MS6'!$A$1:$B$160,2,0),"0")</f>
        <v>3</v>
      </c>
      <c r="P20" s="58">
        <f>IFERROR(VLOOKUP(O20,'MS6'!$B$1:$C$161,2,0),0)</f>
        <v>1675.779181</v>
      </c>
      <c r="Q20" s="55">
        <f>IFERROR(VLOOKUP($B20,'MS7'!$A$1:$B$160,2,0),"0")</f>
        <v>39</v>
      </c>
      <c r="R20" s="58">
        <f>IFERROR(VLOOKUP(Q20,'MS7'!$B$1:$C$161,2,0),0)</f>
        <v>410.0737777</v>
      </c>
      <c r="S20" s="55" t="str">
        <f>IFERROR(VLOOKUP($B20,'MS8'!$A$1:$B$160,2,0),"0")</f>
        <v>0</v>
      </c>
      <c r="T20" s="58">
        <f>IFERROR(VLOOKUP(S20,'MS8'!$B$1:$C$161,2,0),0)</f>
        <v>0</v>
      </c>
      <c r="U20" s="55">
        <f>IFERROR(VLOOKUP($B20,'MS9'!$A$1:$B$160,2,0),"0")</f>
        <v>5</v>
      </c>
      <c r="V20" s="58">
        <f>IFERROR(VLOOKUP(U20,'MS9'!$B$1:$C$161,2,0),0)</f>
        <v>1409.351653</v>
      </c>
      <c r="W20" s="55" t="str">
        <f>IFERROR(VLOOKUP($B20,'MS10'!$A$1:$B$160,2,0),"0")</f>
        <v>0</v>
      </c>
      <c r="X20" s="58">
        <f>IFERROR(VLOOKUP(W20,'MS10'!$B$1:$C$161,2,0),0)</f>
        <v>0</v>
      </c>
      <c r="Y20" s="55">
        <f>IFERROR(VLOOKUP($B20,'MS11'!$A$1:$B$160,2,0),"0")</f>
        <v>48</v>
      </c>
      <c r="Z20" s="58">
        <f>IFERROR(VLOOKUP(Y20,'MS11'!$B$1:$C$161,2,0),0)</f>
        <v>203.8757279</v>
      </c>
      <c r="AA20" s="55" t="str">
        <f>IFERROR(VLOOKUP($B20,'MS12'!$A$1:$B$160,2,0),"0")</f>
        <v>0</v>
      </c>
      <c r="AB20" s="58">
        <f>IFERROR(VLOOKUP(AA20,'MS12'!$B$1:$C$161,2,0),0)</f>
        <v>0</v>
      </c>
      <c r="AC20" s="55" t="str">
        <f>IFERROR(VLOOKUP($B20,'MS13'!$A$1:$B$160,2,0),"0")</f>
        <v>0</v>
      </c>
      <c r="AD20" s="58">
        <f>IFERROR(VLOOKUP(AC20,'MS13'!$B$1:$C$161,2,0),0)</f>
        <v>0</v>
      </c>
      <c r="AE20" s="41" t="str">
        <f>IFERROR(__xludf.DUMMYFUNCTION("""COMPUTED_VALUE"""),"Mako Lemore")</f>
        <v>Mako Lemore</v>
      </c>
      <c r="AF20" s="51">
        <f t="shared" si="2"/>
        <v>9523.226433</v>
      </c>
      <c r="AG20" s="58">
        <f>IFERROR(VLOOKUP($AE20,'MS1'!$A$1:$C$161,3,0),0)</f>
        <v>807.5106017</v>
      </c>
      <c r="AH20" s="58">
        <f>IFERROR(VLOOKUP($AE20,'MS2'!$A$1:$C$161,3,0),0)</f>
        <v>426.0597774</v>
      </c>
      <c r="AI20" s="58">
        <f>IFERROR(VLOOKUP($AE20,'MS3'!$A$1:$C$161,3,0),0)</f>
        <v>1941.00077</v>
      </c>
      <c r="AJ20" s="58">
        <f>IFERROR(VLOOKUP($AE20,'MS4'!$A$1:$C$161,3,0),0)</f>
        <v>260.9392538</v>
      </c>
      <c r="AK20" s="58">
        <f>IFERROR(VLOOKUP($AE20,'MS5'!$A$1:$C$161,3,0),0)</f>
        <v>1169.970113</v>
      </c>
      <c r="AL20" s="58">
        <f>IFERROR(VLOOKUP($AE20,'MS6'!$A$1:$C$161,3,0),0)</f>
        <v>309.6430112</v>
      </c>
      <c r="AM20" s="58">
        <f>IFERROR(VLOOKUP($AE20,'MS7'!$A$1:$C$161,3,0),0)</f>
        <v>623.5825757</v>
      </c>
      <c r="AN20" s="58">
        <f>IFERROR(VLOOKUP($AE20,'MS8'!$A$1:$C$161,3,0),0)</f>
        <v>309.6430112</v>
      </c>
      <c r="AO20" s="58">
        <f>IFERROR(VLOOKUP($AE20,'MS9'!$A$1:$C$161,3,0),0)</f>
        <v>777.7526384</v>
      </c>
      <c r="AP20" s="58">
        <f>IFERROR(VLOOKUP($AE20,'MS10'!$A$1:$C$161,3,0),0)</f>
        <v>254.9582752</v>
      </c>
      <c r="AQ20" s="58">
        <f>IFERROR(VLOOKUP($AE20,'MS11'!$A$1:$C$161,3,0),0)</f>
        <v>1169.970113</v>
      </c>
      <c r="AR20" s="58">
        <f>IFERROR(VLOOKUP($AE20,'MS12'!$A$1:$C$161,3,0),0)</f>
        <v>1988.093823</v>
      </c>
      <c r="AS20" s="58">
        <f>IFERROR(VLOOKUP($AE20,'MS13'!$A$1:$C$161,3,0),0)</f>
        <v>0</v>
      </c>
    </row>
    <row r="21" ht="15.75" customHeight="1">
      <c r="A21" s="45">
        <f t="shared" si="1"/>
        <v>20</v>
      </c>
      <c r="B21" s="87" t="s">
        <v>52</v>
      </c>
      <c r="C21" s="51">
        <v>6828.595823072079</v>
      </c>
      <c r="D21" s="51"/>
      <c r="E21" s="55">
        <f>IFERROR(VLOOKUP($B21,'MS1'!$A$1:$B$160,2,0),"0")</f>
        <v>69</v>
      </c>
      <c r="F21" s="58">
        <f>IFERROR(VLOOKUP(E21,'MS1'!$B$1:$C$161,2,0),0)</f>
        <v>11.46975614</v>
      </c>
      <c r="G21" s="55">
        <f>IFERROR(VLOOKUP($B21,'MS2'!$A$1:$B$160,2,0),"0")</f>
        <v>9</v>
      </c>
      <c r="H21" s="58">
        <f>IFERROR(VLOOKUP(G21,'MS2'!$B$1:$C$161,2,0),0)</f>
        <v>1164.221632</v>
      </c>
      <c r="I21" s="55">
        <f>IFERROR(VLOOKUP($B21,'MS3'!$A$1:$B$161,2,0),0)</f>
        <v>0</v>
      </c>
      <c r="J21" s="58">
        <f>IFERROR(VLOOKUP(I21,'MS3'!$B$1:$C$161,2,0),0)</f>
        <v>0</v>
      </c>
      <c r="K21" s="55" t="str">
        <f>IFERROR(VLOOKUP($B21,'MS4'!$A$1:$B$160,2,0),"0")</f>
        <v>0</v>
      </c>
      <c r="L21" s="58">
        <f>IFERROR(VLOOKUP(K21,'MS4'!$B$1:$C$161,2,0),0)</f>
        <v>0</v>
      </c>
      <c r="M21" s="55">
        <f>IFERROR(VLOOKUP($B21,'MS5'!$A$1:$B$160,2,0),"0")</f>
        <v>10</v>
      </c>
      <c r="N21" s="58">
        <f>IFERROR(VLOOKUP(M21,'MS5'!$B$1:$C$161,2,0),0)</f>
        <v>1066.253438</v>
      </c>
      <c r="O21" s="55">
        <f>IFERROR(VLOOKUP($B21,'MS6'!$A$1:$B$160,2,0),"0")</f>
        <v>31</v>
      </c>
      <c r="P21" s="58">
        <f>IFERROR(VLOOKUP(O21,'MS6'!$B$1:$C$161,2,0),0)</f>
        <v>538.141323</v>
      </c>
      <c r="Q21" s="55" t="str">
        <f>IFERROR(VLOOKUP($B21,'MS7'!$A$1:$B$160,2,0),"0")</f>
        <v>0</v>
      </c>
      <c r="R21" s="58">
        <f>IFERROR(VLOOKUP(Q21,'MS7'!$B$1:$C$161,2,0),0)</f>
        <v>0</v>
      </c>
      <c r="S21" s="55">
        <f>IFERROR(VLOOKUP($B21,'MS8'!$A$1:$B$160,2,0),"0")</f>
        <v>6</v>
      </c>
      <c r="T21" s="58">
        <f>IFERROR(VLOOKUP(S21,'MS8'!$B$1:$C$161,2,0),0)</f>
        <v>1345.104129</v>
      </c>
      <c r="U21" s="55">
        <f>IFERROR(VLOOKUP($B21,'MS9'!$A$1:$B$160,2,0),"0")</f>
        <v>56</v>
      </c>
      <c r="V21" s="58">
        <f>IFERROR(VLOOKUP(U21,'MS9'!$B$1:$C$161,2,0),0)</f>
        <v>126.2946718</v>
      </c>
      <c r="W21" s="55">
        <f>IFERROR(VLOOKUP($B21,'MS10'!$A$1:$B$160,2,0),"0")</f>
        <v>63</v>
      </c>
      <c r="X21" s="58">
        <f>IFERROR(VLOOKUP(W21,'MS10'!$B$1:$C$161,2,0),0)</f>
        <v>24.80846124</v>
      </c>
      <c r="Y21" s="55">
        <f>IFERROR(VLOOKUP($B21,'MS11'!$A$1:$B$160,2,0),"0")</f>
        <v>9</v>
      </c>
      <c r="Z21" s="58">
        <f>IFERROR(VLOOKUP(Y21,'MS11'!$B$1:$C$161,2,0),0)</f>
        <v>1115.366785</v>
      </c>
      <c r="AA21" s="55">
        <f>IFERROR(VLOOKUP($B21,'MS12'!$A$1:$B$160,2,0),"0")</f>
        <v>3</v>
      </c>
      <c r="AB21" s="58">
        <f>IFERROR(VLOOKUP(AA21,'MS12'!$B$1:$C$161,2,0),0)</f>
        <v>1436.935626</v>
      </c>
      <c r="AC21" s="55" t="str">
        <f>IFERROR(VLOOKUP($B21,'MS13'!$A$1:$B$160,2,0),"0")</f>
        <v>0</v>
      </c>
      <c r="AD21" s="58">
        <f>IFERROR(VLOOKUP(AC21,'MS13'!$B$1:$C$161,2,0),0)</f>
        <v>0</v>
      </c>
      <c r="AE21" s="41" t="str">
        <f>IFERROR(__xludf.DUMMYFUNCTION("""COMPUTED_VALUE"""),"Le MARVEL")</f>
        <v>Le MARVEL</v>
      </c>
      <c r="AF21" s="51">
        <f t="shared" si="2"/>
        <v>7797.21777</v>
      </c>
      <c r="AG21" s="58">
        <f>IFERROR(VLOOKUP($AE21,'MS1'!$A$1:$C$161,3,0),0)</f>
        <v>781.5899428</v>
      </c>
      <c r="AH21" s="58">
        <f>IFERROR(VLOOKUP($AE21,'MS2'!$A$1:$C$161,3,0),0)</f>
        <v>510.3166005</v>
      </c>
      <c r="AI21" s="58">
        <f>IFERROR(VLOOKUP($AE21,'MS3'!$A$1:$C$161,3,0),0)</f>
        <v>736.9618429</v>
      </c>
      <c r="AJ21" s="58">
        <f>IFERROR(VLOOKUP($AE21,'MS4'!$A$1:$C$161,3,0),0)</f>
        <v>275.4632847</v>
      </c>
      <c r="AK21" s="58">
        <f>IFERROR(VLOOKUP($AE21,'MS5'!$A$1:$C$161,3,0),0)</f>
        <v>132.5914767</v>
      </c>
      <c r="AL21" s="58">
        <f>IFERROR(VLOOKUP($AE21,'MS6'!$A$1:$C$161,3,0),0)</f>
        <v>211.5442642</v>
      </c>
      <c r="AM21" s="58">
        <f>IFERROR(VLOOKUP($AE21,'MS7'!$A$1:$C$161,3,0),0)</f>
        <v>1030.14685</v>
      </c>
      <c r="AN21" s="58">
        <f>IFERROR(VLOOKUP($AE21,'MS8'!$A$1:$C$161,3,0),0)</f>
        <v>1675.779181</v>
      </c>
      <c r="AO21" s="58">
        <f>IFERROR(VLOOKUP($AE21,'MS9'!$A$1:$C$161,3,0),0)</f>
        <v>325.7098964</v>
      </c>
      <c r="AP21" s="58">
        <f>IFERROR(VLOOKUP($AE21,'MS10'!$A$1:$C$161,3,0),0)</f>
        <v>625.1438437</v>
      </c>
      <c r="AQ21" s="58">
        <f>IFERROR(VLOOKUP($AE21,'MS11'!$A$1:$C$161,3,0),0)</f>
        <v>1492.524912</v>
      </c>
      <c r="AR21" s="58">
        <f>IFERROR(VLOOKUP($AE21,'MS12'!$A$1:$C$161,3,0),0)</f>
        <v>343.5814157</v>
      </c>
      <c r="AS21" s="58">
        <f>IFERROR(VLOOKUP($AE21,'MS13'!$A$1:$C$161,3,0),0)</f>
        <v>0</v>
      </c>
    </row>
    <row r="22" ht="15.75" customHeight="1">
      <c r="A22" s="45">
        <f t="shared" si="1"/>
        <v>21</v>
      </c>
      <c r="B22" s="41" t="s">
        <v>70</v>
      </c>
      <c r="C22" s="51">
        <v>6660.056441097918</v>
      </c>
      <c r="D22" s="51"/>
      <c r="E22" s="55">
        <f>IFERROR(VLOOKUP($B22,'MS1'!$A$1:$B$160,2,0),"0")</f>
        <v>3</v>
      </c>
      <c r="F22" s="58">
        <f>IFERROR(VLOOKUP(E22,'MS1'!$B$1:$C$161,2,0),0)</f>
        <v>1682.910213</v>
      </c>
      <c r="G22" s="55">
        <f>IFERROR(VLOOKUP($B22,'MS2'!$A$1:$B$160,2,0),"0")</f>
        <v>31</v>
      </c>
      <c r="H22" s="58">
        <f>IFERROR(VLOOKUP(G22,'MS2'!$B$1:$C$161,2,0),0)</f>
        <v>546.3747749</v>
      </c>
      <c r="I22" s="55">
        <f>IFERROR(VLOOKUP($B22,'MS3'!$A$1:$B$161,2,0),0)</f>
        <v>29</v>
      </c>
      <c r="J22" s="58">
        <f>IFERROR(VLOOKUP(I22,'MS3'!$B$1:$C$161,2,0),0)</f>
        <v>636.595671</v>
      </c>
      <c r="K22" s="55">
        <f>IFERROR(VLOOKUP($B22,'MS4'!$A$1:$B$160,2,0),"0")</f>
        <v>18</v>
      </c>
      <c r="L22" s="58">
        <f>IFERROR(VLOOKUP(K22,'MS4'!$B$1:$C$161,2,0),0)</f>
        <v>812.6655292</v>
      </c>
      <c r="M22" s="55">
        <f>IFERROR(VLOOKUP($B22,'MS5'!$A$1:$B$160,2,0),"0")</f>
        <v>23</v>
      </c>
      <c r="N22" s="58">
        <f>IFERROR(VLOOKUP(M22,'MS5'!$B$1:$C$161,2,0),0)</f>
        <v>653.4503685</v>
      </c>
      <c r="O22" s="55">
        <f>IFERROR(VLOOKUP($B22,'MS6'!$A$1:$B$160,2,0),"0")</f>
        <v>44</v>
      </c>
      <c r="P22" s="58">
        <f>IFERROR(VLOOKUP(O22,'MS6'!$B$1:$C$161,2,0),0)</f>
        <v>324.3620291</v>
      </c>
      <c r="Q22" s="55">
        <f>IFERROR(VLOOKUP($B22,'MS7'!$A$1:$B$160,2,0),"0")</f>
        <v>29</v>
      </c>
      <c r="R22" s="58">
        <f>IFERROR(VLOOKUP(Q22,'MS7'!$B$1:$C$161,2,0),0)</f>
        <v>584.051057</v>
      </c>
      <c r="S22" s="55">
        <f>IFERROR(VLOOKUP($B22,'MS8'!$A$1:$B$160,2,0),"0")</f>
        <v>16</v>
      </c>
      <c r="T22" s="58">
        <f>IFERROR(VLOOKUP(S22,'MS8'!$B$1:$C$161,2,0),0)</f>
        <v>885.5213629</v>
      </c>
      <c r="U22" s="55">
        <f>IFERROR(VLOOKUP($B22,'MS9'!$A$1:$B$160,2,0),"0")</f>
        <v>62</v>
      </c>
      <c r="V22" s="58">
        <f>IFERROR(VLOOKUP(U22,'MS9'!$B$1:$C$161,2,0),0)</f>
        <v>49.24862439</v>
      </c>
      <c r="W22" s="55">
        <f>IFERROR(VLOOKUP($B22,'MS10'!$A$1:$B$160,2,0),"0")</f>
        <v>32</v>
      </c>
      <c r="X22" s="58">
        <f>IFERROR(VLOOKUP(W22,'MS10'!$B$1:$C$161,2,0),0)</f>
        <v>484.8768111</v>
      </c>
      <c r="Y22" s="55" t="str">
        <f>IFERROR(VLOOKUP($B22,'MS11'!$A$1:$B$160,2,0),"0")</f>
        <v>0</v>
      </c>
      <c r="Z22" s="58">
        <f>IFERROR(VLOOKUP(Y22,'MS11'!$B$1:$C$161,2,0),0)</f>
        <v>0</v>
      </c>
      <c r="AA22" s="55" t="str">
        <f>IFERROR(VLOOKUP($B22,'MS12'!$A$1:$B$160,2,0),"0")</f>
        <v>0</v>
      </c>
      <c r="AB22" s="58">
        <f>IFERROR(VLOOKUP(AA22,'MS12'!$B$1:$C$161,2,0),0)</f>
        <v>0</v>
      </c>
      <c r="AC22" s="55" t="str">
        <f>IFERROR(VLOOKUP($B22,'MS13'!$A$1:$B$160,2,0),"0")</f>
        <v>0</v>
      </c>
      <c r="AD22" s="58">
        <f>IFERROR(VLOOKUP(AC22,'MS13'!$B$1:$C$161,2,0),0)</f>
        <v>0</v>
      </c>
      <c r="AE22" s="41" t="str">
        <f>IFERROR(__xludf.DUMMYFUNCTION("""COMPUTED_VALUE"""),"Nanny on pe")</f>
        <v>Nanny on pe</v>
      </c>
      <c r="AF22" s="51">
        <f t="shared" si="2"/>
        <v>7601.970054</v>
      </c>
      <c r="AG22" s="58">
        <f>IFERROR(VLOOKUP($AE22,'MS1'!$A$1:$C$161,3,0),0)</f>
        <v>756.6720867</v>
      </c>
      <c r="AH22" s="58">
        <f>IFERROR(VLOOKUP($AE22,'MS2'!$A$1:$C$161,3,0),0)</f>
        <v>0</v>
      </c>
      <c r="AI22" s="58">
        <f>IFERROR(VLOOKUP($AE22,'MS3'!$A$1:$C$161,3,0),0)</f>
        <v>531.4399792</v>
      </c>
      <c r="AJ22" s="58">
        <f>IFERROR(VLOOKUP($AE22,'MS4'!$A$1:$C$161,3,0),0)</f>
        <v>1661.244459</v>
      </c>
      <c r="AK22" s="58">
        <f>IFERROR(VLOOKUP($AE22,'MS5'!$A$1:$C$161,3,0),0)</f>
        <v>218.6150684</v>
      </c>
      <c r="AL22" s="58">
        <f>IFERROR(VLOOKUP($AE22,'MS6'!$A$1:$C$161,3,0),0)</f>
        <v>23.35954955</v>
      </c>
      <c r="AM22" s="58">
        <f>IFERROR(VLOOKUP($AE22,'MS7'!$A$1:$C$161,3,0),0)</f>
        <v>106.4575599</v>
      </c>
      <c r="AN22" s="58">
        <f>IFERROR(VLOOKUP($AE22,'MS8'!$A$1:$C$161,3,0),0)</f>
        <v>1023.370074</v>
      </c>
      <c r="AO22" s="58">
        <f>IFERROR(VLOOKUP($AE22,'MS9'!$A$1:$C$161,3,0),0)</f>
        <v>2245.66718</v>
      </c>
      <c r="AP22" s="58">
        <f>IFERROR(VLOOKUP($AE22,'MS10'!$A$1:$C$161,3,0),0)</f>
        <v>957.02322</v>
      </c>
      <c r="AQ22" s="58">
        <f>IFERROR(VLOOKUP($AE22,'MS11'!$A$1:$C$161,3,0),0)</f>
        <v>78.12087722</v>
      </c>
      <c r="AR22" s="58">
        <f>IFERROR(VLOOKUP($AE22,'MS12'!$A$1:$C$161,3,0),0)</f>
        <v>0</v>
      </c>
      <c r="AS22" s="58">
        <f>IFERROR(VLOOKUP($AE22,'MS13'!$A$1:$C$161,3,0),0)</f>
        <v>0</v>
      </c>
    </row>
    <row r="23" ht="15.75" customHeight="1">
      <c r="A23" s="45">
        <f t="shared" si="1"/>
        <v>22</v>
      </c>
      <c r="B23" s="83" t="s">
        <v>61</v>
      </c>
      <c r="C23" s="51">
        <v>6548.710410013994</v>
      </c>
      <c r="D23" s="51"/>
      <c r="E23" s="55">
        <f>IFERROR(VLOOKUP($B23,'MS1'!$A$1:$B$160,2,0),"0")</f>
        <v>45</v>
      </c>
      <c r="F23" s="58">
        <f>IFERROR(VLOOKUP(E23,'MS1'!$B$1:$C$161,2,0),0)</f>
        <v>319.082758</v>
      </c>
      <c r="G23" s="55" t="str">
        <f>IFERROR(VLOOKUP($B23,'MS2'!$A$1:$B$160,2,0),"0")</f>
        <v>0</v>
      </c>
      <c r="H23" s="58">
        <f>IFERROR(VLOOKUP(G23,'MS2'!$B$1:$C$161,2,0),0)</f>
        <v>0</v>
      </c>
      <c r="I23" s="55">
        <f>IFERROR(VLOOKUP($B23,'MS3'!$A$1:$B$161,2,0),0)</f>
        <v>8</v>
      </c>
      <c r="J23" s="58">
        <f>IFERROR(VLOOKUP(I23,'MS3'!$B$1:$C$161,2,0),0)</f>
        <v>1262.695222</v>
      </c>
      <c r="K23" s="55">
        <f>IFERROR(VLOOKUP($B23,'MS4'!$A$1:$B$160,2,0),"0")</f>
        <v>6</v>
      </c>
      <c r="L23" s="58">
        <f>IFERROR(VLOOKUP(K23,'MS4'!$B$1:$C$161,2,0),0)</f>
        <v>1331.453205</v>
      </c>
      <c r="M23" s="55">
        <f>IFERROR(VLOOKUP($B23,'MS5'!$A$1:$B$160,2,0),"0")</f>
        <v>32</v>
      </c>
      <c r="N23" s="58">
        <f>IFERROR(VLOOKUP(M23,'MS5'!$B$1:$C$161,2,0),0)</f>
        <v>466.2928693</v>
      </c>
      <c r="O23" s="55" t="str">
        <f>IFERROR(VLOOKUP($B23,'MS6'!$A$1:$B$160,2,0),"0")</f>
        <v>0</v>
      </c>
      <c r="P23" s="58">
        <f>IFERROR(VLOOKUP(O23,'MS6'!$B$1:$C$161,2,0),0)</f>
        <v>0</v>
      </c>
      <c r="Q23" s="55">
        <f>IFERROR(VLOOKUP($B23,'MS7'!$A$1:$B$160,2,0),"0")</f>
        <v>38</v>
      </c>
      <c r="R23" s="58">
        <f>IFERROR(VLOOKUP(Q23,'MS7'!$B$1:$C$161,2,0),0)</f>
        <v>426.0597774</v>
      </c>
      <c r="S23" s="55">
        <f>IFERROR(VLOOKUP($B23,'MS8'!$A$1:$B$160,2,0),"0")</f>
        <v>33</v>
      </c>
      <c r="T23" s="58">
        <f>IFERROR(VLOOKUP(S23,'MS8'!$B$1:$C$161,2,0),0)</f>
        <v>501.9115442</v>
      </c>
      <c r="U23" s="55">
        <f>IFERROR(VLOOKUP($B23,'MS9'!$A$1:$B$160,2,0),"0")</f>
        <v>31</v>
      </c>
      <c r="V23" s="58">
        <f>IFERROR(VLOOKUP(U23,'MS9'!$B$1:$C$161,2,0),0)</f>
        <v>512.4596271</v>
      </c>
      <c r="W23" s="55">
        <f>IFERROR(VLOOKUP($B23,'MS10'!$A$1:$B$160,2,0),"0")</f>
        <v>8</v>
      </c>
      <c r="X23" s="58">
        <f>IFERROR(VLOOKUP(W23,'MS10'!$B$1:$C$161,2,0),0)</f>
        <v>1184.424353</v>
      </c>
      <c r="Y23" s="55">
        <f>IFERROR(VLOOKUP($B23,'MS11'!$A$1:$B$160,2,0),"0")</f>
        <v>28</v>
      </c>
      <c r="Z23" s="58">
        <f>IFERROR(VLOOKUP(Y23,'MS11'!$B$1:$C$161,2,0),0)</f>
        <v>544.331054</v>
      </c>
      <c r="AA23" s="55" t="str">
        <f>IFERROR(VLOOKUP($B23,'MS12'!$A$1:$B$160,2,0),"0")</f>
        <v>0</v>
      </c>
      <c r="AB23" s="58">
        <f>IFERROR(VLOOKUP(AA23,'MS12'!$B$1:$C$161,2,0),0)</f>
        <v>0</v>
      </c>
      <c r="AC23" s="55" t="str">
        <f>IFERROR(VLOOKUP($B23,'MS13'!$A$1:$B$160,2,0),"0")</f>
        <v>0</v>
      </c>
      <c r="AD23" s="58">
        <f>IFERROR(VLOOKUP(AC23,'MS13'!$B$1:$C$161,2,0),0)</f>
        <v>0</v>
      </c>
      <c r="AE23" s="41" t="str">
        <f>IFERROR(__xludf.DUMMYFUNCTION("""COMPUTED_VALUE"""),"RicDeckard")</f>
        <v>RicDeckard</v>
      </c>
      <c r="AF23" s="51">
        <f t="shared" si="2"/>
        <v>3725.62423</v>
      </c>
      <c r="AG23" s="58">
        <f>IFERROR(VLOOKUP($AE23,'MS1'!$A$1:$C$161,3,0),0)</f>
        <v>732.6592282</v>
      </c>
      <c r="AH23" s="58">
        <f>IFERROR(VLOOKUP($AE23,'MS2'!$A$1:$C$161,3,0),0)</f>
        <v>644.1333665</v>
      </c>
      <c r="AI23" s="58">
        <f>IFERROR(VLOOKUP($AE23,'MS3'!$A$1:$C$161,3,0),0)</f>
        <v>286.5240728</v>
      </c>
      <c r="AJ23" s="58">
        <f>IFERROR(VLOOKUP($AE23,'MS4'!$A$1:$C$161,3,0),0)</f>
        <v>0</v>
      </c>
      <c r="AK23" s="58">
        <f>IFERROR(VLOOKUP($AE23,'MS5'!$A$1:$C$161,3,0),0)</f>
        <v>0</v>
      </c>
      <c r="AL23" s="58">
        <f>IFERROR(VLOOKUP($AE23,'MS6'!$A$1:$C$161,3,0),0)</f>
        <v>0</v>
      </c>
      <c r="AM23" s="58">
        <f>IFERROR(VLOOKUP($AE23,'MS7'!$A$1:$C$161,3,0),0)</f>
        <v>1070.952718</v>
      </c>
      <c r="AN23" s="58">
        <f>IFERROR(VLOOKUP($AE23,'MS8'!$A$1:$C$161,3,0),0)</f>
        <v>0</v>
      </c>
      <c r="AO23" s="58">
        <f>IFERROR(VLOOKUP($AE23,'MS9'!$A$1:$C$161,3,0),0)</f>
        <v>24.42963833</v>
      </c>
      <c r="AP23" s="58">
        <f>IFERROR(VLOOKUP($AE23,'MS10'!$A$1:$C$161,3,0),0)</f>
        <v>718.2949652</v>
      </c>
      <c r="AQ23" s="58">
        <f>IFERROR(VLOOKUP($AE23,'MS11'!$A$1:$C$161,3,0),0)</f>
        <v>248.6302414</v>
      </c>
      <c r="AR23" s="58">
        <f>IFERROR(VLOOKUP($AE23,'MS12'!$A$1:$C$161,3,0),0)</f>
        <v>0</v>
      </c>
      <c r="AS23" s="58">
        <f>IFERROR(VLOOKUP($AE23,'MS13'!$A$1:$C$161,3,0),0)</f>
        <v>0</v>
      </c>
    </row>
    <row r="24" ht="15.75" customHeight="1">
      <c r="A24" s="45">
        <f t="shared" si="1"/>
        <v>23</v>
      </c>
      <c r="B24" s="84" t="s">
        <v>64</v>
      </c>
      <c r="C24" s="51">
        <v>6272.146116181487</v>
      </c>
      <c r="D24" s="51"/>
      <c r="E24" s="55" t="str">
        <f>IFERROR(VLOOKUP($B24,'MS1'!$A$1:$B$160,2,0),"0")</f>
        <v>0</v>
      </c>
      <c r="F24" s="58">
        <f>IFERROR(VLOOKUP(E24,'MS1'!$B$1:$C$161,2,0),0)</f>
        <v>0</v>
      </c>
      <c r="G24" s="55">
        <f>IFERROR(VLOOKUP($B24,'MS2'!$A$1:$B$160,2,0),"0")</f>
        <v>12</v>
      </c>
      <c r="H24" s="58">
        <f>IFERROR(VLOOKUP(G24,'MS2'!$B$1:$C$161,2,0),0)</f>
        <v>1030.14685</v>
      </c>
      <c r="I24" s="55">
        <f>IFERROR(VLOOKUP($B24,'MS3'!$A$1:$B$161,2,0),0)</f>
        <v>25</v>
      </c>
      <c r="J24" s="58">
        <f>IFERROR(VLOOKUP(I24,'MS3'!$B$1:$C$161,2,0),0)</f>
        <v>715.7152724</v>
      </c>
      <c r="K24" s="55">
        <f>IFERROR(VLOOKUP($B24,'MS4'!$A$1:$B$160,2,0),"0")</f>
        <v>5</v>
      </c>
      <c r="L24" s="58">
        <f>IFERROR(VLOOKUP(K24,'MS4'!$B$1:$C$161,2,0),0)</f>
        <v>1416.390722</v>
      </c>
      <c r="M24" s="55" t="str">
        <f>IFERROR(VLOOKUP($B24,'MS5'!$A$1:$B$160,2,0),"0")</f>
        <v>0</v>
      </c>
      <c r="N24" s="58">
        <f>IFERROR(VLOOKUP(M24,'MS5'!$B$1:$C$161,2,0),0)</f>
        <v>0</v>
      </c>
      <c r="O24" s="55">
        <f>IFERROR(VLOOKUP($B24,'MS6'!$A$1:$B$160,2,0),"0")</f>
        <v>10</v>
      </c>
      <c r="P24" s="58">
        <f>IFERROR(VLOOKUP(O24,'MS6'!$B$1:$C$161,2,0),0)</f>
        <v>1108.677364</v>
      </c>
      <c r="Q24" s="55">
        <f>IFERROR(VLOOKUP($B24,'MS7'!$A$1:$B$160,2,0),"0")</f>
        <v>60</v>
      </c>
      <c r="R24" s="58">
        <f>IFERROR(VLOOKUP(Q24,'MS7'!$B$1:$C$161,2,0),0)</f>
        <v>118.775986</v>
      </c>
      <c r="S24" s="55">
        <f>IFERROR(VLOOKUP($B24,'MS8'!$A$1:$B$160,2,0),"0")</f>
        <v>26</v>
      </c>
      <c r="T24" s="58">
        <f>IFERROR(VLOOKUP(S24,'MS8'!$B$1:$C$161,2,0),0)</f>
        <v>636.3239763</v>
      </c>
      <c r="U24" s="55" t="str">
        <f>IFERROR(VLOOKUP($B24,'MS9'!$A$1:$B$160,2,0),"0")</f>
        <v>0</v>
      </c>
      <c r="V24" s="58">
        <f>IFERROR(VLOOKUP(U24,'MS9'!$B$1:$C$161,2,0),0)</f>
        <v>0</v>
      </c>
      <c r="W24" s="55">
        <f>IFERROR(VLOOKUP($B24,'MS10'!$A$1:$B$160,2,0),"0")</f>
        <v>7</v>
      </c>
      <c r="X24" s="58">
        <f>IFERROR(VLOOKUP(W24,'MS10'!$B$1:$C$161,2,0),0)</f>
        <v>1246.115945</v>
      </c>
      <c r="Y24" s="55" t="str">
        <f>IFERROR(VLOOKUP($B24,'MS11'!$A$1:$B$160,2,0),"0")</f>
        <v>0</v>
      </c>
      <c r="Z24" s="58">
        <f>IFERROR(VLOOKUP(Y24,'MS11'!$B$1:$C$161,2,0),0)</f>
        <v>0</v>
      </c>
      <c r="AA24" s="55" t="str">
        <f>IFERROR(VLOOKUP($B24,'MS12'!$A$1:$B$160,2,0),"0")</f>
        <v>0</v>
      </c>
      <c r="AB24" s="58">
        <f>IFERROR(VLOOKUP(AA24,'MS12'!$B$1:$C$161,2,0),0)</f>
        <v>0</v>
      </c>
      <c r="AC24" s="55" t="str">
        <f>IFERROR(VLOOKUP($B24,'MS13'!$A$1:$B$160,2,0),"0")</f>
        <v>0</v>
      </c>
      <c r="AD24" s="58">
        <f>IFERROR(VLOOKUP(AC24,'MS13'!$B$1:$C$161,2,0),0)</f>
        <v>0</v>
      </c>
      <c r="AE24" s="41" t="str">
        <f>IFERROR(__xludf.DUMMYFUNCTION("""COMPUTED_VALUE"""),"Patgaret")</f>
        <v>Patgaret</v>
      </c>
      <c r="AF24" s="51">
        <f t="shared" si="2"/>
        <v>5348.974329</v>
      </c>
      <c r="AG24" s="58">
        <f>IFERROR(VLOOKUP($AE24,'MS1'!$A$1:$C$161,3,0),0)</f>
        <v>709.4672554</v>
      </c>
      <c r="AH24" s="58">
        <f>IFERROR(VLOOKUP($AE24,'MS2'!$A$1:$C$161,3,0),0)</f>
        <v>262.3836273</v>
      </c>
      <c r="AI24" s="58">
        <f>IFERROR(VLOOKUP($AE24,'MS3'!$A$1:$C$161,3,0),0)</f>
        <v>118.775986</v>
      </c>
      <c r="AJ24" s="58">
        <f>IFERROR(VLOOKUP($AE24,'MS4'!$A$1:$C$161,3,0),0)</f>
        <v>0</v>
      </c>
      <c r="AK24" s="58">
        <f>IFERROR(VLOOKUP($AE24,'MS5'!$A$1:$C$161,3,0),0)</f>
        <v>25.6024845</v>
      </c>
      <c r="AL24" s="58">
        <f>IFERROR(VLOOKUP($AE24,'MS6'!$A$1:$C$161,3,0),0)</f>
        <v>725.1792296</v>
      </c>
      <c r="AM24" s="58">
        <f>IFERROR(VLOOKUP($AE24,'MS7'!$A$1:$C$161,3,0),0)</f>
        <v>528.1564149</v>
      </c>
      <c r="AN24" s="58">
        <f>IFERROR(VLOOKUP($AE24,'MS8'!$A$1:$C$161,3,0),0)</f>
        <v>385.3329692</v>
      </c>
      <c r="AO24" s="58">
        <f>IFERROR(VLOOKUP($AE24,'MS9'!$A$1:$C$161,3,0),0)</f>
        <v>863.7181463</v>
      </c>
      <c r="AP24" s="58">
        <f>IFERROR(VLOOKUP($AE24,'MS10'!$A$1:$C$161,3,0),0)</f>
        <v>155.4237017</v>
      </c>
      <c r="AQ24" s="58">
        <f>IFERROR(VLOOKUP($AE24,'MS11'!$A$1:$C$161,3,0),0)</f>
        <v>485.1702133</v>
      </c>
      <c r="AR24" s="58">
        <f>IFERROR(VLOOKUP($AE24,'MS12'!$A$1:$C$161,3,0),0)</f>
        <v>1115.366785</v>
      </c>
      <c r="AS24" s="58">
        <f>IFERROR(VLOOKUP($AE24,'MS13'!$A$1:$C$161,3,0),0)</f>
        <v>0</v>
      </c>
    </row>
    <row r="25" ht="15.75" customHeight="1">
      <c r="A25" s="45">
        <f t="shared" si="1"/>
        <v>24</v>
      </c>
      <c r="B25" s="90" t="s">
        <v>97</v>
      </c>
      <c r="C25" s="51">
        <v>6182.609164426338</v>
      </c>
      <c r="D25" s="51"/>
      <c r="E25" s="55" t="str">
        <f>IFERROR(VLOOKUP($B25,'MS1'!$A$1:$B$160,2,0),"0")</f>
        <v>0</v>
      </c>
      <c r="F25" s="58">
        <f>IFERROR(VLOOKUP(E25,'MS1'!$B$1:$C$161,2,0),0)</f>
        <v>0</v>
      </c>
      <c r="G25" s="55" t="str">
        <f>IFERROR(VLOOKUP($B25,'MS2'!$A$1:$B$160,2,0),"0")</f>
        <v>0</v>
      </c>
      <c r="H25" s="58">
        <f>IFERROR(VLOOKUP(G25,'MS2'!$B$1:$C$161,2,0),0)</f>
        <v>0</v>
      </c>
      <c r="I25" s="55">
        <f>IFERROR(VLOOKUP($B25,'MS3'!$A$1:$B$161,2,0),0)</f>
        <v>63</v>
      </c>
      <c r="J25" s="58">
        <f>IFERROR(VLOOKUP(I25,'MS3'!$B$1:$C$161,2,0),0)</f>
        <v>152.937801</v>
      </c>
      <c r="K25" s="55">
        <f>IFERROR(VLOOKUP($B25,'MS4'!$A$1:$B$160,2,0),"0")</f>
        <v>4</v>
      </c>
      <c r="L25" s="58">
        <f>IFERROR(VLOOKUP(K25,'MS4'!$B$1:$C$161,2,0),0)</f>
        <v>1521.806506</v>
      </c>
      <c r="M25" s="55" t="str">
        <f>IFERROR(VLOOKUP($B25,'MS5'!$A$1:$B$160,2,0),"0")</f>
        <v>0</v>
      </c>
      <c r="N25" s="58">
        <f>IFERROR(VLOOKUP(M25,'MS5'!$B$1:$C$161,2,0),0)</f>
        <v>0</v>
      </c>
      <c r="O25" s="55">
        <f>IFERROR(VLOOKUP($B25,'MS6'!$A$1:$B$160,2,0),"0")</f>
        <v>2</v>
      </c>
      <c r="P25" s="58">
        <f>IFERROR(VLOOKUP(O25,'MS6'!$B$1:$C$161,2,0),0)</f>
        <v>1882.653833</v>
      </c>
      <c r="Q25" s="55" t="str">
        <f>IFERROR(VLOOKUP($B25,'MS7'!$A$1:$B$160,2,0),"0")</f>
        <v>0</v>
      </c>
      <c r="R25" s="58">
        <f>IFERROR(VLOOKUP(Q25,'MS7'!$B$1:$C$161,2,0),0)</f>
        <v>0</v>
      </c>
      <c r="S25" s="55" t="str">
        <f>IFERROR(VLOOKUP($B25,'MS8'!$A$1:$B$160,2,0),"0")</f>
        <v>0</v>
      </c>
      <c r="T25" s="58">
        <f>IFERROR(VLOOKUP(S25,'MS8'!$B$1:$C$161,2,0),0)</f>
        <v>0</v>
      </c>
      <c r="U25" s="55" t="str">
        <f>IFERROR(VLOOKUP($B25,'MS9'!$A$1:$B$160,2,0),"0")</f>
        <v>0</v>
      </c>
      <c r="V25" s="58">
        <f>IFERROR(VLOOKUP(U25,'MS9'!$B$1:$C$161,2,0),0)</f>
        <v>0</v>
      </c>
      <c r="W25" s="55">
        <f>IFERROR(VLOOKUP($B25,'MS10'!$A$1:$B$160,2,0),"0")</f>
        <v>47</v>
      </c>
      <c r="X25" s="58">
        <f>IFERROR(VLOOKUP(W25,'MS10'!$B$1:$C$161,2,0),0)</f>
        <v>240.2442545</v>
      </c>
      <c r="Y25" s="55">
        <f>IFERROR(VLOOKUP($B25,'MS11'!$A$1:$B$160,2,0),"0")</f>
        <v>19</v>
      </c>
      <c r="Z25" s="58">
        <f>IFERROR(VLOOKUP(Y25,'MS11'!$B$1:$C$161,2,0),0)</f>
        <v>753.9609468</v>
      </c>
      <c r="AA25" s="55">
        <f>IFERROR(VLOOKUP($B25,'MS12'!$A$1:$B$160,2,0),"0")</f>
        <v>2</v>
      </c>
      <c r="AB25" s="58">
        <f>IFERROR(VLOOKUP(AA25,'MS12'!$B$1:$C$161,2,0),0)</f>
        <v>1631.005823</v>
      </c>
      <c r="AC25" s="55" t="str">
        <f>IFERROR(VLOOKUP($B25,'MS13'!$A$1:$B$160,2,0),"0")</f>
        <v>0</v>
      </c>
      <c r="AD25" s="58">
        <f>IFERROR(VLOOKUP(AC25,'MS13'!$B$1:$C$161,2,0),0)</f>
        <v>0</v>
      </c>
      <c r="AE25" s="41" t="str">
        <f>IFERROR(__xludf.DUMMYFUNCTION("""COMPUTED_VALUE"""),"Foldzilla")</f>
        <v>Foldzilla</v>
      </c>
      <c r="AF25" s="51">
        <f t="shared" si="2"/>
        <v>7468.503969</v>
      </c>
      <c r="AG25" s="58">
        <f>IFERROR(VLOOKUP($AE25,'MS1'!$A$1:$C$161,3,0),0)</f>
        <v>687.0233191</v>
      </c>
      <c r="AH25" s="58">
        <f>IFERROR(VLOOKUP($AE25,'MS2'!$A$1:$C$161,3,0),0)</f>
        <v>623.5825757</v>
      </c>
      <c r="AI25" s="58">
        <f>IFERROR(VLOOKUP($AE25,'MS3'!$A$1:$C$161,3,0),0)</f>
        <v>1037.327948</v>
      </c>
      <c r="AJ25" s="58">
        <f>IFERROR(VLOOKUP($AE25,'MS4'!$A$1:$C$161,3,0),0)</f>
        <v>98.60770907</v>
      </c>
      <c r="AK25" s="58">
        <f>IFERROR(VLOOKUP($AE25,'MS5'!$A$1:$C$161,3,0),0)</f>
        <v>701.9061402</v>
      </c>
      <c r="AL25" s="58">
        <f>IFERROR(VLOOKUP($AE25,'MS6'!$A$1:$C$161,3,0),0)</f>
        <v>1157.560749</v>
      </c>
      <c r="AM25" s="58">
        <f>IFERROR(VLOOKUP($AE25,'MS7'!$A$1:$C$161,3,0),0)</f>
        <v>492.8323737</v>
      </c>
      <c r="AN25" s="58">
        <f>IFERROR(VLOOKUP($AE25,'MS8'!$A$1:$C$161,3,0),0)</f>
        <v>749.2721365</v>
      </c>
      <c r="AO25" s="58">
        <f>IFERROR(VLOOKUP($AE25,'MS9'!$A$1:$C$161,3,0),0)</f>
        <v>406.2371177</v>
      </c>
      <c r="AP25" s="58">
        <f>IFERROR(VLOOKUP($AE25,'MS10'!$A$1:$C$161,3,0),0)</f>
        <v>647.3453248</v>
      </c>
      <c r="AQ25" s="58">
        <f>IFERROR(VLOOKUP($AE25,'MS11'!$A$1:$C$161,3,0),0)</f>
        <v>447.7930457</v>
      </c>
      <c r="AR25" s="58">
        <f>IFERROR(VLOOKUP($AE25,'MS12'!$A$1:$C$161,3,0),0)</f>
        <v>923.8603567</v>
      </c>
      <c r="AS25" s="58">
        <f>IFERROR(VLOOKUP($AE25,'MS13'!$A$1:$C$161,3,0),0)</f>
        <v>0</v>
      </c>
    </row>
    <row r="26" ht="15.75" customHeight="1">
      <c r="A26" s="45">
        <f t="shared" si="1"/>
        <v>25</v>
      </c>
      <c r="B26" s="41" t="s">
        <v>109</v>
      </c>
      <c r="C26" s="51">
        <v>6173.274121293476</v>
      </c>
      <c r="D26" s="51"/>
      <c r="E26" s="55" t="str">
        <f>IFERROR(VLOOKUP($B26,'MS1'!$A$1:$B$160,2,0),"0")</f>
        <v>0</v>
      </c>
      <c r="F26" s="58">
        <f>IFERROR(VLOOKUP(E26,'MS1'!$B$1:$C$161,2,0),0)</f>
        <v>0</v>
      </c>
      <c r="G26" s="55">
        <f>IFERROR(VLOOKUP($B26,'MS2'!$A$1:$B$160,2,0),"0")</f>
        <v>40</v>
      </c>
      <c r="H26" s="58">
        <f>IFERROR(VLOOKUP(G26,'MS2'!$B$1:$C$161,2,0),0)</f>
        <v>394.3417086</v>
      </c>
      <c r="I26" s="55">
        <f>IFERROR(VLOOKUP($B26,'MS3'!$A$1:$B$161,2,0),0)</f>
        <v>61</v>
      </c>
      <c r="J26" s="58">
        <f>IFERROR(VLOOKUP(I26,'MS3'!$B$1:$C$161,2,0),0)</f>
        <v>176.2014455</v>
      </c>
      <c r="K26" s="55">
        <f>IFERROR(VLOOKUP($B26,'MS4'!$A$1:$B$160,2,0),"0")</f>
        <v>23</v>
      </c>
      <c r="L26" s="58">
        <f>IFERROR(VLOOKUP(K26,'MS4'!$B$1:$C$161,2,0),0)</f>
        <v>686.3641673</v>
      </c>
      <c r="M26" s="55">
        <f>IFERROR(VLOOKUP($B26,'MS5'!$A$1:$B$160,2,0),"0")</f>
        <v>29</v>
      </c>
      <c r="N26" s="58">
        <f>IFERROR(VLOOKUP(M26,'MS5'!$B$1:$C$161,2,0),0)</f>
        <v>524.1601409</v>
      </c>
      <c r="O26" s="55">
        <f>IFERROR(VLOOKUP($B26,'MS6'!$A$1:$B$160,2,0),"0")</f>
        <v>35</v>
      </c>
      <c r="P26" s="58">
        <f>IFERROR(VLOOKUP(O26,'MS6'!$B$1:$C$161,2,0),0)</f>
        <v>467.105601</v>
      </c>
      <c r="Q26" s="55" t="str">
        <f>IFERROR(VLOOKUP($B26,'MS7'!$A$1:$B$160,2,0),"0")</f>
        <v>0</v>
      </c>
      <c r="R26" s="58">
        <f>IFERROR(VLOOKUP(Q26,'MS7'!$B$1:$C$161,2,0),0)</f>
        <v>0</v>
      </c>
      <c r="S26" s="55">
        <f>IFERROR(VLOOKUP($B26,'MS8'!$A$1:$B$160,2,0),"0")</f>
        <v>61</v>
      </c>
      <c r="T26" s="58">
        <f>IFERROR(VLOOKUP(S26,'MS8'!$B$1:$C$161,2,0),0)</f>
        <v>95.65566542</v>
      </c>
      <c r="U26" s="55">
        <f>IFERROR(VLOOKUP($B26,'MS9'!$A$1:$B$160,2,0),"0")</f>
        <v>2</v>
      </c>
      <c r="V26" s="58">
        <f>IFERROR(VLOOKUP(U26,'MS9'!$B$1:$C$161,2,0),0)</f>
        <v>1859.321582</v>
      </c>
      <c r="W26" s="55">
        <f>IFERROR(VLOOKUP($B26,'MS10'!$A$1:$B$160,2,0),"0")</f>
        <v>2</v>
      </c>
      <c r="X26" s="58">
        <f>IFERROR(VLOOKUP(W26,'MS10'!$B$1:$C$161,2,0),0)</f>
        <v>1851.347824</v>
      </c>
      <c r="Y26" s="55">
        <f>IFERROR(VLOOKUP($B26,'MS11'!$A$1:$B$160,2,0),"0")</f>
        <v>54</v>
      </c>
      <c r="Z26" s="58">
        <f>IFERROR(VLOOKUP(Y26,'MS11'!$B$1:$C$161,2,0),0)</f>
        <v>118.775986</v>
      </c>
      <c r="AA26" s="55" t="str">
        <f>IFERROR(VLOOKUP($B26,'MS12'!$A$1:$B$160,2,0),"0")</f>
        <v>0</v>
      </c>
      <c r="AB26" s="58">
        <f>IFERROR(VLOOKUP(AA26,'MS12'!$B$1:$C$161,2,0),0)</f>
        <v>0</v>
      </c>
      <c r="AC26" s="55" t="str">
        <f>IFERROR(VLOOKUP($B26,'MS13'!$A$1:$B$160,2,0),"0")</f>
        <v>0</v>
      </c>
      <c r="AD26" s="58">
        <f>IFERROR(VLOOKUP(AC26,'MS13'!$B$1:$C$161,2,0),0)</f>
        <v>0</v>
      </c>
      <c r="AE26" s="41" t="str">
        <f>IFERROR(__xludf.DUMMYFUNCTION("""COMPUTED_VALUE"""),"cataleya86")</f>
        <v>cataleya86</v>
      </c>
      <c r="AF26" s="51">
        <f t="shared" si="2"/>
        <v>3832.940861</v>
      </c>
      <c r="AG26" s="58">
        <f>IFERROR(VLOOKUP($AE26,'MS1'!$A$1:$C$161,3,0),0)</f>
        <v>665.2639171</v>
      </c>
      <c r="AH26" s="58">
        <f>IFERROR(VLOOKUP($AE26,'MS2'!$A$1:$C$161,3,0),0)</f>
        <v>131.2037171</v>
      </c>
      <c r="AI26" s="58">
        <f>IFERROR(VLOOKUP($AE26,'MS3'!$A$1:$C$161,3,0),0)</f>
        <v>675.0734165</v>
      </c>
      <c r="AJ26" s="58">
        <f>IFERROR(VLOOKUP($AE26,'MS4'!$A$1:$C$161,3,0),0)</f>
        <v>124.3269189</v>
      </c>
      <c r="AK26" s="58">
        <f>IFERROR(VLOOKUP($AE26,'MS5'!$A$1:$C$161,3,0),0)</f>
        <v>840.7220484</v>
      </c>
      <c r="AL26" s="58">
        <f>IFERROR(VLOOKUP($AE26,'MS6'!$A$1:$C$161,3,0),0)</f>
        <v>985.4971164</v>
      </c>
      <c r="AM26" s="58">
        <f>IFERROR(VLOOKUP($AE26,'MS7'!$A$1:$C$161,3,0),0)</f>
        <v>195.1138056</v>
      </c>
      <c r="AN26" s="58">
        <f>IFERROR(VLOOKUP($AE26,'MS8'!$A$1:$C$161,3,0),0)</f>
        <v>11.63659557</v>
      </c>
      <c r="AO26" s="58">
        <f>IFERROR(VLOOKUP($AE26,'MS9'!$A$1:$C$161,3,0),0)</f>
        <v>61.81154242</v>
      </c>
      <c r="AP26" s="58">
        <f>IFERROR(VLOOKUP($AE26,'MS10'!$A$1:$C$161,3,0),0)</f>
        <v>128.3258936</v>
      </c>
      <c r="AQ26" s="58">
        <f>IFERROR(VLOOKUP($AE26,'MS11'!$A$1:$C$161,3,0),0)</f>
        <v>25.6024845</v>
      </c>
      <c r="AR26" s="58">
        <f>IFERROR(VLOOKUP($AE26,'MS12'!$A$1:$C$161,3,0),0)</f>
        <v>0</v>
      </c>
      <c r="AS26" s="58">
        <f>IFERROR(VLOOKUP($AE26,'MS13'!$A$1:$C$161,3,0),0)</f>
        <v>0</v>
      </c>
    </row>
    <row r="27" ht="15.75" customHeight="1">
      <c r="A27" s="45">
        <f t="shared" si="1"/>
        <v>26</v>
      </c>
      <c r="B27" s="41" t="s">
        <v>67</v>
      </c>
      <c r="C27" s="51">
        <v>5920.735942375237</v>
      </c>
      <c r="D27" s="51"/>
      <c r="E27" s="55">
        <f>IFERROR(VLOOKUP($B27,'MS1'!$A$1:$B$160,2,0),"0")</f>
        <v>16</v>
      </c>
      <c r="F27" s="58">
        <f>IFERROR(VLOOKUP(E27,'MS1'!$B$1:$C$161,2,0),0)</f>
        <v>892.5452049</v>
      </c>
      <c r="G27" s="55" t="str">
        <f>IFERROR(VLOOKUP($B27,'MS2'!$A$1:$B$160,2,0),"0")</f>
        <v>0</v>
      </c>
      <c r="H27" s="58">
        <f>IFERROR(VLOOKUP(G27,'MS2'!$B$1:$C$161,2,0),0)</f>
        <v>0</v>
      </c>
      <c r="I27" s="55">
        <f>IFERROR(VLOOKUP($B27,'MS3'!$A$1:$B$161,2,0),0)</f>
        <v>0</v>
      </c>
      <c r="J27" s="58">
        <f>IFERROR(VLOOKUP(I27,'MS3'!$B$1:$C$161,2,0),0)</f>
        <v>0</v>
      </c>
      <c r="K27" s="55">
        <f>IFERROR(VLOOKUP($B27,'MS4'!$A$1:$B$160,2,0),"0")</f>
        <v>15</v>
      </c>
      <c r="L27" s="58">
        <f>IFERROR(VLOOKUP(K27,'MS4'!$B$1:$C$161,2,0),0)</f>
        <v>902.6396648</v>
      </c>
      <c r="M27" s="55">
        <f>IFERROR(VLOOKUP($B27,'MS5'!$A$1:$B$160,2,0),"0")</f>
        <v>18</v>
      </c>
      <c r="N27" s="58">
        <f>IFERROR(VLOOKUP(M27,'MS5'!$B$1:$C$161,2,0),0)</f>
        <v>781.5899428</v>
      </c>
      <c r="O27" s="55" t="str">
        <f>IFERROR(VLOOKUP($B27,'MS6'!$A$1:$B$160,2,0),"0")</f>
        <v>0</v>
      </c>
      <c r="P27" s="58">
        <f>IFERROR(VLOOKUP(O27,'MS6'!$B$1:$C$161,2,0),0)</f>
        <v>0</v>
      </c>
      <c r="Q27" s="55">
        <f>IFERROR(VLOOKUP($B27,'MS7'!$A$1:$B$160,2,0),"0")</f>
        <v>2</v>
      </c>
      <c r="R27" s="58">
        <f>IFERROR(VLOOKUP(Q27,'MS7'!$B$1:$C$161,2,0),0)</f>
        <v>1890.244011</v>
      </c>
      <c r="S27" s="55">
        <f>IFERROR(VLOOKUP($B27,'MS8'!$A$1:$B$160,2,0),"0")</f>
        <v>19</v>
      </c>
      <c r="T27" s="58">
        <f>IFERROR(VLOOKUP(S27,'MS8'!$B$1:$C$161,2,0),0)</f>
        <v>800.2667502</v>
      </c>
      <c r="U27" s="55" t="str">
        <f>IFERROR(VLOOKUP($B27,'MS9'!$A$1:$B$160,2,0),"0")</f>
        <v>0</v>
      </c>
      <c r="V27" s="58">
        <f>IFERROR(VLOOKUP(U27,'MS9'!$B$1:$C$161,2,0),0)</f>
        <v>0</v>
      </c>
      <c r="W27" s="55" t="str">
        <f>IFERROR(VLOOKUP($B27,'MS10'!$A$1:$B$160,2,0),"0")</f>
        <v>0</v>
      </c>
      <c r="X27" s="58">
        <f>IFERROR(VLOOKUP(W27,'MS10'!$B$1:$C$161,2,0),0)</f>
        <v>0</v>
      </c>
      <c r="Y27" s="55">
        <f>IFERROR(VLOOKUP($B27,'MS11'!$A$1:$B$160,2,0),"0")</f>
        <v>23</v>
      </c>
      <c r="Z27" s="58">
        <f>IFERROR(VLOOKUP(Y27,'MS11'!$B$1:$C$161,2,0),0)</f>
        <v>653.4503685</v>
      </c>
      <c r="AA27" s="55" t="str">
        <f>IFERROR(VLOOKUP($B27,'MS12'!$A$1:$B$160,2,0),"0")</f>
        <v>0</v>
      </c>
      <c r="AB27" s="58">
        <f>IFERROR(VLOOKUP(AA27,'MS12'!$B$1:$C$161,2,0),0)</f>
        <v>0</v>
      </c>
      <c r="AC27" s="55" t="str">
        <f>IFERROR(VLOOKUP($B27,'MS13'!$A$1:$B$160,2,0),"0")</f>
        <v>0</v>
      </c>
      <c r="AD27" s="58">
        <f>IFERROR(VLOOKUP(AC27,'MS13'!$B$1:$C$161,2,0),0)</f>
        <v>0</v>
      </c>
      <c r="AE27" s="41" t="str">
        <f>IFERROR(__xludf.DUMMYFUNCTION("""COMPUTED_VALUE"""),"elvasco")</f>
        <v>elvasco</v>
      </c>
      <c r="AF27" s="51">
        <f t="shared" si="2"/>
        <v>4672.734673</v>
      </c>
      <c r="AG27" s="58">
        <f>IFERROR(VLOOKUP($AE27,'MS1'!$A$1:$C$161,3,0),0)</f>
        <v>644.1333665</v>
      </c>
      <c r="AH27" s="58">
        <f>IFERROR(VLOOKUP($AE27,'MS2'!$A$1:$C$161,3,0),0)</f>
        <v>458.848957</v>
      </c>
      <c r="AI27" s="58">
        <f>IFERROR(VLOOKUP($AE27,'MS3'!$A$1:$C$161,3,0),0)</f>
        <v>0</v>
      </c>
      <c r="AJ27" s="58">
        <f>IFERROR(VLOOKUP($AE27,'MS4'!$A$1:$C$161,3,0),0)</f>
        <v>0</v>
      </c>
      <c r="AK27" s="58">
        <f>IFERROR(VLOOKUP($AE27,'MS5'!$A$1:$C$161,3,0),0)</f>
        <v>0</v>
      </c>
      <c r="AL27" s="58">
        <f>IFERROR(VLOOKUP($AE27,'MS6'!$A$1:$C$161,3,0),0)</f>
        <v>369.7560052</v>
      </c>
      <c r="AM27" s="58">
        <f>IFERROR(VLOOKUP($AE27,'MS7'!$A$1:$C$161,3,0),0)</f>
        <v>319.082758</v>
      </c>
      <c r="AN27" s="58">
        <f>IFERROR(VLOOKUP($AE27,'MS8'!$A$1:$C$161,3,0),0)</f>
        <v>1882.653833</v>
      </c>
      <c r="AO27" s="58">
        <f>IFERROR(VLOOKUP($AE27,'MS9'!$A$1:$C$161,3,0),0)</f>
        <v>475.682846</v>
      </c>
      <c r="AP27" s="58">
        <f>IFERROR(VLOOKUP($AE27,'MS10'!$A$1:$C$161,3,0),0)</f>
        <v>431.0317018</v>
      </c>
      <c r="AQ27" s="58">
        <f>IFERROR(VLOOKUP($AE27,'MS11'!$A$1:$C$161,3,0),0)</f>
        <v>91.5452064</v>
      </c>
      <c r="AR27" s="58">
        <f>IFERROR(VLOOKUP($AE27,'MS12'!$A$1:$C$161,3,0),0)</f>
        <v>0</v>
      </c>
      <c r="AS27" s="58">
        <f>IFERROR(VLOOKUP($AE27,'MS13'!$A$1:$C$161,3,0),0)</f>
        <v>0</v>
      </c>
    </row>
    <row r="28" ht="15.75" customHeight="1">
      <c r="A28" s="45">
        <f t="shared" si="1"/>
        <v>27</v>
      </c>
      <c r="B28" s="83" t="s">
        <v>91</v>
      </c>
      <c r="C28" s="51">
        <v>5726.6177643605215</v>
      </c>
      <c r="D28" s="51"/>
      <c r="E28" s="55">
        <f>IFERROR(VLOOKUP($B28,'MS1'!$A$1:$B$160,2,0),"0")</f>
        <v>11</v>
      </c>
      <c r="F28" s="58">
        <f>IFERROR(VLOOKUP(E28,'MS1'!$B$1:$C$161,2,0),0)</f>
        <v>1070.952718</v>
      </c>
      <c r="G28" s="55">
        <f>IFERROR(VLOOKUP($B28,'MS2'!$A$1:$B$160,2,0),"0")</f>
        <v>44</v>
      </c>
      <c r="H28" s="58">
        <f>IFERROR(VLOOKUP(G28,'MS2'!$B$1:$C$161,2,0),0)</f>
        <v>333.7156976</v>
      </c>
      <c r="I28" s="55">
        <f>IFERROR(VLOOKUP($B28,'MS3'!$A$1:$B$161,2,0),0)</f>
        <v>42</v>
      </c>
      <c r="J28" s="58">
        <f>IFERROR(VLOOKUP(I28,'MS3'!$B$1:$C$161,2,0),0)</f>
        <v>423.133748</v>
      </c>
      <c r="K28" s="55">
        <f>IFERROR(VLOOKUP($B28,'MS4'!$A$1:$B$160,2,0),"0")</f>
        <v>33</v>
      </c>
      <c r="L28" s="58">
        <f>IFERROR(VLOOKUP(K28,'MS4'!$B$1:$C$161,2,0),0)</f>
        <v>484.6010123</v>
      </c>
      <c r="M28" s="55">
        <f>IFERROR(VLOOKUP($B28,'MS5'!$A$1:$B$160,2,0),"0")</f>
        <v>11</v>
      </c>
      <c r="N28" s="58">
        <f>IFERROR(VLOOKUP(M28,'MS5'!$B$1:$C$161,2,0),0)</f>
        <v>1021.503237</v>
      </c>
      <c r="O28" s="55">
        <f>IFERROR(VLOOKUP($B28,'MS6'!$A$1:$B$160,2,0),"0")</f>
        <v>58</v>
      </c>
      <c r="P28" s="58">
        <f>IFERROR(VLOOKUP(O28,'MS6'!$B$1:$C$161,2,0),0)</f>
        <v>133.1952863</v>
      </c>
      <c r="Q28" s="55">
        <f>IFERROR(VLOOKUP($B28,'MS7'!$A$1:$B$160,2,0),"0")</f>
        <v>8</v>
      </c>
      <c r="R28" s="58">
        <f>IFERROR(VLOOKUP(Q28,'MS7'!$B$1:$C$161,2,0),0)</f>
        <v>1218.66868</v>
      </c>
      <c r="S28" s="55">
        <f>IFERROR(VLOOKUP($B28,'MS8'!$A$1:$B$160,2,0),"0")</f>
        <v>30</v>
      </c>
      <c r="T28" s="58">
        <f>IFERROR(VLOOKUP(S28,'MS8'!$B$1:$C$161,2,0),0)</f>
        <v>556.8490233</v>
      </c>
      <c r="U28" s="55">
        <f>IFERROR(VLOOKUP($B28,'MS9'!$A$1:$B$160,2,0),"0")</f>
        <v>45</v>
      </c>
      <c r="V28" s="58">
        <f>IFERROR(VLOOKUP(U28,'MS9'!$B$1:$C$161,2,0),0)</f>
        <v>280.1226342</v>
      </c>
      <c r="W28" s="55" t="str">
        <f>IFERROR(VLOOKUP($B28,'MS10'!$A$1:$B$160,2,0),"0")</f>
        <v>0</v>
      </c>
      <c r="X28" s="58">
        <f>IFERROR(VLOOKUP(W28,'MS10'!$B$1:$C$161,2,0),0)</f>
        <v>0</v>
      </c>
      <c r="Y28" s="55" t="str">
        <f>IFERROR(VLOOKUP($B28,'MS11'!$A$1:$B$160,2,0),"0")</f>
        <v>0</v>
      </c>
      <c r="Z28" s="58">
        <f>IFERROR(VLOOKUP(Y28,'MS11'!$B$1:$C$161,2,0),0)</f>
        <v>0</v>
      </c>
      <c r="AA28" s="55">
        <f>IFERROR(VLOOKUP($B28,'MS12'!$A$1:$B$160,2,0),"0")</f>
        <v>32</v>
      </c>
      <c r="AB28" s="58">
        <f>IFERROR(VLOOKUP(AA28,'MS12'!$B$1:$C$161,2,0),0)</f>
        <v>203.8757279</v>
      </c>
      <c r="AC28" s="55" t="str">
        <f>IFERROR(VLOOKUP($B28,'MS13'!$A$1:$B$160,2,0),"0")</f>
        <v>0</v>
      </c>
      <c r="AD28" s="58">
        <f>IFERROR(VLOOKUP(AC28,'MS13'!$B$1:$C$161,2,0),0)</f>
        <v>0</v>
      </c>
      <c r="AE28" s="41" t="str">
        <f>IFERROR(__xludf.DUMMYFUNCTION("""COMPUTED_VALUE"""),"..mamat86..")</f>
        <v>..mamat86..</v>
      </c>
      <c r="AF28" s="51">
        <f t="shared" si="2"/>
        <v>4617.272399</v>
      </c>
      <c r="AG28" s="58">
        <f>IFERROR(VLOOKUP($AE28,'MS1'!$A$1:$C$161,3,0),0)</f>
        <v>623.5825757</v>
      </c>
      <c r="AH28" s="58">
        <f>IFERROR(VLOOKUP($AE28,'MS2'!$A$1:$C$161,3,0),0)</f>
        <v>348.5484111</v>
      </c>
      <c r="AI28" s="58">
        <f>IFERROR(VLOOKUP($AE28,'MS3'!$A$1:$C$161,3,0),0)</f>
        <v>499.1504919</v>
      </c>
      <c r="AJ28" s="58">
        <f>IFERROR(VLOOKUP($AE28,'MS4'!$A$1:$C$161,3,0),0)</f>
        <v>759.2315448</v>
      </c>
      <c r="AK28" s="58">
        <f>IFERROR(VLOOKUP($AE28,'MS5'!$A$1:$C$161,3,0),0)</f>
        <v>942.0386928</v>
      </c>
      <c r="AL28" s="58">
        <f>IFERROR(VLOOKUP($AE28,'MS6'!$A$1:$C$161,3,0),0)</f>
        <v>225.0780428</v>
      </c>
      <c r="AM28" s="58">
        <f>IFERROR(VLOOKUP($AE28,'MS7'!$A$1:$C$161,3,0),0)</f>
        <v>0</v>
      </c>
      <c r="AN28" s="58">
        <f>IFERROR(VLOOKUP($AE28,'MS8'!$A$1:$C$161,3,0),0)</f>
        <v>657.5379802</v>
      </c>
      <c r="AO28" s="58">
        <f>IFERROR(VLOOKUP($AE28,'MS9'!$A$1:$C$161,3,0),0)</f>
        <v>0</v>
      </c>
      <c r="AP28" s="58">
        <f>IFERROR(VLOOKUP($AE28,'MS10'!$A$1:$C$161,3,0),0)</f>
        <v>562.10466</v>
      </c>
      <c r="AQ28" s="58">
        <f>IFERROR(VLOOKUP($AE28,'MS11'!$A$1:$C$161,3,0),0)</f>
        <v>0</v>
      </c>
      <c r="AR28" s="58">
        <f>IFERROR(VLOOKUP($AE28,'MS12'!$A$1:$C$161,3,0),0)</f>
        <v>0</v>
      </c>
      <c r="AS28" s="58">
        <f>IFERROR(VLOOKUP($AE28,'MS13'!$A$1:$C$161,3,0),0)</f>
        <v>0</v>
      </c>
    </row>
    <row r="29" ht="15.75" customHeight="1">
      <c r="A29" s="45">
        <f t="shared" si="1"/>
        <v>28</v>
      </c>
      <c r="B29" s="41" t="s">
        <v>75</v>
      </c>
      <c r="C29" s="51">
        <v>5703.62275432922</v>
      </c>
      <c r="D29" s="51"/>
      <c r="E29" s="55">
        <f>IFERROR(VLOOKUP($B29,'MS1'!$A$1:$B$160,2,0),"0")</f>
        <v>33</v>
      </c>
      <c r="F29" s="58">
        <f>IFERROR(VLOOKUP(E29,'MS1'!$B$1:$C$161,2,0),0)</f>
        <v>510.3166005</v>
      </c>
      <c r="G29" s="55">
        <f>IFERROR(VLOOKUP($B29,'MS2'!$A$1:$B$160,2,0),"0")</f>
        <v>29</v>
      </c>
      <c r="H29" s="58">
        <f>IFERROR(VLOOKUP(G29,'MS2'!$B$1:$C$161,2,0),0)</f>
        <v>584.051057</v>
      </c>
      <c r="I29" s="55">
        <f>IFERROR(VLOOKUP($B29,'MS3'!$A$1:$B$161,2,0),0)</f>
        <v>55</v>
      </c>
      <c r="J29" s="58">
        <f>IFERROR(VLOOKUP(I29,'MS3'!$B$1:$C$161,2,0),0)</f>
        <v>248.6302414</v>
      </c>
      <c r="K29" s="55">
        <f>IFERROR(VLOOKUP($B29,'MS4'!$A$1:$B$160,2,0),"0")</f>
        <v>38</v>
      </c>
      <c r="L29" s="58">
        <f>IFERROR(VLOOKUP(K29,'MS4'!$B$1:$C$161,2,0),0)</f>
        <v>399.0120246</v>
      </c>
      <c r="M29" s="55">
        <f>IFERROR(VLOOKUP($B29,'MS5'!$A$1:$B$160,2,0),"0")</f>
        <v>26</v>
      </c>
      <c r="N29" s="58">
        <f>IFERROR(VLOOKUP(M29,'MS5'!$B$1:$C$161,2,0),0)</f>
        <v>586.1961503</v>
      </c>
      <c r="O29" s="55">
        <f>IFERROR(VLOOKUP($B29,'MS6'!$A$1:$B$160,2,0),"0")</f>
        <v>61</v>
      </c>
      <c r="P29" s="58">
        <f>IFERROR(VLOOKUP(O29,'MS6'!$B$1:$C$161,2,0),0)</f>
        <v>95.65566542</v>
      </c>
      <c r="Q29" s="55">
        <f>IFERROR(VLOOKUP($B29,'MS7'!$A$1:$B$160,2,0),"0")</f>
        <v>3</v>
      </c>
      <c r="R29" s="58">
        <f>IFERROR(VLOOKUP(Q29,'MS7'!$B$1:$C$161,2,0),0)</f>
        <v>1682.910213</v>
      </c>
      <c r="S29" s="55">
        <f>IFERROR(VLOOKUP($B29,'MS8'!$A$1:$B$160,2,0),"0")</f>
        <v>32</v>
      </c>
      <c r="T29" s="58">
        <f>IFERROR(VLOOKUP(S29,'MS8'!$B$1:$C$161,2,0),0)</f>
        <v>519.8372523</v>
      </c>
      <c r="U29" s="55">
        <f>IFERROR(VLOOKUP($B29,'MS9'!$A$1:$B$160,2,0),"0")</f>
        <v>40</v>
      </c>
      <c r="V29" s="58">
        <f>IFERROR(VLOOKUP(U29,'MS9'!$B$1:$C$161,2,0),0)</f>
        <v>357.182675</v>
      </c>
      <c r="W29" s="55" t="str">
        <f>IFERROR(VLOOKUP($B29,'MS10'!$A$1:$B$160,2,0),"0")</f>
        <v>0</v>
      </c>
      <c r="X29" s="58">
        <f>IFERROR(VLOOKUP(W29,'MS10'!$B$1:$C$161,2,0),0)</f>
        <v>0</v>
      </c>
      <c r="Y29" s="55">
        <f>IFERROR(VLOOKUP($B29,'MS11'!$A$1:$B$160,2,0),"0")</f>
        <v>41</v>
      </c>
      <c r="Z29" s="58">
        <f>IFERROR(VLOOKUP(Y29,'MS11'!$B$1:$C$161,2,0),0)</f>
        <v>311.0364536</v>
      </c>
      <c r="AA29" s="55">
        <f>IFERROR(VLOOKUP($B29,'MS12'!$A$1:$B$160,2,0),"0")</f>
        <v>20</v>
      </c>
      <c r="AB29" s="58">
        <f>IFERROR(VLOOKUP(AA29,'MS12'!$B$1:$C$161,2,0),0)</f>
        <v>504.4500868</v>
      </c>
      <c r="AC29" s="55" t="str">
        <f>IFERROR(VLOOKUP($B29,'MS13'!$A$1:$B$160,2,0),"0")</f>
        <v>0</v>
      </c>
      <c r="AD29" s="58">
        <f>IFERROR(VLOOKUP(AC29,'MS13'!$B$1:$C$161,2,0),0)</f>
        <v>0</v>
      </c>
      <c r="AE29" s="41" t="str">
        <f>IFERROR(__xludf.DUMMYFUNCTION("""COMPUTED_VALUE"""),"sonic86")</f>
        <v>sonic86</v>
      </c>
      <c r="AF29" s="51">
        <f t="shared" si="2"/>
        <v>4459.257542</v>
      </c>
      <c r="AG29" s="58">
        <f>IFERROR(VLOOKUP($AE29,'MS1'!$A$1:$C$161,3,0),0)</f>
        <v>603.5680462</v>
      </c>
      <c r="AH29" s="58">
        <f>IFERROR(VLOOKUP($AE29,'MS2'!$A$1:$C$161,3,0),0)</f>
        <v>1351.788098</v>
      </c>
      <c r="AI29" s="58">
        <f>IFERROR(VLOOKUP($AE29,'MS3'!$A$1:$C$161,3,0),0)</f>
        <v>52.82734973</v>
      </c>
      <c r="AJ29" s="58">
        <f>IFERROR(VLOOKUP($AE29,'MS4'!$A$1:$C$161,3,0),0)</f>
        <v>559.3942296</v>
      </c>
      <c r="AK29" s="58">
        <f>IFERROR(VLOOKUP($AE29,'MS5'!$A$1:$C$161,3,0),0)</f>
        <v>544.331054</v>
      </c>
      <c r="AL29" s="58">
        <f>IFERROR(VLOOKUP($AE29,'MS6'!$A$1:$C$161,3,0),0)</f>
        <v>433.5635027</v>
      </c>
      <c r="AM29" s="58">
        <f>IFERROR(VLOOKUP($AE29,'MS7'!$A$1:$C$161,3,0),0)</f>
        <v>131.2037171</v>
      </c>
      <c r="AN29" s="58">
        <f>IFERROR(VLOOKUP($AE29,'MS8'!$A$1:$C$161,3,0),0)</f>
        <v>47.07440301</v>
      </c>
      <c r="AO29" s="58">
        <f>IFERROR(VLOOKUP($AE29,'MS9'!$A$1:$C$161,3,0),0)</f>
        <v>152.937801</v>
      </c>
      <c r="AP29" s="58">
        <f>IFERROR(VLOOKUP($AE29,'MS10'!$A$1:$C$161,3,0),0)</f>
        <v>582.5693409</v>
      </c>
      <c r="AQ29" s="58">
        <f>IFERROR(VLOOKUP($AE29,'MS11'!$A$1:$C$161,3,0),0)</f>
        <v>0</v>
      </c>
      <c r="AR29" s="58">
        <f>IFERROR(VLOOKUP($AE29,'MS12'!$A$1:$C$161,3,0),0)</f>
        <v>0</v>
      </c>
      <c r="AS29" s="58">
        <f>IFERROR(VLOOKUP($AE29,'MS13'!$A$1:$C$161,3,0),0)</f>
        <v>0</v>
      </c>
    </row>
    <row r="30" ht="15.75" customHeight="1">
      <c r="A30" s="45">
        <f t="shared" si="1"/>
        <v>29</v>
      </c>
      <c r="B30" s="41" t="s">
        <v>110</v>
      </c>
      <c r="C30" s="51">
        <v>5611.299262159596</v>
      </c>
      <c r="D30" s="51"/>
      <c r="E30" s="55">
        <f>IFERROR(VLOOKUP($B30,'MS1'!$A$1:$B$160,2,0),"0")</f>
        <v>15</v>
      </c>
      <c r="F30" s="58">
        <f>IFERROR(VLOOKUP(E30,'MS1'!$B$1:$C$161,2,0),0)</f>
        <v>923.8603567</v>
      </c>
      <c r="G30" s="55">
        <f>IFERROR(VLOOKUP($B30,'MS2'!$A$1:$B$160,2,0),"0")</f>
        <v>1</v>
      </c>
      <c r="H30" s="58">
        <f>IFERROR(VLOOKUP(G30,'MS2'!$B$1:$C$161,2,0),0)</f>
        <v>2280.948857</v>
      </c>
      <c r="I30" s="55">
        <f>IFERROR(VLOOKUP($B30,'MS3'!$A$1:$B$161,2,0),0)</f>
        <v>54</v>
      </c>
      <c r="J30" s="58">
        <f>IFERROR(VLOOKUP(I30,'MS3'!$B$1:$C$161,2,0),0)</f>
        <v>261.1267354</v>
      </c>
      <c r="K30" s="55">
        <f>IFERROR(VLOOKUP($B30,'MS4'!$A$1:$B$160,2,0),"0")</f>
        <v>66</v>
      </c>
      <c r="L30" s="58">
        <f>IFERROR(VLOOKUP(K30,'MS4'!$B$1:$C$161,2,0),0)</f>
        <v>11.98527218</v>
      </c>
      <c r="M30" s="55" t="str">
        <f>IFERROR(VLOOKUP($B30,'MS5'!$A$1:$B$160,2,0),"0")</f>
        <v>0</v>
      </c>
      <c r="N30" s="58">
        <f>IFERROR(VLOOKUP(M30,'MS5'!$B$1:$C$161,2,0),0)</f>
        <v>0</v>
      </c>
      <c r="O30" s="55" t="str">
        <f>IFERROR(VLOOKUP($B30,'MS6'!$A$1:$B$160,2,0),"0")</f>
        <v>0</v>
      </c>
      <c r="P30" s="58">
        <f>IFERROR(VLOOKUP(O30,'MS6'!$B$1:$C$161,2,0),0)</f>
        <v>0</v>
      </c>
      <c r="Q30" s="55">
        <f>IFERROR(VLOOKUP($B30,'MS7'!$A$1:$B$160,2,0),"0")</f>
        <v>6</v>
      </c>
      <c r="R30" s="58">
        <f>IFERROR(VLOOKUP(Q30,'MS7'!$B$1:$C$161,2,0),0)</f>
        <v>1351.788098</v>
      </c>
      <c r="S30" s="55" t="str">
        <f>IFERROR(VLOOKUP($B30,'MS8'!$A$1:$B$160,2,0),"0")</f>
        <v>0</v>
      </c>
      <c r="T30" s="58">
        <f>IFERROR(VLOOKUP(S30,'MS8'!$B$1:$C$161,2,0),0)</f>
        <v>0</v>
      </c>
      <c r="U30" s="55" t="str">
        <f>IFERROR(VLOOKUP($B30,'MS9'!$A$1:$B$160,2,0),"0")</f>
        <v>0</v>
      </c>
      <c r="V30" s="58">
        <f>IFERROR(VLOOKUP(U30,'MS9'!$B$1:$C$161,2,0),0)</f>
        <v>0</v>
      </c>
      <c r="W30" s="55" t="str">
        <f>IFERROR(VLOOKUP($B30,'MS10'!$A$1:$B$160,2,0),"0")</f>
        <v>0</v>
      </c>
      <c r="X30" s="58">
        <f>IFERROR(VLOOKUP(W30,'MS10'!$B$1:$C$161,2,0),0)</f>
        <v>0</v>
      </c>
      <c r="Y30" s="55">
        <f>IFERROR(VLOOKUP($B30,'MS11'!$A$1:$B$160,2,0),"0")</f>
        <v>18</v>
      </c>
      <c r="Z30" s="58">
        <f>IFERROR(VLOOKUP(Y30,'MS11'!$B$1:$C$161,2,0),0)</f>
        <v>781.5899428</v>
      </c>
      <c r="AA30" s="55" t="str">
        <f>IFERROR(VLOOKUP($B30,'MS12'!$A$1:$B$160,2,0),"0")</f>
        <v>0</v>
      </c>
      <c r="AB30" s="58">
        <f>IFERROR(VLOOKUP(AA30,'MS12'!$B$1:$C$161,2,0),0)</f>
        <v>0</v>
      </c>
      <c r="AC30" s="55" t="str">
        <f>IFERROR(VLOOKUP($B30,'MS13'!$A$1:$B$160,2,0),"0")</f>
        <v>0</v>
      </c>
      <c r="AD30" s="58">
        <f>IFERROR(VLOOKUP(AC30,'MS13'!$B$1:$C$161,2,0),0)</f>
        <v>0</v>
      </c>
      <c r="AE30" s="41" t="str">
        <f>IFERROR(__xludf.DUMMYFUNCTION("""COMPUTED_VALUE"""),"alexinzaghi")</f>
        <v>alexinzaghi</v>
      </c>
      <c r="AF30" s="51">
        <f t="shared" si="2"/>
        <v>9284.116026</v>
      </c>
      <c r="AG30" s="58">
        <f>IFERROR(VLOOKUP($AE30,'MS1'!$A$1:$C$161,3,0),0)</f>
        <v>584.051057</v>
      </c>
      <c r="AH30" s="58">
        <f>IFERROR(VLOOKUP($AE30,'MS2'!$A$1:$C$161,3,0),0)</f>
        <v>1436.935626</v>
      </c>
      <c r="AI30" s="58">
        <f>IFERROR(VLOOKUP($AE30,'MS3'!$A$1:$C$161,3,0),0)</f>
        <v>211.8939445</v>
      </c>
      <c r="AJ30" s="58">
        <f>IFERROR(VLOOKUP($AE30,'MS4'!$A$1:$C$161,3,0),0)</f>
        <v>351.0033559</v>
      </c>
      <c r="AK30" s="58">
        <f>IFERROR(VLOOKUP($AE30,'MS5'!$A$1:$C$161,3,0),0)</f>
        <v>1387.618456</v>
      </c>
      <c r="AL30" s="58">
        <f>IFERROR(VLOOKUP($AE30,'MS6'!$A$1:$C$161,3,0),0)</f>
        <v>749.2721365</v>
      </c>
      <c r="AM30" s="58">
        <f>IFERROR(VLOOKUP($AE30,'MS7'!$A$1:$C$161,3,0),0)</f>
        <v>1436.935626</v>
      </c>
      <c r="AN30" s="58">
        <f>IFERROR(VLOOKUP($AE30,'MS8'!$A$1:$C$161,3,0),0)</f>
        <v>679.3801793</v>
      </c>
      <c r="AO30" s="58">
        <f>IFERROR(VLOOKUP($AE30,'MS9'!$A$1:$C$161,3,0),0)</f>
        <v>1253.168694</v>
      </c>
      <c r="AP30" s="58">
        <f>IFERROR(VLOOKUP($AE30,'MS10'!$A$1:$C$161,3,0),0)</f>
        <v>797.4155515</v>
      </c>
      <c r="AQ30" s="58">
        <f>IFERROR(VLOOKUP($AE30,'MS11'!$A$1:$C$161,3,0),0)</f>
        <v>564.9969906</v>
      </c>
      <c r="AR30" s="58">
        <f>IFERROR(VLOOKUP($AE30,'MS12'!$A$1:$C$161,3,0),0)</f>
        <v>394.3417086</v>
      </c>
      <c r="AS30" s="58">
        <f>IFERROR(VLOOKUP($AE30,'MS13'!$A$1:$C$161,3,0),0)</f>
        <v>0</v>
      </c>
    </row>
    <row r="31" ht="15.75" customHeight="1">
      <c r="A31" s="45">
        <f t="shared" si="1"/>
        <v>30</v>
      </c>
      <c r="B31" s="122" t="s">
        <v>79</v>
      </c>
      <c r="C31" s="51">
        <v>5588.174679419194</v>
      </c>
      <c r="D31" s="51"/>
      <c r="E31" s="55">
        <f>IFERROR(VLOOKUP($B31,'MS1'!$A$1:$B$160,2,0),"0")</f>
        <v>62</v>
      </c>
      <c r="F31" s="58">
        <f>IFERROR(VLOOKUP(E31,'MS1'!$B$1:$C$161,2,0),0)</f>
        <v>94.24504401</v>
      </c>
      <c r="G31" s="55" t="str">
        <f>IFERROR(VLOOKUP($B31,'MS2'!$A$1:$B$160,2,0),"0")</f>
        <v>0</v>
      </c>
      <c r="H31" s="58">
        <f>IFERROR(VLOOKUP(G31,'MS2'!$B$1:$C$161,2,0),0)</f>
        <v>0</v>
      </c>
      <c r="I31" s="55">
        <f>IFERROR(VLOOKUP($B31,'MS3'!$A$1:$B$161,2,0),0)</f>
        <v>73</v>
      </c>
      <c r="J31" s="58">
        <f>IFERROR(VLOOKUP(I31,'MS3'!$B$1:$C$161,2,0),0)</f>
        <v>42.11639783</v>
      </c>
      <c r="K31" s="55">
        <f>IFERROR(VLOOKUP($B31,'MS4'!$A$1:$B$160,2,0),"0")</f>
        <v>26</v>
      </c>
      <c r="L31" s="58">
        <f>IFERROR(VLOOKUP(K31,'MS4'!$B$1:$C$161,2,0),0)</f>
        <v>620.2608996</v>
      </c>
      <c r="M31" s="55">
        <f>IFERROR(VLOOKUP($B31,'MS5'!$A$1:$B$160,2,0),"0")</f>
        <v>39</v>
      </c>
      <c r="N31" s="58">
        <f>IFERROR(VLOOKUP(M31,'MS5'!$B$1:$C$161,2,0),0)</f>
        <v>343.5814157</v>
      </c>
      <c r="O31" s="55">
        <f>IFERROR(VLOOKUP($B31,'MS6'!$A$1:$B$160,2,0),"0")</f>
        <v>32</v>
      </c>
      <c r="P31" s="58">
        <f>IFERROR(VLOOKUP(O31,'MS6'!$B$1:$C$161,2,0),0)</f>
        <v>519.8372523</v>
      </c>
      <c r="Q31" s="55" t="str">
        <f>IFERROR(VLOOKUP($B31,'MS7'!$A$1:$B$160,2,0),"0")</f>
        <v>0</v>
      </c>
      <c r="R31" s="58">
        <f>IFERROR(VLOOKUP(Q31,'MS7'!$B$1:$C$161,2,0),0)</f>
        <v>0</v>
      </c>
      <c r="S31" s="55">
        <f>IFERROR(VLOOKUP($B31,'MS8'!$A$1:$B$160,2,0),"0")</f>
        <v>14</v>
      </c>
      <c r="T31" s="58">
        <f>IFERROR(VLOOKUP(S31,'MS8'!$B$1:$C$161,2,0),0)</f>
        <v>950.1317907</v>
      </c>
      <c r="U31" s="55">
        <f>IFERROR(VLOOKUP($B31,'MS9'!$A$1:$B$160,2,0),"0")</f>
        <v>14</v>
      </c>
      <c r="V31" s="58">
        <f>IFERROR(VLOOKUP(U31,'MS9'!$B$1:$C$161,2,0),0)</f>
        <v>928.759716</v>
      </c>
      <c r="W31" s="55">
        <f>IFERROR(VLOOKUP($B31,'MS10'!$A$1:$B$160,2,0),"0")</f>
        <v>15</v>
      </c>
      <c r="X31" s="58">
        <f>IFERROR(VLOOKUP(W31,'MS10'!$B$1:$C$161,2,0),0)</f>
        <v>887.8756775</v>
      </c>
      <c r="Y31" s="55">
        <f>IFERROR(VLOOKUP($B31,'MS11'!$A$1:$B$160,2,0),"0")</f>
        <v>14</v>
      </c>
      <c r="Z31" s="58">
        <f>IFERROR(VLOOKUP(Y31,'MS11'!$B$1:$C$161,2,0),0)</f>
        <v>906.2513072</v>
      </c>
      <c r="AA31" s="55">
        <f>IFERROR(VLOOKUP($B31,'MS12'!$A$1:$B$160,2,0),"0")</f>
        <v>28</v>
      </c>
      <c r="AB31" s="58">
        <f>IFERROR(VLOOKUP(AA31,'MS12'!$B$1:$C$161,2,0),0)</f>
        <v>295.1151786</v>
      </c>
      <c r="AC31" s="55" t="str">
        <f>IFERROR(VLOOKUP($B31,'MS13'!$A$1:$B$160,2,0),"0")</f>
        <v>0</v>
      </c>
      <c r="AD31" s="58">
        <f>IFERROR(VLOOKUP(AC31,'MS13'!$B$1:$C$161,2,0),0)</f>
        <v>0</v>
      </c>
      <c r="AE31" s="41" t="str">
        <f>IFERROR(__xludf.DUMMYFUNCTION("""COMPUTED_VALUE"""),"fiodor86")</f>
        <v>fiodor86</v>
      </c>
      <c r="AF31" s="51">
        <f t="shared" si="2"/>
        <v>4944.990999</v>
      </c>
      <c r="AG31" s="58">
        <f>IFERROR(VLOOKUP($AE31,'MS1'!$A$1:$C$161,3,0),0)</f>
        <v>564.9969906</v>
      </c>
      <c r="AH31" s="58">
        <f>IFERROR(VLOOKUP($AE31,'MS2'!$A$1:$C$161,3,0),0)</f>
        <v>0</v>
      </c>
      <c r="AI31" s="58">
        <f>IFERROR(VLOOKUP($AE31,'MS3'!$A$1:$C$161,3,0),0)</f>
        <v>224.0181595</v>
      </c>
      <c r="AJ31" s="58">
        <f>IFERROR(VLOOKUP($AE31,'MS4'!$A$1:$C$161,3,0),0)</f>
        <v>2254.643182</v>
      </c>
      <c r="AK31" s="58">
        <f>IFERROR(VLOOKUP($AE31,'MS5'!$A$1:$C$161,3,0),0)</f>
        <v>174.8982347</v>
      </c>
      <c r="AL31" s="58">
        <f>IFERROR(VLOOKUP($AE31,'MS6'!$A$1:$C$161,3,0),0)</f>
        <v>198.1546117</v>
      </c>
      <c r="AM31" s="58">
        <f>IFERROR(VLOOKUP($AE31,'MS7'!$A$1:$C$161,3,0),0)</f>
        <v>363.5901973</v>
      </c>
      <c r="AN31" s="58">
        <f>IFERROR(VLOOKUP($AE31,'MS8'!$A$1:$C$161,3,0),0)</f>
        <v>158.7996403</v>
      </c>
      <c r="AO31" s="58">
        <f>IFERROR(VLOOKUP($AE31,'MS9'!$A$1:$C$161,3,0),0)</f>
        <v>265.3215789</v>
      </c>
      <c r="AP31" s="58">
        <f>IFERROR(VLOOKUP($AE31,'MS10'!$A$1:$C$161,3,0),0)</f>
        <v>0</v>
      </c>
      <c r="AQ31" s="58">
        <f>IFERROR(VLOOKUP($AE31,'MS11'!$A$1:$C$161,3,0),0)</f>
        <v>0</v>
      </c>
      <c r="AR31" s="58">
        <f>IFERROR(VLOOKUP($AE31,'MS12'!$A$1:$C$161,3,0),0)</f>
        <v>740.5684038</v>
      </c>
      <c r="AS31" s="58">
        <f>IFERROR(VLOOKUP($AE31,'MS13'!$A$1:$C$161,3,0),0)</f>
        <v>0</v>
      </c>
    </row>
    <row r="32" ht="15.75" customHeight="1">
      <c r="A32" s="45">
        <f t="shared" si="1"/>
        <v>31</v>
      </c>
      <c r="B32" s="83" t="s">
        <v>66</v>
      </c>
      <c r="C32" s="51">
        <v>5576.976584342712</v>
      </c>
      <c r="D32" s="51"/>
      <c r="E32" s="55">
        <f>IFERROR(VLOOKUP($B32,'MS1'!$A$1:$B$160,2,0),"0")</f>
        <v>13</v>
      </c>
      <c r="F32" s="58">
        <f>IFERROR(VLOOKUP(E32,'MS1'!$B$1:$C$161,2,0),0)</f>
        <v>992.3285228</v>
      </c>
      <c r="G32" s="55">
        <f>IFERROR(VLOOKUP($B32,'MS2'!$A$1:$B$160,2,0),"0")</f>
        <v>7</v>
      </c>
      <c r="H32" s="58">
        <f>IFERROR(VLOOKUP(G32,'MS2'!$B$1:$C$161,2,0),0)</f>
        <v>1280.361175</v>
      </c>
      <c r="I32" s="55">
        <f>IFERROR(VLOOKUP($B32,'MS3'!$A$1:$B$161,2,0),0)</f>
        <v>12</v>
      </c>
      <c r="J32" s="58">
        <f>IFERROR(VLOOKUP(I32,'MS3'!$B$1:$C$161,2,0),0)</f>
        <v>1074.830516</v>
      </c>
      <c r="K32" s="55">
        <f>IFERROR(VLOOKUP($B32,'MS4'!$A$1:$B$160,2,0),"0")</f>
        <v>32</v>
      </c>
      <c r="L32" s="58">
        <f>IFERROR(VLOOKUP(K32,'MS4'!$B$1:$C$161,2,0),0)</f>
        <v>502.7064237</v>
      </c>
      <c r="M32" s="55" t="str">
        <f>IFERROR(VLOOKUP($B32,'MS5'!$A$1:$B$160,2,0),"0")</f>
        <v>0</v>
      </c>
      <c r="N32" s="58">
        <f>IFERROR(VLOOKUP(M32,'MS5'!$B$1:$C$161,2,0),0)</f>
        <v>0</v>
      </c>
      <c r="O32" s="55">
        <f>IFERROR(VLOOKUP($B32,'MS6'!$A$1:$B$160,2,0),"0")</f>
        <v>47</v>
      </c>
      <c r="P32" s="58">
        <f>IFERROR(VLOOKUP(O32,'MS6'!$B$1:$C$161,2,0),0)</f>
        <v>280.7704417</v>
      </c>
      <c r="Q32" s="55">
        <f>IFERROR(VLOOKUP($B32,'MS7'!$A$1:$B$160,2,0),"0")</f>
        <v>43</v>
      </c>
      <c r="R32" s="58">
        <f>IFERROR(VLOOKUP(Q32,'MS7'!$B$1:$C$161,2,0),0)</f>
        <v>348.5484111</v>
      </c>
      <c r="S32" s="55">
        <f>IFERROR(VLOOKUP($B32,'MS8'!$A$1:$B$160,2,0),"0")</f>
        <v>57</v>
      </c>
      <c r="T32" s="58">
        <f>IFERROR(VLOOKUP(S32,'MS8'!$B$1:$C$161,2,0),0)</f>
        <v>145.9370964</v>
      </c>
      <c r="U32" s="55">
        <f>IFERROR(VLOOKUP($B32,'MS9'!$A$1:$B$160,2,0),"0")</f>
        <v>29</v>
      </c>
      <c r="V32" s="58">
        <f>IFERROR(VLOOKUP(U32,'MS9'!$B$1:$C$161,2,0),0)</f>
        <v>550.8511494</v>
      </c>
      <c r="W32" s="55">
        <f>IFERROR(VLOOKUP($B32,'MS10'!$A$1:$B$160,2,0),"0")</f>
        <v>49</v>
      </c>
      <c r="X32" s="58">
        <f>IFERROR(VLOOKUP(W32,'MS10'!$B$1:$C$161,2,0),0)</f>
        <v>211.3371917</v>
      </c>
      <c r="Y32" s="55">
        <f>IFERROR(VLOOKUP($B32,'MS11'!$A$1:$B$160,2,0),"0")</f>
        <v>49</v>
      </c>
      <c r="Z32" s="58">
        <f>IFERROR(VLOOKUP(Y32,'MS11'!$B$1:$C$161,2,0),0)</f>
        <v>189.3056563</v>
      </c>
      <c r="AA32" s="55">
        <f>IFERROR(VLOOKUP($B32,'MS12'!$A$1:$B$160,2,0),"0")</f>
        <v>40</v>
      </c>
      <c r="AB32" s="58">
        <f>IFERROR(VLOOKUP(AA32,'MS12'!$B$1:$C$161,2,0),0)</f>
        <v>38.56275179</v>
      </c>
      <c r="AC32" s="55" t="str">
        <f>IFERROR(VLOOKUP($B32,'MS13'!$A$1:$B$160,2,0),"0")</f>
        <v>0</v>
      </c>
      <c r="AD32" s="58">
        <f>IFERROR(VLOOKUP(AC32,'MS13'!$B$1:$C$161,2,0),0)</f>
        <v>0</v>
      </c>
      <c r="AE32" s="41" t="str">
        <f>IFERROR(__xludf.DUMMYFUNCTION("""COMPUTED_VALUE"""),"_Macash_")</f>
        <v>_Macash_</v>
      </c>
      <c r="AF32" s="51">
        <f t="shared" si="2"/>
        <v>4878.689943</v>
      </c>
      <c r="AG32" s="58">
        <f>IFERROR(VLOOKUP($AE32,'MS1'!$A$1:$C$161,3,0),0)</f>
        <v>546.3747749</v>
      </c>
      <c r="AH32" s="58">
        <f>IFERROR(VLOOKUP($AE32,'MS2'!$A$1:$C$161,3,0),0)</f>
        <v>687.0233191</v>
      </c>
      <c r="AI32" s="58">
        <f>IFERROR(VLOOKUP($AE32,'MS3'!$A$1:$C$161,3,0),0)</f>
        <v>325.7098964</v>
      </c>
      <c r="AJ32" s="58">
        <f>IFERROR(VLOOKUP($AE32,'MS4'!$A$1:$C$161,3,0),0)</f>
        <v>936.0040883</v>
      </c>
      <c r="AK32" s="58">
        <f>IFERROR(VLOOKUP($AE32,'MS5'!$A$1:$C$161,3,0),0)</f>
        <v>0</v>
      </c>
      <c r="AL32" s="58">
        <f>IFERROR(VLOOKUP($AE32,'MS6'!$A$1:$C$161,3,0),0)</f>
        <v>450.1854802</v>
      </c>
      <c r="AM32" s="58">
        <f>IFERROR(VLOOKUP($AE32,'MS7'!$A$1:$C$161,3,0),0)</f>
        <v>0</v>
      </c>
      <c r="AN32" s="58">
        <f>IFERROR(VLOOKUP($AE32,'MS8'!$A$1:$C$161,3,0),0)</f>
        <v>0</v>
      </c>
      <c r="AO32" s="58">
        <f>IFERROR(VLOOKUP($AE32,'MS9'!$A$1:$C$161,3,0),0)</f>
        <v>0</v>
      </c>
      <c r="AP32" s="58">
        <f>IFERROR(VLOOKUP($AE32,'MS10'!$A$1:$C$161,3,0),0)</f>
        <v>0</v>
      </c>
      <c r="AQ32" s="58">
        <f>IFERROR(VLOOKUP($AE32,'MS11'!$A$1:$C$161,3,0),0)</f>
        <v>1835.088066</v>
      </c>
      <c r="AR32" s="58">
        <f>IFERROR(VLOOKUP($AE32,'MS12'!$A$1:$C$161,3,0),0)</f>
        <v>98.30431754</v>
      </c>
      <c r="AS32" s="58">
        <f>IFERROR(VLOOKUP($AE32,'MS13'!$A$1:$C$161,3,0),0)</f>
        <v>0</v>
      </c>
    </row>
    <row r="33" ht="15.75" customHeight="1">
      <c r="A33" s="45">
        <f t="shared" si="1"/>
        <v>32</v>
      </c>
      <c r="B33" s="41" t="s">
        <v>98</v>
      </c>
      <c r="C33" s="51">
        <v>5560.212113995565</v>
      </c>
      <c r="D33" s="51"/>
      <c r="E33" s="55">
        <f>IFERROR(VLOOKUP($B33,'MS1'!$A$1:$B$160,2,0),"0")</f>
        <v>4</v>
      </c>
      <c r="F33" s="58">
        <f>IFERROR(VLOOKUP(E33,'MS1'!$B$1:$C$161,2,0),0)</f>
        <v>1542.74943</v>
      </c>
      <c r="G33" s="55">
        <f>IFERROR(VLOOKUP($B33,'MS2'!$A$1:$B$160,2,0),"0")</f>
        <v>42</v>
      </c>
      <c r="H33" s="58">
        <f>IFERROR(VLOOKUP(G33,'MS2'!$B$1:$C$161,2,0),0)</f>
        <v>363.5901973</v>
      </c>
      <c r="I33" s="55">
        <f>IFERROR(VLOOKUP($B33,'MS3'!$A$1:$B$161,2,0),0)</f>
        <v>32</v>
      </c>
      <c r="J33" s="58">
        <f>IFERROR(VLOOKUP(I33,'MS3'!$B$1:$C$161,2,0),0)</f>
        <v>582.3002309</v>
      </c>
      <c r="K33" s="55" t="str">
        <f>IFERROR(VLOOKUP($B33,'MS4'!$A$1:$B$160,2,0),"0")</f>
        <v>0</v>
      </c>
      <c r="L33" s="58">
        <f>IFERROR(VLOOKUP(K33,'MS4'!$B$1:$C$161,2,0),0)</f>
        <v>0</v>
      </c>
      <c r="M33" s="55">
        <f>IFERROR(VLOOKUP($B33,'MS5'!$A$1:$B$160,2,0),"0")</f>
        <v>36</v>
      </c>
      <c r="N33" s="58">
        <f>IFERROR(VLOOKUP(M33,'MS5'!$B$1:$C$161,2,0),0)</f>
        <v>394.3417086</v>
      </c>
      <c r="O33" s="55" t="str">
        <f>IFERROR(VLOOKUP($B33,'MS6'!$A$1:$B$160,2,0),"0")</f>
        <v>0</v>
      </c>
      <c r="P33" s="58">
        <f>IFERROR(VLOOKUP(O33,'MS6'!$B$1:$C$161,2,0),0)</f>
        <v>0</v>
      </c>
      <c r="Q33" s="55">
        <f>IFERROR(VLOOKUP($B33,'MS7'!$A$1:$B$160,2,0),"0")</f>
        <v>63</v>
      </c>
      <c r="R33" s="58">
        <f>IFERROR(VLOOKUP(Q33,'MS7'!$B$1:$C$161,2,0),0)</f>
        <v>82.13520769</v>
      </c>
      <c r="S33" s="55">
        <f>IFERROR(VLOOKUP($B33,'MS8'!$A$1:$B$160,2,0),"0")</f>
        <v>13</v>
      </c>
      <c r="T33" s="58">
        <f>IFERROR(VLOOKUP(S33,'MS8'!$B$1:$C$161,2,0),0)</f>
        <v>985.4971164</v>
      </c>
      <c r="U33" s="55">
        <f>IFERROR(VLOOKUP($B33,'MS9'!$A$1:$B$160,2,0),"0")</f>
        <v>38</v>
      </c>
      <c r="V33" s="58">
        <f>IFERROR(VLOOKUP(U33,'MS9'!$B$1:$C$161,2,0),0)</f>
        <v>389.6226246</v>
      </c>
      <c r="W33" s="55">
        <f>IFERROR(VLOOKUP($B33,'MS10'!$A$1:$B$160,2,0),"0")</f>
        <v>40</v>
      </c>
      <c r="X33" s="58">
        <f>IFERROR(VLOOKUP(W33,'MS10'!$B$1:$C$161,2,0),0)</f>
        <v>347.400133</v>
      </c>
      <c r="Y33" s="55">
        <f>IFERROR(VLOOKUP($B33,'MS11'!$A$1:$B$160,2,0),"0")</f>
        <v>15</v>
      </c>
      <c r="Z33" s="58">
        <f>IFERROR(VLOOKUP(Y33,'MS11'!$B$1:$C$161,2,0),0)</f>
        <v>872.5754653</v>
      </c>
      <c r="AA33" s="55" t="str">
        <f>IFERROR(VLOOKUP($B33,'MS12'!$A$1:$B$160,2,0),"0")</f>
        <v>0</v>
      </c>
      <c r="AB33" s="58">
        <f>IFERROR(VLOOKUP(AA33,'MS12'!$B$1:$C$161,2,0),0)</f>
        <v>0</v>
      </c>
      <c r="AC33" s="55" t="str">
        <f>IFERROR(VLOOKUP($B33,'MS13'!$A$1:$B$160,2,0),"0")</f>
        <v>0</v>
      </c>
      <c r="AD33" s="58">
        <f>IFERROR(VLOOKUP(AC33,'MS13'!$B$1:$C$161,2,0),0)</f>
        <v>0</v>
      </c>
      <c r="AE33" s="41" t="str">
        <f>IFERROR(__xludf.DUMMYFUNCTION("""COMPUTED_VALUE"""),"Scherkan86")</f>
        <v>Scherkan86</v>
      </c>
      <c r="AF33" s="51">
        <f t="shared" si="2"/>
        <v>7435.096424</v>
      </c>
      <c r="AG33" s="58">
        <f>IFERROR(VLOOKUP($AE33,'MS1'!$A$1:$C$161,3,0),0)</f>
        <v>528.1564149</v>
      </c>
      <c r="AH33" s="58">
        <f>IFERROR(VLOOKUP($AE33,'MS2'!$A$1:$C$161,3,0),0)</f>
        <v>1890.244011</v>
      </c>
      <c r="AI33" s="58">
        <f>IFERROR(VLOOKUP($AE33,'MS3'!$A$1:$C$161,3,0),0)</f>
        <v>618.0725946</v>
      </c>
      <c r="AJ33" s="58">
        <f>IFERROR(VLOOKUP($AE33,'MS4'!$A$1:$C$161,3,0),0)</f>
        <v>232.4113696</v>
      </c>
      <c r="AK33" s="58">
        <f>IFERROR(VLOOKUP($AE33,'MS5'!$A$1:$C$161,3,0),0)</f>
        <v>189.3056563</v>
      </c>
      <c r="AL33" s="58">
        <f>IFERROR(VLOOKUP($AE33,'MS6'!$A$1:$C$161,3,0),0)</f>
        <v>0</v>
      </c>
      <c r="AM33" s="58">
        <f>IFERROR(VLOOKUP($AE33,'MS7'!$A$1:$C$161,3,0),0)</f>
        <v>0</v>
      </c>
      <c r="AN33" s="58">
        <f>IFERROR(VLOOKUP($AE33,'MS8'!$A$1:$C$161,3,0),0)</f>
        <v>0</v>
      </c>
      <c r="AO33" s="58">
        <f>IFERROR(VLOOKUP($AE33,'MS9'!$A$1:$C$161,3,0),0)</f>
        <v>1136.962822</v>
      </c>
      <c r="AP33" s="58">
        <f>IFERROR(VLOOKUP($AE33,'MS10'!$A$1:$C$161,3,0),0)</f>
        <v>1402.212127</v>
      </c>
      <c r="AQ33" s="58">
        <f>IFERROR(VLOOKUP($AE33,'MS11'!$A$1:$C$161,3,0),0)</f>
        <v>394.3417086</v>
      </c>
      <c r="AR33" s="58">
        <f>IFERROR(VLOOKUP($AE33,'MS12'!$A$1:$C$161,3,0),0)</f>
        <v>1043.38972</v>
      </c>
      <c r="AS33" s="58">
        <f>IFERROR(VLOOKUP($AE33,'MS13'!$A$1:$C$161,3,0),0)</f>
        <v>0</v>
      </c>
    </row>
    <row r="34" ht="15.75" customHeight="1">
      <c r="A34" s="45">
        <f t="shared" si="1"/>
        <v>33</v>
      </c>
      <c r="B34" s="41" t="s">
        <v>82</v>
      </c>
      <c r="C34" s="51">
        <v>5443.201752700151</v>
      </c>
      <c r="D34" s="51"/>
      <c r="E34" s="55">
        <f>IFERROR(VLOOKUP($B34,'MS1'!$A$1:$B$160,2,0),"0")</f>
        <v>51</v>
      </c>
      <c r="F34" s="58">
        <f>IFERROR(VLOOKUP(E34,'MS1'!$B$1:$C$161,2,0),0)</f>
        <v>235.0322802</v>
      </c>
      <c r="G34" s="55">
        <f>IFERROR(VLOOKUP($B34,'MS2'!$A$1:$B$160,2,0),"0")</f>
        <v>20</v>
      </c>
      <c r="H34" s="58">
        <f>IFERROR(VLOOKUP(G34,'MS2'!$B$1:$C$161,2,0),0)</f>
        <v>781.5899428</v>
      </c>
      <c r="I34" s="55">
        <f>IFERROR(VLOOKUP($B34,'MS3'!$A$1:$B$161,2,0),0)</f>
        <v>22</v>
      </c>
      <c r="J34" s="58">
        <f>IFERROR(VLOOKUP(I34,'MS3'!$B$1:$C$161,2,0),0)</f>
        <v>781.5899428</v>
      </c>
      <c r="K34" s="55">
        <f>IFERROR(VLOOKUP($B34,'MS4'!$A$1:$B$160,2,0),"0")</f>
        <v>7</v>
      </c>
      <c r="L34" s="58">
        <f>IFERROR(VLOOKUP(K34,'MS4'!$B$1:$C$161,2,0),0)</f>
        <v>1260.116288</v>
      </c>
      <c r="M34" s="55">
        <f>IFERROR(VLOOKUP($B34,'MS5'!$A$1:$B$160,2,0),"0")</f>
        <v>54</v>
      </c>
      <c r="N34" s="58">
        <f>IFERROR(VLOOKUP(M34,'MS5'!$B$1:$C$161,2,0),0)</f>
        <v>118.775986</v>
      </c>
      <c r="O34" s="55" t="str">
        <f>IFERROR(VLOOKUP($B34,'MS6'!$A$1:$B$160,2,0),"0")</f>
        <v>0</v>
      </c>
      <c r="P34" s="58">
        <f>IFERROR(VLOOKUP(O34,'MS6'!$B$1:$C$161,2,0),0)</f>
        <v>0</v>
      </c>
      <c r="Q34" s="55">
        <f>IFERROR(VLOOKUP($B34,'MS7'!$A$1:$B$160,2,0),"0")</f>
        <v>19</v>
      </c>
      <c r="R34" s="58">
        <f>IFERROR(VLOOKUP(Q34,'MS7'!$B$1:$C$161,2,0),0)</f>
        <v>807.5106017</v>
      </c>
      <c r="S34" s="55">
        <f>IFERROR(VLOOKUP($B34,'MS8'!$A$1:$B$160,2,0),"0")</f>
        <v>53</v>
      </c>
      <c r="T34" s="58">
        <f>IFERROR(VLOOKUP(S34,'MS8'!$B$1:$C$161,2,0),0)</f>
        <v>198.1546117</v>
      </c>
      <c r="U34" s="55">
        <f>IFERROR(VLOOKUP($B34,'MS9'!$A$1:$B$160,2,0),"0")</f>
        <v>52</v>
      </c>
      <c r="V34" s="58">
        <f>IFERROR(VLOOKUP(U34,'MS9'!$B$1:$C$161,2,0),0)</f>
        <v>180.1188789</v>
      </c>
      <c r="W34" s="55">
        <f>IFERROR(VLOOKUP($B34,'MS10'!$A$1:$B$160,2,0),"0")</f>
        <v>45</v>
      </c>
      <c r="X34" s="58">
        <f>IFERROR(VLOOKUP(W34,'MS10'!$B$1:$C$161,2,0),0)</f>
        <v>269.8558497</v>
      </c>
      <c r="Y34" s="55">
        <f>IFERROR(VLOOKUP($B34,'MS11'!$A$1:$B$160,2,0),"0")</f>
        <v>17</v>
      </c>
      <c r="Z34" s="58">
        <f>IFERROR(VLOOKUP(Y34,'MS11'!$B$1:$C$161,2,0),0)</f>
        <v>810.4573706</v>
      </c>
      <c r="AA34" s="55" t="str">
        <f>IFERROR(VLOOKUP($B34,'MS12'!$A$1:$B$160,2,0),"0")</f>
        <v>0</v>
      </c>
      <c r="AB34" s="58">
        <f>IFERROR(VLOOKUP(AA34,'MS12'!$B$1:$C$161,2,0),0)</f>
        <v>0</v>
      </c>
      <c r="AC34" s="55" t="str">
        <f>IFERROR(VLOOKUP($B34,'MS13'!$A$1:$B$160,2,0),"0")</f>
        <v>0</v>
      </c>
      <c r="AD34" s="58">
        <f>IFERROR(VLOOKUP(AC34,'MS13'!$B$1:$C$161,2,0),0)</f>
        <v>0</v>
      </c>
      <c r="AE34" s="41" t="str">
        <f>IFERROR(__xludf.DUMMYFUNCTION("""COMPUTED_VALUE"""),"gregmoore")</f>
        <v>gregmoore</v>
      </c>
      <c r="AF34" s="51">
        <f t="shared" si="2"/>
        <v>5703.622754</v>
      </c>
      <c r="AG34" s="58">
        <f>IFERROR(VLOOKUP($AE34,'MS1'!$A$1:$C$161,3,0),0)</f>
        <v>510.3166005</v>
      </c>
      <c r="AH34" s="58">
        <f>IFERROR(VLOOKUP($AE34,'MS2'!$A$1:$C$161,3,0),0)</f>
        <v>584.051057</v>
      </c>
      <c r="AI34" s="58">
        <f>IFERROR(VLOOKUP($AE34,'MS3'!$A$1:$C$161,3,0),0)</f>
        <v>248.6302414</v>
      </c>
      <c r="AJ34" s="58">
        <f>IFERROR(VLOOKUP($AE34,'MS4'!$A$1:$C$161,3,0),0)</f>
        <v>399.0120246</v>
      </c>
      <c r="AK34" s="58">
        <f>IFERROR(VLOOKUP($AE34,'MS5'!$A$1:$C$161,3,0),0)</f>
        <v>586.1961503</v>
      </c>
      <c r="AL34" s="58">
        <f>IFERROR(VLOOKUP($AE34,'MS6'!$A$1:$C$161,3,0),0)</f>
        <v>95.65566542</v>
      </c>
      <c r="AM34" s="58">
        <f>IFERROR(VLOOKUP($AE34,'MS7'!$A$1:$C$161,3,0),0)</f>
        <v>1682.910213</v>
      </c>
      <c r="AN34" s="58">
        <f>IFERROR(VLOOKUP($AE34,'MS8'!$A$1:$C$161,3,0),0)</f>
        <v>519.8372523</v>
      </c>
      <c r="AO34" s="58">
        <f>IFERROR(VLOOKUP($AE34,'MS9'!$A$1:$C$161,3,0),0)</f>
        <v>357.182675</v>
      </c>
      <c r="AP34" s="58">
        <f>IFERROR(VLOOKUP($AE34,'MS10'!$A$1:$C$161,3,0),0)</f>
        <v>0</v>
      </c>
      <c r="AQ34" s="58">
        <f>IFERROR(VLOOKUP($AE34,'MS11'!$A$1:$C$161,3,0),0)</f>
        <v>311.0364536</v>
      </c>
      <c r="AR34" s="58">
        <f>IFERROR(VLOOKUP($AE34,'MS12'!$A$1:$C$161,3,0),0)</f>
        <v>504.4500868</v>
      </c>
      <c r="AS34" s="58">
        <f>IFERROR(VLOOKUP($AE34,'MS13'!$A$1:$C$161,3,0),0)</f>
        <v>0</v>
      </c>
    </row>
    <row r="35" ht="15.75" customHeight="1">
      <c r="A35" s="45">
        <f t="shared" si="1"/>
        <v>34</v>
      </c>
      <c r="B35" s="87" t="s">
        <v>71</v>
      </c>
      <c r="C35" s="51">
        <v>5406.664028010459</v>
      </c>
      <c r="D35" s="51"/>
      <c r="E35" s="55">
        <f>IFERROR(VLOOKUP($B35,'MS1'!$A$1:$B$160,2,0),"0")</f>
        <v>35</v>
      </c>
      <c r="F35" s="58">
        <f>IFERROR(VLOOKUP(E35,'MS1'!$B$1:$C$161,2,0),0)</f>
        <v>475.682846</v>
      </c>
      <c r="G35" s="55">
        <f>IFERROR(VLOOKUP($B35,'MS2'!$A$1:$B$160,2,0),"0")</f>
        <v>34</v>
      </c>
      <c r="H35" s="58">
        <f>IFERROR(VLOOKUP(G35,'MS2'!$B$1:$C$161,2,0),0)</f>
        <v>492.8323737</v>
      </c>
      <c r="I35" s="55">
        <f>IFERROR(VLOOKUP($B35,'MS3'!$A$1:$B$161,2,0),0)</f>
        <v>31</v>
      </c>
      <c r="J35" s="58">
        <f>IFERROR(VLOOKUP(I35,'MS3'!$B$1:$C$161,2,0),0)</f>
        <v>599.9835611</v>
      </c>
      <c r="K35" s="55">
        <f>IFERROR(VLOOKUP($B35,'MS4'!$A$1:$B$160,2,0),"0")</f>
        <v>36</v>
      </c>
      <c r="L35" s="58">
        <f>IFERROR(VLOOKUP(K35,'MS4'!$B$1:$C$161,2,0),0)</f>
        <v>432.33456</v>
      </c>
      <c r="M35" s="55">
        <f>IFERROR(VLOOKUP($B35,'MS5'!$A$1:$B$160,2,0),"0")</f>
        <v>37</v>
      </c>
      <c r="N35" s="58">
        <f>IFERROR(VLOOKUP(M35,'MS5'!$B$1:$C$161,2,0),0)</f>
        <v>377.1442509</v>
      </c>
      <c r="O35" s="55">
        <f>IFERROR(VLOOKUP($B35,'MS6'!$A$1:$B$160,2,0),"0")</f>
        <v>17</v>
      </c>
      <c r="P35" s="58">
        <f>IFERROR(VLOOKUP(O35,'MS6'!$B$1:$C$161,2,0),0)</f>
        <v>855.7448265</v>
      </c>
      <c r="Q35" s="55">
        <f>IFERROR(VLOOKUP($B35,'MS7'!$A$1:$B$160,2,0),"0")</f>
        <v>57</v>
      </c>
      <c r="R35" s="58">
        <f>IFERROR(VLOOKUP(Q35,'MS7'!$B$1:$C$161,2,0),0)</f>
        <v>156.4015653</v>
      </c>
      <c r="S35" s="55">
        <f>IFERROR(VLOOKUP($B35,'MS8'!$A$1:$B$160,2,0),"0")</f>
        <v>46</v>
      </c>
      <c r="T35" s="58">
        <f>IFERROR(VLOOKUP(S35,'MS8'!$B$1:$C$161,2,0),0)</f>
        <v>295.1151786</v>
      </c>
      <c r="U35" s="55">
        <f>IFERROR(VLOOKUP($B35,'MS9'!$A$1:$B$160,2,0),"0")</f>
        <v>15</v>
      </c>
      <c r="V35" s="58">
        <f>IFERROR(VLOOKUP(U35,'MS9'!$B$1:$C$161,2,0),0)</f>
        <v>895.3222896</v>
      </c>
      <c r="W35" s="55">
        <f>IFERROR(VLOOKUP($B35,'MS10'!$A$1:$B$160,2,0),"0")</f>
        <v>17</v>
      </c>
      <c r="X35" s="58">
        <f>IFERROR(VLOOKUP(W35,'MS10'!$B$1:$C$161,2,0),0)</f>
        <v>826.1025763</v>
      </c>
      <c r="Y35" s="55" t="str">
        <f>IFERROR(VLOOKUP($B35,'MS11'!$A$1:$B$160,2,0),"0")</f>
        <v>0</v>
      </c>
      <c r="Z35" s="58">
        <f>IFERROR(VLOOKUP(Y35,'MS11'!$B$1:$C$161,2,0),0)</f>
        <v>0</v>
      </c>
      <c r="AA35" s="55" t="str">
        <f>IFERROR(VLOOKUP($B35,'MS12'!$A$1:$B$160,2,0),"0")</f>
        <v>0</v>
      </c>
      <c r="AB35" s="58">
        <f>IFERROR(VLOOKUP(AA35,'MS12'!$B$1:$C$161,2,0),0)</f>
        <v>0</v>
      </c>
      <c r="AC35" s="55" t="str">
        <f>IFERROR(VLOOKUP($B35,'MS13'!$A$1:$B$160,2,0),"0")</f>
        <v>0</v>
      </c>
      <c r="AD35" s="58">
        <f>IFERROR(VLOOKUP(AC35,'MS13'!$B$1:$C$161,2,0),0)</f>
        <v>0</v>
      </c>
      <c r="AE35" s="41" t="str">
        <f>IFERROR(__xludf.DUMMYFUNCTION("""COMPUTED_VALUE"""),"PSGJM")</f>
        <v>PSGJM</v>
      </c>
      <c r="AF35" s="51">
        <f t="shared" si="2"/>
        <v>2950.258951</v>
      </c>
      <c r="AG35" s="58">
        <f>IFERROR(VLOOKUP($AE35,'MS1'!$A$1:$C$161,3,0),0)</f>
        <v>492.8323737</v>
      </c>
      <c r="AH35" s="58">
        <f>IFERROR(VLOOKUP($AE35,'MS2'!$A$1:$C$161,3,0),0)</f>
        <v>319.082758</v>
      </c>
      <c r="AI35" s="58">
        <f>IFERROR(VLOOKUP($AE35,'MS3'!$A$1:$C$161,3,0),0)</f>
        <v>909.4125917</v>
      </c>
      <c r="AJ35" s="58">
        <f>IFERROR(VLOOKUP($AE35,'MS4'!$A$1:$C$161,3,0),0)</f>
        <v>0</v>
      </c>
      <c r="AK35" s="58">
        <f>IFERROR(VLOOKUP($AE35,'MS5'!$A$1:$C$161,3,0),0)</f>
        <v>980.3009861</v>
      </c>
      <c r="AL35" s="58">
        <f>IFERROR(VLOOKUP($AE35,'MS6'!$A$1:$C$161,3,0),0)</f>
        <v>0</v>
      </c>
      <c r="AM35" s="58">
        <f>IFERROR(VLOOKUP($AE35,'MS7'!$A$1:$C$161,3,0),0)</f>
        <v>0</v>
      </c>
      <c r="AN35" s="58">
        <f>IFERROR(VLOOKUP($AE35,'MS8'!$A$1:$C$161,3,0),0)</f>
        <v>0</v>
      </c>
      <c r="AO35" s="58">
        <f>IFERROR(VLOOKUP($AE35,'MS9'!$A$1:$C$161,3,0),0)</f>
        <v>0</v>
      </c>
      <c r="AP35" s="58">
        <f>IFERROR(VLOOKUP($AE35,'MS10'!$A$1:$C$161,3,0),0)</f>
        <v>0</v>
      </c>
      <c r="AQ35" s="58">
        <f>IFERROR(VLOOKUP($AE35,'MS11'!$A$1:$C$161,3,0),0)</f>
        <v>0</v>
      </c>
      <c r="AR35" s="58">
        <f>IFERROR(VLOOKUP($AE35,'MS12'!$A$1:$C$161,3,0),0)</f>
        <v>248.6302414</v>
      </c>
      <c r="AS35" s="58">
        <f>IFERROR(VLOOKUP($AE35,'MS13'!$A$1:$C$161,3,0),0)</f>
        <v>0</v>
      </c>
    </row>
    <row r="36" ht="15.75" customHeight="1">
      <c r="A36" s="45">
        <f t="shared" si="1"/>
        <v>35</v>
      </c>
      <c r="B36" s="89" t="s">
        <v>80</v>
      </c>
      <c r="C36" s="51">
        <v>5381.253479015546</v>
      </c>
      <c r="D36" s="51"/>
      <c r="E36" s="55">
        <f>IFERROR(VLOOKUP($B36,'MS1'!$A$1:$B$160,2,0),"0")</f>
        <v>1</v>
      </c>
      <c r="F36" s="58">
        <f>IFERROR(VLOOKUP(E36,'MS1'!$B$1:$C$161,2,0),0)</f>
        <v>2280.948857</v>
      </c>
      <c r="G36" s="55">
        <f>IFERROR(VLOOKUP($B36,'MS2'!$A$1:$B$160,2,0),"0")</f>
        <v>16</v>
      </c>
      <c r="H36" s="58">
        <f>IFERROR(VLOOKUP(G36,'MS2'!$B$1:$C$161,2,0),0)</f>
        <v>892.5452049</v>
      </c>
      <c r="I36" s="55">
        <f>IFERROR(VLOOKUP($B36,'MS3'!$A$1:$B$161,2,0),0)</f>
        <v>60</v>
      </c>
      <c r="J36" s="58">
        <f>IFERROR(VLOOKUP(I36,'MS3'!$B$1:$C$161,2,0),0)</f>
        <v>187.9892659</v>
      </c>
      <c r="K36" s="55">
        <f>IFERROR(VLOOKUP($B36,'MS4'!$A$1:$B$160,2,0),"0")</f>
        <v>45</v>
      </c>
      <c r="L36" s="58">
        <f>IFERROR(VLOOKUP(K36,'MS4'!$B$1:$C$161,2,0),0)</f>
        <v>290.1706198</v>
      </c>
      <c r="M36" s="55">
        <f>IFERROR(VLOOKUP($B36,'MS5'!$A$1:$B$160,2,0),"0")</f>
        <v>51</v>
      </c>
      <c r="N36" s="58">
        <f>IFERROR(VLOOKUP(M36,'MS5'!$B$1:$C$161,2,0),0)</f>
        <v>160.6472431</v>
      </c>
      <c r="O36" s="55" t="str">
        <f>IFERROR(VLOOKUP($B36,'MS6'!$A$1:$B$160,2,0),"0")</f>
        <v>0</v>
      </c>
      <c r="P36" s="58">
        <f>IFERROR(VLOOKUP(O36,'MS6'!$B$1:$C$161,2,0),0)</f>
        <v>0</v>
      </c>
      <c r="Q36" s="55">
        <f>IFERROR(VLOOKUP($B36,'MS7'!$A$1:$B$160,2,0),"0")</f>
        <v>37</v>
      </c>
      <c r="R36" s="58">
        <f>IFERROR(VLOOKUP(Q36,'MS7'!$B$1:$C$161,2,0),0)</f>
        <v>442.3132668</v>
      </c>
      <c r="S36" s="55">
        <f>IFERROR(VLOOKUP($B36,'MS8'!$A$1:$B$160,2,0),"0")</f>
        <v>36</v>
      </c>
      <c r="T36" s="58">
        <f>IFERROR(VLOOKUP(S36,'MS8'!$B$1:$C$161,2,0),0)</f>
        <v>450.1854802</v>
      </c>
      <c r="U36" s="55">
        <f>IFERROR(VLOOKUP($B36,'MS9'!$A$1:$B$160,2,0),"0")</f>
        <v>34</v>
      </c>
      <c r="V36" s="58">
        <f>IFERROR(VLOOKUP(U36,'MS9'!$B$1:$C$161,2,0),0)</f>
        <v>457.838473</v>
      </c>
      <c r="W36" s="55" t="str">
        <f>IFERROR(VLOOKUP($B36,'MS10'!$A$1:$B$160,2,0),"0")</f>
        <v>0</v>
      </c>
      <c r="X36" s="58">
        <f>IFERROR(VLOOKUP(W36,'MS10'!$B$1:$C$161,2,0),0)</f>
        <v>0</v>
      </c>
      <c r="Y36" s="55">
        <f>IFERROR(VLOOKUP($B36,'MS11'!$A$1:$B$160,2,0),"0")</f>
        <v>47</v>
      </c>
      <c r="Z36" s="58">
        <f>IFERROR(VLOOKUP(Y36,'MS11'!$B$1:$C$161,2,0),0)</f>
        <v>218.6150684</v>
      </c>
      <c r="AA36" s="55" t="str">
        <f>IFERROR(VLOOKUP($B36,'MS12'!$A$1:$B$160,2,0),"0")</f>
        <v>0</v>
      </c>
      <c r="AB36" s="58">
        <f>IFERROR(VLOOKUP(AA36,'MS12'!$B$1:$C$161,2,0),0)</f>
        <v>0</v>
      </c>
      <c r="AC36" s="55" t="str">
        <f>IFERROR(VLOOKUP($B36,'MS13'!$A$1:$B$160,2,0),"0")</f>
        <v>0</v>
      </c>
      <c r="AD36" s="58">
        <f>IFERROR(VLOOKUP(AC36,'MS13'!$B$1:$C$161,2,0),0)</f>
        <v>0</v>
      </c>
      <c r="AE36" s="41" t="str">
        <f>IFERROR(__xludf.DUMMYFUNCTION("""COMPUTED_VALUE"""),"FridAKahlo")</f>
        <v>FridAKahlo</v>
      </c>
      <c r="AF36" s="51">
        <f t="shared" si="2"/>
        <v>5406.664028</v>
      </c>
      <c r="AG36" s="58">
        <f>IFERROR(VLOOKUP($AE36,'MS1'!$A$1:$C$161,3,0),0)</f>
        <v>475.682846</v>
      </c>
      <c r="AH36" s="58">
        <f>IFERROR(VLOOKUP($AE36,'MS2'!$A$1:$C$161,3,0),0)</f>
        <v>492.8323737</v>
      </c>
      <c r="AI36" s="58">
        <f>IFERROR(VLOOKUP($AE36,'MS3'!$A$1:$C$161,3,0),0)</f>
        <v>599.9835611</v>
      </c>
      <c r="AJ36" s="58">
        <f>IFERROR(VLOOKUP($AE36,'MS4'!$A$1:$C$161,3,0),0)</f>
        <v>432.33456</v>
      </c>
      <c r="AK36" s="58">
        <f>IFERROR(VLOOKUP($AE36,'MS5'!$A$1:$C$161,3,0),0)</f>
        <v>377.1442509</v>
      </c>
      <c r="AL36" s="58">
        <f>IFERROR(VLOOKUP($AE36,'MS6'!$A$1:$C$161,3,0),0)</f>
        <v>855.7448265</v>
      </c>
      <c r="AM36" s="58">
        <f>IFERROR(VLOOKUP($AE36,'MS7'!$A$1:$C$161,3,0),0)</f>
        <v>156.4015653</v>
      </c>
      <c r="AN36" s="58">
        <f>IFERROR(VLOOKUP($AE36,'MS8'!$A$1:$C$161,3,0),0)</f>
        <v>295.1151786</v>
      </c>
      <c r="AO36" s="58">
        <f>IFERROR(VLOOKUP($AE36,'MS9'!$A$1:$C$161,3,0),0)</f>
        <v>895.3222896</v>
      </c>
      <c r="AP36" s="58">
        <f>IFERROR(VLOOKUP($AE36,'MS10'!$A$1:$C$161,3,0),0)</f>
        <v>826.1025763</v>
      </c>
      <c r="AQ36" s="58">
        <f>IFERROR(VLOOKUP($AE36,'MS11'!$A$1:$C$161,3,0),0)</f>
        <v>0</v>
      </c>
      <c r="AR36" s="58">
        <f>IFERROR(VLOOKUP($AE36,'MS12'!$A$1:$C$161,3,0),0)</f>
        <v>0</v>
      </c>
      <c r="AS36" s="58">
        <f>IFERROR(VLOOKUP($AE36,'MS13'!$A$1:$C$161,3,0),0)</f>
        <v>0</v>
      </c>
    </row>
    <row r="37" ht="15.75" customHeight="1">
      <c r="A37" s="45">
        <f t="shared" si="1"/>
        <v>36</v>
      </c>
      <c r="B37" s="89" t="s">
        <v>69</v>
      </c>
      <c r="C37" s="51">
        <v>5348.974328888774</v>
      </c>
      <c r="D37" s="51"/>
      <c r="E37" s="55">
        <f>IFERROR(VLOOKUP($B37,'MS1'!$A$1:$B$160,2,0),"0")</f>
        <v>23</v>
      </c>
      <c r="F37" s="58">
        <f>IFERROR(VLOOKUP(E37,'MS1'!$B$1:$C$161,2,0),0)</f>
        <v>709.4672554</v>
      </c>
      <c r="G37" s="55">
        <f>IFERROR(VLOOKUP($B37,'MS2'!$A$1:$B$160,2,0),"0")</f>
        <v>49</v>
      </c>
      <c r="H37" s="58">
        <f>IFERROR(VLOOKUP(G37,'MS2'!$B$1:$C$161,2,0),0)</f>
        <v>262.3836273</v>
      </c>
      <c r="I37" s="55">
        <f>IFERROR(VLOOKUP($B37,'MS3'!$A$1:$B$161,2,0),0)</f>
        <v>66</v>
      </c>
      <c r="J37" s="58">
        <f>IFERROR(VLOOKUP(I37,'MS3'!$B$1:$C$161,2,0),0)</f>
        <v>118.775986</v>
      </c>
      <c r="K37" s="55" t="str">
        <f>IFERROR(VLOOKUP($B37,'MS4'!$A$1:$B$160,2,0),"0")</f>
        <v>0</v>
      </c>
      <c r="L37" s="58">
        <f>IFERROR(VLOOKUP(K37,'MS4'!$B$1:$C$161,2,0),0)</f>
        <v>0</v>
      </c>
      <c r="M37" s="55">
        <f>IFERROR(VLOOKUP($B37,'MS5'!$A$1:$B$160,2,0),"0")</f>
        <v>61</v>
      </c>
      <c r="N37" s="58">
        <f>IFERROR(VLOOKUP(M37,'MS5'!$B$1:$C$161,2,0),0)</f>
        <v>25.6024845</v>
      </c>
      <c r="O37" s="55">
        <f>IFERROR(VLOOKUP($B37,'MS6'!$A$1:$B$160,2,0),"0")</f>
        <v>22</v>
      </c>
      <c r="P37" s="58">
        <f>IFERROR(VLOOKUP(O37,'MS6'!$B$1:$C$161,2,0),0)</f>
        <v>725.1792296</v>
      </c>
      <c r="Q37" s="55">
        <f>IFERROR(VLOOKUP($B37,'MS7'!$A$1:$B$160,2,0),"0")</f>
        <v>32</v>
      </c>
      <c r="R37" s="58">
        <f>IFERROR(VLOOKUP(Q37,'MS7'!$B$1:$C$161,2,0),0)</f>
        <v>528.1564149</v>
      </c>
      <c r="S37" s="55">
        <f>IFERROR(VLOOKUP($B37,'MS8'!$A$1:$B$160,2,0),"0")</f>
        <v>40</v>
      </c>
      <c r="T37" s="58">
        <f>IFERROR(VLOOKUP(S37,'MS8'!$B$1:$C$161,2,0),0)</f>
        <v>385.3329692</v>
      </c>
      <c r="U37" s="55">
        <f>IFERROR(VLOOKUP($B37,'MS9'!$A$1:$B$160,2,0),"0")</f>
        <v>16</v>
      </c>
      <c r="V37" s="58">
        <f>IFERROR(VLOOKUP(U37,'MS9'!$B$1:$C$161,2,0),0)</f>
        <v>863.7181463</v>
      </c>
      <c r="W37" s="55">
        <f>IFERROR(VLOOKUP($B37,'MS10'!$A$1:$B$160,2,0),"0")</f>
        <v>53</v>
      </c>
      <c r="X37" s="58">
        <f>IFERROR(VLOOKUP(W37,'MS10'!$B$1:$C$161,2,0),0)</f>
        <v>155.4237017</v>
      </c>
      <c r="Y37" s="55">
        <f>IFERROR(VLOOKUP($B37,'MS11'!$A$1:$B$160,2,0),"0")</f>
        <v>31</v>
      </c>
      <c r="Z37" s="58">
        <f>IFERROR(VLOOKUP(Y37,'MS11'!$B$1:$C$161,2,0),0)</f>
        <v>485.1702133</v>
      </c>
      <c r="AA37" s="55">
        <f>IFERROR(VLOOKUP($B37,'MS12'!$A$1:$B$160,2,0),"0")</f>
        <v>6</v>
      </c>
      <c r="AB37" s="58">
        <f>IFERROR(VLOOKUP(AA37,'MS12'!$B$1:$C$161,2,0),0)</f>
        <v>1115.366785</v>
      </c>
      <c r="AC37" s="55" t="str">
        <f>IFERROR(VLOOKUP($B37,'MS13'!$A$1:$B$160,2,0),"0")</f>
        <v>0</v>
      </c>
      <c r="AD37" s="58">
        <f>IFERROR(VLOOKUP(AC37,'MS13'!$B$1:$C$161,2,0),0)</f>
        <v>0</v>
      </c>
      <c r="AE37" s="41" t="str">
        <f>IFERROR(__xludf.DUMMYFUNCTION("""COMPUTED_VALUE"""),"RousskoShark")</f>
        <v>RousskoShark</v>
      </c>
      <c r="AF37" s="51">
        <f t="shared" si="2"/>
        <v>934.531803</v>
      </c>
      <c r="AG37" s="58">
        <f>IFERROR(VLOOKUP($AE37,'MS1'!$A$1:$C$161,3,0),0)</f>
        <v>458.848957</v>
      </c>
      <c r="AH37" s="58">
        <f>IFERROR(VLOOKUP($AE37,'MS2'!$A$1:$C$161,3,0),0)</f>
        <v>475.682846</v>
      </c>
      <c r="AI37" s="58">
        <f>IFERROR(VLOOKUP($AE37,'MS3'!$A$1:$C$161,3,0),0)</f>
        <v>0</v>
      </c>
      <c r="AJ37" s="58">
        <f>IFERROR(VLOOKUP($AE37,'MS4'!$A$1:$C$161,3,0),0)</f>
        <v>0</v>
      </c>
      <c r="AK37" s="58">
        <f>IFERROR(VLOOKUP($AE37,'MS5'!$A$1:$C$161,3,0),0)</f>
        <v>0</v>
      </c>
      <c r="AL37" s="58">
        <f>IFERROR(VLOOKUP($AE37,'MS6'!$A$1:$C$161,3,0),0)</f>
        <v>0</v>
      </c>
      <c r="AM37" s="58">
        <f>IFERROR(VLOOKUP($AE37,'MS7'!$A$1:$C$161,3,0),0)</f>
        <v>0</v>
      </c>
      <c r="AN37" s="58">
        <f>IFERROR(VLOOKUP($AE37,'MS8'!$A$1:$C$161,3,0),0)</f>
        <v>0</v>
      </c>
      <c r="AO37" s="58">
        <f>IFERROR(VLOOKUP($AE37,'MS9'!$A$1:$C$161,3,0),0)</f>
        <v>0</v>
      </c>
      <c r="AP37" s="58">
        <f>IFERROR(VLOOKUP($AE37,'MS10'!$A$1:$C$161,3,0),0)</f>
        <v>0</v>
      </c>
      <c r="AQ37" s="58">
        <f>IFERROR(VLOOKUP($AE37,'MS11'!$A$1:$C$161,3,0),0)</f>
        <v>0</v>
      </c>
      <c r="AR37" s="58">
        <f>IFERROR(VLOOKUP($AE37,'MS12'!$A$1:$C$161,3,0),0)</f>
        <v>0</v>
      </c>
      <c r="AS37" s="58">
        <f>IFERROR(VLOOKUP($AE37,'MS13'!$A$1:$C$161,3,0),0)</f>
        <v>0</v>
      </c>
    </row>
    <row r="38" ht="15.75" customHeight="1">
      <c r="A38" s="45">
        <f t="shared" si="1"/>
        <v>37</v>
      </c>
      <c r="B38" s="41" t="s">
        <v>59</v>
      </c>
      <c r="C38" s="51">
        <v>5316.628149501781</v>
      </c>
      <c r="D38" s="51"/>
      <c r="E38" s="55">
        <f>IFERROR(VLOOKUP($B38,'MS1'!$A$1:$B$160,2,0),"0")</f>
        <v>61</v>
      </c>
      <c r="F38" s="58">
        <f>IFERROR(VLOOKUP(E38,'MS1'!$B$1:$C$161,2,0),0)</f>
        <v>106.4575599</v>
      </c>
      <c r="G38" s="55">
        <f>IFERROR(VLOOKUP($B38,'MS2'!$A$1:$B$160,2,0),"0")</f>
        <v>25</v>
      </c>
      <c r="H38" s="58">
        <f>IFERROR(VLOOKUP(G38,'MS2'!$B$1:$C$161,2,0),0)</f>
        <v>665.2639171</v>
      </c>
      <c r="I38" s="55">
        <f>IFERROR(VLOOKUP($B38,'MS3'!$A$1:$B$161,2,0),0)</f>
        <v>56</v>
      </c>
      <c r="J38" s="58">
        <f>IFERROR(VLOOKUP(I38,'MS3'!$B$1:$C$161,2,0),0)</f>
        <v>236.2621932</v>
      </c>
      <c r="K38" s="55">
        <f>IFERROR(VLOOKUP($B38,'MS4'!$A$1:$B$160,2,0),"0")</f>
        <v>13</v>
      </c>
      <c r="L38" s="58">
        <f>IFERROR(VLOOKUP(K38,'MS4'!$B$1:$C$161,2,0),0)</f>
        <v>971.497767</v>
      </c>
      <c r="M38" s="55">
        <f>IFERROR(VLOOKUP($B38,'MS5'!$A$1:$B$160,2,0),"0")</f>
        <v>52</v>
      </c>
      <c r="N38" s="58">
        <f>IFERROR(VLOOKUP(M38,'MS5'!$B$1:$C$161,2,0),0)</f>
        <v>146.5468285</v>
      </c>
      <c r="O38" s="55">
        <f>IFERROR(VLOOKUP($B38,'MS6'!$A$1:$B$160,2,0),"0")</f>
        <v>38</v>
      </c>
      <c r="P38" s="58">
        <f>IFERROR(VLOOKUP(O38,'MS6'!$B$1:$C$161,2,0),0)</f>
        <v>417.2236937</v>
      </c>
      <c r="Q38" s="55">
        <f>IFERROR(VLOOKUP($B38,'MS7'!$A$1:$B$160,2,0),"0")</f>
        <v>52</v>
      </c>
      <c r="R38" s="58">
        <f>IFERROR(VLOOKUP(Q38,'MS7'!$B$1:$C$161,2,0),0)</f>
        <v>221.5838614</v>
      </c>
      <c r="S38" s="55">
        <f>IFERROR(VLOOKUP($B38,'MS8'!$A$1:$B$160,2,0),"0")</f>
        <v>22</v>
      </c>
      <c r="T38" s="58">
        <f>IFERROR(VLOOKUP(S38,'MS8'!$B$1:$C$161,2,0),0)</f>
        <v>725.1792296</v>
      </c>
      <c r="U38" s="55">
        <f>IFERROR(VLOOKUP($B38,'MS9'!$A$1:$B$160,2,0),"0")</f>
        <v>18</v>
      </c>
      <c r="V38" s="58">
        <f>IFERROR(VLOOKUP(U38,'MS9'!$B$1:$C$161,2,0),0)</f>
        <v>805.109862</v>
      </c>
      <c r="W38" s="55">
        <f>IFERROR(VLOOKUP($B38,'MS10'!$A$1:$B$160,2,0),"0")</f>
        <v>62</v>
      </c>
      <c r="X38" s="58">
        <f>IFERROR(VLOOKUP(W38,'MS10'!$B$1:$C$161,2,0),0)</f>
        <v>37.36184392</v>
      </c>
      <c r="Y38" s="55">
        <f>IFERROR(VLOOKUP($B38,'MS11'!$A$1:$B$160,2,0),"0")</f>
        <v>11</v>
      </c>
      <c r="Z38" s="58">
        <f>IFERROR(VLOOKUP(Y38,'MS11'!$B$1:$C$161,2,0),0)</f>
        <v>1021.503237</v>
      </c>
      <c r="AA38" s="55" t="str">
        <f>IFERROR(VLOOKUP($B38,'MS12'!$A$1:$B$160,2,0),"0")</f>
        <v>0</v>
      </c>
      <c r="AB38" s="58">
        <f>IFERROR(VLOOKUP(AA38,'MS12'!$B$1:$C$161,2,0),0)</f>
        <v>0</v>
      </c>
      <c r="AC38" s="55" t="str">
        <f>IFERROR(VLOOKUP($B38,'MS13'!$A$1:$B$160,2,0),"0")</f>
        <v>0</v>
      </c>
      <c r="AD38" s="58">
        <f>IFERROR(VLOOKUP(AC38,'MS13'!$B$1:$C$161,2,0),0)</f>
        <v>0</v>
      </c>
      <c r="AE38" s="41" t="str">
        <f>IFERROR(__xludf.DUMMYFUNCTION("""COMPUTED_VALUE"""),"cassius-86")</f>
        <v>cassius-86</v>
      </c>
      <c r="AF38" s="51">
        <f t="shared" si="2"/>
        <v>3431.213741</v>
      </c>
      <c r="AG38" s="58">
        <f>IFERROR(VLOOKUP($AE38,'MS1'!$A$1:$C$161,3,0),0)</f>
        <v>442.3132668</v>
      </c>
      <c r="AH38" s="58">
        <f>IFERROR(VLOOKUP($AE38,'MS2'!$A$1:$C$161,3,0),0)</f>
        <v>70.1249741</v>
      </c>
      <c r="AI38" s="58">
        <f>IFERROR(VLOOKUP($AE38,'MS3'!$A$1:$C$161,3,0),0)</f>
        <v>483.4378513</v>
      </c>
      <c r="AJ38" s="58">
        <f>IFERROR(VLOOKUP($AE38,'MS4'!$A$1:$C$161,3,0),0)</f>
        <v>177.2527383</v>
      </c>
      <c r="AK38" s="58">
        <f>IFERROR(VLOOKUP($AE38,'MS5'!$A$1:$C$161,3,0),0)</f>
        <v>0</v>
      </c>
      <c r="AL38" s="58">
        <f>IFERROR(VLOOKUP($AE38,'MS6'!$A$1:$C$161,3,0),0)</f>
        <v>252.6004644</v>
      </c>
      <c r="AM38" s="58">
        <f>IFERROR(VLOOKUP($AE38,'MS7'!$A$1:$C$161,3,0),0)</f>
        <v>208.2794446</v>
      </c>
      <c r="AN38" s="58">
        <f>IFERROR(VLOOKUP($AE38,'MS8'!$A$1:$C$161,3,0),0)</f>
        <v>354.4088927</v>
      </c>
      <c r="AO38" s="58">
        <f>IFERROR(VLOOKUP($AE38,'MS9'!$A$1:$C$161,3,0),0)</f>
        <v>139.5513519</v>
      </c>
      <c r="AP38" s="58">
        <f>IFERROR(VLOOKUP($AE38,'MS10'!$A$1:$C$161,3,0),0)</f>
        <v>396.7460118</v>
      </c>
      <c r="AQ38" s="58">
        <f>IFERROR(VLOOKUP($AE38,'MS11'!$A$1:$C$161,3,0),0)</f>
        <v>607.9714274</v>
      </c>
      <c r="AR38" s="58">
        <f>IFERROR(VLOOKUP($AE38,'MS12'!$A$1:$C$161,3,0),0)</f>
        <v>368.652292</v>
      </c>
      <c r="AS38" s="58">
        <f>IFERROR(VLOOKUP($AE38,'MS13'!$A$1:$C$161,3,0),0)</f>
        <v>0</v>
      </c>
    </row>
    <row r="39" ht="15.75" customHeight="1">
      <c r="A39" s="45">
        <f t="shared" si="1"/>
        <v>38</v>
      </c>
      <c r="B39" s="41" t="s">
        <v>103</v>
      </c>
      <c r="C39" s="51">
        <v>5310.602967671583</v>
      </c>
      <c r="D39" s="51"/>
      <c r="E39" s="55" t="str">
        <f>IFERROR(VLOOKUP($B39,'MS1'!$A$1:$B$160,2,0),"0")</f>
        <v>0</v>
      </c>
      <c r="F39" s="58">
        <f>IFERROR(VLOOKUP(E39,'MS1'!$B$1:$C$161,2,0),0)</f>
        <v>0</v>
      </c>
      <c r="G39" s="55">
        <f>IFERROR(VLOOKUP($B39,'MS2'!$A$1:$B$160,2,0),"0")</f>
        <v>28</v>
      </c>
      <c r="H39" s="58">
        <f>IFERROR(VLOOKUP(G39,'MS2'!$B$1:$C$161,2,0),0)</f>
        <v>603.5680462</v>
      </c>
      <c r="I39" s="55">
        <f>IFERROR(VLOOKUP($B39,'MS3'!$A$1:$B$161,2,0),0)</f>
        <v>39</v>
      </c>
      <c r="J39" s="58">
        <f>IFERROR(VLOOKUP(I39,'MS3'!$B$1:$C$161,2,0),0)</f>
        <v>467.9930332</v>
      </c>
      <c r="K39" s="55">
        <f>IFERROR(VLOOKUP($B39,'MS4'!$A$1:$B$160,2,0),"0")</f>
        <v>19</v>
      </c>
      <c r="L39" s="58">
        <f>IFERROR(VLOOKUP(K39,'MS4'!$B$1:$C$161,2,0),0)</f>
        <v>785.3924501</v>
      </c>
      <c r="M39" s="55">
        <f>IFERROR(VLOOKUP($B39,'MS5'!$A$1:$B$160,2,0),"0")</f>
        <v>1</v>
      </c>
      <c r="N39" s="58">
        <f>IFERROR(VLOOKUP(M39,'MS5'!$B$1:$C$161,2,0),0)</f>
        <v>2218.075191</v>
      </c>
      <c r="O39" s="55">
        <f>IFERROR(VLOOKUP($B39,'MS6'!$A$1:$B$160,2,0),"0")</f>
        <v>24</v>
      </c>
      <c r="P39" s="58">
        <f>IFERROR(VLOOKUP(O39,'MS6'!$B$1:$C$161,2,0),0)</f>
        <v>679.3801793</v>
      </c>
      <c r="Q39" s="55" t="str">
        <f>IFERROR(VLOOKUP($B39,'MS7'!$A$1:$B$160,2,0),"0")</f>
        <v>0</v>
      </c>
      <c r="R39" s="58">
        <f>IFERROR(VLOOKUP(Q39,'MS7'!$B$1:$C$161,2,0),0)</f>
        <v>0</v>
      </c>
      <c r="S39" s="55" t="str">
        <f>IFERROR(VLOOKUP($B39,'MS8'!$A$1:$B$160,2,0),"0")</f>
        <v>0</v>
      </c>
      <c r="T39" s="58">
        <f>IFERROR(VLOOKUP(S39,'MS8'!$B$1:$C$161,2,0),0)</f>
        <v>0</v>
      </c>
      <c r="U39" s="55">
        <f>IFERROR(VLOOKUP($B39,'MS9'!$A$1:$B$160,2,0),"0")</f>
        <v>43</v>
      </c>
      <c r="V39" s="58">
        <f>IFERROR(VLOOKUP(U39,'MS9'!$B$1:$C$161,2,0),0)</f>
        <v>310.3078466</v>
      </c>
      <c r="W39" s="55">
        <f>IFERROR(VLOOKUP($B39,'MS10'!$A$1:$B$160,2,0),"0")</f>
        <v>64</v>
      </c>
      <c r="X39" s="58">
        <f>IFERROR(VLOOKUP(W39,'MS10'!$B$1:$C$161,2,0),0)</f>
        <v>12.35549007</v>
      </c>
      <c r="Y39" s="55">
        <f>IFERROR(VLOOKUP($B39,'MS11'!$A$1:$B$160,2,0),"0")</f>
        <v>46</v>
      </c>
      <c r="Z39" s="58">
        <f>IFERROR(VLOOKUP(Y39,'MS11'!$B$1:$C$161,2,0),0)</f>
        <v>233.5307308</v>
      </c>
      <c r="AA39" s="55" t="str">
        <f>IFERROR(VLOOKUP($B39,'MS12'!$A$1:$B$160,2,0),"0")</f>
        <v>0</v>
      </c>
      <c r="AB39" s="58">
        <f>IFERROR(VLOOKUP(AA39,'MS12'!$B$1:$C$161,2,0),0)</f>
        <v>0</v>
      </c>
      <c r="AC39" s="55" t="str">
        <f>IFERROR(VLOOKUP($B39,'MS13'!$A$1:$B$160,2,0),"0")</f>
        <v>0</v>
      </c>
      <c r="AD39" s="58">
        <f>IFERROR(VLOOKUP(AC39,'MS13'!$B$1:$C$161,2,0),0)</f>
        <v>0</v>
      </c>
      <c r="AE39" s="41" t="str">
        <f>IFERROR(__xludf.DUMMYFUNCTION("""COMPUTED_VALUE"""),"dodu")</f>
        <v>dodu</v>
      </c>
      <c r="AF39" s="51">
        <f t="shared" si="2"/>
        <v>426.0597774</v>
      </c>
      <c r="AG39" s="58">
        <f>IFERROR(VLOOKUP($AE39,'MS1'!$A$1:$C$161,3,0),0)</f>
        <v>426.0597774</v>
      </c>
      <c r="AH39" s="58">
        <f>IFERROR(VLOOKUP($AE39,'MS2'!$A$1:$C$161,3,0),0)</f>
        <v>0</v>
      </c>
      <c r="AI39" s="58">
        <f>IFERROR(VLOOKUP($AE39,'MS3'!$A$1:$C$161,3,0),0)</f>
        <v>0</v>
      </c>
      <c r="AJ39" s="58">
        <f>IFERROR(VLOOKUP($AE39,'MS4'!$A$1:$C$161,3,0),0)</f>
        <v>0</v>
      </c>
      <c r="AK39" s="58">
        <f>IFERROR(VLOOKUP($AE39,'MS5'!$A$1:$C$161,3,0),0)</f>
        <v>0</v>
      </c>
      <c r="AL39" s="58">
        <f>IFERROR(VLOOKUP($AE39,'MS6'!$A$1:$C$161,3,0),0)</f>
        <v>0</v>
      </c>
      <c r="AM39" s="58">
        <f>IFERROR(VLOOKUP($AE39,'MS7'!$A$1:$C$161,3,0),0)</f>
        <v>0</v>
      </c>
      <c r="AN39" s="58">
        <f>IFERROR(VLOOKUP($AE39,'MS8'!$A$1:$C$161,3,0),0)</f>
        <v>0</v>
      </c>
      <c r="AO39" s="58">
        <f>IFERROR(VLOOKUP($AE39,'MS9'!$A$1:$C$161,3,0),0)</f>
        <v>0</v>
      </c>
      <c r="AP39" s="58">
        <f>IFERROR(VLOOKUP($AE39,'MS10'!$A$1:$C$161,3,0),0)</f>
        <v>0</v>
      </c>
      <c r="AQ39" s="58">
        <f>IFERROR(VLOOKUP($AE39,'MS11'!$A$1:$C$161,3,0),0)</f>
        <v>0</v>
      </c>
      <c r="AR39" s="58">
        <f>IFERROR(VLOOKUP($AE39,'MS12'!$A$1:$C$161,3,0),0)</f>
        <v>0</v>
      </c>
      <c r="AS39" s="58">
        <f>IFERROR(VLOOKUP($AE39,'MS13'!$A$1:$C$161,3,0),0)</f>
        <v>0</v>
      </c>
    </row>
    <row r="40" ht="15.75" customHeight="1">
      <c r="A40" s="45">
        <f t="shared" si="1"/>
        <v>39</v>
      </c>
      <c r="B40" s="89" t="s">
        <v>99</v>
      </c>
      <c r="C40" s="51">
        <v>5153.66024065439</v>
      </c>
      <c r="D40" s="51"/>
      <c r="E40" s="55">
        <f>IFERROR(VLOOKUP($B40,'MS1'!$A$1:$B$160,2,0),"0")</f>
        <v>59</v>
      </c>
      <c r="F40" s="58">
        <f>IFERROR(VLOOKUP(E40,'MS1'!$B$1:$C$161,2,0),0)</f>
        <v>131.2037171</v>
      </c>
      <c r="G40" s="55" t="str">
        <f>IFERROR(VLOOKUP($B40,'MS2'!$A$1:$B$160,2,0),"0")</f>
        <v>0</v>
      </c>
      <c r="H40" s="58">
        <f>IFERROR(VLOOKUP(G40,'MS2'!$B$1:$C$161,2,0),0)</f>
        <v>0</v>
      </c>
      <c r="I40" s="55">
        <f>IFERROR(VLOOKUP($B40,'MS3'!$A$1:$B$161,2,0),0)</f>
        <v>65</v>
      </c>
      <c r="J40" s="58">
        <f>IFERROR(VLOOKUP(I40,'MS3'!$B$1:$C$161,2,0),0)</f>
        <v>130.0693141</v>
      </c>
      <c r="K40" s="55">
        <f>IFERROR(VLOOKUP($B40,'MS4'!$A$1:$B$160,2,0),"0")</f>
        <v>30</v>
      </c>
      <c r="L40" s="58">
        <f>IFERROR(VLOOKUP(K40,'MS4'!$B$1:$C$161,2,0),0)</f>
        <v>540.0765185</v>
      </c>
      <c r="M40" s="55">
        <f>IFERROR(VLOOKUP($B40,'MS5'!$A$1:$B$160,2,0),"0")</f>
        <v>25</v>
      </c>
      <c r="N40" s="58">
        <f>IFERROR(VLOOKUP(M40,'MS5'!$B$1:$C$161,2,0),0)</f>
        <v>607.9714274</v>
      </c>
      <c r="O40" s="55">
        <f>IFERROR(VLOOKUP($B40,'MS6'!$A$1:$B$160,2,0),"0")</f>
        <v>23</v>
      </c>
      <c r="P40" s="58">
        <f>IFERROR(VLOOKUP(O40,'MS6'!$B$1:$C$161,2,0),0)</f>
        <v>701.9061402</v>
      </c>
      <c r="Q40" s="55" t="str">
        <f>IFERROR(VLOOKUP($B40,'MS7'!$A$1:$B$160,2,0),"0")</f>
        <v>0</v>
      </c>
      <c r="R40" s="58">
        <f>IFERROR(VLOOKUP(Q40,'MS7'!$B$1:$C$161,2,0),0)</f>
        <v>0</v>
      </c>
      <c r="S40" s="55">
        <f>IFERROR(VLOOKUP($B40,'MS8'!$A$1:$B$160,2,0),"0")</f>
        <v>8</v>
      </c>
      <c r="T40" s="58">
        <f>IFERROR(VLOOKUP(S40,'MS8'!$B$1:$C$161,2,0),0)</f>
        <v>1212.022012</v>
      </c>
      <c r="U40" s="55">
        <f>IFERROR(VLOOKUP($B40,'MS9'!$A$1:$B$160,2,0),"0")</f>
        <v>39</v>
      </c>
      <c r="V40" s="58">
        <f>IFERROR(VLOOKUP(U40,'MS9'!$B$1:$C$161,2,0),0)</f>
        <v>373.2756391</v>
      </c>
      <c r="W40" s="55">
        <f>IFERROR(VLOOKUP($B40,'MS10'!$A$1:$B$160,2,0),"0")</f>
        <v>38</v>
      </c>
      <c r="X40" s="58">
        <f>IFERROR(VLOOKUP(W40,'MS10'!$B$1:$C$161,2,0),0)</f>
        <v>380.034334</v>
      </c>
      <c r="Y40" s="55">
        <f>IFERROR(VLOOKUP($B40,'MS11'!$A$1:$B$160,2,0),"0")</f>
        <v>35</v>
      </c>
      <c r="Z40" s="58">
        <f>IFERROR(VLOOKUP(Y40,'MS11'!$B$1:$C$161,2,0),0)</f>
        <v>411.8372214</v>
      </c>
      <c r="AA40" s="55">
        <f>IFERROR(VLOOKUP($B40,'MS12'!$A$1:$B$160,2,0),"0")</f>
        <v>15</v>
      </c>
      <c r="AB40" s="58">
        <f>IFERROR(VLOOKUP(AA40,'MS12'!$B$1:$C$161,2,0),0)</f>
        <v>665.2639171</v>
      </c>
      <c r="AC40" s="55" t="str">
        <f>IFERROR(VLOOKUP($B40,'MS13'!$A$1:$B$160,2,0),"0")</f>
        <v>0</v>
      </c>
      <c r="AD40" s="58">
        <f>IFERROR(VLOOKUP(AC40,'MS13'!$B$1:$C$161,2,0),0)</f>
        <v>0</v>
      </c>
      <c r="AE40" s="41" t="str">
        <f>IFERROR(__xludf.DUMMYFUNCTION("""COMPUTED_VALUE"""),"_Sale-Bet_")</f>
        <v>_Sale-Bet_</v>
      </c>
      <c r="AF40" s="51">
        <f t="shared" si="2"/>
        <v>7051.585955</v>
      </c>
      <c r="AG40" s="58">
        <f>IFERROR(VLOOKUP($AE40,'MS1'!$A$1:$C$161,3,0),0)</f>
        <v>410.0737777</v>
      </c>
      <c r="AH40" s="58">
        <f>IFERROR(VLOOKUP($AE40,'MS2'!$A$1:$C$161,3,0),0)</f>
        <v>304.6409218</v>
      </c>
      <c r="AI40" s="58">
        <f>IFERROR(VLOOKUP($AE40,'MS3'!$A$1:$C$161,3,0),0)</f>
        <v>854.9909867</v>
      </c>
      <c r="AJ40" s="58">
        <f>IFERROR(VLOOKUP($AE40,'MS4'!$A$1:$C$161,3,0),0)</f>
        <v>709.8077364</v>
      </c>
      <c r="AK40" s="58">
        <f>IFERROR(VLOOKUP($AE40,'MS5'!$A$1:$C$161,3,0),0)</f>
        <v>248.6302414</v>
      </c>
      <c r="AL40" s="58">
        <f>IFERROR(VLOOKUP($AE40,'MS6'!$A$1:$C$161,3,0),0)</f>
        <v>145.9370964</v>
      </c>
      <c r="AM40" s="58">
        <f>IFERROR(VLOOKUP($AE40,'MS7'!$A$1:$C$161,3,0),0)</f>
        <v>834.5486796</v>
      </c>
      <c r="AN40" s="58">
        <f>IFERROR(VLOOKUP($AE40,'MS8'!$A$1:$C$161,3,0),0)</f>
        <v>1108.677364</v>
      </c>
      <c r="AO40" s="58">
        <f>IFERROR(VLOOKUP($AE40,'MS9'!$A$1:$C$161,3,0),0)</f>
        <v>633.4770562</v>
      </c>
      <c r="AP40" s="58">
        <f>IFERROR(VLOOKUP($AE40,'MS10'!$A$1:$C$161,3,0),0)</f>
        <v>315.7333684</v>
      </c>
      <c r="AQ40" s="58">
        <f>IFERROR(VLOOKUP($AE40,'MS11'!$A$1:$C$161,3,0),0)</f>
        <v>1631.005823</v>
      </c>
      <c r="AR40" s="58">
        <f>IFERROR(VLOOKUP($AE40,'MS12'!$A$1:$C$161,3,0),0)</f>
        <v>78.12087722</v>
      </c>
      <c r="AS40" s="58">
        <f>IFERROR(VLOOKUP($AE40,'MS13'!$A$1:$C$161,3,0),0)</f>
        <v>0</v>
      </c>
    </row>
    <row r="41" ht="15.75" customHeight="1">
      <c r="A41" s="45">
        <f t="shared" si="1"/>
        <v>40</v>
      </c>
      <c r="B41" s="41" t="s">
        <v>63</v>
      </c>
      <c r="C41" s="51">
        <v>5105.18346492226</v>
      </c>
      <c r="D41" s="51"/>
      <c r="E41" s="55">
        <f>IFERROR(VLOOKUP($B41,'MS1'!$A$1:$B$160,2,0),"0")</f>
        <v>68</v>
      </c>
      <c r="F41" s="58">
        <f>IFERROR(VLOOKUP(E41,'MS1'!$B$1:$C$161,2,0),0)</f>
        <v>23.02338758</v>
      </c>
      <c r="G41" s="55">
        <f>IFERROR(VLOOKUP($B41,'MS2'!$A$1:$B$160,2,0),"0")</f>
        <v>69</v>
      </c>
      <c r="H41" s="58">
        <f>IFERROR(VLOOKUP(G41,'MS2'!$B$1:$C$161,2,0),0)</f>
        <v>11.46975614</v>
      </c>
      <c r="I41" s="55">
        <f>IFERROR(VLOOKUP($B41,'MS3'!$A$1:$B$161,2,0),0)</f>
        <v>26</v>
      </c>
      <c r="J41" s="58">
        <f>IFERROR(VLOOKUP(I41,'MS3'!$B$1:$C$161,2,0),0)</f>
        <v>695.1023907</v>
      </c>
      <c r="K41" s="55">
        <f>IFERROR(VLOOKUP($B41,'MS4'!$A$1:$B$160,2,0),"0")</f>
        <v>2</v>
      </c>
      <c r="L41" s="58">
        <f>IFERROR(VLOOKUP(K41,'MS4'!$B$1:$C$161,2,0),0)</f>
        <v>1867.195288</v>
      </c>
      <c r="M41" s="55">
        <f>IFERROR(VLOOKUP($B41,'MS5'!$A$1:$B$160,2,0),"0")</f>
        <v>55</v>
      </c>
      <c r="N41" s="58">
        <f>IFERROR(VLOOKUP(M41,'MS5'!$B$1:$C$161,2,0),0)</f>
        <v>105.0954441</v>
      </c>
      <c r="O41" s="55">
        <f>IFERROR(VLOOKUP($B41,'MS6'!$A$1:$B$160,2,0),"0")</f>
        <v>64</v>
      </c>
      <c r="P41" s="58">
        <f>IFERROR(VLOOKUP(O41,'MS6'!$B$1:$C$161,2,0),0)</f>
        <v>59.07152459</v>
      </c>
      <c r="Q41" s="55">
        <f>IFERROR(VLOOKUP($B41,'MS7'!$A$1:$B$160,2,0),"0")</f>
        <v>31</v>
      </c>
      <c r="R41" s="58">
        <f>IFERROR(VLOOKUP(Q41,'MS7'!$B$1:$C$161,2,0),0)</f>
        <v>546.3747749</v>
      </c>
      <c r="S41" s="55">
        <f>IFERROR(VLOOKUP($B41,'MS8'!$A$1:$B$160,2,0),"0")</f>
        <v>66</v>
      </c>
      <c r="T41" s="58">
        <f>IFERROR(VLOOKUP(S41,'MS8'!$B$1:$C$161,2,0),0)</f>
        <v>35.17130152</v>
      </c>
      <c r="U41" s="55">
        <f>IFERROR(VLOOKUP($B41,'MS9'!$A$1:$B$160,2,0),"0")</f>
        <v>57</v>
      </c>
      <c r="V41" s="58">
        <f>IFERROR(VLOOKUP(U41,'MS9'!$B$1:$C$161,2,0),0)</f>
        <v>113.1633592</v>
      </c>
      <c r="W41" s="55">
        <f>IFERROR(VLOOKUP($B41,'MS10'!$A$1:$B$160,2,0),"0")</f>
        <v>6</v>
      </c>
      <c r="X41" s="58">
        <f>IFERROR(VLOOKUP(W41,'MS10'!$B$1:$C$161,2,0),0)</f>
        <v>1317.404579</v>
      </c>
      <c r="Y41" s="55">
        <f>IFERROR(VLOOKUP($B41,'MS11'!$A$1:$B$160,2,0),"0")</f>
        <v>39</v>
      </c>
      <c r="Z41" s="58">
        <f>IFERROR(VLOOKUP(Y41,'MS11'!$B$1:$C$161,2,0),0)</f>
        <v>343.5814157</v>
      </c>
      <c r="AA41" s="55" t="str">
        <f>IFERROR(VLOOKUP($B41,'MS12'!$A$1:$B$160,2,0),"0")</f>
        <v>0</v>
      </c>
      <c r="AB41" s="58">
        <f>IFERROR(VLOOKUP(AA41,'MS12'!$B$1:$C$161,2,0),0)</f>
        <v>0</v>
      </c>
      <c r="AC41" s="55" t="str">
        <f>IFERROR(VLOOKUP($B41,'MS13'!$A$1:$B$160,2,0),"0")</f>
        <v>0</v>
      </c>
      <c r="AD41" s="58">
        <f>IFERROR(VLOOKUP(AC41,'MS13'!$B$1:$C$161,2,0),0)</f>
        <v>0</v>
      </c>
      <c r="AE41" s="41" t="str">
        <f>IFERROR(__xludf.DUMMYFUNCTION("""COMPUTED_VALUE"""),"TontonZgueg")</f>
        <v>TontonZgueg</v>
      </c>
      <c r="AF41" s="51">
        <f t="shared" si="2"/>
        <v>9180.71834</v>
      </c>
      <c r="AG41" s="58">
        <f>IFERROR(VLOOKUP($AE41,'MS1'!$A$1:$C$161,3,0),0)</f>
        <v>394.3417086</v>
      </c>
      <c r="AH41" s="58">
        <f>IFERROR(VLOOKUP($AE41,'MS2'!$A$1:$C$161,3,0),0)</f>
        <v>862.8396545</v>
      </c>
      <c r="AI41" s="58">
        <f>IFERROR(VLOOKUP($AE41,'MS3'!$A$1:$C$161,3,0),0)</f>
        <v>85.4278856</v>
      </c>
      <c r="AJ41" s="58">
        <f>IFERROR(VLOOKUP($AE41,'MS4'!$A$1:$C$161,3,0),0)</f>
        <v>599.4499596</v>
      </c>
      <c r="AK41" s="58">
        <f>IFERROR(VLOOKUP($AE41,'MS5'!$A$1:$C$161,3,0),0)</f>
        <v>677.2714389</v>
      </c>
      <c r="AL41" s="58">
        <f>IFERROR(VLOOKUP($AE41,'MS6'!$A$1:$C$161,3,0),0)</f>
        <v>950.1317907</v>
      </c>
      <c r="AM41" s="58">
        <f>IFERROR(VLOOKUP($AE41,'MS7'!$A$1:$C$161,3,0),0)</f>
        <v>992.3285228</v>
      </c>
      <c r="AN41" s="58">
        <f>IFERROR(VLOOKUP($AE41,'MS8'!$A$1:$C$161,3,0),0)</f>
        <v>0</v>
      </c>
      <c r="AO41" s="58">
        <f>IFERROR(VLOOKUP($AE41,'MS9'!$A$1:$C$161,3,0),0)</f>
        <v>701.9061402</v>
      </c>
      <c r="AP41" s="58">
        <f>IFERROR(VLOOKUP($AE41,'MS10'!$A$1:$C$161,3,0),0)</f>
        <v>2236.582608</v>
      </c>
      <c r="AQ41" s="58">
        <f>IFERROR(VLOOKUP($AE41,'MS11'!$A$1:$C$161,3,0),0)</f>
        <v>1231.680574</v>
      </c>
      <c r="AR41" s="58">
        <f>IFERROR(VLOOKUP($AE41,'MS12'!$A$1:$C$161,3,0),0)</f>
        <v>534.1859424</v>
      </c>
      <c r="AS41" s="58">
        <f>IFERROR(VLOOKUP($AE41,'MS13'!$A$1:$C$161,3,0),0)</f>
        <v>0</v>
      </c>
    </row>
    <row r="42" ht="15.75" customHeight="1">
      <c r="A42" s="45">
        <f t="shared" si="1"/>
        <v>41</v>
      </c>
      <c r="B42" s="41" t="s">
        <v>93</v>
      </c>
      <c r="C42" s="51">
        <v>4944.990998622975</v>
      </c>
      <c r="D42" s="51"/>
      <c r="E42" s="55">
        <f>IFERROR(VLOOKUP($B42,'MS1'!$A$1:$B$160,2,0),"0")</f>
        <v>30</v>
      </c>
      <c r="F42" s="58">
        <f>IFERROR(VLOOKUP(E42,'MS1'!$B$1:$C$161,2,0),0)</f>
        <v>564.9969906</v>
      </c>
      <c r="G42" s="55" t="str">
        <f>IFERROR(VLOOKUP($B42,'MS2'!$A$1:$B$160,2,0),"0")</f>
        <v>0</v>
      </c>
      <c r="H42" s="58">
        <f>IFERROR(VLOOKUP(G42,'MS2'!$B$1:$C$161,2,0),0)</f>
        <v>0</v>
      </c>
      <c r="I42" s="55">
        <f>IFERROR(VLOOKUP($B42,'MS3'!$A$1:$B$161,2,0),0)</f>
        <v>57</v>
      </c>
      <c r="J42" s="58">
        <f>IFERROR(VLOOKUP(I42,'MS3'!$B$1:$C$161,2,0),0)</f>
        <v>224.0181595</v>
      </c>
      <c r="K42" s="55">
        <f>IFERROR(VLOOKUP($B42,'MS4'!$A$1:$B$160,2,0),"0")</f>
        <v>1</v>
      </c>
      <c r="L42" s="58">
        <f>IFERROR(VLOOKUP(K42,'MS4'!$B$1:$C$161,2,0),0)</f>
        <v>2254.643182</v>
      </c>
      <c r="M42" s="55">
        <f>IFERROR(VLOOKUP($B42,'MS5'!$A$1:$B$160,2,0),"0")</f>
        <v>50</v>
      </c>
      <c r="N42" s="58">
        <f>IFERROR(VLOOKUP(M42,'MS5'!$B$1:$C$161,2,0),0)</f>
        <v>174.8982347</v>
      </c>
      <c r="O42" s="55">
        <f>IFERROR(VLOOKUP($B42,'MS6'!$A$1:$B$160,2,0),"0")</f>
        <v>53</v>
      </c>
      <c r="P42" s="58">
        <f>IFERROR(VLOOKUP(O42,'MS6'!$B$1:$C$161,2,0),0)</f>
        <v>198.1546117</v>
      </c>
      <c r="Q42" s="55">
        <f>IFERROR(VLOOKUP($B42,'MS7'!$A$1:$B$160,2,0),"0")</f>
        <v>42</v>
      </c>
      <c r="R42" s="58">
        <f>IFERROR(VLOOKUP(Q42,'MS7'!$B$1:$C$161,2,0),0)</f>
        <v>363.5901973</v>
      </c>
      <c r="S42" s="55">
        <f>IFERROR(VLOOKUP($B42,'MS8'!$A$1:$B$160,2,0),"0")</f>
        <v>56</v>
      </c>
      <c r="T42" s="58">
        <f>IFERROR(VLOOKUP(S42,'MS8'!$B$1:$C$161,2,0),0)</f>
        <v>158.7996403</v>
      </c>
      <c r="U42" s="55">
        <f>IFERROR(VLOOKUP($B42,'MS9'!$A$1:$B$160,2,0),"0")</f>
        <v>46</v>
      </c>
      <c r="V42" s="58">
        <f>IFERROR(VLOOKUP(U42,'MS9'!$B$1:$C$161,2,0),0)</f>
        <v>265.3215789</v>
      </c>
      <c r="W42" s="55" t="str">
        <f>IFERROR(VLOOKUP($B42,'MS10'!$A$1:$B$160,2,0),"0")</f>
        <v>0</v>
      </c>
      <c r="X42" s="58">
        <f>IFERROR(VLOOKUP(W42,'MS10'!$B$1:$C$161,2,0),0)</f>
        <v>0</v>
      </c>
      <c r="Y42" s="55" t="str">
        <f>IFERROR(VLOOKUP($B42,'MS11'!$A$1:$B$160,2,0),"0")</f>
        <v>0</v>
      </c>
      <c r="Z42" s="58">
        <f>IFERROR(VLOOKUP(Y42,'MS11'!$B$1:$C$161,2,0),0)</f>
        <v>0</v>
      </c>
      <c r="AA42" s="55">
        <f>IFERROR(VLOOKUP($B42,'MS12'!$A$1:$B$160,2,0),"0")</f>
        <v>13</v>
      </c>
      <c r="AB42" s="58">
        <f>IFERROR(VLOOKUP(AA42,'MS12'!$B$1:$C$161,2,0),0)</f>
        <v>740.5684038</v>
      </c>
      <c r="AC42" s="55" t="str">
        <f>IFERROR(VLOOKUP($B42,'MS13'!$A$1:$B$160,2,0),"0")</f>
        <v>0</v>
      </c>
      <c r="AD42" s="58">
        <f>IFERROR(VLOOKUP(AC42,'MS13'!$B$1:$C$161,2,0),0)</f>
        <v>0</v>
      </c>
      <c r="AE42" s="41" t="str">
        <f>IFERROR(__xludf.DUMMYFUNCTION("""COMPUTED_VALUE"""),"SINGE7")</f>
        <v>SINGE7</v>
      </c>
      <c r="AF42" s="51">
        <f t="shared" si="2"/>
        <v>3637.935749</v>
      </c>
      <c r="AG42" s="58">
        <f>IFERROR(VLOOKUP($AE42,'MS1'!$A$1:$C$161,3,0),0)</f>
        <v>378.851046</v>
      </c>
      <c r="AH42" s="58">
        <f>IFERROR(VLOOKUP($AE42,'MS2'!$A$1:$C$161,3,0),0)</f>
        <v>1218.66868</v>
      </c>
      <c r="AI42" s="58">
        <f>IFERROR(VLOOKUP($AE42,'MS3'!$A$1:$C$161,3,0),0)</f>
        <v>548.050615</v>
      </c>
      <c r="AJ42" s="58">
        <f>IFERROR(VLOOKUP($AE42,'MS4'!$A$1:$C$161,3,0),0)</f>
        <v>111.4087742</v>
      </c>
      <c r="AK42" s="58">
        <f>IFERROR(VLOOKUP($AE42,'MS5'!$A$1:$C$161,3,0),0)</f>
        <v>0</v>
      </c>
      <c r="AL42" s="58">
        <f>IFERROR(VLOOKUP($AE42,'MS6'!$A$1:$C$161,3,0),0)</f>
        <v>636.3239763</v>
      </c>
      <c r="AM42" s="58">
        <f>IFERROR(VLOOKUP($AE42,'MS7'!$A$1:$C$161,3,0),0)</f>
        <v>169.1794022</v>
      </c>
      <c r="AN42" s="58">
        <f>IFERROR(VLOOKUP($AE42,'MS8'!$A$1:$C$161,3,0),0)</f>
        <v>23.35954955</v>
      </c>
      <c r="AO42" s="58">
        <f>IFERROR(VLOOKUP($AE42,'MS9'!$A$1:$C$161,3,0),0)</f>
        <v>493.8822952</v>
      </c>
      <c r="AP42" s="58">
        <f>IFERROR(VLOOKUP($AE42,'MS10'!$A$1:$C$161,3,0),0)</f>
        <v>0</v>
      </c>
      <c r="AQ42" s="58">
        <f>IFERROR(VLOOKUP($AE42,'MS11'!$A$1:$C$161,3,0),0)</f>
        <v>0</v>
      </c>
      <c r="AR42" s="58">
        <f>IFERROR(VLOOKUP($AE42,'MS12'!$A$1:$C$161,3,0),0)</f>
        <v>58.21141043</v>
      </c>
      <c r="AS42" s="58">
        <f>IFERROR(VLOOKUP($AE42,'MS13'!$A$1:$C$161,3,0),0)</f>
        <v>0</v>
      </c>
    </row>
    <row r="43" ht="15.75" customHeight="1">
      <c r="A43" s="45">
        <f t="shared" si="1"/>
        <v>42</v>
      </c>
      <c r="B43" s="41" t="s">
        <v>92</v>
      </c>
      <c r="C43" s="51">
        <v>4888.055277766125</v>
      </c>
      <c r="D43" s="51"/>
      <c r="E43" s="55">
        <f>IFERROR(VLOOKUP($B43,'MS1'!$A$1:$B$160,2,0),"0")</f>
        <v>58</v>
      </c>
      <c r="F43" s="58">
        <f>IFERROR(VLOOKUP(E43,'MS1'!$B$1:$C$161,2,0),0)</f>
        <v>143.7443239</v>
      </c>
      <c r="G43" s="55">
        <f>IFERROR(VLOOKUP($B43,'MS2'!$A$1:$B$160,2,0),"0")</f>
        <v>14</v>
      </c>
      <c r="H43" s="58">
        <f>IFERROR(VLOOKUP(G43,'MS2'!$B$1:$C$161,2,0),0)</f>
        <v>957.02322</v>
      </c>
      <c r="I43" s="55">
        <f>IFERROR(VLOOKUP($B43,'MS3'!$A$1:$B$161,2,0),0)</f>
        <v>9</v>
      </c>
      <c r="J43" s="58">
        <f>IFERROR(VLOOKUP(I43,'MS3'!$B$1:$C$161,2,0),0)</f>
        <v>1208.287349</v>
      </c>
      <c r="K43" s="55">
        <f>IFERROR(VLOOKUP($B43,'MS4'!$A$1:$B$160,2,0),"0")</f>
        <v>51</v>
      </c>
      <c r="L43" s="58">
        <f>IFERROR(VLOOKUP(K43,'MS4'!$B$1:$C$161,2,0),0)</f>
        <v>204.5320276</v>
      </c>
      <c r="M43" s="55">
        <f>IFERROR(VLOOKUP($B43,'MS5'!$A$1:$B$160,2,0),"0")</f>
        <v>17</v>
      </c>
      <c r="N43" s="58">
        <f>IFERROR(VLOOKUP(M43,'MS5'!$B$1:$C$161,2,0),0)</f>
        <v>810.4573706</v>
      </c>
      <c r="O43" s="55" t="str">
        <f>IFERROR(VLOOKUP($B43,'MS6'!$A$1:$B$160,2,0),"0")</f>
        <v>0</v>
      </c>
      <c r="P43" s="58">
        <f>IFERROR(VLOOKUP(O43,'MS6'!$B$1:$C$161,2,0),0)</f>
        <v>0</v>
      </c>
      <c r="Q43" s="55" t="str">
        <f>IFERROR(VLOOKUP($B43,'MS7'!$A$1:$B$160,2,0),"0")</f>
        <v>0</v>
      </c>
      <c r="R43" s="58">
        <f>IFERROR(VLOOKUP(Q43,'MS7'!$B$1:$C$161,2,0),0)</f>
        <v>0</v>
      </c>
      <c r="S43" s="55" t="str">
        <f>IFERROR(VLOOKUP($B43,'MS8'!$A$1:$B$160,2,0),"0")</f>
        <v>0</v>
      </c>
      <c r="T43" s="58">
        <f>IFERROR(VLOOKUP(S43,'MS8'!$B$1:$C$161,2,0),0)</f>
        <v>0</v>
      </c>
      <c r="U43" s="55">
        <f>IFERROR(VLOOKUP($B43,'MS9'!$A$1:$B$160,2,0),"0")</f>
        <v>53</v>
      </c>
      <c r="V43" s="58">
        <f>IFERROR(VLOOKUP(U43,'MS9'!$B$1:$C$161,2,0),0)</f>
        <v>166.45867</v>
      </c>
      <c r="W43" s="55">
        <f>IFERROR(VLOOKUP($B43,'MS10'!$A$1:$B$160,2,0),"0")</f>
        <v>34</v>
      </c>
      <c r="X43" s="58">
        <f>IFERROR(VLOOKUP(W43,'MS10'!$B$1:$C$161,2,0),0)</f>
        <v>448.6389072</v>
      </c>
      <c r="Y43" s="55">
        <f>IFERROR(VLOOKUP($B43,'MS11'!$A$1:$B$160,2,0),"0")</f>
        <v>22</v>
      </c>
      <c r="Z43" s="58">
        <f>IFERROR(VLOOKUP(Y43,'MS11'!$B$1:$C$161,2,0),0)</f>
        <v>677.2714389</v>
      </c>
      <c r="AA43" s="55">
        <f>IFERROR(VLOOKUP($B43,'MS12'!$A$1:$B$160,2,0),"0")</f>
        <v>29</v>
      </c>
      <c r="AB43" s="58">
        <f>IFERROR(VLOOKUP(AA43,'MS12'!$B$1:$C$161,2,0),0)</f>
        <v>271.6419704</v>
      </c>
      <c r="AC43" s="55" t="str">
        <f>IFERROR(VLOOKUP($B43,'MS13'!$A$1:$B$160,2,0),"0")</f>
        <v>0</v>
      </c>
      <c r="AD43" s="58">
        <f>IFERROR(VLOOKUP(AC43,'MS13'!$B$1:$C$161,2,0),0)</f>
        <v>0</v>
      </c>
      <c r="AE43" s="41" t="str">
        <f>IFERROR(__xludf.DUMMYFUNCTION("""COMPUTED_VALUE"""),"Mistral86")</f>
        <v>Mistral86</v>
      </c>
      <c r="AF43" s="51">
        <f t="shared" si="2"/>
        <v>2597.379503</v>
      </c>
      <c r="AG43" s="58">
        <f>IFERROR(VLOOKUP($AE43,'MS1'!$A$1:$C$161,3,0),0)</f>
        <v>363.5901973</v>
      </c>
      <c r="AH43" s="58">
        <f>IFERROR(VLOOKUP($AE43,'MS2'!$A$1:$C$161,3,0),0)</f>
        <v>0</v>
      </c>
      <c r="AI43" s="58">
        <f>IFERROR(VLOOKUP($AE43,'MS3'!$A$1:$C$161,3,0),0)</f>
        <v>0</v>
      </c>
      <c r="AJ43" s="58">
        <f>IFERROR(VLOOKUP($AE43,'MS4'!$A$1:$C$161,3,0),0)</f>
        <v>0</v>
      </c>
      <c r="AK43" s="58">
        <f>IFERROR(VLOOKUP($AE43,'MS5'!$A$1:$C$161,3,0),0)</f>
        <v>327.1880347</v>
      </c>
      <c r="AL43" s="58">
        <f>IFERROR(VLOOKUP($AE43,'MS6'!$A$1:$C$161,3,0),0)</f>
        <v>0</v>
      </c>
      <c r="AM43" s="58">
        <f>IFERROR(VLOOKUP($AE43,'MS7'!$A$1:$C$161,3,0),0)</f>
        <v>0</v>
      </c>
      <c r="AN43" s="58">
        <f>IFERROR(VLOOKUP($AE43,'MS8'!$A$1:$C$161,3,0),0)</f>
        <v>433.5635027</v>
      </c>
      <c r="AO43" s="58">
        <f>IFERROR(VLOOKUP($AE43,'MS9'!$A$1:$C$161,3,0),0)</f>
        <v>1043.38972</v>
      </c>
      <c r="AP43" s="58">
        <f>IFERROR(VLOOKUP($AE43,'MS10'!$A$1:$C$161,3,0),0)</f>
        <v>0</v>
      </c>
      <c r="AQ43" s="58">
        <f>IFERROR(VLOOKUP($AE43,'MS11'!$A$1:$C$161,3,0),0)</f>
        <v>429.6480485</v>
      </c>
      <c r="AR43" s="58">
        <f>IFERROR(VLOOKUP($AE43,'MS12'!$A$1:$C$161,3,0),0)</f>
        <v>0</v>
      </c>
      <c r="AS43" s="58">
        <f>IFERROR(VLOOKUP($AE43,'MS13'!$A$1:$C$161,3,0),0)</f>
        <v>0</v>
      </c>
    </row>
    <row r="44" ht="15.75" customHeight="1">
      <c r="A44" s="45">
        <f t="shared" si="1"/>
        <v>43</v>
      </c>
      <c r="B44" s="41" t="s">
        <v>65</v>
      </c>
      <c r="C44" s="51">
        <v>4880.0036346079405</v>
      </c>
      <c r="D44" s="51"/>
      <c r="E44" s="55" t="str">
        <f>IFERROR(VLOOKUP($B44,'MS1'!$A$1:$B$160,2,0),"0")</f>
        <v>0</v>
      </c>
      <c r="F44" s="58">
        <f>IFERROR(VLOOKUP(E44,'MS1'!$B$1:$C$161,2,0),0)</f>
        <v>0</v>
      </c>
      <c r="G44" s="55">
        <f>IFERROR(VLOOKUP($B44,'MS2'!$A$1:$B$160,2,0),"0")</f>
        <v>57</v>
      </c>
      <c r="H44" s="58">
        <f>IFERROR(VLOOKUP(G44,'MS2'!$B$1:$C$161,2,0),0)</f>
        <v>156.4015653</v>
      </c>
      <c r="I44" s="55">
        <f>IFERROR(VLOOKUP($B44,'MS3'!$A$1:$B$161,2,0),0)</f>
        <v>64</v>
      </c>
      <c r="J44" s="58">
        <f>IFERROR(VLOOKUP(I44,'MS3'!$B$1:$C$161,2,0),0)</f>
        <v>141.4556511</v>
      </c>
      <c r="K44" s="55" t="str">
        <f>IFERROR(VLOOKUP($B44,'MS4'!$A$1:$B$160,2,0),"0")</f>
        <v>0</v>
      </c>
      <c r="L44" s="58">
        <f>IFERROR(VLOOKUP(K44,'MS4'!$B$1:$C$161,2,0),0)</f>
        <v>0</v>
      </c>
      <c r="M44" s="55">
        <f>IFERROR(VLOOKUP($B44,'MS5'!$A$1:$B$160,2,0),"0")</f>
        <v>60</v>
      </c>
      <c r="N44" s="58">
        <f>IFERROR(VLOOKUP(M44,'MS5'!$B$1:$C$161,2,0),0)</f>
        <v>38.56275179</v>
      </c>
      <c r="O44" s="55">
        <f>IFERROR(VLOOKUP($B44,'MS6'!$A$1:$B$160,2,0),"0")</f>
        <v>6</v>
      </c>
      <c r="P44" s="58">
        <f>IFERROR(VLOOKUP(O44,'MS6'!$B$1:$C$161,2,0),0)</f>
        <v>1345.104129</v>
      </c>
      <c r="Q44" s="55">
        <f>IFERROR(VLOOKUP($B44,'MS7'!$A$1:$B$160,2,0),"0")</f>
        <v>49</v>
      </c>
      <c r="R44" s="58">
        <f>IFERROR(VLOOKUP(Q44,'MS7'!$B$1:$C$161,2,0),0)</f>
        <v>262.3836273</v>
      </c>
      <c r="S44" s="55">
        <f>IFERROR(VLOOKUP($B44,'MS8'!$A$1:$B$160,2,0),"0")</f>
        <v>11</v>
      </c>
      <c r="T44" s="58">
        <f>IFERROR(VLOOKUP(S44,'MS8'!$B$1:$C$161,2,0),0)</f>
        <v>1064.223859</v>
      </c>
      <c r="U44" s="55">
        <f>IFERROR(VLOOKUP($B44,'MS9'!$A$1:$B$160,2,0),"0")</f>
        <v>8</v>
      </c>
      <c r="V44" s="58">
        <f>IFERROR(VLOOKUP(U44,'MS9'!$B$1:$C$161,2,0),0)</f>
        <v>1191.482127</v>
      </c>
      <c r="W44" s="55">
        <f>IFERROR(VLOOKUP($B44,'MS10'!$A$1:$B$160,2,0),"0")</f>
        <v>61</v>
      </c>
      <c r="X44" s="58">
        <f>IFERROR(VLOOKUP(W44,'MS10'!$B$1:$C$161,2,0),0)</f>
        <v>50.01871175</v>
      </c>
      <c r="Y44" s="55">
        <f>IFERROR(VLOOKUP($B44,'MS11'!$A$1:$B$160,2,0),"0")</f>
        <v>24</v>
      </c>
      <c r="Z44" s="58">
        <f>IFERROR(VLOOKUP(Y44,'MS11'!$B$1:$C$161,2,0),0)</f>
        <v>630.3712121</v>
      </c>
      <c r="AA44" s="55" t="str">
        <f>IFERROR(VLOOKUP($B44,'MS12'!$A$1:$B$160,2,0),"0")</f>
        <v>0</v>
      </c>
      <c r="AB44" s="58">
        <f>IFERROR(VLOOKUP(AA44,'MS12'!$B$1:$C$161,2,0),0)</f>
        <v>0</v>
      </c>
      <c r="AC44" s="55" t="str">
        <f>IFERROR(VLOOKUP($B44,'MS13'!$A$1:$B$160,2,0),"0")</f>
        <v>0</v>
      </c>
      <c r="AD44" s="58">
        <f>IFERROR(VLOOKUP(AC44,'MS13'!$B$1:$C$161,2,0),0)</f>
        <v>0</v>
      </c>
      <c r="AE44" s="41" t="str">
        <f>IFERROR(__xludf.DUMMYFUNCTION("""COMPUTED_VALUE"""),"titounio")</f>
        <v>titounio</v>
      </c>
      <c r="AF44" s="51">
        <f t="shared" si="2"/>
        <v>9367.958308</v>
      </c>
      <c r="AG44" s="58">
        <f>IFERROR(VLOOKUP($AE44,'MS1'!$A$1:$C$161,3,0),0)</f>
        <v>348.5484111</v>
      </c>
      <c r="AH44" s="58">
        <f>IFERROR(VLOOKUP($AE44,'MS2'!$A$1:$C$161,3,0),0)</f>
        <v>0</v>
      </c>
      <c r="AI44" s="58">
        <f>IFERROR(VLOOKUP($AE44,'MS3'!$A$1:$C$161,3,0),0)</f>
        <v>1002.375594</v>
      </c>
      <c r="AJ44" s="58">
        <f>IFERROR(VLOOKUP($AE44,'MS4'!$A$1:$C$161,3,0),0)</f>
        <v>734.0690151</v>
      </c>
      <c r="AK44" s="58">
        <f>IFERROR(VLOOKUP($AE44,'MS5'!$A$1:$C$161,3,0),0)</f>
        <v>727.4372421</v>
      </c>
      <c r="AL44" s="58">
        <f>IFERROR(VLOOKUP($AE44,'MS6'!$A$1:$C$161,3,0),0)</f>
        <v>2272.281233</v>
      </c>
      <c r="AM44" s="58">
        <f>IFERROR(VLOOKUP($AE44,'MS7'!$A$1:$C$161,3,0),0)</f>
        <v>665.2639171</v>
      </c>
      <c r="AN44" s="58">
        <f>IFERROR(VLOOKUP($AE44,'MS8'!$A$1:$C$161,3,0),0)</f>
        <v>1535.859639</v>
      </c>
      <c r="AO44" s="58">
        <f>IFERROR(VLOOKUP($AE44,'MS9'!$A$1:$C$161,3,0),0)</f>
        <v>236.2621932</v>
      </c>
      <c r="AP44" s="58">
        <f>IFERROR(VLOOKUP($AE44,'MS10'!$A$1:$C$161,3,0),0)</f>
        <v>1129.880125</v>
      </c>
      <c r="AQ44" s="58">
        <f>IFERROR(VLOOKUP($AE44,'MS11'!$A$1:$C$161,3,0),0)</f>
        <v>504.4500868</v>
      </c>
      <c r="AR44" s="58">
        <f>IFERROR(VLOOKUP($AE44,'MS12'!$A$1:$C$161,3,0),0)</f>
        <v>447.7930457</v>
      </c>
      <c r="AS44" s="58">
        <f>IFERROR(VLOOKUP($AE44,'MS13'!$A$1:$C$161,3,0),0)</f>
        <v>0</v>
      </c>
    </row>
    <row r="45" ht="15.75" customHeight="1">
      <c r="A45" s="45">
        <f t="shared" si="1"/>
        <v>44</v>
      </c>
      <c r="B45" s="89" t="s">
        <v>100</v>
      </c>
      <c r="C45" s="51">
        <v>4878.689942777136</v>
      </c>
      <c r="D45" s="51"/>
      <c r="E45" s="55">
        <f>IFERROR(VLOOKUP($B45,'MS1'!$A$1:$B$160,2,0),"0")</f>
        <v>31</v>
      </c>
      <c r="F45" s="58">
        <f>IFERROR(VLOOKUP(E45,'MS1'!$B$1:$C$161,2,0),0)</f>
        <v>546.3747749</v>
      </c>
      <c r="G45" s="55">
        <f>IFERROR(VLOOKUP($B45,'MS2'!$A$1:$B$160,2,0),"0")</f>
        <v>24</v>
      </c>
      <c r="H45" s="58">
        <f>IFERROR(VLOOKUP(G45,'MS2'!$B$1:$C$161,2,0),0)</f>
        <v>687.0233191</v>
      </c>
      <c r="I45" s="55">
        <f>IFERROR(VLOOKUP($B45,'MS3'!$A$1:$B$161,2,0),0)</f>
        <v>49</v>
      </c>
      <c r="J45" s="58">
        <f>IFERROR(VLOOKUP(I45,'MS3'!$B$1:$C$161,2,0),0)</f>
        <v>325.7098964</v>
      </c>
      <c r="K45" s="55">
        <f>IFERROR(VLOOKUP($B45,'MS4'!$A$1:$B$160,2,0),"0")</f>
        <v>14</v>
      </c>
      <c r="L45" s="58">
        <f>IFERROR(VLOOKUP(K45,'MS4'!$B$1:$C$161,2,0),0)</f>
        <v>936.0040883</v>
      </c>
      <c r="M45" s="55" t="str">
        <f>IFERROR(VLOOKUP($B45,'MS5'!$A$1:$B$160,2,0),"0")</f>
        <v>0</v>
      </c>
      <c r="N45" s="58">
        <f>IFERROR(VLOOKUP(M45,'MS5'!$B$1:$C$161,2,0),0)</f>
        <v>0</v>
      </c>
      <c r="O45" s="55">
        <f>IFERROR(VLOOKUP($B45,'MS6'!$A$1:$B$160,2,0),"0")</f>
        <v>36</v>
      </c>
      <c r="P45" s="58">
        <f>IFERROR(VLOOKUP(O45,'MS6'!$B$1:$C$161,2,0),0)</f>
        <v>450.1854802</v>
      </c>
      <c r="Q45" s="55" t="str">
        <f>IFERROR(VLOOKUP($B45,'MS7'!$A$1:$B$160,2,0),"0")</f>
        <v>0</v>
      </c>
      <c r="R45" s="58">
        <f>IFERROR(VLOOKUP(Q45,'MS7'!$B$1:$C$161,2,0),0)</f>
        <v>0</v>
      </c>
      <c r="S45" s="55" t="str">
        <f>IFERROR(VLOOKUP($B45,'MS8'!$A$1:$B$160,2,0),"0")</f>
        <v>0</v>
      </c>
      <c r="T45" s="58">
        <f>IFERROR(VLOOKUP(S45,'MS8'!$B$1:$C$161,2,0),0)</f>
        <v>0</v>
      </c>
      <c r="U45" s="55" t="str">
        <f>IFERROR(VLOOKUP($B45,'MS9'!$A$1:$B$160,2,0),"0")</f>
        <v>0</v>
      </c>
      <c r="V45" s="58">
        <f>IFERROR(VLOOKUP(U45,'MS9'!$B$1:$C$161,2,0),0)</f>
        <v>0</v>
      </c>
      <c r="W45" s="55" t="str">
        <f>IFERROR(VLOOKUP($B45,'MS10'!$A$1:$B$160,2,0),"0")</f>
        <v>0</v>
      </c>
      <c r="X45" s="58">
        <f>IFERROR(VLOOKUP(W45,'MS10'!$B$1:$C$161,2,0),0)</f>
        <v>0</v>
      </c>
      <c r="Y45" s="55">
        <f>IFERROR(VLOOKUP($B45,'MS11'!$A$1:$B$160,2,0),"0")</f>
        <v>2</v>
      </c>
      <c r="Z45" s="58">
        <f>IFERROR(VLOOKUP(Y45,'MS11'!$B$1:$C$161,2,0),0)</f>
        <v>1835.088066</v>
      </c>
      <c r="AA45" s="55">
        <f>IFERROR(VLOOKUP($B45,'MS12'!$A$1:$B$160,2,0),"0")</f>
        <v>37</v>
      </c>
      <c r="AB45" s="58">
        <f>IFERROR(VLOOKUP(AA45,'MS12'!$B$1:$C$161,2,0),0)</f>
        <v>98.30431754</v>
      </c>
      <c r="AC45" s="55" t="str">
        <f>IFERROR(VLOOKUP($B45,'MS13'!$A$1:$B$160,2,0),"0")</f>
        <v>0</v>
      </c>
      <c r="AD45" s="58">
        <f>IFERROR(VLOOKUP(AC45,'MS13'!$B$1:$C$161,2,0),0)</f>
        <v>0</v>
      </c>
      <c r="AE45" s="41" t="str">
        <f>IFERROR(__xludf.DUMMYFUNCTION("""COMPUTED_VALUE"""),"iOneGeek")</f>
        <v>iOneGeek</v>
      </c>
      <c r="AF45" s="51">
        <f t="shared" si="2"/>
        <v>2544.93933</v>
      </c>
      <c r="AG45" s="58">
        <f>IFERROR(VLOOKUP($AE45,'MS1'!$A$1:$C$161,3,0),0)</f>
        <v>333.7156976</v>
      </c>
      <c r="AH45" s="58">
        <f>IFERROR(VLOOKUP($AE45,'MS2'!$A$1:$C$161,3,0),0)</f>
        <v>0</v>
      </c>
      <c r="AI45" s="58">
        <f>IFERROR(VLOOKUP($AE45,'MS3'!$A$1:$C$161,3,0),0)</f>
        <v>10.42361939</v>
      </c>
      <c r="AJ45" s="58">
        <f>IFERROR(VLOOKUP($AE45,'MS4'!$A$1:$C$161,3,0),0)</f>
        <v>0</v>
      </c>
      <c r="AK45" s="58">
        <f>IFERROR(VLOOKUP($AE45,'MS5'!$A$1:$C$161,3,0),0)</f>
        <v>564.9969906</v>
      </c>
      <c r="AL45" s="58">
        <f>IFERROR(VLOOKUP($AE45,'MS6'!$A$1:$C$161,3,0),0)</f>
        <v>83.35915173</v>
      </c>
      <c r="AM45" s="58">
        <f>IFERROR(VLOOKUP($AE45,'MS7'!$A$1:$C$161,3,0),0)</f>
        <v>0</v>
      </c>
      <c r="AN45" s="58">
        <f>IFERROR(VLOOKUP($AE45,'MS8'!$A$1:$C$161,3,0),0)</f>
        <v>324.3620291</v>
      </c>
      <c r="AO45" s="58">
        <f>IFERROR(VLOOKUP($AE45,'MS9'!$A$1:$C$161,3,0),0)</f>
        <v>1002.375594</v>
      </c>
      <c r="AP45" s="58">
        <f>IFERROR(VLOOKUP($AE45,'MS10'!$A$1:$C$161,3,0),0)</f>
        <v>225.7062481</v>
      </c>
      <c r="AQ45" s="58">
        <f>IFERROR(VLOOKUP($AE45,'MS11'!$A$1:$C$161,3,0),0)</f>
        <v>0</v>
      </c>
      <c r="AR45" s="58">
        <f>IFERROR(VLOOKUP($AE45,'MS12'!$A$1:$C$161,3,0),0)</f>
        <v>0</v>
      </c>
      <c r="AS45" s="58">
        <f>IFERROR(VLOOKUP($AE45,'MS13'!$A$1:$C$161,3,0),0)</f>
        <v>0</v>
      </c>
    </row>
    <row r="46" ht="15.75" customHeight="1">
      <c r="A46" s="45">
        <f t="shared" si="1"/>
        <v>45</v>
      </c>
      <c r="B46" s="41" t="s">
        <v>78</v>
      </c>
      <c r="C46" s="51">
        <v>4764.225370599948</v>
      </c>
      <c r="D46" s="51"/>
      <c r="E46" s="55" t="str">
        <f>IFERROR(VLOOKUP($B46,'MS1'!$A$1:$B$160,2,0),"0")</f>
        <v>0</v>
      </c>
      <c r="F46" s="58">
        <f>IFERROR(VLOOKUP(E46,'MS1'!$B$1:$C$161,2,0),0)</f>
        <v>0</v>
      </c>
      <c r="G46" s="55" t="str">
        <f>IFERROR(VLOOKUP($B46,'MS2'!$A$1:$B$160,2,0),"0")</f>
        <v>0</v>
      </c>
      <c r="H46" s="58">
        <f>IFERROR(VLOOKUP(G46,'MS2'!$B$1:$C$161,2,0),0)</f>
        <v>0</v>
      </c>
      <c r="I46" s="55">
        <f>IFERROR(VLOOKUP($B46,'MS3'!$A$1:$B$161,2,0),0)</f>
        <v>0</v>
      </c>
      <c r="J46" s="58">
        <f>IFERROR(VLOOKUP(I46,'MS3'!$B$1:$C$161,2,0),0)</f>
        <v>0</v>
      </c>
      <c r="K46" s="55" t="str">
        <f>IFERROR(VLOOKUP($B46,'MS4'!$A$1:$B$160,2,0),"0")</f>
        <v>0</v>
      </c>
      <c r="L46" s="58">
        <f>IFERROR(VLOOKUP(K46,'MS4'!$B$1:$C$161,2,0),0)</f>
        <v>0</v>
      </c>
      <c r="M46" s="55">
        <f>IFERROR(VLOOKUP($B46,'MS5'!$A$1:$B$160,2,0),"0")</f>
        <v>30</v>
      </c>
      <c r="N46" s="58">
        <f>IFERROR(VLOOKUP(M46,'MS5'!$B$1:$C$161,2,0),0)</f>
        <v>504.4500868</v>
      </c>
      <c r="O46" s="55" t="str">
        <f>IFERROR(VLOOKUP($B46,'MS6'!$A$1:$B$160,2,0),"0")</f>
        <v>0</v>
      </c>
      <c r="P46" s="58">
        <f>IFERROR(VLOOKUP(O46,'MS6'!$B$1:$C$161,2,0),0)</f>
        <v>0</v>
      </c>
      <c r="Q46" s="55">
        <f>IFERROR(VLOOKUP($B46,'MS7'!$A$1:$B$160,2,0),"0")</f>
        <v>23</v>
      </c>
      <c r="R46" s="58">
        <f>IFERROR(VLOOKUP(Q46,'MS7'!$B$1:$C$161,2,0),0)</f>
        <v>709.4672554</v>
      </c>
      <c r="S46" s="55">
        <f>IFERROR(VLOOKUP($B46,'MS8'!$A$1:$B$160,2,0),"0")</f>
        <v>5</v>
      </c>
      <c r="T46" s="58">
        <f>IFERROR(VLOOKUP(S46,'MS8'!$B$1:$C$161,2,0),0)</f>
        <v>1430.179807</v>
      </c>
      <c r="U46" s="55">
        <f>IFERROR(VLOOKUP($B46,'MS9'!$A$1:$B$160,2,0),"0")</f>
        <v>3</v>
      </c>
      <c r="V46" s="58">
        <f>IFERROR(VLOOKUP(U46,'MS9'!$B$1:$C$161,2,0),0)</f>
        <v>1653.835352</v>
      </c>
      <c r="W46" s="55" t="str">
        <f>IFERROR(VLOOKUP($B46,'MS10'!$A$1:$B$160,2,0),"0")</f>
        <v>0</v>
      </c>
      <c r="X46" s="58">
        <f>IFERROR(VLOOKUP(W46,'MS10'!$B$1:$C$161,2,0),0)</f>
        <v>0</v>
      </c>
      <c r="Y46" s="55">
        <f>IFERROR(VLOOKUP($B46,'MS11'!$A$1:$B$160,2,0),"0")</f>
        <v>32</v>
      </c>
      <c r="Z46" s="58">
        <f>IFERROR(VLOOKUP(Y46,'MS11'!$B$1:$C$161,2,0),0)</f>
        <v>466.2928693</v>
      </c>
      <c r="AA46" s="55" t="str">
        <f>IFERROR(VLOOKUP($B46,'MS12'!$A$1:$B$160,2,0),"0")</f>
        <v>0</v>
      </c>
      <c r="AB46" s="58">
        <f>IFERROR(VLOOKUP(AA46,'MS12'!$B$1:$C$161,2,0),0)</f>
        <v>0</v>
      </c>
      <c r="AC46" s="55" t="str">
        <f>IFERROR(VLOOKUP($B46,'MS13'!$A$1:$B$160,2,0),"0")</f>
        <v>0</v>
      </c>
      <c r="AD46" s="58">
        <f>IFERROR(VLOOKUP(AC46,'MS13'!$B$1:$C$161,2,0),0)</f>
        <v>0</v>
      </c>
      <c r="AE46" s="41" t="str">
        <f>IFERROR(__xludf.DUMMYFUNCTION("""COMPUTED_VALUE"""),"Chuckandier")</f>
        <v>Chuckandier</v>
      </c>
      <c r="AF46" s="51">
        <f t="shared" si="2"/>
        <v>6548.71041</v>
      </c>
      <c r="AG46" s="58">
        <f>IFERROR(VLOOKUP($AE46,'MS1'!$A$1:$C$161,3,0),0)</f>
        <v>319.082758</v>
      </c>
      <c r="AH46" s="58">
        <f>IFERROR(VLOOKUP($AE46,'MS2'!$A$1:$C$161,3,0),0)</f>
        <v>0</v>
      </c>
      <c r="AI46" s="58">
        <f>IFERROR(VLOOKUP($AE46,'MS3'!$A$1:$C$161,3,0),0)</f>
        <v>1262.695222</v>
      </c>
      <c r="AJ46" s="58">
        <f>IFERROR(VLOOKUP($AE46,'MS4'!$A$1:$C$161,3,0),0)</f>
        <v>1331.453205</v>
      </c>
      <c r="AK46" s="58">
        <f>IFERROR(VLOOKUP($AE46,'MS5'!$A$1:$C$161,3,0),0)</f>
        <v>466.2928693</v>
      </c>
      <c r="AL46" s="58">
        <f>IFERROR(VLOOKUP($AE46,'MS6'!$A$1:$C$161,3,0),0)</f>
        <v>0</v>
      </c>
      <c r="AM46" s="58">
        <f>IFERROR(VLOOKUP($AE46,'MS7'!$A$1:$C$161,3,0),0)</f>
        <v>426.0597774</v>
      </c>
      <c r="AN46" s="58">
        <f>IFERROR(VLOOKUP($AE46,'MS8'!$A$1:$C$161,3,0),0)</f>
        <v>501.9115442</v>
      </c>
      <c r="AO46" s="58">
        <f>IFERROR(VLOOKUP($AE46,'MS9'!$A$1:$C$161,3,0),0)</f>
        <v>512.4596271</v>
      </c>
      <c r="AP46" s="58">
        <f>IFERROR(VLOOKUP($AE46,'MS10'!$A$1:$C$161,3,0),0)</f>
        <v>1184.424353</v>
      </c>
      <c r="AQ46" s="58">
        <f>IFERROR(VLOOKUP($AE46,'MS11'!$A$1:$C$161,3,0),0)</f>
        <v>544.331054</v>
      </c>
      <c r="AR46" s="58">
        <f>IFERROR(VLOOKUP($AE46,'MS12'!$A$1:$C$161,3,0),0)</f>
        <v>0</v>
      </c>
      <c r="AS46" s="58">
        <f>IFERROR(VLOOKUP($AE46,'MS13'!$A$1:$C$161,3,0),0)</f>
        <v>0</v>
      </c>
    </row>
    <row r="47" ht="15.75" customHeight="1">
      <c r="A47" s="45">
        <f t="shared" si="1"/>
        <v>46</v>
      </c>
      <c r="B47" s="41" t="s">
        <v>105</v>
      </c>
      <c r="C47" s="51">
        <v>4705.311122065151</v>
      </c>
      <c r="D47" s="51"/>
      <c r="E47" s="55">
        <f>IFERROR(VLOOKUP($B47,'MS1'!$A$1:$B$160,2,0),"0")</f>
        <v>63</v>
      </c>
      <c r="F47" s="58">
        <f>IFERROR(VLOOKUP(E47,'MS1'!$B$1:$C$161,2,0),0)</f>
        <v>82.13520769</v>
      </c>
      <c r="G47" s="55">
        <f>IFERROR(VLOOKUP($B47,'MS2'!$A$1:$B$160,2,0),"0")</f>
        <v>23</v>
      </c>
      <c r="H47" s="58">
        <f>IFERROR(VLOOKUP(G47,'MS2'!$B$1:$C$161,2,0),0)</f>
        <v>709.4672554</v>
      </c>
      <c r="I47" s="55">
        <f>IFERROR(VLOOKUP($B47,'MS3'!$A$1:$B$161,2,0),0)</f>
        <v>67</v>
      </c>
      <c r="J47" s="58">
        <f>IFERROR(VLOOKUP(I47,'MS3'!$B$1:$C$161,2,0),0)</f>
        <v>107.5729906</v>
      </c>
      <c r="K47" s="55">
        <f>IFERROR(VLOOKUP($B47,'MS4'!$A$1:$B$160,2,0),"0")</f>
        <v>31</v>
      </c>
      <c r="L47" s="58">
        <f>IFERROR(VLOOKUP(K47,'MS4'!$B$1:$C$161,2,0),0)</f>
        <v>521.1898655</v>
      </c>
      <c r="M47" s="55">
        <f>IFERROR(VLOOKUP($B47,'MS5'!$A$1:$B$160,2,0),"0")</f>
        <v>4</v>
      </c>
      <c r="N47" s="58">
        <f>IFERROR(VLOOKUP(M47,'MS5'!$B$1:$C$161,2,0),0)</f>
        <v>1492.524912</v>
      </c>
      <c r="O47" s="55">
        <f>IFERROR(VLOOKUP($B47,'MS6'!$A$1:$B$160,2,0),"0")</f>
        <v>59</v>
      </c>
      <c r="P47" s="58">
        <f>IFERROR(VLOOKUP(O47,'MS6'!$B$1:$C$161,2,0),0)</f>
        <v>120.5702513</v>
      </c>
      <c r="Q47" s="55">
        <f>IFERROR(VLOOKUP($B47,'MS7'!$A$1:$B$160,2,0),"0")</f>
        <v>14</v>
      </c>
      <c r="R47" s="58">
        <f>IFERROR(VLOOKUP(Q47,'MS7'!$B$1:$C$161,2,0),0)</f>
        <v>957.02322</v>
      </c>
      <c r="S47" s="55">
        <f>IFERROR(VLOOKUP($B47,'MS8'!$A$1:$B$160,2,0),"0")</f>
        <v>47</v>
      </c>
      <c r="T47" s="58">
        <f>IFERROR(VLOOKUP(S47,'MS8'!$B$1:$C$161,2,0),0)</f>
        <v>280.7704417</v>
      </c>
      <c r="U47" s="55" t="str">
        <f>IFERROR(VLOOKUP($B47,'MS9'!$A$1:$B$160,2,0),"0")</f>
        <v>0</v>
      </c>
      <c r="V47" s="58">
        <f>IFERROR(VLOOKUP(U47,'MS9'!$B$1:$C$161,2,0),0)</f>
        <v>0</v>
      </c>
      <c r="W47" s="55">
        <f>IFERROR(VLOOKUP($B47,'MS10'!$A$1:$B$160,2,0),"0")</f>
        <v>56</v>
      </c>
      <c r="X47" s="58">
        <f>IFERROR(VLOOKUP(W47,'MS10'!$B$1:$C$161,2,0),0)</f>
        <v>114.9742201</v>
      </c>
      <c r="Y47" s="55" t="str">
        <f>IFERROR(VLOOKUP($B47,'MS11'!$A$1:$B$160,2,0),"0")</f>
        <v>0</v>
      </c>
      <c r="Z47" s="58">
        <f>IFERROR(VLOOKUP(Y47,'MS11'!$B$1:$C$161,2,0),0)</f>
        <v>0</v>
      </c>
      <c r="AA47" s="55">
        <f>IFERROR(VLOOKUP($B47,'MS12'!$A$1:$B$160,2,0),"0")</f>
        <v>27</v>
      </c>
      <c r="AB47" s="58">
        <f>IFERROR(VLOOKUP(AA47,'MS12'!$B$1:$C$161,2,0),0)</f>
        <v>319.082758</v>
      </c>
      <c r="AC47" s="55" t="str">
        <f>IFERROR(VLOOKUP($B47,'MS13'!$A$1:$B$160,2,0),"0")</f>
        <v>0</v>
      </c>
      <c r="AD47" s="58">
        <f>IFERROR(VLOOKUP(AC47,'MS13'!$B$1:$C$161,2,0),0)</f>
        <v>0</v>
      </c>
      <c r="AE47" s="41" t="str">
        <f>IFERROR(__xludf.DUMMYFUNCTION("""COMPUTED_VALUE"""),"8kinder6")</f>
        <v>8kinder6</v>
      </c>
      <c r="AF47" s="51">
        <f t="shared" si="2"/>
        <v>9401.284642</v>
      </c>
      <c r="AG47" s="58">
        <f>IFERROR(VLOOKUP($AE47,'MS1'!$A$1:$C$161,3,0),0)</f>
        <v>304.6409218</v>
      </c>
      <c r="AH47" s="58">
        <f>IFERROR(VLOOKUP($AE47,'MS2'!$A$1:$C$161,3,0),0)</f>
        <v>248.6302414</v>
      </c>
      <c r="AI47" s="58">
        <f>IFERROR(VLOOKUP($AE47,'MS3'!$A$1:$C$161,3,0),0)</f>
        <v>352.6295747</v>
      </c>
      <c r="AJ47" s="58">
        <f>IFERROR(VLOOKUP($AE47,'MS4'!$A$1:$C$161,3,0),0)</f>
        <v>1094.986439</v>
      </c>
      <c r="AK47" s="58">
        <f>IFERROR(VLOOKUP($AE47,'MS5'!$A$1:$C$161,3,0),0)</f>
        <v>906.2513072</v>
      </c>
      <c r="AL47" s="58">
        <f>IFERROR(VLOOKUP($AE47,'MS6'!$A$1:$C$161,3,0),0)</f>
        <v>1535.859639</v>
      </c>
      <c r="AM47" s="58">
        <f>IFERROR(VLOOKUP($AE47,'MS7'!$A$1:$C$161,3,0),0)</f>
        <v>603.5680462</v>
      </c>
      <c r="AN47" s="58">
        <f>IFERROR(VLOOKUP($AE47,'MS8'!$A$1:$C$161,3,0),0)</f>
        <v>238.7614836</v>
      </c>
      <c r="AO47" s="58">
        <f>IFERROR(VLOOKUP($AE47,'MS9'!$A$1:$C$161,3,0),0)</f>
        <v>833.7116784</v>
      </c>
      <c r="AP47" s="58">
        <f>IFERROR(VLOOKUP($AE47,'MS10'!$A$1:$C$161,3,0),0)</f>
        <v>197.1304564</v>
      </c>
      <c r="AQ47" s="58">
        <f>IFERROR(VLOOKUP($AE47,'MS11'!$A$1:$C$161,3,0),0)</f>
        <v>2218.075191</v>
      </c>
      <c r="AR47" s="58">
        <f>IFERROR(VLOOKUP($AE47,'MS12'!$A$1:$C$161,3,0),0)</f>
        <v>1302.931602</v>
      </c>
      <c r="AS47" s="58">
        <f>IFERROR(VLOOKUP($AE47,'MS13'!$A$1:$C$161,3,0),0)</f>
        <v>0</v>
      </c>
    </row>
    <row r="48" ht="15.75" customHeight="1">
      <c r="A48" s="45">
        <f t="shared" si="1"/>
        <v>47</v>
      </c>
      <c r="B48" s="41" t="s">
        <v>84</v>
      </c>
      <c r="C48" s="51">
        <v>4672.734673429153</v>
      </c>
      <c r="D48" s="51"/>
      <c r="E48" s="55">
        <f>IFERROR(VLOOKUP($B48,'MS1'!$A$1:$B$160,2,0),"0")</f>
        <v>26</v>
      </c>
      <c r="F48" s="58">
        <f>IFERROR(VLOOKUP(E48,'MS1'!$B$1:$C$161,2,0),0)</f>
        <v>644.1333665</v>
      </c>
      <c r="G48" s="55">
        <f>IFERROR(VLOOKUP($B48,'MS2'!$A$1:$B$160,2,0),"0")</f>
        <v>36</v>
      </c>
      <c r="H48" s="58">
        <f>IFERROR(VLOOKUP(G48,'MS2'!$B$1:$C$161,2,0),0)</f>
        <v>458.848957</v>
      </c>
      <c r="I48" s="55">
        <f>IFERROR(VLOOKUP($B48,'MS3'!$A$1:$B$161,2,0),0)</f>
        <v>0</v>
      </c>
      <c r="J48" s="58">
        <f>IFERROR(VLOOKUP(I48,'MS3'!$B$1:$C$161,2,0),0)</f>
        <v>0</v>
      </c>
      <c r="K48" s="55" t="str">
        <f>IFERROR(VLOOKUP($B48,'MS4'!$A$1:$B$160,2,0),"0")</f>
        <v>0</v>
      </c>
      <c r="L48" s="58">
        <f>IFERROR(VLOOKUP(K48,'MS4'!$B$1:$C$161,2,0),0)</f>
        <v>0</v>
      </c>
      <c r="M48" s="55" t="str">
        <f>IFERROR(VLOOKUP($B48,'MS5'!$A$1:$B$160,2,0),"0")</f>
        <v>0</v>
      </c>
      <c r="N48" s="58">
        <f>IFERROR(VLOOKUP(M48,'MS5'!$B$1:$C$161,2,0),0)</f>
        <v>0</v>
      </c>
      <c r="O48" s="55">
        <f>IFERROR(VLOOKUP($B48,'MS6'!$A$1:$B$160,2,0),"0")</f>
        <v>41</v>
      </c>
      <c r="P48" s="58">
        <f>IFERROR(VLOOKUP(O48,'MS6'!$B$1:$C$161,2,0),0)</f>
        <v>369.7560052</v>
      </c>
      <c r="Q48" s="55">
        <f>IFERROR(VLOOKUP($B48,'MS7'!$A$1:$B$160,2,0),"0")</f>
        <v>45</v>
      </c>
      <c r="R48" s="58">
        <f>IFERROR(VLOOKUP(Q48,'MS7'!$B$1:$C$161,2,0),0)</f>
        <v>319.082758</v>
      </c>
      <c r="S48" s="55">
        <f>IFERROR(VLOOKUP($B48,'MS8'!$A$1:$B$160,2,0),"0")</f>
        <v>2</v>
      </c>
      <c r="T48" s="58">
        <f>IFERROR(VLOOKUP(S48,'MS8'!$B$1:$C$161,2,0),0)</f>
        <v>1882.653833</v>
      </c>
      <c r="U48" s="55">
        <f>IFERROR(VLOOKUP($B48,'MS9'!$A$1:$B$160,2,0),"0")</f>
        <v>33</v>
      </c>
      <c r="V48" s="58">
        <f>IFERROR(VLOOKUP(U48,'MS9'!$B$1:$C$161,2,0),0)</f>
        <v>475.682846</v>
      </c>
      <c r="W48" s="55">
        <f>IFERROR(VLOOKUP($B48,'MS10'!$A$1:$B$160,2,0),"0")</f>
        <v>35</v>
      </c>
      <c r="X48" s="58">
        <f>IFERROR(VLOOKUP(W48,'MS10'!$B$1:$C$161,2,0),0)</f>
        <v>431.0317018</v>
      </c>
      <c r="Y48" s="55">
        <f>IFERROR(VLOOKUP($B48,'MS11'!$A$1:$B$160,2,0),"0")</f>
        <v>56</v>
      </c>
      <c r="Z48" s="58">
        <f>IFERROR(VLOOKUP(Y48,'MS11'!$B$1:$C$161,2,0),0)</f>
        <v>91.5452064</v>
      </c>
      <c r="AA48" s="55" t="str">
        <f>IFERROR(VLOOKUP($B48,'MS12'!$A$1:$B$160,2,0),"0")</f>
        <v>0</v>
      </c>
      <c r="AB48" s="58">
        <f>IFERROR(VLOOKUP(AA48,'MS12'!$B$1:$C$161,2,0),0)</f>
        <v>0</v>
      </c>
      <c r="AC48" s="55" t="str">
        <f>IFERROR(VLOOKUP($B48,'MS13'!$A$1:$B$160,2,0),"0")</f>
        <v>0</v>
      </c>
      <c r="AD48" s="58">
        <f>IFERROR(VLOOKUP(AC48,'MS13'!$B$1:$C$161,2,0),0)</f>
        <v>0</v>
      </c>
      <c r="AE48" s="41" t="str">
        <f>IFERROR(__xludf.DUMMYFUNCTION("""COMPUTED_VALUE"""),"LeYug")</f>
        <v>LeYug</v>
      </c>
      <c r="AF48" s="51">
        <f t="shared" si="2"/>
        <v>372.5172989</v>
      </c>
      <c r="AG48" s="58">
        <f>IFERROR(VLOOKUP($AE48,'MS1'!$A$1:$C$161,3,0),0)</f>
        <v>290.3820912</v>
      </c>
      <c r="AH48" s="58">
        <f>IFERROR(VLOOKUP($AE48,'MS2'!$A$1:$C$161,3,0),0)</f>
        <v>82.13520769</v>
      </c>
      <c r="AI48" s="58">
        <f>IFERROR(VLOOKUP($AE48,'MS3'!$A$1:$C$161,3,0),0)</f>
        <v>0</v>
      </c>
      <c r="AJ48" s="58">
        <f>IFERROR(VLOOKUP($AE48,'MS4'!$A$1:$C$161,3,0),0)</f>
        <v>0</v>
      </c>
      <c r="AK48" s="58">
        <f>IFERROR(VLOOKUP($AE48,'MS5'!$A$1:$C$161,3,0),0)</f>
        <v>0</v>
      </c>
      <c r="AL48" s="58">
        <f>IFERROR(VLOOKUP($AE48,'MS6'!$A$1:$C$161,3,0),0)</f>
        <v>0</v>
      </c>
      <c r="AM48" s="58">
        <f>IFERROR(VLOOKUP($AE48,'MS7'!$A$1:$C$161,3,0),0)</f>
        <v>0</v>
      </c>
      <c r="AN48" s="58">
        <f>IFERROR(VLOOKUP($AE48,'MS8'!$A$1:$C$161,3,0),0)</f>
        <v>0</v>
      </c>
      <c r="AO48" s="58">
        <f>IFERROR(VLOOKUP($AE48,'MS9'!$A$1:$C$161,3,0),0)</f>
        <v>0</v>
      </c>
      <c r="AP48" s="58">
        <f>IFERROR(VLOOKUP($AE48,'MS10'!$A$1:$C$161,3,0),0)</f>
        <v>0</v>
      </c>
      <c r="AQ48" s="58">
        <f>IFERROR(VLOOKUP($AE48,'MS11'!$A$1:$C$161,3,0),0)</f>
        <v>0</v>
      </c>
      <c r="AR48" s="58">
        <f>IFERROR(VLOOKUP($AE48,'MS12'!$A$1:$C$161,3,0),0)</f>
        <v>0</v>
      </c>
      <c r="AS48" s="58">
        <f>IFERROR(VLOOKUP($AE48,'MS13'!$A$1:$C$161,3,0),0)</f>
        <v>0</v>
      </c>
    </row>
    <row r="49" ht="15.75" customHeight="1">
      <c r="A49" s="45">
        <f t="shared" si="1"/>
        <v>48</v>
      </c>
      <c r="B49" s="41" t="s">
        <v>94</v>
      </c>
      <c r="C49" s="51">
        <v>4617.272399258648</v>
      </c>
      <c r="D49" s="51"/>
      <c r="E49" s="55">
        <f>IFERROR(VLOOKUP($B49,'MS1'!$A$1:$B$160,2,0),"0")</f>
        <v>27</v>
      </c>
      <c r="F49" s="58">
        <f>IFERROR(VLOOKUP(E49,'MS1'!$B$1:$C$161,2,0),0)</f>
        <v>623.5825757</v>
      </c>
      <c r="G49" s="55">
        <f>IFERROR(VLOOKUP($B49,'MS2'!$A$1:$B$160,2,0),"0")</f>
        <v>43</v>
      </c>
      <c r="H49" s="58">
        <f>IFERROR(VLOOKUP(G49,'MS2'!$B$1:$C$161,2,0),0)</f>
        <v>348.5484111</v>
      </c>
      <c r="I49" s="55">
        <f>IFERROR(VLOOKUP($B49,'MS3'!$A$1:$B$161,2,0),0)</f>
        <v>37</v>
      </c>
      <c r="J49" s="58">
        <f>IFERROR(VLOOKUP(I49,'MS3'!$B$1:$C$161,2,0),0)</f>
        <v>499.1504919</v>
      </c>
      <c r="K49" s="55">
        <f>IFERROR(VLOOKUP($B49,'MS4'!$A$1:$B$160,2,0),"0")</f>
        <v>20</v>
      </c>
      <c r="L49" s="58">
        <f>IFERROR(VLOOKUP(K49,'MS4'!$B$1:$C$161,2,0),0)</f>
        <v>759.2315448</v>
      </c>
      <c r="M49" s="55">
        <f>IFERROR(VLOOKUP($B49,'MS5'!$A$1:$B$160,2,0),"0")</f>
        <v>13</v>
      </c>
      <c r="N49" s="58">
        <f>IFERROR(VLOOKUP(M49,'MS5'!$B$1:$C$161,2,0),0)</f>
        <v>942.0386928</v>
      </c>
      <c r="O49" s="55">
        <f>IFERROR(VLOOKUP($B49,'MS6'!$A$1:$B$160,2,0),"0")</f>
        <v>51</v>
      </c>
      <c r="P49" s="58">
        <f>IFERROR(VLOOKUP(O49,'MS6'!$B$1:$C$161,2,0),0)</f>
        <v>225.0780428</v>
      </c>
      <c r="Q49" s="55" t="str">
        <f>IFERROR(VLOOKUP($B49,'MS7'!$A$1:$B$160,2,0),"0")</f>
        <v>0</v>
      </c>
      <c r="R49" s="58">
        <f>IFERROR(VLOOKUP(Q49,'MS7'!$B$1:$C$161,2,0),0)</f>
        <v>0</v>
      </c>
      <c r="S49" s="55">
        <f>IFERROR(VLOOKUP($B49,'MS8'!$A$1:$B$160,2,0),"0")</f>
        <v>25</v>
      </c>
      <c r="T49" s="58">
        <f>IFERROR(VLOOKUP(S49,'MS8'!$B$1:$C$161,2,0),0)</f>
        <v>657.5379802</v>
      </c>
      <c r="U49" s="55" t="str">
        <f>IFERROR(VLOOKUP($B49,'MS9'!$A$1:$B$160,2,0),"0")</f>
        <v>0</v>
      </c>
      <c r="V49" s="58">
        <f>IFERROR(VLOOKUP(U49,'MS9'!$B$1:$C$161,2,0),0)</f>
        <v>0</v>
      </c>
      <c r="W49" s="55">
        <f>IFERROR(VLOOKUP($B49,'MS10'!$A$1:$B$160,2,0),"0")</f>
        <v>28</v>
      </c>
      <c r="X49" s="58">
        <f>IFERROR(VLOOKUP(W49,'MS10'!$B$1:$C$161,2,0),0)</f>
        <v>562.10466</v>
      </c>
      <c r="Y49" s="55" t="str">
        <f>IFERROR(VLOOKUP($B49,'MS11'!$A$1:$B$160,2,0),"0")</f>
        <v>0</v>
      </c>
      <c r="Z49" s="58">
        <f>IFERROR(VLOOKUP(Y49,'MS11'!$B$1:$C$161,2,0),0)</f>
        <v>0</v>
      </c>
      <c r="AA49" s="55" t="str">
        <f>IFERROR(VLOOKUP($B49,'MS12'!$A$1:$B$160,2,0),"0")</f>
        <v>0</v>
      </c>
      <c r="AB49" s="58">
        <f>IFERROR(VLOOKUP(AA49,'MS12'!$B$1:$C$161,2,0),0)</f>
        <v>0</v>
      </c>
      <c r="AC49" s="55" t="str">
        <f>IFERROR(VLOOKUP($B49,'MS13'!$A$1:$B$160,2,0),"0")</f>
        <v>0</v>
      </c>
      <c r="AD49" s="58">
        <f>IFERROR(VLOOKUP(AC49,'MS13'!$B$1:$C$161,2,0),0)</f>
        <v>0</v>
      </c>
      <c r="AE49" s="41" t="str">
        <f>IFERROR(__xludf.DUMMYFUNCTION("""COMPUTED_VALUE"""),"pablo")</f>
        <v>pablo</v>
      </c>
      <c r="AF49" s="51">
        <f t="shared" si="2"/>
        <v>1745.401553</v>
      </c>
      <c r="AG49" s="58">
        <f>IFERROR(VLOOKUP($AE49,'MS1'!$A$1:$C$161,3,0),0)</f>
        <v>276.2986917</v>
      </c>
      <c r="AH49" s="58">
        <f>IFERROR(VLOOKUP($AE49,'MS2'!$A$1:$C$161,3,0),0)</f>
        <v>23.02338758</v>
      </c>
      <c r="AI49" s="58">
        <f>IFERROR(VLOOKUP($AE49,'MS3'!$A$1:$C$161,3,0),0)</f>
        <v>0</v>
      </c>
      <c r="AJ49" s="58">
        <f>IFERROR(VLOOKUP($AE49,'MS4'!$A$1:$C$161,3,0),0)</f>
        <v>0</v>
      </c>
      <c r="AK49" s="58">
        <f>IFERROR(VLOOKUP($AE49,'MS5'!$A$1:$C$161,3,0),0)</f>
        <v>0</v>
      </c>
      <c r="AL49" s="58">
        <f>IFERROR(VLOOKUP($AE49,'MS6'!$A$1:$C$161,3,0),0)</f>
        <v>11.63659557</v>
      </c>
      <c r="AM49" s="58">
        <f>IFERROR(VLOOKUP($AE49,'MS7'!$A$1:$C$161,3,0),0)</f>
        <v>333.7156976</v>
      </c>
      <c r="AN49" s="58">
        <f>IFERROR(VLOOKUP($AE49,'MS8'!$A$1:$C$161,3,0),0)</f>
        <v>0</v>
      </c>
      <c r="AO49" s="58">
        <f>IFERROR(VLOOKUP($AE49,'MS9'!$A$1:$C$161,3,0),0)</f>
        <v>1087.977872</v>
      </c>
      <c r="AP49" s="58">
        <f>IFERROR(VLOOKUP($AE49,'MS10'!$A$1:$C$161,3,0),0)</f>
        <v>0</v>
      </c>
      <c r="AQ49" s="58">
        <f>IFERROR(VLOOKUP($AE49,'MS11'!$A$1:$C$161,3,0),0)</f>
        <v>12.74930916</v>
      </c>
      <c r="AR49" s="58">
        <f>IFERROR(VLOOKUP($AE49,'MS12'!$A$1:$C$161,3,0),0)</f>
        <v>0</v>
      </c>
      <c r="AS49" s="58">
        <f>IFERROR(VLOOKUP($AE49,'MS13'!$A$1:$C$161,3,0),0)</f>
        <v>0</v>
      </c>
    </row>
    <row r="50" ht="15.75" customHeight="1">
      <c r="A50" s="45">
        <f t="shared" si="1"/>
        <v>49</v>
      </c>
      <c r="B50" s="41" t="s">
        <v>83</v>
      </c>
      <c r="C50" s="51">
        <v>4584.527574465452</v>
      </c>
      <c r="D50" s="51"/>
      <c r="E50" s="55" t="str">
        <f>IFERROR(VLOOKUP($B50,'MS1'!$A$1:$B$160,2,0),"0")</f>
        <v>0</v>
      </c>
      <c r="F50" s="58">
        <f>IFERROR(VLOOKUP(E50,'MS1'!$B$1:$C$161,2,0),0)</f>
        <v>0</v>
      </c>
      <c r="G50" s="55">
        <f>IFERROR(VLOOKUP($B50,'MS2'!$A$1:$B$160,2,0),"0")</f>
        <v>21</v>
      </c>
      <c r="H50" s="58">
        <f>IFERROR(VLOOKUP(G50,'MS2'!$B$1:$C$161,2,0),0)</f>
        <v>756.6720867</v>
      </c>
      <c r="I50" s="55">
        <f>IFERROR(VLOOKUP($B50,'MS3'!$A$1:$B$161,2,0),0)</f>
        <v>33</v>
      </c>
      <c r="J50" s="58">
        <f>IFERROR(VLOOKUP(I50,'MS3'!$B$1:$C$161,2,0),0)</f>
        <v>564.9969906</v>
      </c>
      <c r="K50" s="55">
        <f>IFERROR(VLOOKUP($B50,'MS4'!$A$1:$B$160,2,0),"0")</f>
        <v>50</v>
      </c>
      <c r="L50" s="58">
        <f>IFERROR(VLOOKUP(K50,'MS4'!$B$1:$C$161,2,0),0)</f>
        <v>218.3938001</v>
      </c>
      <c r="M50" s="55" t="str">
        <f>IFERROR(VLOOKUP($B50,'MS5'!$A$1:$B$160,2,0),"0")</f>
        <v>0</v>
      </c>
      <c r="N50" s="58">
        <f>IFERROR(VLOOKUP(M50,'MS5'!$B$1:$C$161,2,0),0)</f>
        <v>0</v>
      </c>
      <c r="O50" s="55" t="str">
        <f>IFERROR(VLOOKUP($B50,'MS6'!$A$1:$B$160,2,0),"0")</f>
        <v>0</v>
      </c>
      <c r="P50" s="58">
        <f>IFERROR(VLOOKUP(O50,'MS6'!$B$1:$C$161,2,0),0)</f>
        <v>0</v>
      </c>
      <c r="Q50" s="55">
        <f>IFERROR(VLOOKUP($B50,'MS7'!$A$1:$B$160,2,0),"0")</f>
        <v>36</v>
      </c>
      <c r="R50" s="58">
        <f>IFERROR(VLOOKUP(Q50,'MS7'!$B$1:$C$161,2,0),0)</f>
        <v>458.848957</v>
      </c>
      <c r="S50" s="55">
        <f>IFERROR(VLOOKUP($B50,'MS8'!$A$1:$B$160,2,0),"0")</f>
        <v>38</v>
      </c>
      <c r="T50" s="58">
        <f>IFERROR(VLOOKUP(S50,'MS8'!$B$1:$C$161,2,0),0)</f>
        <v>417.2236937</v>
      </c>
      <c r="U50" s="55">
        <f>IFERROR(VLOOKUP($B50,'MS9'!$A$1:$B$160,2,0),"0")</f>
        <v>6</v>
      </c>
      <c r="V50" s="58">
        <f>IFERROR(VLOOKUP(U50,'MS9'!$B$1:$C$161,2,0),0)</f>
        <v>1324.480209</v>
      </c>
      <c r="W50" s="55">
        <f>IFERROR(VLOOKUP($B50,'MS10'!$A$1:$B$160,2,0),"0")</f>
        <v>54</v>
      </c>
      <c r="X50" s="58">
        <f>IFERROR(VLOOKUP(W50,'MS10'!$B$1:$C$161,2,0),0)</f>
        <v>141.8075046</v>
      </c>
      <c r="Y50" s="55">
        <f>IFERROR(VLOOKUP($B50,'MS11'!$A$1:$B$160,2,0),"0")</f>
        <v>55</v>
      </c>
      <c r="Z50" s="58">
        <f>IFERROR(VLOOKUP(Y50,'MS11'!$B$1:$C$161,2,0),0)</f>
        <v>105.0954441</v>
      </c>
      <c r="AA50" s="55">
        <f>IFERROR(VLOOKUP($B50,'MS12'!$A$1:$B$160,2,0),"0")</f>
        <v>17</v>
      </c>
      <c r="AB50" s="58">
        <f>IFERROR(VLOOKUP(AA50,'MS12'!$B$1:$C$161,2,0),0)</f>
        <v>597.008889</v>
      </c>
      <c r="AC50" s="55" t="str">
        <f>IFERROR(VLOOKUP($B50,'MS13'!$A$1:$B$160,2,0),"0")</f>
        <v>0</v>
      </c>
      <c r="AD50" s="58">
        <f>IFERROR(VLOOKUP(AC50,'MS13'!$B$1:$C$161,2,0),0)</f>
        <v>0</v>
      </c>
      <c r="AE50" s="41" t="str">
        <f>IFERROR(__xludf.DUMMYFUNCTION("""COMPUTED_VALUE"""),"vicmackey86")</f>
        <v>vicmackey86</v>
      </c>
      <c r="AF50" s="51">
        <f t="shared" si="2"/>
        <v>1921.88001</v>
      </c>
      <c r="AG50" s="58">
        <f>IFERROR(VLOOKUP($AE50,'MS1'!$A$1:$C$161,3,0),0)</f>
        <v>262.3836273</v>
      </c>
      <c r="AH50" s="58">
        <f>IFERROR(VLOOKUP($AE50,'MS2'!$A$1:$C$161,3,0),0)</f>
        <v>276.2986917</v>
      </c>
      <c r="AI50" s="58">
        <f>IFERROR(VLOOKUP($AE50,'MS3'!$A$1:$C$161,3,0),0)</f>
        <v>452.8023471</v>
      </c>
      <c r="AJ50" s="58">
        <f>IFERROR(VLOOKUP($AE50,'MS4'!$A$1:$C$161,3,0),0)</f>
        <v>0</v>
      </c>
      <c r="AK50" s="58">
        <f>IFERROR(VLOOKUP($AE50,'MS5'!$A$1:$C$161,3,0),0)</f>
        <v>91.5452064</v>
      </c>
      <c r="AL50" s="58">
        <f>IFERROR(VLOOKUP($AE50,'MS6'!$A$1:$C$161,3,0),0)</f>
        <v>827.3803813</v>
      </c>
      <c r="AM50" s="58">
        <f>IFERROR(VLOOKUP($AE50,'MS7'!$A$1:$C$161,3,0),0)</f>
        <v>11.46975614</v>
      </c>
      <c r="AN50" s="58">
        <f>IFERROR(VLOOKUP($AE50,'MS8'!$A$1:$C$161,3,0),0)</f>
        <v>0</v>
      </c>
      <c r="AO50" s="58">
        <f>IFERROR(VLOOKUP($AE50,'MS9'!$A$1:$C$161,3,0),0)</f>
        <v>0</v>
      </c>
      <c r="AP50" s="58">
        <f>IFERROR(VLOOKUP($AE50,'MS10'!$A$1:$C$161,3,0),0)</f>
        <v>0</v>
      </c>
      <c r="AQ50" s="58">
        <f>IFERROR(VLOOKUP($AE50,'MS11'!$A$1:$C$161,3,0),0)</f>
        <v>0</v>
      </c>
      <c r="AR50" s="58">
        <f>IFERROR(VLOOKUP($AE50,'MS12'!$A$1:$C$161,3,0),0)</f>
        <v>0</v>
      </c>
      <c r="AS50" s="58">
        <f>IFERROR(VLOOKUP($AE50,'MS13'!$A$1:$C$161,3,0),0)</f>
        <v>0</v>
      </c>
    </row>
    <row r="51" ht="15.75" customHeight="1">
      <c r="A51" s="45">
        <f t="shared" si="1"/>
        <v>50</v>
      </c>
      <c r="B51" s="41" t="s">
        <v>87</v>
      </c>
      <c r="C51" s="51">
        <v>4530.568417649272</v>
      </c>
      <c r="D51" s="51"/>
      <c r="E51" s="55">
        <f>IFERROR(VLOOKUP($B51,'MS1'!$A$1:$B$160,2,0),"0")</f>
        <v>12</v>
      </c>
      <c r="F51" s="58">
        <f>IFERROR(VLOOKUP(E51,'MS1'!$B$1:$C$161,2,0),0)</f>
        <v>1030.14685</v>
      </c>
      <c r="G51" s="55">
        <f>IFERROR(VLOOKUP($B51,'MS2'!$A$1:$B$160,2,0),"0")</f>
        <v>4</v>
      </c>
      <c r="H51" s="58">
        <f>IFERROR(VLOOKUP(G51,'MS2'!$B$1:$C$161,2,0),0)</f>
        <v>1542.74943</v>
      </c>
      <c r="I51" s="55">
        <f>IFERROR(VLOOKUP($B51,'MS3'!$A$1:$B$161,2,0),0)</f>
        <v>44</v>
      </c>
      <c r="J51" s="58">
        <f>IFERROR(VLOOKUP(I51,'MS3'!$B$1:$C$161,2,0),0)</f>
        <v>394.3417086</v>
      </c>
      <c r="K51" s="55">
        <f>IFERROR(VLOOKUP($B51,'MS4'!$A$1:$B$160,2,0),"0")</f>
        <v>52</v>
      </c>
      <c r="L51" s="58">
        <f>IFERROR(VLOOKUP(K51,'MS4'!$B$1:$C$161,2,0),0)</f>
        <v>190.820183</v>
      </c>
      <c r="M51" s="55" t="str">
        <f>IFERROR(VLOOKUP($B51,'MS5'!$A$1:$B$160,2,0),"0")</f>
        <v>0</v>
      </c>
      <c r="N51" s="58">
        <f>IFERROR(VLOOKUP(M51,'MS5'!$B$1:$C$161,2,0),0)</f>
        <v>0</v>
      </c>
      <c r="O51" s="55">
        <f>IFERROR(VLOOKUP($B51,'MS6'!$A$1:$B$160,2,0),"0")</f>
        <v>54</v>
      </c>
      <c r="P51" s="58">
        <f>IFERROR(VLOOKUP(O51,'MS6'!$B$1:$C$161,2,0),0)</f>
        <v>184.9038645</v>
      </c>
      <c r="Q51" s="55">
        <f>IFERROR(VLOOKUP($B51,'MS7'!$A$1:$B$160,2,0),"0")</f>
        <v>62</v>
      </c>
      <c r="R51" s="58">
        <f>IFERROR(VLOOKUP(Q51,'MS7'!$B$1:$C$161,2,0),0)</f>
        <v>94.24504401</v>
      </c>
      <c r="S51" s="55" t="str">
        <f>IFERROR(VLOOKUP($B51,'MS8'!$A$1:$B$160,2,0),"0")</f>
        <v>0</v>
      </c>
      <c r="T51" s="58">
        <f>IFERROR(VLOOKUP(S51,'MS8'!$B$1:$C$161,2,0),0)</f>
        <v>0</v>
      </c>
      <c r="U51" s="55">
        <f>IFERROR(VLOOKUP($B51,'MS9'!$A$1:$B$160,2,0),"0")</f>
        <v>36</v>
      </c>
      <c r="V51" s="58">
        <f>IFERROR(VLOOKUP(U51,'MS9'!$B$1:$C$161,2,0),0)</f>
        <v>423.133748</v>
      </c>
      <c r="W51" s="55">
        <f>IFERROR(VLOOKUP($B51,'MS10'!$A$1:$B$160,2,0),"0")</f>
        <v>23</v>
      </c>
      <c r="X51" s="58">
        <f>IFERROR(VLOOKUP(W51,'MS10'!$B$1:$C$161,2,0),0)</f>
        <v>670.2275888</v>
      </c>
      <c r="Y51" s="55" t="str">
        <f>IFERROR(VLOOKUP($B51,'MS11'!$A$1:$B$160,2,0),"0")</f>
        <v>0</v>
      </c>
      <c r="Z51" s="58">
        <f>IFERROR(VLOOKUP(Y51,'MS11'!$B$1:$C$161,2,0),0)</f>
        <v>0</v>
      </c>
      <c r="AA51" s="55" t="str">
        <f>IFERROR(VLOOKUP($B51,'MS12'!$A$1:$B$160,2,0),"0")</f>
        <v>0</v>
      </c>
      <c r="AB51" s="58">
        <f>IFERROR(VLOOKUP(AA51,'MS12'!$B$1:$C$161,2,0),0)</f>
        <v>0</v>
      </c>
      <c r="AC51" s="55" t="str">
        <f>IFERROR(VLOOKUP($B51,'MS13'!$A$1:$B$160,2,0),"0")</f>
        <v>0</v>
      </c>
      <c r="AD51" s="58">
        <f>IFERROR(VLOOKUP(AC51,'MS13'!$B$1:$C$161,2,0),0)</f>
        <v>0</v>
      </c>
      <c r="AE51" s="41" t="str">
        <f>IFERROR(__xludf.DUMMYFUNCTION("""COMPUTED_VALUE"""),"Butterfly-as")</f>
        <v>Butterfly-as</v>
      </c>
      <c r="AF51" s="51">
        <f t="shared" si="2"/>
        <v>1038.953643</v>
      </c>
      <c r="AG51" s="58">
        <f>IFERROR(VLOOKUP($AE51,'MS1'!$A$1:$C$161,3,0),0)</f>
        <v>248.6302414</v>
      </c>
      <c r="AH51" s="58">
        <f>IFERROR(VLOOKUP($AE51,'MS2'!$A$1:$C$161,3,0),0)</f>
        <v>410.0737777</v>
      </c>
      <c r="AI51" s="58">
        <f>IFERROR(VLOOKUP($AE51,'MS3'!$A$1:$C$161,3,0),0)</f>
        <v>380.2496237</v>
      </c>
      <c r="AJ51" s="58">
        <f>IFERROR(VLOOKUP($AE51,'MS4'!$A$1:$C$161,3,0),0)</f>
        <v>0</v>
      </c>
      <c r="AK51" s="58">
        <f>IFERROR(VLOOKUP($AE51,'MS5'!$A$1:$C$161,3,0),0)</f>
        <v>0</v>
      </c>
      <c r="AL51" s="58">
        <f>IFERROR(VLOOKUP($AE51,'MS6'!$A$1:$C$161,3,0),0)</f>
        <v>0</v>
      </c>
      <c r="AM51" s="58">
        <f>IFERROR(VLOOKUP($AE51,'MS7'!$A$1:$C$161,3,0),0)</f>
        <v>0</v>
      </c>
      <c r="AN51" s="58">
        <f>IFERROR(VLOOKUP($AE51,'MS8'!$A$1:$C$161,3,0),0)</f>
        <v>0</v>
      </c>
      <c r="AO51" s="58">
        <f>IFERROR(VLOOKUP($AE51,'MS9'!$A$1:$C$161,3,0),0)</f>
        <v>0</v>
      </c>
      <c r="AP51" s="58">
        <f>IFERROR(VLOOKUP($AE51,'MS10'!$A$1:$C$161,3,0),0)</f>
        <v>0</v>
      </c>
      <c r="AQ51" s="58">
        <f>IFERROR(VLOOKUP($AE51,'MS11'!$A$1:$C$161,3,0),0)</f>
        <v>0</v>
      </c>
      <c r="AR51" s="58">
        <f>IFERROR(VLOOKUP($AE51,'MS12'!$A$1:$C$161,3,0),0)</f>
        <v>0</v>
      </c>
      <c r="AS51" s="58">
        <f>IFERROR(VLOOKUP($AE51,'MS13'!$A$1:$C$161,3,0),0)</f>
        <v>0</v>
      </c>
    </row>
    <row r="52" ht="15.75" customHeight="1">
      <c r="A52" s="45">
        <f t="shared" si="1"/>
        <v>51</v>
      </c>
      <c r="B52" s="41" t="s">
        <v>88</v>
      </c>
      <c r="C52" s="51">
        <v>4459.257542393967</v>
      </c>
      <c r="D52" s="51"/>
      <c r="E52" s="55">
        <f>IFERROR(VLOOKUP($B52,'MS1'!$A$1:$B$160,2,0),"0")</f>
        <v>28</v>
      </c>
      <c r="F52" s="58">
        <f>IFERROR(VLOOKUP(E52,'MS1'!$B$1:$C$161,2,0),0)</f>
        <v>603.5680462</v>
      </c>
      <c r="G52" s="55">
        <f>IFERROR(VLOOKUP($B52,'MS2'!$A$1:$B$160,2,0),"0")</f>
        <v>6</v>
      </c>
      <c r="H52" s="58">
        <f>IFERROR(VLOOKUP(G52,'MS2'!$B$1:$C$161,2,0),0)</f>
        <v>1351.788098</v>
      </c>
      <c r="I52" s="55">
        <f>IFERROR(VLOOKUP($B52,'MS3'!$A$1:$B$161,2,0),0)</f>
        <v>72</v>
      </c>
      <c r="J52" s="58">
        <f>IFERROR(VLOOKUP(I52,'MS3'!$B$1:$C$161,2,0),0)</f>
        <v>52.82734973</v>
      </c>
      <c r="K52" s="55">
        <f>IFERROR(VLOOKUP($B52,'MS4'!$A$1:$B$160,2,0),"0")</f>
        <v>29</v>
      </c>
      <c r="L52" s="58">
        <f>IFERROR(VLOOKUP(K52,'MS4'!$B$1:$C$161,2,0),0)</f>
        <v>559.3942296</v>
      </c>
      <c r="M52" s="55">
        <f>IFERROR(VLOOKUP($B52,'MS5'!$A$1:$B$160,2,0),"0")</f>
        <v>28</v>
      </c>
      <c r="N52" s="58">
        <f>IFERROR(VLOOKUP(M52,'MS5'!$B$1:$C$161,2,0),0)</f>
        <v>544.331054</v>
      </c>
      <c r="O52" s="55">
        <f>IFERROR(VLOOKUP($B52,'MS6'!$A$1:$B$160,2,0),"0")</f>
        <v>37</v>
      </c>
      <c r="P52" s="58">
        <f>IFERROR(VLOOKUP(O52,'MS6'!$B$1:$C$161,2,0),0)</f>
        <v>433.5635027</v>
      </c>
      <c r="Q52" s="55">
        <f>IFERROR(VLOOKUP($B52,'MS7'!$A$1:$B$160,2,0),"0")</f>
        <v>59</v>
      </c>
      <c r="R52" s="58">
        <f>IFERROR(VLOOKUP(Q52,'MS7'!$B$1:$C$161,2,0),0)</f>
        <v>131.2037171</v>
      </c>
      <c r="S52" s="55">
        <f>IFERROR(VLOOKUP($B52,'MS8'!$A$1:$B$160,2,0),"0")</f>
        <v>65</v>
      </c>
      <c r="T52" s="58">
        <f>IFERROR(VLOOKUP(S52,'MS8'!$B$1:$C$161,2,0),0)</f>
        <v>47.07440301</v>
      </c>
      <c r="U52" s="55">
        <f>IFERROR(VLOOKUP($B52,'MS9'!$A$1:$B$160,2,0),"0")</f>
        <v>54</v>
      </c>
      <c r="V52" s="58">
        <f>IFERROR(VLOOKUP(U52,'MS9'!$B$1:$C$161,2,0),0)</f>
        <v>152.937801</v>
      </c>
      <c r="W52" s="55">
        <f>IFERROR(VLOOKUP($B52,'MS10'!$A$1:$B$160,2,0),"0")</f>
        <v>27</v>
      </c>
      <c r="X52" s="58">
        <f>IFERROR(VLOOKUP(W52,'MS10'!$B$1:$C$161,2,0),0)</f>
        <v>582.5693409</v>
      </c>
      <c r="Y52" s="55" t="str">
        <f>IFERROR(VLOOKUP($B52,'MS11'!$A$1:$B$160,2,0),"0")</f>
        <v>0</v>
      </c>
      <c r="Z52" s="58">
        <f>IFERROR(VLOOKUP(Y52,'MS11'!$B$1:$C$161,2,0),0)</f>
        <v>0</v>
      </c>
      <c r="AA52" s="55" t="str">
        <f>IFERROR(VLOOKUP($B52,'MS12'!$A$1:$B$160,2,0),"0")</f>
        <v>0</v>
      </c>
      <c r="AB52" s="58">
        <f>IFERROR(VLOOKUP(AA52,'MS12'!$B$1:$C$161,2,0),0)</f>
        <v>0</v>
      </c>
      <c r="AC52" s="55" t="str">
        <f>IFERROR(VLOOKUP($B52,'MS13'!$A$1:$B$160,2,0),"0")</f>
        <v>0</v>
      </c>
      <c r="AD52" s="58">
        <f>IFERROR(VLOOKUP(AC52,'MS13'!$B$1:$C$161,2,0),0)</f>
        <v>0</v>
      </c>
      <c r="AE52" s="41" t="str">
        <f>IFERROR(__xludf.DUMMYFUNCTION("""COMPUTED_VALUE"""),"A_iniesta")</f>
        <v>A_iniesta</v>
      </c>
      <c r="AF52" s="51">
        <f t="shared" si="2"/>
        <v>5443.201753</v>
      </c>
      <c r="AG52" s="58">
        <f>IFERROR(VLOOKUP($AE52,'MS1'!$A$1:$C$161,3,0),0)</f>
        <v>235.0322802</v>
      </c>
      <c r="AH52" s="58">
        <f>IFERROR(VLOOKUP($AE52,'MS2'!$A$1:$C$161,3,0),0)</f>
        <v>781.5899428</v>
      </c>
      <c r="AI52" s="58">
        <f>IFERROR(VLOOKUP($AE52,'MS3'!$A$1:$C$161,3,0),0)</f>
        <v>781.5899428</v>
      </c>
      <c r="AJ52" s="58">
        <f>IFERROR(VLOOKUP($AE52,'MS4'!$A$1:$C$161,3,0),0)</f>
        <v>1260.116288</v>
      </c>
      <c r="AK52" s="58">
        <f>IFERROR(VLOOKUP($AE52,'MS5'!$A$1:$C$161,3,0),0)</f>
        <v>118.775986</v>
      </c>
      <c r="AL52" s="58">
        <f>IFERROR(VLOOKUP($AE52,'MS6'!$A$1:$C$161,3,0),0)</f>
        <v>0</v>
      </c>
      <c r="AM52" s="58">
        <f>IFERROR(VLOOKUP($AE52,'MS7'!$A$1:$C$161,3,0),0)</f>
        <v>807.5106017</v>
      </c>
      <c r="AN52" s="58">
        <f>IFERROR(VLOOKUP($AE52,'MS8'!$A$1:$C$161,3,0),0)</f>
        <v>198.1546117</v>
      </c>
      <c r="AO52" s="58">
        <f>IFERROR(VLOOKUP($AE52,'MS9'!$A$1:$C$161,3,0),0)</f>
        <v>180.1188789</v>
      </c>
      <c r="AP52" s="58">
        <f>IFERROR(VLOOKUP($AE52,'MS10'!$A$1:$C$161,3,0),0)</f>
        <v>269.8558497</v>
      </c>
      <c r="AQ52" s="58">
        <f>IFERROR(VLOOKUP($AE52,'MS11'!$A$1:$C$161,3,0),0)</f>
        <v>810.4573706</v>
      </c>
      <c r="AR52" s="58">
        <f>IFERROR(VLOOKUP($AE52,'MS12'!$A$1:$C$161,3,0),0)</f>
        <v>0</v>
      </c>
      <c r="AS52" s="58">
        <f>IFERROR(VLOOKUP($AE52,'MS13'!$A$1:$C$161,3,0),0)</f>
        <v>0</v>
      </c>
    </row>
    <row r="53" ht="15.75" customHeight="1">
      <c r="A53" s="45">
        <f t="shared" si="1"/>
        <v>52</v>
      </c>
      <c r="B53" s="83" t="s">
        <v>102</v>
      </c>
      <c r="C53" s="51">
        <v>4361.801537009322</v>
      </c>
      <c r="D53" s="51"/>
      <c r="E53" s="55">
        <f>IFERROR(VLOOKUP($B53,'MS1'!$A$1:$B$160,2,0),"0")</f>
        <v>66</v>
      </c>
      <c r="F53" s="58">
        <f>IFERROR(VLOOKUP(E53,'MS1'!$B$1:$C$161,2,0),0)</f>
        <v>46.39171892</v>
      </c>
      <c r="G53" s="55" t="str">
        <f>IFERROR(VLOOKUP($B53,'MS2'!$A$1:$B$160,2,0),"0")</f>
        <v>0</v>
      </c>
      <c r="H53" s="58">
        <f>IFERROR(VLOOKUP(G53,'MS2'!$B$1:$C$161,2,0),0)</f>
        <v>0</v>
      </c>
      <c r="I53" s="55">
        <f>IFERROR(VLOOKUP($B53,'MS3'!$A$1:$B$161,2,0),0)</f>
        <v>20</v>
      </c>
      <c r="J53" s="58">
        <f>IFERROR(VLOOKUP(I53,'MS3'!$B$1:$C$161,2,0),0)</f>
        <v>829.5437582</v>
      </c>
      <c r="K53" s="55">
        <f>IFERROR(VLOOKUP($B53,'MS4'!$A$1:$B$160,2,0),"0")</f>
        <v>61</v>
      </c>
      <c r="L53" s="58">
        <f>IFERROR(VLOOKUP(K53,'MS4'!$B$1:$C$161,2,0),0)</f>
        <v>73.34198781</v>
      </c>
      <c r="M53" s="55" t="str">
        <f>IFERROR(VLOOKUP($B53,'MS5'!$A$1:$B$160,2,0),"0")</f>
        <v>0</v>
      </c>
      <c r="N53" s="58">
        <f>IFERROR(VLOOKUP(M53,'MS5'!$B$1:$C$161,2,0),0)</f>
        <v>0</v>
      </c>
      <c r="O53" s="55">
        <f>IFERROR(VLOOKUP($B53,'MS6'!$A$1:$B$160,2,0),"0")</f>
        <v>11</v>
      </c>
      <c r="P53" s="58">
        <f>IFERROR(VLOOKUP(O53,'MS6'!$B$1:$C$161,2,0),0)</f>
        <v>1064.223859</v>
      </c>
      <c r="Q53" s="55">
        <f>IFERROR(VLOOKUP($B53,'MS7'!$A$1:$B$160,2,0),"0")</f>
        <v>35</v>
      </c>
      <c r="R53" s="58">
        <f>IFERROR(VLOOKUP(Q53,'MS7'!$B$1:$C$161,2,0),0)</f>
        <v>475.682846</v>
      </c>
      <c r="S53" s="55" t="str">
        <f>IFERROR(VLOOKUP($B53,'MS8'!$A$1:$B$160,2,0),"0")</f>
        <v>0</v>
      </c>
      <c r="T53" s="58">
        <f>IFERROR(VLOOKUP(S53,'MS8'!$B$1:$C$161,2,0),0)</f>
        <v>0</v>
      </c>
      <c r="U53" s="55">
        <f>IFERROR(VLOOKUP($B53,'MS9'!$A$1:$B$160,2,0),"0")</f>
        <v>63</v>
      </c>
      <c r="V53" s="58">
        <f>IFERROR(VLOOKUP(U53,'MS9'!$B$1:$C$161,2,0),0)</f>
        <v>36.78901438</v>
      </c>
      <c r="W53" s="55">
        <f>IFERROR(VLOOKUP($B53,'MS10'!$A$1:$B$160,2,0),"0")</f>
        <v>31</v>
      </c>
      <c r="X53" s="58">
        <f>IFERROR(VLOOKUP(W53,'MS10'!$B$1:$C$161,2,0),0)</f>
        <v>503.5510004</v>
      </c>
      <c r="Y53" s="55">
        <f>IFERROR(VLOOKUP($B53,'MS11'!$A$1:$B$160,2,0),"0")</f>
        <v>21</v>
      </c>
      <c r="Z53" s="58">
        <f>IFERROR(VLOOKUP(Y53,'MS11'!$B$1:$C$161,2,0),0)</f>
        <v>701.9061402</v>
      </c>
      <c r="AA53" s="55">
        <f>IFERROR(VLOOKUP($B53,'MS12'!$A$1:$B$160,2,0),"0")</f>
        <v>16</v>
      </c>
      <c r="AB53" s="58">
        <f>IFERROR(VLOOKUP(AA53,'MS12'!$B$1:$C$161,2,0),0)</f>
        <v>630.3712121</v>
      </c>
      <c r="AC53" s="55" t="str">
        <f>IFERROR(VLOOKUP($B53,'MS13'!$A$1:$B$160,2,0),"0")</f>
        <v>0</v>
      </c>
      <c r="AD53" s="58">
        <f>IFERROR(VLOOKUP(AC53,'MS13'!$B$1:$C$161,2,0),0)</f>
        <v>0</v>
      </c>
      <c r="AE53" s="41" t="str">
        <f>IFERROR(__xludf.DUMMYFUNCTION("""COMPUTED_VALUE"""),"emmanuel.g")</f>
        <v>emmanuel.g</v>
      </c>
      <c r="AF53" s="51">
        <f t="shared" si="2"/>
        <v>3359.619132</v>
      </c>
      <c r="AG53" s="58">
        <f>IFERROR(VLOOKUP($AE53,'MS1'!$A$1:$C$161,3,0),0)</f>
        <v>221.5838614</v>
      </c>
      <c r="AH53" s="58">
        <f>IFERROR(VLOOKUP($AE53,'MS2'!$A$1:$C$161,3,0),0)</f>
        <v>58.21141043</v>
      </c>
      <c r="AI53" s="58">
        <f>IFERROR(VLOOKUP($AE53,'MS3'!$A$1:$C$161,3,0),0)</f>
        <v>515.1458134</v>
      </c>
      <c r="AJ53" s="58">
        <f>IFERROR(VLOOKUP($AE53,'MS4'!$A$1:$C$161,3,0),0)</f>
        <v>415.5322242</v>
      </c>
      <c r="AK53" s="58">
        <f>IFERROR(VLOOKUP($AE53,'MS5'!$A$1:$C$161,3,0),0)</f>
        <v>630.3712121</v>
      </c>
      <c r="AL53" s="58">
        <f>IFERROR(VLOOKUP($AE53,'MS6'!$A$1:$C$161,3,0),0)</f>
        <v>401.1513628</v>
      </c>
      <c r="AM53" s="58">
        <f>IFERROR(VLOOKUP($AE53,'MS7'!$A$1:$C$161,3,0),0)</f>
        <v>892.5452049</v>
      </c>
      <c r="AN53" s="58">
        <f>IFERROR(VLOOKUP($AE53,'MS8'!$A$1:$C$161,3,0),0)</f>
        <v>225.0780428</v>
      </c>
      <c r="AO53" s="58">
        <f>IFERROR(VLOOKUP($AE53,'MS9'!$A$1:$C$161,3,0),0)</f>
        <v>0</v>
      </c>
      <c r="AP53" s="58">
        <f>IFERROR(VLOOKUP($AE53,'MS10'!$A$1:$C$161,3,0),0)</f>
        <v>0</v>
      </c>
      <c r="AQ53" s="58">
        <f>IFERROR(VLOOKUP($AE53,'MS11'!$A$1:$C$161,3,0),0)</f>
        <v>0</v>
      </c>
      <c r="AR53" s="58">
        <f>IFERROR(VLOOKUP($AE53,'MS12'!$A$1:$C$161,3,0),0)</f>
        <v>0</v>
      </c>
      <c r="AS53" s="58">
        <f>IFERROR(VLOOKUP($AE53,'MS13'!$A$1:$C$161,3,0),0)</f>
        <v>0</v>
      </c>
    </row>
    <row r="54" ht="15.75" customHeight="1">
      <c r="A54" s="45">
        <f t="shared" si="1"/>
        <v>53</v>
      </c>
      <c r="B54" s="41" t="s">
        <v>76</v>
      </c>
      <c r="C54" s="51">
        <v>4075.9996032495187</v>
      </c>
      <c r="D54" s="51"/>
      <c r="E54" s="55">
        <f>IFERROR(VLOOKUP($B54,'MS1'!$A$1:$B$160,2,0),"0")</f>
        <v>60</v>
      </c>
      <c r="F54" s="58">
        <f>IFERROR(VLOOKUP(E54,'MS1'!$B$1:$C$161,2,0),0)</f>
        <v>118.775986</v>
      </c>
      <c r="G54" s="55">
        <f>IFERROR(VLOOKUP($B54,'MS2'!$A$1:$B$160,2,0),"0")</f>
        <v>10</v>
      </c>
      <c r="H54" s="58">
        <f>IFERROR(VLOOKUP(G54,'MS2'!$B$1:$C$161,2,0),0)</f>
        <v>1115.366785</v>
      </c>
      <c r="I54" s="55">
        <f>IFERROR(VLOOKUP($B54,'MS3'!$A$1:$B$161,2,0),0)</f>
        <v>0</v>
      </c>
      <c r="J54" s="58">
        <f>IFERROR(VLOOKUP(I54,'MS3'!$B$1:$C$161,2,0),0)</f>
        <v>0</v>
      </c>
      <c r="K54" s="55" t="str">
        <f>IFERROR(VLOOKUP($B54,'MS4'!$A$1:$B$160,2,0),"0")</f>
        <v>0</v>
      </c>
      <c r="L54" s="58">
        <f>IFERROR(VLOOKUP(K54,'MS4'!$B$1:$C$161,2,0),0)</f>
        <v>0</v>
      </c>
      <c r="M54" s="55">
        <f>IFERROR(VLOOKUP($B54,'MS5'!$A$1:$B$160,2,0),"0")</f>
        <v>58</v>
      </c>
      <c r="N54" s="58">
        <f>IFERROR(VLOOKUP(M54,'MS5'!$B$1:$C$161,2,0),0)</f>
        <v>64.81829169</v>
      </c>
      <c r="O54" s="55">
        <f>IFERROR(VLOOKUP($B54,'MS6'!$A$1:$B$160,2,0),"0")</f>
        <v>56</v>
      </c>
      <c r="P54" s="58">
        <f>IFERROR(VLOOKUP(O54,'MS6'!$B$1:$C$161,2,0),0)</f>
        <v>158.7996403</v>
      </c>
      <c r="Q54" s="55">
        <f>IFERROR(VLOOKUP($B54,'MS7'!$A$1:$B$160,2,0),"0")</f>
        <v>26</v>
      </c>
      <c r="R54" s="58">
        <f>IFERROR(VLOOKUP(Q54,'MS7'!$B$1:$C$161,2,0),0)</f>
        <v>644.1333665</v>
      </c>
      <c r="S54" s="55">
        <f>IFERROR(VLOOKUP($B54,'MS8'!$A$1:$B$160,2,0),"0")</f>
        <v>23</v>
      </c>
      <c r="T54" s="58">
        <f>IFERROR(VLOOKUP(S54,'MS8'!$B$1:$C$161,2,0),0)</f>
        <v>701.9061402</v>
      </c>
      <c r="U54" s="55">
        <f>IFERROR(VLOOKUP($B54,'MS9'!$A$1:$B$160,2,0),"0")</f>
        <v>50</v>
      </c>
      <c r="V54" s="58">
        <f>IFERROR(VLOOKUP(U54,'MS9'!$B$1:$C$161,2,0),0)</f>
        <v>207.8784725</v>
      </c>
      <c r="W54" s="55">
        <f>IFERROR(VLOOKUP($B54,'MS10'!$A$1:$B$160,2,0),"0")</f>
        <v>36</v>
      </c>
      <c r="X54" s="58">
        <f>IFERROR(VLOOKUP(W54,'MS10'!$B$1:$C$161,2,0),0)</f>
        <v>413.73984</v>
      </c>
      <c r="Y54" s="55">
        <f>IFERROR(VLOOKUP($B54,'MS11'!$A$1:$B$160,2,0),"0")</f>
        <v>50</v>
      </c>
      <c r="Z54" s="58">
        <f>IFERROR(VLOOKUP(Y54,'MS11'!$B$1:$C$161,2,0),0)</f>
        <v>174.8982347</v>
      </c>
      <c r="AA54" s="55">
        <f>IFERROR(VLOOKUP($B54,'MS12'!$A$1:$B$160,2,0),"0")</f>
        <v>21</v>
      </c>
      <c r="AB54" s="58">
        <f>IFERROR(VLOOKUP(AA54,'MS12'!$B$1:$C$161,2,0),0)</f>
        <v>475.682846</v>
      </c>
      <c r="AC54" s="55" t="str">
        <f>IFERROR(VLOOKUP($B54,'MS13'!$A$1:$B$160,2,0),"0")</f>
        <v>0</v>
      </c>
      <c r="AD54" s="58">
        <f>IFERROR(VLOOKUP(AC54,'MS13'!$B$1:$C$161,2,0),0)</f>
        <v>0</v>
      </c>
      <c r="AE54" s="41" t="str">
        <f>IFERROR(__xludf.DUMMYFUNCTION("""COMPUTED_VALUE"""),"Redblood92")</f>
        <v>Redblood92</v>
      </c>
      <c r="AF54" s="51">
        <f t="shared" si="2"/>
        <v>7530.810652</v>
      </c>
      <c r="AG54" s="58">
        <f>IFERROR(VLOOKUP($AE54,'MS1'!$A$1:$C$161,3,0),0)</f>
        <v>208.2794446</v>
      </c>
      <c r="AH54" s="58">
        <f>IFERROR(VLOOKUP($AE54,'MS2'!$A$1:$C$161,3,0),0)</f>
        <v>118.775986</v>
      </c>
      <c r="AI54" s="58">
        <f>IFERROR(VLOOKUP($AE54,'MS3'!$A$1:$C$161,3,0),0)</f>
        <v>1324.480209</v>
      </c>
      <c r="AJ54" s="58">
        <f>IFERROR(VLOOKUP($AE54,'MS4'!$A$1:$C$161,3,0),0)</f>
        <v>150.5304842</v>
      </c>
      <c r="AK54" s="58">
        <f>IFERROR(VLOOKUP($AE54,'MS5'!$A$1:$C$161,3,0),0)</f>
        <v>872.5754653</v>
      </c>
      <c r="AL54" s="58">
        <f>IFERROR(VLOOKUP($AE54,'MS6'!$A$1:$C$161,3,0),0)</f>
        <v>1212.022012</v>
      </c>
      <c r="AM54" s="58">
        <f>IFERROR(VLOOKUP($AE54,'MS7'!$A$1:$C$161,3,0),0)</f>
        <v>1280.361175</v>
      </c>
      <c r="AN54" s="58">
        <f>IFERROR(VLOOKUP($AE54,'MS8'!$A$1:$C$161,3,0),0)</f>
        <v>916.9045207</v>
      </c>
      <c r="AO54" s="58">
        <f>IFERROR(VLOOKUP($AE54,'MS9'!$A$1:$C$161,3,0),0)</f>
        <v>100.1532447</v>
      </c>
      <c r="AP54" s="58">
        <f>IFERROR(VLOOKUP($AE54,'MS10'!$A$1:$C$161,3,0),0)</f>
        <v>466.5803697</v>
      </c>
      <c r="AQ54" s="58">
        <f>IFERROR(VLOOKUP($AE54,'MS11'!$A$1:$C$161,3,0),0)</f>
        <v>51.63349981</v>
      </c>
      <c r="AR54" s="58">
        <f>IFERROR(VLOOKUP($AE54,'MS12'!$A$1:$C$161,3,0),0)</f>
        <v>980.3009861</v>
      </c>
      <c r="AS54" s="58">
        <f>IFERROR(VLOOKUP($AE54,'MS13'!$A$1:$C$161,3,0),0)</f>
        <v>0</v>
      </c>
    </row>
    <row r="55" ht="15.75" customHeight="1">
      <c r="A55" s="45">
        <f t="shared" si="1"/>
        <v>54</v>
      </c>
      <c r="B55" s="41" t="s">
        <v>89</v>
      </c>
      <c r="C55" s="51">
        <v>4061.322068419311</v>
      </c>
      <c r="D55" s="51"/>
      <c r="E55" s="55" t="str">
        <f>IFERROR(VLOOKUP($B55,'MS1'!$A$1:$B$160,2,0),"0")</f>
        <v>0</v>
      </c>
      <c r="F55" s="58">
        <f>IFERROR(VLOOKUP(E55,'MS1'!$B$1:$C$161,2,0),0)</f>
        <v>0</v>
      </c>
      <c r="G55" s="55">
        <f>IFERROR(VLOOKUP($B55,'MS2'!$A$1:$B$160,2,0),"0")</f>
        <v>53</v>
      </c>
      <c r="H55" s="58">
        <f>IFERROR(VLOOKUP(G55,'MS2'!$B$1:$C$161,2,0),0)</f>
        <v>208.2794446</v>
      </c>
      <c r="I55" s="55">
        <f>IFERROR(VLOOKUP($B55,'MS3'!$A$1:$B$161,2,0),0)</f>
        <v>15</v>
      </c>
      <c r="J55" s="58">
        <f>IFERROR(VLOOKUP(I55,'MS3'!$B$1:$C$161,2,0),0)</f>
        <v>969.596006</v>
      </c>
      <c r="K55" s="55">
        <f>IFERROR(VLOOKUP($B55,'MS4'!$A$1:$B$160,2,0),"0")</f>
        <v>12</v>
      </c>
      <c r="L55" s="58">
        <f>IFERROR(VLOOKUP(K55,'MS4'!$B$1:$C$161,2,0),0)</f>
        <v>1009.488238</v>
      </c>
      <c r="M55" s="55">
        <f>IFERROR(VLOOKUP($B55,'MS5'!$A$1:$B$160,2,0),"0")</f>
        <v>3</v>
      </c>
      <c r="N55" s="58">
        <f>IFERROR(VLOOKUP(M55,'MS5'!$B$1:$C$161,2,0),0)</f>
        <v>1631.005823</v>
      </c>
      <c r="O55" s="55">
        <f>IFERROR(VLOOKUP($B55,'MS6'!$A$1:$B$160,2,0),"0")</f>
        <v>63</v>
      </c>
      <c r="P55" s="58">
        <f>IFERROR(VLOOKUP(O55,'MS6'!$B$1:$C$161,2,0),0)</f>
        <v>71.16546345</v>
      </c>
      <c r="Q55" s="55" t="str">
        <f>IFERROR(VLOOKUP($B55,'MS7'!$A$1:$B$160,2,0),"0")</f>
        <v>0</v>
      </c>
      <c r="R55" s="58">
        <f>IFERROR(VLOOKUP(Q55,'MS7'!$B$1:$C$161,2,0),0)</f>
        <v>0</v>
      </c>
      <c r="S55" s="55">
        <f>IFERROR(VLOOKUP($B55,'MS8'!$A$1:$B$160,2,0),"0")</f>
        <v>55</v>
      </c>
      <c r="T55" s="58">
        <f>IFERROR(VLOOKUP(S55,'MS8'!$B$1:$C$161,2,0),0)</f>
        <v>171.7870937</v>
      </c>
      <c r="U55" s="55" t="str">
        <f>IFERROR(VLOOKUP($B55,'MS9'!$A$1:$B$160,2,0),"0")</f>
        <v>0</v>
      </c>
      <c r="V55" s="58">
        <f>IFERROR(VLOOKUP(U55,'MS9'!$B$1:$C$161,2,0),0)</f>
        <v>0</v>
      </c>
      <c r="W55" s="55" t="str">
        <f>IFERROR(VLOOKUP($B55,'MS10'!$A$1:$B$160,2,0),"0")</f>
        <v>0</v>
      </c>
      <c r="X55" s="58">
        <f>IFERROR(VLOOKUP(W55,'MS10'!$B$1:$C$161,2,0),0)</f>
        <v>0</v>
      </c>
      <c r="Y55" s="55" t="str">
        <f>IFERROR(VLOOKUP($B55,'MS11'!$A$1:$B$160,2,0),"0")</f>
        <v>0</v>
      </c>
      <c r="Z55" s="58">
        <f>IFERROR(VLOOKUP(Y55,'MS11'!$B$1:$C$161,2,0),0)</f>
        <v>0</v>
      </c>
      <c r="AA55" s="55" t="str">
        <f>IFERROR(VLOOKUP($B55,'MS12'!$A$1:$B$160,2,0),"0")</f>
        <v>0</v>
      </c>
      <c r="AB55" s="58">
        <f>IFERROR(VLOOKUP(AA55,'MS12'!$B$1:$C$161,2,0),0)</f>
        <v>0</v>
      </c>
      <c r="AC55" s="55" t="str">
        <f>IFERROR(VLOOKUP($B55,'MS13'!$A$1:$B$160,2,0),"0")</f>
        <v>0</v>
      </c>
      <c r="AD55" s="58">
        <f>IFERROR(VLOOKUP(AC55,'MS13'!$B$1:$C$161,2,0),0)</f>
        <v>0</v>
      </c>
      <c r="AE55" s="41" t="str">
        <f>IFERROR(__xludf.DUMMYFUNCTION("""COMPUTED_VALUE"""),"roudoudou759")</f>
        <v>roudoudou759</v>
      </c>
      <c r="AF55" s="51">
        <f t="shared" si="2"/>
        <v>844.4743504</v>
      </c>
      <c r="AG55" s="58">
        <f>IFERROR(VLOOKUP($AE55,'MS1'!$A$1:$C$161,3,0),0)</f>
        <v>195.1138056</v>
      </c>
      <c r="AH55" s="58">
        <f>IFERROR(VLOOKUP($AE55,'MS2'!$A$1:$C$161,3,0),0)</f>
        <v>0</v>
      </c>
      <c r="AI55" s="58">
        <f>IFERROR(VLOOKUP($AE55,'MS3'!$A$1:$C$161,3,0),0)</f>
        <v>0</v>
      </c>
      <c r="AJ55" s="58">
        <f>IFERROR(VLOOKUP($AE55,'MS4'!$A$1:$C$161,3,0),0)</f>
        <v>382.7593114</v>
      </c>
      <c r="AK55" s="58">
        <f>IFERROR(VLOOKUP($AE55,'MS5'!$A$1:$C$161,3,0),0)</f>
        <v>0</v>
      </c>
      <c r="AL55" s="58">
        <f>IFERROR(VLOOKUP($AE55,'MS6'!$A$1:$C$161,3,0),0)</f>
        <v>0</v>
      </c>
      <c r="AM55" s="58">
        <f>IFERROR(VLOOKUP($AE55,'MS7'!$A$1:$C$161,3,0),0)</f>
        <v>0</v>
      </c>
      <c r="AN55" s="58">
        <f>IFERROR(VLOOKUP($AE55,'MS8'!$A$1:$C$161,3,0),0)</f>
        <v>266.6012334</v>
      </c>
      <c r="AO55" s="58">
        <f>IFERROR(VLOOKUP($AE55,'MS9'!$A$1:$C$161,3,0),0)</f>
        <v>0</v>
      </c>
      <c r="AP55" s="58">
        <f>IFERROR(VLOOKUP($AE55,'MS10'!$A$1:$C$161,3,0),0)</f>
        <v>0</v>
      </c>
      <c r="AQ55" s="58">
        <f>IFERROR(VLOOKUP($AE55,'MS11'!$A$1:$C$161,3,0),0)</f>
        <v>0</v>
      </c>
      <c r="AR55" s="58">
        <f>IFERROR(VLOOKUP($AE55,'MS12'!$A$1:$C$161,3,0),0)</f>
        <v>0</v>
      </c>
      <c r="AS55" s="58">
        <f>IFERROR(VLOOKUP($AE55,'MS13'!$A$1:$C$161,3,0),0)</f>
        <v>0</v>
      </c>
    </row>
    <row r="56" ht="15.75" customHeight="1">
      <c r="A56" s="45">
        <f t="shared" si="1"/>
        <v>55</v>
      </c>
      <c r="B56" s="41" t="s">
        <v>101</v>
      </c>
      <c r="C56" s="51">
        <v>3856.7172698688632</v>
      </c>
      <c r="D56" s="51"/>
      <c r="E56" s="55" t="str">
        <f>IFERROR(VLOOKUP($B56,'MS1'!$A$1:$B$160,2,0),"0")</f>
        <v>0</v>
      </c>
      <c r="F56" s="58">
        <f>IFERROR(VLOOKUP(E56,'MS1'!$B$1:$C$161,2,0),0)</f>
        <v>0</v>
      </c>
      <c r="G56" s="55">
        <f>IFERROR(VLOOKUP($B56,'MS2'!$A$1:$B$160,2,0),"0")</f>
        <v>15</v>
      </c>
      <c r="H56" s="58">
        <f>IFERROR(VLOOKUP(G56,'MS2'!$B$1:$C$161,2,0),0)</f>
        <v>923.8603567</v>
      </c>
      <c r="I56" s="55">
        <f>IFERROR(VLOOKUP($B56,'MS3'!$A$1:$B$161,2,0),0)</f>
        <v>0</v>
      </c>
      <c r="J56" s="58">
        <f>IFERROR(VLOOKUP(I56,'MS3'!$B$1:$C$161,2,0),0)</f>
        <v>0</v>
      </c>
      <c r="K56" s="55">
        <f>IFERROR(VLOOKUP($B56,'MS4'!$A$1:$B$160,2,0),"0")</f>
        <v>35</v>
      </c>
      <c r="L56" s="58">
        <f>IFERROR(VLOOKUP(K56,'MS4'!$B$1:$C$161,2,0),0)</f>
        <v>449.4349605</v>
      </c>
      <c r="M56" s="55">
        <f>IFERROR(VLOOKUP($B56,'MS5'!$A$1:$B$160,2,0),"0")</f>
        <v>43</v>
      </c>
      <c r="N56" s="58">
        <f>IFERROR(VLOOKUP(M56,'MS5'!$B$1:$C$161,2,0),0)</f>
        <v>279.4135458</v>
      </c>
      <c r="O56" s="55">
        <f>IFERROR(VLOOKUP($B56,'MS6'!$A$1:$B$160,2,0),"0")</f>
        <v>16</v>
      </c>
      <c r="P56" s="58">
        <f>IFERROR(VLOOKUP(O56,'MS6'!$B$1:$C$161,2,0),0)</f>
        <v>885.5213629</v>
      </c>
      <c r="Q56" s="55">
        <f>IFERROR(VLOOKUP($B56,'MS7'!$A$1:$B$160,2,0),"0")</f>
        <v>33</v>
      </c>
      <c r="R56" s="58">
        <f>IFERROR(VLOOKUP(Q56,'MS7'!$B$1:$C$161,2,0),0)</f>
        <v>510.3166005</v>
      </c>
      <c r="S56" s="55">
        <f>IFERROR(VLOOKUP($B56,'MS8'!$A$1:$B$160,2,0),"0")</f>
        <v>43</v>
      </c>
      <c r="T56" s="58">
        <f>IFERROR(VLOOKUP(S56,'MS8'!$B$1:$C$161,2,0),0)</f>
        <v>339.2808934</v>
      </c>
      <c r="U56" s="55">
        <f>IFERROR(VLOOKUP($B56,'MS9'!$A$1:$B$160,2,0),"0")</f>
        <v>49</v>
      </c>
      <c r="V56" s="58">
        <f>IFERROR(VLOOKUP(U56,'MS9'!$B$1:$C$161,2,0),0)</f>
        <v>221.9892463</v>
      </c>
      <c r="W56" s="55" t="str">
        <f>IFERROR(VLOOKUP($B56,'MS10'!$A$1:$B$160,2,0),"0")</f>
        <v>0</v>
      </c>
      <c r="X56" s="58">
        <f>IFERROR(VLOOKUP(W56,'MS10'!$B$1:$C$161,2,0),0)</f>
        <v>0</v>
      </c>
      <c r="Y56" s="55">
        <f>IFERROR(VLOOKUP($B56,'MS11'!$A$1:$B$160,2,0),"0")</f>
        <v>58</v>
      </c>
      <c r="Z56" s="58">
        <f>IFERROR(VLOOKUP(Y56,'MS11'!$B$1:$C$161,2,0),0)</f>
        <v>64.81829169</v>
      </c>
      <c r="AA56" s="55">
        <f>IFERROR(VLOOKUP($B56,'MS12'!$A$1:$B$160,2,0),"0")</f>
        <v>33</v>
      </c>
      <c r="AB56" s="58">
        <f>IFERROR(VLOOKUP(AA56,'MS12'!$B$1:$C$161,2,0),0)</f>
        <v>182.082012</v>
      </c>
      <c r="AC56" s="55" t="str">
        <f>IFERROR(VLOOKUP($B56,'MS13'!$A$1:$B$160,2,0),"0")</f>
        <v>0</v>
      </c>
      <c r="AD56" s="58">
        <f>IFERROR(VLOOKUP(AC56,'MS13'!$B$1:$C$161,2,0),0)</f>
        <v>0</v>
      </c>
      <c r="AE56" s="41" t="str">
        <f>IFERROR(__xludf.DUMMYFUNCTION("""COMPUTED_VALUE"""),"Phil1308")</f>
        <v>Phil1308</v>
      </c>
      <c r="AF56" s="51">
        <f t="shared" si="2"/>
        <v>8505.422887</v>
      </c>
      <c r="AG56" s="58">
        <f>IFERROR(VLOOKUP($AE56,'MS1'!$A$1:$C$161,3,0),0)</f>
        <v>182.082012</v>
      </c>
      <c r="AH56" s="58">
        <f>IFERROR(VLOOKUP($AE56,'MS2'!$A$1:$C$161,3,0),0)</f>
        <v>1682.910213</v>
      </c>
      <c r="AI56" s="58">
        <f>IFERROR(VLOOKUP($AE56,'MS3'!$A$1:$C$161,3,0),0)</f>
        <v>1588.655773</v>
      </c>
      <c r="AJ56" s="58">
        <f>IFERROR(VLOOKUP($AE56,'MS4'!$A$1:$C$161,3,0),0)</f>
        <v>48.50189856</v>
      </c>
      <c r="AK56" s="58">
        <f>IFERROR(VLOOKUP($AE56,'MS5'!$A$1:$C$161,3,0),0)</f>
        <v>311.0364536</v>
      </c>
      <c r="AL56" s="58">
        <f>IFERROR(VLOOKUP($AE56,'MS6'!$A$1:$C$161,3,0),0)</f>
        <v>238.7614836</v>
      </c>
      <c r="AM56" s="58">
        <f>IFERROR(VLOOKUP($AE56,'MS7'!$A$1:$C$161,3,0),0)</f>
        <v>0</v>
      </c>
      <c r="AN56" s="58">
        <f>IFERROR(VLOOKUP($AE56,'MS8'!$A$1:$C$161,3,0),0)</f>
        <v>467.105601</v>
      </c>
      <c r="AO56" s="58">
        <f>IFERROR(VLOOKUP($AE56,'MS9'!$A$1:$C$161,3,0),0)</f>
        <v>1514.637577</v>
      </c>
      <c r="AP56" s="58">
        <f>IFERROR(VLOOKUP($AE56,'MS10'!$A$1:$C$161,3,0),0)</f>
        <v>1646.327927</v>
      </c>
      <c r="AQ56" s="58">
        <f>IFERROR(VLOOKUP($AE56,'MS11'!$A$1:$C$161,3,0),0)</f>
        <v>0</v>
      </c>
      <c r="AR56" s="58">
        <f>IFERROR(VLOOKUP($AE56,'MS12'!$A$1:$C$161,3,0),0)</f>
        <v>825.4039478</v>
      </c>
      <c r="AS56" s="58">
        <f>IFERROR(VLOOKUP($AE56,'MS13'!$A$1:$C$161,3,0),0)</f>
        <v>0</v>
      </c>
    </row>
    <row r="57" ht="15.75" customHeight="1">
      <c r="A57" s="45">
        <f t="shared" si="1"/>
        <v>56</v>
      </c>
      <c r="B57" s="41" t="s">
        <v>112</v>
      </c>
      <c r="C57" s="51">
        <v>3832.940860568169</v>
      </c>
      <c r="D57" s="51"/>
      <c r="E57" s="55">
        <f>IFERROR(VLOOKUP($B57,'MS1'!$A$1:$B$160,2,0),"0")</f>
        <v>25</v>
      </c>
      <c r="F57" s="58">
        <f>IFERROR(VLOOKUP(E57,'MS1'!$B$1:$C$161,2,0),0)</f>
        <v>665.2639171</v>
      </c>
      <c r="G57" s="55">
        <f>IFERROR(VLOOKUP($B57,'MS2'!$A$1:$B$160,2,0),"0")</f>
        <v>59</v>
      </c>
      <c r="H57" s="58">
        <f>IFERROR(VLOOKUP(G57,'MS2'!$B$1:$C$161,2,0),0)</f>
        <v>131.2037171</v>
      </c>
      <c r="I57" s="55">
        <f>IFERROR(VLOOKUP($B57,'MS3'!$A$1:$B$161,2,0),0)</f>
        <v>27</v>
      </c>
      <c r="J57" s="58">
        <f>IFERROR(VLOOKUP(I57,'MS3'!$B$1:$C$161,2,0),0)</f>
        <v>675.0734165</v>
      </c>
      <c r="K57" s="55">
        <f>IFERROR(VLOOKUP($B57,'MS4'!$A$1:$B$160,2,0),"0")</f>
        <v>57</v>
      </c>
      <c r="L57" s="58">
        <f>IFERROR(VLOOKUP(K57,'MS4'!$B$1:$C$161,2,0),0)</f>
        <v>124.3269189</v>
      </c>
      <c r="M57" s="55">
        <f>IFERROR(VLOOKUP($B57,'MS5'!$A$1:$B$160,2,0),"0")</f>
        <v>16</v>
      </c>
      <c r="N57" s="58">
        <f>IFERROR(VLOOKUP(M57,'MS5'!$B$1:$C$161,2,0),0)</f>
        <v>840.7220484</v>
      </c>
      <c r="O57" s="55">
        <f>IFERROR(VLOOKUP($B57,'MS6'!$A$1:$B$160,2,0),"0")</f>
        <v>13</v>
      </c>
      <c r="P57" s="58">
        <f>IFERROR(VLOOKUP(O57,'MS6'!$B$1:$C$161,2,0),0)</f>
        <v>985.4971164</v>
      </c>
      <c r="Q57" s="55">
        <f>IFERROR(VLOOKUP($B57,'MS7'!$A$1:$B$160,2,0),"0")</f>
        <v>54</v>
      </c>
      <c r="R57" s="58">
        <f>IFERROR(VLOOKUP(Q57,'MS7'!$B$1:$C$161,2,0),0)</f>
        <v>195.1138056</v>
      </c>
      <c r="S57" s="55">
        <f>IFERROR(VLOOKUP($B57,'MS8'!$A$1:$B$160,2,0),"0")</f>
        <v>68</v>
      </c>
      <c r="T57" s="58">
        <f>IFERROR(VLOOKUP(S57,'MS8'!$B$1:$C$161,2,0),0)</f>
        <v>11.63659557</v>
      </c>
      <c r="U57" s="55">
        <f>IFERROR(VLOOKUP($B57,'MS9'!$A$1:$B$160,2,0),"0")</f>
        <v>61</v>
      </c>
      <c r="V57" s="58">
        <f>IFERROR(VLOOKUP(U57,'MS9'!$B$1:$C$161,2,0),0)</f>
        <v>61.81154242</v>
      </c>
      <c r="W57" s="55">
        <f>IFERROR(VLOOKUP($B57,'MS10'!$A$1:$B$160,2,0),"0")</f>
        <v>55</v>
      </c>
      <c r="X57" s="58">
        <f>IFERROR(VLOOKUP(W57,'MS10'!$B$1:$C$161,2,0),0)</f>
        <v>128.3258936</v>
      </c>
      <c r="Y57" s="55">
        <f>IFERROR(VLOOKUP($B57,'MS11'!$A$1:$B$160,2,0),"0")</f>
        <v>61</v>
      </c>
      <c r="Z57" s="58">
        <f>IFERROR(VLOOKUP(Y57,'MS11'!$B$1:$C$161,2,0),0)</f>
        <v>25.6024845</v>
      </c>
      <c r="AA57" s="55" t="str">
        <f>IFERROR(VLOOKUP($B57,'MS12'!$A$1:$B$160,2,0),"0")</f>
        <v>0</v>
      </c>
      <c r="AB57" s="58">
        <f>IFERROR(VLOOKUP(AA57,'MS12'!$B$1:$C$161,2,0),0)</f>
        <v>0</v>
      </c>
      <c r="AC57" s="55" t="str">
        <f>IFERROR(VLOOKUP($B57,'MS13'!$A$1:$B$160,2,0),"0")</f>
        <v>0</v>
      </c>
      <c r="AD57" s="58">
        <f>IFERROR(VLOOKUP(AC57,'MS13'!$B$1:$C$161,2,0),0)</f>
        <v>0</v>
      </c>
      <c r="AE57" s="41" t="str">
        <f>IFERROR(__xludf.DUMMYFUNCTION("""COMPUTED_VALUE"""),"JM-Chatte")</f>
        <v>JM-Chatte</v>
      </c>
      <c r="AF57" s="51">
        <f t="shared" si="2"/>
        <v>7950.064326</v>
      </c>
      <c r="AG57" s="58">
        <f>IFERROR(VLOOKUP($AE57,'MS1'!$A$1:$C$161,3,0),0)</f>
        <v>169.1794022</v>
      </c>
      <c r="AH57" s="58">
        <f>IFERROR(VLOOKUP($AE57,'MS2'!$A$1:$C$161,3,0),0)</f>
        <v>195.1138056</v>
      </c>
      <c r="AI57" s="58">
        <f>IFERROR(VLOOKUP($AE57,'MS3'!$A$1:$C$161,3,0),0)</f>
        <v>1481.876253</v>
      </c>
      <c r="AJ57" s="58">
        <f>IFERROR(VLOOKUP($AE57,'MS4'!$A$1:$C$161,3,0),0)</f>
        <v>871.1121384</v>
      </c>
      <c r="AK57" s="58">
        <f>IFERROR(VLOOKUP($AE57,'MS5'!$A$1:$C$161,3,0),0)</f>
        <v>447.7930457</v>
      </c>
      <c r="AL57" s="58">
        <f>IFERROR(VLOOKUP($AE57,'MS6'!$A$1:$C$161,3,0),0)</f>
        <v>774.2687836</v>
      </c>
      <c r="AM57" s="58">
        <f>IFERROR(VLOOKUP($AE57,'MS7'!$A$1:$C$161,3,0),0)</f>
        <v>2280.948857</v>
      </c>
      <c r="AN57" s="58">
        <f>IFERROR(VLOOKUP($AE57,'MS8'!$A$1:$C$161,3,0),0)</f>
        <v>595.5901653</v>
      </c>
      <c r="AO57" s="58">
        <f>IFERROR(VLOOKUP($AE57,'MS9'!$A$1:$C$161,3,0),0)</f>
        <v>440.3284212</v>
      </c>
      <c r="AP57" s="58">
        <f>IFERROR(VLOOKUP($AE57,'MS10'!$A$1:$C$161,3,0),0)</f>
        <v>693.8534545</v>
      </c>
      <c r="AQ57" s="58">
        <f>IFERROR(VLOOKUP($AE57,'MS11'!$A$1:$C$161,3,0),0)</f>
        <v>160.6472431</v>
      </c>
      <c r="AR57" s="58">
        <f>IFERROR(VLOOKUP($AE57,'MS12'!$A$1:$C$161,3,0),0)</f>
        <v>139.5513519</v>
      </c>
      <c r="AS57" s="58">
        <f>IFERROR(VLOOKUP($AE57,'MS13'!$A$1:$C$161,3,0),0)</f>
        <v>0</v>
      </c>
    </row>
    <row r="58" ht="15.75" customHeight="1">
      <c r="A58" s="45">
        <f t="shared" si="1"/>
        <v>57</v>
      </c>
      <c r="B58" s="41" t="s">
        <v>95</v>
      </c>
      <c r="C58" s="51">
        <v>3802.0753849716734</v>
      </c>
      <c r="D58" s="51"/>
      <c r="E58" s="55" t="str">
        <f>IFERROR(VLOOKUP($B58,'MS1'!$A$1:$B$160,2,0),"0")</f>
        <v>0</v>
      </c>
      <c r="F58" s="58">
        <f>IFERROR(VLOOKUP(E58,'MS1'!$B$1:$C$161,2,0),0)</f>
        <v>0</v>
      </c>
      <c r="G58" s="55">
        <f>IFERROR(VLOOKUP($B58,'MS2'!$A$1:$B$160,2,0),"0")</f>
        <v>47</v>
      </c>
      <c r="H58" s="58">
        <f>IFERROR(VLOOKUP(G58,'MS2'!$B$1:$C$161,2,0),0)</f>
        <v>290.3820912</v>
      </c>
      <c r="I58" s="55">
        <f>IFERROR(VLOOKUP($B58,'MS3'!$A$1:$B$161,2,0),0)</f>
        <v>23</v>
      </c>
      <c r="J58" s="58">
        <f>IFERROR(VLOOKUP(I58,'MS3'!$B$1:$C$161,2,0),0)</f>
        <v>758.8985865</v>
      </c>
      <c r="K58" s="55">
        <f>IFERROR(VLOOKUP($B58,'MS4'!$A$1:$B$160,2,0),"0")</f>
        <v>60</v>
      </c>
      <c r="L58" s="58">
        <f>IFERROR(VLOOKUP(K58,'MS4'!$B$1:$C$161,2,0),0)</f>
        <v>85.91996914</v>
      </c>
      <c r="M58" s="55" t="str">
        <f>IFERROR(VLOOKUP($B58,'MS5'!$A$1:$B$160,2,0),"0")</f>
        <v>0</v>
      </c>
      <c r="N58" s="58">
        <f>IFERROR(VLOOKUP(M58,'MS5'!$B$1:$C$161,2,0),0)</f>
        <v>0</v>
      </c>
      <c r="O58" s="55">
        <f>IFERROR(VLOOKUP($B58,'MS6'!$A$1:$B$160,2,0),"0")</f>
        <v>27</v>
      </c>
      <c r="P58" s="58">
        <f>IFERROR(VLOOKUP(O58,'MS6'!$B$1:$C$161,2,0),0)</f>
        <v>615.6891755</v>
      </c>
      <c r="Q58" s="55">
        <f>IFERROR(VLOOKUP($B58,'MS7'!$A$1:$B$160,2,0),"0")</f>
        <v>40</v>
      </c>
      <c r="R58" s="58">
        <f>IFERROR(VLOOKUP(Q58,'MS7'!$B$1:$C$161,2,0),0)</f>
        <v>394.3417086</v>
      </c>
      <c r="S58" s="55">
        <f>IFERROR(VLOOKUP($B58,'MS8'!$A$1:$B$160,2,0),"0")</f>
        <v>29</v>
      </c>
      <c r="T58" s="58">
        <f>IFERROR(VLOOKUP(S58,'MS8'!$B$1:$C$161,2,0),0)</f>
        <v>575.9882988</v>
      </c>
      <c r="U58" s="55" t="str">
        <f>IFERROR(VLOOKUP($B58,'MS9'!$A$1:$B$160,2,0),"0")</f>
        <v>0</v>
      </c>
      <c r="V58" s="58">
        <f>IFERROR(VLOOKUP(U58,'MS9'!$B$1:$C$161,2,0),0)</f>
        <v>0</v>
      </c>
      <c r="W58" s="55">
        <f>IFERROR(VLOOKUP($B58,'MS10'!$A$1:$B$160,2,0),"0")</f>
        <v>10</v>
      </c>
      <c r="X58" s="58">
        <f>IFERROR(VLOOKUP(W58,'MS10'!$B$1:$C$161,2,0),0)</f>
        <v>1080.855555</v>
      </c>
      <c r="Y58" s="55" t="str">
        <f>IFERROR(VLOOKUP($B58,'MS11'!$A$1:$B$160,2,0),"0")</f>
        <v>0</v>
      </c>
      <c r="Z58" s="58">
        <f>IFERROR(VLOOKUP(Y58,'MS11'!$B$1:$C$161,2,0),0)</f>
        <v>0</v>
      </c>
      <c r="AA58" s="55" t="str">
        <f>IFERROR(VLOOKUP($B58,'MS12'!$A$1:$B$160,2,0),"0")</f>
        <v>0</v>
      </c>
      <c r="AB58" s="58">
        <f>IFERROR(VLOOKUP(AA58,'MS12'!$B$1:$C$161,2,0),0)</f>
        <v>0</v>
      </c>
      <c r="AC58" s="55" t="str">
        <f>IFERROR(VLOOKUP($B58,'MS13'!$A$1:$B$160,2,0),"0")</f>
        <v>0</v>
      </c>
      <c r="AD58" s="58">
        <f>IFERROR(VLOOKUP(AC58,'MS13'!$B$1:$C$161,2,0),0)</f>
        <v>0</v>
      </c>
      <c r="AE58" s="41" t="str">
        <f>IFERROR(__xludf.DUMMYFUNCTION("""COMPUTED_VALUE"""),"Immond")</f>
        <v>Immond</v>
      </c>
      <c r="AF58" s="51">
        <f t="shared" si="2"/>
        <v>8150.078682</v>
      </c>
      <c r="AG58" s="58">
        <f>IFERROR(VLOOKUP($AE58,'MS1'!$A$1:$C$161,3,0),0)</f>
        <v>156.4015653</v>
      </c>
      <c r="AH58" s="58">
        <f>IFERROR(VLOOKUP($AE58,'MS2'!$A$1:$C$161,3,0),0)</f>
        <v>106.4575599</v>
      </c>
      <c r="AI58" s="58">
        <f>IFERROR(VLOOKUP($AE58,'MS3'!$A$1:$C$161,3,0),0)</f>
        <v>273.7563599</v>
      </c>
      <c r="AJ58" s="58">
        <f>IFERROR(VLOOKUP($AE58,'MS4'!$A$1:$C$161,3,0),0)</f>
        <v>641.6499625</v>
      </c>
      <c r="AK58" s="58">
        <f>IFERROR(VLOOKUP($AE58,'MS5'!$A$1:$C$161,3,0),0)</f>
        <v>1231.680574</v>
      </c>
      <c r="AL58" s="58">
        <f>IFERROR(VLOOKUP($AE58,'MS6'!$A$1:$C$161,3,0),0)</f>
        <v>595.5901653</v>
      </c>
      <c r="AM58" s="58">
        <f>IFERROR(VLOOKUP($AE58,'MS7'!$A$1:$C$161,3,0),0)</f>
        <v>1542.74943</v>
      </c>
      <c r="AN58" s="58">
        <f>IFERROR(VLOOKUP($AE58,'MS8'!$A$1:$C$161,3,0),0)</f>
        <v>2272.281233</v>
      </c>
      <c r="AO58" s="58">
        <f>IFERROR(VLOOKUP($AE58,'MS9'!$A$1:$C$161,3,0),0)</f>
        <v>295.1151786</v>
      </c>
      <c r="AP58" s="58">
        <f>IFERROR(VLOOKUP($AE58,'MS10'!$A$1:$C$161,3,0),0)</f>
        <v>300.2344591</v>
      </c>
      <c r="AQ58" s="58">
        <f>IFERROR(VLOOKUP($AE58,'MS11'!$A$1:$C$161,3,0),0)</f>
        <v>295.1151786</v>
      </c>
      <c r="AR58" s="58">
        <f>IFERROR(VLOOKUP($AE58,'MS12'!$A$1:$C$161,3,0),0)</f>
        <v>701.9061402</v>
      </c>
      <c r="AS58" s="58">
        <f>IFERROR(VLOOKUP($AE58,'MS13'!$A$1:$C$161,3,0),0)</f>
        <v>0</v>
      </c>
    </row>
    <row r="59" ht="15.75" customHeight="1">
      <c r="A59" s="45">
        <f t="shared" si="1"/>
        <v>58</v>
      </c>
      <c r="B59" s="41" t="s">
        <v>106</v>
      </c>
      <c r="C59" s="51">
        <v>3737.152518038546</v>
      </c>
      <c r="D59" s="51"/>
      <c r="E59" s="55">
        <f>IFERROR(VLOOKUP($B59,'MS1'!$A$1:$B$160,2,0),"0")</f>
        <v>8</v>
      </c>
      <c r="F59" s="58">
        <f>IFERROR(VLOOKUP(E59,'MS1'!$B$1:$C$161,2,0),0)</f>
        <v>1218.66868</v>
      </c>
      <c r="G59" s="55">
        <f>IFERROR(VLOOKUP($B59,'MS2'!$A$1:$B$160,2,0),"0")</f>
        <v>37</v>
      </c>
      <c r="H59" s="58">
        <f>IFERROR(VLOOKUP(G59,'MS2'!$B$1:$C$161,2,0),0)</f>
        <v>442.3132668</v>
      </c>
      <c r="I59" s="55">
        <f>IFERROR(VLOOKUP($B59,'MS3'!$A$1:$B$161,2,0),0)</f>
        <v>16</v>
      </c>
      <c r="J59" s="58">
        <f>IFERROR(VLOOKUP(I59,'MS3'!$B$1:$C$161,2,0),0)</f>
        <v>938.6891164</v>
      </c>
      <c r="K59" s="55" t="str">
        <f>IFERROR(VLOOKUP($B59,'MS4'!$A$1:$B$160,2,0),"0")</f>
        <v>0</v>
      </c>
      <c r="L59" s="58">
        <f>IFERROR(VLOOKUP(K59,'MS4'!$B$1:$C$161,2,0),0)</f>
        <v>0</v>
      </c>
      <c r="M59" s="55">
        <f>IFERROR(VLOOKUP($B59,'MS5'!$A$1:$B$160,2,0),"0")</f>
        <v>35</v>
      </c>
      <c r="N59" s="58">
        <f>IFERROR(VLOOKUP(M59,'MS5'!$B$1:$C$161,2,0),0)</f>
        <v>411.8372214</v>
      </c>
      <c r="O59" s="55" t="str">
        <f>IFERROR(VLOOKUP($B59,'MS6'!$A$1:$B$160,2,0),"0")</f>
        <v>0</v>
      </c>
      <c r="P59" s="58">
        <f>IFERROR(VLOOKUP(O59,'MS6'!$B$1:$C$161,2,0),0)</f>
        <v>0</v>
      </c>
      <c r="Q59" s="55">
        <f>IFERROR(VLOOKUP($B59,'MS7'!$A$1:$B$160,2,0),"0")</f>
        <v>30</v>
      </c>
      <c r="R59" s="58">
        <f>IFERROR(VLOOKUP(Q59,'MS7'!$B$1:$C$161,2,0),0)</f>
        <v>564.9969906</v>
      </c>
      <c r="S59" s="55" t="str">
        <f>IFERROR(VLOOKUP($B59,'MS8'!$A$1:$B$160,2,0),"0")</f>
        <v>0</v>
      </c>
      <c r="T59" s="58">
        <f>IFERROR(VLOOKUP(S59,'MS8'!$B$1:$C$161,2,0),0)</f>
        <v>0</v>
      </c>
      <c r="U59" s="55" t="str">
        <f>IFERROR(VLOOKUP($B59,'MS9'!$A$1:$B$160,2,0),"0")</f>
        <v>0</v>
      </c>
      <c r="V59" s="58">
        <f>IFERROR(VLOOKUP(U59,'MS9'!$B$1:$C$161,2,0),0)</f>
        <v>0</v>
      </c>
      <c r="W59" s="55" t="str">
        <f>IFERROR(VLOOKUP($B59,'MS10'!$A$1:$B$160,2,0),"0")</f>
        <v>0</v>
      </c>
      <c r="X59" s="58">
        <f>IFERROR(VLOOKUP(W59,'MS10'!$B$1:$C$161,2,0),0)</f>
        <v>0</v>
      </c>
      <c r="Y59" s="55" t="str">
        <f>IFERROR(VLOOKUP($B59,'MS11'!$A$1:$B$160,2,0),"0")</f>
        <v>0</v>
      </c>
      <c r="Z59" s="58">
        <f>IFERROR(VLOOKUP(Y59,'MS11'!$B$1:$C$161,2,0),0)</f>
        <v>0</v>
      </c>
      <c r="AA59" s="55">
        <f>IFERROR(VLOOKUP($B59,'MS12'!$A$1:$B$160,2,0),"0")</f>
        <v>34</v>
      </c>
      <c r="AB59" s="58">
        <f>IFERROR(VLOOKUP(AA59,'MS12'!$B$1:$C$161,2,0),0)</f>
        <v>160.6472431</v>
      </c>
      <c r="AC59" s="55" t="str">
        <f>IFERROR(VLOOKUP($B59,'MS13'!$A$1:$B$160,2,0),"0")</f>
        <v>0</v>
      </c>
      <c r="AD59" s="58">
        <f>IFERROR(VLOOKUP(AC59,'MS13'!$B$1:$C$161,2,0),0)</f>
        <v>0</v>
      </c>
      <c r="AE59" s="41" t="str">
        <f>IFERROR(__xludf.DUMMYFUNCTION("""COMPUTED_VALUE"""),"Spyke 22")</f>
        <v>Spyke 22</v>
      </c>
      <c r="AF59" s="51">
        <f t="shared" si="2"/>
        <v>4888.055278</v>
      </c>
      <c r="AG59" s="58">
        <f>IFERROR(VLOOKUP($AE59,'MS1'!$A$1:$C$161,3,0),0)</f>
        <v>143.7443239</v>
      </c>
      <c r="AH59" s="58">
        <f>IFERROR(VLOOKUP($AE59,'MS2'!$A$1:$C$161,3,0),0)</f>
        <v>957.02322</v>
      </c>
      <c r="AI59" s="58">
        <f>IFERROR(VLOOKUP($AE59,'MS3'!$A$1:$C$161,3,0),0)</f>
        <v>1208.287349</v>
      </c>
      <c r="AJ59" s="58">
        <f>IFERROR(VLOOKUP($AE59,'MS4'!$A$1:$C$161,3,0),0)</f>
        <v>204.5320276</v>
      </c>
      <c r="AK59" s="58">
        <f>IFERROR(VLOOKUP($AE59,'MS5'!$A$1:$C$161,3,0),0)</f>
        <v>810.4573706</v>
      </c>
      <c r="AL59" s="58">
        <f>IFERROR(VLOOKUP($AE59,'MS6'!$A$1:$C$161,3,0),0)</f>
        <v>0</v>
      </c>
      <c r="AM59" s="58">
        <f>IFERROR(VLOOKUP($AE59,'MS7'!$A$1:$C$161,3,0),0)</f>
        <v>0</v>
      </c>
      <c r="AN59" s="58">
        <f>IFERROR(VLOOKUP($AE59,'MS8'!$A$1:$C$161,3,0),0)</f>
        <v>0</v>
      </c>
      <c r="AO59" s="58">
        <f>IFERROR(VLOOKUP($AE59,'MS9'!$A$1:$C$161,3,0),0)</f>
        <v>166.45867</v>
      </c>
      <c r="AP59" s="58">
        <f>IFERROR(VLOOKUP($AE59,'MS10'!$A$1:$C$161,3,0),0)</f>
        <v>448.6389072</v>
      </c>
      <c r="AQ59" s="58">
        <f>IFERROR(VLOOKUP($AE59,'MS11'!$A$1:$C$161,3,0),0)</f>
        <v>677.2714389</v>
      </c>
      <c r="AR59" s="58">
        <f>IFERROR(VLOOKUP($AE59,'MS12'!$A$1:$C$161,3,0),0)</f>
        <v>271.6419704</v>
      </c>
      <c r="AS59" s="58">
        <f>IFERROR(VLOOKUP($AE59,'MS13'!$A$1:$C$161,3,0),0)</f>
        <v>0</v>
      </c>
    </row>
    <row r="60" ht="15.75" customHeight="1">
      <c r="A60" s="45">
        <f t="shared" si="1"/>
        <v>59</v>
      </c>
      <c r="B60" s="41" t="s">
        <v>86</v>
      </c>
      <c r="C60" s="51">
        <v>3725.6242303759927</v>
      </c>
      <c r="D60" s="51"/>
      <c r="E60" s="55">
        <f>IFERROR(VLOOKUP($B60,'MS1'!$A$1:$B$160,2,0),"0")</f>
        <v>22</v>
      </c>
      <c r="F60" s="58">
        <f>IFERROR(VLOOKUP(E60,'MS1'!$B$1:$C$161,2,0),0)</f>
        <v>732.6592282</v>
      </c>
      <c r="G60" s="55">
        <f>IFERROR(VLOOKUP($B60,'MS2'!$A$1:$B$160,2,0),"0")</f>
        <v>26</v>
      </c>
      <c r="H60" s="58">
        <f>IFERROR(VLOOKUP(G60,'MS2'!$B$1:$C$161,2,0),0)</f>
        <v>644.1333665</v>
      </c>
      <c r="I60" s="55">
        <f>IFERROR(VLOOKUP($B60,'MS3'!$A$1:$B$161,2,0),0)</f>
        <v>52</v>
      </c>
      <c r="J60" s="58">
        <f>IFERROR(VLOOKUP(I60,'MS3'!$B$1:$C$161,2,0),0)</f>
        <v>286.5240728</v>
      </c>
      <c r="K60" s="55" t="str">
        <f>IFERROR(VLOOKUP($B60,'MS4'!$A$1:$B$160,2,0),"0")</f>
        <v>0</v>
      </c>
      <c r="L60" s="58">
        <f>IFERROR(VLOOKUP(K60,'MS4'!$B$1:$C$161,2,0),0)</f>
        <v>0</v>
      </c>
      <c r="M60" s="55" t="str">
        <f>IFERROR(VLOOKUP($B60,'MS5'!$A$1:$B$160,2,0),"0")</f>
        <v>0</v>
      </c>
      <c r="N60" s="58">
        <f>IFERROR(VLOOKUP(M60,'MS5'!$B$1:$C$161,2,0),0)</f>
        <v>0</v>
      </c>
      <c r="O60" s="55" t="str">
        <f>IFERROR(VLOOKUP($B60,'MS6'!$A$1:$B$160,2,0),"0")</f>
        <v>0</v>
      </c>
      <c r="P60" s="58">
        <f>IFERROR(VLOOKUP(O60,'MS6'!$B$1:$C$161,2,0),0)</f>
        <v>0</v>
      </c>
      <c r="Q60" s="55">
        <f>IFERROR(VLOOKUP($B60,'MS7'!$A$1:$B$160,2,0),"0")</f>
        <v>11</v>
      </c>
      <c r="R60" s="58">
        <f>IFERROR(VLOOKUP(Q60,'MS7'!$B$1:$C$161,2,0),0)</f>
        <v>1070.952718</v>
      </c>
      <c r="S60" s="55" t="str">
        <f>IFERROR(VLOOKUP($B60,'MS8'!$A$1:$B$160,2,0),"0")</f>
        <v>0</v>
      </c>
      <c r="T60" s="58">
        <f>IFERROR(VLOOKUP(S60,'MS8'!$B$1:$C$161,2,0),0)</f>
        <v>0</v>
      </c>
      <c r="U60" s="55">
        <f>IFERROR(VLOOKUP($B60,'MS9'!$A$1:$B$160,2,0),"0")</f>
        <v>64</v>
      </c>
      <c r="V60" s="58">
        <f>IFERROR(VLOOKUP(U60,'MS9'!$B$1:$C$161,2,0),0)</f>
        <v>24.42963833</v>
      </c>
      <c r="W60" s="55">
        <f>IFERROR(VLOOKUP($B60,'MS10'!$A$1:$B$160,2,0),"0")</f>
        <v>21</v>
      </c>
      <c r="X60" s="58">
        <f>IFERROR(VLOOKUP(W60,'MS10'!$B$1:$C$161,2,0),0)</f>
        <v>718.2949652</v>
      </c>
      <c r="Y60" s="55">
        <f>IFERROR(VLOOKUP($B60,'MS11'!$A$1:$B$160,2,0),"0")</f>
        <v>45</v>
      </c>
      <c r="Z60" s="58">
        <f>IFERROR(VLOOKUP(Y60,'MS11'!$B$1:$C$161,2,0),0)</f>
        <v>248.6302414</v>
      </c>
      <c r="AA60" s="55" t="str">
        <f>IFERROR(VLOOKUP($B60,'MS12'!$A$1:$B$160,2,0),"0")</f>
        <v>0</v>
      </c>
      <c r="AB60" s="58">
        <f>IFERROR(VLOOKUP(AA60,'MS12'!$B$1:$C$161,2,0),0)</f>
        <v>0</v>
      </c>
      <c r="AC60" s="55" t="str">
        <f>IFERROR(VLOOKUP($B60,'MS13'!$A$1:$B$160,2,0),"0")</f>
        <v>0</v>
      </c>
      <c r="AD60" s="58">
        <f>IFERROR(VLOOKUP(AC60,'MS13'!$B$1:$C$161,2,0),0)</f>
        <v>0</v>
      </c>
      <c r="AE60" s="41" t="str">
        <f>IFERROR(__xludf.DUMMYFUNCTION("""COMPUTED_VALUE"""),"BRUNOWINNER")</f>
        <v>BRUNOWINNER</v>
      </c>
      <c r="AF60" s="51">
        <f t="shared" si="2"/>
        <v>5153.660241</v>
      </c>
      <c r="AG60" s="58">
        <f>IFERROR(VLOOKUP($AE60,'MS1'!$A$1:$C$161,3,0),0)</f>
        <v>131.2037171</v>
      </c>
      <c r="AH60" s="58">
        <f>IFERROR(VLOOKUP($AE60,'MS2'!$A$1:$C$161,3,0),0)</f>
        <v>0</v>
      </c>
      <c r="AI60" s="58">
        <f>IFERROR(VLOOKUP($AE60,'MS3'!$A$1:$C$161,3,0),0)</f>
        <v>130.0693141</v>
      </c>
      <c r="AJ60" s="58">
        <f>IFERROR(VLOOKUP($AE60,'MS4'!$A$1:$C$161,3,0),0)</f>
        <v>540.0765185</v>
      </c>
      <c r="AK60" s="58">
        <f>IFERROR(VLOOKUP($AE60,'MS5'!$A$1:$C$161,3,0),0)</f>
        <v>607.9714274</v>
      </c>
      <c r="AL60" s="58">
        <f>IFERROR(VLOOKUP($AE60,'MS6'!$A$1:$C$161,3,0),0)</f>
        <v>701.9061402</v>
      </c>
      <c r="AM60" s="58">
        <f>IFERROR(VLOOKUP($AE60,'MS7'!$A$1:$C$161,3,0),0)</f>
        <v>0</v>
      </c>
      <c r="AN60" s="58">
        <f>IFERROR(VLOOKUP($AE60,'MS8'!$A$1:$C$161,3,0),0)</f>
        <v>1212.022012</v>
      </c>
      <c r="AO60" s="58">
        <f>IFERROR(VLOOKUP($AE60,'MS9'!$A$1:$C$161,3,0),0)</f>
        <v>373.2756391</v>
      </c>
      <c r="AP60" s="58">
        <f>IFERROR(VLOOKUP($AE60,'MS10'!$A$1:$C$161,3,0),0)</f>
        <v>380.034334</v>
      </c>
      <c r="AQ60" s="58">
        <f>IFERROR(VLOOKUP($AE60,'MS11'!$A$1:$C$161,3,0),0)</f>
        <v>411.8372214</v>
      </c>
      <c r="AR60" s="58">
        <f>IFERROR(VLOOKUP($AE60,'MS12'!$A$1:$C$161,3,0),0)</f>
        <v>665.2639171</v>
      </c>
      <c r="AS60" s="58">
        <f>IFERROR(VLOOKUP($AE60,'MS13'!$A$1:$C$161,3,0),0)</f>
        <v>0</v>
      </c>
    </row>
    <row r="61" ht="15.75" customHeight="1">
      <c r="A61" s="45">
        <f t="shared" si="1"/>
        <v>60</v>
      </c>
      <c r="B61" s="90" t="s">
        <v>90</v>
      </c>
      <c r="C61" s="51">
        <v>3637.935748724425</v>
      </c>
      <c r="D61" s="51"/>
      <c r="E61" s="55">
        <f>IFERROR(VLOOKUP($B61,'MS1'!$A$1:$B$160,2,0),"0")</f>
        <v>41</v>
      </c>
      <c r="F61" s="58">
        <f>IFERROR(VLOOKUP(E61,'MS1'!$B$1:$C$161,2,0),0)</f>
        <v>378.851046</v>
      </c>
      <c r="G61" s="55">
        <f>IFERROR(VLOOKUP($B61,'MS2'!$A$1:$B$160,2,0),"0")</f>
        <v>8</v>
      </c>
      <c r="H61" s="58">
        <f>IFERROR(VLOOKUP(G61,'MS2'!$B$1:$C$161,2,0),0)</f>
        <v>1218.66868</v>
      </c>
      <c r="I61" s="55">
        <f>IFERROR(VLOOKUP($B61,'MS3'!$A$1:$B$161,2,0),0)</f>
        <v>34</v>
      </c>
      <c r="J61" s="58">
        <f>IFERROR(VLOOKUP(I61,'MS3'!$B$1:$C$161,2,0),0)</f>
        <v>548.050615</v>
      </c>
      <c r="K61" s="55">
        <f>IFERROR(VLOOKUP($B61,'MS4'!$A$1:$B$160,2,0),"0")</f>
        <v>58</v>
      </c>
      <c r="L61" s="58">
        <f>IFERROR(VLOOKUP(K61,'MS4'!$B$1:$C$161,2,0),0)</f>
        <v>111.4087742</v>
      </c>
      <c r="M61" s="55" t="str">
        <f>IFERROR(VLOOKUP($B61,'MS5'!$A$1:$B$160,2,0),"0")</f>
        <v>0</v>
      </c>
      <c r="N61" s="58">
        <f>IFERROR(VLOOKUP(M61,'MS5'!$B$1:$C$161,2,0),0)</f>
        <v>0</v>
      </c>
      <c r="O61" s="55">
        <f>IFERROR(VLOOKUP($B61,'MS6'!$A$1:$B$160,2,0),"0")</f>
        <v>26</v>
      </c>
      <c r="P61" s="58">
        <f>IFERROR(VLOOKUP(O61,'MS6'!$B$1:$C$161,2,0),0)</f>
        <v>636.3239763</v>
      </c>
      <c r="Q61" s="55">
        <f>IFERROR(VLOOKUP($B61,'MS7'!$A$1:$B$160,2,0),"0")</f>
        <v>56</v>
      </c>
      <c r="R61" s="58">
        <f>IFERROR(VLOOKUP(Q61,'MS7'!$B$1:$C$161,2,0),0)</f>
        <v>169.1794022</v>
      </c>
      <c r="S61" s="55">
        <f>IFERROR(VLOOKUP($B61,'MS8'!$A$1:$B$160,2,0),"0")</f>
        <v>67</v>
      </c>
      <c r="T61" s="58">
        <f>IFERROR(VLOOKUP(S61,'MS8'!$B$1:$C$161,2,0),0)</f>
        <v>23.35954955</v>
      </c>
      <c r="U61" s="55">
        <f>IFERROR(VLOOKUP($B61,'MS9'!$A$1:$B$160,2,0),"0")</f>
        <v>32</v>
      </c>
      <c r="V61" s="58">
        <f>IFERROR(VLOOKUP(U61,'MS9'!$B$1:$C$161,2,0),0)</f>
        <v>493.8822952</v>
      </c>
      <c r="W61" s="55" t="str">
        <f>IFERROR(VLOOKUP($B61,'MS10'!$A$1:$B$160,2,0),"0")</f>
        <v>0</v>
      </c>
      <c r="X61" s="58">
        <f>IFERROR(VLOOKUP(W61,'MS10'!$B$1:$C$161,2,0),0)</f>
        <v>0</v>
      </c>
      <c r="Y61" s="55" t="str">
        <f>IFERROR(VLOOKUP($B61,'MS11'!$A$1:$B$160,2,0),"0")</f>
        <v>0</v>
      </c>
      <c r="Z61" s="58">
        <f>IFERROR(VLOOKUP(Y61,'MS11'!$B$1:$C$161,2,0),0)</f>
        <v>0</v>
      </c>
      <c r="AA61" s="55">
        <f>IFERROR(VLOOKUP($B61,'MS12'!$A$1:$B$160,2,0),"0")</f>
        <v>39</v>
      </c>
      <c r="AB61" s="58">
        <f>IFERROR(VLOOKUP(AA61,'MS12'!$B$1:$C$161,2,0),0)</f>
        <v>58.21141043</v>
      </c>
      <c r="AC61" s="55" t="str">
        <f>IFERROR(VLOOKUP($B61,'MS13'!$A$1:$B$160,2,0),"0")</f>
        <v>0</v>
      </c>
      <c r="AD61" s="58">
        <f>IFERROR(VLOOKUP(AC61,'MS13'!$B$1:$C$161,2,0),0)</f>
        <v>0</v>
      </c>
      <c r="AE61" s="41" t="str">
        <f>IFERROR(__xludf.DUMMYFUNCTION("""COMPUTED_VALUE"""),"Vaillant 86")</f>
        <v>Vaillant 86</v>
      </c>
      <c r="AF61" s="51">
        <f t="shared" si="2"/>
        <v>4075.999603</v>
      </c>
      <c r="AG61" s="58">
        <f>IFERROR(VLOOKUP($AE61,'MS1'!$A$1:$C$161,3,0),0)</f>
        <v>118.775986</v>
      </c>
      <c r="AH61" s="58">
        <f>IFERROR(VLOOKUP($AE61,'MS2'!$A$1:$C$161,3,0),0)</f>
        <v>1115.366785</v>
      </c>
      <c r="AI61" s="58">
        <f>IFERROR(VLOOKUP($AE61,'MS3'!$A$1:$C$161,3,0),0)</f>
        <v>0</v>
      </c>
      <c r="AJ61" s="58">
        <f>IFERROR(VLOOKUP($AE61,'MS4'!$A$1:$C$161,3,0),0)</f>
        <v>0</v>
      </c>
      <c r="AK61" s="58">
        <f>IFERROR(VLOOKUP($AE61,'MS5'!$A$1:$C$161,3,0),0)</f>
        <v>64.81829169</v>
      </c>
      <c r="AL61" s="58">
        <f>IFERROR(VLOOKUP($AE61,'MS6'!$A$1:$C$161,3,0),0)</f>
        <v>158.7996403</v>
      </c>
      <c r="AM61" s="58">
        <f>IFERROR(VLOOKUP($AE61,'MS7'!$A$1:$C$161,3,0),0)</f>
        <v>644.1333665</v>
      </c>
      <c r="AN61" s="58">
        <f>IFERROR(VLOOKUP($AE61,'MS8'!$A$1:$C$161,3,0),0)</f>
        <v>701.9061402</v>
      </c>
      <c r="AO61" s="58">
        <f>IFERROR(VLOOKUP($AE61,'MS9'!$A$1:$C$161,3,0),0)</f>
        <v>207.8784725</v>
      </c>
      <c r="AP61" s="58">
        <f>IFERROR(VLOOKUP($AE61,'MS10'!$A$1:$C$161,3,0),0)</f>
        <v>413.73984</v>
      </c>
      <c r="AQ61" s="58">
        <f>IFERROR(VLOOKUP($AE61,'MS11'!$A$1:$C$161,3,0),0)</f>
        <v>174.8982347</v>
      </c>
      <c r="AR61" s="58">
        <f>IFERROR(VLOOKUP($AE61,'MS12'!$A$1:$C$161,3,0),0)</f>
        <v>475.682846</v>
      </c>
      <c r="AS61" s="58">
        <f>IFERROR(VLOOKUP($AE61,'MS13'!$A$1:$C$161,3,0),0)</f>
        <v>0</v>
      </c>
    </row>
    <row r="62" ht="15.75" customHeight="1">
      <c r="A62" s="45">
        <f t="shared" si="1"/>
        <v>61</v>
      </c>
      <c r="B62" s="89" t="s">
        <v>104</v>
      </c>
      <c r="C62" s="51">
        <v>3561.629180275893</v>
      </c>
      <c r="D62" s="51"/>
      <c r="E62" s="55" t="str">
        <f>IFERROR(VLOOKUP($B62,'MS1'!$A$1:$B$160,2,0),"0")</f>
        <v>0</v>
      </c>
      <c r="F62" s="58">
        <f>IFERROR(VLOOKUP(E62,'MS1'!$B$1:$C$161,2,0),0)</f>
        <v>0</v>
      </c>
      <c r="G62" s="55">
        <f>IFERROR(VLOOKUP($B62,'MS2'!$A$1:$B$160,2,0),"0")</f>
        <v>30</v>
      </c>
      <c r="H62" s="58">
        <f>IFERROR(VLOOKUP(G62,'MS2'!$B$1:$C$161,2,0),0)</f>
        <v>564.9969906</v>
      </c>
      <c r="I62" s="55">
        <f>IFERROR(VLOOKUP($B62,'MS3'!$A$1:$B$161,2,0),0)</f>
        <v>50</v>
      </c>
      <c r="J62" s="58">
        <f>IFERROR(VLOOKUP(I62,'MS3'!$B$1:$C$161,2,0),0)</f>
        <v>312.4950959</v>
      </c>
      <c r="K62" s="55" t="str">
        <f>IFERROR(VLOOKUP($B62,'MS4'!$A$1:$B$160,2,0),"0")</f>
        <v>0</v>
      </c>
      <c r="L62" s="58">
        <f>IFERROR(VLOOKUP(K62,'MS4'!$B$1:$C$161,2,0),0)</f>
        <v>0</v>
      </c>
      <c r="M62" s="55">
        <f>IFERROR(VLOOKUP($B62,'MS5'!$A$1:$B$160,2,0),"0")</f>
        <v>34</v>
      </c>
      <c r="N62" s="58">
        <f>IFERROR(VLOOKUP(M62,'MS5'!$B$1:$C$161,2,0),0)</f>
        <v>429.6480485</v>
      </c>
      <c r="O62" s="55">
        <f>IFERROR(VLOOKUP($B62,'MS6'!$A$1:$B$160,2,0),"0")</f>
        <v>60</v>
      </c>
      <c r="P62" s="58">
        <f>IFERROR(VLOOKUP(O62,'MS6'!$B$1:$C$161,2,0),0)</f>
        <v>108.0582341</v>
      </c>
      <c r="Q62" s="55" t="str">
        <f>IFERROR(VLOOKUP($B62,'MS7'!$A$1:$B$160,2,0),"0")</f>
        <v>0</v>
      </c>
      <c r="R62" s="58">
        <f>IFERROR(VLOOKUP(Q62,'MS7'!$B$1:$C$161,2,0),0)</f>
        <v>0</v>
      </c>
      <c r="S62" s="55">
        <f>IFERROR(VLOOKUP($B62,'MS8'!$A$1:$B$160,2,0),"0")</f>
        <v>20</v>
      </c>
      <c r="T62" s="58">
        <f>IFERROR(VLOOKUP(S62,'MS8'!$B$1:$C$161,2,0),0)</f>
        <v>774.2687836</v>
      </c>
      <c r="U62" s="55">
        <f>IFERROR(VLOOKUP($B62,'MS9'!$A$1:$B$160,2,0),"0")</f>
        <v>30</v>
      </c>
      <c r="V62" s="58">
        <f>IFERROR(VLOOKUP(U62,'MS9'!$B$1:$C$161,2,0),0)</f>
        <v>531.4399792</v>
      </c>
      <c r="W62" s="55" t="str">
        <f>IFERROR(VLOOKUP($B62,'MS10'!$A$1:$B$160,2,0),"0")</f>
        <v>0</v>
      </c>
      <c r="X62" s="58">
        <f>IFERROR(VLOOKUP(W62,'MS10'!$B$1:$C$161,2,0),0)</f>
        <v>0</v>
      </c>
      <c r="Y62" s="55">
        <f>IFERROR(VLOOKUP($B62,'MS11'!$A$1:$B$160,2,0),"0")</f>
        <v>16</v>
      </c>
      <c r="Z62" s="58">
        <f>IFERROR(VLOOKUP(Y62,'MS11'!$B$1:$C$161,2,0),0)</f>
        <v>840.7220484</v>
      </c>
      <c r="AA62" s="55" t="str">
        <f>IFERROR(VLOOKUP($B62,'MS12'!$A$1:$B$160,2,0),"0")</f>
        <v>0</v>
      </c>
      <c r="AB62" s="58">
        <f>IFERROR(VLOOKUP(AA62,'MS12'!$B$1:$C$161,2,0),0)</f>
        <v>0</v>
      </c>
      <c r="AC62" s="55" t="str">
        <f>IFERROR(VLOOKUP($B62,'MS13'!$A$1:$B$160,2,0),"0")</f>
        <v>0</v>
      </c>
      <c r="AD62" s="58">
        <f>IFERROR(VLOOKUP(AC62,'MS13'!$B$1:$C$161,2,0),0)</f>
        <v>0</v>
      </c>
      <c r="AE62" s="41" t="str">
        <f>IFERROR(__xludf.DUMMYFUNCTION("""COMPUTED_VALUE"""),"christ86000")</f>
        <v>christ86000</v>
      </c>
      <c r="AF62" s="51">
        <f t="shared" si="2"/>
        <v>5316.62815</v>
      </c>
      <c r="AG62" s="58">
        <f>IFERROR(VLOOKUP($AE62,'MS1'!$A$1:$C$161,3,0),0)</f>
        <v>106.4575599</v>
      </c>
      <c r="AH62" s="58">
        <f>IFERROR(VLOOKUP($AE62,'MS2'!$A$1:$C$161,3,0),0)</f>
        <v>665.2639171</v>
      </c>
      <c r="AI62" s="58">
        <f>IFERROR(VLOOKUP($AE62,'MS3'!$A$1:$C$161,3,0),0)</f>
        <v>236.2621932</v>
      </c>
      <c r="AJ62" s="58">
        <f>IFERROR(VLOOKUP($AE62,'MS4'!$A$1:$C$161,3,0),0)</f>
        <v>971.497767</v>
      </c>
      <c r="AK62" s="58">
        <f>IFERROR(VLOOKUP($AE62,'MS5'!$A$1:$C$161,3,0),0)</f>
        <v>146.5468285</v>
      </c>
      <c r="AL62" s="58">
        <f>IFERROR(VLOOKUP($AE62,'MS6'!$A$1:$C$161,3,0),0)</f>
        <v>417.2236937</v>
      </c>
      <c r="AM62" s="58">
        <f>IFERROR(VLOOKUP($AE62,'MS7'!$A$1:$C$161,3,0),0)</f>
        <v>221.5838614</v>
      </c>
      <c r="AN62" s="58">
        <f>IFERROR(VLOOKUP($AE62,'MS8'!$A$1:$C$161,3,0),0)</f>
        <v>725.1792296</v>
      </c>
      <c r="AO62" s="58">
        <f>IFERROR(VLOOKUP($AE62,'MS9'!$A$1:$C$161,3,0),0)</f>
        <v>805.109862</v>
      </c>
      <c r="AP62" s="58">
        <f>IFERROR(VLOOKUP($AE62,'MS10'!$A$1:$C$161,3,0),0)</f>
        <v>37.36184392</v>
      </c>
      <c r="AQ62" s="58">
        <f>IFERROR(VLOOKUP($AE62,'MS11'!$A$1:$C$161,3,0),0)</f>
        <v>1021.503237</v>
      </c>
      <c r="AR62" s="58">
        <f>IFERROR(VLOOKUP($AE62,'MS12'!$A$1:$C$161,3,0),0)</f>
        <v>0</v>
      </c>
      <c r="AS62" s="58">
        <f>IFERROR(VLOOKUP($AE62,'MS13'!$A$1:$C$161,3,0),0)</f>
        <v>0</v>
      </c>
    </row>
    <row r="63" ht="15.75" customHeight="1">
      <c r="A63" s="45">
        <f t="shared" si="1"/>
        <v>62</v>
      </c>
      <c r="B63" s="41" t="s">
        <v>81</v>
      </c>
      <c r="C63" s="51">
        <v>3431.2137412758693</v>
      </c>
      <c r="D63" s="51"/>
      <c r="E63" s="55">
        <f>IFERROR(VLOOKUP($B63,'MS1'!$A$1:$B$160,2,0),"0")</f>
        <v>37</v>
      </c>
      <c r="F63" s="58">
        <f>IFERROR(VLOOKUP(E63,'MS1'!$B$1:$C$161,2,0),0)</f>
        <v>442.3132668</v>
      </c>
      <c r="G63" s="55">
        <f>IFERROR(VLOOKUP($B63,'MS2'!$A$1:$B$160,2,0),"0")</f>
        <v>64</v>
      </c>
      <c r="H63" s="58">
        <f>IFERROR(VLOOKUP(G63,'MS2'!$B$1:$C$161,2,0),0)</f>
        <v>70.1249741</v>
      </c>
      <c r="I63" s="55">
        <f>IFERROR(VLOOKUP($B63,'MS3'!$A$1:$B$161,2,0),0)</f>
        <v>38</v>
      </c>
      <c r="J63" s="58">
        <f>IFERROR(VLOOKUP(I63,'MS3'!$B$1:$C$161,2,0),0)</f>
        <v>483.4378513</v>
      </c>
      <c r="K63" s="55">
        <f>IFERROR(VLOOKUP($B63,'MS4'!$A$1:$B$160,2,0),"0")</f>
        <v>53</v>
      </c>
      <c r="L63" s="58">
        <f>IFERROR(VLOOKUP(K63,'MS4'!$B$1:$C$161,2,0),0)</f>
        <v>177.2527383</v>
      </c>
      <c r="M63" s="55" t="str">
        <f>IFERROR(VLOOKUP($B63,'MS5'!$A$1:$B$160,2,0),"0")</f>
        <v>0</v>
      </c>
      <c r="N63" s="58">
        <f>IFERROR(VLOOKUP(M63,'MS5'!$B$1:$C$161,2,0),0)</f>
        <v>0</v>
      </c>
      <c r="O63" s="55">
        <f>IFERROR(VLOOKUP($B63,'MS6'!$A$1:$B$160,2,0),"0")</f>
        <v>49</v>
      </c>
      <c r="P63" s="58">
        <f>IFERROR(VLOOKUP(O63,'MS6'!$B$1:$C$161,2,0),0)</f>
        <v>252.6004644</v>
      </c>
      <c r="Q63" s="55">
        <f>IFERROR(VLOOKUP($B63,'MS7'!$A$1:$B$160,2,0),"0")</f>
        <v>53</v>
      </c>
      <c r="R63" s="58">
        <f>IFERROR(VLOOKUP(Q63,'MS7'!$B$1:$C$161,2,0),0)</f>
        <v>208.2794446</v>
      </c>
      <c r="S63" s="55">
        <f>IFERROR(VLOOKUP($B63,'MS8'!$A$1:$B$160,2,0),"0")</f>
        <v>42</v>
      </c>
      <c r="T63" s="58">
        <f>IFERROR(VLOOKUP(S63,'MS8'!$B$1:$C$161,2,0),0)</f>
        <v>354.4088927</v>
      </c>
      <c r="U63" s="55">
        <f>IFERROR(VLOOKUP($B63,'MS9'!$A$1:$B$160,2,0),"0")</f>
        <v>55</v>
      </c>
      <c r="V63" s="58">
        <f>IFERROR(VLOOKUP(U63,'MS9'!$B$1:$C$161,2,0),0)</f>
        <v>139.5513519</v>
      </c>
      <c r="W63" s="55">
        <f>IFERROR(VLOOKUP($B63,'MS10'!$A$1:$B$160,2,0),"0")</f>
        <v>37</v>
      </c>
      <c r="X63" s="58">
        <f>IFERROR(VLOOKUP(W63,'MS10'!$B$1:$C$161,2,0),0)</f>
        <v>396.7460118</v>
      </c>
      <c r="Y63" s="55">
        <f>IFERROR(VLOOKUP($B63,'MS11'!$A$1:$B$160,2,0),"0")</f>
        <v>25</v>
      </c>
      <c r="Z63" s="58">
        <f>IFERROR(VLOOKUP(Y63,'MS11'!$B$1:$C$161,2,0),0)</f>
        <v>607.9714274</v>
      </c>
      <c r="AA63" s="55">
        <f>IFERROR(VLOOKUP($B63,'MS12'!$A$1:$B$160,2,0),"0")</f>
        <v>25</v>
      </c>
      <c r="AB63" s="58">
        <f>IFERROR(VLOOKUP(AA63,'MS12'!$B$1:$C$161,2,0),0)</f>
        <v>368.652292</v>
      </c>
      <c r="AC63" s="55" t="str">
        <f>IFERROR(VLOOKUP($B63,'MS13'!$A$1:$B$160,2,0),"0")</f>
        <v>0</v>
      </c>
      <c r="AD63" s="58">
        <f>IFERROR(VLOOKUP(AC63,'MS13'!$B$1:$C$161,2,0),0)</f>
        <v>0</v>
      </c>
      <c r="AE63" s="41" t="str">
        <f>IFERROR(__xludf.DUMMYFUNCTION("""COMPUTED_VALUE"""),"S.coco")</f>
        <v>S.coco</v>
      </c>
      <c r="AF63" s="51">
        <f t="shared" si="2"/>
        <v>5588.174679</v>
      </c>
      <c r="AG63" s="58">
        <f>IFERROR(VLOOKUP($AE63,'MS1'!$A$1:$C$161,3,0),0)</f>
        <v>94.24504401</v>
      </c>
      <c r="AH63" s="58">
        <f>IFERROR(VLOOKUP($AE63,'MS2'!$A$1:$C$161,3,0),0)</f>
        <v>0</v>
      </c>
      <c r="AI63" s="58">
        <f>IFERROR(VLOOKUP($AE63,'MS3'!$A$1:$C$161,3,0),0)</f>
        <v>42.11639783</v>
      </c>
      <c r="AJ63" s="58">
        <f>IFERROR(VLOOKUP($AE63,'MS4'!$A$1:$C$161,3,0),0)</f>
        <v>620.2608996</v>
      </c>
      <c r="AK63" s="58">
        <f>IFERROR(VLOOKUP($AE63,'MS5'!$A$1:$C$161,3,0),0)</f>
        <v>343.5814157</v>
      </c>
      <c r="AL63" s="58">
        <f>IFERROR(VLOOKUP($AE63,'MS6'!$A$1:$C$161,3,0),0)</f>
        <v>519.8372523</v>
      </c>
      <c r="AM63" s="58">
        <f>IFERROR(VLOOKUP($AE63,'MS7'!$A$1:$C$161,3,0),0)</f>
        <v>0</v>
      </c>
      <c r="AN63" s="58">
        <f>IFERROR(VLOOKUP($AE63,'MS8'!$A$1:$C$161,3,0),0)</f>
        <v>950.1317907</v>
      </c>
      <c r="AO63" s="58">
        <f>IFERROR(VLOOKUP($AE63,'MS9'!$A$1:$C$161,3,0),0)</f>
        <v>928.759716</v>
      </c>
      <c r="AP63" s="58">
        <f>IFERROR(VLOOKUP($AE63,'MS10'!$A$1:$C$161,3,0),0)</f>
        <v>887.8756775</v>
      </c>
      <c r="AQ63" s="58">
        <f>IFERROR(VLOOKUP($AE63,'MS11'!$A$1:$C$161,3,0),0)</f>
        <v>906.2513072</v>
      </c>
      <c r="AR63" s="58">
        <f>IFERROR(VLOOKUP($AE63,'MS12'!$A$1:$C$161,3,0),0)</f>
        <v>295.1151786</v>
      </c>
      <c r="AS63" s="58">
        <f>IFERROR(VLOOKUP($AE63,'MS13'!$A$1:$C$161,3,0),0)</f>
        <v>0</v>
      </c>
    </row>
    <row r="64" ht="15.75" customHeight="1">
      <c r="A64" s="45">
        <f t="shared" si="1"/>
        <v>63</v>
      </c>
      <c r="B64" s="41" t="s">
        <v>85</v>
      </c>
      <c r="C64" s="51">
        <v>3428.4038942759767</v>
      </c>
      <c r="D64" s="51"/>
      <c r="E64" s="55">
        <f>IFERROR(VLOOKUP($B64,'MS1'!$A$1:$B$160,2,0),"0")</f>
        <v>18</v>
      </c>
      <c r="F64" s="58">
        <f>IFERROR(VLOOKUP(E64,'MS1'!$B$1:$C$161,2,0),0)</f>
        <v>834.5486796</v>
      </c>
      <c r="G64" s="55">
        <f>IFERROR(VLOOKUP($B64,'MS2'!$A$1:$B$160,2,0),"0")</f>
        <v>18</v>
      </c>
      <c r="H64" s="58">
        <f>IFERROR(VLOOKUP(G64,'MS2'!$B$1:$C$161,2,0),0)</f>
        <v>834.5486796</v>
      </c>
      <c r="I64" s="55">
        <f>IFERROR(VLOOKUP($B64,'MS3'!$A$1:$B$161,2,0),0)</f>
        <v>59</v>
      </c>
      <c r="J64" s="58">
        <f>IFERROR(VLOOKUP(I64,'MS3'!$B$1:$C$161,2,0),0)</f>
        <v>199.8855711</v>
      </c>
      <c r="K64" s="55">
        <f>IFERROR(VLOOKUP($B64,'MS4'!$A$1:$B$160,2,0),"0")</f>
        <v>34</v>
      </c>
      <c r="L64" s="58">
        <f>IFERROR(VLOOKUP(K64,'MS4'!$B$1:$C$161,2,0),0)</f>
        <v>466.8507873</v>
      </c>
      <c r="M64" s="55">
        <f>IFERROR(VLOOKUP($B64,'MS5'!$A$1:$B$160,2,0),"0")</f>
        <v>62</v>
      </c>
      <c r="N64" s="58">
        <f>IFERROR(VLOOKUP(M64,'MS5'!$B$1:$C$161,2,0),0)</f>
        <v>12.74930916</v>
      </c>
      <c r="O64" s="55">
        <f>IFERROR(VLOOKUP($B64,'MS6'!$A$1:$B$160,2,0),"0")</f>
        <v>15</v>
      </c>
      <c r="P64" s="58">
        <f>IFERROR(VLOOKUP(O64,'MS6'!$B$1:$C$161,2,0),0)</f>
        <v>916.9045207</v>
      </c>
      <c r="Q64" s="55" t="str">
        <f>IFERROR(VLOOKUP($B64,'MS7'!$A$1:$B$160,2,0),"0")</f>
        <v>0</v>
      </c>
      <c r="R64" s="58">
        <f>IFERROR(VLOOKUP(Q64,'MS7'!$B$1:$C$161,2,0),0)</f>
        <v>0</v>
      </c>
      <c r="S64" s="55" t="str">
        <f>IFERROR(VLOOKUP($B64,'MS8'!$A$1:$B$160,2,0),"0")</f>
        <v>0</v>
      </c>
      <c r="T64" s="58">
        <f>IFERROR(VLOOKUP(S64,'MS8'!$B$1:$C$161,2,0),0)</f>
        <v>0</v>
      </c>
      <c r="U64" s="55">
        <f>IFERROR(VLOOKUP($B64,'MS9'!$A$1:$B$160,2,0),"0")</f>
        <v>59</v>
      </c>
      <c r="V64" s="58">
        <f>IFERROR(VLOOKUP(U64,'MS9'!$B$1:$C$161,2,0),0)</f>
        <v>87.26037448</v>
      </c>
      <c r="W64" s="55">
        <f>IFERROR(VLOOKUP($B64,'MS10'!$A$1:$B$160,2,0),"0")</f>
        <v>59</v>
      </c>
      <c r="X64" s="58">
        <f>IFERROR(VLOOKUP(W64,'MS10'!$B$1:$C$161,2,0),0)</f>
        <v>75.65597229</v>
      </c>
      <c r="Y64" s="55" t="str">
        <f>IFERROR(VLOOKUP($B64,'MS11'!$A$1:$B$160,2,0),"0")</f>
        <v>0</v>
      </c>
      <c r="Z64" s="58">
        <f>IFERROR(VLOOKUP(Y64,'MS11'!$B$1:$C$161,2,0),0)</f>
        <v>0</v>
      </c>
      <c r="AA64" s="55" t="str">
        <f>IFERROR(VLOOKUP($B64,'MS12'!$A$1:$B$160,2,0),"0")</f>
        <v>0</v>
      </c>
      <c r="AB64" s="58">
        <f>IFERROR(VLOOKUP(AA64,'MS12'!$B$1:$C$161,2,0),0)</f>
        <v>0</v>
      </c>
      <c r="AC64" s="55" t="str">
        <f>IFERROR(VLOOKUP($B64,'MS13'!$A$1:$B$160,2,0),"0")</f>
        <v>0</v>
      </c>
      <c r="AD64" s="58">
        <f>IFERROR(VLOOKUP(AC64,'MS13'!$B$1:$C$161,2,0),0)</f>
        <v>0</v>
      </c>
      <c r="AE64" s="41" t="str">
        <f>IFERROR(__xludf.DUMMYFUNCTION("""COMPUTED_VALUE"""),"Mikalack")</f>
        <v>Mikalack</v>
      </c>
      <c r="AF64" s="51">
        <f t="shared" si="2"/>
        <v>4705.311122</v>
      </c>
      <c r="AG64" s="58">
        <f>IFERROR(VLOOKUP($AE64,'MS1'!$A$1:$C$161,3,0),0)</f>
        <v>82.13520769</v>
      </c>
      <c r="AH64" s="58">
        <f>IFERROR(VLOOKUP($AE64,'MS2'!$A$1:$C$161,3,0),0)</f>
        <v>709.4672554</v>
      </c>
      <c r="AI64" s="58">
        <f>IFERROR(VLOOKUP($AE64,'MS3'!$A$1:$C$161,3,0),0)</f>
        <v>107.5729906</v>
      </c>
      <c r="AJ64" s="58">
        <f>IFERROR(VLOOKUP($AE64,'MS4'!$A$1:$C$161,3,0),0)</f>
        <v>521.1898655</v>
      </c>
      <c r="AK64" s="58">
        <f>IFERROR(VLOOKUP($AE64,'MS5'!$A$1:$C$161,3,0),0)</f>
        <v>1492.524912</v>
      </c>
      <c r="AL64" s="58">
        <f>IFERROR(VLOOKUP($AE64,'MS6'!$A$1:$C$161,3,0),0)</f>
        <v>120.5702513</v>
      </c>
      <c r="AM64" s="58">
        <f>IFERROR(VLOOKUP($AE64,'MS7'!$A$1:$C$161,3,0),0)</f>
        <v>957.02322</v>
      </c>
      <c r="AN64" s="58">
        <f>IFERROR(VLOOKUP($AE64,'MS8'!$A$1:$C$161,3,0),0)</f>
        <v>280.7704417</v>
      </c>
      <c r="AO64" s="58">
        <f>IFERROR(VLOOKUP($AE64,'MS9'!$A$1:$C$161,3,0),0)</f>
        <v>0</v>
      </c>
      <c r="AP64" s="58">
        <f>IFERROR(VLOOKUP($AE64,'MS10'!$A$1:$C$161,3,0),0)</f>
        <v>114.9742201</v>
      </c>
      <c r="AQ64" s="58">
        <f>IFERROR(VLOOKUP($AE64,'MS11'!$A$1:$C$161,3,0),0)</f>
        <v>0</v>
      </c>
      <c r="AR64" s="58">
        <f>IFERROR(VLOOKUP($AE64,'MS12'!$A$1:$C$161,3,0),0)</f>
        <v>319.082758</v>
      </c>
      <c r="AS64" s="58">
        <f>IFERROR(VLOOKUP($AE64,'MS13'!$A$1:$C$161,3,0),0)</f>
        <v>0</v>
      </c>
    </row>
    <row r="65" ht="15.75" customHeight="1">
      <c r="A65" s="45">
        <f t="shared" si="1"/>
        <v>64</v>
      </c>
      <c r="B65" s="41" t="s">
        <v>96</v>
      </c>
      <c r="C65" s="51">
        <v>3359.619131989054</v>
      </c>
      <c r="D65" s="51"/>
      <c r="E65" s="55">
        <f>IFERROR(VLOOKUP($B65,'MS1'!$A$1:$B$160,2,0),"0")</f>
        <v>52</v>
      </c>
      <c r="F65" s="58">
        <f>IFERROR(VLOOKUP(E65,'MS1'!$B$1:$C$161,2,0),0)</f>
        <v>221.5838614</v>
      </c>
      <c r="G65" s="55">
        <f>IFERROR(VLOOKUP($B65,'MS2'!$A$1:$B$160,2,0),"0")</f>
        <v>65</v>
      </c>
      <c r="H65" s="58">
        <f>IFERROR(VLOOKUP(G65,'MS2'!$B$1:$C$161,2,0),0)</f>
        <v>58.21141043</v>
      </c>
      <c r="I65" s="55">
        <f>IFERROR(VLOOKUP($B65,'MS3'!$A$1:$B$161,2,0),0)</f>
        <v>36</v>
      </c>
      <c r="J65" s="58">
        <f>IFERROR(VLOOKUP(I65,'MS3'!$B$1:$C$161,2,0),0)</f>
        <v>515.1458134</v>
      </c>
      <c r="K65" s="55">
        <f>IFERROR(VLOOKUP($B65,'MS4'!$A$1:$B$160,2,0),"0")</f>
        <v>37</v>
      </c>
      <c r="L65" s="58">
        <f>IFERROR(VLOOKUP(K65,'MS4'!$B$1:$C$161,2,0),0)</f>
        <v>415.5322242</v>
      </c>
      <c r="M65" s="55">
        <f>IFERROR(VLOOKUP($B65,'MS5'!$A$1:$B$160,2,0),"0")</f>
        <v>24</v>
      </c>
      <c r="N65" s="58">
        <f>IFERROR(VLOOKUP(M65,'MS5'!$B$1:$C$161,2,0),0)</f>
        <v>630.3712121</v>
      </c>
      <c r="O65" s="55">
        <f>IFERROR(VLOOKUP($B65,'MS6'!$A$1:$B$160,2,0),"0")</f>
        <v>39</v>
      </c>
      <c r="P65" s="58">
        <f>IFERROR(VLOOKUP(O65,'MS6'!$B$1:$C$161,2,0),0)</f>
        <v>401.1513628</v>
      </c>
      <c r="Q65" s="55">
        <f>IFERROR(VLOOKUP($B65,'MS7'!$A$1:$B$160,2,0),"0")</f>
        <v>16</v>
      </c>
      <c r="R65" s="58">
        <f>IFERROR(VLOOKUP(Q65,'MS7'!$B$1:$C$161,2,0),0)</f>
        <v>892.5452049</v>
      </c>
      <c r="S65" s="55">
        <f>IFERROR(VLOOKUP($B65,'MS8'!$A$1:$B$160,2,0),"0")</f>
        <v>51</v>
      </c>
      <c r="T65" s="58">
        <f>IFERROR(VLOOKUP(S65,'MS8'!$B$1:$C$161,2,0),0)</f>
        <v>225.0780428</v>
      </c>
      <c r="U65" s="55" t="str">
        <f>IFERROR(VLOOKUP($B65,'MS9'!$A$1:$B$160,2,0),"0")</f>
        <v>0</v>
      </c>
      <c r="V65" s="58">
        <f>IFERROR(VLOOKUP(U65,'MS9'!$B$1:$C$161,2,0),0)</f>
        <v>0</v>
      </c>
      <c r="W65" s="55" t="str">
        <f>IFERROR(VLOOKUP($B65,'MS10'!$A$1:$B$160,2,0),"0")</f>
        <v>0</v>
      </c>
      <c r="X65" s="58">
        <f>IFERROR(VLOOKUP(W65,'MS10'!$B$1:$C$161,2,0),0)</f>
        <v>0</v>
      </c>
      <c r="Y65" s="55" t="str">
        <f>IFERROR(VLOOKUP($B65,'MS11'!$A$1:$B$160,2,0),"0")</f>
        <v>0</v>
      </c>
      <c r="Z65" s="58">
        <f>IFERROR(VLOOKUP(Y65,'MS11'!$B$1:$C$161,2,0),0)</f>
        <v>0</v>
      </c>
      <c r="AA65" s="55" t="str">
        <f>IFERROR(VLOOKUP($B65,'MS12'!$A$1:$B$160,2,0),"0")</f>
        <v>0</v>
      </c>
      <c r="AB65" s="58">
        <f>IFERROR(VLOOKUP(AA65,'MS12'!$B$1:$C$161,2,0),0)</f>
        <v>0</v>
      </c>
      <c r="AC65" s="55" t="str">
        <f>IFERROR(VLOOKUP($B65,'MS13'!$A$1:$B$160,2,0),"0")</f>
        <v>0</v>
      </c>
      <c r="AD65" s="58">
        <f>IFERROR(VLOOKUP(AC65,'MS13'!$B$1:$C$161,2,0),0)</f>
        <v>0</v>
      </c>
      <c r="AE65" s="41" t="str">
        <f>IFERROR(__xludf.DUMMYFUNCTION("""COMPUTED_VALUE"""),"UnPetitJaune")</f>
        <v>UnPetitJaune</v>
      </c>
      <c r="AF65" s="51">
        <f t="shared" si="2"/>
        <v>3130.906552</v>
      </c>
      <c r="AG65" s="58">
        <f>IFERROR(VLOOKUP($AE65,'MS1'!$A$1:$C$161,3,0),0)</f>
        <v>70.1249741</v>
      </c>
      <c r="AH65" s="58">
        <f>IFERROR(VLOOKUP($AE65,'MS2'!$A$1:$C$161,3,0),0)</f>
        <v>0</v>
      </c>
      <c r="AI65" s="58">
        <f>IFERROR(VLOOKUP($AE65,'MS3'!$A$1:$C$161,3,0),0)</f>
        <v>1396.183429</v>
      </c>
      <c r="AJ65" s="58">
        <f>IFERROR(VLOOKUP($AE65,'MS4'!$A$1:$C$161,3,0),0)</f>
        <v>366.7605804</v>
      </c>
      <c r="AK65" s="58">
        <f>IFERROR(VLOOKUP($AE65,'MS5'!$A$1:$C$161,3,0),0)</f>
        <v>51.63349981</v>
      </c>
      <c r="AL65" s="58">
        <f>IFERROR(VLOOKUP($AE65,'MS6'!$A$1:$C$161,3,0),0)</f>
        <v>0</v>
      </c>
      <c r="AM65" s="58">
        <f>IFERROR(VLOOKUP($AE65,'MS7'!$A$1:$C$161,3,0),0)</f>
        <v>0</v>
      </c>
      <c r="AN65" s="58">
        <f>IFERROR(VLOOKUP($AE65,'MS8'!$A$1:$C$161,3,0),0)</f>
        <v>1157.560749</v>
      </c>
      <c r="AO65" s="58">
        <f>IFERROR(VLOOKUP($AE65,'MS9'!$A$1:$C$161,3,0),0)</f>
        <v>0</v>
      </c>
      <c r="AP65" s="58">
        <f>IFERROR(VLOOKUP($AE65,'MS10'!$A$1:$C$161,3,0),0)</f>
        <v>88.64331951</v>
      </c>
      <c r="AQ65" s="58">
        <f>IFERROR(VLOOKUP($AE65,'MS11'!$A$1:$C$161,3,0),0)</f>
        <v>0</v>
      </c>
      <c r="AR65" s="58">
        <f>IFERROR(VLOOKUP($AE65,'MS12'!$A$1:$C$161,3,0),0)</f>
        <v>0</v>
      </c>
      <c r="AS65" s="58">
        <f>IFERROR(VLOOKUP($AE65,'MS13'!$A$1:$C$161,3,0),0)</f>
        <v>0</v>
      </c>
    </row>
    <row r="66" ht="15.75" customHeight="1">
      <c r="A66" s="45">
        <f t="shared" si="1"/>
        <v>65</v>
      </c>
      <c r="B66" s="41" t="s">
        <v>117</v>
      </c>
      <c r="C66" s="51">
        <v>3301.281958503893</v>
      </c>
      <c r="D66" s="51"/>
      <c r="E66" s="55">
        <f>IFERROR(VLOOKUP($B66,'MS1'!$A$1:$B$160,2,0),"0")</f>
        <v>9</v>
      </c>
      <c r="F66" s="58">
        <f>IFERROR(VLOOKUP(E66,'MS1'!$B$1:$C$161,2,0),0)</f>
        <v>1164.221632</v>
      </c>
      <c r="G66" s="55">
        <f>IFERROR(VLOOKUP($B66,'MS2'!$A$1:$B$160,2,0),"0")</f>
        <v>11</v>
      </c>
      <c r="H66" s="58">
        <f>IFERROR(VLOOKUP(G66,'MS2'!$B$1:$C$161,2,0),0)</f>
        <v>1070.952718</v>
      </c>
      <c r="I66" s="55">
        <f>IFERROR(VLOOKUP($B66,'MS3'!$A$1:$B$161,2,0),0)</f>
        <v>71</v>
      </c>
      <c r="J66" s="58">
        <f>IFERROR(VLOOKUP(I66,'MS3'!$B$1:$C$161,2,0),0)</f>
        <v>63.61486448</v>
      </c>
      <c r="K66" s="55">
        <f>IFERROR(VLOOKUP($B66,'MS4'!$A$1:$B$160,2,0),"0")</f>
        <v>65</v>
      </c>
      <c r="L66" s="58">
        <f>IFERROR(VLOOKUP(K66,'MS4'!$B$1:$C$161,2,0),0)</f>
        <v>24.06221159</v>
      </c>
      <c r="M66" s="55">
        <f>IFERROR(VLOOKUP($B66,'MS5'!$A$1:$B$160,2,0),"0")</f>
        <v>48</v>
      </c>
      <c r="N66" s="58">
        <f>IFERROR(VLOOKUP(M66,'MS5'!$B$1:$C$161,2,0),0)</f>
        <v>203.8757279</v>
      </c>
      <c r="O66" s="55">
        <f>IFERROR(VLOOKUP($B66,'MS6'!$A$1:$B$160,2,0),"0")</f>
        <v>65</v>
      </c>
      <c r="P66" s="58">
        <f>IFERROR(VLOOKUP(O66,'MS6'!$B$1:$C$161,2,0),0)</f>
        <v>47.07440301</v>
      </c>
      <c r="Q66" s="55">
        <f>IFERROR(VLOOKUP($B66,'MS7'!$A$1:$B$160,2,0),"0")</f>
        <v>64</v>
      </c>
      <c r="R66" s="58">
        <f>IFERROR(VLOOKUP(Q66,'MS7'!$B$1:$C$161,2,0),0)</f>
        <v>70.1249741</v>
      </c>
      <c r="S66" s="55">
        <f>IFERROR(VLOOKUP($B66,'MS8'!$A$1:$B$160,2,0),"0")</f>
        <v>58</v>
      </c>
      <c r="T66" s="58">
        <f>IFERROR(VLOOKUP(S66,'MS8'!$B$1:$C$161,2,0),0)</f>
        <v>133.1952863</v>
      </c>
      <c r="U66" s="55" t="str">
        <f>IFERROR(VLOOKUP($B66,'MS9'!$A$1:$B$160,2,0),"0")</f>
        <v>0</v>
      </c>
      <c r="V66" s="58">
        <f>IFERROR(VLOOKUP(U66,'MS9'!$B$1:$C$161,2,0),0)</f>
        <v>0</v>
      </c>
      <c r="W66" s="55" t="str">
        <f>IFERROR(VLOOKUP($B66,'MS10'!$A$1:$B$160,2,0),"0")</f>
        <v>0</v>
      </c>
      <c r="X66" s="58">
        <f>IFERROR(VLOOKUP(W66,'MS10'!$B$1:$C$161,2,0),0)</f>
        <v>0</v>
      </c>
      <c r="Y66" s="55">
        <f>IFERROR(VLOOKUP($B66,'MS11'!$A$1:$B$160,2,0),"0")</f>
        <v>29</v>
      </c>
      <c r="Z66" s="58">
        <f>IFERROR(VLOOKUP(Y66,'MS11'!$B$1:$C$161,2,0),0)</f>
        <v>524.1601409</v>
      </c>
      <c r="AA66" s="55" t="str">
        <f>IFERROR(VLOOKUP($B66,'MS12'!$A$1:$B$160,2,0),"0")</f>
        <v>0</v>
      </c>
      <c r="AB66" s="58">
        <f>IFERROR(VLOOKUP(AA66,'MS12'!$B$1:$C$161,2,0),0)</f>
        <v>0</v>
      </c>
      <c r="AC66" s="55" t="str">
        <f>IFERROR(VLOOKUP($B66,'MS13'!$A$1:$B$160,2,0),"0")</f>
        <v>0</v>
      </c>
      <c r="AD66" s="58">
        <f>IFERROR(VLOOKUP(AC66,'MS13'!$B$1:$C$161,2,0),0)</f>
        <v>0</v>
      </c>
      <c r="AE66" s="41" t="str">
        <f>IFERROR(__xludf.DUMMYFUNCTION("""COMPUTED_VALUE"""),"COMBERS")</f>
        <v>COMBERS</v>
      </c>
      <c r="AF66" s="51">
        <f t="shared" si="2"/>
        <v>2322.901864</v>
      </c>
      <c r="AG66" s="58">
        <f>IFERROR(VLOOKUP($AE66,'MS1'!$A$1:$C$161,3,0),0)</f>
        <v>58.21141043</v>
      </c>
      <c r="AH66" s="58">
        <f>IFERROR(VLOOKUP($AE66,'MS2'!$A$1:$C$161,3,0),0)</f>
        <v>0</v>
      </c>
      <c r="AI66" s="58">
        <f>IFERROR(VLOOKUP($AE66,'MS3'!$A$1:$C$161,3,0),0)</f>
        <v>881.5680226</v>
      </c>
      <c r="AJ66" s="58">
        <f>IFERROR(VLOOKUP($AE66,'MS4'!$A$1:$C$161,3,0),0)</f>
        <v>60.87037355</v>
      </c>
      <c r="AK66" s="58">
        <f>IFERROR(VLOOKUP($AE66,'MS5'!$A$1:$C$161,3,0),0)</f>
        <v>78.12087722</v>
      </c>
      <c r="AL66" s="58">
        <f>IFERROR(VLOOKUP($AE66,'MS6'!$A$1:$C$161,3,0),0)</f>
        <v>657.5379802</v>
      </c>
      <c r="AM66" s="58">
        <f>IFERROR(VLOOKUP($AE66,'MS7'!$A$1:$C$161,3,0),0)</f>
        <v>378.851046</v>
      </c>
      <c r="AN66" s="58">
        <f>IFERROR(VLOOKUP($AE66,'MS8'!$A$1:$C$161,3,0),0)</f>
        <v>0</v>
      </c>
      <c r="AO66" s="58">
        <f>IFERROR(VLOOKUP($AE66,'MS9'!$A$1:$C$161,3,0),0)</f>
        <v>0</v>
      </c>
      <c r="AP66" s="58">
        <f>IFERROR(VLOOKUP($AE66,'MS10'!$A$1:$C$161,3,0),0)</f>
        <v>169.1794022</v>
      </c>
      <c r="AQ66" s="58">
        <f>IFERROR(VLOOKUP($AE66,'MS11'!$A$1:$C$161,3,0),0)</f>
        <v>38.56275179</v>
      </c>
      <c r="AR66" s="58">
        <f>IFERROR(VLOOKUP($AE66,'MS12'!$A$1:$C$161,3,0),0)</f>
        <v>0</v>
      </c>
      <c r="AS66" s="58">
        <f>IFERROR(VLOOKUP($AE66,'MS13'!$A$1:$C$161,3,0),0)</f>
        <v>0</v>
      </c>
    </row>
    <row r="67" ht="15.75" customHeight="1">
      <c r="A67" s="45">
        <f t="shared" si="1"/>
        <v>66</v>
      </c>
      <c r="B67" s="84" t="s">
        <v>116</v>
      </c>
      <c r="C67" s="51">
        <v>3289.577871835996</v>
      </c>
      <c r="D67" s="51"/>
      <c r="E67" s="55" t="str">
        <f>IFERROR(VLOOKUP($B67,'MS1'!$A$1:$B$160,2,0),"0")</f>
        <v>0</v>
      </c>
      <c r="F67" s="58">
        <f>IFERROR(VLOOKUP(E67,'MS1'!$B$1:$C$161,2,0),0)</f>
        <v>0</v>
      </c>
      <c r="G67" s="55" t="str">
        <f>IFERROR(VLOOKUP($B67,'MS2'!$A$1:$B$160,2,0),"0")</f>
        <v>0</v>
      </c>
      <c r="H67" s="58">
        <f>IFERROR(VLOOKUP(G67,'MS2'!$B$1:$C$161,2,0),0)</f>
        <v>0</v>
      </c>
      <c r="I67" s="55">
        <f>IFERROR(VLOOKUP($B67,'MS3'!$A$1:$B$161,2,0),0)</f>
        <v>0</v>
      </c>
      <c r="J67" s="58">
        <f>IFERROR(VLOOKUP(I67,'MS3'!$B$1:$C$161,2,0),0)</f>
        <v>0</v>
      </c>
      <c r="K67" s="55" t="str">
        <f>IFERROR(VLOOKUP($B67,'MS4'!$A$1:$B$160,2,0),"0")</f>
        <v>0</v>
      </c>
      <c r="L67" s="58">
        <f>IFERROR(VLOOKUP(K67,'MS4'!$B$1:$C$161,2,0),0)</f>
        <v>0</v>
      </c>
      <c r="M67" s="55" t="str">
        <f>IFERROR(VLOOKUP($B67,'MS5'!$A$1:$B$160,2,0),"0")</f>
        <v>0</v>
      </c>
      <c r="N67" s="58">
        <f>IFERROR(VLOOKUP(M67,'MS5'!$B$1:$C$161,2,0),0)</f>
        <v>0</v>
      </c>
      <c r="O67" s="55" t="str">
        <f>IFERROR(VLOOKUP($B67,'MS6'!$A$1:$B$160,2,0),"0")</f>
        <v>0</v>
      </c>
      <c r="P67" s="58">
        <f>IFERROR(VLOOKUP(O67,'MS6'!$B$1:$C$161,2,0),0)</f>
        <v>0</v>
      </c>
      <c r="Q67" s="55">
        <f>IFERROR(VLOOKUP($B67,'MS7'!$A$1:$B$160,2,0),"0")</f>
        <v>22</v>
      </c>
      <c r="R67" s="58">
        <f>IFERROR(VLOOKUP(Q67,'MS7'!$B$1:$C$161,2,0),0)</f>
        <v>732.6592282</v>
      </c>
      <c r="S67" s="55">
        <f>IFERROR(VLOOKUP($B67,'MS8'!$A$1:$B$160,2,0),"0")</f>
        <v>31</v>
      </c>
      <c r="T67" s="58">
        <f>IFERROR(VLOOKUP(S67,'MS8'!$B$1:$C$161,2,0),0)</f>
        <v>538.141323</v>
      </c>
      <c r="U67" s="55">
        <f>IFERROR(VLOOKUP($B67,'MS9'!$A$1:$B$160,2,0),"0")</f>
        <v>26</v>
      </c>
      <c r="V67" s="58">
        <f>IFERROR(VLOOKUP(U67,'MS9'!$B$1:$C$161,2,0),0)</f>
        <v>611.9961495</v>
      </c>
      <c r="W67" s="55" t="str">
        <f>IFERROR(VLOOKUP($B67,'MS10'!$A$1:$B$160,2,0),"0")</f>
        <v>0</v>
      </c>
      <c r="X67" s="58">
        <f>IFERROR(VLOOKUP(W67,'MS10'!$B$1:$C$161,2,0),0)</f>
        <v>0</v>
      </c>
      <c r="Y67" s="55">
        <f>IFERROR(VLOOKUP($B67,'MS11'!$A$1:$B$160,2,0),"0")</f>
        <v>5</v>
      </c>
      <c r="Z67" s="58">
        <f>IFERROR(VLOOKUP(Y67,'MS11'!$B$1:$C$161,2,0),0)</f>
        <v>1387.618456</v>
      </c>
      <c r="AA67" s="55">
        <f>IFERROR(VLOOKUP($B67,'MS12'!$A$1:$B$160,2,0),"0")</f>
        <v>41</v>
      </c>
      <c r="AB67" s="58">
        <f>IFERROR(VLOOKUP(AA67,'MS12'!$B$1:$C$161,2,0),0)</f>
        <v>19.16271564</v>
      </c>
      <c r="AC67" s="55" t="str">
        <f>IFERROR(VLOOKUP($B67,'MS13'!$A$1:$B$160,2,0),"0")</f>
        <v>0</v>
      </c>
      <c r="AD67" s="58">
        <f>IFERROR(VLOOKUP(AC67,'MS13'!$B$1:$C$161,2,0),0)</f>
        <v>0</v>
      </c>
      <c r="AE67" s="41" t="str">
        <f>IFERROR(__xludf.DUMMYFUNCTION("""COMPUTED_VALUE"""),"erniedog56x")</f>
        <v>erniedog56x</v>
      </c>
      <c r="AF67" s="51">
        <f t="shared" si="2"/>
        <v>4361.801537</v>
      </c>
      <c r="AG67" s="58">
        <f>IFERROR(VLOOKUP($AE67,'MS1'!$A$1:$C$161,3,0),0)</f>
        <v>46.39171892</v>
      </c>
      <c r="AH67" s="58">
        <f>IFERROR(VLOOKUP($AE67,'MS2'!$A$1:$C$161,3,0),0)</f>
        <v>0</v>
      </c>
      <c r="AI67" s="58">
        <f>IFERROR(VLOOKUP($AE67,'MS3'!$A$1:$C$161,3,0),0)</f>
        <v>829.5437582</v>
      </c>
      <c r="AJ67" s="58">
        <f>IFERROR(VLOOKUP($AE67,'MS4'!$A$1:$C$161,3,0),0)</f>
        <v>73.34198781</v>
      </c>
      <c r="AK67" s="58">
        <f>IFERROR(VLOOKUP($AE67,'MS5'!$A$1:$C$161,3,0),0)</f>
        <v>0</v>
      </c>
      <c r="AL67" s="58">
        <f>IFERROR(VLOOKUP($AE67,'MS6'!$A$1:$C$161,3,0),0)</f>
        <v>1064.223859</v>
      </c>
      <c r="AM67" s="58">
        <f>IFERROR(VLOOKUP($AE67,'MS7'!$A$1:$C$161,3,0),0)</f>
        <v>475.682846</v>
      </c>
      <c r="AN67" s="58">
        <f>IFERROR(VLOOKUP($AE67,'MS8'!$A$1:$C$161,3,0),0)</f>
        <v>0</v>
      </c>
      <c r="AO67" s="58">
        <f>IFERROR(VLOOKUP($AE67,'MS9'!$A$1:$C$161,3,0),0)</f>
        <v>36.78901438</v>
      </c>
      <c r="AP67" s="58">
        <f>IFERROR(VLOOKUP($AE67,'MS10'!$A$1:$C$161,3,0),0)</f>
        <v>503.5510004</v>
      </c>
      <c r="AQ67" s="58">
        <f>IFERROR(VLOOKUP($AE67,'MS11'!$A$1:$C$161,3,0),0)</f>
        <v>701.9061402</v>
      </c>
      <c r="AR67" s="58">
        <f>IFERROR(VLOOKUP($AE67,'MS12'!$A$1:$C$161,3,0),0)</f>
        <v>630.3712121</v>
      </c>
      <c r="AS67" s="58">
        <f>IFERROR(VLOOKUP($AE67,'MS13'!$A$1:$C$161,3,0),0)</f>
        <v>0</v>
      </c>
    </row>
    <row r="68" ht="15.75" customHeight="1">
      <c r="A68" s="45">
        <f t="shared" si="1"/>
        <v>67</v>
      </c>
      <c r="B68" s="41" t="s">
        <v>111</v>
      </c>
      <c r="C68" s="51">
        <v>3130.9065515816346</v>
      </c>
      <c r="D68" s="51"/>
      <c r="E68" s="55">
        <f>IFERROR(VLOOKUP($B68,'MS1'!$A$1:$B$160,2,0),"0")</f>
        <v>64</v>
      </c>
      <c r="F68" s="58">
        <f>IFERROR(VLOOKUP(E68,'MS1'!$B$1:$C$161,2,0),0)</f>
        <v>70.1249741</v>
      </c>
      <c r="G68" s="55" t="str">
        <f>IFERROR(VLOOKUP($B68,'MS2'!$A$1:$B$160,2,0),"0")</f>
        <v>0</v>
      </c>
      <c r="H68" s="58">
        <f>IFERROR(VLOOKUP(G68,'MS2'!$B$1:$C$161,2,0),0)</f>
        <v>0</v>
      </c>
      <c r="I68" s="55">
        <f>IFERROR(VLOOKUP($B68,'MS3'!$A$1:$B$161,2,0),0)</f>
        <v>6</v>
      </c>
      <c r="J68" s="58">
        <f>IFERROR(VLOOKUP(I68,'MS3'!$B$1:$C$161,2,0),0)</f>
        <v>1396.183429</v>
      </c>
      <c r="K68" s="55">
        <f>IFERROR(VLOOKUP($B68,'MS4'!$A$1:$B$160,2,0),"0")</f>
        <v>40</v>
      </c>
      <c r="L68" s="58">
        <f>IFERROR(VLOOKUP(K68,'MS4'!$B$1:$C$161,2,0),0)</f>
        <v>366.7605804</v>
      </c>
      <c r="M68" s="55">
        <f>IFERROR(VLOOKUP($B68,'MS5'!$A$1:$B$160,2,0),"0")</f>
        <v>59</v>
      </c>
      <c r="N68" s="58">
        <f>IFERROR(VLOOKUP(M68,'MS5'!$B$1:$C$161,2,0),0)</f>
        <v>51.63349981</v>
      </c>
      <c r="O68" s="55" t="str">
        <f>IFERROR(VLOOKUP($B68,'MS6'!$A$1:$B$160,2,0),"0")</f>
        <v>0</v>
      </c>
      <c r="P68" s="58">
        <f>IFERROR(VLOOKUP(O68,'MS6'!$B$1:$C$161,2,0),0)</f>
        <v>0</v>
      </c>
      <c r="Q68" s="55" t="str">
        <f>IFERROR(VLOOKUP($B68,'MS7'!$A$1:$B$160,2,0),"0")</f>
        <v>0</v>
      </c>
      <c r="R68" s="58">
        <f>IFERROR(VLOOKUP(Q68,'MS7'!$B$1:$C$161,2,0),0)</f>
        <v>0</v>
      </c>
      <c r="S68" s="55">
        <f>IFERROR(VLOOKUP($B68,'MS8'!$A$1:$B$160,2,0),"0")</f>
        <v>9</v>
      </c>
      <c r="T68" s="58">
        <f>IFERROR(VLOOKUP(S68,'MS8'!$B$1:$C$161,2,0),0)</f>
        <v>1157.560749</v>
      </c>
      <c r="U68" s="55" t="str">
        <f>IFERROR(VLOOKUP($B68,'MS9'!$A$1:$B$160,2,0),"0")</f>
        <v>0</v>
      </c>
      <c r="V68" s="58">
        <f>IFERROR(VLOOKUP(U68,'MS9'!$B$1:$C$161,2,0),0)</f>
        <v>0</v>
      </c>
      <c r="W68" s="55">
        <f>IFERROR(VLOOKUP($B68,'MS10'!$A$1:$B$160,2,0),"0")</f>
        <v>58</v>
      </c>
      <c r="X68" s="58">
        <f>IFERROR(VLOOKUP(W68,'MS10'!$B$1:$C$161,2,0),0)</f>
        <v>88.64331951</v>
      </c>
      <c r="Y68" s="55" t="str">
        <f>IFERROR(VLOOKUP($B68,'MS11'!$A$1:$B$160,2,0),"0")</f>
        <v>0</v>
      </c>
      <c r="Z68" s="58">
        <f>IFERROR(VLOOKUP(Y68,'MS11'!$B$1:$C$161,2,0),0)</f>
        <v>0</v>
      </c>
      <c r="AA68" s="55" t="str">
        <f>IFERROR(VLOOKUP($B68,'MS12'!$A$1:$B$160,2,0),"0")</f>
        <v>0</v>
      </c>
      <c r="AB68" s="58">
        <f>IFERROR(VLOOKUP(AA68,'MS12'!$B$1:$C$161,2,0),0)</f>
        <v>0</v>
      </c>
      <c r="AC68" s="55" t="str">
        <f>IFERROR(VLOOKUP($B68,'MS13'!$A$1:$B$160,2,0),"0")</f>
        <v>0</v>
      </c>
      <c r="AD68" s="58">
        <f>IFERROR(VLOOKUP(AC68,'MS13'!$B$1:$C$161,2,0),0)</f>
        <v>0</v>
      </c>
      <c r="AE68" s="41" t="str">
        <f>IFERROR(__xludf.DUMMYFUNCTION("""COMPUTED_VALUE"""),"M2TH___off")</f>
        <v>M2TH___off</v>
      </c>
      <c r="AF68" s="51">
        <f t="shared" si="2"/>
        <v>2449.717321</v>
      </c>
      <c r="AG68" s="58">
        <f>IFERROR(VLOOKUP($AE68,'MS1'!$A$1:$C$161,3,0),0)</f>
        <v>34.66322858</v>
      </c>
      <c r="AH68" s="58">
        <f>IFERROR(VLOOKUP($AE68,'MS2'!$A$1:$C$161,3,0),0)</f>
        <v>46.39171892</v>
      </c>
      <c r="AI68" s="58">
        <f>IFERROR(VLOOKUP($AE68,'MS3'!$A$1:$C$161,3,0),0)</f>
        <v>655.5842559</v>
      </c>
      <c r="AJ68" s="58">
        <f>IFERROR(VLOOKUP($AE68,'MS4'!$A$1:$C$161,3,0),0)</f>
        <v>0</v>
      </c>
      <c r="AK68" s="58">
        <f>IFERROR(VLOOKUP($AE68,'MS5'!$A$1:$C$161,3,0),0)</f>
        <v>0</v>
      </c>
      <c r="AL68" s="58">
        <f>IFERROR(VLOOKUP($AE68,'MS6'!$A$1:$C$161,3,0),0)</f>
        <v>171.7870937</v>
      </c>
      <c r="AM68" s="58">
        <f>IFERROR(VLOOKUP($AE68,'MS7'!$A$1:$C$161,3,0),0)</f>
        <v>781.5899428</v>
      </c>
      <c r="AN68" s="58">
        <f>IFERROR(VLOOKUP($AE68,'MS8'!$A$1:$C$161,3,0),0)</f>
        <v>0</v>
      </c>
      <c r="AO68" s="58">
        <f>IFERROR(VLOOKUP($AE68,'MS9'!$A$1:$C$161,3,0),0)</f>
        <v>193.9236382</v>
      </c>
      <c r="AP68" s="58">
        <f>IFERROR(VLOOKUP($AE68,'MS10'!$A$1:$C$161,3,0),0)</f>
        <v>183.0798134</v>
      </c>
      <c r="AQ68" s="58">
        <f>IFERROR(VLOOKUP($AE68,'MS11'!$A$1:$C$161,3,0),0)</f>
        <v>263.9216433</v>
      </c>
      <c r="AR68" s="58">
        <f>IFERROR(VLOOKUP($AE68,'MS12'!$A$1:$C$161,3,0),0)</f>
        <v>118.775986</v>
      </c>
      <c r="AS68" s="58">
        <f>IFERROR(VLOOKUP($AE68,'MS13'!$A$1:$C$161,3,0),0)</f>
        <v>0</v>
      </c>
    </row>
    <row r="69" ht="15.75" customHeight="1">
      <c r="A69" s="45">
        <f t="shared" si="1"/>
        <v>68</v>
      </c>
      <c r="B69" s="41" t="s">
        <v>128</v>
      </c>
      <c r="C69" s="51">
        <v>3119.934938069808</v>
      </c>
      <c r="D69" s="51"/>
      <c r="E69" s="55" t="str">
        <f>IFERROR(VLOOKUP($B69,'MS1'!$A$1:$B$160,2,0),"0")</f>
        <v>0</v>
      </c>
      <c r="F69" s="58">
        <f>IFERROR(VLOOKUP(E69,'MS1'!$B$1:$C$161,2,0),0)</f>
        <v>0</v>
      </c>
      <c r="G69" s="55" t="str">
        <f>IFERROR(VLOOKUP($B69,'MS2'!$A$1:$B$160,2,0),"0")</f>
        <v>0</v>
      </c>
      <c r="H69" s="58">
        <f>IFERROR(VLOOKUP(G69,'MS2'!$B$1:$C$161,2,0),0)</f>
        <v>0</v>
      </c>
      <c r="I69" s="55">
        <f>IFERROR(VLOOKUP($B69,'MS3'!$A$1:$B$161,2,0),0)</f>
        <v>0</v>
      </c>
      <c r="J69" s="58">
        <f>IFERROR(VLOOKUP(I69,'MS3'!$B$1:$C$161,2,0),0)</f>
        <v>0</v>
      </c>
      <c r="K69" s="55" t="str">
        <f>IFERROR(VLOOKUP($B69,'MS4'!$A$1:$B$160,2,0),"0")</f>
        <v>0</v>
      </c>
      <c r="L69" s="58">
        <f>IFERROR(VLOOKUP(K69,'MS4'!$B$1:$C$161,2,0),0)</f>
        <v>0</v>
      </c>
      <c r="M69" s="55">
        <f>IFERROR(VLOOKUP($B69,'MS5'!$A$1:$B$160,2,0),"0")</f>
        <v>2</v>
      </c>
      <c r="N69" s="58">
        <f>IFERROR(VLOOKUP(M69,'MS5'!$B$1:$C$161,2,0),0)</f>
        <v>1835.088066</v>
      </c>
      <c r="O69" s="55" t="str">
        <f>IFERROR(VLOOKUP($B69,'MS6'!$A$1:$B$160,2,0),"0")</f>
        <v>0</v>
      </c>
      <c r="P69" s="58">
        <f>IFERROR(VLOOKUP(O69,'MS6'!$B$1:$C$161,2,0),0)</f>
        <v>0</v>
      </c>
      <c r="Q69" s="55">
        <f>IFERROR(VLOOKUP($B69,'MS7'!$A$1:$B$160,2,0),"0")</f>
        <v>50</v>
      </c>
      <c r="R69" s="58">
        <f>IFERROR(VLOOKUP(Q69,'MS7'!$B$1:$C$161,2,0),0)</f>
        <v>248.6302414</v>
      </c>
      <c r="S69" s="55" t="str">
        <f>IFERROR(VLOOKUP($B69,'MS8'!$A$1:$B$160,2,0),"0")</f>
        <v>0</v>
      </c>
      <c r="T69" s="58">
        <f>IFERROR(VLOOKUP(S69,'MS8'!$B$1:$C$161,2,0),0)</f>
        <v>0</v>
      </c>
      <c r="U69" s="55" t="str">
        <f>IFERROR(VLOOKUP($B69,'MS9'!$A$1:$B$160,2,0),"0")</f>
        <v>0</v>
      </c>
      <c r="V69" s="58">
        <f>IFERROR(VLOOKUP(U69,'MS9'!$B$1:$C$161,2,0),0)</f>
        <v>0</v>
      </c>
      <c r="W69" s="55">
        <f>IFERROR(VLOOKUP($B69,'MS10'!$A$1:$B$160,2,0),"0")</f>
        <v>11</v>
      </c>
      <c r="X69" s="58">
        <f>IFERROR(VLOOKUP(W69,'MS10'!$B$1:$C$161,2,0),0)</f>
        <v>1036.21663</v>
      </c>
      <c r="Y69" s="55" t="str">
        <f>IFERROR(VLOOKUP($B69,'MS11'!$A$1:$B$160,2,0),"0")</f>
        <v>0</v>
      </c>
      <c r="Z69" s="58">
        <f>IFERROR(VLOOKUP(Y69,'MS11'!$B$1:$C$161,2,0),0)</f>
        <v>0</v>
      </c>
      <c r="AA69" s="55" t="str">
        <f>IFERROR(VLOOKUP($B69,'MS12'!$A$1:$B$160,2,0),"0")</f>
        <v>0</v>
      </c>
      <c r="AB69" s="58">
        <f>IFERROR(VLOOKUP(AA69,'MS12'!$B$1:$C$161,2,0),0)</f>
        <v>0</v>
      </c>
      <c r="AC69" s="55" t="str">
        <f>IFERROR(VLOOKUP($B69,'MS13'!$A$1:$B$160,2,0),"0")</f>
        <v>0</v>
      </c>
      <c r="AD69" s="58">
        <f>IFERROR(VLOOKUP(AC69,'MS13'!$B$1:$C$161,2,0),0)</f>
        <v>0</v>
      </c>
      <c r="AE69" s="41" t="str">
        <f>IFERROR(__xludf.DUMMYFUNCTION("""COMPUTED_VALUE"""),".BARBAPAPA66")</f>
        <v>.BARBAPAPA66</v>
      </c>
      <c r="AF69" s="51">
        <f t="shared" si="2"/>
        <v>5105.183465</v>
      </c>
      <c r="AG69" s="58">
        <f>IFERROR(VLOOKUP($AE69,'MS1'!$A$1:$C$161,3,0),0)</f>
        <v>23.02338758</v>
      </c>
      <c r="AH69" s="58">
        <f>IFERROR(VLOOKUP($AE69,'MS2'!$A$1:$C$161,3,0),0)</f>
        <v>11.46975614</v>
      </c>
      <c r="AI69" s="58">
        <f>IFERROR(VLOOKUP($AE69,'MS3'!$A$1:$C$161,3,0),0)</f>
        <v>695.1023907</v>
      </c>
      <c r="AJ69" s="58">
        <f>IFERROR(VLOOKUP($AE69,'MS4'!$A$1:$C$161,3,0),0)</f>
        <v>1867.195288</v>
      </c>
      <c r="AK69" s="58">
        <f>IFERROR(VLOOKUP($AE69,'MS5'!$A$1:$C$161,3,0),0)</f>
        <v>105.0954441</v>
      </c>
      <c r="AL69" s="58">
        <f>IFERROR(VLOOKUP($AE69,'MS6'!$A$1:$C$161,3,0),0)</f>
        <v>59.07152459</v>
      </c>
      <c r="AM69" s="58">
        <f>IFERROR(VLOOKUP($AE69,'MS7'!$A$1:$C$161,3,0),0)</f>
        <v>546.3747749</v>
      </c>
      <c r="AN69" s="58">
        <f>IFERROR(VLOOKUP($AE69,'MS8'!$A$1:$C$161,3,0),0)</f>
        <v>35.17130152</v>
      </c>
      <c r="AO69" s="58">
        <f>IFERROR(VLOOKUP($AE69,'MS9'!$A$1:$C$161,3,0),0)</f>
        <v>113.1633592</v>
      </c>
      <c r="AP69" s="58">
        <f>IFERROR(VLOOKUP($AE69,'MS10'!$A$1:$C$161,3,0),0)</f>
        <v>1317.404579</v>
      </c>
      <c r="AQ69" s="58">
        <f>IFERROR(VLOOKUP($AE69,'MS11'!$A$1:$C$161,3,0),0)</f>
        <v>343.5814157</v>
      </c>
      <c r="AR69" s="58">
        <f>IFERROR(VLOOKUP($AE69,'MS12'!$A$1:$C$161,3,0),0)</f>
        <v>0</v>
      </c>
      <c r="AS69" s="58">
        <f>IFERROR(VLOOKUP($AE69,'MS13'!$A$1:$C$161,3,0),0)</f>
        <v>0</v>
      </c>
    </row>
    <row r="70" ht="15.75" customHeight="1">
      <c r="A70" s="45">
        <f t="shared" si="1"/>
        <v>69</v>
      </c>
      <c r="B70" s="84" t="s">
        <v>125</v>
      </c>
      <c r="C70" s="51">
        <v>2950.2589508290384</v>
      </c>
      <c r="D70" s="51"/>
      <c r="E70" s="55">
        <f>IFERROR(VLOOKUP($B70,'MS1'!$A$1:$B$160,2,0),"0")</f>
        <v>34</v>
      </c>
      <c r="F70" s="58">
        <f>IFERROR(VLOOKUP(E70,'MS1'!$B$1:$C$161,2,0),0)</f>
        <v>492.8323737</v>
      </c>
      <c r="G70" s="55">
        <f>IFERROR(VLOOKUP($B70,'MS2'!$A$1:$B$160,2,0),"0")</f>
        <v>45</v>
      </c>
      <c r="H70" s="58">
        <f>IFERROR(VLOOKUP(G70,'MS2'!$B$1:$C$161,2,0),0)</f>
        <v>319.082758</v>
      </c>
      <c r="I70" s="55">
        <f>IFERROR(VLOOKUP($B70,'MS3'!$A$1:$B$161,2,0),0)</f>
        <v>17</v>
      </c>
      <c r="J70" s="58">
        <f>IFERROR(VLOOKUP(I70,'MS3'!$B$1:$C$161,2,0),0)</f>
        <v>909.4125917</v>
      </c>
      <c r="K70" s="55" t="str">
        <f>IFERROR(VLOOKUP($B70,'MS4'!$A$1:$B$160,2,0),"0")</f>
        <v>0</v>
      </c>
      <c r="L70" s="58">
        <f>IFERROR(VLOOKUP(K70,'MS4'!$B$1:$C$161,2,0),0)</f>
        <v>0</v>
      </c>
      <c r="M70" s="55">
        <f>IFERROR(VLOOKUP($B70,'MS5'!$A$1:$B$160,2,0),"0")</f>
        <v>12</v>
      </c>
      <c r="N70" s="58">
        <f>IFERROR(VLOOKUP(M70,'MS5'!$B$1:$C$161,2,0),0)</f>
        <v>980.3009861</v>
      </c>
      <c r="O70" s="55" t="str">
        <f>IFERROR(VLOOKUP($B70,'MS6'!$A$1:$B$160,2,0),"0")</f>
        <v>0</v>
      </c>
      <c r="P70" s="58">
        <f>IFERROR(VLOOKUP(O70,'MS6'!$B$1:$C$161,2,0),0)</f>
        <v>0</v>
      </c>
      <c r="Q70" s="55" t="str">
        <f>IFERROR(VLOOKUP($B70,'MS7'!$A$1:$B$160,2,0),"0")</f>
        <v>0</v>
      </c>
      <c r="R70" s="58">
        <f>IFERROR(VLOOKUP(Q70,'MS7'!$B$1:$C$161,2,0),0)</f>
        <v>0</v>
      </c>
      <c r="S70" s="55" t="str">
        <f>IFERROR(VLOOKUP($B70,'MS8'!$A$1:$B$160,2,0),"0")</f>
        <v>0</v>
      </c>
      <c r="T70" s="58">
        <f>IFERROR(VLOOKUP(S70,'MS8'!$B$1:$C$161,2,0),0)</f>
        <v>0</v>
      </c>
      <c r="U70" s="55" t="str">
        <f>IFERROR(VLOOKUP($B70,'MS9'!$A$1:$B$160,2,0),"0")</f>
        <v>0</v>
      </c>
      <c r="V70" s="58">
        <f>IFERROR(VLOOKUP(U70,'MS9'!$B$1:$C$161,2,0),0)</f>
        <v>0</v>
      </c>
      <c r="W70" s="55" t="str">
        <f>IFERROR(VLOOKUP($B70,'MS10'!$A$1:$B$160,2,0),"0")</f>
        <v>0</v>
      </c>
      <c r="X70" s="58">
        <f>IFERROR(VLOOKUP(W70,'MS10'!$B$1:$C$161,2,0),0)</f>
        <v>0</v>
      </c>
      <c r="Y70" s="55" t="str">
        <f>IFERROR(VLOOKUP($B70,'MS11'!$A$1:$B$160,2,0),"0")</f>
        <v>0</v>
      </c>
      <c r="Z70" s="58">
        <f>IFERROR(VLOOKUP(Y70,'MS11'!$B$1:$C$161,2,0),0)</f>
        <v>0</v>
      </c>
      <c r="AA70" s="55">
        <f>IFERROR(VLOOKUP($B70,'MS12'!$A$1:$B$160,2,0),"0")</f>
        <v>30</v>
      </c>
      <c r="AB70" s="58">
        <f>IFERROR(VLOOKUP(AA70,'MS12'!$B$1:$C$161,2,0),0)</f>
        <v>248.6302414</v>
      </c>
      <c r="AC70" s="55" t="str">
        <f>IFERROR(VLOOKUP($B70,'MS13'!$A$1:$B$160,2,0),"0")</f>
        <v>0</v>
      </c>
      <c r="AD70" s="58">
        <f>IFERROR(VLOOKUP(AC70,'MS13'!$B$1:$C$161,2,0),0)</f>
        <v>0</v>
      </c>
      <c r="AE70" s="41" t="str">
        <f>IFERROR(__xludf.DUMMYFUNCTION("""COMPUTED_VALUE"""),"Kevfurious")</f>
        <v>Kevfurious</v>
      </c>
      <c r="AF70" s="51">
        <f t="shared" si="2"/>
        <v>6828.595823</v>
      </c>
      <c r="AG70" s="58">
        <f>IFERROR(VLOOKUP($AE70,'MS1'!$A$1:$C$161,3,0),0)</f>
        <v>11.46975614</v>
      </c>
      <c r="AH70" s="58">
        <f>IFERROR(VLOOKUP($AE70,'MS2'!$A$1:$C$161,3,0),0)</f>
        <v>1164.221632</v>
      </c>
      <c r="AI70" s="58">
        <f>IFERROR(VLOOKUP($AE70,'MS3'!$A$1:$C$161,3,0),0)</f>
        <v>0</v>
      </c>
      <c r="AJ70" s="58">
        <f>IFERROR(VLOOKUP($AE70,'MS4'!$A$1:$C$161,3,0),0)</f>
        <v>0</v>
      </c>
      <c r="AK70" s="58">
        <f>IFERROR(VLOOKUP($AE70,'MS5'!$A$1:$C$161,3,0),0)</f>
        <v>1066.253438</v>
      </c>
      <c r="AL70" s="58">
        <f>IFERROR(VLOOKUP($AE70,'MS6'!$A$1:$C$161,3,0),0)</f>
        <v>538.141323</v>
      </c>
      <c r="AM70" s="58">
        <f>IFERROR(VLOOKUP($AE70,'MS7'!$A$1:$C$161,3,0),0)</f>
        <v>0</v>
      </c>
      <c r="AN70" s="58">
        <f>IFERROR(VLOOKUP($AE70,'MS8'!$A$1:$C$161,3,0),0)</f>
        <v>1345.104129</v>
      </c>
      <c r="AO70" s="58">
        <f>IFERROR(VLOOKUP($AE70,'MS9'!$A$1:$C$161,3,0),0)</f>
        <v>126.2946718</v>
      </c>
      <c r="AP70" s="58">
        <f>IFERROR(VLOOKUP($AE70,'MS10'!$A$1:$C$161,3,0),0)</f>
        <v>24.80846124</v>
      </c>
      <c r="AQ70" s="58">
        <f>IFERROR(VLOOKUP($AE70,'MS11'!$A$1:$C$161,3,0),0)</f>
        <v>1115.366785</v>
      </c>
      <c r="AR70" s="58">
        <f>IFERROR(VLOOKUP($AE70,'MS12'!$A$1:$C$161,3,0),0)</f>
        <v>1436.935626</v>
      </c>
      <c r="AS70" s="58">
        <f>IFERROR(VLOOKUP($AE70,'MS13'!$A$1:$C$161,3,0),0)</f>
        <v>0</v>
      </c>
    </row>
    <row r="71" ht="15.75" customHeight="1">
      <c r="A71" s="45">
        <f t="shared" si="1"/>
        <v>70</v>
      </c>
      <c r="B71" s="87" t="s">
        <v>119</v>
      </c>
      <c r="C71" s="51">
        <v>2650.085624619187</v>
      </c>
      <c r="D71" s="51"/>
      <c r="E71" s="55" t="str">
        <f>IFERROR(VLOOKUP($B71,'MS1'!$A$1:$B$160,2,0),"0")</f>
        <v>0</v>
      </c>
      <c r="F71" s="58">
        <f>IFERROR(VLOOKUP(E71,'MS1'!$B$1:$C$161,2,0),0)</f>
        <v>0</v>
      </c>
      <c r="G71" s="55" t="str">
        <f>IFERROR(VLOOKUP($B71,'MS2'!$A$1:$B$160,2,0),"0")</f>
        <v>0</v>
      </c>
      <c r="H71" s="58">
        <f>IFERROR(VLOOKUP(G71,'MS2'!$B$1:$C$161,2,0),0)</f>
        <v>0</v>
      </c>
      <c r="I71" s="55">
        <f>IFERROR(VLOOKUP($B71,'MS3'!$A$1:$B$161,2,0),0)</f>
        <v>11</v>
      </c>
      <c r="J71" s="58">
        <f>IFERROR(VLOOKUP(I71,'MS3'!$B$1:$C$161,2,0),0)</f>
        <v>1115.366785</v>
      </c>
      <c r="K71" s="55">
        <f>IFERROR(VLOOKUP($B71,'MS4'!$A$1:$B$160,2,0),"0")</f>
        <v>54</v>
      </c>
      <c r="L71" s="58">
        <f>IFERROR(VLOOKUP(K71,'MS4'!$B$1:$C$161,2,0),0)</f>
        <v>163.8244797</v>
      </c>
      <c r="M71" s="55" t="str">
        <f>IFERROR(VLOOKUP($B71,'MS5'!$A$1:$B$160,2,0),"0")</f>
        <v>0</v>
      </c>
      <c r="N71" s="58">
        <f>IFERROR(VLOOKUP(M71,'MS5'!$B$1:$C$161,2,0),0)</f>
        <v>0</v>
      </c>
      <c r="O71" s="55" t="str">
        <f>IFERROR(VLOOKUP($B71,'MS6'!$A$1:$B$160,2,0),"0")</f>
        <v>0</v>
      </c>
      <c r="P71" s="58">
        <f>IFERROR(VLOOKUP(O71,'MS6'!$B$1:$C$161,2,0),0)</f>
        <v>0</v>
      </c>
      <c r="Q71" s="55">
        <f>IFERROR(VLOOKUP($B71,'MS7'!$A$1:$B$160,2,0),"0")</f>
        <v>46</v>
      </c>
      <c r="R71" s="58">
        <f>IFERROR(VLOOKUP(Q71,'MS7'!$B$1:$C$161,2,0),0)</f>
        <v>304.6409218</v>
      </c>
      <c r="S71" s="55" t="str">
        <f>IFERROR(VLOOKUP($B71,'MS8'!$A$1:$B$160,2,0),"0")</f>
        <v>0</v>
      </c>
      <c r="T71" s="58">
        <f>IFERROR(VLOOKUP(S71,'MS8'!$B$1:$C$161,2,0),0)</f>
        <v>0</v>
      </c>
      <c r="U71" s="55" t="str">
        <f>IFERROR(VLOOKUP($B71,'MS9'!$A$1:$B$160,2,0),"0")</f>
        <v>0</v>
      </c>
      <c r="V71" s="58">
        <f>IFERROR(VLOOKUP(U71,'MS9'!$B$1:$C$161,2,0),0)</f>
        <v>0</v>
      </c>
      <c r="W71" s="55" t="str">
        <f>IFERROR(VLOOKUP($B71,'MS10'!$A$1:$B$160,2,0),"0")</f>
        <v>0</v>
      </c>
      <c r="X71" s="58">
        <f>IFERROR(VLOOKUP(W71,'MS10'!$B$1:$C$161,2,0),0)</f>
        <v>0</v>
      </c>
      <c r="Y71" s="55">
        <f>IFERROR(VLOOKUP($B71,'MS11'!$A$1:$B$160,2,0),"0")</f>
        <v>10</v>
      </c>
      <c r="Z71" s="58">
        <f>IFERROR(VLOOKUP(Y71,'MS11'!$B$1:$C$161,2,0),0)</f>
        <v>1066.253438</v>
      </c>
      <c r="AA71" s="55" t="str">
        <f>IFERROR(VLOOKUP($B71,'MS12'!$A$1:$B$160,2,0),"0")</f>
        <v>0</v>
      </c>
      <c r="AB71" s="58">
        <f>IFERROR(VLOOKUP(AA71,'MS12'!$B$1:$C$161,2,0),0)</f>
        <v>0</v>
      </c>
      <c r="AC71" s="55" t="str">
        <f>IFERROR(VLOOKUP($B71,'MS13'!$A$1:$B$160,2,0),"0")</f>
        <v>0</v>
      </c>
      <c r="AD71" s="58">
        <f>IFERROR(VLOOKUP(AC71,'MS13'!$B$1:$C$161,2,0),0)</f>
        <v>0</v>
      </c>
      <c r="AE71" s="41"/>
      <c r="AF71" s="51">
        <f t="shared" si="2"/>
        <v>0</v>
      </c>
      <c r="AG71" s="58">
        <f>IFERROR(VLOOKUP($AE71,'MS1'!$A$1:$C$161,3,0),0)</f>
        <v>0</v>
      </c>
      <c r="AH71" s="58">
        <f>IFERROR(VLOOKUP($AE71,'MS2'!$A$1:$C$161,3,0),0)</f>
        <v>0</v>
      </c>
      <c r="AI71" s="58">
        <f>IFERROR(VLOOKUP($AE71,'MS3'!$A$1:$C$161,3,0),0)</f>
        <v>0</v>
      </c>
      <c r="AJ71" s="58">
        <f>IFERROR(VLOOKUP($AE71,'MS4'!$A$1:$C$161,3,0),0)</f>
        <v>0</v>
      </c>
      <c r="AK71" s="58">
        <f>IFERROR(VLOOKUP($AE71,'MS5'!$A$1:$C$161,3,0),0)</f>
        <v>0</v>
      </c>
      <c r="AL71" s="58">
        <f>IFERROR(VLOOKUP($AE71,'MS6'!$A$1:$C$161,3,0),0)</f>
        <v>0</v>
      </c>
      <c r="AM71" s="58">
        <f>IFERROR(VLOOKUP($AE71,'MS7'!$A$1:$C$161,3,0),0)</f>
        <v>0</v>
      </c>
      <c r="AN71" s="58">
        <f>IFERROR(VLOOKUP($AE71,'MS8'!$A$1:$C$161,3,0),0)</f>
        <v>0</v>
      </c>
      <c r="AO71" s="58">
        <f>IFERROR(VLOOKUP($AE71,'MS9'!$A$1:$C$161,3,0),0)</f>
        <v>0</v>
      </c>
      <c r="AP71" s="58">
        <f>IFERROR(VLOOKUP($AE71,'MS10'!$A$1:$C$161,3,0),0)</f>
        <v>0</v>
      </c>
      <c r="AQ71" s="58">
        <f>IFERROR(VLOOKUP($AE71,'MS11'!$A$1:$C$161,3,0),0)</f>
        <v>0</v>
      </c>
      <c r="AR71" s="58">
        <f>IFERROR(VLOOKUP($AE71,'MS12'!$A$1:$C$161,3,0),0)</f>
        <v>0</v>
      </c>
      <c r="AS71" s="58">
        <f>IFERROR(VLOOKUP($AE71,'MS13'!$A$1:$C$161,3,0),0)</f>
        <v>0</v>
      </c>
    </row>
    <row r="72" ht="15.75" customHeight="1">
      <c r="A72" s="45">
        <f t="shared" si="1"/>
        <v>71</v>
      </c>
      <c r="B72" s="41" t="s">
        <v>120</v>
      </c>
      <c r="C72" s="51">
        <v>2597.3795032304215</v>
      </c>
      <c r="D72" s="51"/>
      <c r="E72" s="55">
        <f>IFERROR(VLOOKUP($B72,'MS1'!$A$1:$B$160,2,0),"0")</f>
        <v>42</v>
      </c>
      <c r="F72" s="58">
        <f>IFERROR(VLOOKUP(E72,'MS1'!$B$1:$C$161,2,0),0)</f>
        <v>363.5901973</v>
      </c>
      <c r="G72" s="55" t="str">
        <f>IFERROR(VLOOKUP($B72,'MS2'!$A$1:$B$160,2,0),"0")</f>
        <v>0</v>
      </c>
      <c r="H72" s="58">
        <f>IFERROR(VLOOKUP(G72,'MS2'!$B$1:$C$161,2,0),0)</f>
        <v>0</v>
      </c>
      <c r="I72" s="55">
        <f>IFERROR(VLOOKUP($B72,'MS3'!$A$1:$B$161,2,0),0)</f>
        <v>0</v>
      </c>
      <c r="J72" s="58">
        <f>IFERROR(VLOOKUP(I72,'MS3'!$B$1:$C$161,2,0),0)</f>
        <v>0</v>
      </c>
      <c r="K72" s="55" t="str">
        <f>IFERROR(VLOOKUP($B72,'MS4'!$A$1:$B$160,2,0),"0")</f>
        <v>0</v>
      </c>
      <c r="L72" s="58">
        <f>IFERROR(VLOOKUP(K72,'MS4'!$B$1:$C$161,2,0),0)</f>
        <v>0</v>
      </c>
      <c r="M72" s="55">
        <f>IFERROR(VLOOKUP($B72,'MS5'!$A$1:$B$160,2,0),"0")</f>
        <v>40</v>
      </c>
      <c r="N72" s="58">
        <f>IFERROR(VLOOKUP(M72,'MS5'!$B$1:$C$161,2,0),0)</f>
        <v>327.1880347</v>
      </c>
      <c r="O72" s="55" t="str">
        <f>IFERROR(VLOOKUP($B72,'MS6'!$A$1:$B$160,2,0),"0")</f>
        <v>0</v>
      </c>
      <c r="P72" s="58">
        <f>IFERROR(VLOOKUP(O72,'MS6'!$B$1:$C$161,2,0),0)</f>
        <v>0</v>
      </c>
      <c r="Q72" s="55" t="str">
        <f>IFERROR(VLOOKUP($B72,'MS7'!$A$1:$B$160,2,0),"0")</f>
        <v>0</v>
      </c>
      <c r="R72" s="58">
        <f>IFERROR(VLOOKUP(Q72,'MS7'!$B$1:$C$161,2,0),0)</f>
        <v>0</v>
      </c>
      <c r="S72" s="55">
        <f>IFERROR(VLOOKUP($B72,'MS8'!$A$1:$B$160,2,0),"0")</f>
        <v>37</v>
      </c>
      <c r="T72" s="58">
        <f>IFERROR(VLOOKUP(S72,'MS8'!$B$1:$C$161,2,0),0)</f>
        <v>433.5635027</v>
      </c>
      <c r="U72" s="55">
        <f>IFERROR(VLOOKUP($B72,'MS9'!$A$1:$B$160,2,0),"0")</f>
        <v>11</v>
      </c>
      <c r="V72" s="58">
        <f>IFERROR(VLOOKUP(U72,'MS9'!$B$1:$C$161,2,0),0)</f>
        <v>1043.38972</v>
      </c>
      <c r="W72" s="55" t="str">
        <f>IFERROR(VLOOKUP($B72,'MS10'!$A$1:$B$160,2,0),"0")</f>
        <v>0</v>
      </c>
      <c r="X72" s="58">
        <f>IFERROR(VLOOKUP(W72,'MS10'!$B$1:$C$161,2,0),0)</f>
        <v>0</v>
      </c>
      <c r="Y72" s="55">
        <f>IFERROR(VLOOKUP($B72,'MS11'!$A$1:$B$160,2,0),"0")</f>
        <v>34</v>
      </c>
      <c r="Z72" s="58">
        <f>IFERROR(VLOOKUP(Y72,'MS11'!$B$1:$C$161,2,0),0)</f>
        <v>429.6480485</v>
      </c>
      <c r="AA72" s="55" t="str">
        <f>IFERROR(VLOOKUP($B72,'MS12'!$A$1:$B$160,2,0),"0")</f>
        <v>0</v>
      </c>
      <c r="AB72" s="58">
        <f>IFERROR(VLOOKUP(AA72,'MS12'!$B$1:$C$161,2,0),0)</f>
        <v>0</v>
      </c>
      <c r="AC72" s="55" t="str">
        <f>IFERROR(VLOOKUP($B72,'MS13'!$A$1:$B$160,2,0),"0")</f>
        <v>0</v>
      </c>
      <c r="AD72" s="58">
        <f>IFERROR(VLOOKUP(AC72,'MS13'!$B$1:$C$161,2,0),0)</f>
        <v>0</v>
      </c>
      <c r="AE72" s="41" t="str">
        <f>IFERROR(__xludf.DUMMYFUNCTION("""COMPUTED_VALUE"""),"Dirty Bazaar")</f>
        <v>Dirty Bazaar</v>
      </c>
      <c r="AF72" s="51">
        <f t="shared" si="2"/>
        <v>6272.146116</v>
      </c>
      <c r="AG72" s="58">
        <f>IFERROR(VLOOKUP($AE72,'MS1'!$A$1:$C$161,3,0),0)</f>
        <v>0</v>
      </c>
      <c r="AH72" s="58">
        <f>IFERROR(VLOOKUP($AE72,'MS2'!$A$1:$C$161,3,0),0)</f>
        <v>1030.14685</v>
      </c>
      <c r="AI72" s="58">
        <f>IFERROR(VLOOKUP($AE72,'MS3'!$A$1:$C$161,3,0),0)</f>
        <v>715.7152724</v>
      </c>
      <c r="AJ72" s="58">
        <f>IFERROR(VLOOKUP($AE72,'MS4'!$A$1:$C$161,3,0),0)</f>
        <v>1416.390722</v>
      </c>
      <c r="AK72" s="58">
        <f>IFERROR(VLOOKUP($AE72,'MS5'!$A$1:$C$161,3,0),0)</f>
        <v>0</v>
      </c>
      <c r="AL72" s="58">
        <f>IFERROR(VLOOKUP($AE72,'MS6'!$A$1:$C$161,3,0),0)</f>
        <v>1108.677364</v>
      </c>
      <c r="AM72" s="58">
        <f>IFERROR(VLOOKUP($AE72,'MS7'!$A$1:$C$161,3,0),0)</f>
        <v>118.775986</v>
      </c>
      <c r="AN72" s="58">
        <f>IFERROR(VLOOKUP($AE72,'MS8'!$A$1:$C$161,3,0),0)</f>
        <v>636.3239763</v>
      </c>
      <c r="AO72" s="58">
        <f>IFERROR(VLOOKUP($AE72,'MS9'!$A$1:$C$161,3,0),0)</f>
        <v>0</v>
      </c>
      <c r="AP72" s="58">
        <f>IFERROR(VLOOKUP($AE72,'MS10'!$A$1:$C$161,3,0),0)</f>
        <v>1246.115945</v>
      </c>
      <c r="AQ72" s="58">
        <f>IFERROR(VLOOKUP($AE72,'MS11'!$A$1:$C$161,3,0),0)</f>
        <v>0</v>
      </c>
      <c r="AR72" s="58">
        <f>IFERROR(VLOOKUP($AE72,'MS12'!$A$1:$C$161,3,0),0)</f>
        <v>0</v>
      </c>
      <c r="AS72" s="58">
        <f>IFERROR(VLOOKUP($AE72,'MS13'!$A$1:$C$161,3,0),0)</f>
        <v>0</v>
      </c>
    </row>
    <row r="73" ht="15.75" customHeight="1">
      <c r="A73" s="45">
        <f t="shared" si="1"/>
        <v>72</v>
      </c>
      <c r="B73" s="41" t="s">
        <v>127</v>
      </c>
      <c r="C73" s="51">
        <v>2555.370805602033</v>
      </c>
      <c r="D73" s="51"/>
      <c r="E73" s="55" t="str">
        <f>IFERROR(VLOOKUP($B73,'MS1'!$A$1:$B$160,2,0),"0")</f>
        <v>0</v>
      </c>
      <c r="F73" s="58">
        <f>IFERROR(VLOOKUP(E73,'MS1'!$B$1:$C$161,2,0),0)</f>
        <v>0</v>
      </c>
      <c r="G73" s="55">
        <f>IFERROR(VLOOKUP($B73,'MS2'!$A$1:$B$160,2,0),"0")</f>
        <v>32</v>
      </c>
      <c r="H73" s="58">
        <f>IFERROR(VLOOKUP(G73,'MS2'!$B$1:$C$161,2,0),0)</f>
        <v>528.1564149</v>
      </c>
      <c r="I73" s="55">
        <f>IFERROR(VLOOKUP($B73,'MS3'!$A$1:$B$161,2,0),0)</f>
        <v>43</v>
      </c>
      <c r="J73" s="58">
        <f>IFERROR(VLOOKUP(I73,'MS3'!$B$1:$C$161,2,0),0)</f>
        <v>408.6332919</v>
      </c>
      <c r="K73" s="55">
        <f>IFERROR(VLOOKUP($B73,'MS4'!$A$1:$B$160,2,0),"0")</f>
        <v>42</v>
      </c>
      <c r="L73" s="58">
        <f>IFERROR(VLOOKUP(K73,'MS4'!$B$1:$C$161,2,0),0)</f>
        <v>335.4760888</v>
      </c>
      <c r="M73" s="55" t="str">
        <f>IFERROR(VLOOKUP($B73,'MS5'!$A$1:$B$160,2,0),"0")</f>
        <v>0</v>
      </c>
      <c r="N73" s="58">
        <f>IFERROR(VLOOKUP(M73,'MS5'!$B$1:$C$161,2,0),0)</f>
        <v>0</v>
      </c>
      <c r="O73" s="55">
        <f>IFERROR(VLOOKUP($B73,'MS6'!$A$1:$B$160,2,0),"0")</f>
        <v>30</v>
      </c>
      <c r="P73" s="58">
        <f>IFERROR(VLOOKUP(O73,'MS6'!$B$1:$C$161,2,0),0)</f>
        <v>556.8490233</v>
      </c>
      <c r="Q73" s="55" t="str">
        <f>IFERROR(VLOOKUP($B73,'MS7'!$A$1:$B$160,2,0),"0")</f>
        <v>0</v>
      </c>
      <c r="R73" s="58">
        <f>IFERROR(VLOOKUP(Q73,'MS7'!$B$1:$C$161,2,0),0)</f>
        <v>0</v>
      </c>
      <c r="S73" s="55" t="str">
        <f>IFERROR(VLOOKUP($B73,'MS8'!$A$1:$B$160,2,0),"0")</f>
        <v>0</v>
      </c>
      <c r="T73" s="58">
        <f>IFERROR(VLOOKUP(S73,'MS8'!$B$1:$C$161,2,0),0)</f>
        <v>0</v>
      </c>
      <c r="U73" s="55">
        <f>IFERROR(VLOOKUP($B73,'MS9'!$A$1:$B$160,2,0),"0")</f>
        <v>21</v>
      </c>
      <c r="V73" s="58">
        <f>IFERROR(VLOOKUP(U73,'MS9'!$B$1:$C$161,2,0),0)</f>
        <v>726.2559867</v>
      </c>
      <c r="W73" s="55" t="str">
        <f>IFERROR(VLOOKUP($B73,'MS10'!$A$1:$B$160,2,0),"0")</f>
        <v>0</v>
      </c>
      <c r="X73" s="58">
        <f>IFERROR(VLOOKUP(W73,'MS10'!$B$1:$C$161,2,0),0)</f>
        <v>0</v>
      </c>
      <c r="Y73" s="55" t="str">
        <f>IFERROR(VLOOKUP($B73,'MS11'!$A$1:$B$160,2,0),"0")</f>
        <v>0</v>
      </c>
      <c r="Z73" s="58">
        <f>IFERROR(VLOOKUP(Y73,'MS11'!$B$1:$C$161,2,0),0)</f>
        <v>0</v>
      </c>
      <c r="AA73" s="55" t="str">
        <f>IFERROR(VLOOKUP($B73,'MS12'!$A$1:$B$160,2,0),"0")</f>
        <v>0</v>
      </c>
      <c r="AB73" s="58">
        <f>IFERROR(VLOOKUP(AA73,'MS12'!$B$1:$C$161,2,0),0)</f>
        <v>0</v>
      </c>
      <c r="AC73" s="55" t="str">
        <f>IFERROR(VLOOKUP($B73,'MS13'!$A$1:$B$160,2,0),"0")</f>
        <v>0</v>
      </c>
      <c r="AD73" s="58">
        <f>IFERROR(VLOOKUP(AC73,'MS13'!$B$1:$C$161,2,0),0)</f>
        <v>0</v>
      </c>
      <c r="AE73" s="41" t="str">
        <f>IFERROR(__xludf.DUMMYFUNCTION("""COMPUTED_VALUE"""),"Xenocq79")</f>
        <v>Xenocq79</v>
      </c>
      <c r="AF73" s="51">
        <f t="shared" si="2"/>
        <v>10036.3362</v>
      </c>
      <c r="AG73" s="58">
        <f>IFERROR(VLOOKUP($AE73,'MS1'!$A$1:$C$161,3,0),0)</f>
        <v>0</v>
      </c>
      <c r="AH73" s="58">
        <f>IFERROR(VLOOKUP($AE73,'MS2'!$A$1:$C$161,3,0),0)</f>
        <v>992.3285228</v>
      </c>
      <c r="AI73" s="58">
        <f>IFERROR(VLOOKUP($AE73,'MS3'!$A$1:$C$161,3,0),0)</f>
        <v>1730.506955</v>
      </c>
      <c r="AJ73" s="58">
        <f>IFERROR(VLOOKUP($AE73,'MS4'!$A$1:$C$161,3,0),0)</f>
        <v>1198.432008</v>
      </c>
      <c r="AK73" s="58">
        <f>IFERROR(VLOOKUP($AE73,'MS5'!$A$1:$C$161,3,0),0)</f>
        <v>295.1151786</v>
      </c>
      <c r="AL73" s="58">
        <f>IFERROR(VLOOKUP($AE73,'MS6'!$A$1:$C$161,3,0),0)</f>
        <v>800.2667502</v>
      </c>
      <c r="AM73" s="58">
        <f>IFERROR(VLOOKUP($AE73,'MS7'!$A$1:$C$161,3,0),0)</f>
        <v>0</v>
      </c>
      <c r="AN73" s="58">
        <f>IFERROR(VLOOKUP($AE73,'MS8'!$A$1:$C$161,3,0),0)</f>
        <v>1273.709384</v>
      </c>
      <c r="AO73" s="58">
        <f>IFERROR(VLOOKUP($AE73,'MS9'!$A$1:$C$161,3,0),0)</f>
        <v>570.7239846</v>
      </c>
      <c r="AP73" s="58">
        <f>IFERROR(VLOOKUP($AE73,'MS10'!$A$1:$C$161,3,0),0)</f>
        <v>995.1430805</v>
      </c>
      <c r="AQ73" s="58">
        <f>IFERROR(VLOOKUP($AE73,'MS11'!$A$1:$C$161,3,0),0)</f>
        <v>980.3009861</v>
      </c>
      <c r="AR73" s="58">
        <f>IFERROR(VLOOKUP($AE73,'MS12'!$A$1:$C$161,3,0),0)</f>
        <v>1199.80935</v>
      </c>
      <c r="AS73" s="58">
        <f>IFERROR(VLOOKUP($AE73,'MS13'!$A$1:$C$161,3,0),0)</f>
        <v>0</v>
      </c>
    </row>
    <row r="74" ht="15.75" customHeight="1">
      <c r="A74" s="45">
        <f t="shared" si="1"/>
        <v>73</v>
      </c>
      <c r="B74" s="41" t="s">
        <v>113</v>
      </c>
      <c r="C74" s="51">
        <v>2544.9393300296338</v>
      </c>
      <c r="D74" s="51"/>
      <c r="E74" s="55">
        <f>IFERROR(VLOOKUP($B74,'MS1'!$A$1:$B$160,2,0),"0")</f>
        <v>44</v>
      </c>
      <c r="F74" s="58">
        <f>IFERROR(VLOOKUP(E74,'MS1'!$B$1:$C$161,2,0),0)</f>
        <v>333.7156976</v>
      </c>
      <c r="G74" s="55" t="str">
        <f>IFERROR(VLOOKUP($B74,'MS2'!$A$1:$B$160,2,0),"0")</f>
        <v>0</v>
      </c>
      <c r="H74" s="58">
        <f>IFERROR(VLOOKUP(G74,'MS2'!$B$1:$C$161,2,0),0)</f>
        <v>0</v>
      </c>
      <c r="I74" s="55">
        <f>IFERROR(VLOOKUP($B74,'MS3'!$A$1:$B$161,2,0),0)</f>
        <v>76</v>
      </c>
      <c r="J74" s="58">
        <f>IFERROR(VLOOKUP(I74,'MS3'!$B$1:$C$161,2,0),0)</f>
        <v>10.42361939</v>
      </c>
      <c r="K74" s="55" t="str">
        <f>IFERROR(VLOOKUP($B74,'MS4'!$A$1:$B$160,2,0),"0")</f>
        <v>0</v>
      </c>
      <c r="L74" s="58">
        <f>IFERROR(VLOOKUP(K74,'MS4'!$B$1:$C$161,2,0),0)</f>
        <v>0</v>
      </c>
      <c r="M74" s="55">
        <f>IFERROR(VLOOKUP($B74,'MS5'!$A$1:$B$160,2,0),"0")</f>
        <v>27</v>
      </c>
      <c r="N74" s="58">
        <f>IFERROR(VLOOKUP(M74,'MS5'!$B$1:$C$161,2,0),0)</f>
        <v>564.9969906</v>
      </c>
      <c r="O74" s="55">
        <f>IFERROR(VLOOKUP($B74,'MS6'!$A$1:$B$160,2,0),"0")</f>
        <v>62</v>
      </c>
      <c r="P74" s="58">
        <f>IFERROR(VLOOKUP(O74,'MS6'!$B$1:$C$161,2,0),0)</f>
        <v>83.35915173</v>
      </c>
      <c r="Q74" s="55" t="str">
        <f>IFERROR(VLOOKUP($B74,'MS7'!$A$1:$B$160,2,0),"0")</f>
        <v>0</v>
      </c>
      <c r="R74" s="58">
        <f>IFERROR(VLOOKUP(Q74,'MS7'!$B$1:$C$161,2,0),0)</f>
        <v>0</v>
      </c>
      <c r="S74" s="55">
        <f>IFERROR(VLOOKUP($B74,'MS8'!$A$1:$B$160,2,0),"0")</f>
        <v>44</v>
      </c>
      <c r="T74" s="58">
        <f>IFERROR(VLOOKUP(S74,'MS8'!$B$1:$C$161,2,0),0)</f>
        <v>324.3620291</v>
      </c>
      <c r="U74" s="55">
        <f>IFERROR(VLOOKUP($B74,'MS9'!$A$1:$B$160,2,0),"0")</f>
        <v>12</v>
      </c>
      <c r="V74" s="58">
        <f>IFERROR(VLOOKUP(U74,'MS9'!$B$1:$C$161,2,0),0)</f>
        <v>1002.375594</v>
      </c>
      <c r="W74" s="55">
        <f>IFERROR(VLOOKUP($B74,'MS10'!$A$1:$B$160,2,0),"0")</f>
        <v>48</v>
      </c>
      <c r="X74" s="58">
        <f>IFERROR(VLOOKUP(W74,'MS10'!$B$1:$C$161,2,0),0)</f>
        <v>225.7062481</v>
      </c>
      <c r="Y74" s="55" t="str">
        <f>IFERROR(VLOOKUP($B74,'MS11'!$A$1:$B$160,2,0),"0")</f>
        <v>0</v>
      </c>
      <c r="Z74" s="58">
        <f>IFERROR(VLOOKUP(Y74,'MS11'!$B$1:$C$161,2,0),0)</f>
        <v>0</v>
      </c>
      <c r="AA74" s="55" t="str">
        <f>IFERROR(VLOOKUP($B74,'MS12'!$A$1:$B$160,2,0),"0")</f>
        <v>0</v>
      </c>
      <c r="AB74" s="58">
        <f>IFERROR(VLOOKUP(AA74,'MS12'!$B$1:$C$161,2,0),0)</f>
        <v>0</v>
      </c>
      <c r="AC74" s="55" t="str">
        <f>IFERROR(VLOOKUP($B74,'MS13'!$A$1:$B$160,2,0),"0")</f>
        <v>0</v>
      </c>
      <c r="AD74" s="58">
        <f>IFERROR(VLOOKUP(AC74,'MS13'!$B$1:$C$161,2,0),0)</f>
        <v>0</v>
      </c>
      <c r="AE74" s="41" t="str">
        <f>IFERROR(__xludf.DUMMYFUNCTION("""COMPUTED_VALUE"""),"Mitch")</f>
        <v>Mitch</v>
      </c>
      <c r="AF74" s="51">
        <f t="shared" si="2"/>
        <v>3856.71727</v>
      </c>
      <c r="AG74" s="58">
        <f>IFERROR(VLOOKUP($AE74,'MS1'!$A$1:$C$161,3,0),0)</f>
        <v>0</v>
      </c>
      <c r="AH74" s="58">
        <f>IFERROR(VLOOKUP($AE74,'MS2'!$A$1:$C$161,3,0),0)</f>
        <v>923.8603567</v>
      </c>
      <c r="AI74" s="58">
        <f>IFERROR(VLOOKUP($AE74,'MS3'!$A$1:$C$161,3,0),0)</f>
        <v>0</v>
      </c>
      <c r="AJ74" s="58">
        <f>IFERROR(VLOOKUP($AE74,'MS4'!$A$1:$C$161,3,0),0)</f>
        <v>449.4349605</v>
      </c>
      <c r="AK74" s="58">
        <f>IFERROR(VLOOKUP($AE74,'MS5'!$A$1:$C$161,3,0),0)</f>
        <v>279.4135458</v>
      </c>
      <c r="AL74" s="58">
        <f>IFERROR(VLOOKUP($AE74,'MS6'!$A$1:$C$161,3,0),0)</f>
        <v>885.5213629</v>
      </c>
      <c r="AM74" s="58">
        <f>IFERROR(VLOOKUP($AE74,'MS7'!$A$1:$C$161,3,0),0)</f>
        <v>510.3166005</v>
      </c>
      <c r="AN74" s="58">
        <f>IFERROR(VLOOKUP($AE74,'MS8'!$A$1:$C$161,3,0),0)</f>
        <v>339.2808934</v>
      </c>
      <c r="AO74" s="58">
        <f>IFERROR(VLOOKUP($AE74,'MS9'!$A$1:$C$161,3,0),0)</f>
        <v>221.9892463</v>
      </c>
      <c r="AP74" s="58">
        <f>IFERROR(VLOOKUP($AE74,'MS10'!$A$1:$C$161,3,0),0)</f>
        <v>0</v>
      </c>
      <c r="AQ74" s="58">
        <f>IFERROR(VLOOKUP($AE74,'MS11'!$A$1:$C$161,3,0),0)</f>
        <v>64.81829169</v>
      </c>
      <c r="AR74" s="58">
        <f>IFERROR(VLOOKUP($AE74,'MS12'!$A$1:$C$161,3,0),0)</f>
        <v>182.082012</v>
      </c>
      <c r="AS74" s="58">
        <f>IFERROR(VLOOKUP($AE74,'MS13'!$A$1:$C$161,3,0),0)</f>
        <v>0</v>
      </c>
    </row>
    <row r="75" ht="15.75" customHeight="1">
      <c r="A75" s="45">
        <f t="shared" si="1"/>
        <v>74</v>
      </c>
      <c r="B75" s="41" t="s">
        <v>121</v>
      </c>
      <c r="C75" s="51">
        <v>2520.609291719818</v>
      </c>
      <c r="D75" s="51"/>
      <c r="E75" s="55" t="str">
        <f>IFERROR(VLOOKUP($B75,'MS1'!$A$1:$B$160,2,0),"0")</f>
        <v>0</v>
      </c>
      <c r="F75" s="58">
        <f>IFERROR(VLOOKUP(E75,'MS1'!$B$1:$C$161,2,0),0)</f>
        <v>0</v>
      </c>
      <c r="G75" s="55">
        <f>IFERROR(VLOOKUP($B75,'MS2'!$A$1:$B$160,2,0),"0")</f>
        <v>55</v>
      </c>
      <c r="H75" s="58">
        <f>IFERROR(VLOOKUP(G75,'MS2'!$B$1:$C$161,2,0),0)</f>
        <v>182.082012</v>
      </c>
      <c r="I75" s="55">
        <f>IFERROR(VLOOKUP($B75,'MS3'!$A$1:$B$161,2,0),0)</f>
        <v>0</v>
      </c>
      <c r="J75" s="58">
        <f>IFERROR(VLOOKUP(I75,'MS3'!$B$1:$C$161,2,0),0)</f>
        <v>0</v>
      </c>
      <c r="K75" s="55" t="str">
        <f>IFERROR(VLOOKUP($B75,'MS4'!$A$1:$B$160,2,0),"0")</f>
        <v>0</v>
      </c>
      <c r="L75" s="58">
        <f>IFERROR(VLOOKUP(K75,'MS4'!$B$1:$C$161,2,0),0)</f>
        <v>0</v>
      </c>
      <c r="M75" s="55">
        <f>IFERROR(VLOOKUP($B75,'MS5'!$A$1:$B$160,2,0),"0")</f>
        <v>6</v>
      </c>
      <c r="N75" s="58">
        <f>IFERROR(VLOOKUP(M75,'MS5'!$B$1:$C$161,2,0),0)</f>
        <v>1302.931602</v>
      </c>
      <c r="O75" s="55">
        <f>IFERROR(VLOOKUP($B75,'MS6'!$A$1:$B$160,2,0),"0")</f>
        <v>43</v>
      </c>
      <c r="P75" s="58">
        <f>IFERROR(VLOOKUP(O75,'MS6'!$B$1:$C$161,2,0),0)</f>
        <v>339.2808934</v>
      </c>
      <c r="Q75" s="55">
        <f>IFERROR(VLOOKUP($B75,'MS7'!$A$1:$B$160,2,0),"0")</f>
        <v>47</v>
      </c>
      <c r="R75" s="58">
        <f>IFERROR(VLOOKUP(Q75,'MS7'!$B$1:$C$161,2,0),0)</f>
        <v>290.3820912</v>
      </c>
      <c r="S75" s="55" t="str">
        <f>IFERROR(VLOOKUP($B75,'MS8'!$A$1:$B$160,2,0),"0")</f>
        <v>0</v>
      </c>
      <c r="T75" s="58">
        <f>IFERROR(VLOOKUP(S75,'MS8'!$B$1:$C$161,2,0),0)</f>
        <v>0</v>
      </c>
      <c r="U75" s="55">
        <f>IFERROR(VLOOKUP($B75,'MS9'!$A$1:$B$160,2,0),"0")</f>
        <v>60</v>
      </c>
      <c r="V75" s="58">
        <f>IFERROR(VLOOKUP(U75,'MS9'!$B$1:$C$161,2,0),0)</f>
        <v>74.48099557</v>
      </c>
      <c r="W75" s="55">
        <f>IFERROR(VLOOKUP($B75,'MS10'!$A$1:$B$160,2,0),"0")</f>
        <v>41</v>
      </c>
      <c r="X75" s="58">
        <f>IFERROR(VLOOKUP(W75,'MS10'!$B$1:$C$161,2,0),0)</f>
        <v>331.4516971</v>
      </c>
      <c r="Y75" s="55" t="str">
        <f>IFERROR(VLOOKUP($B75,'MS11'!$A$1:$B$160,2,0),"0")</f>
        <v>0</v>
      </c>
      <c r="Z75" s="58">
        <f>IFERROR(VLOOKUP(Y75,'MS11'!$B$1:$C$161,2,0),0)</f>
        <v>0</v>
      </c>
      <c r="AA75" s="55" t="str">
        <f>IFERROR(VLOOKUP($B75,'MS12'!$A$1:$B$160,2,0),"0")</f>
        <v>0</v>
      </c>
      <c r="AB75" s="58">
        <f>IFERROR(VLOOKUP(AA75,'MS12'!$B$1:$C$161,2,0),0)</f>
        <v>0</v>
      </c>
      <c r="AC75" s="55" t="str">
        <f>IFERROR(VLOOKUP($B75,'MS13'!$A$1:$B$160,2,0),"0")</f>
        <v>0</v>
      </c>
      <c r="AD75" s="58">
        <f>IFERROR(VLOOKUP(AC75,'MS13'!$B$1:$C$161,2,0),0)</f>
        <v>0</v>
      </c>
      <c r="AE75" s="41" t="str">
        <f>IFERROR(__xludf.DUMMYFUNCTION("""COMPUTED_VALUE"""),"KamehamehAS")</f>
        <v>KamehamehAS</v>
      </c>
      <c r="AF75" s="51">
        <f t="shared" si="2"/>
        <v>4584.527574</v>
      </c>
      <c r="AG75" s="58">
        <f>IFERROR(VLOOKUP($AE75,'MS1'!$A$1:$C$161,3,0),0)</f>
        <v>0</v>
      </c>
      <c r="AH75" s="58">
        <f>IFERROR(VLOOKUP($AE75,'MS2'!$A$1:$C$161,3,0),0)</f>
        <v>756.6720867</v>
      </c>
      <c r="AI75" s="58">
        <f>IFERROR(VLOOKUP($AE75,'MS3'!$A$1:$C$161,3,0),0)</f>
        <v>564.9969906</v>
      </c>
      <c r="AJ75" s="58">
        <f>IFERROR(VLOOKUP($AE75,'MS4'!$A$1:$C$161,3,0),0)</f>
        <v>218.3938001</v>
      </c>
      <c r="AK75" s="58">
        <f>IFERROR(VLOOKUP($AE75,'MS5'!$A$1:$C$161,3,0),0)</f>
        <v>0</v>
      </c>
      <c r="AL75" s="58">
        <f>IFERROR(VLOOKUP($AE75,'MS6'!$A$1:$C$161,3,0),0)</f>
        <v>0</v>
      </c>
      <c r="AM75" s="58">
        <f>IFERROR(VLOOKUP($AE75,'MS7'!$A$1:$C$161,3,0),0)</f>
        <v>458.848957</v>
      </c>
      <c r="AN75" s="58">
        <f>IFERROR(VLOOKUP($AE75,'MS8'!$A$1:$C$161,3,0),0)</f>
        <v>417.2236937</v>
      </c>
      <c r="AO75" s="58">
        <f>IFERROR(VLOOKUP($AE75,'MS9'!$A$1:$C$161,3,0),0)</f>
        <v>1324.480209</v>
      </c>
      <c r="AP75" s="58">
        <f>IFERROR(VLOOKUP($AE75,'MS10'!$A$1:$C$161,3,0),0)</f>
        <v>141.8075046</v>
      </c>
      <c r="AQ75" s="58">
        <f>IFERROR(VLOOKUP($AE75,'MS11'!$A$1:$C$161,3,0),0)</f>
        <v>105.0954441</v>
      </c>
      <c r="AR75" s="58">
        <f>IFERROR(VLOOKUP($AE75,'MS12'!$A$1:$C$161,3,0),0)</f>
        <v>597.008889</v>
      </c>
      <c r="AS75" s="58">
        <f>IFERROR(VLOOKUP($AE75,'MS13'!$A$1:$C$161,3,0),0)</f>
        <v>0</v>
      </c>
    </row>
    <row r="76" ht="15.75" customHeight="1">
      <c r="A76" s="45">
        <f t="shared" si="1"/>
        <v>75</v>
      </c>
      <c r="B76" s="41" t="s">
        <v>107</v>
      </c>
      <c r="C76" s="51">
        <v>2449.717320861433</v>
      </c>
      <c r="D76" s="51"/>
      <c r="E76" s="55">
        <f>IFERROR(VLOOKUP($B76,'MS1'!$A$1:$B$160,2,0),"0")</f>
        <v>67</v>
      </c>
      <c r="F76" s="58">
        <f>IFERROR(VLOOKUP(E76,'MS1'!$B$1:$C$161,2,0),0)</f>
        <v>34.66322858</v>
      </c>
      <c r="G76" s="55">
        <f>IFERROR(VLOOKUP($B76,'MS2'!$A$1:$B$160,2,0),"0")</f>
        <v>66</v>
      </c>
      <c r="H76" s="58">
        <f>IFERROR(VLOOKUP(G76,'MS2'!$B$1:$C$161,2,0),0)</f>
        <v>46.39171892</v>
      </c>
      <c r="I76" s="55">
        <f>IFERROR(VLOOKUP($B76,'MS3'!$A$1:$B$161,2,0),0)</f>
        <v>28</v>
      </c>
      <c r="J76" s="58">
        <f>IFERROR(VLOOKUP(I76,'MS3'!$B$1:$C$161,2,0),0)</f>
        <v>655.5842559</v>
      </c>
      <c r="K76" s="55" t="str">
        <f>IFERROR(VLOOKUP($B76,'MS4'!$A$1:$B$160,2,0),"0")</f>
        <v>0</v>
      </c>
      <c r="L76" s="58">
        <f>IFERROR(VLOOKUP(K76,'MS4'!$B$1:$C$161,2,0),0)</f>
        <v>0</v>
      </c>
      <c r="M76" s="55" t="str">
        <f>IFERROR(VLOOKUP($B76,'MS5'!$A$1:$B$160,2,0),"0")</f>
        <v>0</v>
      </c>
      <c r="N76" s="58">
        <f>IFERROR(VLOOKUP(M76,'MS5'!$B$1:$C$161,2,0),0)</f>
        <v>0</v>
      </c>
      <c r="O76" s="55">
        <f>IFERROR(VLOOKUP($B76,'MS6'!$A$1:$B$160,2,0),"0")</f>
        <v>55</v>
      </c>
      <c r="P76" s="58">
        <f>IFERROR(VLOOKUP(O76,'MS6'!$B$1:$C$161,2,0),0)</f>
        <v>171.7870937</v>
      </c>
      <c r="Q76" s="55">
        <f>IFERROR(VLOOKUP($B76,'MS7'!$A$1:$B$160,2,0),"0")</f>
        <v>20</v>
      </c>
      <c r="R76" s="58">
        <f>IFERROR(VLOOKUP(Q76,'MS7'!$B$1:$C$161,2,0),0)</f>
        <v>781.5899428</v>
      </c>
      <c r="S76" s="55" t="str">
        <f>IFERROR(VLOOKUP($B76,'MS8'!$A$1:$B$160,2,0),"0")</f>
        <v>0</v>
      </c>
      <c r="T76" s="58">
        <f>IFERROR(VLOOKUP(S76,'MS8'!$B$1:$C$161,2,0),0)</f>
        <v>0</v>
      </c>
      <c r="U76" s="55">
        <f>IFERROR(VLOOKUP($B76,'MS9'!$A$1:$B$160,2,0),"0")</f>
        <v>51</v>
      </c>
      <c r="V76" s="58">
        <f>IFERROR(VLOOKUP(U76,'MS9'!$B$1:$C$161,2,0),0)</f>
        <v>193.9236382</v>
      </c>
      <c r="W76" s="55">
        <f>IFERROR(VLOOKUP($B76,'MS10'!$A$1:$B$160,2,0),"0")</f>
        <v>51</v>
      </c>
      <c r="X76" s="58">
        <f>IFERROR(VLOOKUP(W76,'MS10'!$B$1:$C$161,2,0),0)</f>
        <v>183.0798134</v>
      </c>
      <c r="Y76" s="55">
        <f>IFERROR(VLOOKUP($B76,'MS11'!$A$1:$B$160,2,0),"0")</f>
        <v>44</v>
      </c>
      <c r="Z76" s="58">
        <f>IFERROR(VLOOKUP(Y76,'MS11'!$B$1:$C$161,2,0),0)</f>
        <v>263.9216433</v>
      </c>
      <c r="AA76" s="55">
        <f>IFERROR(VLOOKUP($B76,'MS12'!$A$1:$B$160,2,0),"0")</f>
        <v>36</v>
      </c>
      <c r="AB76" s="58">
        <f>IFERROR(VLOOKUP(AA76,'MS12'!$B$1:$C$161,2,0),0)</f>
        <v>118.775986</v>
      </c>
      <c r="AC76" s="55" t="str">
        <f>IFERROR(VLOOKUP($B76,'MS13'!$A$1:$B$160,2,0),"0")</f>
        <v>0</v>
      </c>
      <c r="AD76" s="58">
        <f>IFERROR(VLOOKUP(AC76,'MS13'!$B$1:$C$161,2,0),0)</f>
        <v>0</v>
      </c>
      <c r="AE76" s="41" t="str">
        <f>IFERROR(__xludf.DUMMYFUNCTION("""COMPUTED_VALUE"""),"BBH 75")</f>
        <v>BBH 75</v>
      </c>
      <c r="AF76" s="51">
        <f t="shared" si="2"/>
        <v>7211.076456</v>
      </c>
      <c r="AG76" s="58">
        <f>IFERROR(VLOOKUP($AE76,'MS1'!$A$1:$C$161,3,0),0)</f>
        <v>0</v>
      </c>
      <c r="AH76" s="58">
        <f>IFERROR(VLOOKUP($AE76,'MS2'!$A$1:$C$161,3,0),0)</f>
        <v>732.6592282</v>
      </c>
      <c r="AI76" s="58">
        <f>IFERROR(VLOOKUP($AE76,'MS3'!$A$1:$C$161,3,0),0)</f>
        <v>1159.569399</v>
      </c>
      <c r="AJ76" s="58">
        <f>IFERROR(VLOOKUP($AE76,'MS4'!$A$1:$C$161,3,0),0)</f>
        <v>579.1739022</v>
      </c>
      <c r="AK76" s="58">
        <f>IFERROR(VLOOKUP($AE76,'MS5'!$A$1:$C$161,3,0),0)</f>
        <v>233.5307308</v>
      </c>
      <c r="AL76" s="58">
        <f>IFERROR(VLOOKUP($AE76,'MS6'!$A$1:$C$161,3,0),0)</f>
        <v>501.9115442</v>
      </c>
      <c r="AM76" s="58">
        <f>IFERROR(VLOOKUP($AE76,'MS7'!$A$1:$C$161,3,0),0)</f>
        <v>1164.221632</v>
      </c>
      <c r="AN76" s="58">
        <f>IFERROR(VLOOKUP($AE76,'MS8'!$A$1:$C$161,3,0),0)</f>
        <v>615.6891755</v>
      </c>
      <c r="AO76" s="58">
        <f>IFERROR(VLOOKUP($AE76,'MS9'!$A$1:$C$161,3,0),0)</f>
        <v>0</v>
      </c>
      <c r="AP76" s="58">
        <f>IFERROR(VLOOKUP($AE76,'MS10'!$A$1:$C$161,3,0),0)</f>
        <v>921.3892409</v>
      </c>
      <c r="AQ76" s="58">
        <f>IFERROR(VLOOKUP($AE76,'MS11'!$A$1:$C$161,3,0),0)</f>
        <v>1302.931602</v>
      </c>
      <c r="AR76" s="58">
        <f>IFERROR(VLOOKUP($AE76,'MS12'!$A$1:$C$161,3,0),0)</f>
        <v>0</v>
      </c>
      <c r="AS76" s="58">
        <f>IFERROR(VLOOKUP($AE76,'MS13'!$A$1:$C$161,3,0),0)</f>
        <v>0</v>
      </c>
    </row>
    <row r="77" ht="15.75" customHeight="1">
      <c r="A77" s="45">
        <f t="shared" si="1"/>
        <v>76</v>
      </c>
      <c r="B77" s="41" t="s">
        <v>131</v>
      </c>
      <c r="C77" s="51">
        <v>2405.7529020492248</v>
      </c>
      <c r="D77" s="51"/>
      <c r="E77" s="55" t="str">
        <f>IFERROR(VLOOKUP($B77,'MS1'!$A$1:$B$160,2,0),"0")</f>
        <v>0</v>
      </c>
      <c r="F77" s="58">
        <f>IFERROR(VLOOKUP(E77,'MS1'!$B$1:$C$161,2,0),0)</f>
        <v>0</v>
      </c>
      <c r="G77" s="55" t="str">
        <f>IFERROR(VLOOKUP($B77,'MS2'!$A$1:$B$160,2,0),"0")</f>
        <v>0</v>
      </c>
      <c r="H77" s="58">
        <f>IFERROR(VLOOKUP(G77,'MS2'!$B$1:$C$161,2,0),0)</f>
        <v>0</v>
      </c>
      <c r="I77" s="55">
        <f>IFERROR(VLOOKUP($B77,'MS3'!$A$1:$B$161,2,0),0)</f>
        <v>0</v>
      </c>
      <c r="J77" s="58">
        <f>IFERROR(VLOOKUP(I77,'MS3'!$B$1:$C$161,2,0),0)</f>
        <v>0</v>
      </c>
      <c r="K77" s="55" t="str">
        <f>IFERROR(VLOOKUP($B77,'MS4'!$A$1:$B$160,2,0),"0")</f>
        <v>0</v>
      </c>
      <c r="L77" s="58">
        <f>IFERROR(VLOOKUP(K77,'MS4'!$B$1:$C$161,2,0),0)</f>
        <v>0</v>
      </c>
      <c r="M77" s="55" t="str">
        <f>IFERROR(VLOOKUP($B77,'MS5'!$A$1:$B$160,2,0),"0")</f>
        <v>0</v>
      </c>
      <c r="N77" s="58">
        <f>IFERROR(VLOOKUP(M77,'MS5'!$B$1:$C$161,2,0),0)</f>
        <v>0</v>
      </c>
      <c r="O77" s="55">
        <f>IFERROR(VLOOKUP($B77,'MS6'!$A$1:$B$160,2,0),"0")</f>
        <v>7</v>
      </c>
      <c r="P77" s="58">
        <f>IFERROR(VLOOKUP(O77,'MS6'!$B$1:$C$161,2,0),0)</f>
        <v>1273.709384</v>
      </c>
      <c r="Q77" s="55">
        <f>IFERROR(VLOOKUP($B77,'MS7'!$A$1:$B$160,2,0),"0")</f>
        <v>48</v>
      </c>
      <c r="R77" s="58">
        <f>IFERROR(VLOOKUP(Q77,'MS7'!$B$1:$C$161,2,0),0)</f>
        <v>276.2986917</v>
      </c>
      <c r="S77" s="55">
        <f>IFERROR(VLOOKUP($B77,'MS8'!$A$1:$B$160,2,0),"0")</f>
        <v>17</v>
      </c>
      <c r="T77" s="58">
        <f>IFERROR(VLOOKUP(S77,'MS8'!$B$1:$C$161,2,0),0)</f>
        <v>855.7448265</v>
      </c>
      <c r="U77" s="55" t="str">
        <f>IFERROR(VLOOKUP($B77,'MS9'!$A$1:$B$160,2,0),"0")</f>
        <v>0</v>
      </c>
      <c r="V77" s="58">
        <f>IFERROR(VLOOKUP(U77,'MS9'!$B$1:$C$161,2,0),0)</f>
        <v>0</v>
      </c>
      <c r="W77" s="55" t="str">
        <f>IFERROR(VLOOKUP($B77,'MS10'!$A$1:$B$160,2,0),"0")</f>
        <v>0</v>
      </c>
      <c r="X77" s="58">
        <f>IFERROR(VLOOKUP(W77,'MS10'!$B$1:$C$161,2,0),0)</f>
        <v>0</v>
      </c>
      <c r="Y77" s="55" t="str">
        <f>IFERROR(VLOOKUP($B77,'MS11'!$A$1:$B$160,2,0),"0")</f>
        <v>0</v>
      </c>
      <c r="Z77" s="58">
        <f>IFERROR(VLOOKUP(Y77,'MS11'!$B$1:$C$161,2,0),0)</f>
        <v>0</v>
      </c>
      <c r="AA77" s="55" t="str">
        <f>IFERROR(VLOOKUP($B77,'MS12'!$A$1:$B$160,2,0),"0")</f>
        <v>0</v>
      </c>
      <c r="AB77" s="58">
        <f>IFERROR(VLOOKUP(AA77,'MS12'!$B$1:$C$161,2,0),0)</f>
        <v>0</v>
      </c>
      <c r="AC77" s="55" t="str">
        <f>IFERROR(VLOOKUP($B77,'MS13'!$A$1:$B$160,2,0),"0")</f>
        <v>0</v>
      </c>
      <c r="AD77" s="58">
        <f>IFERROR(VLOOKUP(AC77,'MS13'!$B$1:$C$161,2,0),0)</f>
        <v>0</v>
      </c>
      <c r="AE77" s="41" t="str">
        <f>IFERROR(__xludf.DUMMYFUNCTION("""COMPUTED_VALUE"""),"ElDail")</f>
        <v>ElDail</v>
      </c>
      <c r="AF77" s="51">
        <f t="shared" si="2"/>
        <v>5310.602968</v>
      </c>
      <c r="AG77" s="58">
        <f>IFERROR(VLOOKUP($AE77,'MS1'!$A$1:$C$161,3,0),0)</f>
        <v>0</v>
      </c>
      <c r="AH77" s="58">
        <f>IFERROR(VLOOKUP($AE77,'MS2'!$A$1:$C$161,3,0),0)</f>
        <v>603.5680462</v>
      </c>
      <c r="AI77" s="58">
        <f>IFERROR(VLOOKUP($AE77,'MS3'!$A$1:$C$161,3,0),0)</f>
        <v>467.9930332</v>
      </c>
      <c r="AJ77" s="58">
        <f>IFERROR(VLOOKUP($AE77,'MS4'!$A$1:$C$161,3,0),0)</f>
        <v>785.3924501</v>
      </c>
      <c r="AK77" s="58">
        <f>IFERROR(VLOOKUP($AE77,'MS5'!$A$1:$C$161,3,0),0)</f>
        <v>2218.075191</v>
      </c>
      <c r="AL77" s="58">
        <f>IFERROR(VLOOKUP($AE77,'MS6'!$A$1:$C$161,3,0),0)</f>
        <v>679.3801793</v>
      </c>
      <c r="AM77" s="58">
        <f>IFERROR(VLOOKUP($AE77,'MS7'!$A$1:$C$161,3,0),0)</f>
        <v>0</v>
      </c>
      <c r="AN77" s="58">
        <f>IFERROR(VLOOKUP($AE77,'MS8'!$A$1:$C$161,3,0),0)</f>
        <v>0</v>
      </c>
      <c r="AO77" s="58">
        <f>IFERROR(VLOOKUP($AE77,'MS9'!$A$1:$C$161,3,0),0)</f>
        <v>310.3078466</v>
      </c>
      <c r="AP77" s="58">
        <f>IFERROR(VLOOKUP($AE77,'MS10'!$A$1:$C$161,3,0),0)</f>
        <v>12.35549007</v>
      </c>
      <c r="AQ77" s="58">
        <f>IFERROR(VLOOKUP($AE77,'MS11'!$A$1:$C$161,3,0),0)</f>
        <v>233.5307308</v>
      </c>
      <c r="AR77" s="58">
        <f>IFERROR(VLOOKUP($AE77,'MS12'!$A$1:$C$161,3,0),0)</f>
        <v>0</v>
      </c>
      <c r="AS77" s="58">
        <f>IFERROR(VLOOKUP($AE77,'MS13'!$A$1:$C$161,3,0),0)</f>
        <v>0</v>
      </c>
    </row>
    <row r="78" ht="15.75" customHeight="1">
      <c r="A78" s="45">
        <f t="shared" si="1"/>
        <v>77</v>
      </c>
      <c r="B78" s="41" t="s">
        <v>129</v>
      </c>
      <c r="C78" s="51">
        <v>2354.1564012483555</v>
      </c>
      <c r="D78" s="51"/>
      <c r="E78" s="55">
        <f>IFERROR(VLOOKUP($B78,'MS1'!$A$1:$B$160,2,0),"0")</f>
        <v>2</v>
      </c>
      <c r="F78" s="58">
        <f>IFERROR(VLOOKUP(E78,'MS1'!$B$1:$C$161,2,0),0)</f>
        <v>1890.244011</v>
      </c>
      <c r="G78" s="55">
        <f>IFERROR(VLOOKUP($B78,'MS2'!$A$1:$B$160,2,0),"0")</f>
        <v>58</v>
      </c>
      <c r="H78" s="58">
        <f>IFERROR(VLOOKUP(G78,'MS2'!$B$1:$C$161,2,0),0)</f>
        <v>143.7443239</v>
      </c>
      <c r="I78" s="55">
        <f>IFERROR(VLOOKUP($B78,'MS3'!$A$1:$B$161,2,0),0)</f>
        <v>0</v>
      </c>
      <c r="J78" s="58">
        <f>IFERROR(VLOOKUP(I78,'MS3'!$B$1:$C$161,2,0),0)</f>
        <v>0</v>
      </c>
      <c r="K78" s="55">
        <f>IFERROR(VLOOKUP($B78,'MS4'!$A$1:$B$160,2,0),"0")</f>
        <v>43</v>
      </c>
      <c r="L78" s="58">
        <f>IFERROR(VLOOKUP(K78,'MS4'!$B$1:$C$161,2,0),0)</f>
        <v>320.1680661</v>
      </c>
      <c r="M78" s="55" t="str">
        <f>IFERROR(VLOOKUP($B78,'MS5'!$A$1:$B$160,2,0),"0")</f>
        <v>0</v>
      </c>
      <c r="N78" s="58">
        <f>IFERROR(VLOOKUP(M78,'MS5'!$B$1:$C$161,2,0),0)</f>
        <v>0</v>
      </c>
      <c r="O78" s="55" t="str">
        <f>IFERROR(VLOOKUP($B78,'MS6'!$A$1:$B$160,2,0),"0")</f>
        <v>0</v>
      </c>
      <c r="P78" s="58">
        <f>IFERROR(VLOOKUP(O78,'MS6'!$B$1:$C$161,2,0),0)</f>
        <v>0</v>
      </c>
      <c r="Q78" s="55" t="str">
        <f>IFERROR(VLOOKUP($B78,'MS7'!$A$1:$B$160,2,0),"0")</f>
        <v>0</v>
      </c>
      <c r="R78" s="58">
        <f>IFERROR(VLOOKUP(Q78,'MS7'!$B$1:$C$161,2,0),0)</f>
        <v>0</v>
      </c>
      <c r="S78" s="55" t="str">
        <f>IFERROR(VLOOKUP($B78,'MS8'!$A$1:$B$160,2,0),"0")</f>
        <v>0</v>
      </c>
      <c r="T78" s="58">
        <f>IFERROR(VLOOKUP(S78,'MS8'!$B$1:$C$161,2,0),0)</f>
        <v>0</v>
      </c>
      <c r="U78" s="55" t="str">
        <f>IFERROR(VLOOKUP($B78,'MS9'!$A$1:$B$160,2,0),"0")</f>
        <v>0</v>
      </c>
      <c r="V78" s="58">
        <f>IFERROR(VLOOKUP(U78,'MS9'!$B$1:$C$161,2,0),0)</f>
        <v>0</v>
      </c>
      <c r="W78" s="55" t="str">
        <f>IFERROR(VLOOKUP($B78,'MS10'!$A$1:$B$160,2,0),"0")</f>
        <v>0</v>
      </c>
      <c r="X78" s="58">
        <f>IFERROR(VLOOKUP(W78,'MS10'!$B$1:$C$161,2,0),0)</f>
        <v>0</v>
      </c>
      <c r="Y78" s="55" t="str">
        <f>IFERROR(VLOOKUP($B78,'MS11'!$A$1:$B$160,2,0),"0")</f>
        <v>0</v>
      </c>
      <c r="Z78" s="58">
        <f>IFERROR(VLOOKUP(Y78,'MS11'!$B$1:$C$161,2,0),0)</f>
        <v>0</v>
      </c>
      <c r="AA78" s="55" t="str">
        <f>IFERROR(VLOOKUP($B78,'MS12'!$A$1:$B$160,2,0),"0")</f>
        <v>0</v>
      </c>
      <c r="AB78" s="58">
        <f>IFERROR(VLOOKUP(AA78,'MS12'!$B$1:$C$161,2,0),0)</f>
        <v>0</v>
      </c>
      <c r="AC78" s="55" t="str">
        <f>IFERROR(VLOOKUP($B78,'MS13'!$A$1:$B$160,2,0),"0")</f>
        <v>0</v>
      </c>
      <c r="AD78" s="58">
        <f>IFERROR(VLOOKUP(AC78,'MS13'!$B$1:$C$161,2,0),0)</f>
        <v>0</v>
      </c>
      <c r="AE78" s="41" t="str">
        <f>IFERROR(__xludf.DUMMYFUNCTION("""COMPUTED_VALUE"""),"REDSQUIRREL")</f>
        <v>REDSQUIRREL</v>
      </c>
      <c r="AF78" s="51">
        <f t="shared" si="2"/>
        <v>3561.62918</v>
      </c>
      <c r="AG78" s="58">
        <f>IFERROR(VLOOKUP($AE78,'MS1'!$A$1:$C$161,3,0),0)</f>
        <v>0</v>
      </c>
      <c r="AH78" s="58">
        <f>IFERROR(VLOOKUP($AE78,'MS2'!$A$1:$C$161,3,0),0)</f>
        <v>564.9969906</v>
      </c>
      <c r="AI78" s="58">
        <f>IFERROR(VLOOKUP($AE78,'MS3'!$A$1:$C$161,3,0),0)</f>
        <v>312.4950959</v>
      </c>
      <c r="AJ78" s="58">
        <f>IFERROR(VLOOKUP($AE78,'MS4'!$A$1:$C$161,3,0),0)</f>
        <v>0</v>
      </c>
      <c r="AK78" s="58">
        <f>IFERROR(VLOOKUP($AE78,'MS5'!$A$1:$C$161,3,0),0)</f>
        <v>429.6480485</v>
      </c>
      <c r="AL78" s="58">
        <f>IFERROR(VLOOKUP($AE78,'MS6'!$A$1:$C$161,3,0),0)</f>
        <v>108.0582341</v>
      </c>
      <c r="AM78" s="58">
        <f>IFERROR(VLOOKUP($AE78,'MS7'!$A$1:$C$161,3,0),0)</f>
        <v>0</v>
      </c>
      <c r="AN78" s="58">
        <f>IFERROR(VLOOKUP($AE78,'MS8'!$A$1:$C$161,3,0),0)</f>
        <v>774.2687836</v>
      </c>
      <c r="AO78" s="58">
        <f>IFERROR(VLOOKUP($AE78,'MS9'!$A$1:$C$161,3,0),0)</f>
        <v>531.4399792</v>
      </c>
      <c r="AP78" s="58">
        <f>IFERROR(VLOOKUP($AE78,'MS10'!$A$1:$C$161,3,0),0)</f>
        <v>0</v>
      </c>
      <c r="AQ78" s="58">
        <f>IFERROR(VLOOKUP($AE78,'MS11'!$A$1:$C$161,3,0),0)</f>
        <v>840.7220484</v>
      </c>
      <c r="AR78" s="58">
        <f>IFERROR(VLOOKUP($AE78,'MS12'!$A$1:$C$161,3,0),0)</f>
        <v>0</v>
      </c>
      <c r="AS78" s="58">
        <f>IFERROR(VLOOKUP($AE78,'MS13'!$A$1:$C$161,3,0),0)</f>
        <v>0</v>
      </c>
    </row>
    <row r="79" ht="15.75" customHeight="1">
      <c r="A79" s="45">
        <f t="shared" si="1"/>
        <v>78</v>
      </c>
      <c r="B79" s="41" t="s">
        <v>72</v>
      </c>
      <c r="C79" s="51">
        <v>2322.9018639361016</v>
      </c>
      <c r="D79" s="51"/>
      <c r="E79" s="55">
        <f>IFERROR(VLOOKUP($B79,'MS1'!$A$1:$B$160,2,0),"0")</f>
        <v>65</v>
      </c>
      <c r="F79" s="58">
        <f>IFERROR(VLOOKUP(E79,'MS1'!$B$1:$C$161,2,0),0)</f>
        <v>58.21141043</v>
      </c>
      <c r="G79" s="55" t="str">
        <f>IFERROR(VLOOKUP($B79,'MS2'!$A$1:$B$160,2,0),"0")</f>
        <v>0</v>
      </c>
      <c r="H79" s="58">
        <f>IFERROR(VLOOKUP(G79,'MS2'!$B$1:$C$161,2,0),0)</f>
        <v>0</v>
      </c>
      <c r="I79" s="55">
        <f>IFERROR(VLOOKUP($B79,'MS3'!$A$1:$B$161,2,0),0)</f>
        <v>18</v>
      </c>
      <c r="J79" s="58">
        <f>IFERROR(VLOOKUP(I79,'MS3'!$B$1:$C$161,2,0),0)</f>
        <v>881.5680226</v>
      </c>
      <c r="K79" s="55">
        <f>IFERROR(VLOOKUP($B79,'MS4'!$A$1:$B$160,2,0),"0")</f>
        <v>62</v>
      </c>
      <c r="L79" s="58">
        <f>IFERROR(VLOOKUP(K79,'MS4'!$B$1:$C$161,2,0),0)</f>
        <v>60.87037355</v>
      </c>
      <c r="M79" s="55">
        <f>IFERROR(VLOOKUP($B79,'MS5'!$A$1:$B$160,2,0),"0")</f>
        <v>57</v>
      </c>
      <c r="N79" s="58">
        <f>IFERROR(VLOOKUP(M79,'MS5'!$B$1:$C$161,2,0),0)</f>
        <v>78.12087722</v>
      </c>
      <c r="O79" s="55">
        <f>IFERROR(VLOOKUP($B79,'MS6'!$A$1:$B$160,2,0),"0")</f>
        <v>25</v>
      </c>
      <c r="P79" s="58">
        <f>IFERROR(VLOOKUP(O79,'MS6'!$B$1:$C$161,2,0),0)</f>
        <v>657.5379802</v>
      </c>
      <c r="Q79" s="55">
        <f>IFERROR(VLOOKUP($B79,'MS7'!$A$1:$B$160,2,0),"0")</f>
        <v>41</v>
      </c>
      <c r="R79" s="58">
        <f>IFERROR(VLOOKUP(Q79,'MS7'!$B$1:$C$161,2,0),0)</f>
        <v>378.851046</v>
      </c>
      <c r="S79" s="55" t="str">
        <f>IFERROR(VLOOKUP($B79,'MS8'!$A$1:$B$160,2,0),"0")</f>
        <v>0</v>
      </c>
      <c r="T79" s="58">
        <f>IFERROR(VLOOKUP(S79,'MS8'!$B$1:$C$161,2,0),0)</f>
        <v>0</v>
      </c>
      <c r="U79" s="55" t="str">
        <f>IFERROR(VLOOKUP($B79,'MS9'!$A$1:$B$160,2,0),"0")</f>
        <v>0</v>
      </c>
      <c r="V79" s="58">
        <f>IFERROR(VLOOKUP(U79,'MS9'!$B$1:$C$161,2,0),0)</f>
        <v>0</v>
      </c>
      <c r="W79" s="55">
        <f>IFERROR(VLOOKUP($B79,'MS10'!$A$1:$B$160,2,0),"0")</f>
        <v>52</v>
      </c>
      <c r="X79" s="58">
        <f>IFERROR(VLOOKUP(W79,'MS10'!$B$1:$C$161,2,0),0)</f>
        <v>169.1794022</v>
      </c>
      <c r="Y79" s="55">
        <f>IFERROR(VLOOKUP($B79,'MS11'!$A$1:$B$160,2,0),"0")</f>
        <v>60</v>
      </c>
      <c r="Z79" s="58">
        <f>IFERROR(VLOOKUP(Y79,'MS11'!$B$1:$C$161,2,0),0)</f>
        <v>38.56275179</v>
      </c>
      <c r="AA79" s="55" t="str">
        <f>IFERROR(VLOOKUP($B79,'MS12'!$A$1:$B$160,2,0),"0")</f>
        <v>0</v>
      </c>
      <c r="AB79" s="58">
        <f>IFERROR(VLOOKUP(AA79,'MS12'!$B$1:$C$161,2,0),0)</f>
        <v>0</v>
      </c>
      <c r="AC79" s="55" t="str">
        <f>IFERROR(VLOOKUP($B79,'MS13'!$A$1:$B$160,2,0),"0")</f>
        <v>0</v>
      </c>
      <c r="AD79" s="58">
        <f>IFERROR(VLOOKUP(AC79,'MS13'!$B$1:$C$161,2,0),0)</f>
        <v>0</v>
      </c>
      <c r="AE79" s="41" t="str">
        <f>IFERROR(__xludf.DUMMYFUNCTION("""COMPUTED_VALUE"""),"SCOTT16")</f>
        <v>SCOTT16</v>
      </c>
      <c r="AF79" s="51">
        <f t="shared" si="2"/>
        <v>2555.370806</v>
      </c>
      <c r="AG79" s="58">
        <f>IFERROR(VLOOKUP($AE79,'MS1'!$A$1:$C$161,3,0),0)</f>
        <v>0</v>
      </c>
      <c r="AH79" s="58">
        <f>IFERROR(VLOOKUP($AE79,'MS2'!$A$1:$C$161,3,0),0)</f>
        <v>528.1564149</v>
      </c>
      <c r="AI79" s="58">
        <f>IFERROR(VLOOKUP($AE79,'MS3'!$A$1:$C$161,3,0),0)</f>
        <v>408.6332919</v>
      </c>
      <c r="AJ79" s="58">
        <f>IFERROR(VLOOKUP($AE79,'MS4'!$A$1:$C$161,3,0),0)</f>
        <v>335.4760888</v>
      </c>
      <c r="AK79" s="58">
        <f>IFERROR(VLOOKUP($AE79,'MS5'!$A$1:$C$161,3,0),0)</f>
        <v>0</v>
      </c>
      <c r="AL79" s="58">
        <f>IFERROR(VLOOKUP($AE79,'MS6'!$A$1:$C$161,3,0),0)</f>
        <v>556.8490233</v>
      </c>
      <c r="AM79" s="58">
        <f>IFERROR(VLOOKUP($AE79,'MS7'!$A$1:$C$161,3,0),0)</f>
        <v>0</v>
      </c>
      <c r="AN79" s="58">
        <f>IFERROR(VLOOKUP($AE79,'MS8'!$A$1:$C$161,3,0),0)</f>
        <v>0</v>
      </c>
      <c r="AO79" s="58">
        <f>IFERROR(VLOOKUP($AE79,'MS9'!$A$1:$C$161,3,0),0)</f>
        <v>726.2559867</v>
      </c>
      <c r="AP79" s="58">
        <f>IFERROR(VLOOKUP($AE79,'MS10'!$A$1:$C$161,3,0),0)</f>
        <v>0</v>
      </c>
      <c r="AQ79" s="58">
        <f>IFERROR(VLOOKUP($AE79,'MS11'!$A$1:$C$161,3,0),0)</f>
        <v>0</v>
      </c>
      <c r="AR79" s="58">
        <f>IFERROR(VLOOKUP($AE79,'MS12'!$A$1:$C$161,3,0),0)</f>
        <v>0</v>
      </c>
      <c r="AS79" s="58">
        <f>IFERROR(VLOOKUP($AE79,'MS13'!$A$1:$C$161,3,0),0)</f>
        <v>0</v>
      </c>
    </row>
    <row r="80" ht="15.75" customHeight="1">
      <c r="A80" s="45">
        <f t="shared" si="1"/>
        <v>79</v>
      </c>
      <c r="B80" s="94" t="s">
        <v>115</v>
      </c>
      <c r="C80" s="51">
        <v>2225.9699221619776</v>
      </c>
      <c r="D80" s="51"/>
      <c r="E80" s="55" t="str">
        <f>IFERROR(VLOOKUP($B80,'MS1'!$A$1:$B$160,2,0),"0")</f>
        <v>0</v>
      </c>
      <c r="F80" s="58">
        <f>IFERROR(VLOOKUP(E80,'MS1'!$B$1:$C$161,2,0),0)</f>
        <v>0</v>
      </c>
      <c r="G80" s="55" t="str">
        <f>IFERROR(VLOOKUP($B80,'MS2'!$A$1:$B$160,2,0),"0")</f>
        <v>0</v>
      </c>
      <c r="H80" s="58">
        <f>IFERROR(VLOOKUP(G80,'MS2'!$B$1:$C$161,2,0),0)</f>
        <v>0</v>
      </c>
      <c r="I80" s="55">
        <f>IFERROR(VLOOKUP($B80,'MS3'!$A$1:$B$161,2,0),0)</f>
        <v>51</v>
      </c>
      <c r="J80" s="58">
        <f>IFERROR(VLOOKUP(I80,'MS3'!$B$1:$C$161,2,0),0)</f>
        <v>299.4351274</v>
      </c>
      <c r="K80" s="55" t="str">
        <f>IFERROR(VLOOKUP($B80,'MS4'!$A$1:$B$160,2,0),"0")</f>
        <v>0</v>
      </c>
      <c r="L80" s="58">
        <f>IFERROR(VLOOKUP(K80,'MS4'!$B$1:$C$161,2,0),0)</f>
        <v>0</v>
      </c>
      <c r="M80" s="55" t="str">
        <f>IFERROR(VLOOKUP($B80,'MS5'!$A$1:$B$160,2,0),"0")</f>
        <v>0</v>
      </c>
      <c r="N80" s="58">
        <f>IFERROR(VLOOKUP(M80,'MS5'!$B$1:$C$161,2,0),0)</f>
        <v>0</v>
      </c>
      <c r="O80" s="55">
        <f>IFERROR(VLOOKUP($B80,'MS6'!$A$1:$B$160,2,0),"0")</f>
        <v>66</v>
      </c>
      <c r="P80" s="58">
        <f>IFERROR(VLOOKUP(O80,'MS6'!$B$1:$C$161,2,0),0)</f>
        <v>35.17130152</v>
      </c>
      <c r="Q80" s="55">
        <f>IFERROR(VLOOKUP($B80,'MS7'!$A$1:$B$160,2,0),"0")</f>
        <v>10</v>
      </c>
      <c r="R80" s="58">
        <f>IFERROR(VLOOKUP(Q80,'MS7'!$B$1:$C$161,2,0),0)</f>
        <v>1115.366785</v>
      </c>
      <c r="S80" s="55">
        <f>IFERROR(VLOOKUP($B80,'MS8'!$A$1:$B$160,2,0),"0")</f>
        <v>54</v>
      </c>
      <c r="T80" s="58">
        <f>IFERROR(VLOOKUP(S80,'MS8'!$B$1:$C$161,2,0),0)</f>
        <v>184.9038645</v>
      </c>
      <c r="U80" s="55">
        <f>IFERROR(VLOOKUP($B80,'MS9'!$A$1:$B$160,2,0),"0")</f>
        <v>27</v>
      </c>
      <c r="V80" s="58">
        <f>IFERROR(VLOOKUP(U80,'MS9'!$B$1:$C$161,2,0),0)</f>
        <v>591.0928436</v>
      </c>
      <c r="W80" s="55" t="str">
        <f>IFERROR(VLOOKUP($B80,'MS10'!$A$1:$B$160,2,0),"0")</f>
        <v>0</v>
      </c>
      <c r="X80" s="58">
        <f>IFERROR(VLOOKUP(W80,'MS10'!$B$1:$C$161,2,0),0)</f>
        <v>0</v>
      </c>
      <c r="Y80" s="55" t="str">
        <f>IFERROR(VLOOKUP($B80,'MS11'!$A$1:$B$160,2,0),"0")</f>
        <v>0</v>
      </c>
      <c r="Z80" s="58">
        <f>IFERROR(VLOOKUP(Y80,'MS11'!$B$1:$C$161,2,0),0)</f>
        <v>0</v>
      </c>
      <c r="AA80" s="55" t="str">
        <f>IFERROR(VLOOKUP($B80,'MS12'!$A$1:$B$160,2,0),"0")</f>
        <v>0</v>
      </c>
      <c r="AB80" s="58">
        <f>IFERROR(VLOOKUP(AA80,'MS12'!$B$1:$C$161,2,0),0)</f>
        <v>0</v>
      </c>
      <c r="AC80" s="55" t="str">
        <f>IFERROR(VLOOKUP($B80,'MS13'!$A$1:$B$160,2,0),"0")</f>
        <v>0</v>
      </c>
      <c r="AD80" s="58">
        <f>IFERROR(VLOOKUP(AC80,'MS13'!$B$1:$C$161,2,0),0)</f>
        <v>0</v>
      </c>
      <c r="AE80" s="41" t="str">
        <f>IFERROR(__xludf.DUMMYFUNCTION("""COMPUTED_VALUE"""),"FisherPrice.")</f>
        <v>FisherPrice.</v>
      </c>
      <c r="AF80" s="51">
        <f t="shared" si="2"/>
        <v>6173.274121</v>
      </c>
      <c r="AG80" s="58">
        <f>IFERROR(VLOOKUP($AE80,'MS1'!$A$1:$C$161,3,0),0)</f>
        <v>0</v>
      </c>
      <c r="AH80" s="58">
        <f>IFERROR(VLOOKUP($AE80,'MS2'!$A$1:$C$161,3,0),0)</f>
        <v>394.3417086</v>
      </c>
      <c r="AI80" s="58">
        <f>IFERROR(VLOOKUP($AE80,'MS3'!$A$1:$C$161,3,0),0)</f>
        <v>176.2014455</v>
      </c>
      <c r="AJ80" s="58">
        <f>IFERROR(VLOOKUP($AE80,'MS4'!$A$1:$C$161,3,0),0)</f>
        <v>686.3641673</v>
      </c>
      <c r="AK80" s="58">
        <f>IFERROR(VLOOKUP($AE80,'MS5'!$A$1:$C$161,3,0),0)</f>
        <v>524.1601409</v>
      </c>
      <c r="AL80" s="58">
        <f>IFERROR(VLOOKUP($AE80,'MS6'!$A$1:$C$161,3,0),0)</f>
        <v>467.105601</v>
      </c>
      <c r="AM80" s="58">
        <f>IFERROR(VLOOKUP($AE80,'MS7'!$A$1:$C$161,3,0),0)</f>
        <v>0</v>
      </c>
      <c r="AN80" s="58">
        <f>IFERROR(VLOOKUP($AE80,'MS8'!$A$1:$C$161,3,0),0)</f>
        <v>95.65566542</v>
      </c>
      <c r="AO80" s="58">
        <f>IFERROR(VLOOKUP($AE80,'MS9'!$A$1:$C$161,3,0),0)</f>
        <v>1859.321582</v>
      </c>
      <c r="AP80" s="58">
        <f>IFERROR(VLOOKUP($AE80,'MS10'!$A$1:$C$161,3,0),0)</f>
        <v>1851.347824</v>
      </c>
      <c r="AQ80" s="58">
        <f>IFERROR(VLOOKUP($AE80,'MS11'!$A$1:$C$161,3,0),0)</f>
        <v>118.775986</v>
      </c>
      <c r="AR80" s="58">
        <f>IFERROR(VLOOKUP($AE80,'MS12'!$A$1:$C$161,3,0),0)</f>
        <v>0</v>
      </c>
      <c r="AS80" s="58">
        <f>IFERROR(VLOOKUP($AE80,'MS13'!$A$1:$C$161,3,0),0)</f>
        <v>0</v>
      </c>
    </row>
    <row r="81" ht="15.75" customHeight="1">
      <c r="A81" s="45">
        <f t="shared" si="1"/>
        <v>80</v>
      </c>
      <c r="B81" s="89" t="s">
        <v>133</v>
      </c>
      <c r="C81" s="51">
        <v>1953.841582950832</v>
      </c>
      <c r="D81" s="51"/>
      <c r="E81" s="55" t="str">
        <f>IFERROR(VLOOKUP($B81,'MS1'!$A$1:$B$160,2,0),"0")</f>
        <v>0</v>
      </c>
      <c r="F81" s="58">
        <f>IFERROR(VLOOKUP(E81,'MS1'!$B$1:$C$161,2,0),0)</f>
        <v>0</v>
      </c>
      <c r="G81" s="55" t="str">
        <f>IFERROR(VLOOKUP($B81,'MS2'!$A$1:$B$160,2,0),"0")</f>
        <v>0</v>
      </c>
      <c r="H81" s="58">
        <f>IFERROR(VLOOKUP(G81,'MS2'!$B$1:$C$161,2,0),0)</f>
        <v>0</v>
      </c>
      <c r="I81" s="55">
        <f>IFERROR(VLOOKUP($B81,'MS3'!$A$1:$B$161,2,0),0)</f>
        <v>0</v>
      </c>
      <c r="J81" s="58">
        <f>IFERROR(VLOOKUP(I81,'MS3'!$B$1:$C$161,2,0),0)</f>
        <v>0</v>
      </c>
      <c r="K81" s="55" t="str">
        <f>IFERROR(VLOOKUP($B81,'MS4'!$A$1:$B$160,2,0),"0")</f>
        <v>0</v>
      </c>
      <c r="L81" s="58">
        <f>IFERROR(VLOOKUP(K81,'MS4'!$B$1:$C$161,2,0),0)</f>
        <v>0</v>
      </c>
      <c r="M81" s="55" t="str">
        <f>IFERROR(VLOOKUP($B81,'MS5'!$A$1:$B$160,2,0),"0")</f>
        <v>0</v>
      </c>
      <c r="N81" s="58">
        <f>IFERROR(VLOOKUP(M81,'MS5'!$B$1:$C$161,2,0),0)</f>
        <v>0</v>
      </c>
      <c r="O81" s="55">
        <f>IFERROR(VLOOKUP($B81,'MS6'!$A$1:$B$160,2,0),"0")</f>
        <v>29</v>
      </c>
      <c r="P81" s="58">
        <f>IFERROR(VLOOKUP(O81,'MS6'!$B$1:$C$161,2,0),0)</f>
        <v>575.9882988</v>
      </c>
      <c r="Q81" s="55">
        <f>IFERROR(VLOOKUP($B81,'MS7'!$A$1:$B$160,2,0),"0")</f>
        <v>67</v>
      </c>
      <c r="R81" s="58">
        <f>IFERROR(VLOOKUP(Q81,'MS7'!$B$1:$C$161,2,0),0)</f>
        <v>34.66322858</v>
      </c>
      <c r="S81" s="55">
        <f>IFERROR(VLOOKUP($B81,'MS8'!$A$1:$B$160,2,0),"0")</f>
        <v>39</v>
      </c>
      <c r="T81" s="58">
        <f>IFERROR(VLOOKUP(S81,'MS8'!$B$1:$C$161,2,0),0)</f>
        <v>401.1513628</v>
      </c>
      <c r="U81" s="55" t="str">
        <f>IFERROR(VLOOKUP($B81,'MS9'!$A$1:$B$160,2,0),"0")</f>
        <v>0</v>
      </c>
      <c r="V81" s="58">
        <f>IFERROR(VLOOKUP(U81,'MS9'!$B$1:$C$161,2,0),0)</f>
        <v>0</v>
      </c>
      <c r="W81" s="55" t="str">
        <f>IFERROR(VLOOKUP($B81,'MS10'!$A$1:$B$160,2,0),"0")</f>
        <v>0</v>
      </c>
      <c r="X81" s="58">
        <f>IFERROR(VLOOKUP(W81,'MS10'!$B$1:$C$161,2,0),0)</f>
        <v>0</v>
      </c>
      <c r="Y81" s="55">
        <f>IFERROR(VLOOKUP($B81,'MS11'!$A$1:$B$160,2,0),"0")</f>
        <v>13</v>
      </c>
      <c r="Z81" s="58">
        <f>IFERROR(VLOOKUP(Y81,'MS11'!$B$1:$C$161,2,0),0)</f>
        <v>942.0386928</v>
      </c>
      <c r="AA81" s="55" t="str">
        <f>IFERROR(VLOOKUP($B81,'MS12'!$A$1:$B$160,2,0),"0")</f>
        <v>0</v>
      </c>
      <c r="AB81" s="58">
        <f>IFERROR(VLOOKUP(AA81,'MS12'!$B$1:$C$161,2,0),0)</f>
        <v>0</v>
      </c>
      <c r="AC81" s="55" t="str">
        <f>IFERROR(VLOOKUP($B81,'MS13'!$A$1:$B$160,2,0),"0")</f>
        <v>0</v>
      </c>
      <c r="AD81" s="58">
        <f>IFERROR(VLOOKUP(AC81,'MS13'!$B$1:$C$161,2,0),0)</f>
        <v>0</v>
      </c>
      <c r="AE81" s="41" t="str">
        <f>IFERROR(__xludf.DUMMYFUNCTION("""COMPUTED_VALUE"""),"Kiki Bazaar")</f>
        <v>Kiki Bazaar</v>
      </c>
      <c r="AF81" s="51">
        <f t="shared" si="2"/>
        <v>3802.075385</v>
      </c>
      <c r="AG81" s="58">
        <f>IFERROR(VLOOKUP($AE81,'MS1'!$A$1:$C$161,3,0),0)</f>
        <v>0</v>
      </c>
      <c r="AH81" s="58">
        <f>IFERROR(VLOOKUP($AE81,'MS2'!$A$1:$C$161,3,0),0)</f>
        <v>290.3820912</v>
      </c>
      <c r="AI81" s="58">
        <f>IFERROR(VLOOKUP($AE81,'MS3'!$A$1:$C$161,3,0),0)</f>
        <v>758.8985865</v>
      </c>
      <c r="AJ81" s="58">
        <f>IFERROR(VLOOKUP($AE81,'MS4'!$A$1:$C$161,3,0),0)</f>
        <v>85.91996914</v>
      </c>
      <c r="AK81" s="58">
        <f>IFERROR(VLOOKUP($AE81,'MS5'!$A$1:$C$161,3,0),0)</f>
        <v>0</v>
      </c>
      <c r="AL81" s="58">
        <f>IFERROR(VLOOKUP($AE81,'MS6'!$A$1:$C$161,3,0),0)</f>
        <v>615.6891755</v>
      </c>
      <c r="AM81" s="58">
        <f>IFERROR(VLOOKUP($AE81,'MS7'!$A$1:$C$161,3,0),0)</f>
        <v>394.3417086</v>
      </c>
      <c r="AN81" s="58">
        <f>IFERROR(VLOOKUP($AE81,'MS8'!$A$1:$C$161,3,0),0)</f>
        <v>575.9882988</v>
      </c>
      <c r="AO81" s="58">
        <f>IFERROR(VLOOKUP($AE81,'MS9'!$A$1:$C$161,3,0),0)</f>
        <v>0</v>
      </c>
      <c r="AP81" s="58">
        <f>IFERROR(VLOOKUP($AE81,'MS10'!$A$1:$C$161,3,0),0)</f>
        <v>1080.855555</v>
      </c>
      <c r="AQ81" s="58">
        <f>IFERROR(VLOOKUP($AE81,'MS11'!$A$1:$C$161,3,0),0)</f>
        <v>0</v>
      </c>
      <c r="AR81" s="58">
        <f>IFERROR(VLOOKUP($AE81,'MS12'!$A$1:$C$161,3,0),0)</f>
        <v>0</v>
      </c>
      <c r="AS81" s="58">
        <f>IFERROR(VLOOKUP($AE81,'MS13'!$A$1:$C$161,3,0),0)</f>
        <v>0</v>
      </c>
    </row>
    <row r="82" ht="15.75" customHeight="1">
      <c r="A82" s="45">
        <f t="shared" si="1"/>
        <v>81</v>
      </c>
      <c r="B82" s="87" t="s">
        <v>124</v>
      </c>
      <c r="C82" s="51">
        <v>1921.8800099395553</v>
      </c>
      <c r="D82" s="51"/>
      <c r="E82" s="55">
        <f>IFERROR(VLOOKUP($B82,'MS1'!$A$1:$B$160,2,0),"0")</f>
        <v>49</v>
      </c>
      <c r="F82" s="58">
        <f>IFERROR(VLOOKUP(E82,'MS1'!$B$1:$C$161,2,0),0)</f>
        <v>262.3836273</v>
      </c>
      <c r="G82" s="55">
        <f>IFERROR(VLOOKUP($B82,'MS2'!$A$1:$B$160,2,0),"0")</f>
        <v>48</v>
      </c>
      <c r="H82" s="58">
        <f>IFERROR(VLOOKUP(G82,'MS2'!$B$1:$C$161,2,0),0)</f>
        <v>276.2986917</v>
      </c>
      <c r="I82" s="55">
        <f>IFERROR(VLOOKUP($B82,'MS3'!$A$1:$B$161,2,0),0)</f>
        <v>40</v>
      </c>
      <c r="J82" s="58">
        <f>IFERROR(VLOOKUP(I82,'MS3'!$B$1:$C$161,2,0),0)</f>
        <v>452.8023471</v>
      </c>
      <c r="K82" s="55" t="str">
        <f>IFERROR(VLOOKUP($B82,'MS4'!$A$1:$B$160,2,0),"0")</f>
        <v>0</v>
      </c>
      <c r="L82" s="58">
        <f>IFERROR(VLOOKUP(K82,'MS4'!$B$1:$C$161,2,0),0)</f>
        <v>0</v>
      </c>
      <c r="M82" s="55">
        <f>IFERROR(VLOOKUP($B82,'MS5'!$A$1:$B$160,2,0),"0")</f>
        <v>56</v>
      </c>
      <c r="N82" s="58">
        <f>IFERROR(VLOOKUP(M82,'MS5'!$B$1:$C$161,2,0),0)</f>
        <v>91.5452064</v>
      </c>
      <c r="O82" s="55">
        <f>IFERROR(VLOOKUP($B82,'MS6'!$A$1:$B$160,2,0),"0")</f>
        <v>18</v>
      </c>
      <c r="P82" s="58">
        <f>IFERROR(VLOOKUP(O82,'MS6'!$B$1:$C$161,2,0),0)</f>
        <v>827.3803813</v>
      </c>
      <c r="Q82" s="55">
        <f>IFERROR(VLOOKUP($B82,'MS7'!$A$1:$B$160,2,0),"0")</f>
        <v>69</v>
      </c>
      <c r="R82" s="58">
        <f>IFERROR(VLOOKUP(Q82,'MS7'!$B$1:$C$161,2,0),0)</f>
        <v>11.46975614</v>
      </c>
      <c r="S82" s="55" t="str">
        <f>IFERROR(VLOOKUP($B82,'MS8'!$A$1:$B$160,2,0),"0")</f>
        <v>0</v>
      </c>
      <c r="T82" s="58">
        <f>IFERROR(VLOOKUP(S82,'MS8'!$B$1:$C$161,2,0),0)</f>
        <v>0</v>
      </c>
      <c r="U82" s="55" t="str">
        <f>IFERROR(VLOOKUP($B82,'MS9'!$A$1:$B$160,2,0),"0")</f>
        <v>0</v>
      </c>
      <c r="V82" s="58">
        <f>IFERROR(VLOOKUP(U82,'MS9'!$B$1:$C$161,2,0),0)</f>
        <v>0</v>
      </c>
      <c r="W82" s="55" t="str">
        <f>IFERROR(VLOOKUP($B82,'MS10'!$A$1:$B$160,2,0),"0")</f>
        <v>0</v>
      </c>
      <c r="X82" s="58">
        <f>IFERROR(VLOOKUP(W82,'MS10'!$B$1:$C$161,2,0),0)</f>
        <v>0</v>
      </c>
      <c r="Y82" s="55" t="str">
        <f>IFERROR(VLOOKUP($B82,'MS11'!$A$1:$B$160,2,0),"0")</f>
        <v>0</v>
      </c>
      <c r="Z82" s="58">
        <f>IFERROR(VLOOKUP(Y82,'MS11'!$B$1:$C$161,2,0),0)</f>
        <v>0</v>
      </c>
      <c r="AA82" s="55" t="str">
        <f>IFERROR(VLOOKUP($B82,'MS12'!$A$1:$B$160,2,0),"0")</f>
        <v>0</v>
      </c>
      <c r="AB82" s="58">
        <f>IFERROR(VLOOKUP(AA82,'MS12'!$B$1:$C$161,2,0),0)</f>
        <v>0</v>
      </c>
      <c r="AC82" s="55" t="str">
        <f>IFERROR(VLOOKUP($B82,'MS13'!$A$1:$B$160,2,0),"0")</f>
        <v>0</v>
      </c>
      <c r="AD82" s="58">
        <f>IFERROR(VLOOKUP(AC82,'MS13'!$B$1:$C$161,2,0),0)</f>
        <v>0</v>
      </c>
      <c r="AE82" s="41" t="str">
        <f>IFERROR(__xludf.DUMMYFUNCTION("""COMPUTED_VALUE"""),"Kilua941")</f>
        <v>Kilua941</v>
      </c>
      <c r="AF82" s="51">
        <f t="shared" si="2"/>
        <v>601.1341895</v>
      </c>
      <c r="AG82" s="58">
        <f>IFERROR(VLOOKUP($AE82,'MS1'!$A$1:$C$161,3,0),0)</f>
        <v>0</v>
      </c>
      <c r="AH82" s="58">
        <f>IFERROR(VLOOKUP($AE82,'MS2'!$A$1:$C$161,3,0),0)</f>
        <v>221.5838614</v>
      </c>
      <c r="AI82" s="58">
        <f>IFERROR(VLOOKUP($AE82,'MS3'!$A$1:$C$161,3,0),0)</f>
        <v>74.48099557</v>
      </c>
      <c r="AJ82" s="58">
        <f>IFERROR(VLOOKUP($AE82,'MS4'!$A$1:$C$161,3,0),0)</f>
        <v>305.0693325</v>
      </c>
      <c r="AK82" s="58">
        <f>IFERROR(VLOOKUP($AE82,'MS5'!$A$1:$C$161,3,0),0)</f>
        <v>0</v>
      </c>
      <c r="AL82" s="58">
        <f>IFERROR(VLOOKUP($AE82,'MS6'!$A$1:$C$161,3,0),0)</f>
        <v>0</v>
      </c>
      <c r="AM82" s="58">
        <f>IFERROR(VLOOKUP($AE82,'MS7'!$A$1:$C$161,3,0),0)</f>
        <v>0</v>
      </c>
      <c r="AN82" s="58">
        <f>IFERROR(VLOOKUP($AE82,'MS8'!$A$1:$C$161,3,0),0)</f>
        <v>0</v>
      </c>
      <c r="AO82" s="58">
        <f>IFERROR(VLOOKUP($AE82,'MS9'!$A$1:$C$161,3,0),0)</f>
        <v>0</v>
      </c>
      <c r="AP82" s="58">
        <f>IFERROR(VLOOKUP($AE82,'MS10'!$A$1:$C$161,3,0),0)</f>
        <v>0</v>
      </c>
      <c r="AQ82" s="58">
        <f>IFERROR(VLOOKUP($AE82,'MS11'!$A$1:$C$161,3,0),0)</f>
        <v>0</v>
      </c>
      <c r="AR82" s="58">
        <f>IFERROR(VLOOKUP($AE82,'MS12'!$A$1:$C$161,3,0),0)</f>
        <v>0</v>
      </c>
      <c r="AS82" s="58">
        <f>IFERROR(VLOOKUP($AE82,'MS13'!$A$1:$C$161,3,0),0)</f>
        <v>0</v>
      </c>
    </row>
    <row r="83" ht="15.75" customHeight="1">
      <c r="A83" s="45">
        <f t="shared" si="1"/>
        <v>82</v>
      </c>
      <c r="B83" s="41" t="s">
        <v>118</v>
      </c>
      <c r="C83" s="51">
        <v>1862.6651577553698</v>
      </c>
      <c r="D83" s="51"/>
      <c r="E83" s="55" t="str">
        <f>IFERROR(VLOOKUP($B83,'MS1'!$A$1:$B$160,2,0),"0")</f>
        <v>0</v>
      </c>
      <c r="F83" s="58">
        <f>IFERROR(VLOOKUP(E83,'MS1'!$B$1:$C$161,2,0),0)</f>
        <v>0</v>
      </c>
      <c r="G83" s="55">
        <f>IFERROR(VLOOKUP($B83,'MS2'!$A$1:$B$160,2,0),"0")</f>
        <v>56</v>
      </c>
      <c r="H83" s="58">
        <f>IFERROR(VLOOKUP(G83,'MS2'!$B$1:$C$161,2,0),0)</f>
        <v>169.1794022</v>
      </c>
      <c r="I83" s="55">
        <f>IFERROR(VLOOKUP($B83,'MS3'!$A$1:$B$161,2,0),0)</f>
        <v>0</v>
      </c>
      <c r="J83" s="58">
        <f>IFERROR(VLOOKUP(I83,'MS3'!$B$1:$C$161,2,0),0)</f>
        <v>0</v>
      </c>
      <c r="K83" s="55" t="str">
        <f>IFERROR(VLOOKUP($B83,'MS4'!$A$1:$B$160,2,0),"0")</f>
        <v>0</v>
      </c>
      <c r="L83" s="58">
        <f>IFERROR(VLOOKUP(K83,'MS4'!$B$1:$C$161,2,0),0)</f>
        <v>0</v>
      </c>
      <c r="M83" s="55">
        <f>IFERROR(VLOOKUP($B83,'MS5'!$A$1:$B$160,2,0),"0")</f>
        <v>19</v>
      </c>
      <c r="N83" s="58">
        <f>IFERROR(VLOOKUP(M83,'MS5'!$B$1:$C$161,2,0),0)</f>
        <v>753.9609468</v>
      </c>
      <c r="O83" s="55" t="str">
        <f>IFERROR(VLOOKUP($B83,'MS6'!$A$1:$B$160,2,0),"0")</f>
        <v>0</v>
      </c>
      <c r="P83" s="58">
        <f>IFERROR(VLOOKUP(O83,'MS6'!$B$1:$C$161,2,0),0)</f>
        <v>0</v>
      </c>
      <c r="Q83" s="55" t="str">
        <f>IFERROR(VLOOKUP($B83,'MS7'!$A$1:$B$160,2,0),"0")</f>
        <v>0</v>
      </c>
      <c r="R83" s="58">
        <f>IFERROR(VLOOKUP(Q83,'MS7'!$B$1:$C$161,2,0),0)</f>
        <v>0</v>
      </c>
      <c r="S83" s="55">
        <f>IFERROR(VLOOKUP($B83,'MS8'!$A$1:$B$160,2,0),"0")</f>
        <v>63</v>
      </c>
      <c r="T83" s="58">
        <f>IFERROR(VLOOKUP(S83,'MS8'!$B$1:$C$161,2,0),0)</f>
        <v>71.16546345</v>
      </c>
      <c r="U83" s="55">
        <f>IFERROR(VLOOKUP($B83,'MS9'!$A$1:$B$160,2,0),"0")</f>
        <v>65</v>
      </c>
      <c r="V83" s="58">
        <f>IFERROR(VLOOKUP(U83,'MS9'!$B$1:$C$161,2,0),0)</f>
        <v>12.16756559</v>
      </c>
      <c r="W83" s="55">
        <f>IFERROR(VLOOKUP($B83,'MS10'!$A$1:$B$160,2,0),"0")</f>
        <v>16</v>
      </c>
      <c r="X83" s="58">
        <f>IFERROR(VLOOKUP(W83,'MS10'!$B$1:$C$161,2,0),0)</f>
        <v>856.1917797</v>
      </c>
      <c r="Y83" s="55" t="str">
        <f>IFERROR(VLOOKUP($B83,'MS11'!$A$1:$B$160,2,0),"0")</f>
        <v>0</v>
      </c>
      <c r="Z83" s="58">
        <f>IFERROR(VLOOKUP(Y83,'MS11'!$B$1:$C$161,2,0),0)</f>
        <v>0</v>
      </c>
      <c r="AA83" s="55" t="str">
        <f>IFERROR(VLOOKUP($B83,'MS12'!$A$1:$B$160,2,0),"0")</f>
        <v>0</v>
      </c>
      <c r="AB83" s="58">
        <f>IFERROR(VLOOKUP(AA83,'MS12'!$B$1:$C$161,2,0),0)</f>
        <v>0</v>
      </c>
      <c r="AC83" s="55" t="str">
        <f>IFERROR(VLOOKUP($B83,'MS13'!$A$1:$B$160,2,0),"0")</f>
        <v>0</v>
      </c>
      <c r="AD83" s="58">
        <f>IFERROR(VLOOKUP(AC83,'MS13'!$B$1:$C$161,2,0),0)</f>
        <v>0</v>
      </c>
      <c r="AE83" s="41" t="str">
        <f>IFERROR(__xludf.DUMMYFUNCTION("""COMPUTED_VALUE"""),"Baykoku")</f>
        <v>Baykoku</v>
      </c>
      <c r="AF83" s="51">
        <f t="shared" si="2"/>
        <v>4061.322068</v>
      </c>
      <c r="AG83" s="58">
        <f>IFERROR(VLOOKUP($AE83,'MS1'!$A$1:$C$161,3,0),0)</f>
        <v>0</v>
      </c>
      <c r="AH83" s="58">
        <f>IFERROR(VLOOKUP($AE83,'MS2'!$A$1:$C$161,3,0),0)</f>
        <v>208.2794446</v>
      </c>
      <c r="AI83" s="58">
        <f>IFERROR(VLOOKUP($AE83,'MS3'!$A$1:$C$161,3,0),0)</f>
        <v>969.596006</v>
      </c>
      <c r="AJ83" s="58">
        <f>IFERROR(VLOOKUP($AE83,'MS4'!$A$1:$C$161,3,0),0)</f>
        <v>1009.488238</v>
      </c>
      <c r="AK83" s="58">
        <f>IFERROR(VLOOKUP($AE83,'MS5'!$A$1:$C$161,3,0),0)</f>
        <v>1631.005823</v>
      </c>
      <c r="AL83" s="58">
        <f>IFERROR(VLOOKUP($AE83,'MS6'!$A$1:$C$161,3,0),0)</f>
        <v>71.16546345</v>
      </c>
      <c r="AM83" s="58">
        <f>IFERROR(VLOOKUP($AE83,'MS7'!$A$1:$C$161,3,0),0)</f>
        <v>0</v>
      </c>
      <c r="AN83" s="58">
        <f>IFERROR(VLOOKUP($AE83,'MS8'!$A$1:$C$161,3,0),0)</f>
        <v>171.7870937</v>
      </c>
      <c r="AO83" s="58">
        <f>IFERROR(VLOOKUP($AE83,'MS9'!$A$1:$C$161,3,0),0)</f>
        <v>0</v>
      </c>
      <c r="AP83" s="58">
        <f>IFERROR(VLOOKUP($AE83,'MS10'!$A$1:$C$161,3,0),0)</f>
        <v>0</v>
      </c>
      <c r="AQ83" s="58">
        <f>IFERROR(VLOOKUP($AE83,'MS11'!$A$1:$C$161,3,0),0)</f>
        <v>0</v>
      </c>
      <c r="AR83" s="58">
        <f>IFERROR(VLOOKUP($AE83,'MS12'!$A$1:$C$161,3,0),0)</f>
        <v>0</v>
      </c>
      <c r="AS83" s="58">
        <f>IFERROR(VLOOKUP($AE83,'MS13'!$A$1:$C$161,3,0),0)</f>
        <v>0</v>
      </c>
    </row>
    <row r="84" ht="15.75" customHeight="1">
      <c r="A84" s="45">
        <f t="shared" si="1"/>
        <v>83</v>
      </c>
      <c r="B84" s="41" t="s">
        <v>130</v>
      </c>
      <c r="C84" s="51">
        <v>1745.4015532045992</v>
      </c>
      <c r="D84" s="51"/>
      <c r="E84" s="55">
        <f>IFERROR(VLOOKUP($B84,'MS1'!$A$1:$B$160,2,0),"0")</f>
        <v>48</v>
      </c>
      <c r="F84" s="58">
        <f>IFERROR(VLOOKUP(E84,'MS1'!$B$1:$C$161,2,0),0)</f>
        <v>276.2986917</v>
      </c>
      <c r="G84" s="55">
        <f>IFERROR(VLOOKUP($B84,'MS2'!$A$1:$B$160,2,0),"0")</f>
        <v>68</v>
      </c>
      <c r="H84" s="58">
        <f>IFERROR(VLOOKUP(G84,'MS2'!$B$1:$C$161,2,0),0)</f>
        <v>23.02338758</v>
      </c>
      <c r="I84" s="55">
        <f>IFERROR(VLOOKUP($B84,'MS3'!$A$1:$B$161,2,0),0)</f>
        <v>0</v>
      </c>
      <c r="J84" s="58">
        <f>IFERROR(VLOOKUP(I84,'MS3'!$B$1:$C$161,2,0),0)</f>
        <v>0</v>
      </c>
      <c r="K84" s="55" t="str">
        <f>IFERROR(VLOOKUP($B84,'MS4'!$A$1:$B$160,2,0),"0")</f>
        <v>0</v>
      </c>
      <c r="L84" s="58">
        <f>IFERROR(VLOOKUP(K84,'MS4'!$B$1:$C$161,2,0),0)</f>
        <v>0</v>
      </c>
      <c r="M84" s="55" t="str">
        <f>IFERROR(VLOOKUP($B84,'MS5'!$A$1:$B$160,2,0),"0")</f>
        <v>0</v>
      </c>
      <c r="N84" s="58">
        <f>IFERROR(VLOOKUP(M84,'MS5'!$B$1:$C$161,2,0),0)</f>
        <v>0</v>
      </c>
      <c r="O84" s="55">
        <f>IFERROR(VLOOKUP($B84,'MS6'!$A$1:$B$160,2,0),"0")</f>
        <v>68</v>
      </c>
      <c r="P84" s="58">
        <f>IFERROR(VLOOKUP(O84,'MS6'!$B$1:$C$161,2,0),0)</f>
        <v>11.63659557</v>
      </c>
      <c r="Q84" s="55">
        <f>IFERROR(VLOOKUP($B84,'MS7'!$A$1:$B$160,2,0),"0")</f>
        <v>44</v>
      </c>
      <c r="R84" s="58">
        <f>IFERROR(VLOOKUP(Q84,'MS7'!$B$1:$C$161,2,0),0)</f>
        <v>333.7156976</v>
      </c>
      <c r="S84" s="55" t="str">
        <f>IFERROR(VLOOKUP($B84,'MS8'!$A$1:$B$160,2,0),"0")</f>
        <v>0</v>
      </c>
      <c r="T84" s="58">
        <f>IFERROR(VLOOKUP(S84,'MS8'!$B$1:$C$161,2,0),0)</f>
        <v>0</v>
      </c>
      <c r="U84" s="55">
        <f>IFERROR(VLOOKUP($B84,'MS9'!$A$1:$B$160,2,0),"0")</f>
        <v>10</v>
      </c>
      <c r="V84" s="58">
        <f>IFERROR(VLOOKUP(U84,'MS9'!$B$1:$C$161,2,0),0)</f>
        <v>1087.977872</v>
      </c>
      <c r="W84" s="55" t="str">
        <f>IFERROR(VLOOKUP($B84,'MS10'!$A$1:$B$160,2,0),"0")</f>
        <v>0</v>
      </c>
      <c r="X84" s="58">
        <f>IFERROR(VLOOKUP(W84,'MS10'!$B$1:$C$161,2,0),0)</f>
        <v>0</v>
      </c>
      <c r="Y84" s="55">
        <f>IFERROR(VLOOKUP($B84,'MS11'!$A$1:$B$160,2,0),"0")</f>
        <v>62</v>
      </c>
      <c r="Z84" s="58">
        <f>IFERROR(VLOOKUP(Y84,'MS11'!$B$1:$C$161,2,0),0)</f>
        <v>12.74930916</v>
      </c>
      <c r="AA84" s="55" t="str">
        <f>IFERROR(VLOOKUP($B84,'MS12'!$A$1:$B$160,2,0),"0")</f>
        <v>0</v>
      </c>
      <c r="AB84" s="58">
        <f>IFERROR(VLOOKUP(AA84,'MS12'!$B$1:$C$161,2,0),0)</f>
        <v>0</v>
      </c>
      <c r="AC84" s="55" t="str">
        <f>IFERROR(VLOOKUP($B84,'MS13'!$A$1:$B$160,2,0),"0")</f>
        <v>0</v>
      </c>
      <c r="AD84" s="58">
        <f>IFERROR(VLOOKUP(AC84,'MS13'!$B$1:$C$161,2,0),0)</f>
        <v>0</v>
      </c>
      <c r="AE84" s="41" t="str">
        <f>IFERROR(__xludf.DUMMYFUNCTION("""COMPUTED_VALUE"""),"HIPPO777")</f>
        <v>HIPPO777</v>
      </c>
      <c r="AF84" s="51">
        <f t="shared" si="2"/>
        <v>2520.609292</v>
      </c>
      <c r="AG84" s="58">
        <f>IFERROR(VLOOKUP($AE84,'MS1'!$A$1:$C$161,3,0),0)</f>
        <v>0</v>
      </c>
      <c r="AH84" s="58">
        <f>IFERROR(VLOOKUP($AE84,'MS2'!$A$1:$C$161,3,0),0)</f>
        <v>182.082012</v>
      </c>
      <c r="AI84" s="58">
        <f>IFERROR(VLOOKUP($AE84,'MS3'!$A$1:$C$161,3,0),0)</f>
        <v>0</v>
      </c>
      <c r="AJ84" s="58">
        <f>IFERROR(VLOOKUP($AE84,'MS4'!$A$1:$C$161,3,0),0)</f>
        <v>0</v>
      </c>
      <c r="AK84" s="58">
        <f>IFERROR(VLOOKUP($AE84,'MS5'!$A$1:$C$161,3,0),0)</f>
        <v>1302.931602</v>
      </c>
      <c r="AL84" s="58">
        <f>IFERROR(VLOOKUP($AE84,'MS6'!$A$1:$C$161,3,0),0)</f>
        <v>339.2808934</v>
      </c>
      <c r="AM84" s="58">
        <f>IFERROR(VLOOKUP($AE84,'MS7'!$A$1:$C$161,3,0),0)</f>
        <v>290.3820912</v>
      </c>
      <c r="AN84" s="58">
        <f>IFERROR(VLOOKUP($AE84,'MS8'!$A$1:$C$161,3,0),0)</f>
        <v>0</v>
      </c>
      <c r="AO84" s="58">
        <f>IFERROR(VLOOKUP($AE84,'MS9'!$A$1:$C$161,3,0),0)</f>
        <v>74.48099557</v>
      </c>
      <c r="AP84" s="58">
        <f>IFERROR(VLOOKUP($AE84,'MS10'!$A$1:$C$161,3,0),0)</f>
        <v>331.4516971</v>
      </c>
      <c r="AQ84" s="58">
        <f>IFERROR(VLOOKUP($AE84,'MS11'!$A$1:$C$161,3,0),0)</f>
        <v>0</v>
      </c>
      <c r="AR84" s="58">
        <f>IFERROR(VLOOKUP($AE84,'MS12'!$A$1:$C$161,3,0),0)</f>
        <v>0</v>
      </c>
      <c r="AS84" s="58">
        <f>IFERROR(VLOOKUP($AE84,'MS13'!$A$1:$C$161,3,0),0)</f>
        <v>0</v>
      </c>
    </row>
    <row r="85" ht="15.75" customHeight="1">
      <c r="A85" s="45">
        <f t="shared" si="1"/>
        <v>84</v>
      </c>
      <c r="B85" s="87" t="s">
        <v>114</v>
      </c>
      <c r="C85" s="51">
        <v>1709.5932254835184</v>
      </c>
      <c r="D85" s="51"/>
      <c r="E85" s="55" t="str">
        <f>IFERROR(VLOOKUP($B85,'MS1'!$A$1:$B$160,2,0),"0")</f>
        <v>0</v>
      </c>
      <c r="F85" s="58">
        <f>IFERROR(VLOOKUP(E85,'MS1'!$B$1:$C$161,2,0),0)</f>
        <v>0</v>
      </c>
      <c r="G85" s="55" t="str">
        <f>IFERROR(VLOOKUP($B85,'MS2'!$A$1:$B$160,2,0),"0")</f>
        <v>0</v>
      </c>
      <c r="H85" s="58">
        <f>IFERROR(VLOOKUP(G85,'MS2'!$B$1:$C$161,2,0),0)</f>
        <v>0</v>
      </c>
      <c r="I85" s="55">
        <f>IFERROR(VLOOKUP($B85,'MS3'!$A$1:$B$161,2,0),0)</f>
        <v>75</v>
      </c>
      <c r="J85" s="58">
        <f>IFERROR(VLOOKUP(I85,'MS3'!$B$1:$C$161,2,0),0)</f>
        <v>20.9163848</v>
      </c>
      <c r="K85" s="55" t="str">
        <f>IFERROR(VLOOKUP($B85,'MS4'!$A$1:$B$160,2,0),"0")</f>
        <v>0</v>
      </c>
      <c r="L85" s="58">
        <f>IFERROR(VLOOKUP(K85,'MS4'!$B$1:$C$161,2,0),0)</f>
        <v>0</v>
      </c>
      <c r="M85" s="55" t="str">
        <f>IFERROR(VLOOKUP($B85,'MS5'!$A$1:$B$160,2,0),"0")</f>
        <v>0</v>
      </c>
      <c r="N85" s="58">
        <f>IFERROR(VLOOKUP(M85,'MS5'!$B$1:$C$161,2,0),0)</f>
        <v>0</v>
      </c>
      <c r="O85" s="55">
        <f>IFERROR(VLOOKUP($B85,'MS6'!$A$1:$B$160,2,0),"0")</f>
        <v>40</v>
      </c>
      <c r="P85" s="58">
        <f>IFERROR(VLOOKUP(O85,'MS6'!$B$1:$C$161,2,0),0)</f>
        <v>385.3329692</v>
      </c>
      <c r="Q85" s="55">
        <f>IFERROR(VLOOKUP($B85,'MS7'!$A$1:$B$160,2,0),"0")</f>
        <v>55</v>
      </c>
      <c r="R85" s="58">
        <f>IFERROR(VLOOKUP(Q85,'MS7'!$B$1:$C$161,2,0),0)</f>
        <v>182.082012</v>
      </c>
      <c r="S85" s="55">
        <f>IFERROR(VLOOKUP($B85,'MS8'!$A$1:$B$160,2,0),"0")</f>
        <v>41</v>
      </c>
      <c r="T85" s="58">
        <f>IFERROR(VLOOKUP(S85,'MS8'!$B$1:$C$161,2,0),0)</f>
        <v>369.7560052</v>
      </c>
      <c r="U85" s="55">
        <f>IFERROR(VLOOKUP($B85,'MS9'!$A$1:$B$160,2,0),"0")</f>
        <v>20</v>
      </c>
      <c r="V85" s="58">
        <f>IFERROR(VLOOKUP(U85,'MS9'!$B$1:$C$161,2,0),0)</f>
        <v>751.5058542</v>
      </c>
      <c r="W85" s="55" t="str">
        <f>IFERROR(VLOOKUP($B85,'MS10'!$A$1:$B$160,2,0),"0")</f>
        <v>0</v>
      </c>
      <c r="X85" s="58">
        <f>IFERROR(VLOOKUP(W85,'MS10'!$B$1:$C$161,2,0),0)</f>
        <v>0</v>
      </c>
      <c r="Y85" s="55" t="str">
        <f>IFERROR(VLOOKUP($B85,'MS11'!$A$1:$B$160,2,0),"0")</f>
        <v>0</v>
      </c>
      <c r="Z85" s="58">
        <f>IFERROR(VLOOKUP(Y85,'MS11'!$B$1:$C$161,2,0),0)</f>
        <v>0</v>
      </c>
      <c r="AA85" s="55" t="str">
        <f>IFERROR(VLOOKUP($B85,'MS12'!$A$1:$B$160,2,0),"0")</f>
        <v>0</v>
      </c>
      <c r="AB85" s="58">
        <f>IFERROR(VLOOKUP(AA85,'MS12'!$B$1:$C$161,2,0),0)</f>
        <v>0</v>
      </c>
      <c r="AC85" s="55" t="str">
        <f>IFERROR(VLOOKUP($B85,'MS13'!$A$1:$B$160,2,0),"0")</f>
        <v>0</v>
      </c>
      <c r="AD85" s="58">
        <f>IFERROR(VLOOKUP(AC85,'MS13'!$B$1:$C$161,2,0),0)</f>
        <v>0</v>
      </c>
      <c r="AE85" s="41" t="str">
        <f>IFERROR(__xludf.DUMMYFUNCTION("""COMPUTED_VALUE"""),"Baloo-R")</f>
        <v>Baloo-R</v>
      </c>
      <c r="AF85" s="51">
        <f t="shared" si="2"/>
        <v>1862.665158</v>
      </c>
      <c r="AG85" s="58">
        <f>IFERROR(VLOOKUP($AE85,'MS1'!$A$1:$C$161,3,0),0)</f>
        <v>0</v>
      </c>
      <c r="AH85" s="58">
        <f>IFERROR(VLOOKUP($AE85,'MS2'!$A$1:$C$161,3,0),0)</f>
        <v>169.1794022</v>
      </c>
      <c r="AI85" s="58">
        <f>IFERROR(VLOOKUP($AE85,'MS3'!$A$1:$C$161,3,0),0)</f>
        <v>0</v>
      </c>
      <c r="AJ85" s="58">
        <f>IFERROR(VLOOKUP($AE85,'MS4'!$A$1:$C$161,3,0),0)</f>
        <v>0</v>
      </c>
      <c r="AK85" s="58">
        <f>IFERROR(VLOOKUP($AE85,'MS5'!$A$1:$C$161,3,0),0)</f>
        <v>753.9609468</v>
      </c>
      <c r="AL85" s="58">
        <f>IFERROR(VLOOKUP($AE85,'MS6'!$A$1:$C$161,3,0),0)</f>
        <v>0</v>
      </c>
      <c r="AM85" s="58">
        <f>IFERROR(VLOOKUP($AE85,'MS7'!$A$1:$C$161,3,0),0)</f>
        <v>0</v>
      </c>
      <c r="AN85" s="58">
        <f>IFERROR(VLOOKUP($AE85,'MS8'!$A$1:$C$161,3,0),0)</f>
        <v>71.16546345</v>
      </c>
      <c r="AO85" s="58">
        <f>IFERROR(VLOOKUP($AE85,'MS9'!$A$1:$C$161,3,0),0)</f>
        <v>12.16756559</v>
      </c>
      <c r="AP85" s="58">
        <f>IFERROR(VLOOKUP($AE85,'MS10'!$A$1:$C$161,3,0),0)</f>
        <v>856.1917797</v>
      </c>
      <c r="AQ85" s="58">
        <f>IFERROR(VLOOKUP($AE85,'MS11'!$A$1:$C$161,3,0),0)</f>
        <v>0</v>
      </c>
      <c r="AR85" s="58">
        <f>IFERROR(VLOOKUP($AE85,'MS12'!$A$1:$C$161,3,0),0)</f>
        <v>0</v>
      </c>
      <c r="AS85" s="58">
        <f>IFERROR(VLOOKUP($AE85,'MS13'!$A$1:$C$161,3,0),0)</f>
        <v>0</v>
      </c>
    </row>
    <row r="86" ht="15.75" customHeight="1">
      <c r="A86" s="45">
        <f t="shared" si="1"/>
        <v>85</v>
      </c>
      <c r="B86" s="41" t="s">
        <v>149</v>
      </c>
      <c r="C86" s="51">
        <v>1704.0249241013216</v>
      </c>
      <c r="D86" s="51"/>
      <c r="E86" s="55">
        <f>IFERROR(VLOOKUP($B86,'MS1'!$A$1:$B$160,2,0),"0")</f>
        <v>17</v>
      </c>
      <c r="F86" s="58">
        <f>IFERROR(VLOOKUP(E86,'MS1'!$B$1:$C$161,2,0),0)</f>
        <v>862.8396545</v>
      </c>
      <c r="G86" s="55" t="str">
        <f>IFERROR(VLOOKUP($B86,'MS2'!$A$1:$B$160,2,0),"0")</f>
        <v>0</v>
      </c>
      <c r="H86" s="58">
        <f>IFERROR(VLOOKUP(G86,'MS2'!$B$1:$C$161,2,0),0)</f>
        <v>0</v>
      </c>
      <c r="I86" s="55">
        <f>IFERROR(VLOOKUP($B86,'MS3'!$A$1:$B$161,2,0),0)</f>
        <v>0</v>
      </c>
      <c r="J86" s="58">
        <f>IFERROR(VLOOKUP(I86,'MS3'!$B$1:$C$161,2,0),0)</f>
        <v>0</v>
      </c>
      <c r="K86" s="55">
        <f>IFERROR(VLOOKUP($B86,'MS4'!$A$1:$B$160,2,0),"0")</f>
        <v>17</v>
      </c>
      <c r="L86" s="58">
        <f>IFERROR(VLOOKUP(K86,'MS4'!$B$1:$C$161,2,0),0)</f>
        <v>841.1852696</v>
      </c>
      <c r="M86" s="55" t="str">
        <f>IFERROR(VLOOKUP($B86,'MS5'!$A$1:$B$160,2,0),"0")</f>
        <v>0</v>
      </c>
      <c r="N86" s="58">
        <f>IFERROR(VLOOKUP(M86,'MS5'!$B$1:$C$161,2,0),0)</f>
        <v>0</v>
      </c>
      <c r="O86" s="55" t="str">
        <f>IFERROR(VLOOKUP($B86,'MS6'!$A$1:$B$160,2,0),"0")</f>
        <v>0</v>
      </c>
      <c r="P86" s="58">
        <f>IFERROR(VLOOKUP(O86,'MS6'!$B$1:$C$161,2,0),0)</f>
        <v>0</v>
      </c>
      <c r="Q86" s="55" t="str">
        <f>IFERROR(VLOOKUP($B86,'MS7'!$A$1:$B$160,2,0),"0")</f>
        <v>0</v>
      </c>
      <c r="R86" s="58">
        <f>IFERROR(VLOOKUP(Q86,'MS7'!$B$1:$C$161,2,0),0)</f>
        <v>0</v>
      </c>
      <c r="S86" s="55" t="str">
        <f>IFERROR(VLOOKUP($B86,'MS8'!$A$1:$B$160,2,0),"0")</f>
        <v>0</v>
      </c>
      <c r="T86" s="58">
        <f>IFERROR(VLOOKUP(S86,'MS8'!$B$1:$C$161,2,0),0)</f>
        <v>0</v>
      </c>
      <c r="U86" s="55" t="str">
        <f>IFERROR(VLOOKUP($B86,'MS9'!$A$1:$B$160,2,0),"0")</f>
        <v>0</v>
      </c>
      <c r="V86" s="58">
        <f>IFERROR(VLOOKUP(U86,'MS9'!$B$1:$C$161,2,0),0)</f>
        <v>0</v>
      </c>
      <c r="W86" s="55" t="str">
        <f>IFERROR(VLOOKUP($B86,'MS10'!$A$1:$B$160,2,0),"0")</f>
        <v>0</v>
      </c>
      <c r="X86" s="58">
        <f>IFERROR(VLOOKUP(W86,'MS10'!$B$1:$C$161,2,0),0)</f>
        <v>0</v>
      </c>
      <c r="Y86" s="55" t="str">
        <f>IFERROR(VLOOKUP($B86,'MS11'!$A$1:$B$160,2,0),"0")</f>
        <v>0</v>
      </c>
      <c r="Z86" s="58">
        <f>IFERROR(VLOOKUP(Y86,'MS11'!$B$1:$C$161,2,0),0)</f>
        <v>0</v>
      </c>
      <c r="AA86" s="55" t="str">
        <f>IFERROR(VLOOKUP($B86,'MS12'!$A$1:$B$160,2,0),"0")</f>
        <v>0</v>
      </c>
      <c r="AB86" s="58">
        <f>IFERROR(VLOOKUP(AA86,'MS12'!$B$1:$C$161,2,0),0)</f>
        <v>0</v>
      </c>
      <c r="AC86" s="55" t="str">
        <f>IFERROR(VLOOKUP($B86,'MS13'!$A$1:$B$160,2,0),"0")</f>
        <v>0</v>
      </c>
      <c r="AD86" s="58">
        <f>IFERROR(VLOOKUP(AC86,'MS13'!$B$1:$C$161,2,0),0)</f>
        <v>0</v>
      </c>
      <c r="AE86" s="41" t="str">
        <f>IFERROR(__xludf.DUMMYFUNCTION("""COMPUTED_VALUE"""),"rastamokett")</f>
        <v>rastamokett</v>
      </c>
      <c r="AF86" s="51">
        <f t="shared" si="2"/>
        <v>4880.003635</v>
      </c>
      <c r="AG86" s="58">
        <f>IFERROR(VLOOKUP($AE86,'MS1'!$A$1:$C$161,3,0),0)</f>
        <v>0</v>
      </c>
      <c r="AH86" s="58">
        <f>IFERROR(VLOOKUP($AE86,'MS2'!$A$1:$C$161,3,0),0)</f>
        <v>156.4015653</v>
      </c>
      <c r="AI86" s="58">
        <f>IFERROR(VLOOKUP($AE86,'MS3'!$A$1:$C$161,3,0),0)</f>
        <v>141.4556511</v>
      </c>
      <c r="AJ86" s="58">
        <f>IFERROR(VLOOKUP($AE86,'MS4'!$A$1:$C$161,3,0),0)</f>
        <v>0</v>
      </c>
      <c r="AK86" s="58">
        <f>IFERROR(VLOOKUP($AE86,'MS5'!$A$1:$C$161,3,0),0)</f>
        <v>38.56275179</v>
      </c>
      <c r="AL86" s="58">
        <f>IFERROR(VLOOKUP($AE86,'MS6'!$A$1:$C$161,3,0),0)</f>
        <v>1345.104129</v>
      </c>
      <c r="AM86" s="58">
        <f>IFERROR(VLOOKUP($AE86,'MS7'!$A$1:$C$161,3,0),0)</f>
        <v>262.3836273</v>
      </c>
      <c r="AN86" s="58">
        <f>IFERROR(VLOOKUP($AE86,'MS8'!$A$1:$C$161,3,0),0)</f>
        <v>1064.223859</v>
      </c>
      <c r="AO86" s="58">
        <f>IFERROR(VLOOKUP($AE86,'MS9'!$A$1:$C$161,3,0),0)</f>
        <v>1191.482127</v>
      </c>
      <c r="AP86" s="58">
        <f>IFERROR(VLOOKUP($AE86,'MS10'!$A$1:$C$161,3,0),0)</f>
        <v>50.01871175</v>
      </c>
      <c r="AQ86" s="58">
        <f>IFERROR(VLOOKUP($AE86,'MS11'!$A$1:$C$161,3,0),0)</f>
        <v>630.3712121</v>
      </c>
      <c r="AR86" s="58">
        <f>IFERROR(VLOOKUP($AE86,'MS12'!$A$1:$C$161,3,0),0)</f>
        <v>0</v>
      </c>
      <c r="AS86" s="58">
        <f>IFERROR(VLOOKUP($AE86,'MS13'!$A$1:$C$161,3,0),0)</f>
        <v>0</v>
      </c>
    </row>
    <row r="87" ht="15.75" customHeight="1">
      <c r="A87" s="45">
        <f t="shared" si="1"/>
        <v>86</v>
      </c>
      <c r="B87" s="41" t="s">
        <v>136</v>
      </c>
      <c r="C87" s="51">
        <v>1653.9166171119825</v>
      </c>
      <c r="D87" s="51"/>
      <c r="E87" s="55" t="str">
        <f>IFERROR(VLOOKUP($B87,'MS1'!$A$1:$B$160,2,0),"0")</f>
        <v>0</v>
      </c>
      <c r="F87" s="58">
        <f>IFERROR(VLOOKUP(E87,'MS1'!$B$1:$C$161,2,0),0)</f>
        <v>0</v>
      </c>
      <c r="G87" s="55" t="str">
        <f>IFERROR(VLOOKUP($B87,'MS2'!$A$1:$B$160,2,0),"0")</f>
        <v>0</v>
      </c>
      <c r="H87" s="58">
        <f>IFERROR(VLOOKUP(G87,'MS2'!$B$1:$C$161,2,0),0)</f>
        <v>0</v>
      </c>
      <c r="I87" s="55">
        <f>IFERROR(VLOOKUP($B87,'MS3'!$A$1:$B$161,2,0),0)</f>
        <v>0</v>
      </c>
      <c r="J87" s="58">
        <f>IFERROR(VLOOKUP(I87,'MS3'!$B$1:$C$161,2,0),0)</f>
        <v>0</v>
      </c>
      <c r="K87" s="55" t="str">
        <f>IFERROR(VLOOKUP($B87,'MS4'!$A$1:$B$160,2,0),"0")</f>
        <v>0</v>
      </c>
      <c r="L87" s="58">
        <f>IFERROR(VLOOKUP(K87,'MS4'!$B$1:$C$161,2,0),0)</f>
        <v>0</v>
      </c>
      <c r="M87" s="55" t="str">
        <f>IFERROR(VLOOKUP($B87,'MS5'!$A$1:$B$160,2,0),"0")</f>
        <v>0</v>
      </c>
      <c r="N87" s="58">
        <f>IFERROR(VLOOKUP(M87,'MS5'!$B$1:$C$161,2,0),0)</f>
        <v>0</v>
      </c>
      <c r="O87" s="55" t="str">
        <f>IFERROR(VLOOKUP($B87,'MS6'!$A$1:$B$160,2,0),"0")</f>
        <v>0</v>
      </c>
      <c r="P87" s="58">
        <f>IFERROR(VLOOKUP(O87,'MS6'!$B$1:$C$161,2,0),0)</f>
        <v>0</v>
      </c>
      <c r="Q87" s="55" t="str">
        <f>IFERROR(VLOOKUP($B87,'MS7'!$A$1:$B$160,2,0),"0")</f>
        <v>0</v>
      </c>
      <c r="R87" s="58">
        <f>IFERROR(VLOOKUP(Q87,'MS7'!$B$1:$C$161,2,0),0)</f>
        <v>0</v>
      </c>
      <c r="S87" s="55" t="str">
        <f>IFERROR(VLOOKUP($B87,'MS8'!$A$1:$B$160,2,0),"0")</f>
        <v>0</v>
      </c>
      <c r="T87" s="58">
        <f>IFERROR(VLOOKUP(S87,'MS8'!$B$1:$C$161,2,0),0)</f>
        <v>0</v>
      </c>
      <c r="U87" s="55" t="str">
        <f>IFERROR(VLOOKUP($B87,'MS9'!$A$1:$B$160,2,0),"0")</f>
        <v>0</v>
      </c>
      <c r="V87" s="58">
        <f>IFERROR(VLOOKUP(U87,'MS9'!$B$1:$C$161,2,0),0)</f>
        <v>0</v>
      </c>
      <c r="W87" s="55">
        <f>IFERROR(VLOOKUP($B87,'MS10'!$A$1:$B$160,2,0),"0")</f>
        <v>4</v>
      </c>
      <c r="X87" s="58">
        <f>IFERROR(VLOOKUP(W87,'MS10'!$B$1:$C$161,2,0),0)</f>
        <v>1507.369789</v>
      </c>
      <c r="Y87" s="55">
        <f>IFERROR(VLOOKUP($B87,'MS11'!$A$1:$B$160,2,0),"0")</f>
        <v>52</v>
      </c>
      <c r="Z87" s="58">
        <f>IFERROR(VLOOKUP(Y87,'MS11'!$B$1:$C$161,2,0),0)</f>
        <v>146.5468285</v>
      </c>
      <c r="AA87" s="55" t="str">
        <f>IFERROR(VLOOKUP($B87,'MS12'!$A$1:$B$160,2,0),"0")</f>
        <v>0</v>
      </c>
      <c r="AB87" s="58">
        <f>IFERROR(VLOOKUP(AA87,'MS12'!$B$1:$C$161,2,0),0)</f>
        <v>0</v>
      </c>
      <c r="AC87" s="55" t="str">
        <f>IFERROR(VLOOKUP($B87,'MS13'!$A$1:$B$160,2,0),"0")</f>
        <v>0</v>
      </c>
      <c r="AD87" s="58">
        <f>IFERROR(VLOOKUP(AC87,'MS13'!$B$1:$C$161,2,0),0)</f>
        <v>0</v>
      </c>
      <c r="AE87" s="41" t="str">
        <f>IFERROR(__xludf.DUMMYFUNCTION("""COMPUTED_VALUE"""),"nono.1er")</f>
        <v>nono.1er</v>
      </c>
      <c r="AF87" s="51">
        <f t="shared" si="2"/>
        <v>1482.593012</v>
      </c>
      <c r="AG87" s="58">
        <f>IFERROR(VLOOKUP($AE87,'MS1'!$A$1:$C$161,3,0),0)</f>
        <v>0</v>
      </c>
      <c r="AH87" s="58">
        <f>IFERROR(VLOOKUP($AE87,'MS2'!$A$1:$C$161,3,0),0)</f>
        <v>34.66322858</v>
      </c>
      <c r="AI87" s="58">
        <f>IFERROR(VLOOKUP($AE87,'MS3'!$A$1:$C$161,3,0),0)</f>
        <v>366.3482987</v>
      </c>
      <c r="AJ87" s="58">
        <f>IFERROR(VLOOKUP($AE87,'MS4'!$A$1:$C$161,3,0),0)</f>
        <v>0</v>
      </c>
      <c r="AK87" s="58">
        <f>IFERROR(VLOOKUP($AE87,'MS5'!$A$1:$C$161,3,0),0)</f>
        <v>0</v>
      </c>
      <c r="AL87" s="58">
        <f>IFERROR(VLOOKUP($AE87,'MS6'!$A$1:$C$161,3,0),0)</f>
        <v>1023.370074</v>
      </c>
      <c r="AM87" s="58">
        <f>IFERROR(VLOOKUP($AE87,'MS7'!$A$1:$C$161,3,0),0)</f>
        <v>58.21141043</v>
      </c>
      <c r="AN87" s="58">
        <f>IFERROR(VLOOKUP($AE87,'MS8'!$A$1:$C$161,3,0),0)</f>
        <v>0</v>
      </c>
      <c r="AO87" s="58">
        <f>IFERROR(VLOOKUP($AE87,'MS9'!$A$1:$C$161,3,0),0)</f>
        <v>0</v>
      </c>
      <c r="AP87" s="58">
        <f>IFERROR(VLOOKUP($AE87,'MS10'!$A$1:$C$161,3,0),0)</f>
        <v>0</v>
      </c>
      <c r="AQ87" s="58">
        <f>IFERROR(VLOOKUP($AE87,'MS11'!$A$1:$C$161,3,0),0)</f>
        <v>0</v>
      </c>
      <c r="AR87" s="58">
        <f>IFERROR(VLOOKUP($AE87,'MS12'!$A$1:$C$161,3,0),0)</f>
        <v>0</v>
      </c>
      <c r="AS87" s="58">
        <f>IFERROR(VLOOKUP($AE87,'MS13'!$A$1:$C$161,3,0),0)</f>
        <v>0</v>
      </c>
    </row>
    <row r="88" ht="15.75" customHeight="1">
      <c r="A88" s="45">
        <f t="shared" si="1"/>
        <v>87</v>
      </c>
      <c r="B88" s="87" t="s">
        <v>123</v>
      </c>
      <c r="C88" s="51">
        <v>1612.769178238691</v>
      </c>
      <c r="D88" s="51"/>
      <c r="E88" s="55" t="str">
        <f>IFERROR(VLOOKUP($B88,'MS1'!$A$1:$B$160,2,0),"0")</f>
        <v>0</v>
      </c>
      <c r="F88" s="58">
        <f>IFERROR(VLOOKUP(E88,'MS1'!$B$1:$C$161,2,0),0)</f>
        <v>0</v>
      </c>
      <c r="G88" s="55" t="str">
        <f>IFERROR(VLOOKUP($B88,'MS2'!$A$1:$B$160,2,0),"0")</f>
        <v>0</v>
      </c>
      <c r="H88" s="58">
        <f>IFERROR(VLOOKUP(G88,'MS2'!$B$1:$C$161,2,0),0)</f>
        <v>0</v>
      </c>
      <c r="I88" s="55">
        <f>IFERROR(VLOOKUP($B88,'MS3'!$A$1:$B$161,2,0),0)</f>
        <v>68</v>
      </c>
      <c r="J88" s="58">
        <f>IFERROR(VLOOKUP(I88,'MS3'!$B$1:$C$161,2,0),0)</f>
        <v>96.45777158</v>
      </c>
      <c r="K88" s="55">
        <f>IFERROR(VLOOKUP($B88,'MS4'!$A$1:$B$160,2,0),"0")</f>
        <v>24</v>
      </c>
      <c r="L88" s="58">
        <f>IFERROR(VLOOKUP(K88,'MS4'!$B$1:$C$161,2,0),0)</f>
        <v>663.6659405</v>
      </c>
      <c r="M88" s="55" t="str">
        <f>IFERROR(VLOOKUP($B88,'MS5'!$A$1:$B$160,2,0),"0")</f>
        <v>0</v>
      </c>
      <c r="N88" s="58">
        <f>IFERROR(VLOOKUP(M88,'MS5'!$B$1:$C$161,2,0),0)</f>
        <v>0</v>
      </c>
      <c r="O88" s="55">
        <f>IFERROR(VLOOKUP($B88,'MS6'!$A$1:$B$160,2,0),"0")</f>
        <v>34</v>
      </c>
      <c r="P88" s="58">
        <f>IFERROR(VLOOKUP(O88,'MS6'!$B$1:$C$161,2,0),0)</f>
        <v>484.3412787</v>
      </c>
      <c r="Q88" s="55" t="str">
        <f>IFERROR(VLOOKUP($B88,'MS7'!$A$1:$B$160,2,0),"0")</f>
        <v>0</v>
      </c>
      <c r="R88" s="58">
        <f>IFERROR(VLOOKUP(Q88,'MS7'!$B$1:$C$161,2,0),0)</f>
        <v>0</v>
      </c>
      <c r="S88" s="55">
        <f>IFERROR(VLOOKUP($B88,'MS8'!$A$1:$B$160,2,0),"0")</f>
        <v>62</v>
      </c>
      <c r="T88" s="58">
        <f>IFERROR(VLOOKUP(S88,'MS8'!$B$1:$C$161,2,0),0)</f>
        <v>83.35915173</v>
      </c>
      <c r="U88" s="55" t="str">
        <f>IFERROR(VLOOKUP($B88,'MS9'!$A$1:$B$160,2,0),"0")</f>
        <v>0</v>
      </c>
      <c r="V88" s="58">
        <f>IFERROR(VLOOKUP(U88,'MS9'!$B$1:$C$161,2,0),0)</f>
        <v>0</v>
      </c>
      <c r="W88" s="55">
        <f>IFERROR(VLOOKUP($B88,'MS10'!$A$1:$B$160,2,0),"0")</f>
        <v>44</v>
      </c>
      <c r="X88" s="58">
        <f>IFERROR(VLOOKUP(W88,'MS10'!$B$1:$C$161,2,0),0)</f>
        <v>284.9450357</v>
      </c>
      <c r="Y88" s="55" t="str">
        <f>IFERROR(VLOOKUP($B88,'MS11'!$A$1:$B$160,2,0),"0")</f>
        <v>0</v>
      </c>
      <c r="Z88" s="58">
        <f>IFERROR(VLOOKUP(Y88,'MS11'!$B$1:$C$161,2,0),0)</f>
        <v>0</v>
      </c>
      <c r="AA88" s="55" t="str">
        <f>IFERROR(VLOOKUP($B88,'MS12'!$A$1:$B$160,2,0),"0")</f>
        <v>0</v>
      </c>
      <c r="AB88" s="58">
        <f>IFERROR(VLOOKUP(AA88,'MS12'!$B$1:$C$161,2,0),0)</f>
        <v>0</v>
      </c>
      <c r="AC88" s="55" t="str">
        <f>IFERROR(VLOOKUP($B88,'MS13'!$A$1:$B$160,2,0),"0")</f>
        <v>0</v>
      </c>
      <c r="AD88" s="58">
        <f>IFERROR(VLOOKUP(AC88,'MS13'!$B$1:$C$161,2,0),0)</f>
        <v>0</v>
      </c>
      <c r="AE88" s="41" t="str">
        <f>IFERROR(__xludf.DUMMYFUNCTION("""COMPUTED_VALUE"""),"Dr Linebourg")</f>
        <v>Dr Linebourg</v>
      </c>
      <c r="AF88" s="51">
        <f t="shared" si="2"/>
        <v>2650.085625</v>
      </c>
      <c r="AG88" s="58">
        <f>IFERROR(VLOOKUP($AE88,'MS1'!$A$1:$C$161,3,0),0)</f>
        <v>0</v>
      </c>
      <c r="AH88" s="58">
        <f>IFERROR(VLOOKUP($AE88,'MS2'!$A$1:$C$161,3,0),0)</f>
        <v>0</v>
      </c>
      <c r="AI88" s="58">
        <f>IFERROR(VLOOKUP($AE88,'MS3'!$A$1:$C$161,3,0),0)</f>
        <v>1115.366785</v>
      </c>
      <c r="AJ88" s="58">
        <f>IFERROR(VLOOKUP($AE88,'MS4'!$A$1:$C$161,3,0),0)</f>
        <v>163.8244797</v>
      </c>
      <c r="AK88" s="58">
        <f>IFERROR(VLOOKUP($AE88,'MS5'!$A$1:$C$161,3,0),0)</f>
        <v>0</v>
      </c>
      <c r="AL88" s="58">
        <f>IFERROR(VLOOKUP($AE88,'MS6'!$A$1:$C$161,3,0),0)</f>
        <v>0</v>
      </c>
      <c r="AM88" s="58">
        <f>IFERROR(VLOOKUP($AE88,'MS7'!$A$1:$C$161,3,0),0)</f>
        <v>304.6409218</v>
      </c>
      <c r="AN88" s="58">
        <f>IFERROR(VLOOKUP($AE88,'MS8'!$A$1:$C$161,3,0),0)</f>
        <v>0</v>
      </c>
      <c r="AO88" s="58">
        <f>IFERROR(VLOOKUP($AE88,'MS9'!$A$1:$C$161,3,0),0)</f>
        <v>0</v>
      </c>
      <c r="AP88" s="58">
        <f>IFERROR(VLOOKUP($AE88,'MS10'!$A$1:$C$161,3,0),0)</f>
        <v>0</v>
      </c>
      <c r="AQ88" s="58">
        <f>IFERROR(VLOOKUP($AE88,'MS11'!$A$1:$C$161,3,0),0)</f>
        <v>1066.253438</v>
      </c>
      <c r="AR88" s="58">
        <f>IFERROR(VLOOKUP($AE88,'MS12'!$A$1:$C$161,3,0),0)</f>
        <v>0</v>
      </c>
      <c r="AS88" s="58">
        <f>IFERROR(VLOOKUP($AE88,'MS13'!$A$1:$C$161,3,0),0)</f>
        <v>0</v>
      </c>
    </row>
    <row r="89" ht="15.75" customHeight="1">
      <c r="A89" s="45">
        <f t="shared" si="1"/>
        <v>88</v>
      </c>
      <c r="B89" s="87" t="s">
        <v>122</v>
      </c>
      <c r="C89" s="51">
        <v>1606.5491069646573</v>
      </c>
      <c r="D89" s="51"/>
      <c r="E89" s="55" t="str">
        <f>IFERROR(VLOOKUP($B89,'MS1'!$A$1:$B$160,2,0),"0")</f>
        <v>0</v>
      </c>
      <c r="F89" s="58">
        <f>IFERROR(VLOOKUP(E89,'MS1'!$B$1:$C$161,2,0),0)</f>
        <v>0</v>
      </c>
      <c r="G89" s="55" t="str">
        <f>IFERROR(VLOOKUP($B89,'MS2'!$A$1:$B$160,2,0),"0")</f>
        <v>0</v>
      </c>
      <c r="H89" s="58">
        <f>IFERROR(VLOOKUP(G89,'MS2'!$B$1:$C$161,2,0),0)</f>
        <v>0</v>
      </c>
      <c r="I89" s="55">
        <f>IFERROR(VLOOKUP($B89,'MS3'!$A$1:$B$161,2,0),0)</f>
        <v>48</v>
      </c>
      <c r="J89" s="58">
        <f>IFERROR(VLOOKUP(I89,'MS3'!$B$1:$C$161,2,0),0)</f>
        <v>339.0858223</v>
      </c>
      <c r="K89" s="55">
        <f>IFERROR(VLOOKUP($B89,'MS4'!$A$1:$B$160,2,0),"0")</f>
        <v>64</v>
      </c>
      <c r="L89" s="58">
        <f>IFERROR(VLOOKUP(K89,'MS4'!$B$1:$C$161,2,0),0)</f>
        <v>36.23348825</v>
      </c>
      <c r="M89" s="55" t="str">
        <f>IFERROR(VLOOKUP($B89,'MS5'!$A$1:$B$160,2,0),"0")</f>
        <v>0</v>
      </c>
      <c r="N89" s="58">
        <f>IFERROR(VLOOKUP(M89,'MS5'!$B$1:$C$161,2,0),0)</f>
        <v>0</v>
      </c>
      <c r="O89" s="55">
        <f>IFERROR(VLOOKUP($B89,'MS6'!$A$1:$B$160,2,0),"0")</f>
        <v>48</v>
      </c>
      <c r="P89" s="58">
        <f>IFERROR(VLOOKUP(O89,'MS6'!$B$1:$C$161,2,0),0)</f>
        <v>266.6012334</v>
      </c>
      <c r="Q89" s="55">
        <f>IFERROR(VLOOKUP($B89,'MS7'!$A$1:$B$160,2,0),"0")</f>
        <v>51</v>
      </c>
      <c r="R89" s="58">
        <f>IFERROR(VLOOKUP(Q89,'MS7'!$B$1:$C$161,2,0),0)</f>
        <v>235.0322802</v>
      </c>
      <c r="S89" s="55" t="str">
        <f>IFERROR(VLOOKUP($B89,'MS8'!$A$1:$B$160,2,0),"0")</f>
        <v>0</v>
      </c>
      <c r="T89" s="58">
        <f>IFERROR(VLOOKUP(S89,'MS8'!$B$1:$C$161,2,0),0)</f>
        <v>0</v>
      </c>
      <c r="U89" s="55">
        <f>IFERROR(VLOOKUP($B89,'MS9'!$A$1:$B$160,2,0),"0")</f>
        <v>47</v>
      </c>
      <c r="V89" s="58">
        <f>IFERROR(VLOOKUP(U89,'MS9'!$B$1:$C$161,2,0),0)</f>
        <v>250.7039472</v>
      </c>
      <c r="W89" s="55">
        <f>IFERROR(VLOOKUP($B89,'MS10'!$A$1:$B$160,2,0),"0")</f>
        <v>57</v>
      </c>
      <c r="X89" s="58">
        <f>IFERROR(VLOOKUP(W89,'MS10'!$B$1:$C$161,2,0),0)</f>
        <v>101.7480846</v>
      </c>
      <c r="Y89" s="55">
        <f>IFERROR(VLOOKUP($B89,'MS11'!$A$1:$B$160,2,0),"0")</f>
        <v>37</v>
      </c>
      <c r="Z89" s="58">
        <f>IFERROR(VLOOKUP(Y89,'MS11'!$B$1:$C$161,2,0),0)</f>
        <v>377.1442509</v>
      </c>
      <c r="AA89" s="55" t="str">
        <f>IFERROR(VLOOKUP($B89,'MS12'!$A$1:$B$160,2,0),"0")</f>
        <v>0</v>
      </c>
      <c r="AB89" s="58">
        <f>IFERROR(VLOOKUP(AA89,'MS12'!$B$1:$C$161,2,0),0)</f>
        <v>0</v>
      </c>
      <c r="AC89" s="55" t="str">
        <f>IFERROR(VLOOKUP($B89,'MS13'!$A$1:$B$160,2,0),"0")</f>
        <v>0</v>
      </c>
      <c r="AD89" s="58">
        <f>IFERROR(VLOOKUP(AC89,'MS13'!$B$1:$C$161,2,0),0)</f>
        <v>0</v>
      </c>
      <c r="AE89" s="41" t="str">
        <f>IFERROR(__xludf.DUMMYFUNCTION("""COMPUTED_VALUE"""),"Senfou")</f>
        <v>Senfou</v>
      </c>
      <c r="AF89" s="51">
        <f t="shared" si="2"/>
        <v>1606.549107</v>
      </c>
      <c r="AG89" s="58">
        <f>IFERROR(VLOOKUP($AE89,'MS1'!$A$1:$C$161,3,0),0)</f>
        <v>0</v>
      </c>
      <c r="AH89" s="58">
        <f>IFERROR(VLOOKUP($AE89,'MS2'!$A$1:$C$161,3,0),0)</f>
        <v>0</v>
      </c>
      <c r="AI89" s="58">
        <f>IFERROR(VLOOKUP($AE89,'MS3'!$A$1:$C$161,3,0),0)</f>
        <v>339.0858223</v>
      </c>
      <c r="AJ89" s="58">
        <f>IFERROR(VLOOKUP($AE89,'MS4'!$A$1:$C$161,3,0),0)</f>
        <v>36.23348825</v>
      </c>
      <c r="AK89" s="58">
        <f>IFERROR(VLOOKUP($AE89,'MS5'!$A$1:$C$161,3,0),0)</f>
        <v>0</v>
      </c>
      <c r="AL89" s="58">
        <f>IFERROR(VLOOKUP($AE89,'MS6'!$A$1:$C$161,3,0),0)</f>
        <v>266.6012334</v>
      </c>
      <c r="AM89" s="58">
        <f>IFERROR(VLOOKUP($AE89,'MS7'!$A$1:$C$161,3,0),0)</f>
        <v>235.0322802</v>
      </c>
      <c r="AN89" s="58">
        <f>IFERROR(VLOOKUP($AE89,'MS8'!$A$1:$C$161,3,0),0)</f>
        <v>0</v>
      </c>
      <c r="AO89" s="58">
        <f>IFERROR(VLOOKUP($AE89,'MS9'!$A$1:$C$161,3,0),0)</f>
        <v>250.7039472</v>
      </c>
      <c r="AP89" s="58">
        <f>IFERROR(VLOOKUP($AE89,'MS10'!$A$1:$C$161,3,0),0)</f>
        <v>101.7480846</v>
      </c>
      <c r="AQ89" s="58">
        <f>IFERROR(VLOOKUP($AE89,'MS11'!$A$1:$C$161,3,0),0)</f>
        <v>377.1442509</v>
      </c>
      <c r="AR89" s="58">
        <f>IFERROR(VLOOKUP($AE89,'MS12'!$A$1:$C$161,3,0),0)</f>
        <v>0</v>
      </c>
      <c r="AS89" s="58">
        <f>IFERROR(VLOOKUP($AE89,'MS13'!$A$1:$C$161,3,0),0)</f>
        <v>0</v>
      </c>
    </row>
    <row r="90" ht="15.75" customHeight="1">
      <c r="A90" s="45">
        <f t="shared" si="1"/>
        <v>89</v>
      </c>
      <c r="B90" s="84" t="s">
        <v>143</v>
      </c>
      <c r="C90" s="51">
        <v>1584.0524679822372</v>
      </c>
      <c r="D90" s="51"/>
      <c r="E90" s="55" t="str">
        <f>IFERROR(VLOOKUP($B90,'MS1'!$A$1:$B$160,2,0),"0")</f>
        <v>0</v>
      </c>
      <c r="F90" s="58">
        <f>IFERROR(VLOOKUP(E90,'MS1'!$B$1:$C$161,2,0),0)</f>
        <v>0</v>
      </c>
      <c r="G90" s="55" t="str">
        <f>IFERROR(VLOOKUP($B90,'MS2'!$A$1:$B$160,2,0),"0")</f>
        <v>0</v>
      </c>
      <c r="H90" s="58">
        <f>IFERROR(VLOOKUP(G90,'MS2'!$B$1:$C$161,2,0),0)</f>
        <v>0</v>
      </c>
      <c r="I90" s="55">
        <f>IFERROR(VLOOKUP($B90,'MS3'!$A$1:$B$161,2,0),0)</f>
        <v>0</v>
      </c>
      <c r="J90" s="58">
        <f>IFERROR(VLOOKUP(I90,'MS3'!$B$1:$C$161,2,0),0)</f>
        <v>0</v>
      </c>
      <c r="K90" s="55" t="str">
        <f>IFERROR(VLOOKUP($B90,'MS4'!$A$1:$B$160,2,0),"0")</f>
        <v>0</v>
      </c>
      <c r="L90" s="58">
        <f>IFERROR(VLOOKUP(K90,'MS4'!$B$1:$C$161,2,0),0)</f>
        <v>0</v>
      </c>
      <c r="M90" s="55" t="str">
        <f>IFERROR(VLOOKUP($B90,'MS5'!$A$1:$B$160,2,0),"0")</f>
        <v>0</v>
      </c>
      <c r="N90" s="58">
        <f>IFERROR(VLOOKUP(M90,'MS5'!$B$1:$C$161,2,0),0)</f>
        <v>0</v>
      </c>
      <c r="O90" s="55" t="str">
        <f>IFERROR(VLOOKUP($B90,'MS6'!$A$1:$B$160,2,0),"0")</f>
        <v>0</v>
      </c>
      <c r="P90" s="58">
        <f>IFERROR(VLOOKUP(O90,'MS6'!$B$1:$C$161,2,0),0)</f>
        <v>0</v>
      </c>
      <c r="Q90" s="55">
        <f>IFERROR(VLOOKUP($B90,'MS7'!$A$1:$B$160,2,0),"0")</f>
        <v>21</v>
      </c>
      <c r="R90" s="58">
        <f>IFERROR(VLOOKUP(Q90,'MS7'!$B$1:$C$161,2,0),0)</f>
        <v>756.6720867</v>
      </c>
      <c r="S90" s="55">
        <f>IFERROR(VLOOKUP($B90,'MS8'!$A$1:$B$160,2,0),"0")</f>
        <v>18</v>
      </c>
      <c r="T90" s="58">
        <f>IFERROR(VLOOKUP(S90,'MS8'!$B$1:$C$161,2,0),0)</f>
        <v>827.3803813</v>
      </c>
      <c r="U90" s="55" t="str">
        <f>IFERROR(VLOOKUP($B90,'MS9'!$A$1:$B$160,2,0),"0")</f>
        <v>0</v>
      </c>
      <c r="V90" s="58">
        <f>IFERROR(VLOOKUP(U90,'MS9'!$B$1:$C$161,2,0),0)</f>
        <v>0</v>
      </c>
      <c r="W90" s="55" t="str">
        <f>IFERROR(VLOOKUP($B90,'MS10'!$A$1:$B$160,2,0),"0")</f>
        <v>0</v>
      </c>
      <c r="X90" s="58">
        <f>IFERROR(VLOOKUP(W90,'MS10'!$B$1:$C$161,2,0),0)</f>
        <v>0</v>
      </c>
      <c r="Y90" s="55" t="str">
        <f>IFERROR(VLOOKUP($B90,'MS11'!$A$1:$B$160,2,0),"0")</f>
        <v>0</v>
      </c>
      <c r="Z90" s="58">
        <f>IFERROR(VLOOKUP(Y90,'MS11'!$B$1:$C$161,2,0),0)</f>
        <v>0</v>
      </c>
      <c r="AA90" s="55" t="str">
        <f>IFERROR(VLOOKUP($B90,'MS12'!$A$1:$B$160,2,0),"0")</f>
        <v>0</v>
      </c>
      <c r="AB90" s="58">
        <f>IFERROR(VLOOKUP(AA90,'MS12'!$B$1:$C$161,2,0),0)</f>
        <v>0</v>
      </c>
      <c r="AC90" s="55" t="str">
        <f>IFERROR(VLOOKUP($B90,'MS13'!$A$1:$B$160,2,0),"0")</f>
        <v>0</v>
      </c>
      <c r="AD90" s="58">
        <f>IFERROR(VLOOKUP(AC90,'MS13'!$B$1:$C$161,2,0),0)</f>
        <v>0</v>
      </c>
      <c r="AE90" s="41" t="str">
        <f>IFERROR(__xludf.DUMMYFUNCTION("""COMPUTED_VALUE"""),"marypops64")</f>
        <v>marypops64</v>
      </c>
      <c r="AF90" s="51">
        <f t="shared" si="2"/>
        <v>2225.969922</v>
      </c>
      <c r="AG90" s="58">
        <f>IFERROR(VLOOKUP($AE90,'MS1'!$A$1:$C$161,3,0),0)</f>
        <v>0</v>
      </c>
      <c r="AH90" s="58">
        <f>IFERROR(VLOOKUP($AE90,'MS2'!$A$1:$C$161,3,0),0)</f>
        <v>0</v>
      </c>
      <c r="AI90" s="58">
        <f>IFERROR(VLOOKUP($AE90,'MS3'!$A$1:$C$161,3,0),0)</f>
        <v>299.4351274</v>
      </c>
      <c r="AJ90" s="58">
        <f>IFERROR(VLOOKUP($AE90,'MS4'!$A$1:$C$161,3,0),0)</f>
        <v>0</v>
      </c>
      <c r="AK90" s="58">
        <f>IFERROR(VLOOKUP($AE90,'MS5'!$A$1:$C$161,3,0),0)</f>
        <v>0</v>
      </c>
      <c r="AL90" s="58">
        <f>IFERROR(VLOOKUP($AE90,'MS6'!$A$1:$C$161,3,0),0)</f>
        <v>35.17130152</v>
      </c>
      <c r="AM90" s="58">
        <f>IFERROR(VLOOKUP($AE90,'MS7'!$A$1:$C$161,3,0),0)</f>
        <v>1115.366785</v>
      </c>
      <c r="AN90" s="58">
        <f>IFERROR(VLOOKUP($AE90,'MS8'!$A$1:$C$161,3,0),0)</f>
        <v>184.9038645</v>
      </c>
      <c r="AO90" s="58">
        <f>IFERROR(VLOOKUP($AE90,'MS9'!$A$1:$C$161,3,0),0)</f>
        <v>591.0928436</v>
      </c>
      <c r="AP90" s="58">
        <f>IFERROR(VLOOKUP($AE90,'MS10'!$A$1:$C$161,3,0),0)</f>
        <v>0</v>
      </c>
      <c r="AQ90" s="58">
        <f>IFERROR(VLOOKUP($AE90,'MS11'!$A$1:$C$161,3,0),0)</f>
        <v>0</v>
      </c>
      <c r="AR90" s="58">
        <f>IFERROR(VLOOKUP($AE90,'MS12'!$A$1:$C$161,3,0),0)</f>
        <v>0</v>
      </c>
      <c r="AS90" s="58">
        <f>IFERROR(VLOOKUP($AE90,'MS13'!$A$1:$C$161,3,0),0)</f>
        <v>0</v>
      </c>
    </row>
    <row r="91" ht="15.75" customHeight="1">
      <c r="A91" s="45">
        <f t="shared" si="1"/>
        <v>90</v>
      </c>
      <c r="B91" s="83" t="s">
        <v>140</v>
      </c>
      <c r="C91" s="51">
        <v>1543.2193702642646</v>
      </c>
      <c r="D91" s="51"/>
      <c r="E91" s="55">
        <f>IFERROR(VLOOKUP($B91,'MS1'!$A$1:$B$160,2,0),"0")</f>
        <v>14</v>
      </c>
      <c r="F91" s="58">
        <f>IFERROR(VLOOKUP(E91,'MS1'!$B$1:$C$161,2,0),0)</f>
        <v>957.02322</v>
      </c>
      <c r="G91" s="55" t="str">
        <f>IFERROR(VLOOKUP($B91,'MS2'!$A$1:$B$160,2,0),"0")</f>
        <v>0</v>
      </c>
      <c r="H91" s="58">
        <f>IFERROR(VLOOKUP(G91,'MS2'!$B$1:$C$161,2,0),0)</f>
        <v>0</v>
      </c>
      <c r="I91" s="55">
        <f>IFERROR(VLOOKUP($B91,'MS3'!$A$1:$B$161,2,0),0)</f>
        <v>0</v>
      </c>
      <c r="J91" s="58">
        <f>IFERROR(VLOOKUP(I91,'MS3'!$B$1:$C$161,2,0),0)</f>
        <v>0</v>
      </c>
      <c r="K91" s="55" t="str">
        <f>IFERROR(VLOOKUP($B91,'MS4'!$A$1:$B$160,2,0),"0")</f>
        <v>0</v>
      </c>
      <c r="L91" s="58">
        <f>IFERROR(VLOOKUP(K91,'MS4'!$B$1:$C$161,2,0),0)</f>
        <v>0</v>
      </c>
      <c r="M91" s="55" t="str">
        <f>IFERROR(VLOOKUP($B91,'MS5'!$A$1:$B$160,2,0),"0")</f>
        <v>0</v>
      </c>
      <c r="N91" s="58">
        <f>IFERROR(VLOOKUP(M91,'MS5'!$B$1:$C$161,2,0),0)</f>
        <v>0</v>
      </c>
      <c r="O91" s="55" t="str">
        <f>IFERROR(VLOOKUP($B91,'MS6'!$A$1:$B$160,2,0),"0")</f>
        <v>0</v>
      </c>
      <c r="P91" s="58">
        <f>IFERROR(VLOOKUP(O91,'MS6'!$B$1:$C$161,2,0),0)</f>
        <v>0</v>
      </c>
      <c r="Q91" s="55" t="str">
        <f>IFERROR(VLOOKUP($B91,'MS7'!$A$1:$B$160,2,0),"0")</f>
        <v>0</v>
      </c>
      <c r="R91" s="58">
        <f>IFERROR(VLOOKUP(Q91,'MS7'!$B$1:$C$161,2,0),0)</f>
        <v>0</v>
      </c>
      <c r="S91" s="55" t="str">
        <f>IFERROR(VLOOKUP($B91,'MS8'!$A$1:$B$160,2,0),"0")</f>
        <v>0</v>
      </c>
      <c r="T91" s="58">
        <f>IFERROR(VLOOKUP(S91,'MS8'!$B$1:$C$161,2,0),0)</f>
        <v>0</v>
      </c>
      <c r="U91" s="55" t="str">
        <f>IFERROR(VLOOKUP($B91,'MS9'!$A$1:$B$160,2,0),"0")</f>
        <v>0</v>
      </c>
      <c r="V91" s="58">
        <f>IFERROR(VLOOKUP(U91,'MS9'!$B$1:$C$161,2,0),0)</f>
        <v>0</v>
      </c>
      <c r="W91" s="55" t="str">
        <f>IFERROR(VLOOKUP($B91,'MS10'!$A$1:$B$160,2,0),"0")</f>
        <v>0</v>
      </c>
      <c r="X91" s="58">
        <f>IFERROR(VLOOKUP(W91,'MS10'!$B$1:$C$161,2,0),0)</f>
        <v>0</v>
      </c>
      <c r="Y91" s="55">
        <f>IFERROR(VLOOKUP($B91,'MS11'!$A$1:$B$160,2,0),"0")</f>
        <v>26</v>
      </c>
      <c r="Z91" s="58">
        <f>IFERROR(VLOOKUP(Y91,'MS11'!$B$1:$C$161,2,0),0)</f>
        <v>586.1961503</v>
      </c>
      <c r="AA91" s="55" t="str">
        <f>IFERROR(VLOOKUP($B91,'MS12'!$A$1:$B$160,2,0),"0")</f>
        <v>0</v>
      </c>
      <c r="AB91" s="58">
        <f>IFERROR(VLOOKUP(AA91,'MS12'!$B$1:$C$161,2,0),0)</f>
        <v>0</v>
      </c>
      <c r="AC91" s="55" t="str">
        <f>IFERROR(VLOOKUP($B91,'MS13'!$A$1:$B$160,2,0),"0")</f>
        <v>0</v>
      </c>
      <c r="AD91" s="58">
        <f>IFERROR(VLOOKUP(AC91,'MS13'!$B$1:$C$161,2,0),0)</f>
        <v>0</v>
      </c>
      <c r="AE91" s="41" t="str">
        <f>IFERROR(__xludf.DUMMYFUNCTION("""COMPUTED_VALUE"""),"francesco0")</f>
        <v>francesco0</v>
      </c>
      <c r="AF91" s="51">
        <f t="shared" si="2"/>
        <v>164.518704</v>
      </c>
      <c r="AG91" s="58">
        <f>IFERROR(VLOOKUP($AE91,'MS1'!$A$1:$C$161,3,0),0)</f>
        <v>0</v>
      </c>
      <c r="AH91" s="58">
        <f>IFERROR(VLOOKUP($AE91,'MS2'!$A$1:$C$161,3,0),0)</f>
        <v>0</v>
      </c>
      <c r="AI91" s="58">
        <f>IFERROR(VLOOKUP($AE91,'MS3'!$A$1:$C$161,3,0),0)</f>
        <v>164.518704</v>
      </c>
      <c r="AJ91" s="58">
        <f>IFERROR(VLOOKUP($AE91,'MS4'!$A$1:$C$161,3,0),0)</f>
        <v>0</v>
      </c>
      <c r="AK91" s="58">
        <f>IFERROR(VLOOKUP($AE91,'MS5'!$A$1:$C$161,3,0),0)</f>
        <v>0</v>
      </c>
      <c r="AL91" s="58">
        <f>IFERROR(VLOOKUP($AE91,'MS6'!$A$1:$C$161,3,0),0)</f>
        <v>0</v>
      </c>
      <c r="AM91" s="58">
        <f>IFERROR(VLOOKUP($AE91,'MS7'!$A$1:$C$161,3,0),0)</f>
        <v>0</v>
      </c>
      <c r="AN91" s="58">
        <f>IFERROR(VLOOKUP($AE91,'MS8'!$A$1:$C$161,3,0),0)</f>
        <v>0</v>
      </c>
      <c r="AO91" s="58">
        <f>IFERROR(VLOOKUP($AE91,'MS9'!$A$1:$C$161,3,0),0)</f>
        <v>0</v>
      </c>
      <c r="AP91" s="58">
        <f>IFERROR(VLOOKUP($AE91,'MS10'!$A$1:$C$161,3,0),0)</f>
        <v>0</v>
      </c>
      <c r="AQ91" s="58">
        <f>IFERROR(VLOOKUP($AE91,'MS11'!$A$1:$C$161,3,0),0)</f>
        <v>0</v>
      </c>
      <c r="AR91" s="58">
        <f>IFERROR(VLOOKUP($AE91,'MS12'!$A$1:$C$161,3,0),0)</f>
        <v>0</v>
      </c>
      <c r="AS91" s="58">
        <f>IFERROR(VLOOKUP($AE91,'MS13'!$A$1:$C$161,3,0),0)</f>
        <v>0</v>
      </c>
    </row>
    <row r="92" ht="15.75" customHeight="1">
      <c r="A92" s="45">
        <f t="shared" si="1"/>
        <v>91</v>
      </c>
      <c r="B92" s="91" t="s">
        <v>142</v>
      </c>
      <c r="C92" s="51">
        <v>1494.2178311947073</v>
      </c>
      <c r="D92" s="51"/>
      <c r="E92" s="55">
        <f>IFERROR(VLOOKUP($B92,'MS1'!$A$1:$B$160,2,0),"0")</f>
        <v>10</v>
      </c>
      <c r="F92" s="58">
        <f>IFERROR(VLOOKUP(E92,'MS1'!$B$1:$C$161,2,0),0)</f>
        <v>1115.366785</v>
      </c>
      <c r="G92" s="55">
        <f>IFERROR(VLOOKUP($B92,'MS2'!$A$1:$B$160,2,0),"0")</f>
        <v>41</v>
      </c>
      <c r="H92" s="58">
        <f>IFERROR(VLOOKUP(G92,'MS2'!$B$1:$C$161,2,0),0)</f>
        <v>378.851046</v>
      </c>
      <c r="I92" s="55">
        <f>IFERROR(VLOOKUP($B92,'MS3'!$A$1:$B$161,2,0),0)</f>
        <v>0</v>
      </c>
      <c r="J92" s="58">
        <f>IFERROR(VLOOKUP(I92,'MS3'!$B$1:$C$161,2,0),0)</f>
        <v>0</v>
      </c>
      <c r="K92" s="55" t="str">
        <f>IFERROR(VLOOKUP($B92,'MS4'!$A$1:$B$160,2,0),"0")</f>
        <v>0</v>
      </c>
      <c r="L92" s="58">
        <f>IFERROR(VLOOKUP(K92,'MS4'!$B$1:$C$161,2,0),0)</f>
        <v>0</v>
      </c>
      <c r="M92" s="55" t="str">
        <f>IFERROR(VLOOKUP($B92,'MS5'!$A$1:$B$160,2,0),"0")</f>
        <v>0</v>
      </c>
      <c r="N92" s="58">
        <f>IFERROR(VLOOKUP(M92,'MS5'!$B$1:$C$161,2,0),0)</f>
        <v>0</v>
      </c>
      <c r="O92" s="55" t="str">
        <f>IFERROR(VLOOKUP($B92,'MS6'!$A$1:$B$160,2,0),"0")</f>
        <v>0</v>
      </c>
      <c r="P92" s="58">
        <f>IFERROR(VLOOKUP(O92,'MS6'!$B$1:$C$161,2,0),0)</f>
        <v>0</v>
      </c>
      <c r="Q92" s="55" t="str">
        <f>IFERROR(VLOOKUP($B92,'MS7'!$A$1:$B$160,2,0),"0")</f>
        <v>0</v>
      </c>
      <c r="R92" s="58">
        <f>IFERROR(VLOOKUP(Q92,'MS7'!$B$1:$C$161,2,0),0)</f>
        <v>0</v>
      </c>
      <c r="S92" s="55" t="str">
        <f>IFERROR(VLOOKUP($B92,'MS8'!$A$1:$B$160,2,0),"0")</f>
        <v>0</v>
      </c>
      <c r="T92" s="58">
        <f>IFERROR(VLOOKUP(S92,'MS8'!$B$1:$C$161,2,0),0)</f>
        <v>0</v>
      </c>
      <c r="U92" s="55" t="str">
        <f>IFERROR(VLOOKUP($B92,'MS9'!$A$1:$B$160,2,0),"0")</f>
        <v>0</v>
      </c>
      <c r="V92" s="58">
        <f>IFERROR(VLOOKUP(U92,'MS9'!$B$1:$C$161,2,0),0)</f>
        <v>0</v>
      </c>
      <c r="W92" s="55" t="str">
        <f>IFERROR(VLOOKUP($B92,'MS10'!$A$1:$B$160,2,0),"0")</f>
        <v>0</v>
      </c>
      <c r="X92" s="58">
        <f>IFERROR(VLOOKUP(W92,'MS10'!$B$1:$C$161,2,0),0)</f>
        <v>0</v>
      </c>
      <c r="Y92" s="55" t="str">
        <f>IFERROR(VLOOKUP($B92,'MS11'!$A$1:$B$160,2,0),"0")</f>
        <v>0</v>
      </c>
      <c r="Z92" s="58">
        <f>IFERROR(VLOOKUP(Y92,'MS11'!$B$1:$C$161,2,0),0)</f>
        <v>0</v>
      </c>
      <c r="AA92" s="55" t="str">
        <f>IFERROR(VLOOKUP($B92,'MS12'!$A$1:$B$160,2,0),"0")</f>
        <v>0</v>
      </c>
      <c r="AB92" s="58">
        <f>IFERROR(VLOOKUP(AA92,'MS12'!$B$1:$C$161,2,0),0)</f>
        <v>0</v>
      </c>
      <c r="AC92" s="55" t="str">
        <f>IFERROR(VLOOKUP($B92,'MS13'!$A$1:$B$160,2,0),"0")</f>
        <v>0</v>
      </c>
      <c r="AD92" s="58">
        <f>IFERROR(VLOOKUP(AC92,'MS13'!$B$1:$C$161,2,0),0)</f>
        <v>0</v>
      </c>
      <c r="AE92" s="41" t="str">
        <f>IFERROR(__xludf.DUMMYFUNCTION("""COMPUTED_VALUE"""),"--WondeR--")</f>
        <v>--WondeR--</v>
      </c>
      <c r="AF92" s="51">
        <f t="shared" si="2"/>
        <v>6182.609164</v>
      </c>
      <c r="AG92" s="58">
        <f>IFERROR(VLOOKUP($AE92,'MS1'!$A$1:$C$161,3,0),0)</f>
        <v>0</v>
      </c>
      <c r="AH92" s="58">
        <f>IFERROR(VLOOKUP($AE92,'MS2'!$A$1:$C$161,3,0),0)</f>
        <v>0</v>
      </c>
      <c r="AI92" s="58">
        <f>IFERROR(VLOOKUP($AE92,'MS3'!$A$1:$C$161,3,0),0)</f>
        <v>152.937801</v>
      </c>
      <c r="AJ92" s="58">
        <f>IFERROR(VLOOKUP($AE92,'MS4'!$A$1:$C$161,3,0),0)</f>
        <v>1521.806506</v>
      </c>
      <c r="AK92" s="58">
        <f>IFERROR(VLOOKUP($AE92,'MS5'!$A$1:$C$161,3,0),0)</f>
        <v>0</v>
      </c>
      <c r="AL92" s="58">
        <f>IFERROR(VLOOKUP($AE92,'MS6'!$A$1:$C$161,3,0),0)</f>
        <v>1882.653833</v>
      </c>
      <c r="AM92" s="58">
        <f>IFERROR(VLOOKUP($AE92,'MS7'!$A$1:$C$161,3,0),0)</f>
        <v>0</v>
      </c>
      <c r="AN92" s="58">
        <f>IFERROR(VLOOKUP($AE92,'MS8'!$A$1:$C$161,3,0),0)</f>
        <v>0</v>
      </c>
      <c r="AO92" s="58">
        <f>IFERROR(VLOOKUP($AE92,'MS9'!$A$1:$C$161,3,0),0)</f>
        <v>0</v>
      </c>
      <c r="AP92" s="58">
        <f>IFERROR(VLOOKUP($AE92,'MS10'!$A$1:$C$161,3,0),0)</f>
        <v>240.2442545</v>
      </c>
      <c r="AQ92" s="58">
        <f>IFERROR(VLOOKUP($AE92,'MS11'!$A$1:$C$161,3,0),0)</f>
        <v>753.9609468</v>
      </c>
      <c r="AR92" s="58">
        <f>IFERROR(VLOOKUP($AE92,'MS12'!$A$1:$C$161,3,0),0)</f>
        <v>1631.005823</v>
      </c>
      <c r="AS92" s="58">
        <f>IFERROR(VLOOKUP($AE92,'MS13'!$A$1:$C$161,3,0),0)</f>
        <v>0</v>
      </c>
    </row>
    <row r="93" ht="15.75" customHeight="1">
      <c r="A93" s="45">
        <f t="shared" si="1"/>
        <v>92</v>
      </c>
      <c r="B93" s="41" t="s">
        <v>108</v>
      </c>
      <c r="C93" s="51">
        <v>1489.3157110412976</v>
      </c>
      <c r="D93" s="51"/>
      <c r="E93" s="55" t="str">
        <f>IFERROR(VLOOKUP($B93,'MS1'!$A$1:$B$160,2,0),"0")</f>
        <v>0</v>
      </c>
      <c r="F93" s="58">
        <f>IFERROR(VLOOKUP(E93,'MS1'!$B$1:$C$161,2,0),0)</f>
        <v>0</v>
      </c>
      <c r="G93" s="55" t="str">
        <f>IFERROR(VLOOKUP($B93,'MS2'!$A$1:$B$160,2,0),"0")</f>
        <v>0</v>
      </c>
      <c r="H93" s="58">
        <f>IFERROR(VLOOKUP(G93,'MS2'!$B$1:$C$161,2,0),0)</f>
        <v>0</v>
      </c>
      <c r="I93" s="55">
        <f>IFERROR(VLOOKUP($B93,'MS3'!$A$1:$B$161,2,0),0)</f>
        <v>0</v>
      </c>
      <c r="J93" s="58">
        <f>IFERROR(VLOOKUP(I93,'MS3'!$B$1:$C$161,2,0),0)</f>
        <v>0</v>
      </c>
      <c r="K93" s="55" t="str">
        <f>IFERROR(VLOOKUP($B93,'MS4'!$A$1:$B$160,2,0),"0")</f>
        <v>0</v>
      </c>
      <c r="L93" s="58">
        <f>IFERROR(VLOOKUP(K93,'MS4'!$B$1:$C$161,2,0),0)</f>
        <v>0</v>
      </c>
      <c r="M93" s="55">
        <f>IFERROR(VLOOKUP($B93,'MS5'!$A$1:$B$160,2,0),"0")</f>
        <v>44</v>
      </c>
      <c r="N93" s="58">
        <f>IFERROR(VLOOKUP(M93,'MS5'!$B$1:$C$161,2,0),0)</f>
        <v>263.9216433</v>
      </c>
      <c r="O93" s="55">
        <f>IFERROR(VLOOKUP($B93,'MS6'!$A$1:$B$160,2,0),"0")</f>
        <v>46</v>
      </c>
      <c r="P93" s="58">
        <f>IFERROR(VLOOKUP(O93,'MS6'!$B$1:$C$161,2,0),0)</f>
        <v>295.1151786</v>
      </c>
      <c r="Q93" s="55">
        <f>IFERROR(VLOOKUP($B93,'MS7'!$A$1:$B$160,2,0),"0")</f>
        <v>66</v>
      </c>
      <c r="R93" s="58">
        <f>IFERROR(VLOOKUP(Q93,'MS7'!$B$1:$C$161,2,0),0)</f>
        <v>46.39171892</v>
      </c>
      <c r="S93" s="55">
        <f>IFERROR(VLOOKUP($B93,'MS8'!$A$1:$B$160,2,0),"0")</f>
        <v>64</v>
      </c>
      <c r="T93" s="58">
        <f>IFERROR(VLOOKUP(S93,'MS8'!$B$1:$C$161,2,0),0)</f>
        <v>59.07152459</v>
      </c>
      <c r="U93" s="55">
        <f>IFERROR(VLOOKUP($B93,'MS9'!$A$1:$B$160,2,0),"0")</f>
        <v>41</v>
      </c>
      <c r="V93" s="58">
        <f>IFERROR(VLOOKUP(U93,'MS9'!$B$1:$C$161,2,0),0)</f>
        <v>341.3312725</v>
      </c>
      <c r="W93" s="55">
        <f>IFERROR(VLOOKUP($B93,'MS10'!$A$1:$B$160,2,0),"0")</f>
        <v>60</v>
      </c>
      <c r="X93" s="58">
        <f>IFERROR(VLOOKUP(W93,'MS10'!$B$1:$C$161,2,0),0)</f>
        <v>62.78229124</v>
      </c>
      <c r="Y93" s="55" t="str">
        <f>IFERROR(VLOOKUP($B93,'MS11'!$A$1:$B$160,2,0),"0")</f>
        <v>0</v>
      </c>
      <c r="Z93" s="58">
        <f>IFERROR(VLOOKUP(Y93,'MS11'!$B$1:$C$161,2,0),0)</f>
        <v>0</v>
      </c>
      <c r="AA93" s="55">
        <f>IFERROR(VLOOKUP($B93,'MS12'!$A$1:$B$160,2,0),"0")</f>
        <v>23</v>
      </c>
      <c r="AB93" s="58">
        <f>IFERROR(VLOOKUP(AA93,'MS12'!$B$1:$C$161,2,0),0)</f>
        <v>420.7020819</v>
      </c>
      <c r="AC93" s="55" t="str">
        <f>IFERROR(VLOOKUP($B93,'MS13'!$A$1:$B$160,2,0),"0")</f>
        <v>0</v>
      </c>
      <c r="AD93" s="58">
        <f>IFERROR(VLOOKUP(AC93,'MS13'!$B$1:$C$161,2,0),0)</f>
        <v>0</v>
      </c>
      <c r="AE93" s="41" t="str">
        <f>IFERROR(__xludf.DUMMYFUNCTION("""COMPUTED_VALUE"""),"NIKOGIGI86")</f>
        <v>NIKOGIGI86</v>
      </c>
      <c r="AF93" s="51">
        <f t="shared" si="2"/>
        <v>1612.769178</v>
      </c>
      <c r="AG93" s="58">
        <f>IFERROR(VLOOKUP($AE93,'MS1'!$A$1:$C$161,3,0),0)</f>
        <v>0</v>
      </c>
      <c r="AH93" s="58">
        <f>IFERROR(VLOOKUP($AE93,'MS2'!$A$1:$C$161,3,0),0)</f>
        <v>0</v>
      </c>
      <c r="AI93" s="58">
        <f>IFERROR(VLOOKUP($AE93,'MS3'!$A$1:$C$161,3,0),0)</f>
        <v>96.45777158</v>
      </c>
      <c r="AJ93" s="58">
        <f>IFERROR(VLOOKUP($AE93,'MS4'!$A$1:$C$161,3,0),0)</f>
        <v>663.6659405</v>
      </c>
      <c r="AK93" s="58">
        <f>IFERROR(VLOOKUP($AE93,'MS5'!$A$1:$C$161,3,0),0)</f>
        <v>0</v>
      </c>
      <c r="AL93" s="58">
        <f>IFERROR(VLOOKUP($AE93,'MS6'!$A$1:$C$161,3,0),0)</f>
        <v>484.3412787</v>
      </c>
      <c r="AM93" s="58">
        <f>IFERROR(VLOOKUP($AE93,'MS7'!$A$1:$C$161,3,0),0)</f>
        <v>0</v>
      </c>
      <c r="AN93" s="58">
        <f>IFERROR(VLOOKUP($AE93,'MS8'!$A$1:$C$161,3,0),0)</f>
        <v>83.35915173</v>
      </c>
      <c r="AO93" s="58">
        <f>IFERROR(VLOOKUP($AE93,'MS9'!$A$1:$C$161,3,0),0)</f>
        <v>0</v>
      </c>
      <c r="AP93" s="58">
        <f>IFERROR(VLOOKUP($AE93,'MS10'!$A$1:$C$161,3,0),0)</f>
        <v>284.9450357</v>
      </c>
      <c r="AQ93" s="58">
        <f>IFERROR(VLOOKUP($AE93,'MS11'!$A$1:$C$161,3,0),0)</f>
        <v>0</v>
      </c>
      <c r="AR93" s="58">
        <f>IFERROR(VLOOKUP($AE93,'MS12'!$A$1:$C$161,3,0),0)</f>
        <v>0</v>
      </c>
      <c r="AS93" s="58">
        <f>IFERROR(VLOOKUP($AE93,'MS13'!$A$1:$C$161,3,0),0)</f>
        <v>0</v>
      </c>
    </row>
    <row r="94" ht="15.75" customHeight="1">
      <c r="A94" s="45">
        <f t="shared" si="1"/>
        <v>93</v>
      </c>
      <c r="B94" s="41" t="s">
        <v>132</v>
      </c>
      <c r="C94" s="51">
        <v>1482.5930121172787</v>
      </c>
      <c r="D94" s="51"/>
      <c r="E94" s="55" t="str">
        <f>IFERROR(VLOOKUP($B94,'MS1'!$A$1:$B$160,2,0),"0")</f>
        <v>0</v>
      </c>
      <c r="F94" s="58">
        <f>IFERROR(VLOOKUP(E94,'MS1'!$B$1:$C$161,2,0),0)</f>
        <v>0</v>
      </c>
      <c r="G94" s="55">
        <f>IFERROR(VLOOKUP($B94,'MS2'!$A$1:$B$160,2,0),"0")</f>
        <v>67</v>
      </c>
      <c r="H94" s="58">
        <f>IFERROR(VLOOKUP(G94,'MS2'!$B$1:$C$161,2,0),0)</f>
        <v>34.66322858</v>
      </c>
      <c r="I94" s="55">
        <f>IFERROR(VLOOKUP($B94,'MS3'!$A$1:$B$161,2,0),0)</f>
        <v>46</v>
      </c>
      <c r="J94" s="58">
        <f>IFERROR(VLOOKUP(I94,'MS3'!$B$1:$C$161,2,0),0)</f>
        <v>366.3482987</v>
      </c>
      <c r="K94" s="55" t="str">
        <f>IFERROR(VLOOKUP($B94,'MS4'!$A$1:$B$160,2,0),"0")</f>
        <v>0</v>
      </c>
      <c r="L94" s="58">
        <f>IFERROR(VLOOKUP(K94,'MS4'!$B$1:$C$161,2,0),0)</f>
        <v>0</v>
      </c>
      <c r="M94" s="55" t="str">
        <f>IFERROR(VLOOKUP($B94,'MS5'!$A$1:$B$160,2,0),"0")</f>
        <v>0</v>
      </c>
      <c r="N94" s="58">
        <f>IFERROR(VLOOKUP(M94,'MS5'!$B$1:$C$161,2,0),0)</f>
        <v>0</v>
      </c>
      <c r="O94" s="55">
        <f>IFERROR(VLOOKUP($B94,'MS6'!$A$1:$B$160,2,0),"0")</f>
        <v>12</v>
      </c>
      <c r="P94" s="58">
        <f>IFERROR(VLOOKUP(O94,'MS6'!$B$1:$C$161,2,0),0)</f>
        <v>1023.370074</v>
      </c>
      <c r="Q94" s="55">
        <f>IFERROR(VLOOKUP($B94,'MS7'!$A$1:$B$160,2,0),"0")</f>
        <v>65</v>
      </c>
      <c r="R94" s="58">
        <f>IFERROR(VLOOKUP(Q94,'MS7'!$B$1:$C$161,2,0),0)</f>
        <v>58.21141043</v>
      </c>
      <c r="S94" s="55" t="str">
        <f>IFERROR(VLOOKUP($B94,'MS8'!$A$1:$B$160,2,0),"0")</f>
        <v>0</v>
      </c>
      <c r="T94" s="58">
        <f>IFERROR(VLOOKUP(S94,'MS8'!$B$1:$C$161,2,0),0)</f>
        <v>0</v>
      </c>
      <c r="U94" s="55" t="str">
        <f>IFERROR(VLOOKUP($B94,'MS9'!$A$1:$B$160,2,0),"0")</f>
        <v>0</v>
      </c>
      <c r="V94" s="58">
        <f>IFERROR(VLOOKUP(U94,'MS9'!$B$1:$C$161,2,0),0)</f>
        <v>0</v>
      </c>
      <c r="W94" s="55" t="str">
        <f>IFERROR(VLOOKUP($B94,'MS10'!$A$1:$B$160,2,0),"0")</f>
        <v>0</v>
      </c>
      <c r="X94" s="58">
        <f>IFERROR(VLOOKUP(W94,'MS10'!$B$1:$C$161,2,0),0)</f>
        <v>0</v>
      </c>
      <c r="Y94" s="55" t="str">
        <f>IFERROR(VLOOKUP($B94,'MS11'!$A$1:$B$160,2,0),"0")</f>
        <v>0</v>
      </c>
      <c r="Z94" s="58">
        <f>IFERROR(VLOOKUP(Y94,'MS11'!$B$1:$C$161,2,0),0)</f>
        <v>0</v>
      </c>
      <c r="AA94" s="55" t="str">
        <f>IFERROR(VLOOKUP($B94,'MS12'!$A$1:$B$160,2,0),"0")</f>
        <v>0</v>
      </c>
      <c r="AB94" s="58">
        <f>IFERROR(VLOOKUP(AA94,'MS12'!$B$1:$C$161,2,0),0)</f>
        <v>0</v>
      </c>
      <c r="AC94" s="55" t="str">
        <f>IFERROR(VLOOKUP($B94,'MS13'!$A$1:$B$160,2,0),"0")</f>
        <v>0</v>
      </c>
      <c r="AD94" s="58">
        <f>IFERROR(VLOOKUP(AC94,'MS13'!$B$1:$C$161,2,0),0)</f>
        <v>0</v>
      </c>
      <c r="AE94" s="41" t="str">
        <f>IFERROR(__xludf.DUMMYFUNCTION("""COMPUTED_VALUE"""),"XFLOXANXGEX")</f>
        <v>XFLOXANXGEX</v>
      </c>
      <c r="AF94" s="51">
        <f t="shared" si="2"/>
        <v>877.4367674</v>
      </c>
      <c r="AG94" s="58">
        <f>IFERROR(VLOOKUP($AE94,'MS1'!$A$1:$C$161,3,0),0)</f>
        <v>0</v>
      </c>
      <c r="AH94" s="58">
        <f>IFERROR(VLOOKUP($AE94,'MS2'!$A$1:$C$161,3,0),0)</f>
        <v>0</v>
      </c>
      <c r="AI94" s="58">
        <f>IFERROR(VLOOKUP($AE94,'MS3'!$A$1:$C$161,3,0),0)</f>
        <v>31.48003945</v>
      </c>
      <c r="AJ94" s="58">
        <f>IFERROR(VLOOKUP($AE94,'MS4'!$A$1:$C$161,3,0),0)</f>
        <v>137.3660985</v>
      </c>
      <c r="AK94" s="58">
        <f>IFERROR(VLOOKUP($AE94,'MS5'!$A$1:$C$161,3,0),0)</f>
        <v>0</v>
      </c>
      <c r="AL94" s="58">
        <f>IFERROR(VLOOKUP($AE94,'MS6'!$A$1:$C$161,3,0),0)</f>
        <v>0</v>
      </c>
      <c r="AM94" s="58">
        <f>IFERROR(VLOOKUP($AE94,'MS7'!$A$1:$C$161,3,0),0)</f>
        <v>23.02338758</v>
      </c>
      <c r="AN94" s="58">
        <f>IFERROR(VLOOKUP($AE94,'MS8'!$A$1:$C$161,3,0),0)</f>
        <v>120.5702513</v>
      </c>
      <c r="AO94" s="58">
        <f>IFERROR(VLOOKUP($AE94,'MS9'!$A$1:$C$161,3,0),0)</f>
        <v>0</v>
      </c>
      <c r="AP94" s="58">
        <f>IFERROR(VLOOKUP($AE94,'MS10'!$A$1:$C$161,3,0),0)</f>
        <v>0</v>
      </c>
      <c r="AQ94" s="58">
        <f>IFERROR(VLOOKUP($AE94,'MS11'!$A$1:$C$161,3,0),0)</f>
        <v>0</v>
      </c>
      <c r="AR94" s="58">
        <f>IFERROR(VLOOKUP($AE94,'MS12'!$A$1:$C$161,3,0),0)</f>
        <v>564.9969906</v>
      </c>
      <c r="AS94" s="58">
        <f>IFERROR(VLOOKUP($AE94,'MS13'!$A$1:$C$161,3,0),0)</f>
        <v>0</v>
      </c>
    </row>
    <row r="95" ht="15.75" customHeight="1">
      <c r="A95" s="45">
        <f t="shared" si="1"/>
        <v>94</v>
      </c>
      <c r="B95" s="41" t="s">
        <v>146</v>
      </c>
      <c r="C95" s="51">
        <v>1323.7255978380108</v>
      </c>
      <c r="D95" s="51"/>
      <c r="E95" s="55" t="str">
        <f>IFERROR(VLOOKUP($B95,'MS1'!$A$1:$B$160,2,0),"0")</f>
        <v>0</v>
      </c>
      <c r="F95" s="58">
        <f>IFERROR(VLOOKUP(E95,'MS1'!$B$1:$C$161,2,0),0)</f>
        <v>0</v>
      </c>
      <c r="G95" s="55" t="str">
        <f>IFERROR(VLOOKUP($B95,'MS2'!$A$1:$B$160,2,0),"0")</f>
        <v>0</v>
      </c>
      <c r="H95" s="58">
        <f>IFERROR(VLOOKUP(G95,'MS2'!$B$1:$C$161,2,0),0)</f>
        <v>0</v>
      </c>
      <c r="I95" s="55">
        <f>IFERROR(VLOOKUP($B95,'MS3'!$A$1:$B$161,2,0),0)</f>
        <v>0</v>
      </c>
      <c r="J95" s="58">
        <f>IFERROR(VLOOKUP(I95,'MS3'!$B$1:$C$161,2,0),0)</f>
        <v>0</v>
      </c>
      <c r="K95" s="55" t="str">
        <f>IFERROR(VLOOKUP($B95,'MS4'!$A$1:$B$160,2,0),"0")</f>
        <v>0</v>
      </c>
      <c r="L95" s="58">
        <f>IFERROR(VLOOKUP(K95,'MS4'!$B$1:$C$161,2,0),0)</f>
        <v>0</v>
      </c>
      <c r="M95" s="55" t="str">
        <f>IFERROR(VLOOKUP($B95,'MS5'!$A$1:$B$160,2,0),"0")</f>
        <v>0</v>
      </c>
      <c r="N95" s="58">
        <f>IFERROR(VLOOKUP(M95,'MS5'!$B$1:$C$161,2,0),0)</f>
        <v>0</v>
      </c>
      <c r="O95" s="55" t="str">
        <f>IFERROR(VLOOKUP($B95,'MS6'!$A$1:$B$160,2,0),"0")</f>
        <v>0</v>
      </c>
      <c r="P95" s="58">
        <f>IFERROR(VLOOKUP(O95,'MS6'!$B$1:$C$161,2,0),0)</f>
        <v>0</v>
      </c>
      <c r="Q95" s="55" t="str">
        <f>IFERROR(VLOOKUP($B95,'MS7'!$A$1:$B$160,2,0),"0")</f>
        <v>0</v>
      </c>
      <c r="R95" s="58">
        <f>IFERROR(VLOOKUP(Q95,'MS7'!$B$1:$C$161,2,0),0)</f>
        <v>0</v>
      </c>
      <c r="S95" s="55" t="str">
        <f>IFERROR(VLOOKUP($B95,'MS8'!$A$1:$B$160,2,0),"0")</f>
        <v>0</v>
      </c>
      <c r="T95" s="58">
        <f>IFERROR(VLOOKUP(S95,'MS8'!$B$1:$C$161,2,0),0)</f>
        <v>0</v>
      </c>
      <c r="U95" s="55" t="str">
        <f>IFERROR(VLOOKUP($B95,'MS9'!$A$1:$B$160,2,0),"0")</f>
        <v>0</v>
      </c>
      <c r="V95" s="58">
        <f>IFERROR(VLOOKUP(U95,'MS9'!$B$1:$C$161,2,0),0)</f>
        <v>0</v>
      </c>
      <c r="W95" s="55">
        <f>IFERROR(VLOOKUP($B95,'MS10'!$A$1:$B$160,2,0),"0")</f>
        <v>29</v>
      </c>
      <c r="X95" s="58">
        <f>IFERROR(VLOOKUP(W95,'MS10'!$B$1:$C$161,2,0),0)</f>
        <v>542.1356551</v>
      </c>
      <c r="Y95" s="55" t="str">
        <f>IFERROR(VLOOKUP($B95,'MS11'!$A$1:$B$160,2,0),"0")</f>
        <v>0</v>
      </c>
      <c r="Z95" s="58">
        <f>IFERROR(VLOOKUP(Y95,'MS11'!$B$1:$C$161,2,0),0)</f>
        <v>0</v>
      </c>
      <c r="AA95" s="55">
        <f>IFERROR(VLOOKUP($B95,'MS12'!$A$1:$B$160,2,0),"0")</f>
        <v>12</v>
      </c>
      <c r="AB95" s="58">
        <f>IFERROR(VLOOKUP(AA95,'MS12'!$B$1:$C$161,2,0),0)</f>
        <v>781.5899428</v>
      </c>
      <c r="AC95" s="55" t="str">
        <f>IFERROR(VLOOKUP($B95,'MS13'!$A$1:$B$160,2,0),"0")</f>
        <v>0</v>
      </c>
      <c r="AD95" s="58">
        <f>IFERROR(VLOOKUP(AC95,'MS13'!$B$1:$C$161,2,0),0)</f>
        <v>0</v>
      </c>
      <c r="AE95" s="41" t="str">
        <f>IFERROR(__xludf.DUMMYFUNCTION("""COMPUTED_VALUE"""),"belussac")</f>
        <v>belussac</v>
      </c>
      <c r="AF95" s="51">
        <f t="shared" si="2"/>
        <v>1709.593225</v>
      </c>
      <c r="AG95" s="58">
        <f>IFERROR(VLOOKUP($AE95,'MS1'!$A$1:$C$161,3,0),0)</f>
        <v>0</v>
      </c>
      <c r="AH95" s="58">
        <f>IFERROR(VLOOKUP($AE95,'MS2'!$A$1:$C$161,3,0),0)</f>
        <v>0</v>
      </c>
      <c r="AI95" s="58">
        <f>IFERROR(VLOOKUP($AE95,'MS3'!$A$1:$C$161,3,0),0)</f>
        <v>20.9163848</v>
      </c>
      <c r="AJ95" s="58">
        <f>IFERROR(VLOOKUP($AE95,'MS4'!$A$1:$C$161,3,0),0)</f>
        <v>0</v>
      </c>
      <c r="AK95" s="58">
        <f>IFERROR(VLOOKUP($AE95,'MS5'!$A$1:$C$161,3,0),0)</f>
        <v>0</v>
      </c>
      <c r="AL95" s="58">
        <f>IFERROR(VLOOKUP($AE95,'MS6'!$A$1:$C$161,3,0),0)</f>
        <v>385.3329692</v>
      </c>
      <c r="AM95" s="58">
        <f>IFERROR(VLOOKUP($AE95,'MS7'!$A$1:$C$161,3,0),0)</f>
        <v>182.082012</v>
      </c>
      <c r="AN95" s="58">
        <f>IFERROR(VLOOKUP($AE95,'MS8'!$A$1:$C$161,3,0),0)</f>
        <v>369.7560052</v>
      </c>
      <c r="AO95" s="58">
        <f>IFERROR(VLOOKUP($AE95,'MS9'!$A$1:$C$161,3,0),0)</f>
        <v>751.5058542</v>
      </c>
      <c r="AP95" s="58">
        <f>IFERROR(VLOOKUP($AE95,'MS10'!$A$1:$C$161,3,0),0)</f>
        <v>0</v>
      </c>
      <c r="AQ95" s="58">
        <f>IFERROR(VLOOKUP($AE95,'MS11'!$A$1:$C$161,3,0),0)</f>
        <v>0</v>
      </c>
      <c r="AR95" s="58">
        <f>IFERROR(VLOOKUP($AE95,'MS12'!$A$1:$C$161,3,0),0)</f>
        <v>0</v>
      </c>
      <c r="AS95" s="58">
        <f>IFERROR(VLOOKUP($AE95,'MS13'!$A$1:$C$161,3,0),0)</f>
        <v>0</v>
      </c>
    </row>
    <row r="96" ht="15.75" customHeight="1">
      <c r="A96" s="45">
        <f t="shared" si="1"/>
        <v>95</v>
      </c>
      <c r="B96" s="41" t="s">
        <v>141</v>
      </c>
      <c r="C96" s="51">
        <v>1038.9536427833136</v>
      </c>
      <c r="D96" s="51"/>
      <c r="E96" s="55">
        <f>IFERROR(VLOOKUP($B96,'MS1'!$A$1:$B$160,2,0),"0")</f>
        <v>50</v>
      </c>
      <c r="F96" s="58">
        <f>IFERROR(VLOOKUP(E96,'MS1'!$B$1:$C$161,2,0),0)</f>
        <v>248.6302414</v>
      </c>
      <c r="G96" s="55">
        <f>IFERROR(VLOOKUP($B96,'MS2'!$A$1:$B$160,2,0),"0")</f>
        <v>39</v>
      </c>
      <c r="H96" s="58">
        <f>IFERROR(VLOOKUP(G96,'MS2'!$B$1:$C$161,2,0),0)</f>
        <v>410.0737777</v>
      </c>
      <c r="I96" s="55">
        <f>IFERROR(VLOOKUP($B96,'MS3'!$A$1:$B$161,2,0),0)</f>
        <v>45</v>
      </c>
      <c r="J96" s="58">
        <f>IFERROR(VLOOKUP(I96,'MS3'!$B$1:$C$161,2,0),0)</f>
        <v>380.2496237</v>
      </c>
      <c r="K96" s="55" t="str">
        <f>IFERROR(VLOOKUP($B96,'MS4'!$A$1:$B$160,2,0),"0")</f>
        <v>0</v>
      </c>
      <c r="L96" s="58">
        <f>IFERROR(VLOOKUP(K96,'MS4'!$B$1:$C$161,2,0),0)</f>
        <v>0</v>
      </c>
      <c r="M96" s="55" t="str">
        <f>IFERROR(VLOOKUP($B96,'MS5'!$A$1:$B$160,2,0),"0")</f>
        <v>0</v>
      </c>
      <c r="N96" s="58">
        <f>IFERROR(VLOOKUP(M96,'MS5'!$B$1:$C$161,2,0),0)</f>
        <v>0</v>
      </c>
      <c r="O96" s="55" t="str">
        <f>IFERROR(VLOOKUP($B96,'MS6'!$A$1:$B$160,2,0),"0")</f>
        <v>0</v>
      </c>
      <c r="P96" s="58">
        <f>IFERROR(VLOOKUP(O96,'MS6'!$B$1:$C$161,2,0),0)</f>
        <v>0</v>
      </c>
      <c r="Q96" s="55" t="str">
        <f>IFERROR(VLOOKUP($B96,'MS7'!$A$1:$B$160,2,0),"0")</f>
        <v>0</v>
      </c>
      <c r="R96" s="58">
        <f>IFERROR(VLOOKUP(Q96,'MS7'!$B$1:$C$161,2,0),0)</f>
        <v>0</v>
      </c>
      <c r="S96" s="55" t="str">
        <f>IFERROR(VLOOKUP($B96,'MS8'!$A$1:$B$160,2,0),"0")</f>
        <v>0</v>
      </c>
      <c r="T96" s="58">
        <f>IFERROR(VLOOKUP(S96,'MS8'!$B$1:$C$161,2,0),0)</f>
        <v>0</v>
      </c>
      <c r="U96" s="55" t="str">
        <f>IFERROR(VLOOKUP($B96,'MS9'!$A$1:$B$160,2,0),"0")</f>
        <v>0</v>
      </c>
      <c r="V96" s="58">
        <f>IFERROR(VLOOKUP(U96,'MS9'!$B$1:$C$161,2,0),0)</f>
        <v>0</v>
      </c>
      <c r="W96" s="55" t="str">
        <f>IFERROR(VLOOKUP($B96,'MS10'!$A$1:$B$160,2,0),"0")</f>
        <v>0</v>
      </c>
      <c r="X96" s="58">
        <f>IFERROR(VLOOKUP(W96,'MS10'!$B$1:$C$161,2,0),0)</f>
        <v>0</v>
      </c>
      <c r="Y96" s="55" t="str">
        <f>IFERROR(VLOOKUP($B96,'MS11'!$A$1:$B$160,2,0),"0")</f>
        <v>0</v>
      </c>
      <c r="Z96" s="58">
        <f>IFERROR(VLOOKUP(Y96,'MS11'!$B$1:$C$161,2,0),0)</f>
        <v>0</v>
      </c>
      <c r="AA96" s="55" t="str">
        <f>IFERROR(VLOOKUP($B96,'MS12'!$A$1:$B$160,2,0),"0")</f>
        <v>0</v>
      </c>
      <c r="AB96" s="58">
        <f>IFERROR(VLOOKUP(AA96,'MS12'!$B$1:$C$161,2,0),0)</f>
        <v>0</v>
      </c>
      <c r="AC96" s="55" t="str">
        <f>IFERROR(VLOOKUP($B96,'MS13'!$A$1:$B$160,2,0),"0")</f>
        <v>0</v>
      </c>
      <c r="AD96" s="58">
        <f>IFERROR(VLOOKUP(AC96,'MS13'!$B$1:$C$161,2,0),0)</f>
        <v>0</v>
      </c>
      <c r="AE96" s="41" t="str">
        <f>IFERROR(__xludf.DUMMYFUNCTION("""COMPUTED_VALUE"""),"Adrinhooo")</f>
        <v>Adrinhooo</v>
      </c>
      <c r="AF96" s="51">
        <f t="shared" si="2"/>
        <v>3119.934938</v>
      </c>
      <c r="AG96" s="58">
        <f>IFERROR(VLOOKUP($AE96,'MS1'!$A$1:$C$161,3,0),0)</f>
        <v>0</v>
      </c>
      <c r="AH96" s="58">
        <f>IFERROR(VLOOKUP($AE96,'MS2'!$A$1:$C$161,3,0),0)</f>
        <v>0</v>
      </c>
      <c r="AI96" s="58">
        <f>IFERROR(VLOOKUP($AE96,'MS3'!$A$1:$C$161,3,0),0)</f>
        <v>0</v>
      </c>
      <c r="AJ96" s="58">
        <f>IFERROR(VLOOKUP($AE96,'MS4'!$A$1:$C$161,3,0),0)</f>
        <v>0</v>
      </c>
      <c r="AK96" s="58">
        <f>IFERROR(VLOOKUP($AE96,'MS5'!$A$1:$C$161,3,0),0)</f>
        <v>1835.088066</v>
      </c>
      <c r="AL96" s="58">
        <f>IFERROR(VLOOKUP($AE96,'MS6'!$A$1:$C$161,3,0),0)</f>
        <v>0</v>
      </c>
      <c r="AM96" s="58">
        <f>IFERROR(VLOOKUP($AE96,'MS7'!$A$1:$C$161,3,0),0)</f>
        <v>248.6302414</v>
      </c>
      <c r="AN96" s="58">
        <f>IFERROR(VLOOKUP($AE96,'MS8'!$A$1:$C$161,3,0),0)</f>
        <v>0</v>
      </c>
      <c r="AO96" s="58">
        <f>IFERROR(VLOOKUP($AE96,'MS9'!$A$1:$C$161,3,0),0)</f>
        <v>0</v>
      </c>
      <c r="AP96" s="58">
        <f>IFERROR(VLOOKUP($AE96,'MS10'!$A$1:$C$161,3,0),0)</f>
        <v>1036.21663</v>
      </c>
      <c r="AQ96" s="58">
        <f>IFERROR(VLOOKUP($AE96,'MS11'!$A$1:$C$161,3,0),0)</f>
        <v>0</v>
      </c>
      <c r="AR96" s="58">
        <f>IFERROR(VLOOKUP($AE96,'MS12'!$A$1:$C$161,3,0),0)</f>
        <v>0</v>
      </c>
      <c r="AS96" s="58">
        <f>IFERROR(VLOOKUP($AE96,'MS13'!$A$1:$C$161,3,0),0)</f>
        <v>0</v>
      </c>
    </row>
    <row r="97" ht="15.75" customHeight="1">
      <c r="A97" s="45">
        <f t="shared" si="1"/>
        <v>96</v>
      </c>
      <c r="B97" s="83" t="s">
        <v>145</v>
      </c>
      <c r="C97" s="51">
        <v>999.9128345531357</v>
      </c>
      <c r="D97" s="51"/>
      <c r="E97" s="55" t="str">
        <f>IFERROR(VLOOKUP($B97,'MS1'!$A$1:$B$160,2,0),"0")</f>
        <v>0</v>
      </c>
      <c r="F97" s="58">
        <f>IFERROR(VLOOKUP(E97,'MS1'!$B$1:$C$161,2,0),0)</f>
        <v>0</v>
      </c>
      <c r="G97" s="55" t="str">
        <f>IFERROR(VLOOKUP($B97,'MS2'!$A$1:$B$160,2,0),"0")</f>
        <v>0</v>
      </c>
      <c r="H97" s="58">
        <f>IFERROR(VLOOKUP(G97,'MS2'!$B$1:$C$161,2,0),0)</f>
        <v>0</v>
      </c>
      <c r="I97" s="55">
        <f>IFERROR(VLOOKUP($B97,'MS3'!$A$1:$B$161,2,0),0)</f>
        <v>0</v>
      </c>
      <c r="J97" s="58">
        <f>IFERROR(VLOOKUP(I97,'MS3'!$B$1:$C$161,2,0),0)</f>
        <v>0</v>
      </c>
      <c r="K97" s="55" t="str">
        <f>IFERROR(VLOOKUP($B97,'MS4'!$A$1:$B$160,2,0),"0")</f>
        <v>0</v>
      </c>
      <c r="L97" s="58">
        <f>IFERROR(VLOOKUP(K97,'MS4'!$B$1:$C$161,2,0),0)</f>
        <v>0</v>
      </c>
      <c r="M97" s="55" t="str">
        <f>IFERROR(VLOOKUP($B97,'MS5'!$A$1:$B$160,2,0),"0")</f>
        <v>0</v>
      </c>
      <c r="N97" s="58">
        <f>IFERROR(VLOOKUP(M97,'MS5'!$B$1:$C$161,2,0),0)</f>
        <v>0</v>
      </c>
      <c r="O97" s="55" t="str">
        <f>IFERROR(VLOOKUP($B97,'MS6'!$A$1:$B$160,2,0),"0")</f>
        <v>0</v>
      </c>
      <c r="P97" s="58">
        <f>IFERROR(VLOOKUP(O97,'MS6'!$B$1:$C$161,2,0),0)</f>
        <v>0</v>
      </c>
      <c r="Q97" s="55">
        <f>IFERROR(VLOOKUP($B97,'MS7'!$A$1:$B$160,2,0),"0")</f>
        <v>58</v>
      </c>
      <c r="R97" s="58">
        <f>IFERROR(VLOOKUP(Q97,'MS7'!$B$1:$C$161,2,0),0)</f>
        <v>143.7443239</v>
      </c>
      <c r="S97" s="55">
        <f>IFERROR(VLOOKUP($B97,'MS8'!$A$1:$B$160,2,0),"0")</f>
        <v>49</v>
      </c>
      <c r="T97" s="58">
        <f>IFERROR(VLOOKUP(S97,'MS8'!$B$1:$C$161,2,0),0)</f>
        <v>252.6004644</v>
      </c>
      <c r="U97" s="55" t="str">
        <f>IFERROR(VLOOKUP($B97,'MS9'!$A$1:$B$160,2,0),"0")</f>
        <v>0</v>
      </c>
      <c r="V97" s="58">
        <f>IFERROR(VLOOKUP(U97,'MS9'!$B$1:$C$161,2,0),0)</f>
        <v>0</v>
      </c>
      <c r="W97" s="55">
        <f>IFERROR(VLOOKUP($B97,'MS10'!$A$1:$B$160,2,0),"0")</f>
        <v>26</v>
      </c>
      <c r="X97" s="58">
        <f>IFERROR(VLOOKUP(W97,'MS10'!$B$1:$C$161,2,0),0)</f>
        <v>603.5680462</v>
      </c>
      <c r="Y97" s="55" t="str">
        <f>IFERROR(VLOOKUP($B97,'MS11'!$A$1:$B$160,2,0),"0")</f>
        <v>0</v>
      </c>
      <c r="Z97" s="58">
        <f>IFERROR(VLOOKUP(Y97,'MS11'!$B$1:$C$161,2,0),0)</f>
        <v>0</v>
      </c>
      <c r="AA97" s="55" t="str">
        <f>IFERROR(VLOOKUP($B97,'MS12'!$A$1:$B$160,2,0),"0")</f>
        <v>0</v>
      </c>
      <c r="AB97" s="58">
        <f>IFERROR(VLOOKUP(AA97,'MS12'!$B$1:$C$161,2,0),0)</f>
        <v>0</v>
      </c>
      <c r="AC97" s="55" t="str">
        <f>IFERROR(VLOOKUP($B97,'MS13'!$A$1:$B$160,2,0),"0")</f>
        <v>0</v>
      </c>
      <c r="AD97" s="58">
        <f>IFERROR(VLOOKUP(AC97,'MS13'!$B$1:$C$161,2,0),0)</f>
        <v>0</v>
      </c>
      <c r="AE97" s="41" t="str">
        <f>IFERROR(__xludf.DUMMYFUNCTION("""COMPUTED_VALUE"""),"Sharky")</f>
        <v>Sharky</v>
      </c>
      <c r="AF97" s="51">
        <f t="shared" si="2"/>
        <v>4764.225371</v>
      </c>
      <c r="AG97" s="58">
        <f>IFERROR(VLOOKUP($AE97,'MS1'!$A$1:$C$161,3,0),0)</f>
        <v>0</v>
      </c>
      <c r="AH97" s="58">
        <f>IFERROR(VLOOKUP($AE97,'MS2'!$A$1:$C$161,3,0),0)</f>
        <v>0</v>
      </c>
      <c r="AI97" s="58">
        <f>IFERROR(VLOOKUP($AE97,'MS3'!$A$1:$C$161,3,0),0)</f>
        <v>0</v>
      </c>
      <c r="AJ97" s="58">
        <f>IFERROR(VLOOKUP($AE97,'MS4'!$A$1:$C$161,3,0),0)</f>
        <v>0</v>
      </c>
      <c r="AK97" s="58">
        <f>IFERROR(VLOOKUP($AE97,'MS5'!$A$1:$C$161,3,0),0)</f>
        <v>504.4500868</v>
      </c>
      <c r="AL97" s="58">
        <f>IFERROR(VLOOKUP($AE97,'MS6'!$A$1:$C$161,3,0),0)</f>
        <v>0</v>
      </c>
      <c r="AM97" s="58">
        <f>IFERROR(VLOOKUP($AE97,'MS7'!$A$1:$C$161,3,0),0)</f>
        <v>709.4672554</v>
      </c>
      <c r="AN97" s="58">
        <f>IFERROR(VLOOKUP($AE97,'MS8'!$A$1:$C$161,3,0),0)</f>
        <v>1430.179807</v>
      </c>
      <c r="AO97" s="58">
        <f>IFERROR(VLOOKUP($AE97,'MS9'!$A$1:$C$161,3,0),0)</f>
        <v>1653.835352</v>
      </c>
      <c r="AP97" s="58">
        <f>IFERROR(VLOOKUP($AE97,'MS10'!$A$1:$C$161,3,0),0)</f>
        <v>0</v>
      </c>
      <c r="AQ97" s="58">
        <f>IFERROR(VLOOKUP($AE97,'MS11'!$A$1:$C$161,3,0),0)</f>
        <v>466.2928693</v>
      </c>
      <c r="AR97" s="58">
        <f>IFERROR(VLOOKUP($AE97,'MS12'!$A$1:$C$161,3,0),0)</f>
        <v>0</v>
      </c>
      <c r="AS97" s="58">
        <f>IFERROR(VLOOKUP($AE97,'MS13'!$A$1:$C$161,3,0),0)</f>
        <v>0</v>
      </c>
    </row>
    <row r="98" ht="15.75" customHeight="1">
      <c r="A98" s="45">
        <f t="shared" si="1"/>
        <v>97</v>
      </c>
      <c r="B98" s="41" t="s">
        <v>126</v>
      </c>
      <c r="C98" s="51">
        <v>964.3219822583371</v>
      </c>
      <c r="D98" s="51"/>
      <c r="E98" s="55" t="str">
        <f>IFERROR(VLOOKUP($B98,'MS1'!$A$1:$B$160,2,0),"0")</f>
        <v>0</v>
      </c>
      <c r="F98" s="58">
        <f>IFERROR(VLOOKUP(E98,'MS1'!$B$1:$C$161,2,0),0)</f>
        <v>0</v>
      </c>
      <c r="G98" s="55" t="str">
        <f>IFERROR(VLOOKUP($B98,'MS2'!$A$1:$B$160,2,0),"0")</f>
        <v>0</v>
      </c>
      <c r="H98" s="58">
        <f>IFERROR(VLOOKUP(G98,'MS2'!$B$1:$C$161,2,0),0)</f>
        <v>0</v>
      </c>
      <c r="I98" s="55">
        <f>IFERROR(VLOOKUP($B98,'MS3'!$A$1:$B$161,2,0),0)</f>
        <v>0</v>
      </c>
      <c r="J98" s="58">
        <f>IFERROR(VLOOKUP(I98,'MS3'!$B$1:$C$161,2,0),0)</f>
        <v>0</v>
      </c>
      <c r="K98" s="55" t="str">
        <f>IFERROR(VLOOKUP($B98,'MS4'!$A$1:$B$160,2,0),"0")</f>
        <v>0</v>
      </c>
      <c r="L98" s="58">
        <f>IFERROR(VLOOKUP(K98,'MS4'!$B$1:$C$161,2,0),0)</f>
        <v>0</v>
      </c>
      <c r="M98" s="55" t="str">
        <f>IFERROR(VLOOKUP($B98,'MS5'!$A$1:$B$160,2,0),"0")</f>
        <v>0</v>
      </c>
      <c r="N98" s="58">
        <f>IFERROR(VLOOKUP(M98,'MS5'!$B$1:$C$161,2,0),0)</f>
        <v>0</v>
      </c>
      <c r="O98" s="55" t="str">
        <f>IFERROR(VLOOKUP($B98,'MS6'!$A$1:$B$160,2,0),"0")</f>
        <v>0</v>
      </c>
      <c r="P98" s="58">
        <f>IFERROR(VLOOKUP(O98,'MS6'!$B$1:$C$161,2,0),0)</f>
        <v>0</v>
      </c>
      <c r="Q98" s="55" t="str">
        <f>IFERROR(VLOOKUP($B98,'MS7'!$A$1:$B$160,2,0),"0")</f>
        <v>0</v>
      </c>
      <c r="R98" s="58">
        <f>IFERROR(VLOOKUP(Q98,'MS7'!$B$1:$C$161,2,0),0)</f>
        <v>0</v>
      </c>
      <c r="S98" s="55" t="str">
        <f>IFERROR(VLOOKUP($B98,'MS8'!$A$1:$B$160,2,0),"0")</f>
        <v>0</v>
      </c>
      <c r="T98" s="58">
        <f>IFERROR(VLOOKUP(S98,'MS8'!$B$1:$C$161,2,0),0)</f>
        <v>0</v>
      </c>
      <c r="U98" s="55">
        <f>IFERROR(VLOOKUP($B98,'MS9'!$A$1:$B$160,2,0),"0")</f>
        <v>13</v>
      </c>
      <c r="V98" s="58">
        <f>IFERROR(VLOOKUP(U98,'MS9'!$B$1:$C$161,2,0),0)</f>
        <v>964.3219823</v>
      </c>
      <c r="W98" s="55" t="str">
        <f>IFERROR(VLOOKUP($B98,'MS10'!$A$1:$B$160,2,0),"0")</f>
        <v>0</v>
      </c>
      <c r="X98" s="58">
        <f>IFERROR(VLOOKUP(W98,'MS10'!$B$1:$C$161,2,0),0)</f>
        <v>0</v>
      </c>
      <c r="Y98" s="55" t="str">
        <f>IFERROR(VLOOKUP($B98,'MS11'!$A$1:$B$160,2,0),"0")</f>
        <v>0</v>
      </c>
      <c r="Z98" s="58">
        <f>IFERROR(VLOOKUP(Y98,'MS11'!$B$1:$C$161,2,0),0)</f>
        <v>0</v>
      </c>
      <c r="AA98" s="55" t="str">
        <f>IFERROR(VLOOKUP($B98,'MS12'!$A$1:$B$160,2,0),"0")</f>
        <v>0</v>
      </c>
      <c r="AB98" s="58">
        <f>IFERROR(VLOOKUP(AA98,'MS12'!$B$1:$C$161,2,0),0)</f>
        <v>0</v>
      </c>
      <c r="AC98" s="55" t="str">
        <f>IFERROR(VLOOKUP($B98,'MS13'!$A$1:$B$160,2,0),"0")</f>
        <v>0</v>
      </c>
      <c r="AD98" s="58">
        <f>IFERROR(VLOOKUP(AC98,'MS13'!$B$1:$C$161,2,0),0)</f>
        <v>0</v>
      </c>
      <c r="AE98" s="41" t="str">
        <f>IFERROR(__xludf.DUMMYFUNCTION("""COMPUTED_VALUE"""),"kinchuck")</f>
        <v>kinchuck</v>
      </c>
      <c r="AF98" s="51">
        <f t="shared" si="2"/>
        <v>1489.315711</v>
      </c>
      <c r="AG98" s="58">
        <f>IFERROR(VLOOKUP($AE98,'MS1'!$A$1:$C$161,3,0),0)</f>
        <v>0</v>
      </c>
      <c r="AH98" s="58">
        <f>IFERROR(VLOOKUP($AE98,'MS2'!$A$1:$C$161,3,0),0)</f>
        <v>0</v>
      </c>
      <c r="AI98" s="58">
        <f>IFERROR(VLOOKUP($AE98,'MS3'!$A$1:$C$161,3,0),0)</f>
        <v>0</v>
      </c>
      <c r="AJ98" s="58">
        <f>IFERROR(VLOOKUP($AE98,'MS4'!$A$1:$C$161,3,0),0)</f>
        <v>0</v>
      </c>
      <c r="AK98" s="58">
        <f>IFERROR(VLOOKUP($AE98,'MS5'!$A$1:$C$161,3,0),0)</f>
        <v>263.9216433</v>
      </c>
      <c r="AL98" s="58">
        <f>IFERROR(VLOOKUP($AE98,'MS6'!$A$1:$C$161,3,0),0)</f>
        <v>295.1151786</v>
      </c>
      <c r="AM98" s="58">
        <f>IFERROR(VLOOKUP($AE98,'MS7'!$A$1:$C$161,3,0),0)</f>
        <v>46.39171892</v>
      </c>
      <c r="AN98" s="58">
        <f>IFERROR(VLOOKUP($AE98,'MS8'!$A$1:$C$161,3,0),0)</f>
        <v>59.07152459</v>
      </c>
      <c r="AO98" s="58">
        <f>IFERROR(VLOOKUP($AE98,'MS9'!$A$1:$C$161,3,0),0)</f>
        <v>341.3312725</v>
      </c>
      <c r="AP98" s="58">
        <f>IFERROR(VLOOKUP($AE98,'MS10'!$A$1:$C$161,3,0),0)</f>
        <v>62.78229124</v>
      </c>
      <c r="AQ98" s="58">
        <f>IFERROR(VLOOKUP($AE98,'MS11'!$A$1:$C$161,3,0),0)</f>
        <v>0</v>
      </c>
      <c r="AR98" s="58">
        <f>IFERROR(VLOOKUP($AE98,'MS12'!$A$1:$C$161,3,0),0)</f>
        <v>420.7020819</v>
      </c>
      <c r="AS98" s="58">
        <f>IFERROR(VLOOKUP($AE98,'MS13'!$A$1:$C$161,3,0),0)</f>
        <v>0</v>
      </c>
    </row>
    <row r="99" ht="15.75" customHeight="1">
      <c r="A99" s="45">
        <f t="shared" si="1"/>
        <v>98</v>
      </c>
      <c r="B99" s="89" t="s">
        <v>156</v>
      </c>
      <c r="C99" s="51">
        <v>934.5318029756648</v>
      </c>
      <c r="D99" s="51"/>
      <c r="E99" s="55">
        <f>IFERROR(VLOOKUP($B99,'MS1'!$A$1:$B$160,2,0),"0")</f>
        <v>36</v>
      </c>
      <c r="F99" s="58">
        <f>IFERROR(VLOOKUP(E99,'MS1'!$B$1:$C$161,2,0),0)</f>
        <v>458.848957</v>
      </c>
      <c r="G99" s="55">
        <f>IFERROR(VLOOKUP($B99,'MS2'!$A$1:$B$160,2,0),"0")</f>
        <v>35</v>
      </c>
      <c r="H99" s="58">
        <f>IFERROR(VLOOKUP(G99,'MS2'!$B$1:$C$161,2,0),0)</f>
        <v>475.682846</v>
      </c>
      <c r="I99" s="55">
        <f>IFERROR(VLOOKUP($B99,'MS3'!$A$1:$B$161,2,0),0)</f>
        <v>0</v>
      </c>
      <c r="J99" s="58">
        <f>IFERROR(VLOOKUP(I99,'MS3'!$B$1:$C$161,2,0),0)</f>
        <v>0</v>
      </c>
      <c r="K99" s="55" t="str">
        <f>IFERROR(VLOOKUP($B99,'MS4'!$A$1:$B$160,2,0),"0")</f>
        <v>0</v>
      </c>
      <c r="L99" s="58">
        <f>IFERROR(VLOOKUP(K99,'MS4'!$B$1:$C$161,2,0),0)</f>
        <v>0</v>
      </c>
      <c r="M99" s="55" t="str">
        <f>IFERROR(VLOOKUP($B99,'MS5'!$A$1:$B$160,2,0),"0")</f>
        <v>0</v>
      </c>
      <c r="N99" s="58">
        <f>IFERROR(VLOOKUP(M99,'MS5'!$B$1:$C$161,2,0),0)</f>
        <v>0</v>
      </c>
      <c r="O99" s="55" t="str">
        <f>IFERROR(VLOOKUP($B99,'MS6'!$A$1:$B$160,2,0),"0")</f>
        <v>0</v>
      </c>
      <c r="P99" s="58">
        <f>IFERROR(VLOOKUP(O99,'MS6'!$B$1:$C$161,2,0),0)</f>
        <v>0</v>
      </c>
      <c r="Q99" s="55" t="str">
        <f>IFERROR(VLOOKUP($B99,'MS7'!$A$1:$B$160,2,0),"0")</f>
        <v>0</v>
      </c>
      <c r="R99" s="58">
        <f>IFERROR(VLOOKUP(Q99,'MS7'!$B$1:$C$161,2,0),0)</f>
        <v>0</v>
      </c>
      <c r="S99" s="55" t="str">
        <f>IFERROR(VLOOKUP($B99,'MS8'!$A$1:$B$160,2,0),"0")</f>
        <v>0</v>
      </c>
      <c r="T99" s="58">
        <f>IFERROR(VLOOKUP(S99,'MS8'!$B$1:$C$161,2,0),0)</f>
        <v>0</v>
      </c>
      <c r="U99" s="55" t="str">
        <f>IFERROR(VLOOKUP($B99,'MS9'!$A$1:$B$160,2,0),"0")</f>
        <v>0</v>
      </c>
      <c r="V99" s="58">
        <f>IFERROR(VLOOKUP(U99,'MS9'!$B$1:$C$161,2,0),0)</f>
        <v>0</v>
      </c>
      <c r="W99" s="55" t="str">
        <f>IFERROR(VLOOKUP($B99,'MS10'!$A$1:$B$160,2,0),"0")</f>
        <v>0</v>
      </c>
      <c r="X99" s="58">
        <f>IFERROR(VLOOKUP(W99,'MS10'!$B$1:$C$161,2,0),0)</f>
        <v>0</v>
      </c>
      <c r="Y99" s="55" t="str">
        <f>IFERROR(VLOOKUP($B99,'MS11'!$A$1:$B$160,2,0),"0")</f>
        <v>0</v>
      </c>
      <c r="Z99" s="58">
        <f>IFERROR(VLOOKUP(Y99,'MS11'!$B$1:$C$161,2,0),0)</f>
        <v>0</v>
      </c>
      <c r="AA99" s="55" t="str">
        <f>IFERROR(VLOOKUP($B99,'MS12'!$A$1:$B$160,2,0),"0")</f>
        <v>0</v>
      </c>
      <c r="AB99" s="58">
        <f>IFERROR(VLOOKUP(AA99,'MS12'!$B$1:$C$161,2,0),0)</f>
        <v>0</v>
      </c>
      <c r="AC99" s="55" t="str">
        <f>IFERROR(VLOOKUP($B99,'MS13'!$A$1:$B$160,2,0),"0")</f>
        <v>0</v>
      </c>
      <c r="AD99" s="58">
        <f>IFERROR(VLOOKUP(AC99,'MS13'!$B$1:$C$161,2,0),0)</f>
        <v>0</v>
      </c>
      <c r="AE99" s="41" t="str">
        <f>IFERROR(__xludf.DUMMYFUNCTION("""COMPUTED_VALUE"""),"kkaicharlie")</f>
        <v>kkaicharlie</v>
      </c>
      <c r="AF99" s="51">
        <f t="shared" si="2"/>
        <v>2405.752902</v>
      </c>
      <c r="AG99" s="58">
        <f>IFERROR(VLOOKUP($AE99,'MS1'!$A$1:$C$161,3,0),0)</f>
        <v>0</v>
      </c>
      <c r="AH99" s="58">
        <f>IFERROR(VLOOKUP($AE99,'MS2'!$A$1:$C$161,3,0),0)</f>
        <v>0</v>
      </c>
      <c r="AI99" s="58">
        <f>IFERROR(VLOOKUP($AE99,'MS3'!$A$1:$C$161,3,0),0)</f>
        <v>0</v>
      </c>
      <c r="AJ99" s="58">
        <f>IFERROR(VLOOKUP($AE99,'MS4'!$A$1:$C$161,3,0),0)</f>
        <v>0</v>
      </c>
      <c r="AK99" s="58">
        <f>IFERROR(VLOOKUP($AE99,'MS5'!$A$1:$C$161,3,0),0)</f>
        <v>0</v>
      </c>
      <c r="AL99" s="58">
        <f>IFERROR(VLOOKUP($AE99,'MS6'!$A$1:$C$161,3,0),0)</f>
        <v>1273.709384</v>
      </c>
      <c r="AM99" s="58">
        <f>IFERROR(VLOOKUP($AE99,'MS7'!$A$1:$C$161,3,0),0)</f>
        <v>276.2986917</v>
      </c>
      <c r="AN99" s="58">
        <f>IFERROR(VLOOKUP($AE99,'MS8'!$A$1:$C$161,3,0),0)</f>
        <v>855.7448265</v>
      </c>
      <c r="AO99" s="58">
        <f>IFERROR(VLOOKUP($AE99,'MS9'!$A$1:$C$161,3,0),0)</f>
        <v>0</v>
      </c>
      <c r="AP99" s="58">
        <f>IFERROR(VLOOKUP($AE99,'MS10'!$A$1:$C$161,3,0),0)</f>
        <v>0</v>
      </c>
      <c r="AQ99" s="58">
        <f>IFERROR(VLOOKUP($AE99,'MS11'!$A$1:$C$161,3,0),0)</f>
        <v>0</v>
      </c>
      <c r="AR99" s="58">
        <f>IFERROR(VLOOKUP($AE99,'MS12'!$A$1:$C$161,3,0),0)</f>
        <v>0</v>
      </c>
      <c r="AS99" s="58">
        <f>IFERROR(VLOOKUP($AE99,'MS13'!$A$1:$C$161,3,0),0)</f>
        <v>0</v>
      </c>
    </row>
    <row r="100" ht="15.75" customHeight="1">
      <c r="A100" s="45">
        <f t="shared" si="1"/>
        <v>99</v>
      </c>
      <c r="B100" s="83" t="s">
        <v>152</v>
      </c>
      <c r="C100" s="51">
        <v>902.5625345677716</v>
      </c>
      <c r="D100" s="51"/>
      <c r="E100" s="55" t="str">
        <f>IFERROR(VLOOKUP($B100,'MS1'!$A$1:$B$160,2,0),"0")</f>
        <v>0</v>
      </c>
      <c r="F100" s="58">
        <f>IFERROR(VLOOKUP(E100,'MS1'!$B$1:$C$161,2,0),0)</f>
        <v>0</v>
      </c>
      <c r="G100" s="55" t="str">
        <f>IFERROR(VLOOKUP($B100,'MS2'!$A$1:$B$160,2,0),"0")</f>
        <v>0</v>
      </c>
      <c r="H100" s="58">
        <f>IFERROR(VLOOKUP(G100,'MS2'!$B$1:$C$161,2,0),0)</f>
        <v>0</v>
      </c>
      <c r="I100" s="55">
        <f>IFERROR(VLOOKUP($B100,'MS3'!$A$1:$B$161,2,0),0)</f>
        <v>0</v>
      </c>
      <c r="J100" s="58">
        <f>IFERROR(VLOOKUP(I100,'MS3'!$B$1:$C$161,2,0),0)</f>
        <v>0</v>
      </c>
      <c r="K100" s="55" t="str">
        <f>IFERROR(VLOOKUP($B100,'MS4'!$A$1:$B$160,2,0),"0")</f>
        <v>0</v>
      </c>
      <c r="L100" s="58">
        <f>IFERROR(VLOOKUP(K100,'MS4'!$B$1:$C$161,2,0),0)</f>
        <v>0</v>
      </c>
      <c r="M100" s="55" t="str">
        <f>IFERROR(VLOOKUP($B100,'MS5'!$A$1:$B$160,2,0),"0")</f>
        <v>0</v>
      </c>
      <c r="N100" s="58">
        <f>IFERROR(VLOOKUP(M100,'MS5'!$B$1:$C$161,2,0),0)</f>
        <v>0</v>
      </c>
      <c r="O100" s="55" t="str">
        <f>IFERROR(VLOOKUP($B100,'MS6'!$A$1:$B$160,2,0),"0")</f>
        <v>0</v>
      </c>
      <c r="P100" s="58">
        <f>IFERROR(VLOOKUP(O100,'MS6'!$B$1:$C$161,2,0),0)</f>
        <v>0</v>
      </c>
      <c r="Q100" s="55" t="str">
        <f>IFERROR(VLOOKUP($B100,'MS7'!$A$1:$B$160,2,0),"0")</f>
        <v>0</v>
      </c>
      <c r="R100" s="58">
        <f>IFERROR(VLOOKUP(Q100,'MS7'!$B$1:$C$161,2,0),0)</f>
        <v>0</v>
      </c>
      <c r="S100" s="55" t="str">
        <f>IFERROR(VLOOKUP($B100,'MS8'!$A$1:$B$160,2,0),"0")</f>
        <v>0</v>
      </c>
      <c r="T100" s="58">
        <f>IFERROR(VLOOKUP(S100,'MS8'!$B$1:$C$161,2,0),0)</f>
        <v>0</v>
      </c>
      <c r="U100" s="55" t="str">
        <f>IFERROR(VLOOKUP($B100,'MS9'!$A$1:$B$160,2,0),"0")</f>
        <v>0</v>
      </c>
      <c r="V100" s="58">
        <f>IFERROR(VLOOKUP(U100,'MS9'!$B$1:$C$161,2,0),0)</f>
        <v>0</v>
      </c>
      <c r="W100" s="55">
        <f>IFERROR(VLOOKUP($B100,'MS10'!$A$1:$B$160,2,0),"0")</f>
        <v>19</v>
      </c>
      <c r="X100" s="58">
        <f>IFERROR(VLOOKUP(W100,'MS10'!$B$1:$C$161,2,0),0)</f>
        <v>769.9710579</v>
      </c>
      <c r="Y100" s="55">
        <f>IFERROR(VLOOKUP($B100,'MS11'!$A$1:$B$160,2,0),"0")</f>
        <v>53</v>
      </c>
      <c r="Z100" s="58">
        <f>IFERROR(VLOOKUP(Y100,'MS11'!$B$1:$C$161,2,0),0)</f>
        <v>132.5914767</v>
      </c>
      <c r="AA100" s="55" t="str">
        <f>IFERROR(VLOOKUP($B100,'MS12'!$A$1:$B$160,2,0),"0")</f>
        <v>0</v>
      </c>
      <c r="AB100" s="58">
        <f>IFERROR(VLOOKUP(AA100,'MS12'!$B$1:$C$161,2,0),0)</f>
        <v>0</v>
      </c>
      <c r="AC100" s="55" t="str">
        <f>IFERROR(VLOOKUP($B100,'MS13'!$A$1:$B$160,2,0),"0")</f>
        <v>0</v>
      </c>
      <c r="AD100" s="58">
        <f>IFERROR(VLOOKUP(AC100,'MS13'!$B$1:$C$161,2,0),0)</f>
        <v>0</v>
      </c>
      <c r="AE100" s="41" t="str">
        <f>IFERROR(__xludf.DUMMYFUNCTION("""COMPUTED_VALUE"""),"Wallace")</f>
        <v>Wallace</v>
      </c>
      <c r="AF100" s="51">
        <f t="shared" si="2"/>
        <v>1953.841583</v>
      </c>
      <c r="AG100" s="58">
        <f>IFERROR(VLOOKUP($AE100,'MS1'!$A$1:$C$161,3,0),0)</f>
        <v>0</v>
      </c>
      <c r="AH100" s="58">
        <f>IFERROR(VLOOKUP($AE100,'MS2'!$A$1:$C$161,3,0),0)</f>
        <v>0</v>
      </c>
      <c r="AI100" s="58">
        <f>IFERROR(VLOOKUP($AE100,'MS3'!$A$1:$C$161,3,0),0)</f>
        <v>0</v>
      </c>
      <c r="AJ100" s="58">
        <f>IFERROR(VLOOKUP($AE100,'MS4'!$A$1:$C$161,3,0),0)</f>
        <v>0</v>
      </c>
      <c r="AK100" s="58">
        <f>IFERROR(VLOOKUP($AE100,'MS5'!$A$1:$C$161,3,0),0)</f>
        <v>0</v>
      </c>
      <c r="AL100" s="58">
        <f>IFERROR(VLOOKUP($AE100,'MS6'!$A$1:$C$161,3,0),0)</f>
        <v>575.9882988</v>
      </c>
      <c r="AM100" s="58">
        <f>IFERROR(VLOOKUP($AE100,'MS7'!$A$1:$C$161,3,0),0)</f>
        <v>34.66322858</v>
      </c>
      <c r="AN100" s="58">
        <f>IFERROR(VLOOKUP($AE100,'MS8'!$A$1:$C$161,3,0),0)</f>
        <v>401.1513628</v>
      </c>
      <c r="AO100" s="58">
        <f>IFERROR(VLOOKUP($AE100,'MS9'!$A$1:$C$161,3,0),0)</f>
        <v>0</v>
      </c>
      <c r="AP100" s="58">
        <f>IFERROR(VLOOKUP($AE100,'MS10'!$A$1:$C$161,3,0),0)</f>
        <v>0</v>
      </c>
      <c r="AQ100" s="58">
        <f>IFERROR(VLOOKUP($AE100,'MS11'!$A$1:$C$161,3,0),0)</f>
        <v>942.0386928</v>
      </c>
      <c r="AR100" s="58">
        <f>IFERROR(VLOOKUP($AE100,'MS12'!$A$1:$C$161,3,0),0)</f>
        <v>0</v>
      </c>
      <c r="AS100" s="58">
        <f>IFERROR(VLOOKUP($AE100,'MS13'!$A$1:$C$161,3,0),0)</f>
        <v>0</v>
      </c>
    </row>
    <row r="101" ht="15.75" customHeight="1">
      <c r="A101" s="45">
        <f t="shared" si="1"/>
        <v>100</v>
      </c>
      <c r="B101" s="90" t="s">
        <v>139</v>
      </c>
      <c r="C101" s="51">
        <v>877.4367674022847</v>
      </c>
      <c r="D101" s="51"/>
      <c r="E101" s="55" t="str">
        <f>IFERROR(VLOOKUP($B101,'MS1'!$A$1:$B$160,2,0),"0")</f>
        <v>0</v>
      </c>
      <c r="F101" s="58">
        <f>IFERROR(VLOOKUP(E101,'MS1'!$B$1:$C$161,2,0),0)</f>
        <v>0</v>
      </c>
      <c r="G101" s="55" t="str">
        <f>IFERROR(VLOOKUP($B101,'MS2'!$A$1:$B$160,2,0),"0")</f>
        <v>0</v>
      </c>
      <c r="H101" s="58">
        <f>IFERROR(VLOOKUP(G101,'MS2'!$B$1:$C$161,2,0),0)</f>
        <v>0</v>
      </c>
      <c r="I101" s="55">
        <f>IFERROR(VLOOKUP($B101,'MS3'!$A$1:$B$161,2,0),0)</f>
        <v>74</v>
      </c>
      <c r="J101" s="58">
        <f>IFERROR(VLOOKUP(I101,'MS3'!$B$1:$C$161,2,0),0)</f>
        <v>31.48003945</v>
      </c>
      <c r="K101" s="55">
        <f>IFERROR(VLOOKUP($B101,'MS4'!$A$1:$B$160,2,0),"0")</f>
        <v>56</v>
      </c>
      <c r="L101" s="58">
        <f>IFERROR(VLOOKUP(K101,'MS4'!$B$1:$C$161,2,0),0)</f>
        <v>137.3660985</v>
      </c>
      <c r="M101" s="55" t="str">
        <f>IFERROR(VLOOKUP($B101,'MS5'!$A$1:$B$160,2,0),"0")</f>
        <v>0</v>
      </c>
      <c r="N101" s="58">
        <f>IFERROR(VLOOKUP(M101,'MS5'!$B$1:$C$161,2,0),0)</f>
        <v>0</v>
      </c>
      <c r="O101" s="55" t="str">
        <f>IFERROR(VLOOKUP($B101,'MS6'!$A$1:$B$160,2,0),"0")</f>
        <v>0</v>
      </c>
      <c r="P101" s="58">
        <f>IFERROR(VLOOKUP(O101,'MS6'!$B$1:$C$161,2,0),0)</f>
        <v>0</v>
      </c>
      <c r="Q101" s="55">
        <f>IFERROR(VLOOKUP($B101,'MS7'!$A$1:$B$160,2,0),"0")</f>
        <v>68</v>
      </c>
      <c r="R101" s="58">
        <f>IFERROR(VLOOKUP(Q101,'MS7'!$B$1:$C$161,2,0),0)</f>
        <v>23.02338758</v>
      </c>
      <c r="S101" s="55">
        <f>IFERROR(VLOOKUP($B101,'MS8'!$A$1:$B$160,2,0),"0")</f>
        <v>59</v>
      </c>
      <c r="T101" s="58">
        <f>IFERROR(VLOOKUP(S101,'MS8'!$B$1:$C$161,2,0),0)</f>
        <v>120.5702513</v>
      </c>
      <c r="U101" s="55" t="str">
        <f>IFERROR(VLOOKUP($B101,'MS9'!$A$1:$B$160,2,0),"0")</f>
        <v>0</v>
      </c>
      <c r="V101" s="58">
        <f>IFERROR(VLOOKUP(U101,'MS9'!$B$1:$C$161,2,0),0)</f>
        <v>0</v>
      </c>
      <c r="W101" s="55" t="str">
        <f>IFERROR(VLOOKUP($B101,'MS10'!$A$1:$B$160,2,0),"0")</f>
        <v>0</v>
      </c>
      <c r="X101" s="58">
        <f>IFERROR(VLOOKUP(W101,'MS10'!$B$1:$C$161,2,0),0)</f>
        <v>0</v>
      </c>
      <c r="Y101" s="55" t="str">
        <f>IFERROR(VLOOKUP($B101,'MS11'!$A$1:$B$160,2,0),"0")</f>
        <v>0</v>
      </c>
      <c r="Z101" s="58">
        <f>IFERROR(VLOOKUP(Y101,'MS11'!$B$1:$C$161,2,0),0)</f>
        <v>0</v>
      </c>
      <c r="AA101" s="55">
        <f>IFERROR(VLOOKUP($B101,'MS12'!$A$1:$B$160,2,0),"0")</f>
        <v>18</v>
      </c>
      <c r="AB101" s="58">
        <f>IFERROR(VLOOKUP(AA101,'MS12'!$B$1:$C$161,2,0),0)</f>
        <v>564.9969906</v>
      </c>
      <c r="AC101" s="55" t="str">
        <f>IFERROR(VLOOKUP($B101,'MS13'!$A$1:$B$160,2,0),"0")</f>
        <v>0</v>
      </c>
      <c r="AD101" s="58">
        <f>IFERROR(VLOOKUP(AC101,'MS13'!$B$1:$C$161,2,0),0)</f>
        <v>0</v>
      </c>
      <c r="AE101" s="41" t="str">
        <f>IFERROR(__xludf.DUMMYFUNCTION("""COMPUTED_VALUE"""),"Pivanoxlia")</f>
        <v>Pivanoxlia</v>
      </c>
      <c r="AF101" s="51">
        <f t="shared" si="2"/>
        <v>1584.052468</v>
      </c>
      <c r="AG101" s="58">
        <f>IFERROR(VLOOKUP($AE101,'MS1'!$A$1:$C$161,3,0),0)</f>
        <v>0</v>
      </c>
      <c r="AH101" s="58">
        <f>IFERROR(VLOOKUP($AE101,'MS2'!$A$1:$C$161,3,0),0)</f>
        <v>0</v>
      </c>
      <c r="AI101" s="58">
        <f>IFERROR(VLOOKUP($AE101,'MS3'!$A$1:$C$161,3,0),0)</f>
        <v>0</v>
      </c>
      <c r="AJ101" s="58">
        <f>IFERROR(VLOOKUP($AE101,'MS4'!$A$1:$C$161,3,0),0)</f>
        <v>0</v>
      </c>
      <c r="AK101" s="58">
        <f>IFERROR(VLOOKUP($AE101,'MS5'!$A$1:$C$161,3,0),0)</f>
        <v>0</v>
      </c>
      <c r="AL101" s="58">
        <f>IFERROR(VLOOKUP($AE101,'MS6'!$A$1:$C$161,3,0),0)</f>
        <v>0</v>
      </c>
      <c r="AM101" s="58">
        <f>IFERROR(VLOOKUP($AE101,'MS7'!$A$1:$C$161,3,0),0)</f>
        <v>756.6720867</v>
      </c>
      <c r="AN101" s="58">
        <f>IFERROR(VLOOKUP($AE101,'MS8'!$A$1:$C$161,3,0),0)</f>
        <v>827.3803813</v>
      </c>
      <c r="AO101" s="58">
        <f>IFERROR(VLOOKUP($AE101,'MS9'!$A$1:$C$161,3,0),0)</f>
        <v>0</v>
      </c>
      <c r="AP101" s="58">
        <f>IFERROR(VLOOKUP($AE101,'MS10'!$A$1:$C$161,3,0),0)</f>
        <v>0</v>
      </c>
      <c r="AQ101" s="58">
        <f>IFERROR(VLOOKUP($AE101,'MS11'!$A$1:$C$161,3,0),0)</f>
        <v>0</v>
      </c>
      <c r="AR101" s="58">
        <f>IFERROR(VLOOKUP($AE101,'MS12'!$A$1:$C$161,3,0),0)</f>
        <v>0</v>
      </c>
      <c r="AS101" s="58">
        <f>IFERROR(VLOOKUP($AE101,'MS13'!$A$1:$C$161,3,0),0)</f>
        <v>0</v>
      </c>
    </row>
    <row r="102" ht="15.75" customHeight="1">
      <c r="A102" s="45">
        <f t="shared" si="1"/>
        <v>101</v>
      </c>
      <c r="B102" s="41" t="s">
        <v>144</v>
      </c>
      <c r="C102" s="51">
        <v>844.4743503696175</v>
      </c>
      <c r="D102" s="51"/>
      <c r="E102" s="55">
        <f>IFERROR(VLOOKUP($B102,'MS1'!$A$1:$B$160,2,0),"0")</f>
        <v>54</v>
      </c>
      <c r="F102" s="58">
        <f>IFERROR(VLOOKUP(E102,'MS1'!$B$1:$C$161,2,0),0)</f>
        <v>195.1138056</v>
      </c>
      <c r="G102" s="55" t="str">
        <f>IFERROR(VLOOKUP($B102,'MS2'!$A$1:$B$160,2,0),"0")</f>
        <v>0</v>
      </c>
      <c r="H102" s="58">
        <f>IFERROR(VLOOKUP(G102,'MS2'!$B$1:$C$161,2,0),0)</f>
        <v>0</v>
      </c>
      <c r="I102" s="55">
        <f>IFERROR(VLOOKUP($B102,'MS3'!$A$1:$B$161,2,0),0)</f>
        <v>0</v>
      </c>
      <c r="J102" s="58">
        <f>IFERROR(VLOOKUP(I102,'MS3'!$B$1:$C$161,2,0),0)</f>
        <v>0</v>
      </c>
      <c r="K102" s="55">
        <f>IFERROR(VLOOKUP($B102,'MS4'!$A$1:$B$160,2,0),"0")</f>
        <v>39</v>
      </c>
      <c r="L102" s="58">
        <f>IFERROR(VLOOKUP(K102,'MS4'!$B$1:$C$161,2,0),0)</f>
        <v>382.7593114</v>
      </c>
      <c r="M102" s="55" t="str">
        <f>IFERROR(VLOOKUP($B102,'MS5'!$A$1:$B$160,2,0),"0")</f>
        <v>0</v>
      </c>
      <c r="N102" s="58">
        <f>IFERROR(VLOOKUP(M102,'MS5'!$B$1:$C$161,2,0),0)</f>
        <v>0</v>
      </c>
      <c r="O102" s="55" t="str">
        <f>IFERROR(VLOOKUP($B102,'MS6'!$A$1:$B$160,2,0),"0")</f>
        <v>0</v>
      </c>
      <c r="P102" s="58">
        <f>IFERROR(VLOOKUP(O102,'MS6'!$B$1:$C$161,2,0),0)</f>
        <v>0</v>
      </c>
      <c r="Q102" s="55" t="str">
        <f>IFERROR(VLOOKUP($B102,'MS7'!$A$1:$B$160,2,0),"0")</f>
        <v>0</v>
      </c>
      <c r="R102" s="58">
        <f>IFERROR(VLOOKUP(Q102,'MS7'!$B$1:$C$161,2,0),0)</f>
        <v>0</v>
      </c>
      <c r="S102" s="55">
        <f>IFERROR(VLOOKUP($B102,'MS8'!$A$1:$B$160,2,0),"0")</f>
        <v>48</v>
      </c>
      <c r="T102" s="58">
        <f>IFERROR(VLOOKUP(S102,'MS8'!$B$1:$C$161,2,0),0)</f>
        <v>266.6012334</v>
      </c>
      <c r="U102" s="55" t="str">
        <f>IFERROR(VLOOKUP($B102,'MS9'!$A$1:$B$160,2,0),"0")</f>
        <v>0</v>
      </c>
      <c r="V102" s="58">
        <f>IFERROR(VLOOKUP(U102,'MS9'!$B$1:$C$161,2,0),0)</f>
        <v>0</v>
      </c>
      <c r="W102" s="55" t="str">
        <f>IFERROR(VLOOKUP($B102,'MS10'!$A$1:$B$160,2,0),"0")</f>
        <v>0</v>
      </c>
      <c r="X102" s="58">
        <f>IFERROR(VLOOKUP(W102,'MS10'!$B$1:$C$161,2,0),0)</f>
        <v>0</v>
      </c>
      <c r="Y102" s="55" t="str">
        <f>IFERROR(VLOOKUP($B102,'MS11'!$A$1:$B$160,2,0),"0")</f>
        <v>0</v>
      </c>
      <c r="Z102" s="58">
        <f>IFERROR(VLOOKUP(Y102,'MS11'!$B$1:$C$161,2,0),0)</f>
        <v>0</v>
      </c>
      <c r="AA102" s="55" t="str">
        <f>IFERROR(VLOOKUP($B102,'MS12'!$A$1:$B$160,2,0),"0")</f>
        <v>0</v>
      </c>
      <c r="AB102" s="58">
        <f>IFERROR(VLOOKUP(AA102,'MS12'!$B$1:$C$161,2,0),0)</f>
        <v>0</v>
      </c>
      <c r="AC102" s="55" t="str">
        <f>IFERROR(VLOOKUP($B102,'MS13'!$A$1:$B$160,2,0),"0")</f>
        <v>0</v>
      </c>
      <c r="AD102" s="58">
        <f>IFERROR(VLOOKUP(AC102,'MS13'!$B$1:$C$161,2,0),0)</f>
        <v>0</v>
      </c>
      <c r="AE102" s="41" t="str">
        <f>IFERROR(__xludf.DUMMYFUNCTION("""COMPUTED_VALUE"""),"_RDpik_")</f>
        <v>_RDpik_</v>
      </c>
      <c r="AF102" s="51">
        <f t="shared" si="2"/>
        <v>3289.577872</v>
      </c>
      <c r="AG102" s="58">
        <f>IFERROR(VLOOKUP($AE102,'MS1'!$A$1:$C$161,3,0),0)</f>
        <v>0</v>
      </c>
      <c r="AH102" s="58">
        <f>IFERROR(VLOOKUP($AE102,'MS2'!$A$1:$C$161,3,0),0)</f>
        <v>0</v>
      </c>
      <c r="AI102" s="58">
        <f>IFERROR(VLOOKUP($AE102,'MS3'!$A$1:$C$161,3,0),0)</f>
        <v>0</v>
      </c>
      <c r="AJ102" s="58">
        <f>IFERROR(VLOOKUP($AE102,'MS4'!$A$1:$C$161,3,0),0)</f>
        <v>0</v>
      </c>
      <c r="AK102" s="58">
        <f>IFERROR(VLOOKUP($AE102,'MS5'!$A$1:$C$161,3,0),0)</f>
        <v>0</v>
      </c>
      <c r="AL102" s="58">
        <f>IFERROR(VLOOKUP($AE102,'MS6'!$A$1:$C$161,3,0),0)</f>
        <v>0</v>
      </c>
      <c r="AM102" s="58">
        <f>IFERROR(VLOOKUP($AE102,'MS7'!$A$1:$C$161,3,0),0)</f>
        <v>732.6592282</v>
      </c>
      <c r="AN102" s="58">
        <f>IFERROR(VLOOKUP($AE102,'MS8'!$A$1:$C$161,3,0),0)</f>
        <v>538.141323</v>
      </c>
      <c r="AO102" s="58">
        <f>IFERROR(VLOOKUP($AE102,'MS9'!$A$1:$C$161,3,0),0)</f>
        <v>611.9961495</v>
      </c>
      <c r="AP102" s="58">
        <f>IFERROR(VLOOKUP($AE102,'MS10'!$A$1:$C$161,3,0),0)</f>
        <v>0</v>
      </c>
      <c r="AQ102" s="58">
        <f>IFERROR(VLOOKUP($AE102,'MS11'!$A$1:$C$161,3,0),0)</f>
        <v>1387.618456</v>
      </c>
      <c r="AR102" s="58">
        <f>IFERROR(VLOOKUP($AE102,'MS12'!$A$1:$C$161,3,0),0)</f>
        <v>19.16271564</v>
      </c>
      <c r="AS102" s="58">
        <f>IFERROR(VLOOKUP($AE102,'MS13'!$A$1:$C$161,3,0),0)</f>
        <v>0</v>
      </c>
    </row>
    <row r="103" ht="15.75" customHeight="1">
      <c r="A103" s="45">
        <f t="shared" si="1"/>
        <v>102</v>
      </c>
      <c r="B103" s="83" t="s">
        <v>150</v>
      </c>
      <c r="C103" s="51">
        <v>687.0233191066842</v>
      </c>
      <c r="D103" s="51"/>
      <c r="E103" s="55" t="str">
        <f>IFERROR(VLOOKUP($B103,'MS1'!$A$1:$B$160,2,0),"0")</f>
        <v>0</v>
      </c>
      <c r="F103" s="58">
        <f>IFERROR(VLOOKUP(E103,'MS1'!$B$1:$C$161,2,0),0)</f>
        <v>0</v>
      </c>
      <c r="G103" s="55" t="str">
        <f>IFERROR(VLOOKUP($B103,'MS2'!$A$1:$B$160,2,0),"0")</f>
        <v>0</v>
      </c>
      <c r="H103" s="58">
        <f>IFERROR(VLOOKUP(G103,'MS2'!$B$1:$C$161,2,0),0)</f>
        <v>0</v>
      </c>
      <c r="I103" s="55">
        <f>IFERROR(VLOOKUP($B103,'MS3'!$A$1:$B$161,2,0),0)</f>
        <v>0</v>
      </c>
      <c r="J103" s="58">
        <f>IFERROR(VLOOKUP(I103,'MS3'!$B$1:$C$161,2,0),0)</f>
        <v>0</v>
      </c>
      <c r="K103" s="55" t="str">
        <f>IFERROR(VLOOKUP($B103,'MS4'!$A$1:$B$160,2,0),"0")</f>
        <v>0</v>
      </c>
      <c r="L103" s="58">
        <f>IFERROR(VLOOKUP(K103,'MS4'!$B$1:$C$161,2,0),0)</f>
        <v>0</v>
      </c>
      <c r="M103" s="55" t="str">
        <f>IFERROR(VLOOKUP($B103,'MS5'!$A$1:$B$160,2,0),"0")</f>
        <v>0</v>
      </c>
      <c r="N103" s="58">
        <f>IFERROR(VLOOKUP(M103,'MS5'!$B$1:$C$161,2,0),0)</f>
        <v>0</v>
      </c>
      <c r="O103" s="55" t="str">
        <f>IFERROR(VLOOKUP($B103,'MS6'!$A$1:$B$160,2,0),"0")</f>
        <v>0</v>
      </c>
      <c r="P103" s="58">
        <f>IFERROR(VLOOKUP(O103,'MS6'!$B$1:$C$161,2,0),0)</f>
        <v>0</v>
      </c>
      <c r="Q103" s="55">
        <f>IFERROR(VLOOKUP($B103,'MS7'!$A$1:$B$160,2,0),"0")</f>
        <v>24</v>
      </c>
      <c r="R103" s="58">
        <f>IFERROR(VLOOKUP(Q103,'MS7'!$B$1:$C$161,2,0),0)</f>
        <v>687.0233191</v>
      </c>
      <c r="S103" s="55" t="str">
        <f>IFERROR(VLOOKUP($B103,'MS8'!$A$1:$B$160,2,0),"0")</f>
        <v>0</v>
      </c>
      <c r="T103" s="58">
        <f>IFERROR(VLOOKUP(S103,'MS8'!$B$1:$C$161,2,0),0)</f>
        <v>0</v>
      </c>
      <c r="U103" s="55" t="str">
        <f>IFERROR(VLOOKUP($B103,'MS9'!$A$1:$B$160,2,0),"0")</f>
        <v>0</v>
      </c>
      <c r="V103" s="58">
        <f>IFERROR(VLOOKUP(U103,'MS9'!$B$1:$C$161,2,0),0)</f>
        <v>0</v>
      </c>
      <c r="W103" s="55" t="str">
        <f>IFERROR(VLOOKUP($B103,'MS10'!$A$1:$B$160,2,0),"0")</f>
        <v>0</v>
      </c>
      <c r="X103" s="58">
        <f>IFERROR(VLOOKUP(W103,'MS10'!$B$1:$C$161,2,0),0)</f>
        <v>0</v>
      </c>
      <c r="Y103" s="55" t="str">
        <f>IFERROR(VLOOKUP($B103,'MS11'!$A$1:$B$160,2,0),"0")</f>
        <v>0</v>
      </c>
      <c r="Z103" s="58">
        <f>IFERROR(VLOOKUP(Y103,'MS11'!$B$1:$C$161,2,0),0)</f>
        <v>0</v>
      </c>
      <c r="AA103" s="55" t="str">
        <f>IFERROR(VLOOKUP($B103,'MS12'!$A$1:$B$160,2,0),"0")</f>
        <v>0</v>
      </c>
      <c r="AB103" s="58">
        <f>IFERROR(VLOOKUP(AA103,'MS12'!$B$1:$C$161,2,0),0)</f>
        <v>0</v>
      </c>
      <c r="AC103" s="55" t="str">
        <f>IFERROR(VLOOKUP($B103,'MS13'!$A$1:$B$160,2,0),"0")</f>
        <v>0</v>
      </c>
      <c r="AD103" s="58">
        <f>IFERROR(VLOOKUP(AC103,'MS13'!$B$1:$C$161,2,0),0)</f>
        <v>0</v>
      </c>
      <c r="AE103" s="41" t="str">
        <f>IFERROR(__xludf.DUMMYFUNCTION("""COMPUTED_VALUE"""),"Odile2Raise")</f>
        <v>Odile2Raise</v>
      </c>
      <c r="AF103" s="51">
        <f t="shared" si="2"/>
        <v>687.0233191</v>
      </c>
      <c r="AG103" s="58">
        <f>IFERROR(VLOOKUP($AE103,'MS1'!$A$1:$C$161,3,0),0)</f>
        <v>0</v>
      </c>
      <c r="AH103" s="58">
        <f>IFERROR(VLOOKUP($AE103,'MS2'!$A$1:$C$161,3,0),0)</f>
        <v>0</v>
      </c>
      <c r="AI103" s="58">
        <f>IFERROR(VLOOKUP($AE103,'MS3'!$A$1:$C$161,3,0),0)</f>
        <v>0</v>
      </c>
      <c r="AJ103" s="58">
        <f>IFERROR(VLOOKUP($AE103,'MS4'!$A$1:$C$161,3,0),0)</f>
        <v>0</v>
      </c>
      <c r="AK103" s="58">
        <f>IFERROR(VLOOKUP($AE103,'MS5'!$A$1:$C$161,3,0),0)</f>
        <v>0</v>
      </c>
      <c r="AL103" s="58">
        <f>IFERROR(VLOOKUP($AE103,'MS6'!$A$1:$C$161,3,0),0)</f>
        <v>0</v>
      </c>
      <c r="AM103" s="58">
        <f>IFERROR(VLOOKUP($AE103,'MS7'!$A$1:$C$161,3,0),0)</f>
        <v>687.0233191</v>
      </c>
      <c r="AN103" s="58">
        <f>IFERROR(VLOOKUP($AE103,'MS8'!$A$1:$C$161,3,0),0)</f>
        <v>0</v>
      </c>
      <c r="AO103" s="58">
        <f>IFERROR(VLOOKUP($AE103,'MS9'!$A$1:$C$161,3,0),0)</f>
        <v>0</v>
      </c>
      <c r="AP103" s="58">
        <f>IFERROR(VLOOKUP($AE103,'MS10'!$A$1:$C$161,3,0),0)</f>
        <v>0</v>
      </c>
      <c r="AQ103" s="58">
        <f>IFERROR(VLOOKUP($AE103,'MS11'!$A$1:$C$161,3,0),0)</f>
        <v>0</v>
      </c>
      <c r="AR103" s="58">
        <f>IFERROR(VLOOKUP($AE103,'MS12'!$A$1:$C$161,3,0),0)</f>
        <v>0</v>
      </c>
      <c r="AS103" s="58">
        <f>IFERROR(VLOOKUP($AE103,'MS13'!$A$1:$C$161,3,0),0)</f>
        <v>0</v>
      </c>
    </row>
    <row r="104" ht="15.75" customHeight="1">
      <c r="A104" s="45">
        <f t="shared" si="1"/>
        <v>103</v>
      </c>
      <c r="B104" s="87" t="s">
        <v>151</v>
      </c>
      <c r="C104" s="51">
        <v>601.1341894596131</v>
      </c>
      <c r="D104" s="51"/>
      <c r="E104" s="55" t="str">
        <f>IFERROR(VLOOKUP($B104,'MS1'!$A$1:$B$160,2,0),"0")</f>
        <v>0</v>
      </c>
      <c r="F104" s="58">
        <f>IFERROR(VLOOKUP(E104,'MS1'!$B$1:$C$161,2,0),0)</f>
        <v>0</v>
      </c>
      <c r="G104" s="55">
        <f>IFERROR(VLOOKUP($B104,'MS2'!$A$1:$B$160,2,0),"0")</f>
        <v>52</v>
      </c>
      <c r="H104" s="58">
        <f>IFERROR(VLOOKUP(G104,'MS2'!$B$1:$C$161,2,0),0)</f>
        <v>221.5838614</v>
      </c>
      <c r="I104" s="55">
        <f>IFERROR(VLOOKUP($B104,'MS3'!$A$1:$B$161,2,0),0)</f>
        <v>70</v>
      </c>
      <c r="J104" s="58">
        <f>IFERROR(VLOOKUP(I104,'MS3'!$B$1:$C$161,2,0),0)</f>
        <v>74.48099557</v>
      </c>
      <c r="K104" s="55">
        <f>IFERROR(VLOOKUP($B104,'MS4'!$A$1:$B$160,2,0),"0")</f>
        <v>44</v>
      </c>
      <c r="L104" s="58">
        <f>IFERROR(VLOOKUP(K104,'MS4'!$B$1:$C$161,2,0),0)</f>
        <v>305.0693325</v>
      </c>
      <c r="M104" s="55" t="str">
        <f>IFERROR(VLOOKUP($B104,'MS5'!$A$1:$B$160,2,0),"0")</f>
        <v>0</v>
      </c>
      <c r="N104" s="58">
        <f>IFERROR(VLOOKUP(M104,'MS5'!$B$1:$C$161,2,0),0)</f>
        <v>0</v>
      </c>
      <c r="O104" s="55" t="str">
        <f>IFERROR(VLOOKUP($B104,'MS6'!$A$1:$B$160,2,0),"0")</f>
        <v>0</v>
      </c>
      <c r="P104" s="58">
        <f>IFERROR(VLOOKUP(O104,'MS6'!$B$1:$C$161,2,0),0)</f>
        <v>0</v>
      </c>
      <c r="Q104" s="55" t="str">
        <f>IFERROR(VLOOKUP($B104,'MS7'!$A$1:$B$160,2,0),"0")</f>
        <v>0</v>
      </c>
      <c r="R104" s="58">
        <f>IFERROR(VLOOKUP(Q104,'MS7'!$B$1:$C$161,2,0),0)</f>
        <v>0</v>
      </c>
      <c r="S104" s="55" t="str">
        <f>IFERROR(VLOOKUP($B104,'MS8'!$A$1:$B$160,2,0),"0")</f>
        <v>0</v>
      </c>
      <c r="T104" s="58">
        <f>IFERROR(VLOOKUP(S104,'MS8'!$B$1:$C$161,2,0),0)</f>
        <v>0</v>
      </c>
      <c r="U104" s="55" t="str">
        <f>IFERROR(VLOOKUP($B104,'MS9'!$A$1:$B$160,2,0),"0")</f>
        <v>0</v>
      </c>
      <c r="V104" s="58">
        <f>IFERROR(VLOOKUP(U104,'MS9'!$B$1:$C$161,2,0),0)</f>
        <v>0</v>
      </c>
      <c r="W104" s="55" t="str">
        <f>IFERROR(VLOOKUP($B104,'MS10'!$A$1:$B$160,2,0),"0")</f>
        <v>0</v>
      </c>
      <c r="X104" s="58">
        <f>IFERROR(VLOOKUP(W104,'MS10'!$B$1:$C$161,2,0),0)</f>
        <v>0</v>
      </c>
      <c r="Y104" s="55" t="str">
        <f>IFERROR(VLOOKUP($B104,'MS11'!$A$1:$B$160,2,0),"0")</f>
        <v>0</v>
      </c>
      <c r="Z104" s="58">
        <f>IFERROR(VLOOKUP(Y104,'MS11'!$B$1:$C$161,2,0),0)</f>
        <v>0</v>
      </c>
      <c r="AA104" s="55" t="str">
        <f>IFERROR(VLOOKUP($B104,'MS12'!$A$1:$B$160,2,0),"0")</f>
        <v>0</v>
      </c>
      <c r="AB104" s="58">
        <f>IFERROR(VLOOKUP(AA104,'MS12'!$B$1:$C$161,2,0),0)</f>
        <v>0</v>
      </c>
      <c r="AC104" s="55" t="str">
        <f>IFERROR(VLOOKUP($B104,'MS13'!$A$1:$B$160,2,0),"0")</f>
        <v>0</v>
      </c>
      <c r="AD104" s="58">
        <f>IFERROR(VLOOKUP(AC104,'MS13'!$B$1:$C$161,2,0),0)</f>
        <v>0</v>
      </c>
      <c r="AE104" s="41" t="str">
        <f>IFERROR(__xludf.DUMMYFUNCTION("""COMPUTED_VALUE"""),"Mr Steven")</f>
        <v>Mr Steven</v>
      </c>
      <c r="AF104" s="51">
        <f t="shared" si="2"/>
        <v>999.9128346</v>
      </c>
      <c r="AG104" s="58">
        <f>IFERROR(VLOOKUP($AE104,'MS1'!$A$1:$C$161,3,0),0)</f>
        <v>0</v>
      </c>
      <c r="AH104" s="58">
        <f>IFERROR(VLOOKUP($AE104,'MS2'!$A$1:$C$161,3,0),0)</f>
        <v>0</v>
      </c>
      <c r="AI104" s="58">
        <f>IFERROR(VLOOKUP($AE104,'MS3'!$A$1:$C$161,3,0),0)</f>
        <v>0</v>
      </c>
      <c r="AJ104" s="58">
        <f>IFERROR(VLOOKUP($AE104,'MS4'!$A$1:$C$161,3,0),0)</f>
        <v>0</v>
      </c>
      <c r="AK104" s="58">
        <f>IFERROR(VLOOKUP($AE104,'MS5'!$A$1:$C$161,3,0),0)</f>
        <v>0</v>
      </c>
      <c r="AL104" s="58">
        <f>IFERROR(VLOOKUP($AE104,'MS6'!$A$1:$C$161,3,0),0)</f>
        <v>0</v>
      </c>
      <c r="AM104" s="58">
        <f>IFERROR(VLOOKUP($AE104,'MS7'!$A$1:$C$161,3,0),0)</f>
        <v>143.7443239</v>
      </c>
      <c r="AN104" s="58">
        <f>IFERROR(VLOOKUP($AE104,'MS8'!$A$1:$C$161,3,0),0)</f>
        <v>252.6004644</v>
      </c>
      <c r="AO104" s="58">
        <f>IFERROR(VLOOKUP($AE104,'MS9'!$A$1:$C$161,3,0),0)</f>
        <v>0</v>
      </c>
      <c r="AP104" s="58">
        <f>IFERROR(VLOOKUP($AE104,'MS10'!$A$1:$C$161,3,0),0)</f>
        <v>603.5680462</v>
      </c>
      <c r="AQ104" s="58">
        <f>IFERROR(VLOOKUP($AE104,'MS11'!$A$1:$C$161,3,0),0)</f>
        <v>0</v>
      </c>
      <c r="AR104" s="58">
        <f>IFERROR(VLOOKUP($AE104,'MS12'!$A$1:$C$161,3,0),0)</f>
        <v>0</v>
      </c>
      <c r="AS104" s="58">
        <f>IFERROR(VLOOKUP($AE104,'MS13'!$A$1:$C$161,3,0),0)</f>
        <v>0</v>
      </c>
    </row>
    <row r="105" ht="15.75" customHeight="1">
      <c r="A105" s="45">
        <f t="shared" si="1"/>
        <v>104</v>
      </c>
      <c r="B105" s="41" t="s">
        <v>171</v>
      </c>
      <c r="C105" s="51">
        <v>426.0597774165067</v>
      </c>
      <c r="D105" s="51"/>
      <c r="E105" s="55">
        <f>IFERROR(VLOOKUP($B105,'MS1'!$A$1:$B$160,2,0),"0")</f>
        <v>38</v>
      </c>
      <c r="F105" s="58">
        <f>IFERROR(VLOOKUP(E105,'MS1'!$B$1:$C$161,2,0),0)</f>
        <v>426.0597774</v>
      </c>
      <c r="G105" s="55" t="str">
        <f>IFERROR(VLOOKUP($B105,'MS2'!$A$1:$B$160,2,0),"0")</f>
        <v>0</v>
      </c>
      <c r="H105" s="58">
        <f>IFERROR(VLOOKUP(G105,'MS2'!$B$1:$C$161,2,0),0)</f>
        <v>0</v>
      </c>
      <c r="I105" s="55">
        <f>IFERROR(VLOOKUP($B105,'MS3'!$A$1:$B$161,2,0),0)</f>
        <v>0</v>
      </c>
      <c r="J105" s="58">
        <f>IFERROR(VLOOKUP(I105,'MS3'!$B$1:$C$161,2,0),0)</f>
        <v>0</v>
      </c>
      <c r="K105" s="55" t="str">
        <f>IFERROR(VLOOKUP($B105,'MS4'!$A$1:$B$160,2,0),"0")</f>
        <v>0</v>
      </c>
      <c r="L105" s="58">
        <f>IFERROR(VLOOKUP(K105,'MS4'!$B$1:$C$161,2,0),0)</f>
        <v>0</v>
      </c>
      <c r="M105" s="55" t="str">
        <f>IFERROR(VLOOKUP($B105,'MS5'!$A$1:$B$160,2,0),"0")</f>
        <v>0</v>
      </c>
      <c r="N105" s="58">
        <f>IFERROR(VLOOKUP(M105,'MS5'!$B$1:$C$161,2,0),0)</f>
        <v>0</v>
      </c>
      <c r="O105" s="55" t="str">
        <f>IFERROR(VLOOKUP($B105,'MS6'!$A$1:$B$160,2,0),"0")</f>
        <v>0</v>
      </c>
      <c r="P105" s="58">
        <f>IFERROR(VLOOKUP(O105,'MS6'!$B$1:$C$161,2,0),0)</f>
        <v>0</v>
      </c>
      <c r="Q105" s="55" t="str">
        <f>IFERROR(VLOOKUP($B105,'MS7'!$A$1:$B$160,2,0),"0")</f>
        <v>0</v>
      </c>
      <c r="R105" s="58">
        <f>IFERROR(VLOOKUP(Q105,'MS7'!$B$1:$C$161,2,0),0)</f>
        <v>0</v>
      </c>
      <c r="S105" s="55" t="str">
        <f>IFERROR(VLOOKUP($B105,'MS8'!$A$1:$B$160,2,0),"0")</f>
        <v>0</v>
      </c>
      <c r="T105" s="58">
        <f>IFERROR(VLOOKUP(S105,'MS8'!$B$1:$C$161,2,0),0)</f>
        <v>0</v>
      </c>
      <c r="U105" s="55" t="str">
        <f>IFERROR(VLOOKUP($B105,'MS9'!$A$1:$B$160,2,0),"0")</f>
        <v>0</v>
      </c>
      <c r="V105" s="58">
        <f>IFERROR(VLOOKUP(U105,'MS9'!$B$1:$C$161,2,0),0)</f>
        <v>0</v>
      </c>
      <c r="W105" s="55" t="str">
        <f>IFERROR(VLOOKUP($B105,'MS10'!$A$1:$B$160,2,0),"0")</f>
        <v>0</v>
      </c>
      <c r="X105" s="58">
        <f>IFERROR(VLOOKUP(W105,'MS10'!$B$1:$C$161,2,0),0)</f>
        <v>0</v>
      </c>
      <c r="Y105" s="55" t="str">
        <f>IFERROR(VLOOKUP($B105,'MS11'!$A$1:$B$160,2,0),"0")</f>
        <v>0</v>
      </c>
      <c r="Z105" s="58">
        <f>IFERROR(VLOOKUP(Y105,'MS11'!$B$1:$C$161,2,0),0)</f>
        <v>0</v>
      </c>
      <c r="AA105" s="55" t="str">
        <f>IFERROR(VLOOKUP($B105,'MS12'!$A$1:$B$160,2,0),"0")</f>
        <v>0</v>
      </c>
      <c r="AB105" s="58">
        <f>IFERROR(VLOOKUP(AA105,'MS12'!$B$1:$C$161,2,0),0)</f>
        <v>0</v>
      </c>
      <c r="AC105" s="55" t="str">
        <f>IFERROR(VLOOKUP($B105,'MS13'!$A$1:$B$160,2,0),"0")</f>
        <v>0</v>
      </c>
      <c r="AD105" s="58">
        <f>IFERROR(VLOOKUP(AC105,'MS13'!$B$1:$C$161,2,0),0)</f>
        <v>0</v>
      </c>
      <c r="AE105" s="41" t="str">
        <f>IFERROR(__xludf.DUMMYFUNCTION("""COMPUTED_VALUE"""),"Corsaire")</f>
        <v>Corsaire</v>
      </c>
      <c r="AF105" s="51">
        <f t="shared" si="2"/>
        <v>211.5442642</v>
      </c>
      <c r="AG105" s="58">
        <f>IFERROR(VLOOKUP($AE105,'MS1'!$A$1:$C$161,3,0),0)</f>
        <v>0</v>
      </c>
      <c r="AH105" s="58">
        <f>IFERROR(VLOOKUP($AE105,'MS2'!$A$1:$C$161,3,0),0)</f>
        <v>0</v>
      </c>
      <c r="AI105" s="58">
        <f>IFERROR(VLOOKUP($AE105,'MS3'!$A$1:$C$161,3,0),0)</f>
        <v>0</v>
      </c>
      <c r="AJ105" s="58">
        <f>IFERROR(VLOOKUP($AE105,'MS4'!$A$1:$C$161,3,0),0)</f>
        <v>0</v>
      </c>
      <c r="AK105" s="58">
        <f>IFERROR(VLOOKUP($AE105,'MS5'!$A$1:$C$161,3,0),0)</f>
        <v>0</v>
      </c>
      <c r="AL105" s="58">
        <f>IFERROR(VLOOKUP($AE105,'MS6'!$A$1:$C$161,3,0),0)</f>
        <v>0</v>
      </c>
      <c r="AM105" s="58">
        <f>IFERROR(VLOOKUP($AE105,'MS7'!$A$1:$C$161,3,0),0)</f>
        <v>0</v>
      </c>
      <c r="AN105" s="58">
        <f>IFERROR(VLOOKUP($AE105,'MS8'!$A$1:$C$161,3,0),0)</f>
        <v>211.5442642</v>
      </c>
      <c r="AO105" s="58">
        <f>IFERROR(VLOOKUP($AE105,'MS9'!$A$1:$C$161,3,0),0)</f>
        <v>0</v>
      </c>
      <c r="AP105" s="58">
        <f>IFERROR(VLOOKUP($AE105,'MS10'!$A$1:$C$161,3,0),0)</f>
        <v>0</v>
      </c>
      <c r="AQ105" s="58">
        <f>IFERROR(VLOOKUP($AE105,'MS11'!$A$1:$C$161,3,0),0)</f>
        <v>0</v>
      </c>
      <c r="AR105" s="58">
        <f>IFERROR(VLOOKUP($AE105,'MS12'!$A$1:$C$161,3,0),0)</f>
        <v>0</v>
      </c>
      <c r="AS105" s="58">
        <f>IFERROR(VLOOKUP($AE105,'MS13'!$A$1:$C$161,3,0),0)</f>
        <v>0</v>
      </c>
    </row>
    <row r="106" ht="15.75" customHeight="1">
      <c r="A106" s="45">
        <f t="shared" si="1"/>
        <v>105</v>
      </c>
      <c r="B106" s="41" t="s">
        <v>165</v>
      </c>
      <c r="C106" s="51">
        <v>372.5172988878869</v>
      </c>
      <c r="D106" s="51"/>
      <c r="E106" s="55">
        <f>IFERROR(VLOOKUP($B106,'MS1'!$A$1:$B$160,2,0),"0")</f>
        <v>47</v>
      </c>
      <c r="F106" s="58">
        <f>IFERROR(VLOOKUP(E106,'MS1'!$B$1:$C$161,2,0),0)</f>
        <v>290.3820912</v>
      </c>
      <c r="G106" s="55">
        <f>IFERROR(VLOOKUP($B106,'MS2'!$A$1:$B$160,2,0),"0")</f>
        <v>63</v>
      </c>
      <c r="H106" s="58">
        <f>IFERROR(VLOOKUP(G106,'MS2'!$B$1:$C$161,2,0),0)</f>
        <v>82.13520769</v>
      </c>
      <c r="I106" s="55">
        <f>IFERROR(VLOOKUP($B106,'MS3'!$A$1:$B$161,2,0),0)</f>
        <v>0</v>
      </c>
      <c r="J106" s="58">
        <f>IFERROR(VLOOKUP(I106,'MS3'!$B$1:$C$161,2,0),0)</f>
        <v>0</v>
      </c>
      <c r="K106" s="55" t="str">
        <f>IFERROR(VLOOKUP($B106,'MS4'!$A$1:$B$160,2,0),"0")</f>
        <v>0</v>
      </c>
      <c r="L106" s="58">
        <f>IFERROR(VLOOKUP(K106,'MS4'!$B$1:$C$161,2,0),0)</f>
        <v>0</v>
      </c>
      <c r="M106" s="55" t="str">
        <f>IFERROR(VLOOKUP($B106,'MS5'!$A$1:$B$160,2,0),"0")</f>
        <v>0</v>
      </c>
      <c r="N106" s="58">
        <f>IFERROR(VLOOKUP(M106,'MS5'!$B$1:$C$161,2,0),0)</f>
        <v>0</v>
      </c>
      <c r="O106" s="55" t="str">
        <f>IFERROR(VLOOKUP($B106,'MS6'!$A$1:$B$160,2,0),"0")</f>
        <v>0</v>
      </c>
      <c r="P106" s="58">
        <f>IFERROR(VLOOKUP(O106,'MS6'!$B$1:$C$161,2,0),0)</f>
        <v>0</v>
      </c>
      <c r="Q106" s="55" t="str">
        <f>IFERROR(VLOOKUP($B106,'MS7'!$A$1:$B$160,2,0),"0")</f>
        <v>0</v>
      </c>
      <c r="R106" s="58">
        <f>IFERROR(VLOOKUP(Q106,'MS7'!$B$1:$C$161,2,0),0)</f>
        <v>0</v>
      </c>
      <c r="S106" s="55" t="str">
        <f>IFERROR(VLOOKUP($B106,'MS8'!$A$1:$B$160,2,0),"0")</f>
        <v>0</v>
      </c>
      <c r="T106" s="58">
        <f>IFERROR(VLOOKUP(S106,'MS8'!$B$1:$C$161,2,0),0)</f>
        <v>0</v>
      </c>
      <c r="U106" s="55" t="str">
        <f>IFERROR(VLOOKUP($B106,'MS9'!$A$1:$B$160,2,0),"0")</f>
        <v>0</v>
      </c>
      <c r="V106" s="58">
        <f>IFERROR(VLOOKUP(U106,'MS9'!$B$1:$C$161,2,0),0)</f>
        <v>0</v>
      </c>
      <c r="W106" s="55" t="str">
        <f>IFERROR(VLOOKUP($B106,'MS10'!$A$1:$B$160,2,0),"0")</f>
        <v>0</v>
      </c>
      <c r="X106" s="58">
        <f>IFERROR(VLOOKUP(W106,'MS10'!$B$1:$C$161,2,0),0)</f>
        <v>0</v>
      </c>
      <c r="Y106" s="55" t="str">
        <f>IFERROR(VLOOKUP($B106,'MS11'!$A$1:$B$160,2,0),"0")</f>
        <v>0</v>
      </c>
      <c r="Z106" s="58">
        <f>IFERROR(VLOOKUP(Y106,'MS11'!$B$1:$C$161,2,0),0)</f>
        <v>0</v>
      </c>
      <c r="AA106" s="55" t="str">
        <f>IFERROR(VLOOKUP($B106,'MS12'!$A$1:$B$160,2,0),"0")</f>
        <v>0</v>
      </c>
      <c r="AB106" s="58">
        <f>IFERROR(VLOOKUP(AA106,'MS12'!$B$1:$C$161,2,0),0)</f>
        <v>0</v>
      </c>
      <c r="AC106" s="55" t="str">
        <f>IFERROR(VLOOKUP($B106,'MS13'!$A$1:$B$160,2,0),"0")</f>
        <v>0</v>
      </c>
      <c r="AD106" s="58">
        <f>IFERROR(VLOOKUP(AC106,'MS13'!$B$1:$C$161,2,0),0)</f>
        <v>0</v>
      </c>
      <c r="AE106" s="41" t="str">
        <f>IFERROR(__xludf.DUMMYFUNCTION("""COMPUTED_VALUE"""),"TexasDolly")</f>
        <v>TexasDolly</v>
      </c>
      <c r="AF106" s="51">
        <f t="shared" si="2"/>
        <v>964.3219823</v>
      </c>
      <c r="AG106" s="58">
        <f>IFERROR(VLOOKUP($AE106,'MS1'!$A$1:$C$161,3,0),0)</f>
        <v>0</v>
      </c>
      <c r="AH106" s="58">
        <f>IFERROR(VLOOKUP($AE106,'MS2'!$A$1:$C$161,3,0),0)</f>
        <v>0</v>
      </c>
      <c r="AI106" s="58">
        <f>IFERROR(VLOOKUP($AE106,'MS3'!$A$1:$C$161,3,0),0)</f>
        <v>0</v>
      </c>
      <c r="AJ106" s="58">
        <f>IFERROR(VLOOKUP($AE106,'MS4'!$A$1:$C$161,3,0),0)</f>
        <v>0</v>
      </c>
      <c r="AK106" s="58">
        <f>IFERROR(VLOOKUP($AE106,'MS5'!$A$1:$C$161,3,0),0)</f>
        <v>0</v>
      </c>
      <c r="AL106" s="58">
        <f>IFERROR(VLOOKUP($AE106,'MS6'!$A$1:$C$161,3,0),0)</f>
        <v>0</v>
      </c>
      <c r="AM106" s="58">
        <f>IFERROR(VLOOKUP($AE106,'MS7'!$A$1:$C$161,3,0),0)</f>
        <v>0</v>
      </c>
      <c r="AN106" s="58">
        <f>IFERROR(VLOOKUP($AE106,'MS8'!$A$1:$C$161,3,0),0)</f>
        <v>0</v>
      </c>
      <c r="AO106" s="58">
        <f>IFERROR(VLOOKUP($AE106,'MS9'!$A$1:$C$161,3,0),0)</f>
        <v>964.3219823</v>
      </c>
      <c r="AP106" s="58">
        <f>IFERROR(VLOOKUP($AE106,'MS10'!$A$1:$C$161,3,0),0)</f>
        <v>0</v>
      </c>
      <c r="AQ106" s="58">
        <f>IFERROR(VLOOKUP($AE106,'MS11'!$A$1:$C$161,3,0),0)</f>
        <v>0</v>
      </c>
      <c r="AR106" s="58">
        <f>IFERROR(VLOOKUP($AE106,'MS12'!$A$1:$C$161,3,0),0)</f>
        <v>0</v>
      </c>
      <c r="AS106" s="58">
        <f>IFERROR(VLOOKUP($AE106,'MS13'!$A$1:$C$161,3,0),0)</f>
        <v>0</v>
      </c>
    </row>
    <row r="107" ht="15.75" customHeight="1">
      <c r="A107" s="45">
        <f t="shared" si="1"/>
        <v>106</v>
      </c>
      <c r="B107" s="84" t="s">
        <v>174</v>
      </c>
      <c r="C107" s="51">
        <v>363.5901972695998</v>
      </c>
      <c r="D107" s="51"/>
      <c r="E107" s="55" t="str">
        <f>IFERROR(VLOOKUP($B107,'MS1'!$A$1:$B$160,2,0),"0")</f>
        <v>0</v>
      </c>
      <c r="F107" s="58">
        <f>IFERROR(VLOOKUP(E107,'MS1'!$B$1:$C$161,2,0),0)</f>
        <v>0</v>
      </c>
      <c r="G107" s="55" t="str">
        <f>IFERROR(VLOOKUP($B107,'MS2'!$A$1:$B$160,2,0),"0")</f>
        <v>0</v>
      </c>
      <c r="H107" s="58">
        <f>IFERROR(VLOOKUP(G107,'MS2'!$B$1:$C$161,2,0),0)</f>
        <v>0</v>
      </c>
      <c r="I107" s="55">
        <f>IFERROR(VLOOKUP($B107,'MS3'!$A$1:$B$161,2,0),0)</f>
        <v>0</v>
      </c>
      <c r="J107" s="58">
        <f>IFERROR(VLOOKUP(I107,'MS3'!$B$1:$C$161,2,0),0)</f>
        <v>0</v>
      </c>
      <c r="K107" s="55" t="str">
        <f>IFERROR(VLOOKUP($B107,'MS4'!$A$1:$B$160,2,0),"0")</f>
        <v>0</v>
      </c>
      <c r="L107" s="58">
        <f>IFERROR(VLOOKUP(K107,'MS4'!$B$1:$C$161,2,0),0)</f>
        <v>0</v>
      </c>
      <c r="M107" s="55" t="str">
        <f>IFERROR(VLOOKUP($B107,'MS5'!$A$1:$B$160,2,0),"0")</f>
        <v>0</v>
      </c>
      <c r="N107" s="58">
        <f>IFERROR(VLOOKUP(M107,'MS5'!$B$1:$C$161,2,0),0)</f>
        <v>0</v>
      </c>
      <c r="O107" s="55" t="str">
        <f>IFERROR(VLOOKUP($B107,'MS6'!$A$1:$B$160,2,0),"0")</f>
        <v>0</v>
      </c>
      <c r="P107" s="58">
        <f>IFERROR(VLOOKUP(O107,'MS6'!$B$1:$C$161,2,0),0)</f>
        <v>0</v>
      </c>
      <c r="Q107" s="55" t="str">
        <f>IFERROR(VLOOKUP($B107,'MS7'!$A$1:$B$160,2,0),"0")</f>
        <v>0</v>
      </c>
      <c r="R107" s="58">
        <f>IFERROR(VLOOKUP(Q107,'MS7'!$B$1:$C$161,2,0),0)</f>
        <v>0</v>
      </c>
      <c r="S107" s="55" t="str">
        <f>IFERROR(VLOOKUP($B107,'MS8'!$A$1:$B$160,2,0),"0")</f>
        <v>0</v>
      </c>
      <c r="T107" s="58">
        <f>IFERROR(VLOOKUP(S107,'MS8'!$B$1:$C$161,2,0),0)</f>
        <v>0</v>
      </c>
      <c r="U107" s="55" t="str">
        <f>IFERROR(VLOOKUP($B107,'MS9'!$A$1:$B$160,2,0),"0")</f>
        <v>0</v>
      </c>
      <c r="V107" s="58">
        <f>IFERROR(VLOOKUP(U107,'MS9'!$B$1:$C$161,2,0),0)</f>
        <v>0</v>
      </c>
      <c r="W107" s="55">
        <f>IFERROR(VLOOKUP($B107,'MS10'!$A$1:$B$160,2,0),"0")</f>
        <v>39</v>
      </c>
      <c r="X107" s="58">
        <f>IFERROR(VLOOKUP(W107,'MS10'!$B$1:$C$161,2,0),0)</f>
        <v>363.5901973</v>
      </c>
      <c r="Y107" s="55" t="str">
        <f>IFERROR(VLOOKUP($B107,'MS11'!$A$1:$B$160,2,0),"0")</f>
        <v>0</v>
      </c>
      <c r="Z107" s="58">
        <f>IFERROR(VLOOKUP(Y107,'MS11'!$B$1:$C$161,2,0),0)</f>
        <v>0</v>
      </c>
      <c r="AA107" s="55" t="str">
        <f>IFERROR(VLOOKUP($B107,'MS12'!$A$1:$B$160,2,0),"0")</f>
        <v>0</v>
      </c>
      <c r="AB107" s="58">
        <f>IFERROR(VLOOKUP(AA107,'MS12'!$B$1:$C$161,2,0),0)</f>
        <v>0</v>
      </c>
      <c r="AC107" s="55" t="str">
        <f>IFERROR(VLOOKUP($B107,'MS13'!$A$1:$B$160,2,0),"0")</f>
        <v>0</v>
      </c>
      <c r="AD107" s="58">
        <f>IFERROR(VLOOKUP(AC107,'MS13'!$B$1:$C$161,2,0),0)</f>
        <v>0</v>
      </c>
      <c r="AE107" s="41" t="str">
        <f>IFERROR(__xludf.DUMMYFUNCTION("""COMPUTED_VALUE"""),"Pachavi")</f>
        <v>Pachavi</v>
      </c>
      <c r="AF107" s="51">
        <f t="shared" si="2"/>
        <v>1653.916617</v>
      </c>
      <c r="AG107" s="58">
        <f>IFERROR(VLOOKUP($AE107,'MS1'!$A$1:$C$161,3,0),0)</f>
        <v>0</v>
      </c>
      <c r="AH107" s="58">
        <f>IFERROR(VLOOKUP($AE107,'MS2'!$A$1:$C$161,3,0),0)</f>
        <v>0</v>
      </c>
      <c r="AI107" s="58">
        <f>IFERROR(VLOOKUP($AE107,'MS3'!$A$1:$C$161,3,0),0)</f>
        <v>0</v>
      </c>
      <c r="AJ107" s="58">
        <f>IFERROR(VLOOKUP($AE107,'MS4'!$A$1:$C$161,3,0),0)</f>
        <v>0</v>
      </c>
      <c r="AK107" s="58">
        <f>IFERROR(VLOOKUP($AE107,'MS5'!$A$1:$C$161,3,0),0)</f>
        <v>0</v>
      </c>
      <c r="AL107" s="58">
        <f>IFERROR(VLOOKUP($AE107,'MS6'!$A$1:$C$161,3,0),0)</f>
        <v>0</v>
      </c>
      <c r="AM107" s="58">
        <f>IFERROR(VLOOKUP($AE107,'MS7'!$A$1:$C$161,3,0),0)</f>
        <v>0</v>
      </c>
      <c r="AN107" s="58">
        <f>IFERROR(VLOOKUP($AE107,'MS8'!$A$1:$C$161,3,0),0)</f>
        <v>0</v>
      </c>
      <c r="AO107" s="58">
        <f>IFERROR(VLOOKUP($AE107,'MS9'!$A$1:$C$161,3,0),0)</f>
        <v>0</v>
      </c>
      <c r="AP107" s="58">
        <f>IFERROR(VLOOKUP($AE107,'MS10'!$A$1:$C$161,3,0),0)</f>
        <v>1507.369789</v>
      </c>
      <c r="AQ107" s="58">
        <f>IFERROR(VLOOKUP($AE107,'MS11'!$A$1:$C$161,3,0),0)</f>
        <v>146.5468285</v>
      </c>
      <c r="AR107" s="58">
        <f>IFERROR(VLOOKUP($AE107,'MS12'!$A$1:$C$161,3,0),0)</f>
        <v>0</v>
      </c>
      <c r="AS107" s="58">
        <f>IFERROR(VLOOKUP($AE107,'MS13'!$A$1:$C$161,3,0),0)</f>
        <v>0</v>
      </c>
    </row>
    <row r="108" ht="15.75" customHeight="1">
      <c r="A108" s="45">
        <f t="shared" si="1"/>
        <v>107</v>
      </c>
      <c r="B108" s="41" t="s">
        <v>138</v>
      </c>
      <c r="C108" s="51">
        <v>327.1880346935499</v>
      </c>
      <c r="D108" s="51"/>
      <c r="E108" s="55" t="str">
        <f>IFERROR(VLOOKUP($B108,'MS1'!$A$1:$B$160,2,0),"0")</f>
        <v>0</v>
      </c>
      <c r="F108" s="58">
        <f>IFERROR(VLOOKUP(E108,'MS1'!$B$1:$C$161,2,0),0)</f>
        <v>0</v>
      </c>
      <c r="G108" s="55" t="str">
        <f>IFERROR(VLOOKUP($B108,'MS2'!$A$1:$B$160,2,0),"0")</f>
        <v>0</v>
      </c>
      <c r="H108" s="58">
        <f>IFERROR(VLOOKUP(G108,'MS2'!$B$1:$C$161,2,0),0)</f>
        <v>0</v>
      </c>
      <c r="I108" s="55">
        <f>IFERROR(VLOOKUP($B108,'MS3'!$A$1:$B$161,2,0),0)</f>
        <v>0</v>
      </c>
      <c r="J108" s="58">
        <f>IFERROR(VLOOKUP(I108,'MS3'!$B$1:$C$161,2,0),0)</f>
        <v>0</v>
      </c>
      <c r="K108" s="55" t="str">
        <f>IFERROR(VLOOKUP($B108,'MS4'!$A$1:$B$160,2,0),"0")</f>
        <v>0</v>
      </c>
      <c r="L108" s="58">
        <f>IFERROR(VLOOKUP(K108,'MS4'!$B$1:$C$161,2,0),0)</f>
        <v>0</v>
      </c>
      <c r="M108" s="55" t="str">
        <f>IFERROR(VLOOKUP($B108,'MS5'!$A$1:$B$160,2,0),"0")</f>
        <v>0</v>
      </c>
      <c r="N108" s="58">
        <f>IFERROR(VLOOKUP(M108,'MS5'!$B$1:$C$161,2,0),0)</f>
        <v>0</v>
      </c>
      <c r="O108" s="55" t="str">
        <f>IFERROR(VLOOKUP($B108,'MS6'!$A$1:$B$160,2,0),"0")</f>
        <v>0</v>
      </c>
      <c r="P108" s="58">
        <f>IFERROR(VLOOKUP(O108,'MS6'!$B$1:$C$161,2,0),0)</f>
        <v>0</v>
      </c>
      <c r="Q108" s="55" t="str">
        <f>IFERROR(VLOOKUP($B108,'MS7'!$A$1:$B$160,2,0),"0")</f>
        <v>0</v>
      </c>
      <c r="R108" s="58">
        <f>IFERROR(VLOOKUP(Q108,'MS7'!$B$1:$C$161,2,0),0)</f>
        <v>0</v>
      </c>
      <c r="S108" s="55" t="str">
        <f>IFERROR(VLOOKUP($B108,'MS8'!$A$1:$B$160,2,0),"0")</f>
        <v>0</v>
      </c>
      <c r="T108" s="58">
        <f>IFERROR(VLOOKUP(S108,'MS8'!$B$1:$C$161,2,0),0)</f>
        <v>0</v>
      </c>
      <c r="U108" s="55" t="str">
        <f>IFERROR(VLOOKUP($B108,'MS9'!$A$1:$B$160,2,0),"0")</f>
        <v>0</v>
      </c>
      <c r="V108" s="58">
        <f>IFERROR(VLOOKUP(U108,'MS9'!$B$1:$C$161,2,0),0)</f>
        <v>0</v>
      </c>
      <c r="W108" s="55" t="str">
        <f>IFERROR(VLOOKUP($B108,'MS10'!$A$1:$B$160,2,0),"0")</f>
        <v>0</v>
      </c>
      <c r="X108" s="58">
        <f>IFERROR(VLOOKUP(W108,'MS10'!$B$1:$C$161,2,0),0)</f>
        <v>0</v>
      </c>
      <c r="Y108" s="55">
        <f>IFERROR(VLOOKUP($B108,'MS11'!$A$1:$B$160,2,0),"0")</f>
        <v>40</v>
      </c>
      <c r="Z108" s="58">
        <f>IFERROR(VLOOKUP(Y108,'MS11'!$B$1:$C$161,2,0),0)</f>
        <v>327.1880347</v>
      </c>
      <c r="AA108" s="55" t="str">
        <f>IFERROR(VLOOKUP($B108,'MS12'!$A$1:$B$160,2,0),"0")</f>
        <v>0</v>
      </c>
      <c r="AB108" s="58">
        <f>IFERROR(VLOOKUP(AA108,'MS12'!$B$1:$C$161,2,0),0)</f>
        <v>0</v>
      </c>
      <c r="AC108" s="55" t="str">
        <f>IFERROR(VLOOKUP($B108,'MS13'!$A$1:$B$160,2,0),"0")</f>
        <v>0</v>
      </c>
      <c r="AD108" s="58">
        <f>IFERROR(VLOOKUP(AC108,'MS13'!$B$1:$C$161,2,0),0)</f>
        <v>0</v>
      </c>
      <c r="AE108" s="41" t="str">
        <f>IFERROR(__xludf.DUMMYFUNCTION("""COMPUTED_VALUE"""),"Williamax86")</f>
        <v>Williamax86</v>
      </c>
      <c r="AF108" s="51">
        <f t="shared" si="2"/>
        <v>902.5625346</v>
      </c>
      <c r="AG108" s="58">
        <f>IFERROR(VLOOKUP($AE108,'MS1'!$A$1:$C$161,3,0),0)</f>
        <v>0</v>
      </c>
      <c r="AH108" s="58">
        <f>IFERROR(VLOOKUP($AE108,'MS2'!$A$1:$C$161,3,0),0)</f>
        <v>0</v>
      </c>
      <c r="AI108" s="58">
        <f>IFERROR(VLOOKUP($AE108,'MS3'!$A$1:$C$161,3,0),0)</f>
        <v>0</v>
      </c>
      <c r="AJ108" s="58">
        <f>IFERROR(VLOOKUP($AE108,'MS4'!$A$1:$C$161,3,0),0)</f>
        <v>0</v>
      </c>
      <c r="AK108" s="58">
        <f>IFERROR(VLOOKUP($AE108,'MS5'!$A$1:$C$161,3,0),0)</f>
        <v>0</v>
      </c>
      <c r="AL108" s="58">
        <f>IFERROR(VLOOKUP($AE108,'MS6'!$A$1:$C$161,3,0),0)</f>
        <v>0</v>
      </c>
      <c r="AM108" s="58">
        <f>IFERROR(VLOOKUP($AE108,'MS7'!$A$1:$C$161,3,0),0)</f>
        <v>0</v>
      </c>
      <c r="AN108" s="58">
        <f>IFERROR(VLOOKUP($AE108,'MS8'!$A$1:$C$161,3,0),0)</f>
        <v>0</v>
      </c>
      <c r="AO108" s="58">
        <f>IFERROR(VLOOKUP($AE108,'MS9'!$A$1:$C$161,3,0),0)</f>
        <v>0</v>
      </c>
      <c r="AP108" s="58">
        <f>IFERROR(VLOOKUP($AE108,'MS10'!$A$1:$C$161,3,0),0)</f>
        <v>769.9710579</v>
      </c>
      <c r="AQ108" s="58">
        <f>IFERROR(VLOOKUP($AE108,'MS11'!$A$1:$C$161,3,0),0)</f>
        <v>132.5914767</v>
      </c>
      <c r="AR108" s="58">
        <f>IFERROR(VLOOKUP($AE108,'MS12'!$A$1:$C$161,3,0),0)</f>
        <v>0</v>
      </c>
      <c r="AS108" s="58">
        <f>IFERROR(VLOOKUP($AE108,'MS13'!$A$1:$C$161,3,0),0)</f>
        <v>0</v>
      </c>
    </row>
    <row r="109" ht="15.75" customHeight="1">
      <c r="A109" s="45">
        <f t="shared" si="1"/>
        <v>108</v>
      </c>
      <c r="B109" s="41" t="s">
        <v>176</v>
      </c>
      <c r="C109" s="51">
        <v>279.41354583090833</v>
      </c>
      <c r="D109" s="51"/>
      <c r="E109" s="55" t="str">
        <f>IFERROR(VLOOKUP($B109,'MS1'!$A$1:$B$160,2,0),"0")</f>
        <v>0</v>
      </c>
      <c r="F109" s="58">
        <f>IFERROR(VLOOKUP(E109,'MS1'!$B$1:$C$161,2,0),0)</f>
        <v>0</v>
      </c>
      <c r="G109" s="55" t="str">
        <f>IFERROR(VLOOKUP($B109,'MS2'!$A$1:$B$160,2,0),"0")</f>
        <v>0</v>
      </c>
      <c r="H109" s="58">
        <f>IFERROR(VLOOKUP(G109,'MS2'!$B$1:$C$161,2,0),0)</f>
        <v>0</v>
      </c>
      <c r="I109" s="55">
        <f>IFERROR(VLOOKUP($B109,'MS3'!$A$1:$B$161,2,0),0)</f>
        <v>0</v>
      </c>
      <c r="J109" s="58">
        <f>IFERROR(VLOOKUP(I109,'MS3'!$B$1:$C$161,2,0),0)</f>
        <v>0</v>
      </c>
      <c r="K109" s="55" t="str">
        <f>IFERROR(VLOOKUP($B109,'MS4'!$A$1:$B$160,2,0),"0")</f>
        <v>0</v>
      </c>
      <c r="L109" s="58">
        <f>IFERROR(VLOOKUP(K109,'MS4'!$B$1:$C$161,2,0),0)</f>
        <v>0</v>
      </c>
      <c r="M109" s="55" t="str">
        <f>IFERROR(VLOOKUP($B109,'MS5'!$A$1:$B$160,2,0),"0")</f>
        <v>0</v>
      </c>
      <c r="N109" s="58">
        <f>IFERROR(VLOOKUP(M109,'MS5'!$B$1:$C$161,2,0),0)</f>
        <v>0</v>
      </c>
      <c r="O109" s="55" t="str">
        <f>IFERROR(VLOOKUP($B109,'MS6'!$A$1:$B$160,2,0),"0")</f>
        <v>0</v>
      </c>
      <c r="P109" s="58">
        <f>IFERROR(VLOOKUP(O109,'MS6'!$B$1:$C$161,2,0),0)</f>
        <v>0</v>
      </c>
      <c r="Q109" s="55" t="str">
        <f>IFERROR(VLOOKUP($B109,'MS7'!$A$1:$B$160,2,0),"0")</f>
        <v>0</v>
      </c>
      <c r="R109" s="58">
        <f>IFERROR(VLOOKUP(Q109,'MS7'!$B$1:$C$161,2,0),0)</f>
        <v>0</v>
      </c>
      <c r="S109" s="55" t="str">
        <f>IFERROR(VLOOKUP($B109,'MS8'!$A$1:$B$160,2,0),"0")</f>
        <v>0</v>
      </c>
      <c r="T109" s="58">
        <f>IFERROR(VLOOKUP(S109,'MS8'!$B$1:$C$161,2,0),0)</f>
        <v>0</v>
      </c>
      <c r="U109" s="55" t="str">
        <f>IFERROR(VLOOKUP($B109,'MS9'!$A$1:$B$160,2,0),"0")</f>
        <v>0</v>
      </c>
      <c r="V109" s="58">
        <f>IFERROR(VLOOKUP(U109,'MS9'!$B$1:$C$161,2,0),0)</f>
        <v>0</v>
      </c>
      <c r="W109" s="55" t="str">
        <f>IFERROR(VLOOKUP($B109,'MS10'!$A$1:$B$160,2,0),"0")</f>
        <v>0</v>
      </c>
      <c r="X109" s="58">
        <f>IFERROR(VLOOKUP(W109,'MS10'!$B$1:$C$161,2,0),0)</f>
        <v>0</v>
      </c>
      <c r="Y109" s="55">
        <f>IFERROR(VLOOKUP($B109,'MS11'!$A$1:$B$160,2,0),"0")</f>
        <v>43</v>
      </c>
      <c r="Z109" s="58">
        <f>IFERROR(VLOOKUP(Y109,'MS11'!$B$1:$C$161,2,0),0)</f>
        <v>279.4135458</v>
      </c>
      <c r="AA109" s="55" t="str">
        <f>IFERROR(VLOOKUP($B109,'MS12'!$A$1:$B$160,2,0),"0")</f>
        <v>0</v>
      </c>
      <c r="AB109" s="58">
        <f>IFERROR(VLOOKUP(AA109,'MS12'!$B$1:$C$161,2,0),0)</f>
        <v>0</v>
      </c>
      <c r="AC109" s="55" t="str">
        <f>IFERROR(VLOOKUP($B109,'MS13'!$A$1:$B$160,2,0),"0")</f>
        <v>0</v>
      </c>
      <c r="AD109" s="58">
        <f>IFERROR(VLOOKUP(AC109,'MS13'!$B$1:$C$161,2,0),0)</f>
        <v>0</v>
      </c>
      <c r="AE109" s="41" t="str">
        <f>IFERROR(__xludf.DUMMYFUNCTION("""COMPUTED_VALUE"""),"Piva")</f>
        <v>Piva</v>
      </c>
      <c r="AF109" s="51">
        <f t="shared" si="2"/>
        <v>1323.725598</v>
      </c>
      <c r="AG109" s="58">
        <f>IFERROR(VLOOKUP($AE109,'MS1'!$A$1:$C$161,3,0),0)</f>
        <v>0</v>
      </c>
      <c r="AH109" s="58">
        <f>IFERROR(VLOOKUP($AE109,'MS2'!$A$1:$C$161,3,0),0)</f>
        <v>0</v>
      </c>
      <c r="AI109" s="58">
        <f>IFERROR(VLOOKUP($AE109,'MS3'!$A$1:$C$161,3,0),0)</f>
        <v>0</v>
      </c>
      <c r="AJ109" s="58">
        <f>IFERROR(VLOOKUP($AE109,'MS4'!$A$1:$C$161,3,0),0)</f>
        <v>0</v>
      </c>
      <c r="AK109" s="58">
        <f>IFERROR(VLOOKUP($AE109,'MS5'!$A$1:$C$161,3,0),0)</f>
        <v>0</v>
      </c>
      <c r="AL109" s="58">
        <f>IFERROR(VLOOKUP($AE109,'MS6'!$A$1:$C$161,3,0),0)</f>
        <v>0</v>
      </c>
      <c r="AM109" s="58">
        <f>IFERROR(VLOOKUP($AE109,'MS7'!$A$1:$C$161,3,0),0)</f>
        <v>0</v>
      </c>
      <c r="AN109" s="58">
        <f>IFERROR(VLOOKUP($AE109,'MS8'!$A$1:$C$161,3,0),0)</f>
        <v>0</v>
      </c>
      <c r="AO109" s="58">
        <f>IFERROR(VLOOKUP($AE109,'MS9'!$A$1:$C$161,3,0),0)</f>
        <v>0</v>
      </c>
      <c r="AP109" s="58">
        <f>IFERROR(VLOOKUP($AE109,'MS10'!$A$1:$C$161,3,0),0)</f>
        <v>542.1356551</v>
      </c>
      <c r="AQ109" s="58">
        <f>IFERROR(VLOOKUP($AE109,'MS11'!$A$1:$C$161,3,0),0)</f>
        <v>0</v>
      </c>
      <c r="AR109" s="58">
        <f>IFERROR(VLOOKUP($AE109,'MS12'!$A$1:$C$161,3,0),0)</f>
        <v>781.5899428</v>
      </c>
      <c r="AS109" s="58">
        <f>IFERROR(VLOOKUP($AE109,'MS13'!$A$1:$C$161,3,0),0)</f>
        <v>0</v>
      </c>
    </row>
    <row r="110" ht="15.75" customHeight="1">
      <c r="A110" s="45">
        <f t="shared" si="1"/>
        <v>109</v>
      </c>
      <c r="B110" s="41" t="s">
        <v>168</v>
      </c>
      <c r="C110" s="51">
        <v>211.54426420938026</v>
      </c>
      <c r="D110" s="51"/>
      <c r="E110" s="55" t="str">
        <f>IFERROR(VLOOKUP($B110,'MS1'!$A$1:$B$160,2,0),"0")</f>
        <v>0</v>
      </c>
      <c r="F110" s="58">
        <f>IFERROR(VLOOKUP(E110,'MS1'!$B$1:$C$161,2,0),0)</f>
        <v>0</v>
      </c>
      <c r="G110" s="55" t="str">
        <f>IFERROR(VLOOKUP($B110,'MS2'!$A$1:$B$160,2,0),"0")</f>
        <v>0</v>
      </c>
      <c r="H110" s="58">
        <f>IFERROR(VLOOKUP(G110,'MS2'!$B$1:$C$161,2,0),0)</f>
        <v>0</v>
      </c>
      <c r="I110" s="55">
        <f>IFERROR(VLOOKUP($B110,'MS3'!$A$1:$B$161,2,0),0)</f>
        <v>0</v>
      </c>
      <c r="J110" s="58">
        <f>IFERROR(VLOOKUP(I110,'MS3'!$B$1:$C$161,2,0),0)</f>
        <v>0</v>
      </c>
      <c r="K110" s="55" t="str">
        <f>IFERROR(VLOOKUP($B110,'MS4'!$A$1:$B$160,2,0),"0")</f>
        <v>0</v>
      </c>
      <c r="L110" s="58">
        <f>IFERROR(VLOOKUP(K110,'MS4'!$B$1:$C$161,2,0),0)</f>
        <v>0</v>
      </c>
      <c r="M110" s="55" t="str">
        <f>IFERROR(VLOOKUP($B110,'MS5'!$A$1:$B$160,2,0),"0")</f>
        <v>0</v>
      </c>
      <c r="N110" s="58">
        <f>IFERROR(VLOOKUP(M110,'MS5'!$B$1:$C$161,2,0),0)</f>
        <v>0</v>
      </c>
      <c r="O110" s="55" t="str">
        <f>IFERROR(VLOOKUP($B110,'MS6'!$A$1:$B$160,2,0),"0")</f>
        <v>0</v>
      </c>
      <c r="P110" s="58">
        <f>IFERROR(VLOOKUP(O110,'MS6'!$B$1:$C$161,2,0),0)</f>
        <v>0</v>
      </c>
      <c r="Q110" s="55" t="str">
        <f>IFERROR(VLOOKUP($B110,'MS7'!$A$1:$B$160,2,0),"0")</f>
        <v>0</v>
      </c>
      <c r="R110" s="58">
        <f>IFERROR(VLOOKUP(Q110,'MS7'!$B$1:$C$161,2,0),0)</f>
        <v>0</v>
      </c>
      <c r="S110" s="55">
        <f>IFERROR(VLOOKUP($B110,'MS8'!$A$1:$B$160,2,0),"0")</f>
        <v>52</v>
      </c>
      <c r="T110" s="58">
        <f>IFERROR(VLOOKUP(S110,'MS8'!$B$1:$C$161,2,0),0)</f>
        <v>211.5442642</v>
      </c>
      <c r="U110" s="55" t="str">
        <f>IFERROR(VLOOKUP($B110,'MS9'!$A$1:$B$160,2,0),"0")</f>
        <v>0</v>
      </c>
      <c r="V110" s="58">
        <f>IFERROR(VLOOKUP(U110,'MS9'!$B$1:$C$161,2,0),0)</f>
        <v>0</v>
      </c>
      <c r="W110" s="55" t="str">
        <f>IFERROR(VLOOKUP($B110,'MS10'!$A$1:$B$160,2,0),"0")</f>
        <v>0</v>
      </c>
      <c r="X110" s="58">
        <f>IFERROR(VLOOKUP(W110,'MS10'!$B$1:$C$161,2,0),0)</f>
        <v>0</v>
      </c>
      <c r="Y110" s="55" t="str">
        <f>IFERROR(VLOOKUP($B110,'MS11'!$A$1:$B$160,2,0),"0")</f>
        <v>0</v>
      </c>
      <c r="Z110" s="58">
        <f>IFERROR(VLOOKUP(Y110,'MS11'!$B$1:$C$161,2,0),0)</f>
        <v>0</v>
      </c>
      <c r="AA110" s="55" t="str">
        <f>IFERROR(VLOOKUP($B110,'MS12'!$A$1:$B$160,2,0),"0")</f>
        <v>0</v>
      </c>
      <c r="AB110" s="58">
        <f>IFERROR(VLOOKUP(AA110,'MS12'!$B$1:$C$161,2,0),0)</f>
        <v>0</v>
      </c>
      <c r="AC110" s="55" t="str">
        <f>IFERROR(VLOOKUP($B110,'MS13'!$A$1:$B$160,2,0),"0")</f>
        <v>0</v>
      </c>
      <c r="AD110" s="58">
        <f>IFERROR(VLOOKUP(AC110,'MS13'!$B$1:$C$161,2,0),0)</f>
        <v>0</v>
      </c>
      <c r="AE110" s="41" t="str">
        <f>IFERROR(__xludf.DUMMYFUNCTION("""COMPUTED_VALUE"""),"_Maverick86_")</f>
        <v>_Maverick86_</v>
      </c>
      <c r="AF110" s="51">
        <f t="shared" si="2"/>
        <v>363.5901973</v>
      </c>
      <c r="AG110" s="58">
        <f>IFERROR(VLOOKUP($AE110,'MS1'!$A$1:$C$161,3,0),0)</f>
        <v>0</v>
      </c>
      <c r="AH110" s="58">
        <f>IFERROR(VLOOKUP($AE110,'MS2'!$A$1:$C$161,3,0),0)</f>
        <v>0</v>
      </c>
      <c r="AI110" s="58">
        <f>IFERROR(VLOOKUP($AE110,'MS3'!$A$1:$C$161,3,0),0)</f>
        <v>0</v>
      </c>
      <c r="AJ110" s="58">
        <f>IFERROR(VLOOKUP($AE110,'MS4'!$A$1:$C$161,3,0),0)</f>
        <v>0</v>
      </c>
      <c r="AK110" s="58">
        <f>IFERROR(VLOOKUP($AE110,'MS5'!$A$1:$C$161,3,0),0)</f>
        <v>0</v>
      </c>
      <c r="AL110" s="58">
        <f>IFERROR(VLOOKUP($AE110,'MS6'!$A$1:$C$161,3,0),0)</f>
        <v>0</v>
      </c>
      <c r="AM110" s="58">
        <f>IFERROR(VLOOKUP($AE110,'MS7'!$A$1:$C$161,3,0),0)</f>
        <v>0</v>
      </c>
      <c r="AN110" s="58">
        <f>IFERROR(VLOOKUP($AE110,'MS8'!$A$1:$C$161,3,0),0)</f>
        <v>0</v>
      </c>
      <c r="AO110" s="58">
        <f>IFERROR(VLOOKUP($AE110,'MS9'!$A$1:$C$161,3,0),0)</f>
        <v>0</v>
      </c>
      <c r="AP110" s="58">
        <f>IFERROR(VLOOKUP($AE110,'MS10'!$A$1:$C$161,3,0),0)</f>
        <v>363.5901973</v>
      </c>
      <c r="AQ110" s="58">
        <f>IFERROR(VLOOKUP($AE110,'MS11'!$A$1:$C$161,3,0),0)</f>
        <v>0</v>
      </c>
      <c r="AR110" s="58">
        <f>IFERROR(VLOOKUP($AE110,'MS12'!$A$1:$C$161,3,0),0)</f>
        <v>0</v>
      </c>
      <c r="AS110" s="58">
        <f>IFERROR(VLOOKUP($AE110,'MS13'!$A$1:$C$161,3,0),0)</f>
        <v>0</v>
      </c>
    </row>
    <row r="111" ht="15.75" customHeight="1">
      <c r="A111" s="45">
        <f t="shared" si="1"/>
        <v>110</v>
      </c>
      <c r="B111" s="41" t="s">
        <v>147</v>
      </c>
      <c r="C111" s="51">
        <v>164.5187040409836</v>
      </c>
      <c r="D111" s="51"/>
      <c r="E111" s="55" t="str">
        <f>IFERROR(VLOOKUP($B111,'MS1'!$A$1:$B$160,2,0),"0")</f>
        <v>0</v>
      </c>
      <c r="F111" s="58">
        <f>IFERROR(VLOOKUP(E111,'MS1'!$B$1:$C$161,2,0),0)</f>
        <v>0</v>
      </c>
      <c r="G111" s="55" t="str">
        <f>IFERROR(VLOOKUP($B111,'MS2'!$A$1:$B$160,2,0),"0")</f>
        <v>0</v>
      </c>
      <c r="H111" s="58">
        <f>IFERROR(VLOOKUP(G111,'MS2'!$B$1:$C$161,2,0),0)</f>
        <v>0</v>
      </c>
      <c r="I111" s="55">
        <f>IFERROR(VLOOKUP($B111,'MS3'!$A$1:$B$161,2,0),0)</f>
        <v>62</v>
      </c>
      <c r="J111" s="58">
        <f>IFERROR(VLOOKUP(I111,'MS3'!$B$1:$C$161,2,0),0)</f>
        <v>164.518704</v>
      </c>
      <c r="K111" s="55" t="str">
        <f>IFERROR(VLOOKUP($B111,'MS4'!$A$1:$B$160,2,0),"0")</f>
        <v>0</v>
      </c>
      <c r="L111" s="58">
        <f>IFERROR(VLOOKUP(K111,'MS4'!$B$1:$C$161,2,0),0)</f>
        <v>0</v>
      </c>
      <c r="M111" s="55" t="str">
        <f>IFERROR(VLOOKUP($B111,'MS5'!$A$1:$B$160,2,0),"0")</f>
        <v>0</v>
      </c>
      <c r="N111" s="58">
        <f>IFERROR(VLOOKUP(M111,'MS5'!$B$1:$C$161,2,0),0)</f>
        <v>0</v>
      </c>
      <c r="O111" s="55" t="str">
        <f>IFERROR(VLOOKUP($B111,'MS6'!$A$1:$B$160,2,0),"0")</f>
        <v>0</v>
      </c>
      <c r="P111" s="58">
        <f>IFERROR(VLOOKUP(O111,'MS6'!$B$1:$C$161,2,0),0)</f>
        <v>0</v>
      </c>
      <c r="Q111" s="55" t="str">
        <f>IFERROR(VLOOKUP($B111,'MS7'!$A$1:$B$160,2,0),"0")</f>
        <v>0</v>
      </c>
      <c r="R111" s="58">
        <f>IFERROR(VLOOKUP(Q111,'MS7'!$B$1:$C$161,2,0),0)</f>
        <v>0</v>
      </c>
      <c r="S111" s="55" t="str">
        <f>IFERROR(VLOOKUP($B111,'MS8'!$A$1:$B$160,2,0),"0")</f>
        <v>0</v>
      </c>
      <c r="T111" s="58">
        <f>IFERROR(VLOOKUP(S111,'MS8'!$B$1:$C$161,2,0),0)</f>
        <v>0</v>
      </c>
      <c r="U111" s="55" t="str">
        <f>IFERROR(VLOOKUP($B111,'MS9'!$A$1:$B$160,2,0),"0")</f>
        <v>0</v>
      </c>
      <c r="V111" s="58">
        <f>IFERROR(VLOOKUP(U111,'MS9'!$B$1:$C$161,2,0),0)</f>
        <v>0</v>
      </c>
      <c r="W111" s="55" t="str">
        <f>IFERROR(VLOOKUP($B111,'MS10'!$A$1:$B$160,2,0),"0")</f>
        <v>0</v>
      </c>
      <c r="X111" s="58">
        <f>IFERROR(VLOOKUP(W111,'MS10'!$B$1:$C$161,2,0),0)</f>
        <v>0</v>
      </c>
      <c r="Y111" s="55" t="str">
        <f>IFERROR(VLOOKUP($B111,'MS11'!$A$1:$B$160,2,0),"0")</f>
        <v>0</v>
      </c>
      <c r="Z111" s="58">
        <f>IFERROR(VLOOKUP(Y111,'MS11'!$B$1:$C$161,2,0),0)</f>
        <v>0</v>
      </c>
      <c r="AA111" s="55" t="str">
        <f>IFERROR(VLOOKUP($B111,'MS12'!$A$1:$B$160,2,0),"0")</f>
        <v>0</v>
      </c>
      <c r="AB111" s="58">
        <f>IFERROR(VLOOKUP(AA111,'MS12'!$B$1:$C$161,2,0),0)</f>
        <v>0</v>
      </c>
      <c r="AC111" s="55" t="str">
        <f>IFERROR(VLOOKUP($B111,'MS13'!$A$1:$B$160,2,0),"0")</f>
        <v>0</v>
      </c>
      <c r="AD111" s="58">
        <f>IFERROR(VLOOKUP(AC111,'MS13'!$B$1:$C$161,2,0),0)</f>
        <v>0</v>
      </c>
      <c r="AE111" s="41" t="str">
        <f>IFERROR(__xludf.DUMMYFUNCTION("""COMPUTED_VALUE"""),"Jennyyy8")</f>
        <v>Jennyyy8</v>
      </c>
      <c r="AF111" s="51">
        <f t="shared" si="2"/>
        <v>327.1880347</v>
      </c>
      <c r="AG111" s="58">
        <f>IFERROR(VLOOKUP($AE111,'MS1'!$A$1:$C$161,3,0),0)</f>
        <v>0</v>
      </c>
      <c r="AH111" s="58">
        <f>IFERROR(VLOOKUP($AE111,'MS2'!$A$1:$C$161,3,0),0)</f>
        <v>0</v>
      </c>
      <c r="AI111" s="58">
        <f>IFERROR(VLOOKUP($AE111,'MS3'!$A$1:$C$161,3,0),0)</f>
        <v>0</v>
      </c>
      <c r="AJ111" s="58">
        <f>IFERROR(VLOOKUP($AE111,'MS4'!$A$1:$C$161,3,0),0)</f>
        <v>0</v>
      </c>
      <c r="AK111" s="58">
        <f>IFERROR(VLOOKUP($AE111,'MS5'!$A$1:$C$161,3,0),0)</f>
        <v>0</v>
      </c>
      <c r="AL111" s="58">
        <f>IFERROR(VLOOKUP($AE111,'MS6'!$A$1:$C$161,3,0),0)</f>
        <v>0</v>
      </c>
      <c r="AM111" s="58">
        <f>IFERROR(VLOOKUP($AE111,'MS7'!$A$1:$C$161,3,0),0)</f>
        <v>0</v>
      </c>
      <c r="AN111" s="58">
        <f>IFERROR(VLOOKUP($AE111,'MS8'!$A$1:$C$161,3,0),0)</f>
        <v>0</v>
      </c>
      <c r="AO111" s="58">
        <f>IFERROR(VLOOKUP($AE111,'MS9'!$A$1:$C$161,3,0),0)</f>
        <v>0</v>
      </c>
      <c r="AP111" s="58">
        <f>IFERROR(VLOOKUP($AE111,'MS10'!$A$1:$C$161,3,0),0)</f>
        <v>0</v>
      </c>
      <c r="AQ111" s="58">
        <f>IFERROR(VLOOKUP($AE111,'MS11'!$A$1:$C$161,3,0),0)</f>
        <v>327.1880347</v>
      </c>
      <c r="AR111" s="58">
        <f>IFERROR(VLOOKUP($AE111,'MS12'!$A$1:$C$161,3,0),0)</f>
        <v>0</v>
      </c>
      <c r="AS111" s="58">
        <f>IFERROR(VLOOKUP($AE111,'MS13'!$A$1:$C$161,3,0),0)</f>
        <v>0</v>
      </c>
    </row>
    <row r="112" ht="15.75" customHeight="1">
      <c r="A112" s="45">
        <f t="shared" si="1"/>
        <v>111</v>
      </c>
      <c r="B112" s="83"/>
      <c r="C112" s="51">
        <v>0.0</v>
      </c>
      <c r="D112" s="51"/>
      <c r="E112" s="55" t="str">
        <f>IFERROR(VLOOKUP($B112,'MS1'!$A$1:$B$160,2,0),"0")</f>
        <v>0</v>
      </c>
      <c r="F112" s="58">
        <f>IFERROR(VLOOKUP(E112,'MS1'!$B$1:$C$161,2,0),0)</f>
        <v>0</v>
      </c>
      <c r="G112" s="55" t="str">
        <f>IFERROR(VLOOKUP($B112,'MS2'!$A$1:$B$160,2,0),"0")</f>
        <v>0</v>
      </c>
      <c r="H112" s="58">
        <f>IFERROR(VLOOKUP(G112,'MS2'!$B$1:$C$161,2,0),0)</f>
        <v>0</v>
      </c>
      <c r="I112" s="55">
        <f>IFERROR(VLOOKUP($B112,'MS3'!$A$1:$B$161,2,0),0)</f>
        <v>0</v>
      </c>
      <c r="J112" s="58">
        <f>IFERROR(VLOOKUP(I112,'MS3'!$B$1:$C$161,2,0),0)</f>
        <v>0</v>
      </c>
      <c r="K112" s="55" t="str">
        <f>IFERROR(VLOOKUP($B112,'MS4'!$A$1:$B$160,2,0),"0")</f>
        <v>0</v>
      </c>
      <c r="L112" s="58">
        <f>IFERROR(VLOOKUP(K112,'MS4'!$B$1:$C$161,2,0),0)</f>
        <v>0</v>
      </c>
      <c r="M112" s="55" t="str">
        <f>IFERROR(VLOOKUP($B112,'MS5'!$A$1:$B$160,2,0),"0")</f>
        <v>0</v>
      </c>
      <c r="N112" s="58">
        <f>IFERROR(VLOOKUP(M112,'MS5'!$B$1:$C$161,2,0),0)</f>
        <v>0</v>
      </c>
      <c r="O112" s="55" t="str">
        <f>IFERROR(VLOOKUP($B112,'MS6'!$A$1:$B$160,2,0),"0")</f>
        <v>0</v>
      </c>
      <c r="P112" s="58">
        <f>IFERROR(VLOOKUP(O112,'MS6'!$B$1:$C$161,2,0),0)</f>
        <v>0</v>
      </c>
      <c r="Q112" s="55" t="str">
        <f>IFERROR(VLOOKUP($B112,'MS7'!$A$1:$B$160,2,0),"0")</f>
        <v>0</v>
      </c>
      <c r="R112" s="58">
        <f>IFERROR(VLOOKUP(Q112,'MS7'!$B$1:$C$161,2,0),0)</f>
        <v>0</v>
      </c>
      <c r="S112" s="55" t="str">
        <f>IFERROR(VLOOKUP($B112,'MS8'!$A$1:$B$160,2,0),"0")</f>
        <v>0</v>
      </c>
      <c r="T112" s="58">
        <f>IFERROR(VLOOKUP(S112,'MS8'!$B$1:$C$161,2,0),0)</f>
        <v>0</v>
      </c>
      <c r="U112" s="55" t="str">
        <f>IFERROR(VLOOKUP($B112,'MS9'!$A$1:$B$160,2,0),"0")</f>
        <v>0</v>
      </c>
      <c r="V112" s="58">
        <f>IFERROR(VLOOKUP(U112,'MS9'!$B$1:$C$161,2,0),0)</f>
        <v>0</v>
      </c>
      <c r="W112" s="55" t="str">
        <f>IFERROR(VLOOKUP($B112,'MS10'!$A$1:$B$160,2,0),"0")</f>
        <v>0</v>
      </c>
      <c r="X112" s="58">
        <f>IFERROR(VLOOKUP(W112,'MS10'!$B$1:$C$161,2,0),0)</f>
        <v>0</v>
      </c>
      <c r="Y112" s="55" t="str">
        <f>IFERROR(VLOOKUP($B112,'MS11'!$A$1:$B$160,2,0),"0")</f>
        <v>0</v>
      </c>
      <c r="Z112" s="58">
        <f>IFERROR(VLOOKUP(Y112,'MS11'!$B$1:$C$161,2,0),0)</f>
        <v>0</v>
      </c>
      <c r="AA112" s="55" t="str">
        <f>IFERROR(VLOOKUP($B112,'MS12'!$A$1:$B$160,2,0),"0")</f>
        <v>0</v>
      </c>
      <c r="AB112" s="58">
        <f>IFERROR(VLOOKUP(AA112,'MS12'!$B$1:$C$161,2,0),0)</f>
        <v>0</v>
      </c>
      <c r="AC112" s="55" t="str">
        <f>IFERROR(VLOOKUP($B112,'MS13'!$A$1:$B$160,2,0),"0")</f>
        <v>0</v>
      </c>
      <c r="AD112" s="58">
        <f>IFERROR(VLOOKUP(AC112,'MS13'!$B$1:$C$161,2,0),0)</f>
        <v>0</v>
      </c>
      <c r="AE112" s="41" t="str">
        <f>IFERROR(__xludf.DUMMYFUNCTION("""COMPUTED_VALUE"""),"bartman")</f>
        <v>bartman</v>
      </c>
      <c r="AF112" s="51">
        <f t="shared" si="2"/>
        <v>279.4135458</v>
      </c>
      <c r="AG112" s="58">
        <f>IFERROR(VLOOKUP($AE112,'MS1'!$A$1:$C$161,3,0),0)</f>
        <v>0</v>
      </c>
      <c r="AH112" s="58">
        <f>IFERROR(VLOOKUP($AE112,'MS2'!$A$1:$C$161,3,0),0)</f>
        <v>0</v>
      </c>
      <c r="AI112" s="58">
        <f>IFERROR(VLOOKUP($AE112,'MS3'!$A$1:$C$161,3,0),0)</f>
        <v>0</v>
      </c>
      <c r="AJ112" s="58">
        <f>IFERROR(VLOOKUP($AE112,'MS4'!$A$1:$C$161,3,0),0)</f>
        <v>0</v>
      </c>
      <c r="AK112" s="58">
        <f>IFERROR(VLOOKUP($AE112,'MS5'!$A$1:$C$161,3,0),0)</f>
        <v>0</v>
      </c>
      <c r="AL112" s="58">
        <f>IFERROR(VLOOKUP($AE112,'MS6'!$A$1:$C$161,3,0),0)</f>
        <v>0</v>
      </c>
      <c r="AM112" s="58">
        <f>IFERROR(VLOOKUP($AE112,'MS7'!$A$1:$C$161,3,0),0)</f>
        <v>0</v>
      </c>
      <c r="AN112" s="58">
        <f>IFERROR(VLOOKUP($AE112,'MS8'!$A$1:$C$161,3,0),0)</f>
        <v>0</v>
      </c>
      <c r="AO112" s="58">
        <f>IFERROR(VLOOKUP($AE112,'MS9'!$A$1:$C$161,3,0),0)</f>
        <v>0</v>
      </c>
      <c r="AP112" s="58">
        <f>IFERROR(VLOOKUP($AE112,'MS10'!$A$1:$C$161,3,0),0)</f>
        <v>0</v>
      </c>
      <c r="AQ112" s="58">
        <f>IFERROR(VLOOKUP($AE112,'MS11'!$A$1:$C$161,3,0),0)</f>
        <v>279.4135458</v>
      </c>
      <c r="AR112" s="58">
        <f>IFERROR(VLOOKUP($AE112,'MS12'!$A$1:$C$161,3,0),0)</f>
        <v>0</v>
      </c>
      <c r="AS112" s="58">
        <f>IFERROR(VLOOKUP($AE112,'MS13'!$A$1:$C$161,3,0),0)</f>
        <v>0</v>
      </c>
    </row>
    <row r="113" ht="15.75" customHeight="1">
      <c r="A113" s="45">
        <f t="shared" si="1"/>
        <v>112</v>
      </c>
      <c r="B113" s="41"/>
      <c r="C113" s="51">
        <v>0.0</v>
      </c>
      <c r="D113" s="51"/>
      <c r="E113" s="55" t="str">
        <f>IFERROR(VLOOKUP($B113,'MS1'!$A$1:$B$160,2,0),"0")</f>
        <v>0</v>
      </c>
      <c r="F113" s="58">
        <f>IFERROR(VLOOKUP(E113,'MS1'!$B$1:$C$161,2,0),0)</f>
        <v>0</v>
      </c>
      <c r="G113" s="55" t="str">
        <f>IFERROR(VLOOKUP($B113,'MS2'!$A$1:$B$160,2,0),"0")</f>
        <v>0</v>
      </c>
      <c r="H113" s="58">
        <f>IFERROR(VLOOKUP(G113,'MS2'!$B$1:$C$161,2,0),0)</f>
        <v>0</v>
      </c>
      <c r="I113" s="55">
        <f>IFERROR(VLOOKUP($B113,'MS3'!$A$1:$B$161,2,0),0)</f>
        <v>0</v>
      </c>
      <c r="J113" s="58">
        <f>IFERROR(VLOOKUP(I113,'MS3'!$B$1:$C$161,2,0),0)</f>
        <v>0</v>
      </c>
      <c r="K113" s="55" t="str">
        <f>IFERROR(VLOOKUP($B113,'MS4'!$A$1:$B$160,2,0),"0")</f>
        <v>0</v>
      </c>
      <c r="L113" s="58">
        <f>IFERROR(VLOOKUP(K113,'MS4'!$B$1:$C$161,2,0),0)</f>
        <v>0</v>
      </c>
      <c r="M113" s="55" t="str">
        <f>IFERROR(VLOOKUP($B113,'MS5'!$A$1:$B$160,2,0),"0")</f>
        <v>0</v>
      </c>
      <c r="N113" s="58">
        <f>IFERROR(VLOOKUP(M113,'MS5'!$B$1:$C$161,2,0),0)</f>
        <v>0</v>
      </c>
      <c r="O113" s="55" t="str">
        <f>IFERROR(VLOOKUP($B113,'MS6'!$A$1:$B$160,2,0),"0")</f>
        <v>0</v>
      </c>
      <c r="P113" s="58">
        <f>IFERROR(VLOOKUP(O113,'MS6'!$B$1:$C$161,2,0),0)</f>
        <v>0</v>
      </c>
      <c r="Q113" s="55" t="str">
        <f>IFERROR(VLOOKUP($B113,'MS7'!$A$1:$B$160,2,0),"0")</f>
        <v>0</v>
      </c>
      <c r="R113" s="58">
        <f>IFERROR(VLOOKUP(Q113,'MS7'!$B$1:$C$161,2,0),0)</f>
        <v>0</v>
      </c>
      <c r="S113" s="55" t="str">
        <f>IFERROR(VLOOKUP($B113,'MS8'!$A$1:$B$160,2,0),"0")</f>
        <v>0</v>
      </c>
      <c r="T113" s="58">
        <f>IFERROR(VLOOKUP(S113,'MS8'!$B$1:$C$161,2,0),0)</f>
        <v>0</v>
      </c>
      <c r="U113" s="55" t="str">
        <f>IFERROR(VLOOKUP($B113,'MS9'!$A$1:$B$160,2,0),"0")</f>
        <v>0</v>
      </c>
      <c r="V113" s="58">
        <f>IFERROR(VLOOKUP(U113,'MS9'!$B$1:$C$161,2,0),0)</f>
        <v>0</v>
      </c>
      <c r="W113" s="55" t="str">
        <f>IFERROR(VLOOKUP($B113,'MS10'!$A$1:$B$160,2,0),"0")</f>
        <v>0</v>
      </c>
      <c r="X113" s="58">
        <f>IFERROR(VLOOKUP(W113,'MS10'!$B$1:$C$161,2,0),0)</f>
        <v>0</v>
      </c>
      <c r="Y113" s="55" t="str">
        <f>IFERROR(VLOOKUP($B113,'MS11'!$A$1:$B$160,2,0),"0")</f>
        <v>0</v>
      </c>
      <c r="Z113" s="58">
        <f>IFERROR(VLOOKUP(Y113,'MS11'!$B$1:$C$161,2,0),0)</f>
        <v>0</v>
      </c>
      <c r="AA113" s="55" t="str">
        <f>IFERROR(VLOOKUP($B113,'MS12'!$A$1:$B$160,2,0),"0")</f>
        <v>0</v>
      </c>
      <c r="AB113" s="58">
        <f>IFERROR(VLOOKUP(AA113,'MS12'!$B$1:$C$161,2,0),0)</f>
        <v>0</v>
      </c>
      <c r="AC113" s="55" t="str">
        <f>IFERROR(VLOOKUP($B113,'MS13'!$A$1:$B$160,2,0),"0")</f>
        <v>0</v>
      </c>
      <c r="AD113" s="58">
        <f>IFERROR(VLOOKUP(AC113,'MS13'!$B$1:$C$161,2,0),0)</f>
        <v>0</v>
      </c>
      <c r="AE113" s="41"/>
      <c r="AF113" s="51">
        <f t="shared" si="2"/>
        <v>0</v>
      </c>
      <c r="AG113" s="58">
        <f>IFERROR(VLOOKUP($AE113,'MS1'!$A$1:$C$161,3,0),0)</f>
        <v>0</v>
      </c>
      <c r="AH113" s="58">
        <f>IFERROR(VLOOKUP($AE113,'MS2'!$A$1:$C$161,3,0),0)</f>
        <v>0</v>
      </c>
      <c r="AI113" s="58">
        <f>IFERROR(VLOOKUP($AE113,'MS3'!$A$1:$C$161,3,0),0)</f>
        <v>0</v>
      </c>
      <c r="AJ113" s="58">
        <f>IFERROR(VLOOKUP($AE113,'MS4'!$A$1:$C$161,3,0),0)</f>
        <v>0</v>
      </c>
      <c r="AK113" s="58">
        <f>IFERROR(VLOOKUP($AE113,'MS5'!$A$1:$C$161,3,0),0)</f>
        <v>0</v>
      </c>
      <c r="AL113" s="58">
        <f>IFERROR(VLOOKUP($AE113,'MS6'!$A$1:$C$161,3,0),0)</f>
        <v>0</v>
      </c>
      <c r="AM113" s="58">
        <f>IFERROR(VLOOKUP($AE113,'MS7'!$A$1:$C$161,3,0),0)</f>
        <v>0</v>
      </c>
      <c r="AN113" s="58">
        <f>IFERROR(VLOOKUP($AE113,'MS8'!$A$1:$C$161,3,0),0)</f>
        <v>0</v>
      </c>
      <c r="AO113" s="58">
        <f>IFERROR(VLOOKUP($AE113,'MS9'!$A$1:$C$161,3,0),0)</f>
        <v>0</v>
      </c>
      <c r="AP113" s="58">
        <f>IFERROR(VLOOKUP($AE113,'MS10'!$A$1:$C$161,3,0),0)</f>
        <v>0</v>
      </c>
      <c r="AQ113" s="58">
        <f>IFERROR(VLOOKUP($AE113,'MS11'!$A$1:$C$161,3,0),0)</f>
        <v>0</v>
      </c>
      <c r="AR113" s="58">
        <f>IFERROR(VLOOKUP($AE113,'MS12'!$A$1:$C$161,3,0),0)</f>
        <v>0</v>
      </c>
      <c r="AS113" s="58">
        <f>IFERROR(VLOOKUP($AE113,'MS13'!$A$1:$C$161,3,0),0)</f>
        <v>0</v>
      </c>
    </row>
    <row r="114" ht="15.75" customHeight="1">
      <c r="A114" s="45">
        <f t="shared" si="1"/>
        <v>113</v>
      </c>
      <c r="B114" s="89"/>
      <c r="C114" s="51">
        <v>0.0</v>
      </c>
      <c r="D114" s="51"/>
      <c r="E114" s="55" t="str">
        <f>IFERROR(VLOOKUP($B114,'MS1'!$A$1:$B$160,2,0),"0")</f>
        <v>0</v>
      </c>
      <c r="F114" s="58">
        <f>IFERROR(VLOOKUP(E114,'MS1'!$B$1:$C$161,2,0),0)</f>
        <v>0</v>
      </c>
      <c r="G114" s="55" t="str">
        <f>IFERROR(VLOOKUP($B114,'MS2'!$A$1:$B$160,2,0),"0")</f>
        <v>0</v>
      </c>
      <c r="H114" s="58">
        <f>IFERROR(VLOOKUP(G114,'MS2'!$B$1:$C$161,2,0),0)</f>
        <v>0</v>
      </c>
      <c r="I114" s="55">
        <f>IFERROR(VLOOKUP($B114,'MS3'!$A$1:$B$161,2,0),0)</f>
        <v>0</v>
      </c>
      <c r="J114" s="58">
        <f>IFERROR(VLOOKUP(I114,'MS3'!$B$1:$C$161,2,0),0)</f>
        <v>0</v>
      </c>
      <c r="K114" s="55" t="str">
        <f>IFERROR(VLOOKUP($B114,'MS4'!$A$1:$B$160,2,0),"0")</f>
        <v>0</v>
      </c>
      <c r="L114" s="58">
        <f>IFERROR(VLOOKUP(K114,'MS4'!$B$1:$C$161,2,0),0)</f>
        <v>0</v>
      </c>
      <c r="M114" s="55" t="str">
        <f>IFERROR(VLOOKUP($B114,'MS5'!$A$1:$B$160,2,0),"0")</f>
        <v>0</v>
      </c>
      <c r="N114" s="58">
        <f>IFERROR(VLOOKUP(M114,'MS5'!$B$1:$C$161,2,0),0)</f>
        <v>0</v>
      </c>
      <c r="O114" s="55" t="str">
        <f>IFERROR(VLOOKUP($B114,'MS6'!$A$1:$B$160,2,0),"0")</f>
        <v>0</v>
      </c>
      <c r="P114" s="58">
        <f>IFERROR(VLOOKUP(O114,'MS6'!$B$1:$C$161,2,0),0)</f>
        <v>0</v>
      </c>
      <c r="Q114" s="55" t="str">
        <f>IFERROR(VLOOKUP($B114,'MS7'!$A$1:$B$160,2,0),"0")</f>
        <v>0</v>
      </c>
      <c r="R114" s="58">
        <f>IFERROR(VLOOKUP(Q114,'MS7'!$B$1:$C$161,2,0),0)</f>
        <v>0</v>
      </c>
      <c r="S114" s="55" t="str">
        <f>IFERROR(VLOOKUP($B114,'MS8'!$A$1:$B$160,2,0),"0")</f>
        <v>0</v>
      </c>
      <c r="T114" s="58">
        <f>IFERROR(VLOOKUP(S114,'MS8'!$B$1:$C$161,2,0),0)</f>
        <v>0</v>
      </c>
      <c r="U114" s="55" t="str">
        <f>IFERROR(VLOOKUP($B114,'MS9'!$A$1:$B$160,2,0),"0")</f>
        <v>0</v>
      </c>
      <c r="V114" s="58">
        <f>IFERROR(VLOOKUP(U114,'MS9'!$B$1:$C$161,2,0),0)</f>
        <v>0</v>
      </c>
      <c r="W114" s="55" t="str">
        <f>IFERROR(VLOOKUP($B114,'MS10'!$A$1:$B$160,2,0),"0")</f>
        <v>0</v>
      </c>
      <c r="X114" s="58">
        <f>IFERROR(VLOOKUP(W114,'MS10'!$B$1:$C$161,2,0),0)</f>
        <v>0</v>
      </c>
      <c r="Y114" s="55" t="str">
        <f>IFERROR(VLOOKUP($B114,'MS11'!$A$1:$B$160,2,0),"0")</f>
        <v>0</v>
      </c>
      <c r="Z114" s="58">
        <f>IFERROR(VLOOKUP(Y114,'MS11'!$B$1:$C$161,2,0),0)</f>
        <v>0</v>
      </c>
      <c r="AA114" s="55" t="str">
        <f>IFERROR(VLOOKUP($B114,'MS12'!$A$1:$B$160,2,0),"0")</f>
        <v>0</v>
      </c>
      <c r="AB114" s="58">
        <f>IFERROR(VLOOKUP(AA114,'MS12'!$B$1:$C$161,2,0),0)</f>
        <v>0</v>
      </c>
      <c r="AC114" s="55" t="str">
        <f>IFERROR(VLOOKUP($B114,'MS13'!$A$1:$B$160,2,0),"0")</f>
        <v>0</v>
      </c>
      <c r="AD114" s="58">
        <f>IFERROR(VLOOKUP(AC114,'MS13'!$B$1:$C$161,2,0),0)</f>
        <v>0</v>
      </c>
      <c r="AE114" s="41"/>
      <c r="AF114" s="51">
        <f t="shared" si="2"/>
        <v>0</v>
      </c>
      <c r="AG114" s="58">
        <f>IFERROR(VLOOKUP($AE114,'MS1'!$A$1:$C$161,3,0),0)</f>
        <v>0</v>
      </c>
      <c r="AH114" s="58">
        <f>IFERROR(VLOOKUP($AE114,'MS2'!$A$1:$C$161,3,0),0)</f>
        <v>0</v>
      </c>
      <c r="AI114" s="58">
        <f>IFERROR(VLOOKUP($AE114,'MS3'!$A$1:$C$161,3,0),0)</f>
        <v>0</v>
      </c>
      <c r="AJ114" s="58">
        <f>IFERROR(VLOOKUP($AE114,'MS4'!$A$1:$C$161,3,0),0)</f>
        <v>0</v>
      </c>
      <c r="AK114" s="58">
        <f>IFERROR(VLOOKUP($AE114,'MS5'!$A$1:$C$161,3,0),0)</f>
        <v>0</v>
      </c>
      <c r="AL114" s="58">
        <f>IFERROR(VLOOKUP($AE114,'MS6'!$A$1:$C$161,3,0),0)</f>
        <v>0</v>
      </c>
      <c r="AM114" s="58">
        <f>IFERROR(VLOOKUP($AE114,'MS7'!$A$1:$C$161,3,0),0)</f>
        <v>0</v>
      </c>
      <c r="AN114" s="58">
        <f>IFERROR(VLOOKUP($AE114,'MS8'!$A$1:$C$161,3,0),0)</f>
        <v>0</v>
      </c>
      <c r="AO114" s="58">
        <f>IFERROR(VLOOKUP($AE114,'MS9'!$A$1:$C$161,3,0),0)</f>
        <v>0</v>
      </c>
      <c r="AP114" s="58">
        <f>IFERROR(VLOOKUP($AE114,'MS10'!$A$1:$C$161,3,0),0)</f>
        <v>0</v>
      </c>
      <c r="AQ114" s="58">
        <f>IFERROR(VLOOKUP($AE114,'MS11'!$A$1:$C$161,3,0),0)</f>
        <v>0</v>
      </c>
      <c r="AR114" s="58">
        <f>IFERROR(VLOOKUP($AE114,'MS12'!$A$1:$C$161,3,0),0)</f>
        <v>0</v>
      </c>
      <c r="AS114" s="58">
        <f>IFERROR(VLOOKUP($AE114,'MS13'!$A$1:$C$161,3,0),0)</f>
        <v>0</v>
      </c>
    </row>
    <row r="115" ht="15.75" customHeight="1">
      <c r="A115" s="45">
        <f t="shared" si="1"/>
        <v>114</v>
      </c>
      <c r="B115" s="41"/>
      <c r="C115" s="51">
        <v>0.0</v>
      </c>
      <c r="D115" s="51"/>
      <c r="E115" s="55" t="str">
        <f>IFERROR(VLOOKUP($B115,'MS1'!$A$1:$B$160,2,0),"0")</f>
        <v>0</v>
      </c>
      <c r="F115" s="58">
        <f>IFERROR(VLOOKUP(E115,'MS1'!$B$1:$C$161,2,0),0)</f>
        <v>0</v>
      </c>
      <c r="G115" s="55" t="str">
        <f>IFERROR(VLOOKUP($B115,'MS2'!$A$1:$B$160,2,0),"0")</f>
        <v>0</v>
      </c>
      <c r="H115" s="58">
        <f>IFERROR(VLOOKUP(G115,'MS2'!$B$1:$C$161,2,0),0)</f>
        <v>0</v>
      </c>
      <c r="I115" s="55">
        <f>IFERROR(VLOOKUP($B115,'MS3'!$A$1:$B$161,2,0),0)</f>
        <v>0</v>
      </c>
      <c r="J115" s="58">
        <f>IFERROR(VLOOKUP(I115,'MS3'!$B$1:$C$161,2,0),0)</f>
        <v>0</v>
      </c>
      <c r="K115" s="55" t="str">
        <f>IFERROR(VLOOKUP($B115,'MS4'!$A$1:$B$160,2,0),"0")</f>
        <v>0</v>
      </c>
      <c r="L115" s="58">
        <f>IFERROR(VLOOKUP(K115,'MS4'!$B$1:$C$161,2,0),0)</f>
        <v>0</v>
      </c>
      <c r="M115" s="55" t="str">
        <f>IFERROR(VLOOKUP($B115,'MS5'!$A$1:$B$160,2,0),"0")</f>
        <v>0</v>
      </c>
      <c r="N115" s="58">
        <f>IFERROR(VLOOKUP(M115,'MS5'!$B$1:$C$161,2,0),0)</f>
        <v>0</v>
      </c>
      <c r="O115" s="55" t="str">
        <f>IFERROR(VLOOKUP($B115,'MS6'!$A$1:$B$160,2,0),"0")</f>
        <v>0</v>
      </c>
      <c r="P115" s="58">
        <f>IFERROR(VLOOKUP(O115,'MS6'!$B$1:$C$161,2,0),0)</f>
        <v>0</v>
      </c>
      <c r="Q115" s="55" t="str">
        <f>IFERROR(VLOOKUP($B115,'MS7'!$A$1:$B$160,2,0),"0")</f>
        <v>0</v>
      </c>
      <c r="R115" s="58">
        <f>IFERROR(VLOOKUP(Q115,'MS7'!$B$1:$C$161,2,0),0)</f>
        <v>0</v>
      </c>
      <c r="S115" s="55" t="str">
        <f>IFERROR(VLOOKUP($B115,'MS8'!$A$1:$B$160,2,0),"0")</f>
        <v>0</v>
      </c>
      <c r="T115" s="58">
        <f>IFERROR(VLOOKUP(S115,'MS8'!$B$1:$C$161,2,0),0)</f>
        <v>0</v>
      </c>
      <c r="U115" s="55" t="str">
        <f>IFERROR(VLOOKUP($B115,'MS9'!$A$1:$B$160,2,0),"0")</f>
        <v>0</v>
      </c>
      <c r="V115" s="58">
        <f>IFERROR(VLOOKUP(U115,'MS9'!$B$1:$C$161,2,0),0)</f>
        <v>0</v>
      </c>
      <c r="W115" s="55" t="str">
        <f>IFERROR(VLOOKUP($B115,'MS10'!$A$1:$B$160,2,0),"0")</f>
        <v>0</v>
      </c>
      <c r="X115" s="58">
        <f>IFERROR(VLOOKUP(W115,'MS10'!$B$1:$C$161,2,0),0)</f>
        <v>0</v>
      </c>
      <c r="Y115" s="55" t="str">
        <f>IFERROR(VLOOKUP($B115,'MS11'!$A$1:$B$160,2,0),"0")</f>
        <v>0</v>
      </c>
      <c r="Z115" s="58">
        <f>IFERROR(VLOOKUP(Y115,'MS11'!$B$1:$C$161,2,0),0)</f>
        <v>0</v>
      </c>
      <c r="AA115" s="55" t="str">
        <f>IFERROR(VLOOKUP($B115,'MS12'!$A$1:$B$160,2,0),"0")</f>
        <v>0</v>
      </c>
      <c r="AB115" s="58">
        <f>IFERROR(VLOOKUP(AA115,'MS12'!$B$1:$C$161,2,0),0)</f>
        <v>0</v>
      </c>
      <c r="AC115" s="55" t="str">
        <f>IFERROR(VLOOKUP($B115,'MS13'!$A$1:$B$160,2,0),"0")</f>
        <v>0</v>
      </c>
      <c r="AD115" s="58">
        <f>IFERROR(VLOOKUP(AC115,'MS13'!$B$1:$C$161,2,0),0)</f>
        <v>0</v>
      </c>
      <c r="AE115" s="41"/>
      <c r="AF115" s="51">
        <f t="shared" si="2"/>
        <v>0</v>
      </c>
      <c r="AG115" s="58">
        <f>IFERROR(VLOOKUP($AE115,'MS1'!$A$1:$C$161,3,0),0)</f>
        <v>0</v>
      </c>
      <c r="AH115" s="58">
        <f>IFERROR(VLOOKUP($AE115,'MS2'!$A$1:$C$161,3,0),0)</f>
        <v>0</v>
      </c>
      <c r="AI115" s="58">
        <f>IFERROR(VLOOKUP($AE115,'MS3'!$A$1:$C$161,3,0),0)</f>
        <v>0</v>
      </c>
      <c r="AJ115" s="58">
        <f>IFERROR(VLOOKUP($AE115,'MS4'!$A$1:$C$161,3,0),0)</f>
        <v>0</v>
      </c>
      <c r="AK115" s="58">
        <f>IFERROR(VLOOKUP($AE115,'MS5'!$A$1:$C$161,3,0),0)</f>
        <v>0</v>
      </c>
      <c r="AL115" s="58">
        <f>IFERROR(VLOOKUP($AE115,'MS6'!$A$1:$C$161,3,0),0)</f>
        <v>0</v>
      </c>
      <c r="AM115" s="58">
        <f>IFERROR(VLOOKUP($AE115,'MS7'!$A$1:$C$161,3,0),0)</f>
        <v>0</v>
      </c>
      <c r="AN115" s="58">
        <f>IFERROR(VLOOKUP($AE115,'MS8'!$A$1:$C$161,3,0),0)</f>
        <v>0</v>
      </c>
      <c r="AO115" s="58">
        <f>IFERROR(VLOOKUP($AE115,'MS9'!$A$1:$C$161,3,0),0)</f>
        <v>0</v>
      </c>
      <c r="AP115" s="58">
        <f>IFERROR(VLOOKUP($AE115,'MS10'!$A$1:$C$161,3,0),0)</f>
        <v>0</v>
      </c>
      <c r="AQ115" s="58">
        <f>IFERROR(VLOOKUP($AE115,'MS11'!$A$1:$C$161,3,0),0)</f>
        <v>0</v>
      </c>
      <c r="AR115" s="58">
        <f>IFERROR(VLOOKUP($AE115,'MS12'!$A$1:$C$161,3,0),0)</f>
        <v>0</v>
      </c>
      <c r="AS115" s="58">
        <f>IFERROR(VLOOKUP($AE115,'MS13'!$A$1:$C$161,3,0),0)</f>
        <v>0</v>
      </c>
    </row>
    <row r="116" ht="15.75" customHeight="1">
      <c r="A116" s="45">
        <f t="shared" si="1"/>
        <v>115</v>
      </c>
      <c r="B116" s="41"/>
      <c r="C116" s="51">
        <v>0.0</v>
      </c>
      <c r="D116" s="51"/>
      <c r="E116" s="55" t="str">
        <f>IFERROR(VLOOKUP($B116,'MS1'!$A$1:$B$160,2,0),"0")</f>
        <v>0</v>
      </c>
      <c r="F116" s="58">
        <f>IFERROR(VLOOKUP(E116,'MS1'!$B$1:$C$161,2,0),0)</f>
        <v>0</v>
      </c>
      <c r="G116" s="55" t="str">
        <f>IFERROR(VLOOKUP($B116,'MS2'!$A$1:$B$160,2,0),"0")</f>
        <v>0</v>
      </c>
      <c r="H116" s="58">
        <f>IFERROR(VLOOKUP(G116,'MS2'!$B$1:$C$161,2,0),0)</f>
        <v>0</v>
      </c>
      <c r="I116" s="55">
        <f>IFERROR(VLOOKUP($B116,'MS3'!$A$1:$B$161,2,0),0)</f>
        <v>0</v>
      </c>
      <c r="J116" s="58">
        <f>IFERROR(VLOOKUP(I116,'MS3'!$B$1:$C$161,2,0),0)</f>
        <v>0</v>
      </c>
      <c r="K116" s="55" t="str">
        <f>IFERROR(VLOOKUP($B116,'MS4'!$A$1:$B$160,2,0),"0")</f>
        <v>0</v>
      </c>
      <c r="L116" s="58">
        <f>IFERROR(VLOOKUP(K116,'MS4'!$B$1:$C$161,2,0),0)</f>
        <v>0</v>
      </c>
      <c r="M116" s="55" t="str">
        <f>IFERROR(VLOOKUP($B116,'MS5'!$A$1:$B$160,2,0),"0")</f>
        <v>0</v>
      </c>
      <c r="N116" s="58">
        <f>IFERROR(VLOOKUP(M116,'MS5'!$B$1:$C$161,2,0),0)</f>
        <v>0</v>
      </c>
      <c r="O116" s="55" t="str">
        <f>IFERROR(VLOOKUP($B116,'MS6'!$A$1:$B$160,2,0),"0")</f>
        <v>0</v>
      </c>
      <c r="P116" s="58">
        <f>IFERROR(VLOOKUP(O116,'MS6'!$B$1:$C$161,2,0),0)</f>
        <v>0</v>
      </c>
      <c r="Q116" s="55" t="str">
        <f>IFERROR(VLOOKUP($B116,'MS7'!$A$1:$B$160,2,0),"0")</f>
        <v>0</v>
      </c>
      <c r="R116" s="58">
        <f>IFERROR(VLOOKUP(Q116,'MS7'!$B$1:$C$161,2,0),0)</f>
        <v>0</v>
      </c>
      <c r="S116" s="55" t="str">
        <f>IFERROR(VLOOKUP($B116,'MS8'!$A$1:$B$160,2,0),"0")</f>
        <v>0</v>
      </c>
      <c r="T116" s="58">
        <f>IFERROR(VLOOKUP(S116,'MS8'!$B$1:$C$161,2,0),0)</f>
        <v>0</v>
      </c>
      <c r="U116" s="55" t="str">
        <f>IFERROR(VLOOKUP($B116,'MS9'!$A$1:$B$160,2,0),"0")</f>
        <v>0</v>
      </c>
      <c r="V116" s="58">
        <f>IFERROR(VLOOKUP(U116,'MS9'!$B$1:$C$161,2,0),0)</f>
        <v>0</v>
      </c>
      <c r="W116" s="55" t="str">
        <f>IFERROR(VLOOKUP($B116,'MS10'!$A$1:$B$160,2,0),"0")</f>
        <v>0</v>
      </c>
      <c r="X116" s="58">
        <f>IFERROR(VLOOKUP(W116,'MS10'!$B$1:$C$161,2,0),0)</f>
        <v>0</v>
      </c>
      <c r="Y116" s="55" t="str">
        <f>IFERROR(VLOOKUP($B116,'MS11'!$A$1:$B$160,2,0),"0")</f>
        <v>0</v>
      </c>
      <c r="Z116" s="58">
        <f>IFERROR(VLOOKUP(Y116,'MS11'!$B$1:$C$161,2,0),0)</f>
        <v>0</v>
      </c>
      <c r="AA116" s="55" t="str">
        <f>IFERROR(VLOOKUP($B116,'MS12'!$A$1:$B$160,2,0),"0")</f>
        <v>0</v>
      </c>
      <c r="AB116" s="58">
        <f>IFERROR(VLOOKUP(AA116,'MS12'!$B$1:$C$161,2,0),0)</f>
        <v>0</v>
      </c>
      <c r="AC116" s="55" t="str">
        <f>IFERROR(VLOOKUP($B116,'MS13'!$A$1:$B$160,2,0),"0")</f>
        <v>0</v>
      </c>
      <c r="AD116" s="58">
        <f>IFERROR(VLOOKUP(AC116,'MS13'!$B$1:$C$161,2,0),0)</f>
        <v>0</v>
      </c>
      <c r="AE116" s="41"/>
      <c r="AF116" s="51">
        <f t="shared" si="2"/>
        <v>0</v>
      </c>
      <c r="AG116" s="58">
        <f>IFERROR(VLOOKUP($AE116,'MS1'!$A$1:$C$161,3,0),0)</f>
        <v>0</v>
      </c>
      <c r="AH116" s="58">
        <f>IFERROR(VLOOKUP($AE116,'MS2'!$A$1:$C$161,3,0),0)</f>
        <v>0</v>
      </c>
      <c r="AI116" s="58">
        <f>IFERROR(VLOOKUP($AE116,'MS3'!$A$1:$C$161,3,0),0)</f>
        <v>0</v>
      </c>
      <c r="AJ116" s="58">
        <f>IFERROR(VLOOKUP($AE116,'MS4'!$A$1:$C$161,3,0),0)</f>
        <v>0</v>
      </c>
      <c r="AK116" s="58">
        <f>IFERROR(VLOOKUP($AE116,'MS5'!$A$1:$C$161,3,0),0)</f>
        <v>0</v>
      </c>
      <c r="AL116" s="58">
        <f>IFERROR(VLOOKUP($AE116,'MS6'!$A$1:$C$161,3,0),0)</f>
        <v>0</v>
      </c>
      <c r="AM116" s="58">
        <f>IFERROR(VLOOKUP($AE116,'MS7'!$A$1:$C$161,3,0),0)</f>
        <v>0</v>
      </c>
      <c r="AN116" s="58">
        <f>IFERROR(VLOOKUP($AE116,'MS8'!$A$1:$C$161,3,0),0)</f>
        <v>0</v>
      </c>
      <c r="AO116" s="58">
        <f>IFERROR(VLOOKUP($AE116,'MS9'!$A$1:$C$161,3,0),0)</f>
        <v>0</v>
      </c>
      <c r="AP116" s="58">
        <f>IFERROR(VLOOKUP($AE116,'MS10'!$A$1:$C$161,3,0),0)</f>
        <v>0</v>
      </c>
      <c r="AQ116" s="58">
        <f>IFERROR(VLOOKUP($AE116,'MS11'!$A$1:$C$161,3,0),0)</f>
        <v>0</v>
      </c>
      <c r="AR116" s="58">
        <f>IFERROR(VLOOKUP($AE116,'MS12'!$A$1:$C$161,3,0),0)</f>
        <v>0</v>
      </c>
      <c r="AS116" s="58">
        <f>IFERROR(VLOOKUP($AE116,'MS13'!$A$1:$C$161,3,0),0)</f>
        <v>0</v>
      </c>
    </row>
    <row r="117" ht="15.75" customHeight="1">
      <c r="A117" s="45">
        <f t="shared" si="1"/>
        <v>116</v>
      </c>
      <c r="B117" s="41"/>
      <c r="C117" s="51">
        <v>0.0</v>
      </c>
      <c r="D117" s="51"/>
      <c r="E117" s="55" t="str">
        <f>IFERROR(VLOOKUP($B117,'MS1'!$A$1:$B$160,2,0),"0")</f>
        <v>0</v>
      </c>
      <c r="F117" s="58">
        <f>IFERROR(VLOOKUP(E117,'MS1'!$B$1:$C$161,2,0),0)</f>
        <v>0</v>
      </c>
      <c r="G117" s="55" t="str">
        <f>IFERROR(VLOOKUP($B117,'MS2'!$A$1:$B$160,2,0),"0")</f>
        <v>0</v>
      </c>
      <c r="H117" s="58">
        <f>IFERROR(VLOOKUP(G117,'MS2'!$B$1:$C$161,2,0),0)</f>
        <v>0</v>
      </c>
      <c r="I117" s="55">
        <f>IFERROR(VLOOKUP($B117,'MS3'!$A$1:$B$161,2,0),0)</f>
        <v>0</v>
      </c>
      <c r="J117" s="58">
        <f>IFERROR(VLOOKUP(I117,'MS3'!$B$1:$C$161,2,0),0)</f>
        <v>0</v>
      </c>
      <c r="K117" s="55" t="str">
        <f>IFERROR(VLOOKUP($B117,'MS4'!$A$1:$B$160,2,0),"0")</f>
        <v>0</v>
      </c>
      <c r="L117" s="58">
        <f>IFERROR(VLOOKUP(K117,'MS4'!$B$1:$C$161,2,0),0)</f>
        <v>0</v>
      </c>
      <c r="M117" s="55" t="str">
        <f>IFERROR(VLOOKUP($B117,'MS5'!$A$1:$B$160,2,0),"0")</f>
        <v>0</v>
      </c>
      <c r="N117" s="58">
        <f>IFERROR(VLOOKUP(M117,'MS5'!$B$1:$C$161,2,0),0)</f>
        <v>0</v>
      </c>
      <c r="O117" s="55" t="str">
        <f>IFERROR(VLOOKUP($B117,'MS6'!$A$1:$B$160,2,0),"0")</f>
        <v>0</v>
      </c>
      <c r="P117" s="58">
        <f>IFERROR(VLOOKUP(O117,'MS6'!$B$1:$C$161,2,0),0)</f>
        <v>0</v>
      </c>
      <c r="Q117" s="55" t="str">
        <f>IFERROR(VLOOKUP($B117,'MS7'!$A$1:$B$160,2,0),"0")</f>
        <v>0</v>
      </c>
      <c r="R117" s="58">
        <f>IFERROR(VLOOKUP(Q117,'MS7'!$B$1:$C$161,2,0),0)</f>
        <v>0</v>
      </c>
      <c r="S117" s="55" t="str">
        <f>IFERROR(VLOOKUP($B117,'MS8'!$A$1:$B$160,2,0),"0")</f>
        <v>0</v>
      </c>
      <c r="T117" s="58">
        <f>IFERROR(VLOOKUP(S117,'MS8'!$B$1:$C$161,2,0),0)</f>
        <v>0</v>
      </c>
      <c r="U117" s="55" t="str">
        <f>IFERROR(VLOOKUP($B117,'MS9'!$A$1:$B$160,2,0),"0")</f>
        <v>0</v>
      </c>
      <c r="V117" s="58">
        <f>IFERROR(VLOOKUP(U117,'MS9'!$B$1:$C$161,2,0),0)</f>
        <v>0</v>
      </c>
      <c r="W117" s="55" t="str">
        <f>IFERROR(VLOOKUP($B117,'MS10'!$A$1:$B$160,2,0),"0")</f>
        <v>0</v>
      </c>
      <c r="X117" s="58">
        <f>IFERROR(VLOOKUP(W117,'MS10'!$B$1:$C$161,2,0),0)</f>
        <v>0</v>
      </c>
      <c r="Y117" s="55" t="str">
        <f>IFERROR(VLOOKUP($B117,'MS11'!$A$1:$B$160,2,0),"0")</f>
        <v>0</v>
      </c>
      <c r="Z117" s="58">
        <f>IFERROR(VLOOKUP(Y117,'MS11'!$B$1:$C$161,2,0),0)</f>
        <v>0</v>
      </c>
      <c r="AA117" s="55" t="str">
        <f>IFERROR(VLOOKUP($B117,'MS12'!$A$1:$B$160,2,0),"0")</f>
        <v>0</v>
      </c>
      <c r="AB117" s="58">
        <f>IFERROR(VLOOKUP(AA117,'MS12'!$B$1:$C$161,2,0),0)</f>
        <v>0</v>
      </c>
      <c r="AC117" s="55" t="str">
        <f>IFERROR(VLOOKUP($B117,'MS13'!$A$1:$B$160,2,0),"0")</f>
        <v>0</v>
      </c>
      <c r="AD117" s="58">
        <f>IFERROR(VLOOKUP(AC117,'MS13'!$B$1:$C$161,2,0),0)</f>
        <v>0</v>
      </c>
      <c r="AE117" s="41"/>
      <c r="AF117" s="51">
        <f t="shared" si="2"/>
        <v>0</v>
      </c>
      <c r="AG117" s="58">
        <f>IFERROR(VLOOKUP($AE117,'MS1'!$A$1:$C$161,3,0),0)</f>
        <v>0</v>
      </c>
      <c r="AH117" s="58">
        <f>IFERROR(VLOOKUP($AE117,'MS2'!$A$1:$C$161,3,0),0)</f>
        <v>0</v>
      </c>
      <c r="AI117" s="58">
        <f>IFERROR(VLOOKUP($AE117,'MS3'!$A$1:$C$161,3,0),0)</f>
        <v>0</v>
      </c>
      <c r="AJ117" s="58">
        <f>IFERROR(VLOOKUP($AE117,'MS4'!$A$1:$C$161,3,0),0)</f>
        <v>0</v>
      </c>
      <c r="AK117" s="58">
        <f>IFERROR(VLOOKUP($AE117,'MS5'!$A$1:$C$161,3,0),0)</f>
        <v>0</v>
      </c>
      <c r="AL117" s="58">
        <f>IFERROR(VLOOKUP($AE117,'MS6'!$A$1:$C$161,3,0),0)</f>
        <v>0</v>
      </c>
      <c r="AM117" s="58">
        <f>IFERROR(VLOOKUP($AE117,'MS7'!$A$1:$C$161,3,0),0)</f>
        <v>0</v>
      </c>
      <c r="AN117" s="58">
        <f>IFERROR(VLOOKUP($AE117,'MS8'!$A$1:$C$161,3,0),0)</f>
        <v>0</v>
      </c>
      <c r="AO117" s="58">
        <f>IFERROR(VLOOKUP($AE117,'MS9'!$A$1:$C$161,3,0),0)</f>
        <v>0</v>
      </c>
      <c r="AP117" s="58">
        <f>IFERROR(VLOOKUP($AE117,'MS10'!$A$1:$C$161,3,0),0)</f>
        <v>0</v>
      </c>
      <c r="AQ117" s="58">
        <f>IFERROR(VLOOKUP($AE117,'MS11'!$A$1:$C$161,3,0),0)</f>
        <v>0</v>
      </c>
      <c r="AR117" s="58">
        <f>IFERROR(VLOOKUP($AE117,'MS12'!$A$1:$C$161,3,0),0)</f>
        <v>0</v>
      </c>
      <c r="AS117" s="58">
        <f>IFERROR(VLOOKUP($AE117,'MS13'!$A$1:$C$161,3,0),0)</f>
        <v>0</v>
      </c>
    </row>
    <row r="118" ht="15.75" customHeight="1">
      <c r="A118" s="45">
        <f t="shared" si="1"/>
        <v>117</v>
      </c>
      <c r="B118" s="88"/>
      <c r="C118" s="51">
        <v>0.0</v>
      </c>
      <c r="D118" s="51"/>
      <c r="E118" s="55" t="str">
        <f>IFERROR(VLOOKUP($B118,'MS1'!$A$1:$B$160,2,0),"0")</f>
        <v>0</v>
      </c>
      <c r="F118" s="58">
        <f>IFERROR(VLOOKUP(E118,'MS1'!$B$1:$C$161,2,0),0)</f>
        <v>0</v>
      </c>
      <c r="G118" s="55" t="str">
        <f>IFERROR(VLOOKUP($B118,'MS2'!$A$1:$B$160,2,0),"0")</f>
        <v>0</v>
      </c>
      <c r="H118" s="58">
        <f>IFERROR(VLOOKUP(G118,'MS2'!$B$1:$C$161,2,0),0)</f>
        <v>0</v>
      </c>
      <c r="I118" s="55">
        <f>IFERROR(VLOOKUP($B118,'MS3'!$A$1:$B$161,2,0),0)</f>
        <v>0</v>
      </c>
      <c r="J118" s="58">
        <f>IFERROR(VLOOKUP(I118,'MS3'!$B$1:$C$161,2,0),0)</f>
        <v>0</v>
      </c>
      <c r="K118" s="55" t="str">
        <f>IFERROR(VLOOKUP($B118,'MS4'!$A$1:$B$160,2,0),"0")</f>
        <v>0</v>
      </c>
      <c r="L118" s="58">
        <f>IFERROR(VLOOKUP(K118,'MS4'!$B$1:$C$161,2,0),0)</f>
        <v>0</v>
      </c>
      <c r="M118" s="55" t="str">
        <f>IFERROR(VLOOKUP($B118,'MS5'!$A$1:$B$160,2,0),"0")</f>
        <v>0</v>
      </c>
      <c r="N118" s="58">
        <f>IFERROR(VLOOKUP(M118,'MS5'!$B$1:$C$161,2,0),0)</f>
        <v>0</v>
      </c>
      <c r="O118" s="55" t="str">
        <f>IFERROR(VLOOKUP($B118,'MS6'!$A$1:$B$160,2,0),"0")</f>
        <v>0</v>
      </c>
      <c r="P118" s="58">
        <f>IFERROR(VLOOKUP(O118,'MS6'!$B$1:$C$161,2,0),0)</f>
        <v>0</v>
      </c>
      <c r="Q118" s="55" t="str">
        <f>IFERROR(VLOOKUP($B118,'MS7'!$A$1:$B$160,2,0),"0")</f>
        <v>0</v>
      </c>
      <c r="R118" s="58">
        <f>IFERROR(VLOOKUP(Q118,'MS7'!$B$1:$C$161,2,0),0)</f>
        <v>0</v>
      </c>
      <c r="S118" s="55" t="str">
        <f>IFERROR(VLOOKUP($B118,'MS8'!$A$1:$B$160,2,0),"0")</f>
        <v>0</v>
      </c>
      <c r="T118" s="58">
        <f>IFERROR(VLOOKUP(S118,'MS8'!$B$1:$C$161,2,0),0)</f>
        <v>0</v>
      </c>
      <c r="U118" s="55" t="str">
        <f>IFERROR(VLOOKUP($B118,'MS9'!$A$1:$B$160,2,0),"0")</f>
        <v>0</v>
      </c>
      <c r="V118" s="58">
        <f>IFERROR(VLOOKUP(U118,'MS9'!$B$1:$C$161,2,0),0)</f>
        <v>0</v>
      </c>
      <c r="W118" s="55" t="str">
        <f>IFERROR(VLOOKUP($B118,'MS10'!$A$1:$B$160,2,0),"0")</f>
        <v>0</v>
      </c>
      <c r="X118" s="58">
        <f>IFERROR(VLOOKUP(W118,'MS10'!$B$1:$C$161,2,0),0)</f>
        <v>0</v>
      </c>
      <c r="Y118" s="55" t="str">
        <f>IFERROR(VLOOKUP($B118,'MS11'!$A$1:$B$160,2,0),"0")</f>
        <v>0</v>
      </c>
      <c r="Z118" s="58">
        <f>IFERROR(VLOOKUP(Y118,'MS11'!$B$1:$C$161,2,0),0)</f>
        <v>0</v>
      </c>
      <c r="AA118" s="55" t="str">
        <f>IFERROR(VLOOKUP($B118,'MS12'!$A$1:$B$160,2,0),"0")</f>
        <v>0</v>
      </c>
      <c r="AB118" s="58">
        <f>IFERROR(VLOOKUP(AA118,'MS12'!$B$1:$C$161,2,0),0)</f>
        <v>0</v>
      </c>
      <c r="AC118" s="55" t="str">
        <f>IFERROR(VLOOKUP($B118,'MS13'!$A$1:$B$160,2,0),"0")</f>
        <v>0</v>
      </c>
      <c r="AD118" s="58">
        <f>IFERROR(VLOOKUP(AC118,'MS13'!$B$1:$C$161,2,0),0)</f>
        <v>0</v>
      </c>
      <c r="AE118" s="41"/>
      <c r="AF118" s="51">
        <f t="shared" si="2"/>
        <v>0</v>
      </c>
      <c r="AG118" s="58">
        <f>IFERROR(VLOOKUP($AE118,'MS1'!$A$1:$C$161,3,0),0)</f>
        <v>0</v>
      </c>
      <c r="AH118" s="58">
        <f>IFERROR(VLOOKUP($AE118,'MS2'!$A$1:$C$161,3,0),0)</f>
        <v>0</v>
      </c>
      <c r="AI118" s="58">
        <f>IFERROR(VLOOKUP($AE118,'MS3'!$A$1:$C$161,3,0),0)</f>
        <v>0</v>
      </c>
      <c r="AJ118" s="58">
        <f>IFERROR(VLOOKUP($AE118,'MS4'!$A$1:$C$161,3,0),0)</f>
        <v>0</v>
      </c>
      <c r="AK118" s="58">
        <f>IFERROR(VLOOKUP($AE118,'MS5'!$A$1:$C$161,3,0),0)</f>
        <v>0</v>
      </c>
      <c r="AL118" s="58">
        <f>IFERROR(VLOOKUP($AE118,'MS6'!$A$1:$C$161,3,0),0)</f>
        <v>0</v>
      </c>
      <c r="AM118" s="58">
        <f>IFERROR(VLOOKUP($AE118,'MS7'!$A$1:$C$161,3,0),0)</f>
        <v>0</v>
      </c>
      <c r="AN118" s="58">
        <f>IFERROR(VLOOKUP($AE118,'MS8'!$A$1:$C$161,3,0),0)</f>
        <v>0</v>
      </c>
      <c r="AO118" s="58">
        <f>IFERROR(VLOOKUP($AE118,'MS9'!$A$1:$C$161,3,0),0)</f>
        <v>0</v>
      </c>
      <c r="AP118" s="58">
        <f>IFERROR(VLOOKUP($AE118,'MS10'!$A$1:$C$161,3,0),0)</f>
        <v>0</v>
      </c>
      <c r="AQ118" s="58">
        <f>IFERROR(VLOOKUP($AE118,'MS11'!$A$1:$C$161,3,0),0)</f>
        <v>0</v>
      </c>
      <c r="AR118" s="58">
        <f>IFERROR(VLOOKUP($AE118,'MS12'!$A$1:$C$161,3,0),0)</f>
        <v>0</v>
      </c>
      <c r="AS118" s="58">
        <f>IFERROR(VLOOKUP($AE118,'MS13'!$A$1:$C$161,3,0),0)</f>
        <v>0</v>
      </c>
    </row>
    <row r="119" ht="15.75" customHeight="1">
      <c r="A119" s="45">
        <f t="shared" si="1"/>
        <v>118</v>
      </c>
      <c r="B119" s="87"/>
      <c r="C119" s="51">
        <v>0.0</v>
      </c>
      <c r="D119" s="51"/>
      <c r="E119" s="55" t="str">
        <f>IFERROR(VLOOKUP($B119,'MS1'!$A$1:$B$160,2,0),"0")</f>
        <v>0</v>
      </c>
      <c r="F119" s="58">
        <f>IFERROR(VLOOKUP(E119,'MS1'!$B$1:$C$161,2,0),0)</f>
        <v>0</v>
      </c>
      <c r="G119" s="55" t="str">
        <f>IFERROR(VLOOKUP($B119,'MS2'!$A$1:$B$160,2,0),"0")</f>
        <v>0</v>
      </c>
      <c r="H119" s="58">
        <f>IFERROR(VLOOKUP(G119,'MS2'!$B$1:$C$161,2,0),0)</f>
        <v>0</v>
      </c>
      <c r="I119" s="55">
        <f>IFERROR(VLOOKUP($B119,'MS3'!$A$1:$B$161,2,0),0)</f>
        <v>0</v>
      </c>
      <c r="J119" s="58">
        <f>IFERROR(VLOOKUP(I119,'MS3'!$B$1:$C$161,2,0),0)</f>
        <v>0</v>
      </c>
      <c r="K119" s="55" t="str">
        <f>IFERROR(VLOOKUP($B119,'MS4'!$A$1:$B$160,2,0),"0")</f>
        <v>0</v>
      </c>
      <c r="L119" s="58">
        <f>IFERROR(VLOOKUP(K119,'MS4'!$B$1:$C$161,2,0),0)</f>
        <v>0</v>
      </c>
      <c r="M119" s="55" t="str">
        <f>IFERROR(VLOOKUP($B119,'MS5'!$A$1:$B$160,2,0),"0")</f>
        <v>0</v>
      </c>
      <c r="N119" s="58">
        <f>IFERROR(VLOOKUP(M119,'MS5'!$B$1:$C$161,2,0),0)</f>
        <v>0</v>
      </c>
      <c r="O119" s="55" t="str">
        <f>IFERROR(VLOOKUP($B119,'MS6'!$A$1:$B$160,2,0),"0")</f>
        <v>0</v>
      </c>
      <c r="P119" s="58">
        <f>IFERROR(VLOOKUP(O119,'MS6'!$B$1:$C$161,2,0),0)</f>
        <v>0</v>
      </c>
      <c r="Q119" s="55" t="str">
        <f>IFERROR(VLOOKUP($B119,'MS7'!$A$1:$B$160,2,0),"0")</f>
        <v>0</v>
      </c>
      <c r="R119" s="58">
        <f>IFERROR(VLOOKUP(Q119,'MS7'!$B$1:$C$161,2,0),0)</f>
        <v>0</v>
      </c>
      <c r="S119" s="55" t="str">
        <f>IFERROR(VLOOKUP($B119,'MS8'!$A$1:$B$160,2,0),"0")</f>
        <v>0</v>
      </c>
      <c r="T119" s="58">
        <f>IFERROR(VLOOKUP(S119,'MS8'!$B$1:$C$161,2,0),0)</f>
        <v>0</v>
      </c>
      <c r="U119" s="55" t="str">
        <f>IFERROR(VLOOKUP($B119,'MS9'!$A$1:$B$160,2,0),"0")</f>
        <v>0</v>
      </c>
      <c r="V119" s="58">
        <f>IFERROR(VLOOKUP(U119,'MS9'!$B$1:$C$161,2,0),0)</f>
        <v>0</v>
      </c>
      <c r="W119" s="55" t="str">
        <f>IFERROR(VLOOKUP($B119,'MS10'!$A$1:$B$160,2,0),"0")</f>
        <v>0</v>
      </c>
      <c r="X119" s="58">
        <f>IFERROR(VLOOKUP(W119,'MS10'!$B$1:$C$161,2,0),0)</f>
        <v>0</v>
      </c>
      <c r="Y119" s="55" t="str">
        <f>IFERROR(VLOOKUP($B119,'MS11'!$A$1:$B$160,2,0),"0")</f>
        <v>0</v>
      </c>
      <c r="Z119" s="58">
        <f>IFERROR(VLOOKUP(Y119,'MS11'!$B$1:$C$161,2,0),0)</f>
        <v>0</v>
      </c>
      <c r="AA119" s="55" t="str">
        <f>IFERROR(VLOOKUP($B119,'MS12'!$A$1:$B$160,2,0),"0")</f>
        <v>0</v>
      </c>
      <c r="AB119" s="58">
        <f>IFERROR(VLOOKUP(AA119,'MS12'!$B$1:$C$161,2,0),0)</f>
        <v>0</v>
      </c>
      <c r="AC119" s="55" t="str">
        <f>IFERROR(VLOOKUP($B119,'MS13'!$A$1:$B$160,2,0),"0")</f>
        <v>0</v>
      </c>
      <c r="AD119" s="58">
        <f>IFERROR(VLOOKUP(AC119,'MS13'!$B$1:$C$161,2,0),0)</f>
        <v>0</v>
      </c>
      <c r="AE119" s="41"/>
      <c r="AF119" s="51">
        <f t="shared" si="2"/>
        <v>0</v>
      </c>
      <c r="AG119" s="58">
        <f>IFERROR(VLOOKUP($AE119,'MS1'!$A$1:$C$161,3,0),0)</f>
        <v>0</v>
      </c>
      <c r="AH119" s="58">
        <f>IFERROR(VLOOKUP($AE119,'MS2'!$A$1:$C$161,3,0),0)</f>
        <v>0</v>
      </c>
      <c r="AI119" s="58">
        <f>IFERROR(VLOOKUP($AE119,'MS3'!$A$1:$C$161,3,0),0)</f>
        <v>0</v>
      </c>
      <c r="AJ119" s="58">
        <f>IFERROR(VLOOKUP($AE119,'MS4'!$A$1:$C$161,3,0),0)</f>
        <v>0</v>
      </c>
      <c r="AK119" s="58">
        <f>IFERROR(VLOOKUP($AE119,'MS5'!$A$1:$C$161,3,0),0)</f>
        <v>0</v>
      </c>
      <c r="AL119" s="58">
        <f>IFERROR(VLOOKUP($AE119,'MS6'!$A$1:$C$161,3,0),0)</f>
        <v>0</v>
      </c>
      <c r="AM119" s="58">
        <f>IFERROR(VLOOKUP($AE119,'MS7'!$A$1:$C$161,3,0),0)</f>
        <v>0</v>
      </c>
      <c r="AN119" s="58">
        <f>IFERROR(VLOOKUP($AE119,'MS8'!$A$1:$C$161,3,0),0)</f>
        <v>0</v>
      </c>
      <c r="AO119" s="58">
        <f>IFERROR(VLOOKUP($AE119,'MS9'!$A$1:$C$161,3,0),0)</f>
        <v>0</v>
      </c>
      <c r="AP119" s="58">
        <f>IFERROR(VLOOKUP($AE119,'MS10'!$A$1:$C$161,3,0),0)</f>
        <v>0</v>
      </c>
      <c r="AQ119" s="58">
        <f>IFERROR(VLOOKUP($AE119,'MS11'!$A$1:$C$161,3,0),0)</f>
        <v>0</v>
      </c>
      <c r="AR119" s="58">
        <f>IFERROR(VLOOKUP($AE119,'MS12'!$A$1:$C$161,3,0),0)</f>
        <v>0</v>
      </c>
      <c r="AS119" s="58">
        <f>IFERROR(VLOOKUP($AE119,'MS13'!$A$1:$C$161,3,0),0)</f>
        <v>0</v>
      </c>
    </row>
    <row r="120" ht="15.75" customHeight="1">
      <c r="A120" s="45">
        <f t="shared" si="1"/>
        <v>119</v>
      </c>
      <c r="B120" s="41"/>
      <c r="C120" s="51">
        <v>0.0</v>
      </c>
      <c r="D120" s="51"/>
      <c r="E120" s="55" t="str">
        <f>IFERROR(VLOOKUP($B120,'MS1'!$A$1:$B$160,2,0),"0")</f>
        <v>0</v>
      </c>
      <c r="F120" s="58">
        <f>IFERROR(VLOOKUP(E120,'MS1'!$B$1:$C$161,2,0),0)</f>
        <v>0</v>
      </c>
      <c r="G120" s="55" t="str">
        <f>IFERROR(VLOOKUP($B120,'MS2'!$A$1:$B$160,2,0),"0")</f>
        <v>0</v>
      </c>
      <c r="H120" s="58">
        <f>IFERROR(VLOOKUP(G120,'MS2'!$B$1:$C$161,2,0),0)</f>
        <v>0</v>
      </c>
      <c r="I120" s="55">
        <f>IFERROR(VLOOKUP($B120,'MS3'!$A$1:$B$161,2,0),0)</f>
        <v>0</v>
      </c>
      <c r="J120" s="58">
        <f>IFERROR(VLOOKUP(I120,'MS3'!$B$1:$C$161,2,0),0)</f>
        <v>0</v>
      </c>
      <c r="K120" s="55" t="str">
        <f>IFERROR(VLOOKUP($B120,'MS4'!$A$1:$B$160,2,0),"0")</f>
        <v>0</v>
      </c>
      <c r="L120" s="58">
        <f>IFERROR(VLOOKUP(K120,'MS4'!$B$1:$C$161,2,0),0)</f>
        <v>0</v>
      </c>
      <c r="M120" s="55" t="str">
        <f>IFERROR(VLOOKUP($B120,'MS5'!$A$1:$B$160,2,0),"0")</f>
        <v>0</v>
      </c>
      <c r="N120" s="58">
        <f>IFERROR(VLOOKUP(M120,'MS5'!$B$1:$C$161,2,0),0)</f>
        <v>0</v>
      </c>
      <c r="O120" s="55" t="str">
        <f>IFERROR(VLOOKUP($B120,'MS6'!$A$1:$B$160,2,0),"0")</f>
        <v>0</v>
      </c>
      <c r="P120" s="58">
        <f>IFERROR(VLOOKUP(O120,'MS6'!$B$1:$C$161,2,0),0)</f>
        <v>0</v>
      </c>
      <c r="Q120" s="55" t="str">
        <f>IFERROR(VLOOKUP($B120,'MS7'!$A$1:$B$160,2,0),"0")</f>
        <v>0</v>
      </c>
      <c r="R120" s="58">
        <f>IFERROR(VLOOKUP(Q120,'MS7'!$B$1:$C$161,2,0),0)</f>
        <v>0</v>
      </c>
      <c r="S120" s="55" t="str">
        <f>IFERROR(VLOOKUP($B120,'MS8'!$A$1:$B$160,2,0),"0")</f>
        <v>0</v>
      </c>
      <c r="T120" s="58">
        <f>IFERROR(VLOOKUP(S120,'MS8'!$B$1:$C$161,2,0),0)</f>
        <v>0</v>
      </c>
      <c r="U120" s="55" t="str">
        <f>IFERROR(VLOOKUP($B120,'MS9'!$A$1:$B$160,2,0),"0")</f>
        <v>0</v>
      </c>
      <c r="V120" s="58">
        <f>IFERROR(VLOOKUP(U120,'MS9'!$B$1:$C$161,2,0),0)</f>
        <v>0</v>
      </c>
      <c r="W120" s="55" t="str">
        <f>IFERROR(VLOOKUP($B120,'MS10'!$A$1:$B$160,2,0),"0")</f>
        <v>0</v>
      </c>
      <c r="X120" s="58">
        <f>IFERROR(VLOOKUP(W120,'MS10'!$B$1:$C$161,2,0),0)</f>
        <v>0</v>
      </c>
      <c r="Y120" s="55" t="str">
        <f>IFERROR(VLOOKUP($B120,'MS11'!$A$1:$B$160,2,0),"0")</f>
        <v>0</v>
      </c>
      <c r="Z120" s="58">
        <f>IFERROR(VLOOKUP(Y120,'MS11'!$B$1:$C$161,2,0),0)</f>
        <v>0</v>
      </c>
      <c r="AA120" s="55" t="str">
        <f>IFERROR(VLOOKUP($B120,'MS12'!$A$1:$B$160,2,0),"0")</f>
        <v>0</v>
      </c>
      <c r="AB120" s="58">
        <f>IFERROR(VLOOKUP(AA120,'MS12'!$B$1:$C$161,2,0),0)</f>
        <v>0</v>
      </c>
      <c r="AC120" s="55" t="str">
        <f>IFERROR(VLOOKUP($B120,'MS13'!$A$1:$B$160,2,0),"0")</f>
        <v>0</v>
      </c>
      <c r="AD120" s="58">
        <f>IFERROR(VLOOKUP(AC120,'MS13'!$B$1:$C$161,2,0),0)</f>
        <v>0</v>
      </c>
      <c r="AE120" s="41"/>
      <c r="AF120" s="51">
        <f t="shared" si="2"/>
        <v>0</v>
      </c>
      <c r="AG120" s="58">
        <f>IFERROR(VLOOKUP($AE120,'MS1'!$A$1:$C$161,3,0),0)</f>
        <v>0</v>
      </c>
      <c r="AH120" s="58">
        <f>IFERROR(VLOOKUP($AE120,'MS2'!$A$1:$C$161,3,0),0)</f>
        <v>0</v>
      </c>
      <c r="AI120" s="58">
        <f>IFERROR(VLOOKUP($AE120,'MS3'!$A$1:$C$161,3,0),0)</f>
        <v>0</v>
      </c>
      <c r="AJ120" s="58">
        <f>IFERROR(VLOOKUP($AE120,'MS4'!$A$1:$C$161,3,0),0)</f>
        <v>0</v>
      </c>
      <c r="AK120" s="58">
        <f>IFERROR(VLOOKUP($AE120,'MS5'!$A$1:$C$161,3,0),0)</f>
        <v>0</v>
      </c>
      <c r="AL120" s="58">
        <f>IFERROR(VLOOKUP($AE120,'MS6'!$A$1:$C$161,3,0),0)</f>
        <v>0</v>
      </c>
      <c r="AM120" s="58">
        <f>IFERROR(VLOOKUP($AE120,'MS7'!$A$1:$C$161,3,0),0)</f>
        <v>0</v>
      </c>
      <c r="AN120" s="58">
        <f>IFERROR(VLOOKUP($AE120,'MS8'!$A$1:$C$161,3,0),0)</f>
        <v>0</v>
      </c>
      <c r="AO120" s="58">
        <f>IFERROR(VLOOKUP($AE120,'MS9'!$A$1:$C$161,3,0),0)</f>
        <v>0</v>
      </c>
      <c r="AP120" s="58">
        <f>IFERROR(VLOOKUP($AE120,'MS10'!$A$1:$C$161,3,0),0)</f>
        <v>0</v>
      </c>
      <c r="AQ120" s="58">
        <f>IFERROR(VLOOKUP($AE120,'MS11'!$A$1:$C$161,3,0),0)</f>
        <v>0</v>
      </c>
      <c r="AR120" s="58">
        <f>IFERROR(VLOOKUP($AE120,'MS12'!$A$1:$C$161,3,0),0)</f>
        <v>0</v>
      </c>
      <c r="AS120" s="58">
        <f>IFERROR(VLOOKUP($AE120,'MS13'!$A$1:$C$161,3,0),0)</f>
        <v>0</v>
      </c>
    </row>
    <row r="121" ht="15.75" customHeight="1">
      <c r="A121" s="45">
        <f t="shared" si="1"/>
        <v>120</v>
      </c>
      <c r="B121" s="41"/>
      <c r="C121" s="51">
        <v>0.0</v>
      </c>
      <c r="D121" s="51"/>
      <c r="E121" s="55" t="str">
        <f>IFERROR(VLOOKUP($B121,'MS1'!$A$1:$B$160,2,0),"0")</f>
        <v>0</v>
      </c>
      <c r="F121" s="58">
        <f>IFERROR(VLOOKUP(E121,'MS1'!$B$1:$C$161,2,0),0)</f>
        <v>0</v>
      </c>
      <c r="G121" s="55" t="str">
        <f>IFERROR(VLOOKUP($B121,'MS2'!$A$1:$B$160,2,0),"0")</f>
        <v>0</v>
      </c>
      <c r="H121" s="58">
        <f>IFERROR(VLOOKUP(G121,'MS2'!$B$1:$C$161,2,0),0)</f>
        <v>0</v>
      </c>
      <c r="I121" s="55">
        <f>IFERROR(VLOOKUP($B121,'MS3'!$A$1:$B$161,2,0),0)</f>
        <v>0</v>
      </c>
      <c r="J121" s="58">
        <f>IFERROR(VLOOKUP(I121,'MS3'!$B$1:$C$161,2,0),0)</f>
        <v>0</v>
      </c>
      <c r="K121" s="55" t="str">
        <f>IFERROR(VLOOKUP($B121,'MS4'!$A$1:$B$160,2,0),"0")</f>
        <v>0</v>
      </c>
      <c r="L121" s="58">
        <f>IFERROR(VLOOKUP(K121,'MS4'!$B$1:$C$161,2,0),0)</f>
        <v>0</v>
      </c>
      <c r="M121" s="55" t="str">
        <f>IFERROR(VLOOKUP($B121,'MS5'!$A$1:$B$160,2,0),"0")</f>
        <v>0</v>
      </c>
      <c r="N121" s="58">
        <f>IFERROR(VLOOKUP(M121,'MS5'!$B$1:$C$161,2,0),0)</f>
        <v>0</v>
      </c>
      <c r="O121" s="55" t="str">
        <f>IFERROR(VLOOKUP($B121,'MS6'!$A$1:$B$160,2,0),"0")</f>
        <v>0</v>
      </c>
      <c r="P121" s="58">
        <f>IFERROR(VLOOKUP(O121,'MS6'!$B$1:$C$161,2,0),0)</f>
        <v>0</v>
      </c>
      <c r="Q121" s="55" t="str">
        <f>IFERROR(VLOOKUP($B121,'MS7'!$A$1:$B$160,2,0),"0")</f>
        <v>0</v>
      </c>
      <c r="R121" s="58">
        <f>IFERROR(VLOOKUP(Q121,'MS7'!$B$1:$C$161,2,0),0)</f>
        <v>0</v>
      </c>
      <c r="S121" s="55" t="str">
        <f>IFERROR(VLOOKUP($B121,'MS8'!$A$1:$B$160,2,0),"0")</f>
        <v>0</v>
      </c>
      <c r="T121" s="58">
        <f>IFERROR(VLOOKUP(S121,'MS8'!$B$1:$C$161,2,0),0)</f>
        <v>0</v>
      </c>
      <c r="U121" s="55" t="str">
        <f>IFERROR(VLOOKUP($B121,'MS9'!$A$1:$B$160,2,0),"0")</f>
        <v>0</v>
      </c>
      <c r="V121" s="58">
        <f>IFERROR(VLOOKUP(U121,'MS9'!$B$1:$C$161,2,0),0)</f>
        <v>0</v>
      </c>
      <c r="W121" s="55" t="str">
        <f>IFERROR(VLOOKUP($B121,'MS10'!$A$1:$B$160,2,0),"0")</f>
        <v>0</v>
      </c>
      <c r="X121" s="58">
        <f>IFERROR(VLOOKUP(W121,'MS10'!$B$1:$C$161,2,0),0)</f>
        <v>0</v>
      </c>
      <c r="Y121" s="55" t="str">
        <f>IFERROR(VLOOKUP($B121,'MS11'!$A$1:$B$160,2,0),"0")</f>
        <v>0</v>
      </c>
      <c r="Z121" s="58">
        <f>IFERROR(VLOOKUP(Y121,'MS11'!$B$1:$C$161,2,0),0)</f>
        <v>0</v>
      </c>
      <c r="AA121" s="55" t="str">
        <f>IFERROR(VLOOKUP($B121,'MS12'!$A$1:$B$160,2,0),"0")</f>
        <v>0</v>
      </c>
      <c r="AB121" s="58">
        <f>IFERROR(VLOOKUP(AA121,'MS12'!$B$1:$C$161,2,0),0)</f>
        <v>0</v>
      </c>
      <c r="AC121" s="55" t="str">
        <f>IFERROR(VLOOKUP($B121,'MS13'!$A$1:$B$160,2,0),"0")</f>
        <v>0</v>
      </c>
      <c r="AD121" s="58">
        <f>IFERROR(VLOOKUP(AC121,'MS13'!$B$1:$C$161,2,0),0)</f>
        <v>0</v>
      </c>
      <c r="AE121" s="41"/>
      <c r="AF121" s="51">
        <f t="shared" si="2"/>
        <v>0</v>
      </c>
      <c r="AG121" s="58">
        <f>IFERROR(VLOOKUP($AE121,'MS1'!$A$1:$C$161,3,0),0)</f>
        <v>0</v>
      </c>
      <c r="AH121" s="58">
        <f>IFERROR(VLOOKUP($AE121,'MS2'!$A$1:$C$161,3,0),0)</f>
        <v>0</v>
      </c>
      <c r="AI121" s="58">
        <f>IFERROR(VLOOKUP($AE121,'MS3'!$A$1:$C$161,3,0),0)</f>
        <v>0</v>
      </c>
      <c r="AJ121" s="58">
        <f>IFERROR(VLOOKUP($AE121,'MS4'!$A$1:$C$161,3,0),0)</f>
        <v>0</v>
      </c>
      <c r="AK121" s="58">
        <f>IFERROR(VLOOKUP($AE121,'MS5'!$A$1:$C$161,3,0),0)</f>
        <v>0</v>
      </c>
      <c r="AL121" s="58">
        <f>IFERROR(VLOOKUP($AE121,'MS6'!$A$1:$C$161,3,0),0)</f>
        <v>0</v>
      </c>
      <c r="AM121" s="58">
        <f>IFERROR(VLOOKUP($AE121,'MS7'!$A$1:$C$161,3,0),0)</f>
        <v>0</v>
      </c>
      <c r="AN121" s="58">
        <f>IFERROR(VLOOKUP($AE121,'MS8'!$A$1:$C$161,3,0),0)</f>
        <v>0</v>
      </c>
      <c r="AO121" s="58">
        <f>IFERROR(VLOOKUP($AE121,'MS9'!$A$1:$C$161,3,0),0)</f>
        <v>0</v>
      </c>
      <c r="AP121" s="58">
        <f>IFERROR(VLOOKUP($AE121,'MS10'!$A$1:$C$161,3,0),0)</f>
        <v>0</v>
      </c>
      <c r="AQ121" s="58">
        <f>IFERROR(VLOOKUP($AE121,'MS11'!$A$1:$C$161,3,0),0)</f>
        <v>0</v>
      </c>
      <c r="AR121" s="58">
        <f>IFERROR(VLOOKUP($AE121,'MS12'!$A$1:$C$161,3,0),0)</f>
        <v>0</v>
      </c>
      <c r="AS121" s="58">
        <f>IFERROR(VLOOKUP($AE121,'MS13'!$A$1:$C$161,3,0),0)</f>
        <v>0</v>
      </c>
    </row>
    <row r="122" ht="15.75" customHeight="1">
      <c r="A122" s="45">
        <f t="shared" si="1"/>
        <v>121</v>
      </c>
      <c r="B122" s="41"/>
      <c r="C122" s="51">
        <v>0.0</v>
      </c>
      <c r="D122" s="51"/>
      <c r="E122" s="55" t="str">
        <f>IFERROR(VLOOKUP($B122,'MS1'!$A$1:$B$160,2,0),"0")</f>
        <v>0</v>
      </c>
      <c r="F122" s="58">
        <f>IFERROR(VLOOKUP(E122,'MS1'!$B$1:$C$161,2,0),0)</f>
        <v>0</v>
      </c>
      <c r="G122" s="55" t="str">
        <f>IFERROR(VLOOKUP($B122,'MS2'!$A$1:$B$160,2,0),"0")</f>
        <v>0</v>
      </c>
      <c r="H122" s="58">
        <f>IFERROR(VLOOKUP(G122,'MS2'!$B$1:$C$161,2,0),0)</f>
        <v>0</v>
      </c>
      <c r="I122" s="55">
        <f>IFERROR(VLOOKUP($B122,'MS3'!$A$1:$B$161,2,0),0)</f>
        <v>0</v>
      </c>
      <c r="J122" s="58">
        <f>IFERROR(VLOOKUP(I122,'MS3'!$B$1:$C$161,2,0),0)</f>
        <v>0</v>
      </c>
      <c r="K122" s="55" t="str">
        <f>IFERROR(VLOOKUP($B122,'MS4'!$A$1:$B$160,2,0),"0")</f>
        <v>0</v>
      </c>
      <c r="L122" s="58">
        <f>IFERROR(VLOOKUP(K122,'MS4'!$B$1:$C$161,2,0),0)</f>
        <v>0</v>
      </c>
      <c r="M122" s="55" t="str">
        <f>IFERROR(VLOOKUP($B122,'MS5'!$A$1:$B$160,2,0),"0")</f>
        <v>0</v>
      </c>
      <c r="N122" s="58">
        <f>IFERROR(VLOOKUP(M122,'MS5'!$B$1:$C$161,2,0),0)</f>
        <v>0</v>
      </c>
      <c r="O122" s="55" t="str">
        <f>IFERROR(VLOOKUP($B122,'MS6'!$A$1:$B$160,2,0),"0")</f>
        <v>0</v>
      </c>
      <c r="P122" s="58">
        <f>IFERROR(VLOOKUP(O122,'MS6'!$B$1:$C$161,2,0),0)</f>
        <v>0</v>
      </c>
      <c r="Q122" s="55" t="str">
        <f>IFERROR(VLOOKUP($B122,'MS7'!$A$1:$B$160,2,0),"0")</f>
        <v>0</v>
      </c>
      <c r="R122" s="58">
        <f>IFERROR(VLOOKUP(Q122,'MS7'!$B$1:$C$161,2,0),0)</f>
        <v>0</v>
      </c>
      <c r="S122" s="55" t="str">
        <f>IFERROR(VLOOKUP($B122,'MS8'!$A$1:$B$160,2,0),"0")</f>
        <v>0</v>
      </c>
      <c r="T122" s="58">
        <f>IFERROR(VLOOKUP(S122,'MS8'!$B$1:$C$161,2,0),0)</f>
        <v>0</v>
      </c>
      <c r="U122" s="55" t="str">
        <f>IFERROR(VLOOKUP($B122,'MS9'!$A$1:$B$160,2,0),"0")</f>
        <v>0</v>
      </c>
      <c r="V122" s="58">
        <f>IFERROR(VLOOKUP(U122,'MS9'!$B$1:$C$161,2,0),0)</f>
        <v>0</v>
      </c>
      <c r="W122" s="55" t="str">
        <f>IFERROR(VLOOKUP($B122,'MS10'!$A$1:$B$160,2,0),"0")</f>
        <v>0</v>
      </c>
      <c r="X122" s="58">
        <f>IFERROR(VLOOKUP(W122,'MS10'!$B$1:$C$161,2,0),0)</f>
        <v>0</v>
      </c>
      <c r="Y122" s="55" t="str">
        <f>IFERROR(VLOOKUP($B122,'MS11'!$A$1:$B$160,2,0),"0")</f>
        <v>0</v>
      </c>
      <c r="Z122" s="58">
        <f>IFERROR(VLOOKUP(Y122,'MS11'!$B$1:$C$161,2,0),0)</f>
        <v>0</v>
      </c>
      <c r="AA122" s="55" t="str">
        <f>IFERROR(VLOOKUP($B122,'MS12'!$A$1:$B$160,2,0),"0")</f>
        <v>0</v>
      </c>
      <c r="AB122" s="58">
        <f>IFERROR(VLOOKUP(AA122,'MS12'!$B$1:$C$161,2,0),0)</f>
        <v>0</v>
      </c>
      <c r="AC122" s="55" t="str">
        <f>IFERROR(VLOOKUP($B122,'MS13'!$A$1:$B$160,2,0),"0")</f>
        <v>0</v>
      </c>
      <c r="AD122" s="58">
        <f>IFERROR(VLOOKUP(AC122,'MS13'!$B$1:$C$161,2,0),0)</f>
        <v>0</v>
      </c>
      <c r="AE122" s="41"/>
      <c r="AF122" s="51">
        <f t="shared" si="2"/>
        <v>0</v>
      </c>
      <c r="AG122" s="58">
        <f>IFERROR(VLOOKUP($AE122,'MS1'!$A$1:$C$161,3,0),0)</f>
        <v>0</v>
      </c>
      <c r="AH122" s="58">
        <f>IFERROR(VLOOKUP($AE122,'MS2'!$A$1:$C$161,3,0),0)</f>
        <v>0</v>
      </c>
      <c r="AI122" s="58">
        <f>IFERROR(VLOOKUP($AE122,'MS3'!$A$1:$C$161,3,0),0)</f>
        <v>0</v>
      </c>
      <c r="AJ122" s="58">
        <f>IFERROR(VLOOKUP($AE122,'MS4'!$A$1:$C$161,3,0),0)</f>
        <v>0</v>
      </c>
      <c r="AK122" s="58">
        <f>IFERROR(VLOOKUP($AE122,'MS5'!$A$1:$C$161,3,0),0)</f>
        <v>0</v>
      </c>
      <c r="AL122" s="58">
        <f>IFERROR(VLOOKUP($AE122,'MS6'!$A$1:$C$161,3,0),0)</f>
        <v>0</v>
      </c>
      <c r="AM122" s="58">
        <f>IFERROR(VLOOKUP($AE122,'MS7'!$A$1:$C$161,3,0),0)</f>
        <v>0</v>
      </c>
      <c r="AN122" s="58">
        <f>IFERROR(VLOOKUP($AE122,'MS8'!$A$1:$C$161,3,0),0)</f>
        <v>0</v>
      </c>
      <c r="AO122" s="58">
        <f>IFERROR(VLOOKUP($AE122,'MS9'!$A$1:$C$161,3,0),0)</f>
        <v>0</v>
      </c>
      <c r="AP122" s="58">
        <f>IFERROR(VLOOKUP($AE122,'MS10'!$A$1:$C$161,3,0),0)</f>
        <v>0</v>
      </c>
      <c r="AQ122" s="58">
        <f>IFERROR(VLOOKUP($AE122,'MS11'!$A$1:$C$161,3,0),0)</f>
        <v>0</v>
      </c>
      <c r="AR122" s="58">
        <f>IFERROR(VLOOKUP($AE122,'MS12'!$A$1:$C$161,3,0),0)</f>
        <v>0</v>
      </c>
      <c r="AS122" s="58">
        <f>IFERROR(VLOOKUP($AE122,'MS13'!$A$1:$C$161,3,0),0)</f>
        <v>0</v>
      </c>
    </row>
    <row r="123" ht="15.75" customHeight="1">
      <c r="A123" s="45">
        <f t="shared" si="1"/>
        <v>122</v>
      </c>
      <c r="B123" s="41"/>
      <c r="C123" s="51">
        <v>0.0</v>
      </c>
      <c r="D123" s="51"/>
      <c r="E123" s="55" t="str">
        <f>IFERROR(VLOOKUP($B123,'MS1'!$A$1:$B$160,2,0),"0")</f>
        <v>0</v>
      </c>
      <c r="F123" s="58">
        <f>IFERROR(VLOOKUP(E123,'MS1'!$B$1:$C$161,2,0),0)</f>
        <v>0</v>
      </c>
      <c r="G123" s="55" t="str">
        <f>IFERROR(VLOOKUP($B123,'MS2'!$A$1:$B$160,2,0),"0")</f>
        <v>0</v>
      </c>
      <c r="H123" s="58">
        <f>IFERROR(VLOOKUP(G123,'MS2'!$B$1:$C$161,2,0),0)</f>
        <v>0</v>
      </c>
      <c r="I123" s="55">
        <f>IFERROR(VLOOKUP($B123,'MS3'!$A$1:$B$161,2,0),0)</f>
        <v>0</v>
      </c>
      <c r="J123" s="58">
        <f>IFERROR(VLOOKUP(I123,'MS3'!$B$1:$C$161,2,0),0)</f>
        <v>0</v>
      </c>
      <c r="K123" s="55" t="str">
        <f>IFERROR(VLOOKUP($B123,'MS4'!$A$1:$B$160,2,0),"0")</f>
        <v>0</v>
      </c>
      <c r="L123" s="58">
        <f>IFERROR(VLOOKUP(K123,'MS4'!$B$1:$C$161,2,0),0)</f>
        <v>0</v>
      </c>
      <c r="M123" s="55" t="str">
        <f>IFERROR(VLOOKUP($B123,'MS5'!$A$1:$B$160,2,0),"0")</f>
        <v>0</v>
      </c>
      <c r="N123" s="58">
        <f>IFERROR(VLOOKUP(M123,'MS5'!$B$1:$C$161,2,0),0)</f>
        <v>0</v>
      </c>
      <c r="O123" s="55" t="str">
        <f>IFERROR(VLOOKUP($B123,'MS6'!$A$1:$B$160,2,0),"0")</f>
        <v>0</v>
      </c>
      <c r="P123" s="58">
        <f>IFERROR(VLOOKUP(O123,'MS6'!$B$1:$C$161,2,0),0)</f>
        <v>0</v>
      </c>
      <c r="Q123" s="55" t="str">
        <f>IFERROR(VLOOKUP($B123,'MS7'!$A$1:$B$160,2,0),"0")</f>
        <v>0</v>
      </c>
      <c r="R123" s="58">
        <f>IFERROR(VLOOKUP(Q123,'MS7'!$B$1:$C$161,2,0),0)</f>
        <v>0</v>
      </c>
      <c r="S123" s="55" t="str">
        <f>IFERROR(VLOOKUP($B123,'MS8'!$A$1:$B$160,2,0),"0")</f>
        <v>0</v>
      </c>
      <c r="T123" s="58">
        <f>IFERROR(VLOOKUP(S123,'MS8'!$B$1:$C$161,2,0),0)</f>
        <v>0</v>
      </c>
      <c r="U123" s="55" t="str">
        <f>IFERROR(VLOOKUP($B123,'MS9'!$A$1:$B$160,2,0),"0")</f>
        <v>0</v>
      </c>
      <c r="V123" s="58">
        <f>IFERROR(VLOOKUP(U123,'MS9'!$B$1:$C$161,2,0),0)</f>
        <v>0</v>
      </c>
      <c r="W123" s="55" t="str">
        <f>IFERROR(VLOOKUP($B123,'MS10'!$A$1:$B$160,2,0),"0")</f>
        <v>0</v>
      </c>
      <c r="X123" s="58">
        <f>IFERROR(VLOOKUP(W123,'MS10'!$B$1:$C$161,2,0),0)</f>
        <v>0</v>
      </c>
      <c r="Y123" s="55" t="str">
        <f>IFERROR(VLOOKUP($B123,'MS11'!$A$1:$B$160,2,0),"0")</f>
        <v>0</v>
      </c>
      <c r="Z123" s="58">
        <f>IFERROR(VLOOKUP(Y123,'MS11'!$B$1:$C$161,2,0),0)</f>
        <v>0</v>
      </c>
      <c r="AA123" s="55" t="str">
        <f>IFERROR(VLOOKUP($B123,'MS12'!$A$1:$B$160,2,0),"0")</f>
        <v>0</v>
      </c>
      <c r="AB123" s="58">
        <f>IFERROR(VLOOKUP(AA123,'MS12'!$B$1:$C$161,2,0),0)</f>
        <v>0</v>
      </c>
      <c r="AC123" s="55" t="str">
        <f>IFERROR(VLOOKUP($B123,'MS13'!$A$1:$B$160,2,0),"0")</f>
        <v>0</v>
      </c>
      <c r="AD123" s="58">
        <f>IFERROR(VLOOKUP(AC123,'MS13'!$B$1:$C$161,2,0),0)</f>
        <v>0</v>
      </c>
      <c r="AE123" s="41"/>
      <c r="AF123" s="51">
        <f t="shared" si="2"/>
        <v>0</v>
      </c>
      <c r="AG123" s="58">
        <f>IFERROR(VLOOKUP($AE123,'MS1'!$A$1:$C$161,3,0),0)</f>
        <v>0</v>
      </c>
      <c r="AH123" s="58">
        <f>IFERROR(VLOOKUP($AE123,'MS2'!$A$1:$C$161,3,0),0)</f>
        <v>0</v>
      </c>
      <c r="AI123" s="58">
        <f>IFERROR(VLOOKUP($AE123,'MS3'!$A$1:$C$161,3,0),0)</f>
        <v>0</v>
      </c>
      <c r="AJ123" s="58">
        <f>IFERROR(VLOOKUP($AE123,'MS4'!$A$1:$C$161,3,0),0)</f>
        <v>0</v>
      </c>
      <c r="AK123" s="58">
        <f>IFERROR(VLOOKUP($AE123,'MS5'!$A$1:$C$161,3,0),0)</f>
        <v>0</v>
      </c>
      <c r="AL123" s="58">
        <f>IFERROR(VLOOKUP($AE123,'MS6'!$A$1:$C$161,3,0),0)</f>
        <v>0</v>
      </c>
      <c r="AM123" s="58">
        <f>IFERROR(VLOOKUP($AE123,'MS7'!$A$1:$C$161,3,0),0)</f>
        <v>0</v>
      </c>
      <c r="AN123" s="58">
        <f>IFERROR(VLOOKUP($AE123,'MS8'!$A$1:$C$161,3,0),0)</f>
        <v>0</v>
      </c>
      <c r="AO123" s="58">
        <f>IFERROR(VLOOKUP($AE123,'MS9'!$A$1:$C$161,3,0),0)</f>
        <v>0</v>
      </c>
      <c r="AP123" s="58">
        <f>IFERROR(VLOOKUP($AE123,'MS10'!$A$1:$C$161,3,0),0)</f>
        <v>0</v>
      </c>
      <c r="AQ123" s="58">
        <f>IFERROR(VLOOKUP($AE123,'MS11'!$A$1:$C$161,3,0),0)</f>
        <v>0</v>
      </c>
      <c r="AR123" s="58">
        <f>IFERROR(VLOOKUP($AE123,'MS12'!$A$1:$C$161,3,0),0)</f>
        <v>0</v>
      </c>
      <c r="AS123" s="58">
        <f>IFERROR(VLOOKUP($AE123,'MS13'!$A$1:$C$161,3,0),0)</f>
        <v>0</v>
      </c>
    </row>
    <row r="124" ht="15.75" customHeight="1">
      <c r="A124" s="45">
        <f t="shared" si="1"/>
        <v>123</v>
      </c>
      <c r="B124" s="41"/>
      <c r="C124" s="51">
        <v>0.0</v>
      </c>
      <c r="D124" s="51"/>
      <c r="E124" s="55" t="str">
        <f>IFERROR(VLOOKUP($B124,'MS1'!$A$1:$B$160,2,0),"0")</f>
        <v>0</v>
      </c>
      <c r="F124" s="58">
        <f>IFERROR(VLOOKUP(E124,'MS1'!$B$1:$C$161,2,0),0)</f>
        <v>0</v>
      </c>
      <c r="G124" s="55" t="str">
        <f>IFERROR(VLOOKUP($B124,'MS2'!$A$1:$B$160,2,0),"0")</f>
        <v>0</v>
      </c>
      <c r="H124" s="58">
        <f>IFERROR(VLOOKUP(G124,'MS2'!$B$1:$C$161,2,0),0)</f>
        <v>0</v>
      </c>
      <c r="I124" s="55">
        <f>IFERROR(VLOOKUP($B124,'MS3'!$A$1:$B$161,2,0),0)</f>
        <v>0</v>
      </c>
      <c r="J124" s="58">
        <f>IFERROR(VLOOKUP(I124,'MS3'!$B$1:$C$161,2,0),0)</f>
        <v>0</v>
      </c>
      <c r="K124" s="55" t="str">
        <f>IFERROR(VLOOKUP($B124,'MS4'!$A$1:$B$160,2,0),"0")</f>
        <v>0</v>
      </c>
      <c r="L124" s="58">
        <f>IFERROR(VLOOKUP(K124,'MS4'!$B$1:$C$161,2,0),0)</f>
        <v>0</v>
      </c>
      <c r="M124" s="55" t="str">
        <f>IFERROR(VLOOKUP($B124,'MS5'!$A$1:$B$160,2,0),"0")</f>
        <v>0</v>
      </c>
      <c r="N124" s="58">
        <f>IFERROR(VLOOKUP(M124,'MS5'!$B$1:$C$161,2,0),0)</f>
        <v>0</v>
      </c>
      <c r="O124" s="55" t="str">
        <f>IFERROR(VLOOKUP($B124,'MS6'!$A$1:$B$160,2,0),"0")</f>
        <v>0</v>
      </c>
      <c r="P124" s="58">
        <f>IFERROR(VLOOKUP(O124,'MS6'!$B$1:$C$161,2,0),0)</f>
        <v>0</v>
      </c>
      <c r="Q124" s="55" t="str">
        <f>IFERROR(VLOOKUP($B124,'MS7'!$A$1:$B$160,2,0),"0")</f>
        <v>0</v>
      </c>
      <c r="R124" s="58">
        <f>IFERROR(VLOOKUP(Q124,'MS7'!$B$1:$C$161,2,0),0)</f>
        <v>0</v>
      </c>
      <c r="S124" s="55" t="str">
        <f>IFERROR(VLOOKUP($B124,'MS8'!$A$1:$B$160,2,0),"0")</f>
        <v>0</v>
      </c>
      <c r="T124" s="58">
        <f>IFERROR(VLOOKUP(S124,'MS8'!$B$1:$C$161,2,0),0)</f>
        <v>0</v>
      </c>
      <c r="U124" s="55" t="str">
        <f>IFERROR(VLOOKUP($B124,'MS9'!$A$1:$B$160,2,0),"0")</f>
        <v>0</v>
      </c>
      <c r="V124" s="58">
        <f>IFERROR(VLOOKUP(U124,'MS9'!$B$1:$C$161,2,0),0)</f>
        <v>0</v>
      </c>
      <c r="W124" s="55" t="str">
        <f>IFERROR(VLOOKUP($B124,'MS10'!$A$1:$B$160,2,0),"0")</f>
        <v>0</v>
      </c>
      <c r="X124" s="58">
        <f>IFERROR(VLOOKUP(W124,'MS10'!$B$1:$C$161,2,0),0)</f>
        <v>0</v>
      </c>
      <c r="Y124" s="55" t="str">
        <f>IFERROR(VLOOKUP($B124,'MS11'!$A$1:$B$160,2,0),"0")</f>
        <v>0</v>
      </c>
      <c r="Z124" s="58">
        <f>IFERROR(VLOOKUP(Y124,'MS11'!$B$1:$C$161,2,0),0)</f>
        <v>0</v>
      </c>
      <c r="AA124" s="55" t="str">
        <f>IFERROR(VLOOKUP($B124,'MS12'!$A$1:$B$160,2,0),"0")</f>
        <v>0</v>
      </c>
      <c r="AB124" s="58">
        <f>IFERROR(VLOOKUP(AA124,'MS12'!$B$1:$C$161,2,0),0)</f>
        <v>0</v>
      </c>
      <c r="AC124" s="55" t="str">
        <f>IFERROR(VLOOKUP($B124,'MS13'!$A$1:$B$160,2,0),"0")</f>
        <v>0</v>
      </c>
      <c r="AD124" s="58">
        <f>IFERROR(VLOOKUP(AC124,'MS13'!$B$1:$C$161,2,0),0)</f>
        <v>0</v>
      </c>
      <c r="AE124" s="41"/>
      <c r="AF124" s="51">
        <f t="shared" si="2"/>
        <v>0</v>
      </c>
      <c r="AG124" s="58">
        <f>IFERROR(VLOOKUP($AE124,'MS1'!$A$1:$C$161,3,0),0)</f>
        <v>0</v>
      </c>
      <c r="AH124" s="58">
        <f>IFERROR(VLOOKUP($AE124,'MS2'!$A$1:$C$161,3,0),0)</f>
        <v>0</v>
      </c>
      <c r="AI124" s="58">
        <f>IFERROR(VLOOKUP($AE124,'MS3'!$A$1:$C$161,3,0),0)</f>
        <v>0</v>
      </c>
      <c r="AJ124" s="58">
        <f>IFERROR(VLOOKUP($AE124,'MS4'!$A$1:$C$161,3,0),0)</f>
        <v>0</v>
      </c>
      <c r="AK124" s="58">
        <f>IFERROR(VLOOKUP($AE124,'MS5'!$A$1:$C$161,3,0),0)</f>
        <v>0</v>
      </c>
      <c r="AL124" s="58">
        <f>IFERROR(VLOOKUP($AE124,'MS6'!$A$1:$C$161,3,0),0)</f>
        <v>0</v>
      </c>
      <c r="AM124" s="58">
        <f>IFERROR(VLOOKUP($AE124,'MS7'!$A$1:$C$161,3,0),0)</f>
        <v>0</v>
      </c>
      <c r="AN124" s="58">
        <f>IFERROR(VLOOKUP($AE124,'MS8'!$A$1:$C$161,3,0),0)</f>
        <v>0</v>
      </c>
      <c r="AO124" s="58">
        <f>IFERROR(VLOOKUP($AE124,'MS9'!$A$1:$C$161,3,0),0)</f>
        <v>0</v>
      </c>
      <c r="AP124" s="58">
        <f>IFERROR(VLOOKUP($AE124,'MS10'!$A$1:$C$161,3,0),0)</f>
        <v>0</v>
      </c>
      <c r="AQ124" s="58">
        <f>IFERROR(VLOOKUP($AE124,'MS11'!$A$1:$C$161,3,0),0)</f>
        <v>0</v>
      </c>
      <c r="AR124" s="58">
        <f>IFERROR(VLOOKUP($AE124,'MS12'!$A$1:$C$161,3,0),0)</f>
        <v>0</v>
      </c>
      <c r="AS124" s="58">
        <f>IFERROR(VLOOKUP($AE124,'MS13'!$A$1:$C$161,3,0),0)</f>
        <v>0</v>
      </c>
    </row>
    <row r="125" ht="15.75" customHeight="1">
      <c r="A125" s="45">
        <f t="shared" si="1"/>
        <v>124</v>
      </c>
      <c r="B125" s="83"/>
      <c r="C125" s="51">
        <v>0.0</v>
      </c>
      <c r="D125" s="51"/>
      <c r="E125" s="55" t="str">
        <f>IFERROR(VLOOKUP($B125,'MS1'!$A$1:$B$160,2,0),"0")</f>
        <v>0</v>
      </c>
      <c r="F125" s="58">
        <f>IFERROR(VLOOKUP(E125,'MS1'!$B$1:$C$161,2,0),0)</f>
        <v>0</v>
      </c>
      <c r="G125" s="55" t="str">
        <f>IFERROR(VLOOKUP($B125,'MS2'!$A$1:$B$160,2,0),"0")</f>
        <v>0</v>
      </c>
      <c r="H125" s="58">
        <f>IFERROR(VLOOKUP(G125,'MS2'!$B$1:$C$161,2,0),0)</f>
        <v>0</v>
      </c>
      <c r="I125" s="55">
        <f>IFERROR(VLOOKUP($B125,'MS3'!$A$1:$B$161,2,0),0)</f>
        <v>0</v>
      </c>
      <c r="J125" s="58">
        <f>IFERROR(VLOOKUP(I125,'MS3'!$B$1:$C$161,2,0),0)</f>
        <v>0</v>
      </c>
      <c r="K125" s="55" t="str">
        <f>IFERROR(VLOOKUP($B125,'MS4'!$A$1:$B$160,2,0),"0")</f>
        <v>0</v>
      </c>
      <c r="L125" s="58">
        <f>IFERROR(VLOOKUP(K125,'MS4'!$B$1:$C$161,2,0),0)</f>
        <v>0</v>
      </c>
      <c r="M125" s="55" t="str">
        <f>IFERROR(VLOOKUP($B125,'MS5'!$A$1:$B$160,2,0),"0")</f>
        <v>0</v>
      </c>
      <c r="N125" s="58">
        <f>IFERROR(VLOOKUP(M125,'MS5'!$B$1:$C$161,2,0),0)</f>
        <v>0</v>
      </c>
      <c r="O125" s="55" t="str">
        <f>IFERROR(VLOOKUP($B125,'MS6'!$A$1:$B$160,2,0),"0")</f>
        <v>0</v>
      </c>
      <c r="P125" s="58">
        <f>IFERROR(VLOOKUP(O125,'MS6'!$B$1:$C$161,2,0),0)</f>
        <v>0</v>
      </c>
      <c r="Q125" s="55" t="str">
        <f>IFERROR(VLOOKUP($B125,'MS7'!$A$1:$B$160,2,0),"0")</f>
        <v>0</v>
      </c>
      <c r="R125" s="58">
        <f>IFERROR(VLOOKUP(Q125,'MS7'!$B$1:$C$161,2,0),0)</f>
        <v>0</v>
      </c>
      <c r="S125" s="55" t="str">
        <f>IFERROR(VLOOKUP($B125,'MS8'!$A$1:$B$160,2,0),"0")</f>
        <v>0</v>
      </c>
      <c r="T125" s="58">
        <f>IFERROR(VLOOKUP(S125,'MS8'!$B$1:$C$161,2,0),0)</f>
        <v>0</v>
      </c>
      <c r="U125" s="55" t="str">
        <f>IFERROR(VLOOKUP($B125,'MS9'!$A$1:$B$160,2,0),"0")</f>
        <v>0</v>
      </c>
      <c r="V125" s="58">
        <f>IFERROR(VLOOKUP(U125,'MS9'!$B$1:$C$161,2,0),0)</f>
        <v>0</v>
      </c>
      <c r="W125" s="55" t="str">
        <f>IFERROR(VLOOKUP($B125,'MS10'!$A$1:$B$160,2,0),"0")</f>
        <v>0</v>
      </c>
      <c r="X125" s="58">
        <f>IFERROR(VLOOKUP(W125,'MS10'!$B$1:$C$161,2,0),0)</f>
        <v>0</v>
      </c>
      <c r="Y125" s="55" t="str">
        <f>IFERROR(VLOOKUP($B125,'MS11'!$A$1:$B$160,2,0),"0")</f>
        <v>0</v>
      </c>
      <c r="Z125" s="58">
        <f>IFERROR(VLOOKUP(Y125,'MS11'!$B$1:$C$161,2,0),0)</f>
        <v>0</v>
      </c>
      <c r="AA125" s="55" t="str">
        <f>IFERROR(VLOOKUP($B125,'MS12'!$A$1:$B$160,2,0),"0")</f>
        <v>0</v>
      </c>
      <c r="AB125" s="58">
        <f>IFERROR(VLOOKUP(AA125,'MS12'!$B$1:$C$161,2,0),0)</f>
        <v>0</v>
      </c>
      <c r="AC125" s="55" t="str">
        <f>IFERROR(VLOOKUP($B125,'MS13'!$A$1:$B$160,2,0),"0")</f>
        <v>0</v>
      </c>
      <c r="AD125" s="58">
        <f>IFERROR(VLOOKUP(AC125,'MS13'!$B$1:$C$161,2,0),0)</f>
        <v>0</v>
      </c>
      <c r="AE125" s="41"/>
      <c r="AF125" s="51">
        <f t="shared" si="2"/>
        <v>0</v>
      </c>
      <c r="AG125" s="58">
        <f>IFERROR(VLOOKUP($AE125,'MS1'!$A$1:$C$161,3,0),0)</f>
        <v>0</v>
      </c>
      <c r="AH125" s="58">
        <f>IFERROR(VLOOKUP($AE125,'MS2'!$A$1:$C$161,3,0),0)</f>
        <v>0</v>
      </c>
      <c r="AI125" s="58">
        <f>IFERROR(VLOOKUP($AE125,'MS3'!$A$1:$C$161,3,0),0)</f>
        <v>0</v>
      </c>
      <c r="AJ125" s="58">
        <f>IFERROR(VLOOKUP($AE125,'MS4'!$A$1:$C$161,3,0),0)</f>
        <v>0</v>
      </c>
      <c r="AK125" s="58">
        <f>IFERROR(VLOOKUP($AE125,'MS5'!$A$1:$C$161,3,0),0)</f>
        <v>0</v>
      </c>
      <c r="AL125" s="58">
        <f>IFERROR(VLOOKUP($AE125,'MS6'!$A$1:$C$161,3,0),0)</f>
        <v>0</v>
      </c>
      <c r="AM125" s="58">
        <f>IFERROR(VLOOKUP($AE125,'MS7'!$A$1:$C$161,3,0),0)</f>
        <v>0</v>
      </c>
      <c r="AN125" s="58">
        <f>IFERROR(VLOOKUP($AE125,'MS8'!$A$1:$C$161,3,0),0)</f>
        <v>0</v>
      </c>
      <c r="AO125" s="58">
        <f>IFERROR(VLOOKUP($AE125,'MS9'!$A$1:$C$161,3,0),0)</f>
        <v>0</v>
      </c>
      <c r="AP125" s="58">
        <f>IFERROR(VLOOKUP($AE125,'MS10'!$A$1:$C$161,3,0),0)</f>
        <v>0</v>
      </c>
      <c r="AQ125" s="58">
        <f>IFERROR(VLOOKUP($AE125,'MS11'!$A$1:$C$161,3,0),0)</f>
        <v>0</v>
      </c>
      <c r="AR125" s="58">
        <f>IFERROR(VLOOKUP($AE125,'MS12'!$A$1:$C$161,3,0),0)</f>
        <v>0</v>
      </c>
      <c r="AS125" s="58">
        <f>IFERROR(VLOOKUP($AE125,'MS13'!$A$1:$C$161,3,0),0)</f>
        <v>0</v>
      </c>
    </row>
    <row r="126" ht="15.75" customHeight="1">
      <c r="A126" s="45">
        <f t="shared" si="1"/>
        <v>125</v>
      </c>
      <c r="B126" s="41"/>
      <c r="C126" s="51">
        <v>0.0</v>
      </c>
      <c r="D126" s="51"/>
      <c r="E126" s="55" t="str">
        <f>IFERROR(VLOOKUP($B126,'MS1'!$A$1:$B$160,2,0),"0")</f>
        <v>0</v>
      </c>
      <c r="F126" s="58">
        <f>IFERROR(VLOOKUP(E126,'MS1'!$B$1:$C$161,2,0),0)</f>
        <v>0</v>
      </c>
      <c r="G126" s="55" t="str">
        <f>IFERROR(VLOOKUP($B126,'MS2'!$A$1:$B$160,2,0),"0")</f>
        <v>0</v>
      </c>
      <c r="H126" s="58">
        <f>IFERROR(VLOOKUP(G126,'MS2'!$B$1:$C$161,2,0),0)</f>
        <v>0</v>
      </c>
      <c r="I126" s="55">
        <f>IFERROR(VLOOKUP($B126,'MS3'!$A$1:$B$161,2,0),0)</f>
        <v>0</v>
      </c>
      <c r="J126" s="58">
        <f>IFERROR(VLOOKUP(I126,'MS3'!$B$1:$C$161,2,0),0)</f>
        <v>0</v>
      </c>
      <c r="K126" s="55" t="str">
        <f>IFERROR(VLOOKUP($B126,'MS4'!$A$1:$B$160,2,0),"0")</f>
        <v>0</v>
      </c>
      <c r="L126" s="58">
        <f>IFERROR(VLOOKUP(K126,'MS4'!$B$1:$C$161,2,0),0)</f>
        <v>0</v>
      </c>
      <c r="M126" s="55" t="str">
        <f>IFERROR(VLOOKUP($B126,'MS5'!$A$1:$B$160,2,0),"0")</f>
        <v>0</v>
      </c>
      <c r="N126" s="58">
        <f>IFERROR(VLOOKUP(M126,'MS5'!$B$1:$C$161,2,0),0)</f>
        <v>0</v>
      </c>
      <c r="O126" s="55" t="str">
        <f>IFERROR(VLOOKUP($B126,'MS6'!$A$1:$B$160,2,0),"0")</f>
        <v>0</v>
      </c>
      <c r="P126" s="58">
        <f>IFERROR(VLOOKUP(O126,'MS6'!$B$1:$C$161,2,0),0)</f>
        <v>0</v>
      </c>
      <c r="Q126" s="55" t="str">
        <f>IFERROR(VLOOKUP($B126,'MS7'!$A$1:$B$160,2,0),"0")</f>
        <v>0</v>
      </c>
      <c r="R126" s="58">
        <f>IFERROR(VLOOKUP(Q126,'MS7'!$B$1:$C$161,2,0),0)</f>
        <v>0</v>
      </c>
      <c r="S126" s="55" t="str">
        <f>IFERROR(VLOOKUP($B126,'MS8'!$A$1:$B$160,2,0),"0")</f>
        <v>0</v>
      </c>
      <c r="T126" s="58">
        <f>IFERROR(VLOOKUP(S126,'MS8'!$B$1:$C$161,2,0),0)</f>
        <v>0</v>
      </c>
      <c r="U126" s="55" t="str">
        <f>IFERROR(VLOOKUP($B126,'MS9'!$A$1:$B$160,2,0),"0")</f>
        <v>0</v>
      </c>
      <c r="V126" s="58">
        <f>IFERROR(VLOOKUP(U126,'MS9'!$B$1:$C$161,2,0),0)</f>
        <v>0</v>
      </c>
      <c r="W126" s="55" t="str">
        <f>IFERROR(VLOOKUP($B126,'MS10'!$A$1:$B$160,2,0),"0")</f>
        <v>0</v>
      </c>
      <c r="X126" s="58">
        <f>IFERROR(VLOOKUP(W126,'MS10'!$B$1:$C$161,2,0),0)</f>
        <v>0</v>
      </c>
      <c r="Y126" s="55" t="str">
        <f>IFERROR(VLOOKUP($B126,'MS11'!$A$1:$B$160,2,0),"0")</f>
        <v>0</v>
      </c>
      <c r="Z126" s="58">
        <f>IFERROR(VLOOKUP(Y126,'MS11'!$B$1:$C$161,2,0),0)</f>
        <v>0</v>
      </c>
      <c r="AA126" s="55" t="str">
        <f>IFERROR(VLOOKUP($B126,'MS12'!$A$1:$B$160,2,0),"0")</f>
        <v>0</v>
      </c>
      <c r="AB126" s="58">
        <f>IFERROR(VLOOKUP(AA126,'MS12'!$B$1:$C$161,2,0),0)</f>
        <v>0</v>
      </c>
      <c r="AC126" s="55" t="str">
        <f>IFERROR(VLOOKUP($B126,'MS13'!$A$1:$B$160,2,0),"0")</f>
        <v>0</v>
      </c>
      <c r="AD126" s="58">
        <f>IFERROR(VLOOKUP(AC126,'MS13'!$B$1:$C$161,2,0),0)</f>
        <v>0</v>
      </c>
      <c r="AE126" s="41"/>
      <c r="AF126" s="51">
        <f t="shared" si="2"/>
        <v>0</v>
      </c>
      <c r="AG126" s="58">
        <f>IFERROR(VLOOKUP($AE126,'MS1'!$A$1:$C$161,3,0),0)</f>
        <v>0</v>
      </c>
      <c r="AH126" s="58">
        <f>IFERROR(VLOOKUP($AE126,'MS2'!$A$1:$C$161,3,0),0)</f>
        <v>0</v>
      </c>
      <c r="AI126" s="58">
        <f>IFERROR(VLOOKUP($AE126,'MS3'!$A$1:$C$161,3,0),0)</f>
        <v>0</v>
      </c>
      <c r="AJ126" s="58">
        <f>IFERROR(VLOOKUP($AE126,'MS4'!$A$1:$C$161,3,0),0)</f>
        <v>0</v>
      </c>
      <c r="AK126" s="58">
        <f>IFERROR(VLOOKUP($AE126,'MS5'!$A$1:$C$161,3,0),0)</f>
        <v>0</v>
      </c>
      <c r="AL126" s="58">
        <f>IFERROR(VLOOKUP($AE126,'MS6'!$A$1:$C$161,3,0),0)</f>
        <v>0</v>
      </c>
      <c r="AM126" s="58">
        <f>IFERROR(VLOOKUP($AE126,'MS7'!$A$1:$C$161,3,0),0)</f>
        <v>0</v>
      </c>
      <c r="AN126" s="58">
        <f>IFERROR(VLOOKUP($AE126,'MS8'!$A$1:$C$161,3,0),0)</f>
        <v>0</v>
      </c>
      <c r="AO126" s="58">
        <f>IFERROR(VLOOKUP($AE126,'MS9'!$A$1:$C$161,3,0),0)</f>
        <v>0</v>
      </c>
      <c r="AP126" s="58">
        <f>IFERROR(VLOOKUP($AE126,'MS10'!$A$1:$C$161,3,0),0)</f>
        <v>0</v>
      </c>
      <c r="AQ126" s="58">
        <f>IFERROR(VLOOKUP($AE126,'MS11'!$A$1:$C$161,3,0),0)</f>
        <v>0</v>
      </c>
      <c r="AR126" s="58">
        <f>IFERROR(VLOOKUP($AE126,'MS12'!$A$1:$C$161,3,0),0)</f>
        <v>0</v>
      </c>
      <c r="AS126" s="58">
        <f>IFERROR(VLOOKUP($AE126,'MS13'!$A$1:$C$161,3,0),0)</f>
        <v>0</v>
      </c>
    </row>
    <row r="127" ht="15.75" customHeight="1">
      <c r="A127" s="45">
        <f t="shared" si="1"/>
        <v>126</v>
      </c>
      <c r="B127" s="85"/>
      <c r="C127" s="51">
        <v>0.0</v>
      </c>
      <c r="D127" s="51"/>
      <c r="E127" s="55" t="str">
        <f>IFERROR(VLOOKUP($B127,'MS1'!$A$1:$B$160,2,0),"0")</f>
        <v>0</v>
      </c>
      <c r="F127" s="58">
        <f>IFERROR(VLOOKUP(E127,'MS1'!$B$1:$C$161,2,0),0)</f>
        <v>0</v>
      </c>
      <c r="G127" s="55" t="str">
        <f>IFERROR(VLOOKUP($B127,'MS2'!$A$1:$B$160,2,0),"0")</f>
        <v>0</v>
      </c>
      <c r="H127" s="58">
        <f>IFERROR(VLOOKUP(G127,'MS2'!$B$1:$C$161,2,0),0)</f>
        <v>0</v>
      </c>
      <c r="I127" s="55">
        <f>IFERROR(VLOOKUP($B127,'MS3'!$A$1:$B$161,2,0),0)</f>
        <v>0</v>
      </c>
      <c r="J127" s="58">
        <f>IFERROR(VLOOKUP(I127,'MS3'!$B$1:$C$161,2,0),0)</f>
        <v>0</v>
      </c>
      <c r="K127" s="55" t="str">
        <f>IFERROR(VLOOKUP($B127,'MS4'!$A$1:$B$160,2,0),"0")</f>
        <v>0</v>
      </c>
      <c r="L127" s="58">
        <f>IFERROR(VLOOKUP(K127,'MS4'!$B$1:$C$161,2,0),0)</f>
        <v>0</v>
      </c>
      <c r="M127" s="55" t="str">
        <f>IFERROR(VLOOKUP($B127,'MS5'!$A$1:$B$160,2,0),"0")</f>
        <v>0</v>
      </c>
      <c r="N127" s="58">
        <f>IFERROR(VLOOKUP(M127,'MS5'!$B$1:$C$161,2,0),0)</f>
        <v>0</v>
      </c>
      <c r="O127" s="55" t="str">
        <f>IFERROR(VLOOKUP($B127,'MS6'!$A$1:$B$160,2,0),"0")</f>
        <v>0</v>
      </c>
      <c r="P127" s="58">
        <f>IFERROR(VLOOKUP(O127,'MS6'!$B$1:$C$161,2,0),0)</f>
        <v>0</v>
      </c>
      <c r="Q127" s="55" t="str">
        <f>IFERROR(VLOOKUP($B127,'MS7'!$A$1:$B$160,2,0),"0")</f>
        <v>0</v>
      </c>
      <c r="R127" s="58">
        <f>IFERROR(VLOOKUP(Q127,'MS7'!$B$1:$C$161,2,0),0)</f>
        <v>0</v>
      </c>
      <c r="S127" s="55" t="str">
        <f>IFERROR(VLOOKUP($B127,'MS8'!$A$1:$B$160,2,0),"0")</f>
        <v>0</v>
      </c>
      <c r="T127" s="58">
        <f>IFERROR(VLOOKUP(S127,'MS8'!$B$1:$C$161,2,0),0)</f>
        <v>0</v>
      </c>
      <c r="U127" s="55" t="str">
        <f>IFERROR(VLOOKUP($B127,'MS9'!$A$1:$B$160,2,0),"0")</f>
        <v>0</v>
      </c>
      <c r="V127" s="58">
        <f>IFERROR(VLOOKUP(U127,'MS9'!$B$1:$C$161,2,0),0)</f>
        <v>0</v>
      </c>
      <c r="W127" s="55" t="str">
        <f>IFERROR(VLOOKUP($B127,'MS10'!$A$1:$B$160,2,0),"0")</f>
        <v>0</v>
      </c>
      <c r="X127" s="58">
        <f>IFERROR(VLOOKUP(W127,'MS10'!$B$1:$C$161,2,0),0)</f>
        <v>0</v>
      </c>
      <c r="Y127" s="55" t="str">
        <f>IFERROR(VLOOKUP($B127,'MS11'!$A$1:$B$160,2,0),"0")</f>
        <v>0</v>
      </c>
      <c r="Z127" s="58">
        <f>IFERROR(VLOOKUP(Y127,'MS11'!$B$1:$C$161,2,0),0)</f>
        <v>0</v>
      </c>
      <c r="AA127" s="55" t="str">
        <f>IFERROR(VLOOKUP($B127,'MS12'!$A$1:$B$160,2,0),"0")</f>
        <v>0</v>
      </c>
      <c r="AB127" s="58">
        <f>IFERROR(VLOOKUP(AA127,'MS12'!$B$1:$C$161,2,0),0)</f>
        <v>0</v>
      </c>
      <c r="AC127" s="55" t="str">
        <f>IFERROR(VLOOKUP($B127,'MS13'!$A$1:$B$160,2,0),"0")</f>
        <v>0</v>
      </c>
      <c r="AD127" s="58">
        <f>IFERROR(VLOOKUP(AC127,'MS13'!$B$1:$C$161,2,0),0)</f>
        <v>0</v>
      </c>
      <c r="AE127" s="41"/>
      <c r="AF127" s="51">
        <f t="shared" si="2"/>
        <v>0</v>
      </c>
      <c r="AG127" s="58">
        <f>IFERROR(VLOOKUP($AE127,'MS1'!$A$1:$C$161,3,0),0)</f>
        <v>0</v>
      </c>
      <c r="AH127" s="58">
        <f>IFERROR(VLOOKUP($AE127,'MS2'!$A$1:$C$161,3,0),0)</f>
        <v>0</v>
      </c>
      <c r="AI127" s="58">
        <f>IFERROR(VLOOKUP($AE127,'MS3'!$A$1:$C$161,3,0),0)</f>
        <v>0</v>
      </c>
      <c r="AJ127" s="58">
        <f>IFERROR(VLOOKUP($AE127,'MS4'!$A$1:$C$161,3,0),0)</f>
        <v>0</v>
      </c>
      <c r="AK127" s="58">
        <f>IFERROR(VLOOKUP($AE127,'MS5'!$A$1:$C$161,3,0),0)</f>
        <v>0</v>
      </c>
      <c r="AL127" s="58">
        <f>IFERROR(VLOOKUP($AE127,'MS6'!$A$1:$C$161,3,0),0)</f>
        <v>0</v>
      </c>
      <c r="AM127" s="58">
        <f>IFERROR(VLOOKUP($AE127,'MS7'!$A$1:$C$161,3,0),0)</f>
        <v>0</v>
      </c>
      <c r="AN127" s="58">
        <f>IFERROR(VLOOKUP($AE127,'MS8'!$A$1:$C$161,3,0),0)</f>
        <v>0</v>
      </c>
      <c r="AO127" s="58">
        <f>IFERROR(VLOOKUP($AE127,'MS9'!$A$1:$C$161,3,0),0)</f>
        <v>0</v>
      </c>
      <c r="AP127" s="58">
        <f>IFERROR(VLOOKUP($AE127,'MS10'!$A$1:$C$161,3,0),0)</f>
        <v>0</v>
      </c>
      <c r="AQ127" s="58">
        <f>IFERROR(VLOOKUP($AE127,'MS11'!$A$1:$C$161,3,0),0)</f>
        <v>0</v>
      </c>
      <c r="AR127" s="58">
        <f>IFERROR(VLOOKUP($AE127,'MS12'!$A$1:$C$161,3,0),0)</f>
        <v>0</v>
      </c>
      <c r="AS127" s="58">
        <f>IFERROR(VLOOKUP($AE127,'MS13'!$A$1:$C$161,3,0),0)</f>
        <v>0</v>
      </c>
    </row>
    <row r="128" ht="15.75" customHeight="1">
      <c r="A128" s="45">
        <f t="shared" si="1"/>
        <v>127</v>
      </c>
      <c r="B128" s="41"/>
      <c r="C128" s="51">
        <v>0.0</v>
      </c>
      <c r="D128" s="51"/>
      <c r="E128" s="55" t="str">
        <f>IFERROR(VLOOKUP($B128,'MS1'!$A$1:$B$160,2,0),"0")</f>
        <v>0</v>
      </c>
      <c r="F128" s="58">
        <f>IFERROR(VLOOKUP(E128,'MS1'!$B$1:$C$161,2,0),0)</f>
        <v>0</v>
      </c>
      <c r="G128" s="55" t="str">
        <f>IFERROR(VLOOKUP($B128,'MS2'!$A$1:$B$160,2,0),"0")</f>
        <v>0</v>
      </c>
      <c r="H128" s="58">
        <f>IFERROR(VLOOKUP(G128,'MS2'!$B$1:$C$161,2,0),0)</f>
        <v>0</v>
      </c>
      <c r="I128" s="55">
        <f>IFERROR(VLOOKUP($B128,'MS3'!$A$1:$B$161,2,0),0)</f>
        <v>0</v>
      </c>
      <c r="J128" s="58">
        <f>IFERROR(VLOOKUP(I128,'MS3'!$B$1:$C$161,2,0),0)</f>
        <v>0</v>
      </c>
      <c r="K128" s="55" t="str">
        <f>IFERROR(VLOOKUP($B128,'MS4'!$A$1:$B$160,2,0),"0")</f>
        <v>0</v>
      </c>
      <c r="L128" s="58">
        <f>IFERROR(VLOOKUP(K128,'MS4'!$B$1:$C$161,2,0),0)</f>
        <v>0</v>
      </c>
      <c r="M128" s="55" t="str">
        <f>IFERROR(VLOOKUP($B128,'MS5'!$A$1:$B$160,2,0),"0")</f>
        <v>0</v>
      </c>
      <c r="N128" s="58">
        <f>IFERROR(VLOOKUP(M128,'MS5'!$B$1:$C$161,2,0),0)</f>
        <v>0</v>
      </c>
      <c r="O128" s="55" t="str">
        <f>IFERROR(VLOOKUP($B128,'MS6'!$A$1:$B$160,2,0),"0")</f>
        <v>0</v>
      </c>
      <c r="P128" s="58">
        <f>IFERROR(VLOOKUP(O128,'MS6'!$B$1:$C$161,2,0),0)</f>
        <v>0</v>
      </c>
      <c r="Q128" s="55" t="str">
        <f>IFERROR(VLOOKUP($B128,'MS7'!$A$1:$B$160,2,0),"0")</f>
        <v>0</v>
      </c>
      <c r="R128" s="58">
        <f>IFERROR(VLOOKUP(Q128,'MS7'!$B$1:$C$161,2,0),0)</f>
        <v>0</v>
      </c>
      <c r="S128" s="55" t="str">
        <f>IFERROR(VLOOKUP($B128,'MS8'!$A$1:$B$160,2,0),"0")</f>
        <v>0</v>
      </c>
      <c r="T128" s="58">
        <f>IFERROR(VLOOKUP(S128,'MS8'!$B$1:$C$161,2,0),0)</f>
        <v>0</v>
      </c>
      <c r="U128" s="55" t="str">
        <f>IFERROR(VLOOKUP($B128,'MS9'!$A$1:$B$160,2,0),"0")</f>
        <v>0</v>
      </c>
      <c r="V128" s="58">
        <f>IFERROR(VLOOKUP(U128,'MS9'!$B$1:$C$161,2,0),0)</f>
        <v>0</v>
      </c>
      <c r="W128" s="55" t="str">
        <f>IFERROR(VLOOKUP($B128,'MS10'!$A$1:$B$160,2,0),"0")</f>
        <v>0</v>
      </c>
      <c r="X128" s="58">
        <f>IFERROR(VLOOKUP(W128,'MS10'!$B$1:$C$161,2,0),0)</f>
        <v>0</v>
      </c>
      <c r="Y128" s="55" t="str">
        <f>IFERROR(VLOOKUP($B128,'MS11'!$A$1:$B$160,2,0),"0")</f>
        <v>0</v>
      </c>
      <c r="Z128" s="58">
        <f>IFERROR(VLOOKUP(Y128,'MS11'!$B$1:$C$161,2,0),0)</f>
        <v>0</v>
      </c>
      <c r="AA128" s="55" t="str">
        <f>IFERROR(VLOOKUP($B128,'MS12'!$A$1:$B$160,2,0),"0")</f>
        <v>0</v>
      </c>
      <c r="AB128" s="58">
        <f>IFERROR(VLOOKUP(AA128,'MS12'!$B$1:$C$161,2,0),0)</f>
        <v>0</v>
      </c>
      <c r="AC128" s="55" t="str">
        <f>IFERROR(VLOOKUP($B128,'MS13'!$A$1:$B$160,2,0),"0")</f>
        <v>0</v>
      </c>
      <c r="AD128" s="58">
        <f>IFERROR(VLOOKUP(AC128,'MS13'!$B$1:$C$161,2,0),0)</f>
        <v>0</v>
      </c>
      <c r="AE128" s="41"/>
      <c r="AF128" s="51">
        <f t="shared" si="2"/>
        <v>0</v>
      </c>
      <c r="AG128" s="58">
        <f>IFERROR(VLOOKUP($AE128,'MS1'!$A$1:$C$161,3,0),0)</f>
        <v>0</v>
      </c>
      <c r="AH128" s="58">
        <f>IFERROR(VLOOKUP($AE128,'MS2'!$A$1:$C$161,3,0),0)</f>
        <v>0</v>
      </c>
      <c r="AI128" s="58">
        <f>IFERROR(VLOOKUP($AE128,'MS3'!$A$1:$C$161,3,0),0)</f>
        <v>0</v>
      </c>
      <c r="AJ128" s="58">
        <f>IFERROR(VLOOKUP($AE128,'MS4'!$A$1:$C$161,3,0),0)</f>
        <v>0</v>
      </c>
      <c r="AK128" s="58">
        <f>IFERROR(VLOOKUP($AE128,'MS5'!$A$1:$C$161,3,0),0)</f>
        <v>0</v>
      </c>
      <c r="AL128" s="58">
        <f>IFERROR(VLOOKUP($AE128,'MS6'!$A$1:$C$161,3,0),0)</f>
        <v>0</v>
      </c>
      <c r="AM128" s="58">
        <f>IFERROR(VLOOKUP($AE128,'MS7'!$A$1:$C$161,3,0),0)</f>
        <v>0</v>
      </c>
      <c r="AN128" s="58">
        <f>IFERROR(VLOOKUP($AE128,'MS8'!$A$1:$C$161,3,0),0)</f>
        <v>0</v>
      </c>
      <c r="AO128" s="58">
        <f>IFERROR(VLOOKUP($AE128,'MS9'!$A$1:$C$161,3,0),0)</f>
        <v>0</v>
      </c>
      <c r="AP128" s="58">
        <f>IFERROR(VLOOKUP($AE128,'MS10'!$A$1:$C$161,3,0),0)</f>
        <v>0</v>
      </c>
      <c r="AQ128" s="58">
        <f>IFERROR(VLOOKUP($AE128,'MS11'!$A$1:$C$161,3,0),0)</f>
        <v>0</v>
      </c>
      <c r="AR128" s="58">
        <f>IFERROR(VLOOKUP($AE128,'MS12'!$A$1:$C$161,3,0),0)</f>
        <v>0</v>
      </c>
      <c r="AS128" s="58">
        <f>IFERROR(VLOOKUP($AE128,'MS13'!$A$1:$C$161,3,0),0)</f>
        <v>0</v>
      </c>
    </row>
    <row r="129" ht="15.75" customHeight="1">
      <c r="A129" s="45">
        <f t="shared" si="1"/>
        <v>128</v>
      </c>
      <c r="B129" s="41"/>
      <c r="C129" s="51">
        <v>0.0</v>
      </c>
      <c r="D129" s="51"/>
      <c r="E129" s="55" t="str">
        <f>IFERROR(VLOOKUP($B129,'MS1'!$A$1:$B$160,2,0),"0")</f>
        <v>0</v>
      </c>
      <c r="F129" s="58">
        <f>IFERROR(VLOOKUP(E129,'MS1'!$B$1:$C$161,2,0),0)</f>
        <v>0</v>
      </c>
      <c r="G129" s="55" t="str">
        <f>IFERROR(VLOOKUP($B129,'MS2'!$A$1:$B$160,2,0),"0")</f>
        <v>0</v>
      </c>
      <c r="H129" s="58">
        <f>IFERROR(VLOOKUP(G129,'MS2'!$B$1:$C$161,2,0),0)</f>
        <v>0</v>
      </c>
      <c r="I129" s="55">
        <f>IFERROR(VLOOKUP($B129,'MS3'!$A$1:$B$161,2,0),0)</f>
        <v>0</v>
      </c>
      <c r="J129" s="58">
        <f>IFERROR(VLOOKUP(I129,'MS3'!$B$1:$C$161,2,0),0)</f>
        <v>0</v>
      </c>
      <c r="K129" s="55" t="str">
        <f>IFERROR(VLOOKUP($B129,'MS4'!$A$1:$B$160,2,0),"0")</f>
        <v>0</v>
      </c>
      <c r="L129" s="58">
        <f>IFERROR(VLOOKUP(K129,'MS4'!$B$1:$C$161,2,0),0)</f>
        <v>0</v>
      </c>
      <c r="M129" s="55" t="str">
        <f>IFERROR(VLOOKUP($B129,'MS5'!$A$1:$B$160,2,0),"0")</f>
        <v>0</v>
      </c>
      <c r="N129" s="58">
        <f>IFERROR(VLOOKUP(M129,'MS5'!$B$1:$C$161,2,0),0)</f>
        <v>0</v>
      </c>
      <c r="O129" s="55" t="str">
        <f>IFERROR(VLOOKUP($B129,'MS6'!$A$1:$B$160,2,0),"0")</f>
        <v>0</v>
      </c>
      <c r="P129" s="58">
        <f>IFERROR(VLOOKUP(O129,'MS6'!$B$1:$C$161,2,0),0)</f>
        <v>0</v>
      </c>
      <c r="Q129" s="55" t="str">
        <f>IFERROR(VLOOKUP($B129,'MS7'!$A$1:$B$160,2,0),"0")</f>
        <v>0</v>
      </c>
      <c r="R129" s="58">
        <f>IFERROR(VLOOKUP(Q129,'MS7'!$B$1:$C$161,2,0),0)</f>
        <v>0</v>
      </c>
      <c r="S129" s="55" t="str">
        <f>IFERROR(VLOOKUP($B129,'MS8'!$A$1:$B$160,2,0),"0")</f>
        <v>0</v>
      </c>
      <c r="T129" s="58">
        <f>IFERROR(VLOOKUP(S129,'MS8'!$B$1:$C$161,2,0),0)</f>
        <v>0</v>
      </c>
      <c r="U129" s="55" t="str">
        <f>IFERROR(VLOOKUP($B129,'MS9'!$A$1:$B$160,2,0),"0")</f>
        <v>0</v>
      </c>
      <c r="V129" s="58">
        <f>IFERROR(VLOOKUP(U129,'MS9'!$B$1:$C$161,2,0),0)</f>
        <v>0</v>
      </c>
      <c r="W129" s="55" t="str">
        <f>IFERROR(VLOOKUP($B129,'MS10'!$A$1:$B$160,2,0),"0")</f>
        <v>0</v>
      </c>
      <c r="X129" s="58">
        <f>IFERROR(VLOOKUP(W129,'MS10'!$B$1:$C$161,2,0),0)</f>
        <v>0</v>
      </c>
      <c r="Y129" s="55" t="str">
        <f>IFERROR(VLOOKUP($B129,'MS11'!$A$1:$B$160,2,0),"0")</f>
        <v>0</v>
      </c>
      <c r="Z129" s="58">
        <f>IFERROR(VLOOKUP(Y129,'MS11'!$B$1:$C$161,2,0),0)</f>
        <v>0</v>
      </c>
      <c r="AA129" s="55" t="str">
        <f>IFERROR(VLOOKUP($B129,'MS12'!$A$1:$B$160,2,0),"0")</f>
        <v>0</v>
      </c>
      <c r="AB129" s="58">
        <f>IFERROR(VLOOKUP(AA129,'MS12'!$B$1:$C$161,2,0),0)</f>
        <v>0</v>
      </c>
      <c r="AC129" s="55" t="str">
        <f>IFERROR(VLOOKUP($B129,'MS13'!$A$1:$B$160,2,0),"0")</f>
        <v>0</v>
      </c>
      <c r="AD129" s="58">
        <f>IFERROR(VLOOKUP(AC129,'MS13'!$B$1:$C$161,2,0),0)</f>
        <v>0</v>
      </c>
      <c r="AE129" s="41"/>
      <c r="AF129" s="51">
        <f t="shared" si="2"/>
        <v>0</v>
      </c>
      <c r="AG129" s="58">
        <f>IFERROR(VLOOKUP($AE129,'MS1'!$A$1:$C$161,3,0),0)</f>
        <v>0</v>
      </c>
      <c r="AH129" s="58">
        <f>IFERROR(VLOOKUP($AE129,'MS2'!$A$1:$C$161,3,0),0)</f>
        <v>0</v>
      </c>
      <c r="AI129" s="58">
        <f>IFERROR(VLOOKUP($AE129,'MS3'!$A$1:$C$161,3,0),0)</f>
        <v>0</v>
      </c>
      <c r="AJ129" s="58">
        <f>IFERROR(VLOOKUP($AE129,'MS4'!$A$1:$C$161,3,0),0)</f>
        <v>0</v>
      </c>
      <c r="AK129" s="58">
        <f>IFERROR(VLOOKUP($AE129,'MS5'!$A$1:$C$161,3,0),0)</f>
        <v>0</v>
      </c>
      <c r="AL129" s="58">
        <f>IFERROR(VLOOKUP($AE129,'MS6'!$A$1:$C$161,3,0),0)</f>
        <v>0</v>
      </c>
      <c r="AM129" s="58">
        <f>IFERROR(VLOOKUP($AE129,'MS7'!$A$1:$C$161,3,0),0)</f>
        <v>0</v>
      </c>
      <c r="AN129" s="58">
        <f>IFERROR(VLOOKUP($AE129,'MS8'!$A$1:$C$161,3,0),0)</f>
        <v>0</v>
      </c>
      <c r="AO129" s="58">
        <f>IFERROR(VLOOKUP($AE129,'MS9'!$A$1:$C$161,3,0),0)</f>
        <v>0</v>
      </c>
      <c r="AP129" s="58">
        <f>IFERROR(VLOOKUP($AE129,'MS10'!$A$1:$C$161,3,0),0)</f>
        <v>0</v>
      </c>
      <c r="AQ129" s="58">
        <f>IFERROR(VLOOKUP($AE129,'MS11'!$A$1:$C$161,3,0),0)</f>
        <v>0</v>
      </c>
      <c r="AR129" s="58">
        <f>IFERROR(VLOOKUP($AE129,'MS12'!$A$1:$C$161,3,0),0)</f>
        <v>0</v>
      </c>
      <c r="AS129" s="58">
        <f>IFERROR(VLOOKUP($AE129,'MS13'!$A$1:$C$161,3,0),0)</f>
        <v>0</v>
      </c>
    </row>
    <row r="130" ht="15.75" customHeight="1">
      <c r="A130" s="45">
        <f t="shared" si="1"/>
        <v>129</v>
      </c>
      <c r="B130" s="87"/>
      <c r="C130" s="51">
        <v>0.0</v>
      </c>
      <c r="D130" s="51"/>
      <c r="E130" s="55" t="str">
        <f>IFERROR(VLOOKUP($B130,'MS1'!$A$1:$B$160,2,0),"0")</f>
        <v>0</v>
      </c>
      <c r="F130" s="58">
        <f>IFERROR(VLOOKUP(E130,'MS1'!$B$1:$C$161,2,0),0)</f>
        <v>0</v>
      </c>
      <c r="G130" s="55" t="str">
        <f>IFERROR(VLOOKUP($B130,'MS2'!$A$1:$B$160,2,0),"0")</f>
        <v>0</v>
      </c>
      <c r="H130" s="58">
        <f>IFERROR(VLOOKUP(G130,'MS2'!$B$1:$C$161,2,0),0)</f>
        <v>0</v>
      </c>
      <c r="I130" s="55">
        <f>IFERROR(VLOOKUP($B130,'MS3'!$A$1:$B$161,2,0),0)</f>
        <v>0</v>
      </c>
      <c r="J130" s="58">
        <f>IFERROR(VLOOKUP(I130,'MS3'!$B$1:$C$161,2,0),0)</f>
        <v>0</v>
      </c>
      <c r="K130" s="55" t="str">
        <f>IFERROR(VLOOKUP($B130,'MS4'!$A$1:$B$160,2,0),"0")</f>
        <v>0</v>
      </c>
      <c r="L130" s="58">
        <f>IFERROR(VLOOKUP(K130,'MS4'!$B$1:$C$161,2,0),0)</f>
        <v>0</v>
      </c>
      <c r="M130" s="55" t="str">
        <f>IFERROR(VLOOKUP($B130,'MS5'!$A$1:$B$160,2,0),"0")</f>
        <v>0</v>
      </c>
      <c r="N130" s="58">
        <f>IFERROR(VLOOKUP(M130,'MS5'!$B$1:$C$161,2,0),0)</f>
        <v>0</v>
      </c>
      <c r="O130" s="55" t="str">
        <f>IFERROR(VLOOKUP($B130,'MS6'!$A$1:$B$160,2,0),"0")</f>
        <v>0</v>
      </c>
      <c r="P130" s="58">
        <f>IFERROR(VLOOKUP(O130,'MS6'!$B$1:$C$161,2,0),0)</f>
        <v>0</v>
      </c>
      <c r="Q130" s="55" t="str">
        <f>IFERROR(VLOOKUP($B130,'MS7'!$A$1:$B$160,2,0),"0")</f>
        <v>0</v>
      </c>
      <c r="R130" s="58">
        <f>IFERROR(VLOOKUP(Q130,'MS7'!$B$1:$C$161,2,0),0)</f>
        <v>0</v>
      </c>
      <c r="S130" s="55" t="str">
        <f>IFERROR(VLOOKUP($B130,'MS8'!$A$1:$B$160,2,0),"0")</f>
        <v>0</v>
      </c>
      <c r="T130" s="58">
        <f>IFERROR(VLOOKUP(S130,'MS8'!$B$1:$C$161,2,0),0)</f>
        <v>0</v>
      </c>
      <c r="U130" s="55" t="str">
        <f>IFERROR(VLOOKUP($B130,'MS9'!$A$1:$B$160,2,0),"0")</f>
        <v>0</v>
      </c>
      <c r="V130" s="58">
        <f>IFERROR(VLOOKUP(U130,'MS9'!$B$1:$C$161,2,0),0)</f>
        <v>0</v>
      </c>
      <c r="W130" s="55" t="str">
        <f>IFERROR(VLOOKUP($B130,'MS10'!$A$1:$B$160,2,0),"0")</f>
        <v>0</v>
      </c>
      <c r="X130" s="58">
        <f>IFERROR(VLOOKUP(W130,'MS10'!$B$1:$C$161,2,0),0)</f>
        <v>0</v>
      </c>
      <c r="Y130" s="55" t="str">
        <f>IFERROR(VLOOKUP($B130,'MS11'!$A$1:$B$160,2,0),"0")</f>
        <v>0</v>
      </c>
      <c r="Z130" s="58">
        <f>IFERROR(VLOOKUP(Y130,'MS11'!$B$1:$C$161,2,0),0)</f>
        <v>0</v>
      </c>
      <c r="AA130" s="55" t="str">
        <f>IFERROR(VLOOKUP($B130,'MS12'!$A$1:$B$160,2,0),"0")</f>
        <v>0</v>
      </c>
      <c r="AB130" s="58">
        <f>IFERROR(VLOOKUP(AA130,'MS12'!$B$1:$C$161,2,0),0)</f>
        <v>0</v>
      </c>
      <c r="AC130" s="55" t="str">
        <f>IFERROR(VLOOKUP($B130,'MS13'!$A$1:$B$160,2,0),"0")</f>
        <v>0</v>
      </c>
      <c r="AD130" s="58">
        <f>IFERROR(VLOOKUP(AC130,'MS13'!$B$1:$C$161,2,0),0)</f>
        <v>0</v>
      </c>
      <c r="AE130" s="41"/>
      <c r="AF130" s="51">
        <f t="shared" si="2"/>
        <v>0</v>
      </c>
      <c r="AG130" s="58">
        <f>IFERROR(VLOOKUP($AE130,'MS1'!$A$1:$C$161,3,0),0)</f>
        <v>0</v>
      </c>
      <c r="AH130" s="58">
        <f>IFERROR(VLOOKUP($AE130,'MS2'!$A$1:$C$161,3,0),0)</f>
        <v>0</v>
      </c>
      <c r="AI130" s="58">
        <f>IFERROR(VLOOKUP($AE130,'MS3'!$A$1:$C$161,3,0),0)</f>
        <v>0</v>
      </c>
      <c r="AJ130" s="58">
        <f>IFERROR(VLOOKUP($AE130,'MS4'!$A$1:$C$161,3,0),0)</f>
        <v>0</v>
      </c>
      <c r="AK130" s="58">
        <f>IFERROR(VLOOKUP($AE130,'MS5'!$A$1:$C$161,3,0),0)</f>
        <v>0</v>
      </c>
      <c r="AL130" s="58">
        <f>IFERROR(VLOOKUP($AE130,'MS6'!$A$1:$C$161,3,0),0)</f>
        <v>0</v>
      </c>
      <c r="AM130" s="58">
        <f>IFERROR(VLOOKUP($AE130,'MS7'!$A$1:$C$161,3,0),0)</f>
        <v>0</v>
      </c>
      <c r="AN130" s="58">
        <f>IFERROR(VLOOKUP($AE130,'MS8'!$A$1:$C$161,3,0),0)</f>
        <v>0</v>
      </c>
      <c r="AO130" s="58">
        <f>IFERROR(VLOOKUP($AE130,'MS9'!$A$1:$C$161,3,0),0)</f>
        <v>0</v>
      </c>
      <c r="AP130" s="58">
        <f>IFERROR(VLOOKUP($AE130,'MS10'!$A$1:$C$161,3,0),0)</f>
        <v>0</v>
      </c>
      <c r="AQ130" s="58">
        <f>IFERROR(VLOOKUP($AE130,'MS11'!$A$1:$C$161,3,0),0)</f>
        <v>0</v>
      </c>
      <c r="AR130" s="58">
        <f>IFERROR(VLOOKUP($AE130,'MS12'!$A$1:$C$161,3,0),0)</f>
        <v>0</v>
      </c>
      <c r="AS130" s="58">
        <f>IFERROR(VLOOKUP($AE130,'MS13'!$A$1:$C$161,3,0),0)</f>
        <v>0</v>
      </c>
    </row>
    <row r="131" ht="15.75" customHeight="1">
      <c r="A131" s="45">
        <f t="shared" si="1"/>
        <v>130</v>
      </c>
      <c r="B131" s="41"/>
      <c r="C131" s="51">
        <v>0.0</v>
      </c>
      <c r="D131" s="51"/>
      <c r="E131" s="55" t="str">
        <f>IFERROR(VLOOKUP($B131,'MS1'!$A$1:$B$160,2,0),"0")</f>
        <v>0</v>
      </c>
      <c r="F131" s="58">
        <f>IFERROR(VLOOKUP(E131,'MS1'!$B$1:$C$161,2,0),0)</f>
        <v>0</v>
      </c>
      <c r="G131" s="55" t="str">
        <f>IFERROR(VLOOKUP($B131,'MS2'!$A$1:$B$160,2,0),"0")</f>
        <v>0</v>
      </c>
      <c r="H131" s="58">
        <f>IFERROR(VLOOKUP(G131,'MS2'!$B$1:$C$161,2,0),0)</f>
        <v>0</v>
      </c>
      <c r="I131" s="55">
        <f>IFERROR(VLOOKUP($B131,'MS3'!$A$1:$B$161,2,0),0)</f>
        <v>0</v>
      </c>
      <c r="J131" s="58">
        <f>IFERROR(VLOOKUP(I131,'MS3'!$B$1:$C$161,2,0),0)</f>
        <v>0</v>
      </c>
      <c r="K131" s="55" t="str">
        <f>IFERROR(VLOOKUP($B131,'MS4'!$A$1:$B$160,2,0),"0")</f>
        <v>0</v>
      </c>
      <c r="L131" s="58">
        <f>IFERROR(VLOOKUP(K131,'MS4'!$B$1:$C$161,2,0),0)</f>
        <v>0</v>
      </c>
      <c r="M131" s="55" t="str">
        <f>IFERROR(VLOOKUP($B131,'MS5'!$A$1:$B$160,2,0),"0")</f>
        <v>0</v>
      </c>
      <c r="N131" s="58">
        <f>IFERROR(VLOOKUP(M131,'MS5'!$B$1:$C$161,2,0),0)</f>
        <v>0</v>
      </c>
      <c r="O131" s="55" t="str">
        <f>IFERROR(VLOOKUP($B131,'MS6'!$A$1:$B$160,2,0),"0")</f>
        <v>0</v>
      </c>
      <c r="P131" s="58">
        <f>IFERROR(VLOOKUP(O131,'MS6'!$B$1:$C$161,2,0),0)</f>
        <v>0</v>
      </c>
      <c r="Q131" s="55" t="str">
        <f>IFERROR(VLOOKUP($B131,'MS7'!$A$1:$B$160,2,0),"0")</f>
        <v>0</v>
      </c>
      <c r="R131" s="58">
        <f>IFERROR(VLOOKUP(Q131,'MS7'!$B$1:$C$161,2,0),0)</f>
        <v>0</v>
      </c>
      <c r="S131" s="55" t="str">
        <f>IFERROR(VLOOKUP($B131,'MS8'!$A$1:$B$160,2,0),"0")</f>
        <v>0</v>
      </c>
      <c r="T131" s="58">
        <f>IFERROR(VLOOKUP(S131,'MS8'!$B$1:$C$161,2,0),0)</f>
        <v>0</v>
      </c>
      <c r="U131" s="55" t="str">
        <f>IFERROR(VLOOKUP($B131,'MS9'!$A$1:$B$160,2,0),"0")</f>
        <v>0</v>
      </c>
      <c r="V131" s="58">
        <f>IFERROR(VLOOKUP(U131,'MS9'!$B$1:$C$161,2,0),0)</f>
        <v>0</v>
      </c>
      <c r="W131" s="55" t="str">
        <f>IFERROR(VLOOKUP($B131,'MS10'!$A$1:$B$160,2,0),"0")</f>
        <v>0</v>
      </c>
      <c r="X131" s="58">
        <f>IFERROR(VLOOKUP(W131,'MS10'!$B$1:$C$161,2,0),0)</f>
        <v>0</v>
      </c>
      <c r="Y131" s="55" t="str">
        <f>IFERROR(VLOOKUP($B131,'MS11'!$A$1:$B$160,2,0),"0")</f>
        <v>0</v>
      </c>
      <c r="Z131" s="58">
        <f>IFERROR(VLOOKUP(Y131,'MS11'!$B$1:$C$161,2,0),0)</f>
        <v>0</v>
      </c>
      <c r="AA131" s="55" t="str">
        <f>IFERROR(VLOOKUP($B131,'MS12'!$A$1:$B$160,2,0),"0")</f>
        <v>0</v>
      </c>
      <c r="AB131" s="58">
        <f>IFERROR(VLOOKUP(AA131,'MS12'!$B$1:$C$161,2,0),0)</f>
        <v>0</v>
      </c>
      <c r="AC131" s="55" t="str">
        <f>IFERROR(VLOOKUP($B131,'MS13'!$A$1:$B$160,2,0),"0")</f>
        <v>0</v>
      </c>
      <c r="AD131" s="58">
        <f>IFERROR(VLOOKUP(AC131,'MS13'!$B$1:$C$161,2,0),0)</f>
        <v>0</v>
      </c>
      <c r="AE131" s="41"/>
      <c r="AF131" s="51">
        <f t="shared" si="2"/>
        <v>0</v>
      </c>
      <c r="AG131" s="58">
        <f>IFERROR(VLOOKUP($AE131,'MS1'!$A$1:$C$161,3,0),0)</f>
        <v>0</v>
      </c>
      <c r="AH131" s="58">
        <f>IFERROR(VLOOKUP($AE131,'MS2'!$A$1:$C$161,3,0),0)</f>
        <v>0</v>
      </c>
      <c r="AI131" s="58">
        <f>IFERROR(VLOOKUP($AE131,'MS3'!$A$1:$C$161,3,0),0)</f>
        <v>0</v>
      </c>
      <c r="AJ131" s="58">
        <f>IFERROR(VLOOKUP($AE131,'MS4'!$A$1:$C$161,3,0),0)</f>
        <v>0</v>
      </c>
      <c r="AK131" s="58">
        <f>IFERROR(VLOOKUP($AE131,'MS5'!$A$1:$C$161,3,0),0)</f>
        <v>0</v>
      </c>
      <c r="AL131" s="58">
        <f>IFERROR(VLOOKUP($AE131,'MS6'!$A$1:$C$161,3,0),0)</f>
        <v>0</v>
      </c>
      <c r="AM131" s="58">
        <f>IFERROR(VLOOKUP($AE131,'MS7'!$A$1:$C$161,3,0),0)</f>
        <v>0</v>
      </c>
      <c r="AN131" s="58">
        <f>IFERROR(VLOOKUP($AE131,'MS8'!$A$1:$C$161,3,0),0)</f>
        <v>0</v>
      </c>
      <c r="AO131" s="58">
        <f>IFERROR(VLOOKUP($AE131,'MS9'!$A$1:$C$161,3,0),0)</f>
        <v>0</v>
      </c>
      <c r="AP131" s="58">
        <f>IFERROR(VLOOKUP($AE131,'MS10'!$A$1:$C$161,3,0),0)</f>
        <v>0</v>
      </c>
      <c r="AQ131" s="58">
        <f>IFERROR(VLOOKUP($AE131,'MS11'!$A$1:$C$161,3,0),0)</f>
        <v>0</v>
      </c>
      <c r="AR131" s="58">
        <f>IFERROR(VLOOKUP($AE131,'MS12'!$A$1:$C$161,3,0),0)</f>
        <v>0</v>
      </c>
      <c r="AS131" s="58">
        <f>IFERROR(VLOOKUP($AE131,'MS13'!$A$1:$C$161,3,0),0)</f>
        <v>0</v>
      </c>
    </row>
    <row r="132" ht="15.75" customHeight="1">
      <c r="A132" s="45">
        <f t="shared" si="1"/>
        <v>131</v>
      </c>
      <c r="B132" s="41"/>
      <c r="C132" s="51">
        <v>0.0</v>
      </c>
      <c r="D132" s="51"/>
      <c r="E132" s="55" t="str">
        <f>IFERROR(VLOOKUP($B132,'MS1'!$A$1:$B$160,2,0),"0")</f>
        <v>0</v>
      </c>
      <c r="F132" s="58">
        <f>IFERROR(VLOOKUP(E132,'MS1'!$B$1:$C$161,2,0),0)</f>
        <v>0</v>
      </c>
      <c r="G132" s="55" t="str">
        <f>IFERROR(VLOOKUP($B132,'MS2'!$A$1:$B$160,2,0),"0")</f>
        <v>0</v>
      </c>
      <c r="H132" s="58">
        <f>IFERROR(VLOOKUP(G132,'MS2'!$B$1:$C$161,2,0),0)</f>
        <v>0</v>
      </c>
      <c r="I132" s="55">
        <f>IFERROR(VLOOKUP($B132,'MS3'!$A$1:$B$161,2,0),0)</f>
        <v>0</v>
      </c>
      <c r="J132" s="58">
        <f>IFERROR(VLOOKUP(I132,'MS3'!$B$1:$C$161,2,0),0)</f>
        <v>0</v>
      </c>
      <c r="K132" s="55" t="str">
        <f>IFERROR(VLOOKUP($B132,'MS4'!$A$1:$B$160,2,0),"0")</f>
        <v>0</v>
      </c>
      <c r="L132" s="58">
        <f>IFERROR(VLOOKUP(K132,'MS4'!$B$1:$C$161,2,0),0)</f>
        <v>0</v>
      </c>
      <c r="M132" s="55" t="str">
        <f>IFERROR(VLOOKUP($B132,'MS5'!$A$1:$B$160,2,0),"0")</f>
        <v>0</v>
      </c>
      <c r="N132" s="58">
        <f>IFERROR(VLOOKUP(M132,'MS5'!$B$1:$C$161,2,0),0)</f>
        <v>0</v>
      </c>
      <c r="O132" s="55" t="str">
        <f>IFERROR(VLOOKUP($B132,'MS6'!$A$1:$B$160,2,0),"0")</f>
        <v>0</v>
      </c>
      <c r="P132" s="58">
        <f>IFERROR(VLOOKUP(O132,'MS6'!$B$1:$C$161,2,0),0)</f>
        <v>0</v>
      </c>
      <c r="Q132" s="55" t="str">
        <f>IFERROR(VLOOKUP($B132,'MS7'!$A$1:$B$160,2,0),"0")</f>
        <v>0</v>
      </c>
      <c r="R132" s="58">
        <f>IFERROR(VLOOKUP(Q132,'MS7'!$B$1:$C$161,2,0),0)</f>
        <v>0</v>
      </c>
      <c r="S132" s="55" t="str">
        <f>IFERROR(VLOOKUP($B132,'MS8'!$A$1:$B$160,2,0),"0")</f>
        <v>0</v>
      </c>
      <c r="T132" s="58">
        <f>IFERROR(VLOOKUP(S132,'MS8'!$B$1:$C$161,2,0),0)</f>
        <v>0</v>
      </c>
      <c r="U132" s="55" t="str">
        <f>IFERROR(VLOOKUP($B132,'MS9'!$A$1:$B$160,2,0),"0")</f>
        <v>0</v>
      </c>
      <c r="V132" s="58">
        <f>IFERROR(VLOOKUP(U132,'MS9'!$B$1:$C$161,2,0),0)</f>
        <v>0</v>
      </c>
      <c r="W132" s="55" t="str">
        <f>IFERROR(VLOOKUP($B132,'MS10'!$A$1:$B$160,2,0),"0")</f>
        <v>0</v>
      </c>
      <c r="X132" s="58">
        <f>IFERROR(VLOOKUP(W132,'MS10'!$B$1:$C$161,2,0),0)</f>
        <v>0</v>
      </c>
      <c r="Y132" s="55" t="str">
        <f>IFERROR(VLOOKUP($B132,'MS11'!$A$1:$B$160,2,0),"0")</f>
        <v>0</v>
      </c>
      <c r="Z132" s="58">
        <f>IFERROR(VLOOKUP(Y132,'MS11'!$B$1:$C$161,2,0),0)</f>
        <v>0</v>
      </c>
      <c r="AA132" s="55" t="str">
        <f>IFERROR(VLOOKUP($B132,'MS12'!$A$1:$B$160,2,0),"0")</f>
        <v>0</v>
      </c>
      <c r="AB132" s="58">
        <f>IFERROR(VLOOKUP(AA132,'MS12'!$B$1:$C$161,2,0),0)</f>
        <v>0</v>
      </c>
      <c r="AC132" s="55" t="str">
        <f>IFERROR(VLOOKUP($B132,'MS13'!$A$1:$B$160,2,0),"0")</f>
        <v>0</v>
      </c>
      <c r="AD132" s="58">
        <f>IFERROR(VLOOKUP(AC132,'MS13'!$B$1:$C$161,2,0),0)</f>
        <v>0</v>
      </c>
      <c r="AE132" s="41"/>
      <c r="AF132" s="51">
        <f t="shared" si="2"/>
        <v>0</v>
      </c>
      <c r="AG132" s="58">
        <f>IFERROR(VLOOKUP($AE132,'MS1'!$A$1:$C$161,3,0),0)</f>
        <v>0</v>
      </c>
      <c r="AH132" s="58">
        <f>IFERROR(VLOOKUP($AE132,'MS2'!$A$1:$C$161,3,0),0)</f>
        <v>0</v>
      </c>
      <c r="AI132" s="58">
        <f>IFERROR(VLOOKUP($AE132,'MS3'!$A$1:$C$161,3,0),0)</f>
        <v>0</v>
      </c>
      <c r="AJ132" s="58">
        <f>IFERROR(VLOOKUP($AE132,'MS4'!$A$1:$C$161,3,0),0)</f>
        <v>0</v>
      </c>
      <c r="AK132" s="58">
        <f>IFERROR(VLOOKUP($AE132,'MS5'!$A$1:$C$161,3,0),0)</f>
        <v>0</v>
      </c>
      <c r="AL132" s="58">
        <f>IFERROR(VLOOKUP($AE132,'MS6'!$A$1:$C$161,3,0),0)</f>
        <v>0</v>
      </c>
      <c r="AM132" s="58">
        <f>IFERROR(VLOOKUP($AE132,'MS7'!$A$1:$C$161,3,0),0)</f>
        <v>0</v>
      </c>
      <c r="AN132" s="58">
        <f>IFERROR(VLOOKUP($AE132,'MS8'!$A$1:$C$161,3,0),0)</f>
        <v>0</v>
      </c>
      <c r="AO132" s="58">
        <f>IFERROR(VLOOKUP($AE132,'MS9'!$A$1:$C$161,3,0),0)</f>
        <v>0</v>
      </c>
      <c r="AP132" s="58">
        <f>IFERROR(VLOOKUP($AE132,'MS10'!$A$1:$C$161,3,0),0)</f>
        <v>0</v>
      </c>
      <c r="AQ132" s="58">
        <f>IFERROR(VLOOKUP($AE132,'MS11'!$A$1:$C$161,3,0),0)</f>
        <v>0</v>
      </c>
      <c r="AR132" s="58">
        <f>IFERROR(VLOOKUP($AE132,'MS12'!$A$1:$C$161,3,0),0)</f>
        <v>0</v>
      </c>
      <c r="AS132" s="58">
        <f>IFERROR(VLOOKUP($AE132,'MS13'!$A$1:$C$161,3,0),0)</f>
        <v>0</v>
      </c>
    </row>
    <row r="133" ht="15.75" customHeight="1">
      <c r="A133" s="45">
        <f t="shared" si="1"/>
        <v>132</v>
      </c>
      <c r="B133" s="41"/>
      <c r="C133" s="51">
        <v>0.0</v>
      </c>
      <c r="D133" s="51"/>
      <c r="E133" s="55" t="str">
        <f>IFERROR(VLOOKUP($B133,'MS1'!$A$1:$B$160,2,0),"0")</f>
        <v>0</v>
      </c>
      <c r="F133" s="58">
        <f>IFERROR(VLOOKUP(E133,'MS1'!$B$1:$C$161,2,0),0)</f>
        <v>0</v>
      </c>
      <c r="G133" s="55" t="str">
        <f>IFERROR(VLOOKUP($B133,'MS2'!$A$1:$B$160,2,0),"0")</f>
        <v>0</v>
      </c>
      <c r="H133" s="58">
        <f>IFERROR(VLOOKUP(G133,'MS2'!$B$1:$C$161,2,0),0)</f>
        <v>0</v>
      </c>
      <c r="I133" s="55">
        <f>IFERROR(VLOOKUP($B133,'MS3'!$A$1:$B$161,2,0),0)</f>
        <v>0</v>
      </c>
      <c r="J133" s="58">
        <f>IFERROR(VLOOKUP(I133,'MS3'!$B$1:$C$161,2,0),0)</f>
        <v>0</v>
      </c>
      <c r="K133" s="55" t="str">
        <f>IFERROR(VLOOKUP($B133,'MS4'!$A$1:$B$160,2,0),"0")</f>
        <v>0</v>
      </c>
      <c r="L133" s="58">
        <f>IFERROR(VLOOKUP(K133,'MS4'!$B$1:$C$161,2,0),0)</f>
        <v>0</v>
      </c>
      <c r="M133" s="55" t="str">
        <f>IFERROR(VLOOKUP($B133,'MS5'!$A$1:$B$160,2,0),"0")</f>
        <v>0</v>
      </c>
      <c r="N133" s="58">
        <f>IFERROR(VLOOKUP(M133,'MS5'!$B$1:$C$161,2,0),0)</f>
        <v>0</v>
      </c>
      <c r="O133" s="55" t="str">
        <f>IFERROR(VLOOKUP($B133,'MS6'!$A$1:$B$160,2,0),"0")</f>
        <v>0</v>
      </c>
      <c r="P133" s="58">
        <f>IFERROR(VLOOKUP(O133,'MS6'!$B$1:$C$161,2,0),0)</f>
        <v>0</v>
      </c>
      <c r="Q133" s="55" t="str">
        <f>IFERROR(VLOOKUP($B133,'MS7'!$A$1:$B$160,2,0),"0")</f>
        <v>0</v>
      </c>
      <c r="R133" s="58">
        <f>IFERROR(VLOOKUP(Q133,'MS7'!$B$1:$C$161,2,0),0)</f>
        <v>0</v>
      </c>
      <c r="S133" s="55" t="str">
        <f>IFERROR(VLOOKUP($B133,'MS8'!$A$1:$B$160,2,0),"0")</f>
        <v>0</v>
      </c>
      <c r="T133" s="58">
        <f>IFERROR(VLOOKUP(S133,'MS8'!$B$1:$C$161,2,0),0)</f>
        <v>0</v>
      </c>
      <c r="U133" s="55" t="str">
        <f>IFERROR(VLOOKUP($B133,'MS9'!$A$1:$B$160,2,0),"0")</f>
        <v>0</v>
      </c>
      <c r="V133" s="58">
        <f>IFERROR(VLOOKUP(U133,'MS9'!$B$1:$C$161,2,0),0)</f>
        <v>0</v>
      </c>
      <c r="W133" s="55" t="str">
        <f>IFERROR(VLOOKUP($B133,'MS10'!$A$1:$B$160,2,0),"0")</f>
        <v>0</v>
      </c>
      <c r="X133" s="58">
        <f>IFERROR(VLOOKUP(W133,'MS10'!$B$1:$C$161,2,0),0)</f>
        <v>0</v>
      </c>
      <c r="Y133" s="55" t="str">
        <f>IFERROR(VLOOKUP($B133,'MS11'!$A$1:$B$160,2,0),"0")</f>
        <v>0</v>
      </c>
      <c r="Z133" s="58">
        <f>IFERROR(VLOOKUP(Y133,'MS11'!$B$1:$C$161,2,0),0)</f>
        <v>0</v>
      </c>
      <c r="AA133" s="55" t="str">
        <f>IFERROR(VLOOKUP($B133,'MS12'!$A$1:$B$160,2,0),"0")</f>
        <v>0</v>
      </c>
      <c r="AB133" s="58">
        <f>IFERROR(VLOOKUP(AA133,'MS12'!$B$1:$C$161,2,0),0)</f>
        <v>0</v>
      </c>
      <c r="AC133" s="55" t="str">
        <f>IFERROR(VLOOKUP($B133,'MS13'!$A$1:$B$160,2,0),"0")</f>
        <v>0</v>
      </c>
      <c r="AD133" s="58">
        <f>IFERROR(VLOOKUP(AC133,'MS13'!$B$1:$C$161,2,0),0)</f>
        <v>0</v>
      </c>
      <c r="AE133" s="41"/>
      <c r="AF133" s="51">
        <f t="shared" si="2"/>
        <v>0</v>
      </c>
      <c r="AG133" s="58">
        <f>IFERROR(VLOOKUP($AE133,'MS1'!$A$1:$C$161,3,0),0)</f>
        <v>0</v>
      </c>
      <c r="AH133" s="58">
        <f>IFERROR(VLOOKUP($AE133,'MS2'!$A$1:$C$161,3,0),0)</f>
        <v>0</v>
      </c>
      <c r="AI133" s="58">
        <f>IFERROR(VLOOKUP($AE133,'MS3'!$A$1:$C$161,3,0),0)</f>
        <v>0</v>
      </c>
      <c r="AJ133" s="58">
        <f>IFERROR(VLOOKUP($AE133,'MS4'!$A$1:$C$161,3,0),0)</f>
        <v>0</v>
      </c>
      <c r="AK133" s="58">
        <f>IFERROR(VLOOKUP($AE133,'MS5'!$A$1:$C$161,3,0),0)</f>
        <v>0</v>
      </c>
      <c r="AL133" s="58">
        <f>IFERROR(VLOOKUP($AE133,'MS6'!$A$1:$C$161,3,0),0)</f>
        <v>0</v>
      </c>
      <c r="AM133" s="58">
        <f>IFERROR(VLOOKUP($AE133,'MS7'!$A$1:$C$161,3,0),0)</f>
        <v>0</v>
      </c>
      <c r="AN133" s="58">
        <f>IFERROR(VLOOKUP($AE133,'MS8'!$A$1:$C$161,3,0),0)</f>
        <v>0</v>
      </c>
      <c r="AO133" s="58">
        <f>IFERROR(VLOOKUP($AE133,'MS9'!$A$1:$C$161,3,0),0)</f>
        <v>0</v>
      </c>
      <c r="AP133" s="58">
        <f>IFERROR(VLOOKUP($AE133,'MS10'!$A$1:$C$161,3,0),0)</f>
        <v>0</v>
      </c>
      <c r="AQ133" s="58">
        <f>IFERROR(VLOOKUP($AE133,'MS11'!$A$1:$C$161,3,0),0)</f>
        <v>0</v>
      </c>
      <c r="AR133" s="58">
        <f>IFERROR(VLOOKUP($AE133,'MS12'!$A$1:$C$161,3,0),0)</f>
        <v>0</v>
      </c>
      <c r="AS133" s="58">
        <f>IFERROR(VLOOKUP($AE133,'MS13'!$A$1:$C$161,3,0),0)</f>
        <v>0</v>
      </c>
    </row>
    <row r="134" ht="15.75" customHeight="1">
      <c r="A134" s="45">
        <f t="shared" si="1"/>
        <v>133</v>
      </c>
      <c r="B134" s="41"/>
      <c r="C134" s="51">
        <v>0.0</v>
      </c>
      <c r="D134" s="51"/>
      <c r="E134" s="55" t="str">
        <f>IFERROR(VLOOKUP($B134,'MS1'!$A$1:$B$160,2,0),"0")</f>
        <v>0</v>
      </c>
      <c r="F134" s="58">
        <f>IFERROR(VLOOKUP(E134,'MS1'!$B$1:$C$161,2,0),0)</f>
        <v>0</v>
      </c>
      <c r="G134" s="55" t="str">
        <f>IFERROR(VLOOKUP($B134,'MS2'!$A$1:$B$160,2,0),"0")</f>
        <v>0</v>
      </c>
      <c r="H134" s="58">
        <f>IFERROR(VLOOKUP(G134,'MS2'!$B$1:$C$161,2,0),0)</f>
        <v>0</v>
      </c>
      <c r="I134" s="55">
        <f>IFERROR(VLOOKUP($B134,'MS3'!$A$1:$B$161,2,0),0)</f>
        <v>0</v>
      </c>
      <c r="J134" s="58">
        <f>IFERROR(VLOOKUP(I134,'MS3'!$B$1:$C$161,2,0),0)</f>
        <v>0</v>
      </c>
      <c r="K134" s="55" t="str">
        <f>IFERROR(VLOOKUP($B134,'MS4'!$A$1:$B$160,2,0),"0")</f>
        <v>0</v>
      </c>
      <c r="L134" s="58">
        <f>IFERROR(VLOOKUP(K134,'MS4'!$B$1:$C$161,2,0),0)</f>
        <v>0</v>
      </c>
      <c r="M134" s="55" t="str">
        <f>IFERROR(VLOOKUP($B134,'MS5'!$A$1:$B$160,2,0),"0")</f>
        <v>0</v>
      </c>
      <c r="N134" s="58">
        <f>IFERROR(VLOOKUP(M134,'MS5'!$B$1:$C$161,2,0),0)</f>
        <v>0</v>
      </c>
      <c r="O134" s="55" t="str">
        <f>IFERROR(VLOOKUP($B134,'MS6'!$A$1:$B$160,2,0),"0")</f>
        <v>0</v>
      </c>
      <c r="P134" s="58">
        <f>IFERROR(VLOOKUP(O134,'MS6'!$B$1:$C$161,2,0),0)</f>
        <v>0</v>
      </c>
      <c r="Q134" s="55" t="str">
        <f>IFERROR(VLOOKUP($B134,'MS7'!$A$1:$B$160,2,0),"0")</f>
        <v>0</v>
      </c>
      <c r="R134" s="58">
        <f>IFERROR(VLOOKUP(Q134,'MS7'!$B$1:$C$161,2,0),0)</f>
        <v>0</v>
      </c>
      <c r="S134" s="55" t="str">
        <f>IFERROR(VLOOKUP($B134,'MS8'!$A$1:$B$160,2,0),"0")</f>
        <v>0</v>
      </c>
      <c r="T134" s="58">
        <f>IFERROR(VLOOKUP(S134,'MS8'!$B$1:$C$161,2,0),0)</f>
        <v>0</v>
      </c>
      <c r="U134" s="55" t="str">
        <f>IFERROR(VLOOKUP($B134,'MS9'!$A$1:$B$160,2,0),"0")</f>
        <v>0</v>
      </c>
      <c r="V134" s="58">
        <f>IFERROR(VLOOKUP(U134,'MS9'!$B$1:$C$161,2,0),0)</f>
        <v>0</v>
      </c>
      <c r="W134" s="55" t="str">
        <f>IFERROR(VLOOKUP($B134,'MS10'!$A$1:$B$160,2,0),"0")</f>
        <v>0</v>
      </c>
      <c r="X134" s="58">
        <f>IFERROR(VLOOKUP(W134,'MS10'!$B$1:$C$161,2,0),0)</f>
        <v>0</v>
      </c>
      <c r="Y134" s="55" t="str">
        <f>IFERROR(VLOOKUP($B134,'MS11'!$A$1:$B$160,2,0),"0")</f>
        <v>0</v>
      </c>
      <c r="Z134" s="58">
        <f>IFERROR(VLOOKUP(Y134,'MS11'!$B$1:$C$161,2,0),0)</f>
        <v>0</v>
      </c>
      <c r="AA134" s="55" t="str">
        <f>IFERROR(VLOOKUP($B134,'MS12'!$A$1:$B$160,2,0),"0")</f>
        <v>0</v>
      </c>
      <c r="AB134" s="58">
        <f>IFERROR(VLOOKUP(AA134,'MS12'!$B$1:$C$161,2,0),0)</f>
        <v>0</v>
      </c>
      <c r="AC134" s="55" t="str">
        <f>IFERROR(VLOOKUP($B134,'MS13'!$A$1:$B$160,2,0),"0")</f>
        <v>0</v>
      </c>
      <c r="AD134" s="58">
        <f>IFERROR(VLOOKUP(AC134,'MS13'!$B$1:$C$161,2,0),0)</f>
        <v>0</v>
      </c>
      <c r="AE134" s="41"/>
      <c r="AF134" s="51">
        <f t="shared" si="2"/>
        <v>0</v>
      </c>
      <c r="AG134" s="58">
        <f>IFERROR(VLOOKUP($AE134,'MS1'!$A$1:$C$161,3,0),0)</f>
        <v>0</v>
      </c>
      <c r="AH134" s="58">
        <f>IFERROR(VLOOKUP($AE134,'MS2'!$A$1:$C$161,3,0),0)</f>
        <v>0</v>
      </c>
      <c r="AI134" s="58">
        <f>IFERROR(VLOOKUP($AE134,'MS3'!$A$1:$C$161,3,0),0)</f>
        <v>0</v>
      </c>
      <c r="AJ134" s="58">
        <f>IFERROR(VLOOKUP($AE134,'MS4'!$A$1:$C$161,3,0),0)</f>
        <v>0</v>
      </c>
      <c r="AK134" s="58">
        <f>IFERROR(VLOOKUP($AE134,'MS5'!$A$1:$C$161,3,0),0)</f>
        <v>0</v>
      </c>
      <c r="AL134" s="58">
        <f>IFERROR(VLOOKUP($AE134,'MS6'!$A$1:$C$161,3,0),0)</f>
        <v>0</v>
      </c>
      <c r="AM134" s="58">
        <f>IFERROR(VLOOKUP($AE134,'MS7'!$A$1:$C$161,3,0),0)</f>
        <v>0</v>
      </c>
      <c r="AN134" s="58">
        <f>IFERROR(VLOOKUP($AE134,'MS8'!$A$1:$C$161,3,0),0)</f>
        <v>0</v>
      </c>
      <c r="AO134" s="58">
        <f>IFERROR(VLOOKUP($AE134,'MS9'!$A$1:$C$161,3,0),0)</f>
        <v>0</v>
      </c>
      <c r="AP134" s="58">
        <f>IFERROR(VLOOKUP($AE134,'MS10'!$A$1:$C$161,3,0),0)</f>
        <v>0</v>
      </c>
      <c r="AQ134" s="58">
        <f>IFERROR(VLOOKUP($AE134,'MS11'!$A$1:$C$161,3,0),0)</f>
        <v>0</v>
      </c>
      <c r="AR134" s="58">
        <f>IFERROR(VLOOKUP($AE134,'MS12'!$A$1:$C$161,3,0),0)</f>
        <v>0</v>
      </c>
      <c r="AS134" s="58">
        <f>IFERROR(VLOOKUP($AE134,'MS13'!$A$1:$C$161,3,0),0)</f>
        <v>0</v>
      </c>
    </row>
    <row r="135" ht="15.75" customHeight="1">
      <c r="A135" s="45">
        <f t="shared" si="1"/>
        <v>134</v>
      </c>
      <c r="B135" s="83"/>
      <c r="C135" s="51">
        <v>0.0</v>
      </c>
      <c r="D135" s="51"/>
      <c r="E135" s="55" t="str">
        <f>IFERROR(VLOOKUP($B135,'MS1'!$A$1:$B$160,2,0),"0")</f>
        <v>0</v>
      </c>
      <c r="F135" s="58">
        <f>IFERROR(VLOOKUP(E135,'MS1'!$B$1:$C$161,2,0),0)</f>
        <v>0</v>
      </c>
      <c r="G135" s="55" t="str">
        <f>IFERROR(VLOOKUP($B135,'MS2'!$A$1:$B$160,2,0),"0")</f>
        <v>0</v>
      </c>
      <c r="H135" s="58">
        <f>IFERROR(VLOOKUP(G135,'MS2'!$B$1:$C$161,2,0),0)</f>
        <v>0</v>
      </c>
      <c r="I135" s="55">
        <f>IFERROR(VLOOKUP($B135,'MS3'!$A$1:$B$161,2,0),0)</f>
        <v>0</v>
      </c>
      <c r="J135" s="58">
        <f>IFERROR(VLOOKUP(I135,'MS3'!$B$1:$C$161,2,0),0)</f>
        <v>0</v>
      </c>
      <c r="K135" s="55" t="str">
        <f>IFERROR(VLOOKUP($B135,'MS4'!$A$1:$B$160,2,0),"0")</f>
        <v>0</v>
      </c>
      <c r="L135" s="58">
        <f>IFERROR(VLOOKUP(K135,'MS4'!$B$1:$C$161,2,0),0)</f>
        <v>0</v>
      </c>
      <c r="M135" s="55" t="str">
        <f>IFERROR(VLOOKUP($B135,'MS5'!$A$1:$B$160,2,0),"0")</f>
        <v>0</v>
      </c>
      <c r="N135" s="58">
        <f>IFERROR(VLOOKUP(M135,'MS5'!$B$1:$C$161,2,0),0)</f>
        <v>0</v>
      </c>
      <c r="O135" s="55" t="str">
        <f>IFERROR(VLOOKUP($B135,'MS6'!$A$1:$B$160,2,0),"0")</f>
        <v>0</v>
      </c>
      <c r="P135" s="58">
        <f>IFERROR(VLOOKUP(O135,'MS6'!$B$1:$C$161,2,0),0)</f>
        <v>0</v>
      </c>
      <c r="Q135" s="55" t="str">
        <f>IFERROR(VLOOKUP($B135,'MS7'!$A$1:$B$160,2,0),"0")</f>
        <v>0</v>
      </c>
      <c r="R135" s="58">
        <f>IFERROR(VLOOKUP(Q135,'MS7'!$B$1:$C$161,2,0),0)</f>
        <v>0</v>
      </c>
      <c r="S135" s="55" t="str">
        <f>IFERROR(VLOOKUP($B135,'MS8'!$A$1:$B$160,2,0),"0")</f>
        <v>0</v>
      </c>
      <c r="T135" s="58">
        <f>IFERROR(VLOOKUP(S135,'MS8'!$B$1:$C$161,2,0),0)</f>
        <v>0</v>
      </c>
      <c r="U135" s="55" t="str">
        <f>IFERROR(VLOOKUP($B135,'MS9'!$A$1:$B$160,2,0),"0")</f>
        <v>0</v>
      </c>
      <c r="V135" s="58">
        <f>IFERROR(VLOOKUP(U135,'MS9'!$B$1:$C$161,2,0),0)</f>
        <v>0</v>
      </c>
      <c r="W135" s="55" t="str">
        <f>IFERROR(VLOOKUP($B135,'MS10'!$A$1:$B$160,2,0),"0")</f>
        <v>0</v>
      </c>
      <c r="X135" s="58">
        <f>IFERROR(VLOOKUP(W135,'MS10'!$B$1:$C$161,2,0),0)</f>
        <v>0</v>
      </c>
      <c r="Y135" s="55" t="str">
        <f>IFERROR(VLOOKUP($B135,'MS11'!$A$1:$B$160,2,0),"0")</f>
        <v>0</v>
      </c>
      <c r="Z135" s="58">
        <f>IFERROR(VLOOKUP(Y135,'MS11'!$B$1:$C$161,2,0),0)</f>
        <v>0</v>
      </c>
      <c r="AA135" s="55" t="str">
        <f>IFERROR(VLOOKUP($B135,'MS12'!$A$1:$B$160,2,0),"0")</f>
        <v>0</v>
      </c>
      <c r="AB135" s="58">
        <f>IFERROR(VLOOKUP(AA135,'MS12'!$B$1:$C$161,2,0),0)</f>
        <v>0</v>
      </c>
      <c r="AC135" s="55" t="str">
        <f>IFERROR(VLOOKUP($B135,'MS13'!$A$1:$B$160,2,0),"0")</f>
        <v>0</v>
      </c>
      <c r="AD135" s="58">
        <f>IFERROR(VLOOKUP(AC135,'MS13'!$B$1:$C$161,2,0),0)</f>
        <v>0</v>
      </c>
      <c r="AE135" s="41"/>
      <c r="AF135" s="51">
        <f t="shared" si="2"/>
        <v>0</v>
      </c>
      <c r="AG135" s="58">
        <f>IFERROR(VLOOKUP($AE135,'MS1'!$A$1:$C$161,3,0),0)</f>
        <v>0</v>
      </c>
      <c r="AH135" s="58">
        <f>IFERROR(VLOOKUP($AE135,'MS2'!$A$1:$C$161,3,0),0)</f>
        <v>0</v>
      </c>
      <c r="AI135" s="58">
        <f>IFERROR(VLOOKUP($AE135,'MS3'!$A$1:$C$161,3,0),0)</f>
        <v>0</v>
      </c>
      <c r="AJ135" s="58">
        <f>IFERROR(VLOOKUP($AE135,'MS4'!$A$1:$C$161,3,0),0)</f>
        <v>0</v>
      </c>
      <c r="AK135" s="58">
        <f>IFERROR(VLOOKUP($AE135,'MS5'!$A$1:$C$161,3,0),0)</f>
        <v>0</v>
      </c>
      <c r="AL135" s="58">
        <f>IFERROR(VLOOKUP($AE135,'MS6'!$A$1:$C$161,3,0),0)</f>
        <v>0</v>
      </c>
      <c r="AM135" s="58">
        <f>IFERROR(VLOOKUP($AE135,'MS7'!$A$1:$C$161,3,0),0)</f>
        <v>0</v>
      </c>
      <c r="AN135" s="58">
        <f>IFERROR(VLOOKUP($AE135,'MS8'!$A$1:$C$161,3,0),0)</f>
        <v>0</v>
      </c>
      <c r="AO135" s="58">
        <f>IFERROR(VLOOKUP($AE135,'MS9'!$A$1:$C$161,3,0),0)</f>
        <v>0</v>
      </c>
      <c r="AP135" s="58">
        <f>IFERROR(VLOOKUP($AE135,'MS10'!$A$1:$C$161,3,0),0)</f>
        <v>0</v>
      </c>
      <c r="AQ135" s="58">
        <f>IFERROR(VLOOKUP($AE135,'MS11'!$A$1:$C$161,3,0),0)</f>
        <v>0</v>
      </c>
      <c r="AR135" s="58">
        <f>IFERROR(VLOOKUP($AE135,'MS12'!$A$1:$C$161,3,0),0)</f>
        <v>0</v>
      </c>
      <c r="AS135" s="58">
        <f>IFERROR(VLOOKUP($AE135,'MS13'!$A$1:$C$161,3,0),0)</f>
        <v>0</v>
      </c>
    </row>
    <row r="136" ht="15.75" customHeight="1">
      <c r="A136" s="45">
        <f t="shared" si="1"/>
        <v>135</v>
      </c>
      <c r="B136" s="84"/>
      <c r="C136" s="51">
        <v>0.0</v>
      </c>
      <c r="D136" s="51"/>
      <c r="E136" s="55" t="str">
        <f>IFERROR(VLOOKUP($B136,'MS1'!$A$1:$B$160,2,0),"0")</f>
        <v>0</v>
      </c>
      <c r="F136" s="58">
        <f>IFERROR(VLOOKUP(E136,'MS1'!$B$1:$C$161,2,0),0)</f>
        <v>0</v>
      </c>
      <c r="G136" s="55" t="str">
        <f>IFERROR(VLOOKUP($B136,'MS2'!$A$1:$B$160,2,0),"0")</f>
        <v>0</v>
      </c>
      <c r="H136" s="58">
        <f>IFERROR(VLOOKUP(G136,'MS2'!$B$1:$C$161,2,0),0)</f>
        <v>0</v>
      </c>
      <c r="I136" s="55">
        <f>IFERROR(VLOOKUP($B136,'MS3'!$A$1:$B$161,2,0),0)</f>
        <v>0</v>
      </c>
      <c r="J136" s="58">
        <f>IFERROR(VLOOKUP(I136,'MS3'!$B$1:$C$161,2,0),0)</f>
        <v>0</v>
      </c>
      <c r="K136" s="55" t="str">
        <f>IFERROR(VLOOKUP($B136,'MS4'!$A$1:$B$160,2,0),"0")</f>
        <v>0</v>
      </c>
      <c r="L136" s="58">
        <f>IFERROR(VLOOKUP(K136,'MS4'!$B$1:$C$161,2,0),0)</f>
        <v>0</v>
      </c>
      <c r="M136" s="55" t="str">
        <f>IFERROR(VLOOKUP($B136,'MS5'!$A$1:$B$160,2,0),"0")</f>
        <v>0</v>
      </c>
      <c r="N136" s="58">
        <f>IFERROR(VLOOKUP(M136,'MS5'!$B$1:$C$161,2,0),0)</f>
        <v>0</v>
      </c>
      <c r="O136" s="55" t="str">
        <f>IFERROR(VLOOKUP($B136,'MS6'!$A$1:$B$160,2,0),"0")</f>
        <v>0</v>
      </c>
      <c r="P136" s="58">
        <f>IFERROR(VLOOKUP(O136,'MS6'!$B$1:$C$161,2,0),0)</f>
        <v>0</v>
      </c>
      <c r="Q136" s="55" t="str">
        <f>IFERROR(VLOOKUP($B136,'MS7'!$A$1:$B$160,2,0),"0")</f>
        <v>0</v>
      </c>
      <c r="R136" s="58">
        <f>IFERROR(VLOOKUP(Q136,'MS7'!$B$1:$C$161,2,0),0)</f>
        <v>0</v>
      </c>
      <c r="S136" s="55" t="str">
        <f>IFERROR(VLOOKUP($B136,'MS8'!$A$1:$B$160,2,0),"0")</f>
        <v>0</v>
      </c>
      <c r="T136" s="58">
        <f>IFERROR(VLOOKUP(S136,'MS8'!$B$1:$C$161,2,0),0)</f>
        <v>0</v>
      </c>
      <c r="U136" s="55" t="str">
        <f>IFERROR(VLOOKUP($B136,'MS9'!$A$1:$B$160,2,0),"0")</f>
        <v>0</v>
      </c>
      <c r="V136" s="58">
        <f>IFERROR(VLOOKUP(U136,'MS9'!$B$1:$C$161,2,0),0)</f>
        <v>0</v>
      </c>
      <c r="W136" s="55" t="str">
        <f>IFERROR(VLOOKUP($B136,'MS10'!$A$1:$B$160,2,0),"0")</f>
        <v>0</v>
      </c>
      <c r="X136" s="58">
        <f>IFERROR(VLOOKUP(W136,'MS10'!$B$1:$C$161,2,0),0)</f>
        <v>0</v>
      </c>
      <c r="Y136" s="55" t="str">
        <f>IFERROR(VLOOKUP($B136,'MS11'!$A$1:$B$160,2,0),"0")</f>
        <v>0</v>
      </c>
      <c r="Z136" s="58">
        <f>IFERROR(VLOOKUP(Y136,'MS11'!$B$1:$C$161,2,0),0)</f>
        <v>0</v>
      </c>
      <c r="AA136" s="55" t="str">
        <f>IFERROR(VLOOKUP($B136,'MS12'!$A$1:$B$160,2,0),"0")</f>
        <v>0</v>
      </c>
      <c r="AB136" s="58">
        <f>IFERROR(VLOOKUP(AA136,'MS12'!$B$1:$C$161,2,0),0)</f>
        <v>0</v>
      </c>
      <c r="AC136" s="55" t="str">
        <f>IFERROR(VLOOKUP($B136,'MS13'!$A$1:$B$160,2,0),"0")</f>
        <v>0</v>
      </c>
      <c r="AD136" s="58">
        <f>IFERROR(VLOOKUP(AC136,'MS13'!$B$1:$C$161,2,0),0)</f>
        <v>0</v>
      </c>
      <c r="AE136" s="41"/>
      <c r="AF136" s="51">
        <f t="shared" si="2"/>
        <v>0</v>
      </c>
      <c r="AG136" s="58">
        <f>IFERROR(VLOOKUP($AE136,'MS1'!$A$1:$C$161,3,0),0)</f>
        <v>0</v>
      </c>
      <c r="AH136" s="58">
        <f>IFERROR(VLOOKUP($AE136,'MS2'!$A$1:$C$161,3,0),0)</f>
        <v>0</v>
      </c>
      <c r="AI136" s="58">
        <f>IFERROR(VLOOKUP($AE136,'MS3'!$A$1:$C$161,3,0),0)</f>
        <v>0</v>
      </c>
      <c r="AJ136" s="58">
        <f>IFERROR(VLOOKUP($AE136,'MS4'!$A$1:$C$161,3,0),0)</f>
        <v>0</v>
      </c>
      <c r="AK136" s="58">
        <f>IFERROR(VLOOKUP($AE136,'MS5'!$A$1:$C$161,3,0),0)</f>
        <v>0</v>
      </c>
      <c r="AL136" s="58">
        <f>IFERROR(VLOOKUP($AE136,'MS6'!$A$1:$C$161,3,0),0)</f>
        <v>0</v>
      </c>
      <c r="AM136" s="58">
        <f>IFERROR(VLOOKUP($AE136,'MS7'!$A$1:$C$161,3,0),0)</f>
        <v>0</v>
      </c>
      <c r="AN136" s="58">
        <f>IFERROR(VLOOKUP($AE136,'MS8'!$A$1:$C$161,3,0),0)</f>
        <v>0</v>
      </c>
      <c r="AO136" s="58">
        <f>IFERROR(VLOOKUP($AE136,'MS9'!$A$1:$C$161,3,0),0)</f>
        <v>0</v>
      </c>
      <c r="AP136" s="58">
        <f>IFERROR(VLOOKUP($AE136,'MS10'!$A$1:$C$161,3,0),0)</f>
        <v>0</v>
      </c>
      <c r="AQ136" s="58">
        <f>IFERROR(VLOOKUP($AE136,'MS11'!$A$1:$C$161,3,0),0)</f>
        <v>0</v>
      </c>
      <c r="AR136" s="58">
        <f>IFERROR(VLOOKUP($AE136,'MS12'!$A$1:$C$161,3,0),0)</f>
        <v>0</v>
      </c>
      <c r="AS136" s="58">
        <f>IFERROR(VLOOKUP($AE136,'MS13'!$A$1:$C$161,3,0),0)</f>
        <v>0</v>
      </c>
    </row>
    <row r="137" ht="15.75" customHeight="1">
      <c r="A137" s="45">
        <f t="shared" si="1"/>
        <v>136</v>
      </c>
      <c r="B137" s="41"/>
      <c r="C137" s="51">
        <v>0.0</v>
      </c>
      <c r="D137" s="51"/>
      <c r="E137" s="55" t="str">
        <f>IFERROR(VLOOKUP($B137,'MS1'!$A$1:$B$160,2,0),"0")</f>
        <v>0</v>
      </c>
      <c r="F137" s="58">
        <f>IFERROR(VLOOKUP(E137,'MS1'!$B$1:$C$161,2,0),0)</f>
        <v>0</v>
      </c>
      <c r="G137" s="55" t="str">
        <f>IFERROR(VLOOKUP($B137,'MS2'!$A$1:$B$160,2,0),"0")</f>
        <v>0</v>
      </c>
      <c r="H137" s="58">
        <f>IFERROR(VLOOKUP(G137,'MS2'!$B$1:$C$161,2,0),0)</f>
        <v>0</v>
      </c>
      <c r="I137" s="55">
        <f>IFERROR(VLOOKUP($B137,'MS3'!$A$1:$B$161,2,0),0)</f>
        <v>0</v>
      </c>
      <c r="J137" s="58">
        <f>IFERROR(VLOOKUP(I137,'MS3'!$B$1:$C$161,2,0),0)</f>
        <v>0</v>
      </c>
      <c r="K137" s="55" t="str">
        <f>IFERROR(VLOOKUP($B137,'MS4'!$A$1:$B$160,2,0),"0")</f>
        <v>0</v>
      </c>
      <c r="L137" s="58">
        <f>IFERROR(VLOOKUP(K137,'MS4'!$B$1:$C$161,2,0),0)</f>
        <v>0</v>
      </c>
      <c r="M137" s="55" t="str">
        <f>IFERROR(VLOOKUP($B137,'MS5'!$A$1:$B$160,2,0),"0")</f>
        <v>0</v>
      </c>
      <c r="N137" s="58">
        <f>IFERROR(VLOOKUP(M137,'MS5'!$B$1:$C$161,2,0),0)</f>
        <v>0</v>
      </c>
      <c r="O137" s="55" t="str">
        <f>IFERROR(VLOOKUP($B137,'MS6'!$A$1:$B$160,2,0),"0")</f>
        <v>0</v>
      </c>
      <c r="P137" s="58">
        <f>IFERROR(VLOOKUP(O137,'MS6'!$B$1:$C$161,2,0),0)</f>
        <v>0</v>
      </c>
      <c r="Q137" s="55" t="str">
        <f>IFERROR(VLOOKUP($B137,'MS7'!$A$1:$B$160,2,0),"0")</f>
        <v>0</v>
      </c>
      <c r="R137" s="58">
        <f>IFERROR(VLOOKUP(Q137,'MS7'!$B$1:$C$161,2,0),0)</f>
        <v>0</v>
      </c>
      <c r="S137" s="55" t="str">
        <f>IFERROR(VLOOKUP($B137,'MS8'!$A$1:$B$160,2,0),"0")</f>
        <v>0</v>
      </c>
      <c r="T137" s="58">
        <f>IFERROR(VLOOKUP(S137,'MS8'!$B$1:$C$161,2,0),0)</f>
        <v>0</v>
      </c>
      <c r="U137" s="55" t="str">
        <f>IFERROR(VLOOKUP($B137,'MS9'!$A$1:$B$160,2,0),"0")</f>
        <v>0</v>
      </c>
      <c r="V137" s="58">
        <f>IFERROR(VLOOKUP(U137,'MS9'!$B$1:$C$161,2,0),0)</f>
        <v>0</v>
      </c>
      <c r="W137" s="55" t="str">
        <f>IFERROR(VLOOKUP($B137,'MS10'!$A$1:$B$160,2,0),"0")</f>
        <v>0</v>
      </c>
      <c r="X137" s="58">
        <f>IFERROR(VLOOKUP(W137,'MS10'!$B$1:$C$161,2,0),0)</f>
        <v>0</v>
      </c>
      <c r="Y137" s="55" t="str">
        <f>IFERROR(VLOOKUP($B137,'MS11'!$A$1:$B$160,2,0),"0")</f>
        <v>0</v>
      </c>
      <c r="Z137" s="58">
        <f>IFERROR(VLOOKUP(Y137,'MS11'!$B$1:$C$161,2,0),0)</f>
        <v>0</v>
      </c>
      <c r="AA137" s="55" t="str">
        <f>IFERROR(VLOOKUP($B137,'MS12'!$A$1:$B$160,2,0),"0")</f>
        <v>0</v>
      </c>
      <c r="AB137" s="58">
        <f>IFERROR(VLOOKUP(AA137,'MS12'!$B$1:$C$161,2,0),0)</f>
        <v>0</v>
      </c>
      <c r="AC137" s="55" t="str">
        <f>IFERROR(VLOOKUP($B137,'MS13'!$A$1:$B$160,2,0),"0")</f>
        <v>0</v>
      </c>
      <c r="AD137" s="58">
        <f>IFERROR(VLOOKUP(AC137,'MS13'!$B$1:$C$161,2,0),0)</f>
        <v>0</v>
      </c>
      <c r="AE137" s="41"/>
      <c r="AF137" s="51">
        <f t="shared" si="2"/>
        <v>0</v>
      </c>
      <c r="AG137" s="58">
        <f>IFERROR(VLOOKUP($AE137,'MS1'!$A$1:$C$161,3,0),0)</f>
        <v>0</v>
      </c>
      <c r="AH137" s="58">
        <f>IFERROR(VLOOKUP($AE137,'MS2'!$A$1:$C$161,3,0),0)</f>
        <v>0</v>
      </c>
      <c r="AI137" s="58">
        <f>IFERROR(VLOOKUP($AE137,'MS3'!$A$1:$C$161,3,0),0)</f>
        <v>0</v>
      </c>
      <c r="AJ137" s="58">
        <f>IFERROR(VLOOKUP($AE137,'MS4'!$A$1:$C$161,3,0),0)</f>
        <v>0</v>
      </c>
      <c r="AK137" s="58">
        <f>IFERROR(VLOOKUP($AE137,'MS5'!$A$1:$C$161,3,0),0)</f>
        <v>0</v>
      </c>
      <c r="AL137" s="58">
        <f>IFERROR(VLOOKUP($AE137,'MS6'!$A$1:$C$161,3,0),0)</f>
        <v>0</v>
      </c>
      <c r="AM137" s="58">
        <f>IFERROR(VLOOKUP($AE137,'MS7'!$A$1:$C$161,3,0),0)</f>
        <v>0</v>
      </c>
      <c r="AN137" s="58">
        <f>IFERROR(VLOOKUP($AE137,'MS8'!$A$1:$C$161,3,0),0)</f>
        <v>0</v>
      </c>
      <c r="AO137" s="58">
        <f>IFERROR(VLOOKUP($AE137,'MS9'!$A$1:$C$161,3,0),0)</f>
        <v>0</v>
      </c>
      <c r="AP137" s="58">
        <f>IFERROR(VLOOKUP($AE137,'MS10'!$A$1:$C$161,3,0),0)</f>
        <v>0</v>
      </c>
      <c r="AQ137" s="58">
        <f>IFERROR(VLOOKUP($AE137,'MS11'!$A$1:$C$161,3,0),0)</f>
        <v>0</v>
      </c>
      <c r="AR137" s="58">
        <f>IFERROR(VLOOKUP($AE137,'MS12'!$A$1:$C$161,3,0),0)</f>
        <v>0</v>
      </c>
      <c r="AS137" s="58">
        <f>IFERROR(VLOOKUP($AE137,'MS13'!$A$1:$C$161,3,0),0)</f>
        <v>0</v>
      </c>
    </row>
    <row r="138" ht="15.75" customHeight="1">
      <c r="A138" s="45">
        <f t="shared" si="1"/>
        <v>137</v>
      </c>
      <c r="B138" s="41"/>
      <c r="C138" s="51">
        <v>0.0</v>
      </c>
      <c r="D138" s="51"/>
      <c r="E138" s="55" t="str">
        <f>IFERROR(VLOOKUP($B138,'MS1'!$A$1:$B$160,2,0),"0")</f>
        <v>0</v>
      </c>
      <c r="F138" s="58">
        <f>IFERROR(VLOOKUP(E138,'MS1'!$B$1:$C$161,2,0),0)</f>
        <v>0</v>
      </c>
      <c r="G138" s="55" t="str">
        <f>IFERROR(VLOOKUP($B138,'MS2'!$A$1:$B$160,2,0),"0")</f>
        <v>0</v>
      </c>
      <c r="H138" s="58">
        <f>IFERROR(VLOOKUP(G138,'MS2'!$B$1:$C$161,2,0),0)</f>
        <v>0</v>
      </c>
      <c r="I138" s="55">
        <f>IFERROR(VLOOKUP($B138,'MS3'!$A$1:$B$161,2,0),0)</f>
        <v>0</v>
      </c>
      <c r="J138" s="58">
        <f>IFERROR(VLOOKUP(I138,'MS3'!$B$1:$C$161,2,0),0)</f>
        <v>0</v>
      </c>
      <c r="K138" s="55" t="str">
        <f>IFERROR(VLOOKUP($B138,'MS4'!$A$1:$B$160,2,0),"0")</f>
        <v>0</v>
      </c>
      <c r="L138" s="58">
        <f>IFERROR(VLOOKUP(K138,'MS4'!$B$1:$C$161,2,0),0)</f>
        <v>0</v>
      </c>
      <c r="M138" s="55" t="str">
        <f>IFERROR(VLOOKUP($B138,'MS5'!$A$1:$B$160,2,0),"0")</f>
        <v>0</v>
      </c>
      <c r="N138" s="58">
        <f>IFERROR(VLOOKUP(M138,'MS5'!$B$1:$C$161,2,0),0)</f>
        <v>0</v>
      </c>
      <c r="O138" s="55" t="str">
        <f>IFERROR(VLOOKUP($B138,'MS6'!$A$1:$B$160,2,0),"0")</f>
        <v>0</v>
      </c>
      <c r="P138" s="58">
        <f>IFERROR(VLOOKUP(O138,'MS6'!$B$1:$C$161,2,0),0)</f>
        <v>0</v>
      </c>
      <c r="Q138" s="55" t="str">
        <f>IFERROR(VLOOKUP($B138,'MS7'!$A$1:$B$160,2,0),"0")</f>
        <v>0</v>
      </c>
      <c r="R138" s="58">
        <f>IFERROR(VLOOKUP(Q138,'MS7'!$B$1:$C$161,2,0),0)</f>
        <v>0</v>
      </c>
      <c r="S138" s="55" t="str">
        <f>IFERROR(VLOOKUP($B138,'MS8'!$A$1:$B$160,2,0),"0")</f>
        <v>0</v>
      </c>
      <c r="T138" s="58">
        <f>IFERROR(VLOOKUP(S138,'MS8'!$B$1:$C$161,2,0),0)</f>
        <v>0</v>
      </c>
      <c r="U138" s="55" t="str">
        <f>IFERROR(VLOOKUP($B138,'MS9'!$A$1:$B$160,2,0),"0")</f>
        <v>0</v>
      </c>
      <c r="V138" s="58">
        <f>IFERROR(VLOOKUP(U138,'MS9'!$B$1:$C$161,2,0),0)</f>
        <v>0</v>
      </c>
      <c r="W138" s="55" t="str">
        <f>IFERROR(VLOOKUP($B138,'MS10'!$A$1:$B$160,2,0),"0")</f>
        <v>0</v>
      </c>
      <c r="X138" s="58">
        <f>IFERROR(VLOOKUP(W138,'MS10'!$B$1:$C$161,2,0),0)</f>
        <v>0</v>
      </c>
      <c r="Y138" s="55" t="str">
        <f>IFERROR(VLOOKUP($B138,'MS11'!$A$1:$B$160,2,0),"0")</f>
        <v>0</v>
      </c>
      <c r="Z138" s="58">
        <f>IFERROR(VLOOKUP(Y138,'MS11'!$B$1:$C$161,2,0),0)</f>
        <v>0</v>
      </c>
      <c r="AA138" s="55" t="str">
        <f>IFERROR(VLOOKUP($B138,'MS12'!$A$1:$B$160,2,0),"0")</f>
        <v>0</v>
      </c>
      <c r="AB138" s="58">
        <f>IFERROR(VLOOKUP(AA138,'MS12'!$B$1:$C$161,2,0),0)</f>
        <v>0</v>
      </c>
      <c r="AC138" s="55" t="str">
        <f>IFERROR(VLOOKUP($B138,'MS13'!$A$1:$B$160,2,0),"0")</f>
        <v>0</v>
      </c>
      <c r="AD138" s="58">
        <f>IFERROR(VLOOKUP(AC138,'MS13'!$B$1:$C$161,2,0),0)</f>
        <v>0</v>
      </c>
      <c r="AE138" s="41"/>
      <c r="AF138" s="51">
        <f t="shared" si="2"/>
        <v>0</v>
      </c>
      <c r="AG138" s="58">
        <f>IFERROR(VLOOKUP($AE138,'MS1'!$A$1:$C$161,3,0),0)</f>
        <v>0</v>
      </c>
      <c r="AH138" s="58">
        <f>IFERROR(VLOOKUP($AE138,'MS2'!$A$1:$C$161,3,0),0)</f>
        <v>0</v>
      </c>
      <c r="AI138" s="58">
        <f>IFERROR(VLOOKUP($AE138,'MS3'!$A$1:$C$161,3,0),0)</f>
        <v>0</v>
      </c>
      <c r="AJ138" s="58">
        <f>IFERROR(VLOOKUP($AE138,'MS4'!$A$1:$C$161,3,0),0)</f>
        <v>0</v>
      </c>
      <c r="AK138" s="58">
        <f>IFERROR(VLOOKUP($AE138,'MS5'!$A$1:$C$161,3,0),0)</f>
        <v>0</v>
      </c>
      <c r="AL138" s="58">
        <f>IFERROR(VLOOKUP($AE138,'MS6'!$A$1:$C$161,3,0),0)</f>
        <v>0</v>
      </c>
      <c r="AM138" s="58">
        <f>IFERROR(VLOOKUP($AE138,'MS7'!$A$1:$C$161,3,0),0)</f>
        <v>0</v>
      </c>
      <c r="AN138" s="58">
        <f>IFERROR(VLOOKUP($AE138,'MS8'!$A$1:$C$161,3,0),0)</f>
        <v>0</v>
      </c>
      <c r="AO138" s="58">
        <f>IFERROR(VLOOKUP($AE138,'MS9'!$A$1:$C$161,3,0),0)</f>
        <v>0</v>
      </c>
      <c r="AP138" s="58">
        <f>IFERROR(VLOOKUP($AE138,'MS10'!$A$1:$C$161,3,0),0)</f>
        <v>0</v>
      </c>
      <c r="AQ138" s="58">
        <f>IFERROR(VLOOKUP($AE138,'MS11'!$A$1:$C$161,3,0),0)</f>
        <v>0</v>
      </c>
      <c r="AR138" s="58">
        <f>IFERROR(VLOOKUP($AE138,'MS12'!$A$1:$C$161,3,0),0)</f>
        <v>0</v>
      </c>
      <c r="AS138" s="58">
        <f>IFERROR(VLOOKUP($AE138,'MS13'!$A$1:$C$161,3,0),0)</f>
        <v>0</v>
      </c>
    </row>
    <row r="139" ht="15.75" customHeight="1">
      <c r="A139" s="45">
        <f t="shared" si="1"/>
        <v>138</v>
      </c>
      <c r="B139" s="41"/>
      <c r="C139" s="51">
        <v>0.0</v>
      </c>
      <c r="D139" s="51"/>
      <c r="E139" s="55" t="str">
        <f>IFERROR(VLOOKUP($B139,'MS1'!$A$1:$B$160,2,0),"0")</f>
        <v>0</v>
      </c>
      <c r="F139" s="58">
        <f>IFERROR(VLOOKUP(E139,'MS1'!$B$1:$C$161,2,0),0)</f>
        <v>0</v>
      </c>
      <c r="G139" s="55" t="str">
        <f>IFERROR(VLOOKUP($B139,'MS2'!$A$1:$B$160,2,0),"0")</f>
        <v>0</v>
      </c>
      <c r="H139" s="58">
        <f>IFERROR(VLOOKUP(G139,'MS2'!$B$1:$C$161,2,0),0)</f>
        <v>0</v>
      </c>
      <c r="I139" s="55">
        <f>IFERROR(VLOOKUP($B139,'MS3'!$A$1:$B$161,2,0),0)</f>
        <v>0</v>
      </c>
      <c r="J139" s="58">
        <f>IFERROR(VLOOKUP(I139,'MS3'!$B$1:$C$161,2,0),0)</f>
        <v>0</v>
      </c>
      <c r="K139" s="55" t="str">
        <f>IFERROR(VLOOKUP($B139,'MS4'!$A$1:$B$160,2,0),"0")</f>
        <v>0</v>
      </c>
      <c r="L139" s="58">
        <f>IFERROR(VLOOKUP(K139,'MS4'!$B$1:$C$161,2,0),0)</f>
        <v>0</v>
      </c>
      <c r="M139" s="55" t="str">
        <f>IFERROR(VLOOKUP($B139,'MS5'!$A$1:$B$160,2,0),"0")</f>
        <v>0</v>
      </c>
      <c r="N139" s="58">
        <f>IFERROR(VLOOKUP(M139,'MS5'!$B$1:$C$161,2,0),0)</f>
        <v>0</v>
      </c>
      <c r="O139" s="55" t="str">
        <f>IFERROR(VLOOKUP($B139,'MS6'!$A$1:$B$160,2,0),"0")</f>
        <v>0</v>
      </c>
      <c r="P139" s="58">
        <f>IFERROR(VLOOKUP(O139,'MS6'!$B$1:$C$161,2,0),0)</f>
        <v>0</v>
      </c>
      <c r="Q139" s="55" t="str">
        <f>IFERROR(VLOOKUP($B139,'MS7'!$A$1:$B$160,2,0),"0")</f>
        <v>0</v>
      </c>
      <c r="R139" s="58">
        <f>IFERROR(VLOOKUP(Q139,'MS7'!$B$1:$C$161,2,0),0)</f>
        <v>0</v>
      </c>
      <c r="S139" s="55" t="str">
        <f>IFERROR(VLOOKUP($B139,'MS8'!$A$1:$B$160,2,0),"0")</f>
        <v>0</v>
      </c>
      <c r="T139" s="58">
        <f>IFERROR(VLOOKUP(S139,'MS8'!$B$1:$C$161,2,0),0)</f>
        <v>0</v>
      </c>
      <c r="U139" s="55" t="str">
        <f>IFERROR(VLOOKUP($B139,'MS9'!$A$1:$B$160,2,0),"0")</f>
        <v>0</v>
      </c>
      <c r="V139" s="58">
        <f>IFERROR(VLOOKUP(U139,'MS9'!$B$1:$C$161,2,0),0)</f>
        <v>0</v>
      </c>
      <c r="W139" s="55" t="str">
        <f>IFERROR(VLOOKUP($B139,'MS10'!$A$1:$B$160,2,0),"0")</f>
        <v>0</v>
      </c>
      <c r="X139" s="58">
        <f>IFERROR(VLOOKUP(W139,'MS10'!$B$1:$C$161,2,0),0)</f>
        <v>0</v>
      </c>
      <c r="Y139" s="55" t="str">
        <f>IFERROR(VLOOKUP($B139,'MS11'!$A$1:$B$160,2,0),"0")</f>
        <v>0</v>
      </c>
      <c r="Z139" s="58">
        <f>IFERROR(VLOOKUP(Y139,'MS11'!$B$1:$C$161,2,0),0)</f>
        <v>0</v>
      </c>
      <c r="AA139" s="55" t="str">
        <f>IFERROR(VLOOKUP($B139,'MS12'!$A$1:$B$160,2,0),"0")</f>
        <v>0</v>
      </c>
      <c r="AB139" s="58">
        <f>IFERROR(VLOOKUP(AA139,'MS12'!$B$1:$C$161,2,0),0)</f>
        <v>0</v>
      </c>
      <c r="AC139" s="55" t="str">
        <f>IFERROR(VLOOKUP($B139,'MS13'!$A$1:$B$160,2,0),"0")</f>
        <v>0</v>
      </c>
      <c r="AD139" s="58">
        <f>IFERROR(VLOOKUP(AC139,'MS13'!$B$1:$C$161,2,0),0)</f>
        <v>0</v>
      </c>
      <c r="AE139" s="41"/>
      <c r="AF139" s="51">
        <f t="shared" si="2"/>
        <v>0</v>
      </c>
      <c r="AG139" s="58">
        <f>IFERROR(VLOOKUP($AE139,'MS1'!$A$1:$C$161,3,0),0)</f>
        <v>0</v>
      </c>
      <c r="AH139" s="58">
        <f>IFERROR(VLOOKUP($AE139,'MS2'!$A$1:$C$161,3,0),0)</f>
        <v>0</v>
      </c>
      <c r="AI139" s="58">
        <f>IFERROR(VLOOKUP($AE139,'MS3'!$A$1:$C$161,3,0),0)</f>
        <v>0</v>
      </c>
      <c r="AJ139" s="58">
        <f>IFERROR(VLOOKUP($AE139,'MS4'!$A$1:$C$161,3,0),0)</f>
        <v>0</v>
      </c>
      <c r="AK139" s="58">
        <f>IFERROR(VLOOKUP($AE139,'MS5'!$A$1:$C$161,3,0),0)</f>
        <v>0</v>
      </c>
      <c r="AL139" s="58">
        <f>IFERROR(VLOOKUP($AE139,'MS6'!$A$1:$C$161,3,0),0)</f>
        <v>0</v>
      </c>
      <c r="AM139" s="58">
        <f>IFERROR(VLOOKUP($AE139,'MS7'!$A$1:$C$161,3,0),0)</f>
        <v>0</v>
      </c>
      <c r="AN139" s="58">
        <f>IFERROR(VLOOKUP($AE139,'MS8'!$A$1:$C$161,3,0),0)</f>
        <v>0</v>
      </c>
      <c r="AO139" s="58">
        <f>IFERROR(VLOOKUP($AE139,'MS9'!$A$1:$C$161,3,0),0)</f>
        <v>0</v>
      </c>
      <c r="AP139" s="58">
        <f>IFERROR(VLOOKUP($AE139,'MS10'!$A$1:$C$161,3,0),0)</f>
        <v>0</v>
      </c>
      <c r="AQ139" s="58">
        <f>IFERROR(VLOOKUP($AE139,'MS11'!$A$1:$C$161,3,0),0)</f>
        <v>0</v>
      </c>
      <c r="AR139" s="58">
        <f>IFERROR(VLOOKUP($AE139,'MS12'!$A$1:$C$161,3,0),0)</f>
        <v>0</v>
      </c>
      <c r="AS139" s="58">
        <f>IFERROR(VLOOKUP($AE139,'MS13'!$A$1:$C$161,3,0),0)</f>
        <v>0</v>
      </c>
    </row>
    <row r="140" ht="15.75" customHeight="1">
      <c r="A140" s="45">
        <f t="shared" si="1"/>
        <v>139</v>
      </c>
      <c r="B140" s="83"/>
      <c r="C140" s="51">
        <v>0.0</v>
      </c>
      <c r="D140" s="51"/>
      <c r="E140" s="55" t="str">
        <f>IFERROR(VLOOKUP($B140,'MS1'!$A$1:$B$160,2,0),"0")</f>
        <v>0</v>
      </c>
      <c r="F140" s="58">
        <f>IFERROR(VLOOKUP(E140,'MS1'!$B$1:$C$161,2,0),0)</f>
        <v>0</v>
      </c>
      <c r="G140" s="55" t="str">
        <f>IFERROR(VLOOKUP($B140,'MS2'!$A$1:$B$160,2,0),"0")</f>
        <v>0</v>
      </c>
      <c r="H140" s="58">
        <f>IFERROR(VLOOKUP(G140,'MS2'!$B$1:$C$161,2,0),0)</f>
        <v>0</v>
      </c>
      <c r="I140" s="55">
        <f>IFERROR(VLOOKUP($B140,'MS3'!$A$1:$B$161,2,0),0)</f>
        <v>0</v>
      </c>
      <c r="J140" s="58">
        <f>IFERROR(VLOOKUP(I140,'MS3'!$B$1:$C$161,2,0),0)</f>
        <v>0</v>
      </c>
      <c r="K140" s="55" t="str">
        <f>IFERROR(VLOOKUP($B140,'MS4'!$A$1:$B$160,2,0),"0")</f>
        <v>0</v>
      </c>
      <c r="L140" s="58">
        <f>IFERROR(VLOOKUP(K140,'MS4'!$B$1:$C$161,2,0),0)</f>
        <v>0</v>
      </c>
      <c r="M140" s="55" t="str">
        <f>IFERROR(VLOOKUP($B140,'MS5'!$A$1:$B$160,2,0),"0")</f>
        <v>0</v>
      </c>
      <c r="N140" s="58">
        <f>IFERROR(VLOOKUP(M140,'MS5'!$B$1:$C$161,2,0),0)</f>
        <v>0</v>
      </c>
      <c r="O140" s="55" t="str">
        <f>IFERROR(VLOOKUP($B140,'MS6'!$A$1:$B$160,2,0),"0")</f>
        <v>0</v>
      </c>
      <c r="P140" s="58">
        <f>IFERROR(VLOOKUP(O140,'MS6'!$B$1:$C$161,2,0),0)</f>
        <v>0</v>
      </c>
      <c r="Q140" s="55" t="str">
        <f>IFERROR(VLOOKUP($B140,'MS7'!$A$1:$B$160,2,0),"0")</f>
        <v>0</v>
      </c>
      <c r="R140" s="58">
        <f>IFERROR(VLOOKUP(Q140,'MS7'!$B$1:$C$161,2,0),0)</f>
        <v>0</v>
      </c>
      <c r="S140" s="55" t="str">
        <f>IFERROR(VLOOKUP($B140,'MS8'!$A$1:$B$160,2,0),"0")</f>
        <v>0</v>
      </c>
      <c r="T140" s="58">
        <f>IFERROR(VLOOKUP(S140,'MS8'!$B$1:$C$161,2,0),0)</f>
        <v>0</v>
      </c>
      <c r="U140" s="55" t="str">
        <f>IFERROR(VLOOKUP($B140,'MS9'!$A$1:$B$160,2,0),"0")</f>
        <v>0</v>
      </c>
      <c r="V140" s="58">
        <f>IFERROR(VLOOKUP(U140,'MS9'!$B$1:$C$161,2,0),0)</f>
        <v>0</v>
      </c>
      <c r="W140" s="55" t="str">
        <f>IFERROR(VLOOKUP($B140,'MS10'!$A$1:$B$160,2,0),"0")</f>
        <v>0</v>
      </c>
      <c r="X140" s="58">
        <f>IFERROR(VLOOKUP(W140,'MS10'!$B$1:$C$161,2,0),0)</f>
        <v>0</v>
      </c>
      <c r="Y140" s="55" t="str">
        <f>IFERROR(VLOOKUP($B140,'MS11'!$A$1:$B$160,2,0),"0")</f>
        <v>0</v>
      </c>
      <c r="Z140" s="58">
        <f>IFERROR(VLOOKUP(Y140,'MS11'!$B$1:$C$161,2,0),0)</f>
        <v>0</v>
      </c>
      <c r="AA140" s="55" t="str">
        <f>IFERROR(VLOOKUP($B140,'MS12'!$A$1:$B$160,2,0),"0")</f>
        <v>0</v>
      </c>
      <c r="AB140" s="58">
        <f>IFERROR(VLOOKUP(AA140,'MS12'!$B$1:$C$161,2,0),0)</f>
        <v>0</v>
      </c>
      <c r="AC140" s="55" t="str">
        <f>IFERROR(VLOOKUP($B140,'MS13'!$A$1:$B$160,2,0),"0")</f>
        <v>0</v>
      </c>
      <c r="AD140" s="58">
        <f>IFERROR(VLOOKUP(AC140,'MS13'!$B$1:$C$161,2,0),0)</f>
        <v>0</v>
      </c>
      <c r="AE140" s="41"/>
      <c r="AF140" s="51">
        <f t="shared" si="2"/>
        <v>0</v>
      </c>
      <c r="AG140" s="58">
        <f>IFERROR(VLOOKUP($AE140,'MS1'!$A$1:$C$161,3,0),0)</f>
        <v>0</v>
      </c>
      <c r="AH140" s="58">
        <f>IFERROR(VLOOKUP($AE140,'MS2'!$A$1:$C$161,3,0),0)</f>
        <v>0</v>
      </c>
      <c r="AI140" s="58">
        <f>IFERROR(VLOOKUP($AE140,'MS3'!$A$1:$C$161,3,0),0)</f>
        <v>0</v>
      </c>
      <c r="AJ140" s="58">
        <f>IFERROR(VLOOKUP($AE140,'MS4'!$A$1:$C$161,3,0),0)</f>
        <v>0</v>
      </c>
      <c r="AK140" s="58">
        <f>IFERROR(VLOOKUP($AE140,'MS5'!$A$1:$C$161,3,0),0)</f>
        <v>0</v>
      </c>
      <c r="AL140" s="58">
        <f>IFERROR(VLOOKUP($AE140,'MS6'!$A$1:$C$161,3,0),0)</f>
        <v>0</v>
      </c>
      <c r="AM140" s="58">
        <f>IFERROR(VLOOKUP($AE140,'MS7'!$A$1:$C$161,3,0),0)</f>
        <v>0</v>
      </c>
      <c r="AN140" s="58">
        <f>IFERROR(VLOOKUP($AE140,'MS8'!$A$1:$C$161,3,0),0)</f>
        <v>0</v>
      </c>
      <c r="AO140" s="58">
        <f>IFERROR(VLOOKUP($AE140,'MS9'!$A$1:$C$161,3,0),0)</f>
        <v>0</v>
      </c>
      <c r="AP140" s="58">
        <f>IFERROR(VLOOKUP($AE140,'MS10'!$A$1:$C$161,3,0),0)</f>
        <v>0</v>
      </c>
      <c r="AQ140" s="58">
        <f>IFERROR(VLOOKUP($AE140,'MS11'!$A$1:$C$161,3,0),0)</f>
        <v>0</v>
      </c>
      <c r="AR140" s="58">
        <f>IFERROR(VLOOKUP($AE140,'MS12'!$A$1:$C$161,3,0),0)</f>
        <v>0</v>
      </c>
      <c r="AS140" s="58">
        <f>IFERROR(VLOOKUP($AE140,'MS13'!$A$1:$C$161,3,0),0)</f>
        <v>0</v>
      </c>
    </row>
    <row r="141" ht="15.75" customHeight="1">
      <c r="A141" s="45">
        <f t="shared" si="1"/>
        <v>140</v>
      </c>
      <c r="B141" s="41"/>
      <c r="C141" s="51">
        <v>0.0</v>
      </c>
      <c r="D141" s="51"/>
      <c r="E141" s="55" t="str">
        <f>IFERROR(VLOOKUP($B141,'MS1'!$A$1:$B$160,2,0),"0")</f>
        <v>0</v>
      </c>
      <c r="F141" s="58">
        <f>IFERROR(VLOOKUP(E141,'MS1'!$B$1:$C$161,2,0),0)</f>
        <v>0</v>
      </c>
      <c r="G141" s="55" t="str">
        <f>IFERROR(VLOOKUP($B141,'MS2'!$A$1:$B$160,2,0),"0")</f>
        <v>0</v>
      </c>
      <c r="H141" s="58">
        <f>IFERROR(VLOOKUP(G141,'MS2'!$B$1:$C$161,2,0),0)</f>
        <v>0</v>
      </c>
      <c r="I141" s="55">
        <f>IFERROR(VLOOKUP($B141,'MS3'!$A$1:$B$161,2,0),0)</f>
        <v>0</v>
      </c>
      <c r="J141" s="58">
        <f>IFERROR(VLOOKUP(I141,'MS3'!$B$1:$C$161,2,0),0)</f>
        <v>0</v>
      </c>
      <c r="K141" s="55" t="str">
        <f>IFERROR(VLOOKUP($B141,'MS4'!$A$1:$B$160,2,0),"0")</f>
        <v>0</v>
      </c>
      <c r="L141" s="58">
        <f>IFERROR(VLOOKUP(K141,'MS4'!$B$1:$C$161,2,0),0)</f>
        <v>0</v>
      </c>
      <c r="M141" s="55" t="str">
        <f>IFERROR(VLOOKUP($B141,'MS5'!$A$1:$B$160,2,0),"0")</f>
        <v>0</v>
      </c>
      <c r="N141" s="58">
        <f>IFERROR(VLOOKUP(M141,'MS5'!$B$1:$C$161,2,0),0)</f>
        <v>0</v>
      </c>
      <c r="O141" s="55" t="str">
        <f>IFERROR(VLOOKUP($B141,'MS6'!$A$1:$B$160,2,0),"0")</f>
        <v>0</v>
      </c>
      <c r="P141" s="58">
        <f>IFERROR(VLOOKUP(O141,'MS6'!$B$1:$C$161,2,0),0)</f>
        <v>0</v>
      </c>
      <c r="Q141" s="55" t="str">
        <f>IFERROR(VLOOKUP($B141,'MS7'!$A$1:$B$160,2,0),"0")</f>
        <v>0</v>
      </c>
      <c r="R141" s="58">
        <f>IFERROR(VLOOKUP(Q141,'MS7'!$B$1:$C$161,2,0),0)</f>
        <v>0</v>
      </c>
      <c r="S141" s="55" t="str">
        <f>IFERROR(VLOOKUP($B141,'MS8'!$A$1:$B$160,2,0),"0")</f>
        <v>0</v>
      </c>
      <c r="T141" s="58">
        <f>IFERROR(VLOOKUP(S141,'MS8'!$B$1:$C$161,2,0),0)</f>
        <v>0</v>
      </c>
      <c r="U141" s="55" t="str">
        <f>IFERROR(VLOOKUP($B141,'MS9'!$A$1:$B$160,2,0),"0")</f>
        <v>0</v>
      </c>
      <c r="V141" s="58">
        <f>IFERROR(VLOOKUP(U141,'MS9'!$B$1:$C$161,2,0),0)</f>
        <v>0</v>
      </c>
      <c r="W141" s="55" t="str">
        <f>IFERROR(VLOOKUP($B141,'MS10'!$A$1:$B$160,2,0),"0")</f>
        <v>0</v>
      </c>
      <c r="X141" s="58">
        <f>IFERROR(VLOOKUP(W141,'MS10'!$B$1:$C$161,2,0),0)</f>
        <v>0</v>
      </c>
      <c r="Y141" s="55" t="str">
        <f>IFERROR(VLOOKUP($B141,'MS11'!$A$1:$B$160,2,0),"0")</f>
        <v>0</v>
      </c>
      <c r="Z141" s="58">
        <f>IFERROR(VLOOKUP(Y141,'MS11'!$B$1:$C$161,2,0),0)</f>
        <v>0</v>
      </c>
      <c r="AA141" s="55" t="str">
        <f>IFERROR(VLOOKUP($B141,'MS12'!$A$1:$B$160,2,0),"0")</f>
        <v>0</v>
      </c>
      <c r="AB141" s="58">
        <f>IFERROR(VLOOKUP(AA141,'MS12'!$B$1:$C$161,2,0),0)</f>
        <v>0</v>
      </c>
      <c r="AC141" s="55" t="str">
        <f>IFERROR(VLOOKUP($B141,'MS13'!$A$1:$B$160,2,0),"0")</f>
        <v>0</v>
      </c>
      <c r="AD141" s="58">
        <f>IFERROR(VLOOKUP(AC141,'MS13'!$B$1:$C$161,2,0),0)</f>
        <v>0</v>
      </c>
      <c r="AE141" s="41"/>
      <c r="AF141" s="51">
        <f t="shared" si="2"/>
        <v>0</v>
      </c>
      <c r="AG141" s="58">
        <f>IFERROR(VLOOKUP($AE141,'MS1'!$A$1:$C$161,3,0),0)</f>
        <v>0</v>
      </c>
      <c r="AH141" s="58">
        <f>IFERROR(VLOOKUP($AE141,'MS2'!$A$1:$C$161,3,0),0)</f>
        <v>0</v>
      </c>
      <c r="AI141" s="58">
        <f>IFERROR(VLOOKUP($AE141,'MS3'!$A$1:$C$161,3,0),0)</f>
        <v>0</v>
      </c>
      <c r="AJ141" s="58">
        <f>IFERROR(VLOOKUP($AE141,'MS4'!$A$1:$C$161,3,0),0)</f>
        <v>0</v>
      </c>
      <c r="AK141" s="58">
        <f>IFERROR(VLOOKUP($AE141,'MS5'!$A$1:$C$161,3,0),0)</f>
        <v>0</v>
      </c>
      <c r="AL141" s="58">
        <f>IFERROR(VLOOKUP($AE141,'MS6'!$A$1:$C$161,3,0),0)</f>
        <v>0</v>
      </c>
      <c r="AM141" s="58">
        <f>IFERROR(VLOOKUP($AE141,'MS7'!$A$1:$C$161,3,0),0)</f>
        <v>0</v>
      </c>
      <c r="AN141" s="58">
        <f>IFERROR(VLOOKUP($AE141,'MS8'!$A$1:$C$161,3,0),0)</f>
        <v>0</v>
      </c>
      <c r="AO141" s="58">
        <f>IFERROR(VLOOKUP($AE141,'MS9'!$A$1:$C$161,3,0),0)</f>
        <v>0</v>
      </c>
      <c r="AP141" s="58">
        <f>IFERROR(VLOOKUP($AE141,'MS10'!$A$1:$C$161,3,0),0)</f>
        <v>0</v>
      </c>
      <c r="AQ141" s="58">
        <f>IFERROR(VLOOKUP($AE141,'MS11'!$A$1:$C$161,3,0),0)</f>
        <v>0</v>
      </c>
      <c r="AR141" s="58">
        <f>IFERROR(VLOOKUP($AE141,'MS12'!$A$1:$C$161,3,0),0)</f>
        <v>0</v>
      </c>
      <c r="AS141" s="58">
        <f>IFERROR(VLOOKUP($AE141,'MS13'!$A$1:$C$161,3,0),0)</f>
        <v>0</v>
      </c>
    </row>
    <row r="142" ht="15.75" customHeight="1">
      <c r="A142" s="45">
        <f t="shared" si="1"/>
        <v>141</v>
      </c>
      <c r="B142" s="41"/>
      <c r="C142" s="51">
        <v>0.0</v>
      </c>
      <c r="D142" s="51"/>
      <c r="E142" s="55" t="str">
        <f>IFERROR(VLOOKUP($B142,'MS1'!$A$1:$B$160,2,0),"0")</f>
        <v>0</v>
      </c>
      <c r="F142" s="58">
        <f>IFERROR(VLOOKUP(E142,'MS1'!$B$1:$C$161,2,0),0)</f>
        <v>0</v>
      </c>
      <c r="G142" s="55" t="str">
        <f>IFERROR(VLOOKUP($B142,'MS2'!$A$1:$B$160,2,0),"0")</f>
        <v>0</v>
      </c>
      <c r="H142" s="58">
        <f>IFERROR(VLOOKUP(G142,'MS2'!$B$1:$C$161,2,0),0)</f>
        <v>0</v>
      </c>
      <c r="I142" s="55">
        <f>IFERROR(VLOOKUP($B142,'MS3'!$A$1:$B$161,2,0),0)</f>
        <v>0</v>
      </c>
      <c r="J142" s="58">
        <f>IFERROR(VLOOKUP(I142,'MS3'!$B$1:$C$161,2,0),0)</f>
        <v>0</v>
      </c>
      <c r="K142" s="55" t="str">
        <f>IFERROR(VLOOKUP($B142,'MS4'!$A$1:$B$160,2,0),"0")</f>
        <v>0</v>
      </c>
      <c r="L142" s="58">
        <f>IFERROR(VLOOKUP(K142,'MS4'!$B$1:$C$161,2,0),0)</f>
        <v>0</v>
      </c>
      <c r="M142" s="55" t="str">
        <f>IFERROR(VLOOKUP($B142,'MS5'!$A$1:$B$160,2,0),"0")</f>
        <v>0</v>
      </c>
      <c r="N142" s="58">
        <f>IFERROR(VLOOKUP(M142,'MS5'!$B$1:$C$161,2,0),0)</f>
        <v>0</v>
      </c>
      <c r="O142" s="55" t="str">
        <f>IFERROR(VLOOKUP($B142,'MS6'!$A$1:$B$160,2,0),"0")</f>
        <v>0</v>
      </c>
      <c r="P142" s="58">
        <f>IFERROR(VLOOKUP(O142,'MS6'!$B$1:$C$161,2,0),0)</f>
        <v>0</v>
      </c>
      <c r="Q142" s="55" t="str">
        <f>IFERROR(VLOOKUP($B142,'MS7'!$A$1:$B$160,2,0),"0")</f>
        <v>0</v>
      </c>
      <c r="R142" s="58">
        <f>IFERROR(VLOOKUP(Q142,'MS7'!$B$1:$C$161,2,0),0)</f>
        <v>0</v>
      </c>
      <c r="S142" s="55" t="str">
        <f>IFERROR(VLOOKUP($B142,'MS8'!$A$1:$B$160,2,0),"0")</f>
        <v>0</v>
      </c>
      <c r="T142" s="58">
        <f>IFERROR(VLOOKUP(S142,'MS8'!$B$1:$C$161,2,0),0)</f>
        <v>0</v>
      </c>
      <c r="U142" s="55" t="str">
        <f>IFERROR(VLOOKUP($B142,'MS9'!$A$1:$B$160,2,0),"0")</f>
        <v>0</v>
      </c>
      <c r="V142" s="58">
        <f>IFERROR(VLOOKUP(U142,'MS9'!$B$1:$C$161,2,0),0)</f>
        <v>0</v>
      </c>
      <c r="W142" s="55" t="str">
        <f>IFERROR(VLOOKUP($B142,'MS10'!$A$1:$B$160,2,0),"0")</f>
        <v>0</v>
      </c>
      <c r="X142" s="58">
        <f>IFERROR(VLOOKUP(W142,'MS10'!$B$1:$C$161,2,0),0)</f>
        <v>0</v>
      </c>
      <c r="Y142" s="55" t="str">
        <f>IFERROR(VLOOKUP($B142,'MS11'!$A$1:$B$160,2,0),"0")</f>
        <v>0</v>
      </c>
      <c r="Z142" s="58">
        <f>IFERROR(VLOOKUP(Y142,'MS11'!$B$1:$C$161,2,0),0)</f>
        <v>0</v>
      </c>
      <c r="AA142" s="55" t="str">
        <f>IFERROR(VLOOKUP($B142,'MS12'!$A$1:$B$160,2,0),"0")</f>
        <v>0</v>
      </c>
      <c r="AB142" s="58">
        <f>IFERROR(VLOOKUP(AA142,'MS12'!$B$1:$C$161,2,0),0)</f>
        <v>0</v>
      </c>
      <c r="AC142" s="55" t="str">
        <f>IFERROR(VLOOKUP($B142,'MS13'!$A$1:$B$160,2,0),"0")</f>
        <v>0</v>
      </c>
      <c r="AD142" s="58">
        <f>IFERROR(VLOOKUP(AC142,'MS13'!$B$1:$C$161,2,0),0)</f>
        <v>0</v>
      </c>
      <c r="AE142" s="41"/>
      <c r="AF142" s="51">
        <f t="shared" si="2"/>
        <v>0</v>
      </c>
      <c r="AG142" s="58">
        <f>IFERROR(VLOOKUP($AE142,'MS1'!$A$1:$C$161,3,0),0)</f>
        <v>0</v>
      </c>
      <c r="AH142" s="58">
        <f>IFERROR(VLOOKUP($AE142,'MS2'!$A$1:$C$161,3,0),0)</f>
        <v>0</v>
      </c>
      <c r="AI142" s="58">
        <f>IFERROR(VLOOKUP($AE142,'MS3'!$A$1:$C$161,3,0),0)</f>
        <v>0</v>
      </c>
      <c r="AJ142" s="58">
        <f>IFERROR(VLOOKUP($AE142,'MS4'!$A$1:$C$161,3,0),0)</f>
        <v>0</v>
      </c>
      <c r="AK142" s="58">
        <f>IFERROR(VLOOKUP($AE142,'MS5'!$A$1:$C$161,3,0),0)</f>
        <v>0</v>
      </c>
      <c r="AL142" s="58">
        <f>IFERROR(VLOOKUP($AE142,'MS6'!$A$1:$C$161,3,0),0)</f>
        <v>0</v>
      </c>
      <c r="AM142" s="58">
        <f>IFERROR(VLOOKUP($AE142,'MS7'!$A$1:$C$161,3,0),0)</f>
        <v>0</v>
      </c>
      <c r="AN142" s="58">
        <f>IFERROR(VLOOKUP($AE142,'MS8'!$A$1:$C$161,3,0),0)</f>
        <v>0</v>
      </c>
      <c r="AO142" s="58">
        <f>IFERROR(VLOOKUP($AE142,'MS9'!$A$1:$C$161,3,0),0)</f>
        <v>0</v>
      </c>
      <c r="AP142" s="58">
        <f>IFERROR(VLOOKUP($AE142,'MS10'!$A$1:$C$161,3,0),0)</f>
        <v>0</v>
      </c>
      <c r="AQ142" s="58">
        <f>IFERROR(VLOOKUP($AE142,'MS11'!$A$1:$C$161,3,0),0)</f>
        <v>0</v>
      </c>
      <c r="AR142" s="58">
        <f>IFERROR(VLOOKUP($AE142,'MS12'!$A$1:$C$161,3,0),0)</f>
        <v>0</v>
      </c>
      <c r="AS142" s="58">
        <f>IFERROR(VLOOKUP($AE142,'MS13'!$A$1:$C$161,3,0),0)</f>
        <v>0</v>
      </c>
    </row>
    <row r="143" ht="15.75" customHeight="1">
      <c r="A143" s="45">
        <f t="shared" si="1"/>
        <v>142</v>
      </c>
      <c r="B143" s="41"/>
      <c r="C143" s="51">
        <v>0.0</v>
      </c>
      <c r="D143" s="51"/>
      <c r="E143" s="55" t="str">
        <f>IFERROR(VLOOKUP($B143,'MS1'!$A$1:$B$160,2,0),"0")</f>
        <v>0</v>
      </c>
      <c r="F143" s="58">
        <f>IFERROR(VLOOKUP(E143,'MS1'!$B$1:$C$161,2,0),0)</f>
        <v>0</v>
      </c>
      <c r="G143" s="55" t="str">
        <f>IFERROR(VLOOKUP($B143,'MS2'!$A$1:$B$160,2,0),"0")</f>
        <v>0</v>
      </c>
      <c r="H143" s="58">
        <f>IFERROR(VLOOKUP(G143,'MS2'!$B$1:$C$161,2,0),0)</f>
        <v>0</v>
      </c>
      <c r="I143" s="55">
        <f>IFERROR(VLOOKUP($B143,'MS3'!$A$1:$B$161,2,0),0)</f>
        <v>0</v>
      </c>
      <c r="J143" s="58">
        <f>IFERROR(VLOOKUP(I143,'MS3'!$B$1:$C$161,2,0),0)</f>
        <v>0</v>
      </c>
      <c r="K143" s="55" t="str">
        <f>IFERROR(VLOOKUP($B143,'MS4'!$A$1:$B$160,2,0),"0")</f>
        <v>0</v>
      </c>
      <c r="L143" s="58">
        <f>IFERROR(VLOOKUP(K143,'MS4'!$B$1:$C$161,2,0),0)</f>
        <v>0</v>
      </c>
      <c r="M143" s="55" t="str">
        <f>IFERROR(VLOOKUP($B143,'MS5'!$A$1:$B$160,2,0),"0")</f>
        <v>0</v>
      </c>
      <c r="N143" s="58">
        <f>IFERROR(VLOOKUP(M143,'MS5'!$B$1:$C$161,2,0),0)</f>
        <v>0</v>
      </c>
      <c r="O143" s="55" t="str">
        <f>IFERROR(VLOOKUP($B143,'MS6'!$A$1:$B$160,2,0),"0")</f>
        <v>0</v>
      </c>
      <c r="P143" s="58">
        <f>IFERROR(VLOOKUP(O143,'MS6'!$B$1:$C$161,2,0),0)</f>
        <v>0</v>
      </c>
      <c r="Q143" s="55" t="str">
        <f>IFERROR(VLOOKUP($B143,'MS7'!$A$1:$B$160,2,0),"0")</f>
        <v>0</v>
      </c>
      <c r="R143" s="58">
        <f>IFERROR(VLOOKUP(Q143,'MS7'!$B$1:$C$161,2,0),0)</f>
        <v>0</v>
      </c>
      <c r="S143" s="55" t="str">
        <f>IFERROR(VLOOKUP($B143,'MS8'!$A$1:$B$160,2,0),"0")</f>
        <v>0</v>
      </c>
      <c r="T143" s="58">
        <f>IFERROR(VLOOKUP(S143,'MS8'!$B$1:$C$161,2,0),0)</f>
        <v>0</v>
      </c>
      <c r="U143" s="55" t="str">
        <f>IFERROR(VLOOKUP($B143,'MS9'!$A$1:$B$160,2,0),"0")</f>
        <v>0</v>
      </c>
      <c r="V143" s="58">
        <f>IFERROR(VLOOKUP(U143,'MS9'!$B$1:$C$161,2,0),0)</f>
        <v>0</v>
      </c>
      <c r="W143" s="55" t="str">
        <f>IFERROR(VLOOKUP($B143,'MS10'!$A$1:$B$160,2,0),"0")</f>
        <v>0</v>
      </c>
      <c r="X143" s="58">
        <f>IFERROR(VLOOKUP(W143,'MS10'!$B$1:$C$161,2,0),0)</f>
        <v>0</v>
      </c>
      <c r="Y143" s="55" t="str">
        <f>IFERROR(VLOOKUP($B143,'MS11'!$A$1:$B$160,2,0),"0")</f>
        <v>0</v>
      </c>
      <c r="Z143" s="58">
        <f>IFERROR(VLOOKUP(Y143,'MS11'!$B$1:$C$161,2,0),0)</f>
        <v>0</v>
      </c>
      <c r="AA143" s="55" t="str">
        <f>IFERROR(VLOOKUP($B143,'MS12'!$A$1:$B$160,2,0),"0")</f>
        <v>0</v>
      </c>
      <c r="AB143" s="58">
        <f>IFERROR(VLOOKUP(AA143,'MS12'!$B$1:$C$161,2,0),0)</f>
        <v>0</v>
      </c>
      <c r="AC143" s="55" t="str">
        <f>IFERROR(VLOOKUP($B143,'MS13'!$A$1:$B$160,2,0),"0")</f>
        <v>0</v>
      </c>
      <c r="AD143" s="58">
        <f>IFERROR(VLOOKUP(AC143,'MS13'!$B$1:$C$161,2,0),0)</f>
        <v>0</v>
      </c>
      <c r="AE143" s="41"/>
      <c r="AF143" s="51">
        <f t="shared" si="2"/>
        <v>0</v>
      </c>
      <c r="AG143" s="58">
        <f>IFERROR(VLOOKUP($AE143,'MS1'!$A$1:$C$161,3,0),0)</f>
        <v>0</v>
      </c>
      <c r="AH143" s="58">
        <f>IFERROR(VLOOKUP($AE143,'MS2'!$A$1:$C$161,3,0),0)</f>
        <v>0</v>
      </c>
      <c r="AI143" s="58">
        <f>IFERROR(VLOOKUP($AE143,'MS3'!$A$1:$C$161,3,0),0)</f>
        <v>0</v>
      </c>
      <c r="AJ143" s="58">
        <f>IFERROR(VLOOKUP($AE143,'MS4'!$A$1:$C$161,3,0),0)</f>
        <v>0</v>
      </c>
      <c r="AK143" s="58">
        <f>IFERROR(VLOOKUP($AE143,'MS5'!$A$1:$C$161,3,0),0)</f>
        <v>0</v>
      </c>
      <c r="AL143" s="58">
        <f>IFERROR(VLOOKUP($AE143,'MS6'!$A$1:$C$161,3,0),0)</f>
        <v>0</v>
      </c>
      <c r="AM143" s="58">
        <f>IFERROR(VLOOKUP($AE143,'MS7'!$A$1:$C$161,3,0),0)</f>
        <v>0</v>
      </c>
      <c r="AN143" s="58">
        <f>IFERROR(VLOOKUP($AE143,'MS8'!$A$1:$C$161,3,0),0)</f>
        <v>0</v>
      </c>
      <c r="AO143" s="58">
        <f>IFERROR(VLOOKUP($AE143,'MS9'!$A$1:$C$161,3,0),0)</f>
        <v>0</v>
      </c>
      <c r="AP143" s="58">
        <f>IFERROR(VLOOKUP($AE143,'MS10'!$A$1:$C$161,3,0),0)</f>
        <v>0</v>
      </c>
      <c r="AQ143" s="58">
        <f>IFERROR(VLOOKUP($AE143,'MS11'!$A$1:$C$161,3,0),0)</f>
        <v>0</v>
      </c>
      <c r="AR143" s="58">
        <f>IFERROR(VLOOKUP($AE143,'MS12'!$A$1:$C$161,3,0),0)</f>
        <v>0</v>
      </c>
      <c r="AS143" s="58">
        <f>IFERROR(VLOOKUP($AE143,'MS13'!$A$1:$C$161,3,0),0)</f>
        <v>0</v>
      </c>
    </row>
    <row r="144" ht="15.75" customHeight="1">
      <c r="A144" s="45">
        <f t="shared" si="1"/>
        <v>143</v>
      </c>
      <c r="B144" s="41"/>
      <c r="C144" s="51">
        <v>0.0</v>
      </c>
      <c r="D144" s="51"/>
      <c r="E144" s="55" t="str">
        <f>IFERROR(VLOOKUP($B144,'MS1'!$A$1:$B$160,2,0),"0")</f>
        <v>0</v>
      </c>
      <c r="F144" s="58">
        <f>IFERROR(VLOOKUP(E144,'MS1'!$B$1:$C$161,2,0),0)</f>
        <v>0</v>
      </c>
      <c r="G144" s="55" t="str">
        <f>IFERROR(VLOOKUP($B144,'MS2'!$A$1:$B$160,2,0),"0")</f>
        <v>0</v>
      </c>
      <c r="H144" s="58">
        <f>IFERROR(VLOOKUP(G144,'MS2'!$B$1:$C$161,2,0),0)</f>
        <v>0</v>
      </c>
      <c r="I144" s="55">
        <f>IFERROR(VLOOKUP($B144,'MS3'!$A$1:$B$161,2,0),0)</f>
        <v>0</v>
      </c>
      <c r="J144" s="58">
        <f>IFERROR(VLOOKUP(I144,'MS3'!$B$1:$C$161,2,0),0)</f>
        <v>0</v>
      </c>
      <c r="K144" s="55" t="str">
        <f>IFERROR(VLOOKUP($B144,'MS4'!$A$1:$B$160,2,0),"0")</f>
        <v>0</v>
      </c>
      <c r="L144" s="58">
        <f>IFERROR(VLOOKUP(K144,'MS4'!$B$1:$C$161,2,0),0)</f>
        <v>0</v>
      </c>
      <c r="M144" s="55" t="str">
        <f>IFERROR(VLOOKUP($B144,'MS5'!$A$1:$B$160,2,0),"0")</f>
        <v>0</v>
      </c>
      <c r="N144" s="58">
        <f>IFERROR(VLOOKUP(M144,'MS5'!$B$1:$C$161,2,0),0)</f>
        <v>0</v>
      </c>
      <c r="O144" s="55" t="str">
        <f>IFERROR(VLOOKUP($B144,'MS6'!$A$1:$B$160,2,0),"0")</f>
        <v>0</v>
      </c>
      <c r="P144" s="58">
        <f>IFERROR(VLOOKUP(O144,'MS6'!$B$1:$C$161,2,0),0)</f>
        <v>0</v>
      </c>
      <c r="Q144" s="55" t="str">
        <f>IFERROR(VLOOKUP($B144,'MS7'!$A$1:$B$160,2,0),"0")</f>
        <v>0</v>
      </c>
      <c r="R144" s="58">
        <f>IFERROR(VLOOKUP(Q144,'MS7'!$B$1:$C$161,2,0),0)</f>
        <v>0</v>
      </c>
      <c r="S144" s="55" t="str">
        <f>IFERROR(VLOOKUP($B144,'MS8'!$A$1:$B$160,2,0),"0")</f>
        <v>0</v>
      </c>
      <c r="T144" s="58">
        <f>IFERROR(VLOOKUP(S144,'MS8'!$B$1:$C$161,2,0),0)</f>
        <v>0</v>
      </c>
      <c r="U144" s="55" t="str">
        <f>IFERROR(VLOOKUP($B144,'MS9'!$A$1:$B$160,2,0),"0")</f>
        <v>0</v>
      </c>
      <c r="V144" s="58">
        <f>IFERROR(VLOOKUP(U144,'MS9'!$B$1:$C$161,2,0),0)</f>
        <v>0</v>
      </c>
      <c r="W144" s="55" t="str">
        <f>IFERROR(VLOOKUP($B144,'MS10'!$A$1:$B$160,2,0),"0")</f>
        <v>0</v>
      </c>
      <c r="X144" s="58">
        <f>IFERROR(VLOOKUP(W144,'MS10'!$B$1:$C$161,2,0),0)</f>
        <v>0</v>
      </c>
      <c r="Y144" s="55" t="str">
        <f>IFERROR(VLOOKUP($B144,'MS11'!$A$1:$B$160,2,0),"0")</f>
        <v>0</v>
      </c>
      <c r="Z144" s="58">
        <f>IFERROR(VLOOKUP(Y144,'MS11'!$B$1:$C$161,2,0),0)</f>
        <v>0</v>
      </c>
      <c r="AA144" s="55" t="str">
        <f>IFERROR(VLOOKUP($B144,'MS12'!$A$1:$B$160,2,0),"0")</f>
        <v>0</v>
      </c>
      <c r="AB144" s="58">
        <f>IFERROR(VLOOKUP(AA144,'MS12'!$B$1:$C$161,2,0),0)</f>
        <v>0</v>
      </c>
      <c r="AC144" s="55" t="str">
        <f>IFERROR(VLOOKUP($B144,'MS13'!$A$1:$B$160,2,0),"0")</f>
        <v>0</v>
      </c>
      <c r="AD144" s="58">
        <f>IFERROR(VLOOKUP(AC144,'MS13'!$B$1:$C$161,2,0),0)</f>
        <v>0</v>
      </c>
      <c r="AE144" s="41"/>
      <c r="AF144" s="51">
        <f t="shared" si="2"/>
        <v>0</v>
      </c>
      <c r="AG144" s="58">
        <f>IFERROR(VLOOKUP($AE144,'MS1'!$A$1:$C$161,3,0),0)</f>
        <v>0</v>
      </c>
      <c r="AH144" s="58">
        <f>IFERROR(VLOOKUP($AE144,'MS2'!$A$1:$C$161,3,0),0)</f>
        <v>0</v>
      </c>
      <c r="AI144" s="58">
        <f>IFERROR(VLOOKUP($AE144,'MS3'!$A$1:$C$161,3,0),0)</f>
        <v>0</v>
      </c>
      <c r="AJ144" s="58">
        <f>IFERROR(VLOOKUP($AE144,'MS4'!$A$1:$C$161,3,0),0)</f>
        <v>0</v>
      </c>
      <c r="AK144" s="58">
        <f>IFERROR(VLOOKUP($AE144,'MS5'!$A$1:$C$161,3,0),0)</f>
        <v>0</v>
      </c>
      <c r="AL144" s="58">
        <f>IFERROR(VLOOKUP($AE144,'MS6'!$A$1:$C$161,3,0),0)</f>
        <v>0</v>
      </c>
      <c r="AM144" s="58">
        <f>IFERROR(VLOOKUP($AE144,'MS7'!$A$1:$C$161,3,0),0)</f>
        <v>0</v>
      </c>
      <c r="AN144" s="58">
        <f>IFERROR(VLOOKUP($AE144,'MS8'!$A$1:$C$161,3,0),0)</f>
        <v>0</v>
      </c>
      <c r="AO144" s="58">
        <f>IFERROR(VLOOKUP($AE144,'MS9'!$A$1:$C$161,3,0),0)</f>
        <v>0</v>
      </c>
      <c r="AP144" s="58">
        <f>IFERROR(VLOOKUP($AE144,'MS10'!$A$1:$C$161,3,0),0)</f>
        <v>0</v>
      </c>
      <c r="AQ144" s="58">
        <f>IFERROR(VLOOKUP($AE144,'MS11'!$A$1:$C$161,3,0),0)</f>
        <v>0</v>
      </c>
      <c r="AR144" s="58">
        <f>IFERROR(VLOOKUP($AE144,'MS12'!$A$1:$C$161,3,0),0)</f>
        <v>0</v>
      </c>
      <c r="AS144" s="58">
        <f>IFERROR(VLOOKUP($AE144,'MS13'!$A$1:$C$161,3,0),0)</f>
        <v>0</v>
      </c>
    </row>
    <row r="145" ht="15.75" customHeight="1">
      <c r="A145" s="45">
        <f t="shared" si="1"/>
        <v>144</v>
      </c>
      <c r="B145" s="41"/>
      <c r="C145" s="51">
        <v>0.0</v>
      </c>
      <c r="D145" s="51"/>
      <c r="E145" s="55" t="str">
        <f>IFERROR(VLOOKUP($B145,'MS1'!$A$1:$B$160,2,0),"0")</f>
        <v>0</v>
      </c>
      <c r="F145" s="58">
        <f>IFERROR(VLOOKUP(E145,'MS1'!$B$1:$C$161,2,0),0)</f>
        <v>0</v>
      </c>
      <c r="G145" s="55" t="str">
        <f>IFERROR(VLOOKUP($B145,'MS2'!$A$1:$B$160,2,0),"0")</f>
        <v>0</v>
      </c>
      <c r="H145" s="58">
        <f>IFERROR(VLOOKUP(G145,'MS2'!$B$1:$C$161,2,0),0)</f>
        <v>0</v>
      </c>
      <c r="I145" s="55">
        <f>IFERROR(VLOOKUP($B145,'MS3'!$A$1:$B$161,2,0),0)</f>
        <v>0</v>
      </c>
      <c r="J145" s="58">
        <f>IFERROR(VLOOKUP(I145,'MS3'!$B$1:$C$161,2,0),0)</f>
        <v>0</v>
      </c>
      <c r="K145" s="55" t="str">
        <f>IFERROR(VLOOKUP($B145,'MS4'!$A$1:$B$160,2,0),"0")</f>
        <v>0</v>
      </c>
      <c r="L145" s="58">
        <f>IFERROR(VLOOKUP(K145,'MS4'!$B$1:$C$161,2,0),0)</f>
        <v>0</v>
      </c>
      <c r="M145" s="55" t="str">
        <f>IFERROR(VLOOKUP($B145,'MS5'!$A$1:$B$160,2,0),"0")</f>
        <v>0</v>
      </c>
      <c r="N145" s="58">
        <f>IFERROR(VLOOKUP(M145,'MS5'!$B$1:$C$161,2,0),0)</f>
        <v>0</v>
      </c>
      <c r="O145" s="55" t="str">
        <f>IFERROR(VLOOKUP($B145,'MS6'!$A$1:$B$160,2,0),"0")</f>
        <v>0</v>
      </c>
      <c r="P145" s="58">
        <f>IFERROR(VLOOKUP(O145,'MS6'!$B$1:$C$161,2,0),0)</f>
        <v>0</v>
      </c>
      <c r="Q145" s="55" t="str">
        <f>IFERROR(VLOOKUP($B145,'MS7'!$A$1:$B$160,2,0),"0")</f>
        <v>0</v>
      </c>
      <c r="R145" s="58">
        <f>IFERROR(VLOOKUP(Q145,'MS7'!$B$1:$C$161,2,0),0)</f>
        <v>0</v>
      </c>
      <c r="S145" s="55" t="str">
        <f>IFERROR(VLOOKUP($B145,'MS8'!$A$1:$B$160,2,0),"0")</f>
        <v>0</v>
      </c>
      <c r="T145" s="58">
        <f>IFERROR(VLOOKUP(S145,'MS8'!$B$1:$C$161,2,0),0)</f>
        <v>0</v>
      </c>
      <c r="U145" s="55" t="str">
        <f>IFERROR(VLOOKUP($B145,'MS9'!$A$1:$B$160,2,0),"0")</f>
        <v>0</v>
      </c>
      <c r="V145" s="58">
        <f>IFERROR(VLOOKUP(U145,'MS9'!$B$1:$C$161,2,0),0)</f>
        <v>0</v>
      </c>
      <c r="W145" s="55" t="str">
        <f>IFERROR(VLOOKUP($B145,'MS10'!$A$1:$B$160,2,0),"0")</f>
        <v>0</v>
      </c>
      <c r="X145" s="58">
        <f>IFERROR(VLOOKUP(W145,'MS10'!$B$1:$C$161,2,0),0)</f>
        <v>0</v>
      </c>
      <c r="Y145" s="55" t="str">
        <f>IFERROR(VLOOKUP($B145,'MS11'!$A$1:$B$160,2,0),"0")</f>
        <v>0</v>
      </c>
      <c r="Z145" s="58">
        <f>IFERROR(VLOOKUP(Y145,'MS11'!$B$1:$C$161,2,0),0)</f>
        <v>0</v>
      </c>
      <c r="AA145" s="55" t="str">
        <f>IFERROR(VLOOKUP($B145,'MS12'!$A$1:$B$160,2,0),"0")</f>
        <v>0</v>
      </c>
      <c r="AB145" s="58">
        <f>IFERROR(VLOOKUP(AA145,'MS12'!$B$1:$C$161,2,0),0)</f>
        <v>0</v>
      </c>
      <c r="AC145" s="55" t="str">
        <f>IFERROR(VLOOKUP($B145,'MS13'!$A$1:$B$160,2,0),"0")</f>
        <v>0</v>
      </c>
      <c r="AD145" s="58">
        <f>IFERROR(VLOOKUP(AC145,'MS13'!$B$1:$C$161,2,0),0)</f>
        <v>0</v>
      </c>
      <c r="AE145" s="41"/>
      <c r="AF145" s="51">
        <f t="shared" si="2"/>
        <v>0</v>
      </c>
      <c r="AG145" s="58">
        <f>IFERROR(VLOOKUP($AE145,'MS1'!$A$1:$C$161,3,0),0)</f>
        <v>0</v>
      </c>
      <c r="AH145" s="58">
        <f>IFERROR(VLOOKUP($AE145,'MS2'!$A$1:$C$161,3,0),0)</f>
        <v>0</v>
      </c>
      <c r="AI145" s="58">
        <f>IFERROR(VLOOKUP($AE145,'MS3'!$A$1:$C$161,3,0),0)</f>
        <v>0</v>
      </c>
      <c r="AJ145" s="58">
        <f>IFERROR(VLOOKUP($AE145,'MS4'!$A$1:$C$161,3,0),0)</f>
        <v>0</v>
      </c>
      <c r="AK145" s="58">
        <f>IFERROR(VLOOKUP($AE145,'MS5'!$A$1:$C$161,3,0),0)</f>
        <v>0</v>
      </c>
      <c r="AL145" s="58">
        <f>IFERROR(VLOOKUP($AE145,'MS6'!$A$1:$C$161,3,0),0)</f>
        <v>0</v>
      </c>
      <c r="AM145" s="58">
        <f>IFERROR(VLOOKUP($AE145,'MS7'!$A$1:$C$161,3,0),0)</f>
        <v>0</v>
      </c>
      <c r="AN145" s="58">
        <f>IFERROR(VLOOKUP($AE145,'MS8'!$A$1:$C$161,3,0),0)</f>
        <v>0</v>
      </c>
      <c r="AO145" s="58">
        <f>IFERROR(VLOOKUP($AE145,'MS9'!$A$1:$C$161,3,0),0)</f>
        <v>0</v>
      </c>
      <c r="AP145" s="58">
        <f>IFERROR(VLOOKUP($AE145,'MS10'!$A$1:$C$161,3,0),0)</f>
        <v>0</v>
      </c>
      <c r="AQ145" s="58">
        <f>IFERROR(VLOOKUP($AE145,'MS11'!$A$1:$C$161,3,0),0)</f>
        <v>0</v>
      </c>
      <c r="AR145" s="58">
        <f>IFERROR(VLOOKUP($AE145,'MS12'!$A$1:$C$161,3,0),0)</f>
        <v>0</v>
      </c>
      <c r="AS145" s="58">
        <f>IFERROR(VLOOKUP($AE145,'MS13'!$A$1:$C$161,3,0),0)</f>
        <v>0</v>
      </c>
    </row>
    <row r="146" ht="15.75" customHeight="1">
      <c r="A146" s="45">
        <f t="shared" si="1"/>
        <v>145</v>
      </c>
      <c r="B146" s="83"/>
      <c r="C146" s="51">
        <v>0.0</v>
      </c>
      <c r="D146" s="51"/>
      <c r="E146" s="55" t="str">
        <f>IFERROR(VLOOKUP($B146,'MS1'!$A$1:$B$160,2,0),"0")</f>
        <v>0</v>
      </c>
      <c r="F146" s="58">
        <f>IFERROR(VLOOKUP(E146,'MS1'!$B$1:$C$161,2,0),0)</f>
        <v>0</v>
      </c>
      <c r="G146" s="55" t="str">
        <f>IFERROR(VLOOKUP($B146,'MS2'!$A$1:$B$160,2,0),"0")</f>
        <v>0</v>
      </c>
      <c r="H146" s="58">
        <f>IFERROR(VLOOKUP(G146,'MS2'!$B$1:$C$161,2,0),0)</f>
        <v>0</v>
      </c>
      <c r="I146" s="55">
        <f>IFERROR(VLOOKUP($B146,'MS3'!$A$1:$B$161,2,0),0)</f>
        <v>0</v>
      </c>
      <c r="J146" s="58">
        <f>IFERROR(VLOOKUP(I146,'MS3'!$B$1:$C$161,2,0),0)</f>
        <v>0</v>
      </c>
      <c r="K146" s="55" t="str">
        <f>IFERROR(VLOOKUP($B146,'MS4'!$A$1:$B$160,2,0),"0")</f>
        <v>0</v>
      </c>
      <c r="L146" s="58">
        <f>IFERROR(VLOOKUP(K146,'MS4'!$B$1:$C$161,2,0),0)</f>
        <v>0</v>
      </c>
      <c r="M146" s="55" t="str">
        <f>IFERROR(VLOOKUP($B146,'MS5'!$A$1:$B$160,2,0),"0")</f>
        <v>0</v>
      </c>
      <c r="N146" s="58">
        <f>IFERROR(VLOOKUP(M146,'MS5'!$B$1:$C$161,2,0),0)</f>
        <v>0</v>
      </c>
      <c r="O146" s="55" t="str">
        <f>IFERROR(VLOOKUP($B146,'MS6'!$A$1:$B$160,2,0),"0")</f>
        <v>0</v>
      </c>
      <c r="P146" s="58">
        <f>IFERROR(VLOOKUP(O146,'MS6'!$B$1:$C$161,2,0),0)</f>
        <v>0</v>
      </c>
      <c r="Q146" s="55" t="str">
        <f>IFERROR(VLOOKUP($B146,'MS7'!$A$1:$B$160,2,0),"0")</f>
        <v>0</v>
      </c>
      <c r="R146" s="58">
        <f>IFERROR(VLOOKUP(Q146,'MS7'!$B$1:$C$161,2,0),0)</f>
        <v>0</v>
      </c>
      <c r="S146" s="55" t="str">
        <f>IFERROR(VLOOKUP($B146,'MS8'!$A$1:$B$160,2,0),"0")</f>
        <v>0</v>
      </c>
      <c r="T146" s="58">
        <f>IFERROR(VLOOKUP(S146,'MS8'!$B$1:$C$161,2,0),0)</f>
        <v>0</v>
      </c>
      <c r="U146" s="55" t="str">
        <f>IFERROR(VLOOKUP($B146,'MS9'!$A$1:$B$160,2,0),"0")</f>
        <v>0</v>
      </c>
      <c r="V146" s="58">
        <f>IFERROR(VLOOKUP(U146,'MS9'!$B$1:$C$161,2,0),0)</f>
        <v>0</v>
      </c>
      <c r="W146" s="55" t="str">
        <f>IFERROR(VLOOKUP($B146,'MS10'!$A$1:$B$160,2,0),"0")</f>
        <v>0</v>
      </c>
      <c r="X146" s="58">
        <f>IFERROR(VLOOKUP(W146,'MS10'!$B$1:$C$161,2,0),0)</f>
        <v>0</v>
      </c>
      <c r="Y146" s="55" t="str">
        <f>IFERROR(VLOOKUP($B146,'MS11'!$A$1:$B$160,2,0),"0")</f>
        <v>0</v>
      </c>
      <c r="Z146" s="58">
        <f>IFERROR(VLOOKUP(Y146,'MS11'!$B$1:$C$161,2,0),0)</f>
        <v>0</v>
      </c>
      <c r="AA146" s="55" t="str">
        <f>IFERROR(VLOOKUP($B146,'MS12'!$A$1:$B$160,2,0),"0")</f>
        <v>0</v>
      </c>
      <c r="AB146" s="58">
        <f>IFERROR(VLOOKUP(AA146,'MS12'!$B$1:$C$161,2,0),0)</f>
        <v>0</v>
      </c>
      <c r="AC146" s="55" t="str">
        <f>IFERROR(VLOOKUP($B146,'MS13'!$A$1:$B$160,2,0),"0")</f>
        <v>0</v>
      </c>
      <c r="AD146" s="58">
        <f>IFERROR(VLOOKUP(AC146,'MS13'!$B$1:$C$161,2,0),0)</f>
        <v>0</v>
      </c>
      <c r="AE146" s="41"/>
      <c r="AF146" s="51">
        <f t="shared" si="2"/>
        <v>0</v>
      </c>
      <c r="AG146" s="58">
        <f>IFERROR(VLOOKUP($AE146,'MS1'!$A$1:$C$161,3,0),0)</f>
        <v>0</v>
      </c>
      <c r="AH146" s="58">
        <f>IFERROR(VLOOKUP($AE146,'MS2'!$A$1:$C$161,3,0),0)</f>
        <v>0</v>
      </c>
      <c r="AI146" s="58">
        <f>IFERROR(VLOOKUP($AE146,'MS3'!$A$1:$C$161,3,0),0)</f>
        <v>0</v>
      </c>
      <c r="AJ146" s="58">
        <f>IFERROR(VLOOKUP($AE146,'MS4'!$A$1:$C$161,3,0),0)</f>
        <v>0</v>
      </c>
      <c r="AK146" s="58">
        <f>IFERROR(VLOOKUP($AE146,'MS5'!$A$1:$C$161,3,0),0)</f>
        <v>0</v>
      </c>
      <c r="AL146" s="58">
        <f>IFERROR(VLOOKUP($AE146,'MS6'!$A$1:$C$161,3,0),0)</f>
        <v>0</v>
      </c>
      <c r="AM146" s="58">
        <f>IFERROR(VLOOKUP($AE146,'MS7'!$A$1:$C$161,3,0),0)</f>
        <v>0</v>
      </c>
      <c r="AN146" s="58">
        <f>IFERROR(VLOOKUP($AE146,'MS8'!$A$1:$C$161,3,0),0)</f>
        <v>0</v>
      </c>
      <c r="AO146" s="58">
        <f>IFERROR(VLOOKUP($AE146,'MS9'!$A$1:$C$161,3,0),0)</f>
        <v>0</v>
      </c>
      <c r="AP146" s="58">
        <f>IFERROR(VLOOKUP($AE146,'MS10'!$A$1:$C$161,3,0),0)</f>
        <v>0</v>
      </c>
      <c r="AQ146" s="58">
        <f>IFERROR(VLOOKUP($AE146,'MS11'!$A$1:$C$161,3,0),0)</f>
        <v>0</v>
      </c>
      <c r="AR146" s="58">
        <f>IFERROR(VLOOKUP($AE146,'MS12'!$A$1:$C$161,3,0),0)</f>
        <v>0</v>
      </c>
      <c r="AS146" s="58">
        <f>IFERROR(VLOOKUP($AE146,'MS13'!$A$1:$C$161,3,0),0)</f>
        <v>0</v>
      </c>
    </row>
    <row r="147" ht="15.75" customHeight="1">
      <c r="A147" s="45">
        <f t="shared" si="1"/>
        <v>146</v>
      </c>
      <c r="B147" s="41"/>
      <c r="C147" s="51">
        <v>0.0</v>
      </c>
      <c r="D147" s="51"/>
      <c r="E147" s="55" t="str">
        <f>IFERROR(VLOOKUP($B147,'MS1'!$A$1:$B$160,2,0),"0")</f>
        <v>0</v>
      </c>
      <c r="F147" s="58">
        <f>IFERROR(VLOOKUP(E147,'MS1'!$B$1:$C$161,2,0),0)</f>
        <v>0</v>
      </c>
      <c r="G147" s="55" t="str">
        <f>IFERROR(VLOOKUP($B147,'MS2'!$A$1:$B$160,2,0),"0")</f>
        <v>0</v>
      </c>
      <c r="H147" s="58">
        <f>IFERROR(VLOOKUP(G147,'MS2'!$B$1:$C$161,2,0),0)</f>
        <v>0</v>
      </c>
      <c r="I147" s="55">
        <f>IFERROR(VLOOKUP($B147,'MS3'!$A$1:$B$161,2,0),0)</f>
        <v>0</v>
      </c>
      <c r="J147" s="58">
        <f>IFERROR(VLOOKUP(I147,'MS3'!$B$1:$C$161,2,0),0)</f>
        <v>0</v>
      </c>
      <c r="K147" s="55" t="str">
        <f>IFERROR(VLOOKUP($B147,'MS4'!$A$1:$B$160,2,0),"0")</f>
        <v>0</v>
      </c>
      <c r="L147" s="58">
        <f>IFERROR(VLOOKUP(K147,'MS4'!$B$1:$C$161,2,0),0)</f>
        <v>0</v>
      </c>
      <c r="M147" s="55" t="str">
        <f>IFERROR(VLOOKUP($B147,'MS5'!$A$1:$B$160,2,0),"0")</f>
        <v>0</v>
      </c>
      <c r="N147" s="58">
        <f>IFERROR(VLOOKUP(M147,'MS5'!$B$1:$C$161,2,0),0)</f>
        <v>0</v>
      </c>
      <c r="O147" s="55" t="str">
        <f>IFERROR(VLOOKUP($B147,'MS6'!$A$1:$B$160,2,0),"0")</f>
        <v>0</v>
      </c>
      <c r="P147" s="58">
        <f>IFERROR(VLOOKUP(O147,'MS6'!$B$1:$C$161,2,0),0)</f>
        <v>0</v>
      </c>
      <c r="Q147" s="55" t="str">
        <f>IFERROR(VLOOKUP($B147,'MS7'!$A$1:$B$160,2,0),"0")</f>
        <v>0</v>
      </c>
      <c r="R147" s="58">
        <f>IFERROR(VLOOKUP(Q147,'MS7'!$B$1:$C$161,2,0),0)</f>
        <v>0</v>
      </c>
      <c r="S147" s="55" t="str">
        <f>IFERROR(VLOOKUP($B147,'MS8'!$A$1:$B$160,2,0),"0")</f>
        <v>0</v>
      </c>
      <c r="T147" s="58">
        <f>IFERROR(VLOOKUP(S147,'MS8'!$B$1:$C$161,2,0),0)</f>
        <v>0</v>
      </c>
      <c r="U147" s="55" t="str">
        <f>IFERROR(VLOOKUP($B147,'MS9'!$A$1:$B$160,2,0),"0")</f>
        <v>0</v>
      </c>
      <c r="V147" s="58">
        <f>IFERROR(VLOOKUP(U147,'MS9'!$B$1:$C$161,2,0),0)</f>
        <v>0</v>
      </c>
      <c r="W147" s="55" t="str">
        <f>IFERROR(VLOOKUP($B147,'MS10'!$A$1:$B$160,2,0),"0")</f>
        <v>0</v>
      </c>
      <c r="X147" s="58">
        <f>IFERROR(VLOOKUP(W147,'MS10'!$B$1:$C$161,2,0),0)</f>
        <v>0</v>
      </c>
      <c r="Y147" s="55" t="str">
        <f>IFERROR(VLOOKUP($B147,'MS11'!$A$1:$B$160,2,0),"0")</f>
        <v>0</v>
      </c>
      <c r="Z147" s="58">
        <f>IFERROR(VLOOKUP(Y147,'MS11'!$B$1:$C$161,2,0),0)</f>
        <v>0</v>
      </c>
      <c r="AA147" s="55" t="str">
        <f>IFERROR(VLOOKUP($B147,'MS12'!$A$1:$B$160,2,0),"0")</f>
        <v>0</v>
      </c>
      <c r="AB147" s="58">
        <f>IFERROR(VLOOKUP(AA147,'MS12'!$B$1:$C$161,2,0),0)</f>
        <v>0</v>
      </c>
      <c r="AC147" s="55" t="str">
        <f>IFERROR(VLOOKUP($B147,'MS13'!$A$1:$B$160,2,0),"0")</f>
        <v>0</v>
      </c>
      <c r="AD147" s="58">
        <f>IFERROR(VLOOKUP(AC147,'MS13'!$B$1:$C$161,2,0),0)</f>
        <v>0</v>
      </c>
      <c r="AE147" s="41"/>
      <c r="AF147" s="51">
        <f t="shared" si="2"/>
        <v>0</v>
      </c>
      <c r="AG147" s="58">
        <f>IFERROR(VLOOKUP($AE147,'MS1'!$A$1:$C$161,3,0),0)</f>
        <v>0</v>
      </c>
      <c r="AH147" s="58">
        <f>IFERROR(VLOOKUP($AE147,'MS2'!$A$1:$C$161,3,0),0)</f>
        <v>0</v>
      </c>
      <c r="AI147" s="58">
        <f>IFERROR(VLOOKUP($AE147,'MS3'!$A$1:$C$161,3,0),0)</f>
        <v>0</v>
      </c>
      <c r="AJ147" s="58">
        <f>IFERROR(VLOOKUP($AE147,'MS4'!$A$1:$C$161,3,0),0)</f>
        <v>0</v>
      </c>
      <c r="AK147" s="58">
        <f>IFERROR(VLOOKUP($AE147,'MS5'!$A$1:$C$161,3,0),0)</f>
        <v>0</v>
      </c>
      <c r="AL147" s="58">
        <f>IFERROR(VLOOKUP($AE147,'MS6'!$A$1:$C$161,3,0),0)</f>
        <v>0</v>
      </c>
      <c r="AM147" s="58">
        <f>IFERROR(VLOOKUP($AE147,'MS7'!$A$1:$C$161,3,0),0)</f>
        <v>0</v>
      </c>
      <c r="AN147" s="58">
        <f>IFERROR(VLOOKUP($AE147,'MS8'!$A$1:$C$161,3,0),0)</f>
        <v>0</v>
      </c>
      <c r="AO147" s="58">
        <f>IFERROR(VLOOKUP($AE147,'MS9'!$A$1:$C$161,3,0),0)</f>
        <v>0</v>
      </c>
      <c r="AP147" s="58">
        <f>IFERROR(VLOOKUP($AE147,'MS10'!$A$1:$C$161,3,0),0)</f>
        <v>0</v>
      </c>
      <c r="AQ147" s="58">
        <f>IFERROR(VLOOKUP($AE147,'MS11'!$A$1:$C$161,3,0),0)</f>
        <v>0</v>
      </c>
      <c r="AR147" s="58">
        <f>IFERROR(VLOOKUP($AE147,'MS12'!$A$1:$C$161,3,0),0)</f>
        <v>0</v>
      </c>
      <c r="AS147" s="58">
        <f>IFERROR(VLOOKUP($AE147,'MS13'!$A$1:$C$161,3,0),0)</f>
        <v>0</v>
      </c>
    </row>
    <row r="148" ht="15.75" customHeight="1">
      <c r="A148" s="45">
        <f t="shared" si="1"/>
        <v>147</v>
      </c>
      <c r="B148" s="41"/>
      <c r="C148" s="51">
        <v>0.0</v>
      </c>
      <c r="D148" s="51"/>
      <c r="E148" s="55" t="str">
        <f>IFERROR(VLOOKUP($B148,'MS1'!$A$1:$B$160,2,0),"0")</f>
        <v>0</v>
      </c>
      <c r="F148" s="58">
        <f>IFERROR(VLOOKUP(E148,'MS1'!$B$1:$C$161,2,0),0)</f>
        <v>0</v>
      </c>
      <c r="G148" s="55" t="str">
        <f>IFERROR(VLOOKUP($B148,'MS2'!$A$1:$B$160,2,0),"0")</f>
        <v>0</v>
      </c>
      <c r="H148" s="58">
        <f>IFERROR(VLOOKUP(G148,'MS2'!$B$1:$C$161,2,0),0)</f>
        <v>0</v>
      </c>
      <c r="I148" s="55">
        <f>IFERROR(VLOOKUP($B148,'MS3'!$A$1:$B$161,2,0),0)</f>
        <v>0</v>
      </c>
      <c r="J148" s="58">
        <f>IFERROR(VLOOKUP(I148,'MS3'!$B$1:$C$161,2,0),0)</f>
        <v>0</v>
      </c>
      <c r="K148" s="55" t="str">
        <f>IFERROR(VLOOKUP($B148,'MS4'!$A$1:$B$160,2,0),"0")</f>
        <v>0</v>
      </c>
      <c r="L148" s="58">
        <f>IFERROR(VLOOKUP(K148,'MS4'!$B$1:$C$161,2,0),0)</f>
        <v>0</v>
      </c>
      <c r="M148" s="55" t="str">
        <f>IFERROR(VLOOKUP($B148,'MS5'!$A$1:$B$160,2,0),"0")</f>
        <v>0</v>
      </c>
      <c r="N148" s="58">
        <f>IFERROR(VLOOKUP(M148,'MS5'!$B$1:$C$161,2,0),0)</f>
        <v>0</v>
      </c>
      <c r="O148" s="55" t="str">
        <f>IFERROR(VLOOKUP($B148,'MS6'!$A$1:$B$160,2,0),"0")</f>
        <v>0</v>
      </c>
      <c r="P148" s="58">
        <f>IFERROR(VLOOKUP(O148,'MS6'!$B$1:$C$161,2,0),0)</f>
        <v>0</v>
      </c>
      <c r="Q148" s="55" t="str">
        <f>IFERROR(VLOOKUP($B148,'MS7'!$A$1:$B$160,2,0),"0")</f>
        <v>0</v>
      </c>
      <c r="R148" s="58">
        <f>IFERROR(VLOOKUP(Q148,'MS7'!$B$1:$C$161,2,0),0)</f>
        <v>0</v>
      </c>
      <c r="S148" s="55" t="str">
        <f>IFERROR(VLOOKUP($B148,'MS8'!$A$1:$B$160,2,0),"0")</f>
        <v>0</v>
      </c>
      <c r="T148" s="58">
        <f>IFERROR(VLOOKUP(S148,'MS8'!$B$1:$C$161,2,0),0)</f>
        <v>0</v>
      </c>
      <c r="U148" s="55" t="str">
        <f>IFERROR(VLOOKUP($B148,'MS9'!$A$1:$B$160,2,0),"0")</f>
        <v>0</v>
      </c>
      <c r="V148" s="58">
        <f>IFERROR(VLOOKUP(U148,'MS9'!$B$1:$C$161,2,0),0)</f>
        <v>0</v>
      </c>
      <c r="W148" s="55" t="str">
        <f>IFERROR(VLOOKUP($B148,'MS10'!$A$1:$B$160,2,0),"0")</f>
        <v>0</v>
      </c>
      <c r="X148" s="58">
        <f>IFERROR(VLOOKUP(W148,'MS10'!$B$1:$C$161,2,0),0)</f>
        <v>0</v>
      </c>
      <c r="Y148" s="55" t="str">
        <f>IFERROR(VLOOKUP($B148,'MS11'!$A$1:$B$160,2,0),"0")</f>
        <v>0</v>
      </c>
      <c r="Z148" s="58">
        <f>IFERROR(VLOOKUP(Y148,'MS11'!$B$1:$C$161,2,0),0)</f>
        <v>0</v>
      </c>
      <c r="AA148" s="55" t="str">
        <f>IFERROR(VLOOKUP($B148,'MS12'!$A$1:$B$160,2,0),"0")</f>
        <v>0</v>
      </c>
      <c r="AB148" s="58">
        <f>IFERROR(VLOOKUP(AA148,'MS12'!$B$1:$C$161,2,0),0)</f>
        <v>0</v>
      </c>
      <c r="AC148" s="55" t="str">
        <f>IFERROR(VLOOKUP($B148,'MS13'!$A$1:$B$160,2,0),"0")</f>
        <v>0</v>
      </c>
      <c r="AD148" s="58">
        <f>IFERROR(VLOOKUP(AC148,'MS13'!$B$1:$C$161,2,0),0)</f>
        <v>0</v>
      </c>
      <c r="AE148" s="41"/>
      <c r="AF148" s="51">
        <f t="shared" si="2"/>
        <v>0</v>
      </c>
      <c r="AG148" s="58">
        <f>IFERROR(VLOOKUP($AE148,'MS1'!$A$1:$C$161,3,0),0)</f>
        <v>0</v>
      </c>
      <c r="AH148" s="58">
        <f>IFERROR(VLOOKUP($AE148,'MS2'!$A$1:$C$161,3,0),0)</f>
        <v>0</v>
      </c>
      <c r="AI148" s="58">
        <f>IFERROR(VLOOKUP($AE148,'MS3'!$A$1:$C$161,3,0),0)</f>
        <v>0</v>
      </c>
      <c r="AJ148" s="58">
        <f>IFERROR(VLOOKUP($AE148,'MS4'!$A$1:$C$161,3,0),0)</f>
        <v>0</v>
      </c>
      <c r="AK148" s="58">
        <f>IFERROR(VLOOKUP($AE148,'MS5'!$A$1:$C$161,3,0),0)</f>
        <v>0</v>
      </c>
      <c r="AL148" s="58">
        <f>IFERROR(VLOOKUP($AE148,'MS6'!$A$1:$C$161,3,0),0)</f>
        <v>0</v>
      </c>
      <c r="AM148" s="58">
        <f>IFERROR(VLOOKUP($AE148,'MS7'!$A$1:$C$161,3,0),0)</f>
        <v>0</v>
      </c>
      <c r="AN148" s="58">
        <f>IFERROR(VLOOKUP($AE148,'MS8'!$A$1:$C$161,3,0),0)</f>
        <v>0</v>
      </c>
      <c r="AO148" s="58">
        <f>IFERROR(VLOOKUP($AE148,'MS9'!$A$1:$C$161,3,0),0)</f>
        <v>0</v>
      </c>
      <c r="AP148" s="58">
        <f>IFERROR(VLOOKUP($AE148,'MS10'!$A$1:$C$161,3,0),0)</f>
        <v>0</v>
      </c>
      <c r="AQ148" s="58">
        <f>IFERROR(VLOOKUP($AE148,'MS11'!$A$1:$C$161,3,0),0)</f>
        <v>0</v>
      </c>
      <c r="AR148" s="58">
        <f>IFERROR(VLOOKUP($AE148,'MS12'!$A$1:$C$161,3,0),0)</f>
        <v>0</v>
      </c>
      <c r="AS148" s="58">
        <f>IFERROR(VLOOKUP($AE148,'MS13'!$A$1:$C$161,3,0),0)</f>
        <v>0</v>
      </c>
    </row>
    <row r="149" ht="15.75" customHeight="1">
      <c r="A149" s="45">
        <f t="shared" si="1"/>
        <v>148</v>
      </c>
      <c r="B149" s="41"/>
      <c r="C149" s="51">
        <v>0.0</v>
      </c>
      <c r="D149" s="51"/>
      <c r="E149" s="55" t="str">
        <f>IFERROR(VLOOKUP($B149,'MS1'!$A$1:$B$160,2,0),"0")</f>
        <v>0</v>
      </c>
      <c r="F149" s="58">
        <f>IFERROR(VLOOKUP(E149,'MS1'!$B$1:$C$161,2,0),0)</f>
        <v>0</v>
      </c>
      <c r="G149" s="55" t="str">
        <f>IFERROR(VLOOKUP($B149,'MS2'!$A$1:$B$160,2,0),"0")</f>
        <v>0</v>
      </c>
      <c r="H149" s="58">
        <f>IFERROR(VLOOKUP(G149,'MS2'!$B$1:$C$161,2,0),0)</f>
        <v>0</v>
      </c>
      <c r="I149" s="55">
        <f>IFERROR(VLOOKUP($B149,'MS3'!$A$1:$B$161,2,0),0)</f>
        <v>0</v>
      </c>
      <c r="J149" s="58">
        <f>IFERROR(VLOOKUP(I149,'MS3'!$B$1:$C$161,2,0),0)</f>
        <v>0</v>
      </c>
      <c r="K149" s="55" t="str">
        <f>IFERROR(VLOOKUP($B149,'MS4'!$A$1:$B$160,2,0),"0")</f>
        <v>0</v>
      </c>
      <c r="L149" s="58">
        <f>IFERROR(VLOOKUP(K149,'MS4'!$B$1:$C$161,2,0),0)</f>
        <v>0</v>
      </c>
      <c r="M149" s="55" t="str">
        <f>IFERROR(VLOOKUP($B149,'MS5'!$A$1:$B$160,2,0),"0")</f>
        <v>0</v>
      </c>
      <c r="N149" s="58">
        <f>IFERROR(VLOOKUP(M149,'MS5'!$B$1:$C$161,2,0),0)</f>
        <v>0</v>
      </c>
      <c r="O149" s="55" t="str">
        <f>IFERROR(VLOOKUP($B149,'MS6'!$A$1:$B$160,2,0),"0")</f>
        <v>0</v>
      </c>
      <c r="P149" s="58">
        <f>IFERROR(VLOOKUP(O149,'MS6'!$B$1:$C$161,2,0),0)</f>
        <v>0</v>
      </c>
      <c r="Q149" s="55" t="str">
        <f>IFERROR(VLOOKUP($B149,'MS7'!$A$1:$B$160,2,0),"0")</f>
        <v>0</v>
      </c>
      <c r="R149" s="58">
        <f>IFERROR(VLOOKUP(Q149,'MS7'!$B$1:$C$161,2,0),0)</f>
        <v>0</v>
      </c>
      <c r="S149" s="55" t="str">
        <f>IFERROR(VLOOKUP($B149,'MS8'!$A$1:$B$160,2,0),"0")</f>
        <v>0</v>
      </c>
      <c r="T149" s="58">
        <f>IFERROR(VLOOKUP(S149,'MS8'!$B$1:$C$161,2,0),0)</f>
        <v>0</v>
      </c>
      <c r="U149" s="55" t="str">
        <f>IFERROR(VLOOKUP($B149,'MS9'!$A$1:$B$160,2,0),"0")</f>
        <v>0</v>
      </c>
      <c r="V149" s="58">
        <f>IFERROR(VLOOKUP(U149,'MS9'!$B$1:$C$161,2,0),0)</f>
        <v>0</v>
      </c>
      <c r="W149" s="55" t="str">
        <f>IFERROR(VLOOKUP($B149,'MS10'!$A$1:$B$160,2,0),"0")</f>
        <v>0</v>
      </c>
      <c r="X149" s="58">
        <f>IFERROR(VLOOKUP(W149,'MS10'!$B$1:$C$161,2,0),0)</f>
        <v>0</v>
      </c>
      <c r="Y149" s="55" t="str">
        <f>IFERROR(VLOOKUP($B149,'MS11'!$A$1:$B$160,2,0),"0")</f>
        <v>0</v>
      </c>
      <c r="Z149" s="58">
        <f>IFERROR(VLOOKUP(Y149,'MS11'!$B$1:$C$161,2,0),0)</f>
        <v>0</v>
      </c>
      <c r="AA149" s="55" t="str">
        <f>IFERROR(VLOOKUP($B149,'MS12'!$A$1:$B$160,2,0),"0")</f>
        <v>0</v>
      </c>
      <c r="AB149" s="58">
        <f>IFERROR(VLOOKUP(AA149,'MS12'!$B$1:$C$161,2,0),0)</f>
        <v>0</v>
      </c>
      <c r="AC149" s="55" t="str">
        <f>IFERROR(VLOOKUP($B149,'MS13'!$A$1:$B$160,2,0),"0")</f>
        <v>0</v>
      </c>
      <c r="AD149" s="58">
        <f>IFERROR(VLOOKUP(AC149,'MS13'!$B$1:$C$161,2,0),0)</f>
        <v>0</v>
      </c>
      <c r="AE149" s="41"/>
      <c r="AF149" s="51">
        <f t="shared" si="2"/>
        <v>0</v>
      </c>
      <c r="AG149" s="58">
        <f>IFERROR(VLOOKUP($AE149,'MS1'!$A$1:$C$161,3,0),0)</f>
        <v>0</v>
      </c>
      <c r="AH149" s="58">
        <f>IFERROR(VLOOKUP($AE149,'MS2'!$A$1:$C$161,3,0),0)</f>
        <v>0</v>
      </c>
      <c r="AI149" s="58">
        <f>IFERROR(VLOOKUP($AE149,'MS3'!$A$1:$C$161,3,0),0)</f>
        <v>0</v>
      </c>
      <c r="AJ149" s="58">
        <f>IFERROR(VLOOKUP($AE149,'MS4'!$A$1:$C$161,3,0),0)</f>
        <v>0</v>
      </c>
      <c r="AK149" s="58">
        <f>IFERROR(VLOOKUP($AE149,'MS5'!$A$1:$C$161,3,0),0)</f>
        <v>0</v>
      </c>
      <c r="AL149" s="58">
        <f>IFERROR(VLOOKUP($AE149,'MS6'!$A$1:$C$161,3,0),0)</f>
        <v>0</v>
      </c>
      <c r="AM149" s="58">
        <f>IFERROR(VLOOKUP($AE149,'MS7'!$A$1:$C$161,3,0),0)</f>
        <v>0</v>
      </c>
      <c r="AN149" s="58">
        <f>IFERROR(VLOOKUP($AE149,'MS8'!$A$1:$C$161,3,0),0)</f>
        <v>0</v>
      </c>
      <c r="AO149" s="58">
        <f>IFERROR(VLOOKUP($AE149,'MS9'!$A$1:$C$161,3,0),0)</f>
        <v>0</v>
      </c>
      <c r="AP149" s="58">
        <f>IFERROR(VLOOKUP($AE149,'MS10'!$A$1:$C$161,3,0),0)</f>
        <v>0</v>
      </c>
      <c r="AQ149" s="58">
        <f>IFERROR(VLOOKUP($AE149,'MS11'!$A$1:$C$161,3,0),0)</f>
        <v>0</v>
      </c>
      <c r="AR149" s="58">
        <f>IFERROR(VLOOKUP($AE149,'MS12'!$A$1:$C$161,3,0),0)</f>
        <v>0</v>
      </c>
      <c r="AS149" s="58">
        <f>IFERROR(VLOOKUP($AE149,'MS13'!$A$1:$C$161,3,0),0)</f>
        <v>0</v>
      </c>
    </row>
    <row r="150" ht="15.75" customHeight="1">
      <c r="A150" s="45">
        <f t="shared" si="1"/>
        <v>149</v>
      </c>
      <c r="B150" s="41"/>
      <c r="C150" s="51">
        <v>0.0</v>
      </c>
      <c r="D150" s="51"/>
      <c r="E150" s="55" t="str">
        <f>IFERROR(VLOOKUP($B150,'MS1'!$A$1:$B$160,2,0),"0")</f>
        <v>0</v>
      </c>
      <c r="F150" s="58">
        <f>IFERROR(VLOOKUP(E150,'MS1'!$B$1:$C$161,2,0),0)</f>
        <v>0</v>
      </c>
      <c r="G150" s="55" t="str">
        <f>IFERROR(VLOOKUP($B150,'MS2'!$A$1:$B$160,2,0),"0")</f>
        <v>0</v>
      </c>
      <c r="H150" s="58">
        <f>IFERROR(VLOOKUP(G150,'MS2'!$B$1:$C$161,2,0),0)</f>
        <v>0</v>
      </c>
      <c r="I150" s="55">
        <f>IFERROR(VLOOKUP($B150,'MS3'!$A$1:$B$161,2,0),0)</f>
        <v>0</v>
      </c>
      <c r="J150" s="58">
        <f>IFERROR(VLOOKUP(I150,'MS3'!$B$1:$C$161,2,0),0)</f>
        <v>0</v>
      </c>
      <c r="K150" s="55" t="str">
        <f>IFERROR(VLOOKUP($B150,'MS4'!$A$1:$B$160,2,0),"0")</f>
        <v>0</v>
      </c>
      <c r="L150" s="58">
        <f>IFERROR(VLOOKUP(K150,'MS4'!$B$1:$C$161,2,0),0)</f>
        <v>0</v>
      </c>
      <c r="M150" s="55" t="str">
        <f>IFERROR(VLOOKUP($B150,'MS5'!$A$1:$B$160,2,0),"0")</f>
        <v>0</v>
      </c>
      <c r="N150" s="58">
        <f>IFERROR(VLOOKUP(M150,'MS5'!$B$1:$C$161,2,0),0)</f>
        <v>0</v>
      </c>
      <c r="O150" s="55" t="str">
        <f>IFERROR(VLOOKUP($B150,'MS6'!$A$1:$B$160,2,0),"0")</f>
        <v>0</v>
      </c>
      <c r="P150" s="58">
        <f>IFERROR(VLOOKUP(O150,'MS6'!$B$1:$C$161,2,0),0)</f>
        <v>0</v>
      </c>
      <c r="Q150" s="55" t="str">
        <f>IFERROR(VLOOKUP($B150,'MS7'!$A$1:$B$160,2,0),"0")</f>
        <v>0</v>
      </c>
      <c r="R150" s="58">
        <f>IFERROR(VLOOKUP(Q150,'MS7'!$B$1:$C$161,2,0),0)</f>
        <v>0</v>
      </c>
      <c r="S150" s="55" t="str">
        <f>IFERROR(VLOOKUP($B150,'MS8'!$A$1:$B$160,2,0),"0")</f>
        <v>0</v>
      </c>
      <c r="T150" s="58">
        <f>IFERROR(VLOOKUP(S150,'MS8'!$B$1:$C$161,2,0),0)</f>
        <v>0</v>
      </c>
      <c r="U150" s="55" t="str">
        <f>IFERROR(VLOOKUP($B150,'MS9'!$A$1:$B$160,2,0),"0")</f>
        <v>0</v>
      </c>
      <c r="V150" s="58">
        <f>IFERROR(VLOOKUP(U150,'MS9'!$B$1:$C$161,2,0),0)</f>
        <v>0</v>
      </c>
      <c r="W150" s="55" t="str">
        <f>IFERROR(VLOOKUP($B150,'MS10'!$A$1:$B$160,2,0),"0")</f>
        <v>0</v>
      </c>
      <c r="X150" s="58">
        <f>IFERROR(VLOOKUP(W150,'MS10'!$B$1:$C$161,2,0),0)</f>
        <v>0</v>
      </c>
      <c r="Y150" s="55" t="str">
        <f>IFERROR(VLOOKUP($B150,'MS11'!$A$1:$B$160,2,0),"0")</f>
        <v>0</v>
      </c>
      <c r="Z150" s="58">
        <f>IFERROR(VLOOKUP(Y150,'MS11'!$B$1:$C$161,2,0),0)</f>
        <v>0</v>
      </c>
      <c r="AA150" s="55" t="str">
        <f>IFERROR(VLOOKUP($B150,'MS12'!$A$1:$B$160,2,0),"0")</f>
        <v>0</v>
      </c>
      <c r="AB150" s="58">
        <f>IFERROR(VLOOKUP(AA150,'MS12'!$B$1:$C$161,2,0),0)</f>
        <v>0</v>
      </c>
      <c r="AC150" s="55" t="str">
        <f>IFERROR(VLOOKUP($B150,'MS13'!$A$1:$B$160,2,0),"0")</f>
        <v>0</v>
      </c>
      <c r="AD150" s="58">
        <f>IFERROR(VLOOKUP(AC150,'MS13'!$B$1:$C$161,2,0),0)</f>
        <v>0</v>
      </c>
      <c r="AE150" s="41"/>
      <c r="AF150" s="51">
        <f t="shared" si="2"/>
        <v>0</v>
      </c>
      <c r="AG150" s="58">
        <f>IFERROR(VLOOKUP($AE150,'MS1'!$A$1:$C$161,3,0),0)</f>
        <v>0</v>
      </c>
      <c r="AH150" s="58">
        <f>IFERROR(VLOOKUP($AE150,'MS2'!$A$1:$C$161,3,0),0)</f>
        <v>0</v>
      </c>
      <c r="AI150" s="58">
        <f>IFERROR(VLOOKUP($AE150,'MS3'!$A$1:$C$161,3,0),0)</f>
        <v>0</v>
      </c>
      <c r="AJ150" s="58">
        <f>IFERROR(VLOOKUP($AE150,'MS4'!$A$1:$C$161,3,0),0)</f>
        <v>0</v>
      </c>
      <c r="AK150" s="58">
        <f>IFERROR(VLOOKUP($AE150,'MS5'!$A$1:$C$161,3,0),0)</f>
        <v>0</v>
      </c>
      <c r="AL150" s="58">
        <f>IFERROR(VLOOKUP($AE150,'MS6'!$A$1:$C$161,3,0),0)</f>
        <v>0</v>
      </c>
      <c r="AM150" s="58">
        <f>IFERROR(VLOOKUP($AE150,'MS7'!$A$1:$C$161,3,0),0)</f>
        <v>0</v>
      </c>
      <c r="AN150" s="58">
        <f>IFERROR(VLOOKUP($AE150,'MS8'!$A$1:$C$161,3,0),0)</f>
        <v>0</v>
      </c>
      <c r="AO150" s="58">
        <f>IFERROR(VLOOKUP($AE150,'MS9'!$A$1:$C$161,3,0),0)</f>
        <v>0</v>
      </c>
      <c r="AP150" s="58">
        <f>IFERROR(VLOOKUP($AE150,'MS10'!$A$1:$C$161,3,0),0)</f>
        <v>0</v>
      </c>
      <c r="AQ150" s="58">
        <f>IFERROR(VLOOKUP($AE150,'MS11'!$A$1:$C$161,3,0),0)</f>
        <v>0</v>
      </c>
      <c r="AR150" s="58">
        <f>IFERROR(VLOOKUP($AE150,'MS12'!$A$1:$C$161,3,0),0)</f>
        <v>0</v>
      </c>
      <c r="AS150" s="58">
        <f>IFERROR(VLOOKUP($AE150,'MS13'!$A$1:$C$161,3,0),0)</f>
        <v>0</v>
      </c>
    </row>
    <row r="151" ht="15.75" customHeight="1">
      <c r="A151" s="45">
        <f t="shared" si="1"/>
        <v>150</v>
      </c>
      <c r="B151" s="41"/>
      <c r="C151" s="51">
        <v>0.0</v>
      </c>
      <c r="D151" s="51"/>
      <c r="E151" s="55" t="str">
        <f>IFERROR(VLOOKUP($B151,'MS1'!$A$1:$B$160,2,0),"0")</f>
        <v>0</v>
      </c>
      <c r="F151" s="58">
        <f>IFERROR(VLOOKUP(E151,'MS1'!$B$1:$C$161,2,0),0)</f>
        <v>0</v>
      </c>
      <c r="G151" s="55" t="str">
        <f>IFERROR(VLOOKUP($B151,'MS2'!$A$1:$B$160,2,0),"0")</f>
        <v>0</v>
      </c>
      <c r="H151" s="58">
        <f>IFERROR(VLOOKUP(G151,'MS2'!$B$1:$C$161,2,0),0)</f>
        <v>0</v>
      </c>
      <c r="I151" s="55">
        <f>IFERROR(VLOOKUP($B151,'MS3'!$A$1:$B$161,2,0),0)</f>
        <v>0</v>
      </c>
      <c r="J151" s="58">
        <f>IFERROR(VLOOKUP(I151,'MS3'!$B$1:$C$161,2,0),0)</f>
        <v>0</v>
      </c>
      <c r="K151" s="55" t="str">
        <f>IFERROR(VLOOKUP($B151,'MS4'!$A$1:$B$160,2,0),"0")</f>
        <v>0</v>
      </c>
      <c r="L151" s="58">
        <f>IFERROR(VLOOKUP(K151,'MS4'!$B$1:$C$161,2,0),0)</f>
        <v>0</v>
      </c>
      <c r="M151" s="55" t="str">
        <f>IFERROR(VLOOKUP($B151,'MS5'!$A$1:$B$160,2,0),"0")</f>
        <v>0</v>
      </c>
      <c r="N151" s="58">
        <f>IFERROR(VLOOKUP(M151,'MS5'!$B$1:$C$161,2,0),0)</f>
        <v>0</v>
      </c>
      <c r="O151" s="55" t="str">
        <f>IFERROR(VLOOKUP($B151,'MS6'!$A$1:$B$160,2,0),"0")</f>
        <v>0</v>
      </c>
      <c r="P151" s="58">
        <f>IFERROR(VLOOKUP(O151,'MS6'!$B$1:$C$161,2,0),0)</f>
        <v>0</v>
      </c>
      <c r="Q151" s="55" t="str">
        <f>IFERROR(VLOOKUP($B151,'MS7'!$A$1:$B$160,2,0),"0")</f>
        <v>0</v>
      </c>
      <c r="R151" s="58">
        <f>IFERROR(VLOOKUP(Q151,'MS7'!$B$1:$C$161,2,0),0)</f>
        <v>0</v>
      </c>
      <c r="S151" s="55" t="str">
        <f>IFERROR(VLOOKUP($B151,'MS8'!$A$1:$B$160,2,0),"0")</f>
        <v>0</v>
      </c>
      <c r="T151" s="58">
        <f>IFERROR(VLOOKUP(S151,'MS8'!$B$1:$C$161,2,0),0)</f>
        <v>0</v>
      </c>
      <c r="U151" s="55" t="str">
        <f>IFERROR(VLOOKUP($B151,'MS9'!$A$1:$B$160,2,0),"0")</f>
        <v>0</v>
      </c>
      <c r="V151" s="58">
        <f>IFERROR(VLOOKUP(U151,'MS9'!$B$1:$C$161,2,0),0)</f>
        <v>0</v>
      </c>
      <c r="W151" s="55" t="str">
        <f>IFERROR(VLOOKUP($B151,'MS10'!$A$1:$B$160,2,0),"0")</f>
        <v>0</v>
      </c>
      <c r="X151" s="58">
        <f>IFERROR(VLOOKUP(W151,'MS10'!$B$1:$C$161,2,0),0)</f>
        <v>0</v>
      </c>
      <c r="Y151" s="55" t="str">
        <f>IFERROR(VLOOKUP($B151,'MS11'!$A$1:$B$160,2,0),"0")</f>
        <v>0</v>
      </c>
      <c r="Z151" s="58">
        <f>IFERROR(VLOOKUP(Y151,'MS11'!$B$1:$C$161,2,0),0)</f>
        <v>0</v>
      </c>
      <c r="AA151" s="55" t="str">
        <f>IFERROR(VLOOKUP($B151,'MS12'!$A$1:$B$160,2,0),"0")</f>
        <v>0</v>
      </c>
      <c r="AB151" s="58">
        <f>IFERROR(VLOOKUP(AA151,'MS12'!$B$1:$C$161,2,0),0)</f>
        <v>0</v>
      </c>
      <c r="AC151" s="55" t="str">
        <f>IFERROR(VLOOKUP($B151,'MS13'!$A$1:$B$160,2,0),"0")</f>
        <v>0</v>
      </c>
      <c r="AD151" s="58">
        <f>IFERROR(VLOOKUP(AC151,'MS13'!$B$1:$C$161,2,0),0)</f>
        <v>0</v>
      </c>
      <c r="AE151" s="41"/>
      <c r="AF151" s="51">
        <f t="shared" si="2"/>
        <v>0</v>
      </c>
      <c r="AG151" s="58">
        <f>IFERROR(VLOOKUP($AE151,'MS1'!$A$1:$C$161,3,0),0)</f>
        <v>0</v>
      </c>
      <c r="AH151" s="58">
        <f>IFERROR(VLOOKUP($AE151,'MS2'!$A$1:$C$161,3,0),0)</f>
        <v>0</v>
      </c>
      <c r="AI151" s="58">
        <f>IFERROR(VLOOKUP($AE151,'MS3'!$A$1:$C$161,3,0),0)</f>
        <v>0</v>
      </c>
      <c r="AJ151" s="58">
        <f>IFERROR(VLOOKUP($AE151,'MS4'!$A$1:$C$161,3,0),0)</f>
        <v>0</v>
      </c>
      <c r="AK151" s="58">
        <f>IFERROR(VLOOKUP($AE151,'MS5'!$A$1:$C$161,3,0),0)</f>
        <v>0</v>
      </c>
      <c r="AL151" s="58">
        <f>IFERROR(VLOOKUP($AE151,'MS6'!$A$1:$C$161,3,0),0)</f>
        <v>0</v>
      </c>
      <c r="AM151" s="58">
        <f>IFERROR(VLOOKUP($AE151,'MS7'!$A$1:$C$161,3,0),0)</f>
        <v>0</v>
      </c>
      <c r="AN151" s="58">
        <f>IFERROR(VLOOKUP($AE151,'MS8'!$A$1:$C$161,3,0),0)</f>
        <v>0</v>
      </c>
      <c r="AO151" s="58">
        <f>IFERROR(VLOOKUP($AE151,'MS9'!$A$1:$C$161,3,0),0)</f>
        <v>0</v>
      </c>
      <c r="AP151" s="58">
        <f>IFERROR(VLOOKUP($AE151,'MS10'!$A$1:$C$161,3,0),0)</f>
        <v>0</v>
      </c>
      <c r="AQ151" s="58">
        <f>IFERROR(VLOOKUP($AE151,'MS11'!$A$1:$C$161,3,0),0)</f>
        <v>0</v>
      </c>
      <c r="AR151" s="58">
        <f>IFERROR(VLOOKUP($AE151,'MS12'!$A$1:$C$161,3,0),0)</f>
        <v>0</v>
      </c>
      <c r="AS151" s="58">
        <f>IFERROR(VLOOKUP($AE151,'MS13'!$A$1:$C$161,3,0),0)</f>
        <v>0</v>
      </c>
    </row>
    <row r="152" ht="15.75" customHeight="1">
      <c r="A152" s="45">
        <f t="shared" si="1"/>
        <v>151</v>
      </c>
      <c r="B152" s="41"/>
      <c r="C152" s="51">
        <v>0.0</v>
      </c>
      <c r="D152" s="51"/>
      <c r="E152" s="55" t="str">
        <f>IFERROR(VLOOKUP($B152,'MS1'!$A$1:$B$160,2,0),"0")</f>
        <v>0</v>
      </c>
      <c r="F152" s="58">
        <f>IFERROR(VLOOKUP(E152,'MS1'!$B$1:$C$161,2,0),0)</f>
        <v>0</v>
      </c>
      <c r="G152" s="55" t="str">
        <f>IFERROR(VLOOKUP($B152,'MS2'!$A$1:$B$160,2,0),"0")</f>
        <v>0</v>
      </c>
      <c r="H152" s="58">
        <f>IFERROR(VLOOKUP(G152,'MS2'!$B$1:$C$161,2,0),0)</f>
        <v>0</v>
      </c>
      <c r="I152" s="55">
        <f>IFERROR(VLOOKUP($B152,'MS3'!$A$1:$B$161,2,0),0)</f>
        <v>0</v>
      </c>
      <c r="J152" s="58">
        <f>IFERROR(VLOOKUP(I152,'MS3'!$B$1:$C$161,2,0),0)</f>
        <v>0</v>
      </c>
      <c r="K152" s="55" t="str">
        <f>IFERROR(VLOOKUP($B152,'MS4'!$A$1:$B$160,2,0),"0")</f>
        <v>0</v>
      </c>
      <c r="L152" s="58">
        <f>IFERROR(VLOOKUP(K152,'MS4'!$B$1:$C$161,2,0),0)</f>
        <v>0</v>
      </c>
      <c r="M152" s="55" t="str">
        <f>IFERROR(VLOOKUP($B152,'MS5'!$A$1:$B$160,2,0),"0")</f>
        <v>0</v>
      </c>
      <c r="N152" s="58">
        <f>IFERROR(VLOOKUP(M152,'MS5'!$B$1:$C$161,2,0),0)</f>
        <v>0</v>
      </c>
      <c r="O152" s="55" t="str">
        <f>IFERROR(VLOOKUP($B152,'MS6'!$A$1:$B$160,2,0),"0")</f>
        <v>0</v>
      </c>
      <c r="P152" s="58">
        <f>IFERROR(VLOOKUP(O152,'MS6'!$B$1:$C$161,2,0),0)</f>
        <v>0</v>
      </c>
      <c r="Q152" s="55" t="str">
        <f>IFERROR(VLOOKUP($B152,'MS7'!$A$1:$B$160,2,0),"0")</f>
        <v>0</v>
      </c>
      <c r="R152" s="58">
        <f>IFERROR(VLOOKUP(Q152,'MS7'!$B$1:$C$161,2,0),0)</f>
        <v>0</v>
      </c>
      <c r="S152" s="55" t="str">
        <f>IFERROR(VLOOKUP($B152,'MS8'!$A$1:$B$160,2,0),"0")</f>
        <v>0</v>
      </c>
      <c r="T152" s="58">
        <f>IFERROR(VLOOKUP(S152,'MS8'!$B$1:$C$161,2,0),0)</f>
        <v>0</v>
      </c>
      <c r="U152" s="55" t="str">
        <f>IFERROR(VLOOKUP($B152,'MS9'!$A$1:$B$160,2,0),"0")</f>
        <v>0</v>
      </c>
      <c r="V152" s="58">
        <f>IFERROR(VLOOKUP(U152,'MS9'!$B$1:$C$161,2,0),0)</f>
        <v>0</v>
      </c>
      <c r="W152" s="55" t="str">
        <f>IFERROR(VLOOKUP($B152,'MS10'!$A$1:$B$160,2,0),"0")</f>
        <v>0</v>
      </c>
      <c r="X152" s="58">
        <f>IFERROR(VLOOKUP(W152,'MS10'!$B$1:$C$161,2,0),0)</f>
        <v>0</v>
      </c>
      <c r="Y152" s="55" t="str">
        <f>IFERROR(VLOOKUP($B152,'MS11'!$A$1:$B$160,2,0),"0")</f>
        <v>0</v>
      </c>
      <c r="Z152" s="58">
        <f>IFERROR(VLOOKUP(Y152,'MS11'!$B$1:$C$161,2,0),0)</f>
        <v>0</v>
      </c>
      <c r="AA152" s="55" t="str">
        <f>IFERROR(VLOOKUP($B152,'MS12'!$A$1:$B$160,2,0),"0")</f>
        <v>0</v>
      </c>
      <c r="AB152" s="58">
        <f>IFERROR(VLOOKUP(AA152,'MS12'!$B$1:$C$161,2,0),0)</f>
        <v>0</v>
      </c>
      <c r="AC152" s="55" t="str">
        <f>IFERROR(VLOOKUP($B152,'MS13'!$A$1:$B$160,2,0),"0")</f>
        <v>0</v>
      </c>
      <c r="AD152" s="58">
        <f>IFERROR(VLOOKUP(AC152,'MS13'!$B$1:$C$161,2,0),0)</f>
        <v>0</v>
      </c>
      <c r="AE152" s="41"/>
      <c r="AF152" s="51">
        <f t="shared" si="2"/>
        <v>0</v>
      </c>
      <c r="AG152" s="58">
        <f>IFERROR(VLOOKUP($AE152,'MS1'!$A$1:$C$161,3,0),0)</f>
        <v>0</v>
      </c>
      <c r="AH152" s="58">
        <f>IFERROR(VLOOKUP($AE152,'MS2'!$A$1:$C$161,3,0),0)</f>
        <v>0</v>
      </c>
      <c r="AI152" s="58">
        <f>IFERROR(VLOOKUP($AE152,'MS3'!$A$1:$C$161,3,0),0)</f>
        <v>0</v>
      </c>
      <c r="AJ152" s="58">
        <f>IFERROR(VLOOKUP($AE152,'MS4'!$A$1:$C$161,3,0),0)</f>
        <v>0</v>
      </c>
      <c r="AK152" s="58">
        <f>IFERROR(VLOOKUP($AE152,'MS5'!$A$1:$C$161,3,0),0)</f>
        <v>0</v>
      </c>
      <c r="AL152" s="58">
        <f>IFERROR(VLOOKUP($AE152,'MS6'!$A$1:$C$161,3,0),0)</f>
        <v>0</v>
      </c>
      <c r="AM152" s="58">
        <f>IFERROR(VLOOKUP($AE152,'MS7'!$A$1:$C$161,3,0),0)</f>
        <v>0</v>
      </c>
      <c r="AN152" s="58">
        <f>IFERROR(VLOOKUP($AE152,'MS8'!$A$1:$C$161,3,0),0)</f>
        <v>0</v>
      </c>
      <c r="AO152" s="58">
        <f>IFERROR(VLOOKUP($AE152,'MS9'!$A$1:$C$161,3,0),0)</f>
        <v>0</v>
      </c>
      <c r="AP152" s="58">
        <f>IFERROR(VLOOKUP($AE152,'MS10'!$A$1:$C$161,3,0),0)</f>
        <v>0</v>
      </c>
      <c r="AQ152" s="58">
        <f>IFERROR(VLOOKUP($AE152,'MS11'!$A$1:$C$161,3,0),0)</f>
        <v>0</v>
      </c>
      <c r="AR152" s="58">
        <f>IFERROR(VLOOKUP($AE152,'MS12'!$A$1:$C$161,3,0),0)</f>
        <v>0</v>
      </c>
      <c r="AS152" s="58">
        <f>IFERROR(VLOOKUP($AE152,'MS13'!$A$1:$C$161,3,0),0)</f>
        <v>0</v>
      </c>
    </row>
    <row r="153" ht="15.75" customHeight="1">
      <c r="A153" s="45">
        <f t="shared" si="1"/>
        <v>152</v>
      </c>
      <c r="B153" s="41"/>
      <c r="C153" s="51">
        <v>0.0</v>
      </c>
      <c r="D153" s="51"/>
      <c r="E153" s="55" t="str">
        <f>IFERROR(VLOOKUP($B153,'MS1'!$A$1:$B$160,2,0),"0")</f>
        <v>0</v>
      </c>
      <c r="F153" s="58">
        <f>IFERROR(VLOOKUP(E153,'MS1'!$B$1:$C$161,2,0),0)</f>
        <v>0</v>
      </c>
      <c r="G153" s="55" t="str">
        <f>IFERROR(VLOOKUP($B153,'MS2'!$A$1:$B$160,2,0),"0")</f>
        <v>0</v>
      </c>
      <c r="H153" s="58">
        <f>IFERROR(VLOOKUP(G153,'MS2'!$B$1:$C$161,2,0),0)</f>
        <v>0</v>
      </c>
      <c r="I153" s="55">
        <f>IFERROR(VLOOKUP($B153,'MS3'!$A$1:$B$161,2,0),0)</f>
        <v>0</v>
      </c>
      <c r="J153" s="58">
        <f>IFERROR(VLOOKUP(I153,'MS3'!$B$1:$C$161,2,0),0)</f>
        <v>0</v>
      </c>
      <c r="K153" s="55" t="str">
        <f>IFERROR(VLOOKUP($B153,'MS4'!$A$1:$B$160,2,0),"0")</f>
        <v>0</v>
      </c>
      <c r="L153" s="58">
        <f>IFERROR(VLOOKUP(K153,'MS4'!$B$1:$C$161,2,0),0)</f>
        <v>0</v>
      </c>
      <c r="M153" s="55" t="str">
        <f>IFERROR(VLOOKUP($B153,'MS5'!$A$1:$B$160,2,0),"0")</f>
        <v>0</v>
      </c>
      <c r="N153" s="58">
        <f>IFERROR(VLOOKUP(M153,'MS5'!$B$1:$C$161,2,0),0)</f>
        <v>0</v>
      </c>
      <c r="O153" s="55" t="str">
        <f>IFERROR(VLOOKUP($B153,'MS6'!$A$1:$B$160,2,0),"0")</f>
        <v>0</v>
      </c>
      <c r="P153" s="58">
        <f>IFERROR(VLOOKUP(O153,'MS6'!$B$1:$C$161,2,0),0)</f>
        <v>0</v>
      </c>
      <c r="Q153" s="55" t="str">
        <f>IFERROR(VLOOKUP($B153,'MS7'!$A$1:$B$160,2,0),"0")</f>
        <v>0</v>
      </c>
      <c r="R153" s="58">
        <f>IFERROR(VLOOKUP(Q153,'MS7'!$B$1:$C$161,2,0),0)</f>
        <v>0</v>
      </c>
      <c r="S153" s="55" t="str">
        <f>IFERROR(VLOOKUP($B153,'MS8'!$A$1:$B$160,2,0),"0")</f>
        <v>0</v>
      </c>
      <c r="T153" s="58">
        <f>IFERROR(VLOOKUP(S153,'MS8'!$B$1:$C$161,2,0),0)</f>
        <v>0</v>
      </c>
      <c r="U153" s="55" t="str">
        <f>IFERROR(VLOOKUP($B153,'MS9'!$A$1:$B$160,2,0),"0")</f>
        <v>0</v>
      </c>
      <c r="V153" s="58">
        <f>IFERROR(VLOOKUP(U153,'MS9'!$B$1:$C$161,2,0),0)</f>
        <v>0</v>
      </c>
      <c r="W153" s="55" t="str">
        <f>IFERROR(VLOOKUP($B153,'MS10'!$A$1:$B$160,2,0),"0")</f>
        <v>0</v>
      </c>
      <c r="X153" s="58">
        <f>IFERROR(VLOOKUP(W153,'MS10'!$B$1:$C$161,2,0),0)</f>
        <v>0</v>
      </c>
      <c r="Y153" s="55" t="str">
        <f>IFERROR(VLOOKUP($B153,'MS11'!$A$1:$B$160,2,0),"0")</f>
        <v>0</v>
      </c>
      <c r="Z153" s="58">
        <f>IFERROR(VLOOKUP(Y153,'MS11'!$B$1:$C$161,2,0),0)</f>
        <v>0</v>
      </c>
      <c r="AA153" s="55" t="str">
        <f>IFERROR(VLOOKUP($B153,'MS12'!$A$1:$B$160,2,0),"0")</f>
        <v>0</v>
      </c>
      <c r="AB153" s="58">
        <f>IFERROR(VLOOKUP(AA153,'MS12'!$B$1:$C$161,2,0),0)</f>
        <v>0</v>
      </c>
      <c r="AC153" s="55" t="str">
        <f>IFERROR(VLOOKUP($B153,'MS13'!$A$1:$B$160,2,0),"0")</f>
        <v>0</v>
      </c>
      <c r="AD153" s="58">
        <f>IFERROR(VLOOKUP(AC153,'MS13'!$B$1:$C$161,2,0),0)</f>
        <v>0</v>
      </c>
      <c r="AE153" s="41"/>
      <c r="AF153" s="51">
        <f t="shared" si="2"/>
        <v>0</v>
      </c>
      <c r="AG153" s="58">
        <f>IFERROR(VLOOKUP($AE153,'MS1'!$A$1:$C$161,3,0),0)</f>
        <v>0</v>
      </c>
      <c r="AH153" s="58">
        <f>IFERROR(VLOOKUP($AE153,'MS2'!$A$1:$C$161,3,0),0)</f>
        <v>0</v>
      </c>
      <c r="AI153" s="58">
        <f>IFERROR(VLOOKUP($AE153,'MS3'!$A$1:$C$161,3,0),0)</f>
        <v>0</v>
      </c>
      <c r="AJ153" s="58">
        <f>IFERROR(VLOOKUP($AE153,'MS4'!$A$1:$C$161,3,0),0)</f>
        <v>0</v>
      </c>
      <c r="AK153" s="58">
        <f>IFERROR(VLOOKUP($AE153,'MS5'!$A$1:$C$161,3,0),0)</f>
        <v>0</v>
      </c>
      <c r="AL153" s="58">
        <f>IFERROR(VLOOKUP($AE153,'MS6'!$A$1:$C$161,3,0),0)</f>
        <v>0</v>
      </c>
      <c r="AM153" s="58">
        <f>IFERROR(VLOOKUP($AE153,'MS7'!$A$1:$C$161,3,0),0)</f>
        <v>0</v>
      </c>
      <c r="AN153" s="58">
        <f>IFERROR(VLOOKUP($AE153,'MS8'!$A$1:$C$161,3,0),0)</f>
        <v>0</v>
      </c>
      <c r="AO153" s="58">
        <f>IFERROR(VLOOKUP($AE153,'MS9'!$A$1:$C$161,3,0),0)</f>
        <v>0</v>
      </c>
      <c r="AP153" s="58">
        <f>IFERROR(VLOOKUP($AE153,'MS10'!$A$1:$C$161,3,0),0)</f>
        <v>0</v>
      </c>
      <c r="AQ153" s="58">
        <f>IFERROR(VLOOKUP($AE153,'MS11'!$A$1:$C$161,3,0),0)</f>
        <v>0</v>
      </c>
      <c r="AR153" s="58">
        <f>IFERROR(VLOOKUP($AE153,'MS12'!$A$1:$C$161,3,0),0)</f>
        <v>0</v>
      </c>
      <c r="AS153" s="58">
        <f>IFERROR(VLOOKUP($AE153,'MS13'!$A$1:$C$161,3,0),0)</f>
        <v>0</v>
      </c>
    </row>
    <row r="154" ht="15.75" customHeight="1">
      <c r="A154" s="45">
        <f t="shared" si="1"/>
        <v>153</v>
      </c>
      <c r="B154" s="41"/>
      <c r="C154" s="51">
        <v>0.0</v>
      </c>
      <c r="D154" s="51"/>
      <c r="E154" s="55" t="str">
        <f>IFERROR(VLOOKUP($B154,'MS1'!$A$1:$B$160,2,0),"0")</f>
        <v>0</v>
      </c>
      <c r="F154" s="58">
        <f>IFERROR(VLOOKUP(E154,'MS1'!$B$1:$C$161,2,0),0)</f>
        <v>0</v>
      </c>
      <c r="G154" s="55" t="str">
        <f>IFERROR(VLOOKUP($B154,'MS2'!$A$1:$B$160,2,0),"0")</f>
        <v>0</v>
      </c>
      <c r="H154" s="58">
        <f>IFERROR(VLOOKUP(G154,'MS2'!$B$1:$C$161,2,0),0)</f>
        <v>0</v>
      </c>
      <c r="I154" s="55">
        <f>IFERROR(VLOOKUP($B154,'MS3'!$A$1:$B$161,2,0),0)</f>
        <v>0</v>
      </c>
      <c r="J154" s="58">
        <f>IFERROR(VLOOKUP(I154,'MS3'!$B$1:$C$161,2,0),0)</f>
        <v>0</v>
      </c>
      <c r="K154" s="55" t="str">
        <f>IFERROR(VLOOKUP($B154,'MS4'!$A$1:$B$160,2,0),"0")</f>
        <v>0</v>
      </c>
      <c r="L154" s="58">
        <f>IFERROR(VLOOKUP(K154,'MS4'!$B$1:$C$161,2,0),0)</f>
        <v>0</v>
      </c>
      <c r="M154" s="55" t="str">
        <f>IFERROR(VLOOKUP($B154,'MS5'!$A$1:$B$160,2,0),"0")</f>
        <v>0</v>
      </c>
      <c r="N154" s="58">
        <f>IFERROR(VLOOKUP(M154,'MS5'!$B$1:$C$161,2,0),0)</f>
        <v>0</v>
      </c>
      <c r="O154" s="55" t="str">
        <f>IFERROR(VLOOKUP($B154,'MS6'!$A$1:$B$160,2,0),"0")</f>
        <v>0</v>
      </c>
      <c r="P154" s="58">
        <f>IFERROR(VLOOKUP(O154,'MS6'!$B$1:$C$161,2,0),0)</f>
        <v>0</v>
      </c>
      <c r="Q154" s="55" t="str">
        <f>IFERROR(VLOOKUP($B154,'MS7'!$A$1:$B$160,2,0),"0")</f>
        <v>0</v>
      </c>
      <c r="R154" s="58">
        <f>IFERROR(VLOOKUP(Q154,'MS7'!$B$1:$C$161,2,0),0)</f>
        <v>0</v>
      </c>
      <c r="S154" s="55" t="str">
        <f>IFERROR(VLOOKUP($B154,'MS8'!$A$1:$B$160,2,0),"0")</f>
        <v>0</v>
      </c>
      <c r="T154" s="58">
        <f>IFERROR(VLOOKUP(S154,'MS8'!$B$1:$C$161,2,0),0)</f>
        <v>0</v>
      </c>
      <c r="U154" s="55" t="str">
        <f>IFERROR(VLOOKUP($B154,'MS9'!$A$1:$B$160,2,0),"0")</f>
        <v>0</v>
      </c>
      <c r="V154" s="58">
        <f>IFERROR(VLOOKUP(U154,'MS9'!$B$1:$C$161,2,0),0)</f>
        <v>0</v>
      </c>
      <c r="W154" s="55" t="str">
        <f>IFERROR(VLOOKUP($B154,'MS10'!$A$1:$B$160,2,0),"0")</f>
        <v>0</v>
      </c>
      <c r="X154" s="58">
        <f>IFERROR(VLOOKUP(W154,'MS10'!$B$1:$C$161,2,0),0)</f>
        <v>0</v>
      </c>
      <c r="Y154" s="55" t="str">
        <f>IFERROR(VLOOKUP($B154,'MS11'!$A$1:$B$160,2,0),"0")</f>
        <v>0</v>
      </c>
      <c r="Z154" s="58">
        <f>IFERROR(VLOOKUP(Y154,'MS11'!$B$1:$C$161,2,0),0)</f>
        <v>0</v>
      </c>
      <c r="AA154" s="55" t="str">
        <f>IFERROR(VLOOKUP($B154,'MS12'!$A$1:$B$160,2,0),"0")</f>
        <v>0</v>
      </c>
      <c r="AB154" s="58">
        <f>IFERROR(VLOOKUP(AA154,'MS12'!$B$1:$C$161,2,0),0)</f>
        <v>0</v>
      </c>
      <c r="AC154" s="55" t="str">
        <f>IFERROR(VLOOKUP($B154,'MS13'!$A$1:$B$160,2,0),"0")</f>
        <v>0</v>
      </c>
      <c r="AD154" s="58">
        <f>IFERROR(VLOOKUP(AC154,'MS13'!$B$1:$C$161,2,0),0)</f>
        <v>0</v>
      </c>
      <c r="AE154" s="41"/>
      <c r="AF154" s="51">
        <f t="shared" si="2"/>
        <v>0</v>
      </c>
      <c r="AG154" s="58">
        <f>IFERROR(VLOOKUP($AE154,'MS1'!$A$1:$C$161,3,0),0)</f>
        <v>0</v>
      </c>
      <c r="AH154" s="58">
        <f>IFERROR(VLOOKUP($AE154,'MS2'!$A$1:$C$161,3,0),0)</f>
        <v>0</v>
      </c>
      <c r="AI154" s="58">
        <f>IFERROR(VLOOKUP($AE154,'MS3'!$A$1:$C$161,3,0),0)</f>
        <v>0</v>
      </c>
      <c r="AJ154" s="58">
        <f>IFERROR(VLOOKUP($AE154,'MS4'!$A$1:$C$161,3,0),0)</f>
        <v>0</v>
      </c>
      <c r="AK154" s="58">
        <f>IFERROR(VLOOKUP($AE154,'MS5'!$A$1:$C$161,3,0),0)</f>
        <v>0</v>
      </c>
      <c r="AL154" s="58">
        <f>IFERROR(VLOOKUP($AE154,'MS6'!$A$1:$C$161,3,0),0)</f>
        <v>0</v>
      </c>
      <c r="AM154" s="58">
        <f>IFERROR(VLOOKUP($AE154,'MS7'!$A$1:$C$161,3,0),0)</f>
        <v>0</v>
      </c>
      <c r="AN154" s="58">
        <f>IFERROR(VLOOKUP($AE154,'MS8'!$A$1:$C$161,3,0),0)</f>
        <v>0</v>
      </c>
      <c r="AO154" s="58">
        <f>IFERROR(VLOOKUP($AE154,'MS9'!$A$1:$C$161,3,0),0)</f>
        <v>0</v>
      </c>
      <c r="AP154" s="58">
        <f>IFERROR(VLOOKUP($AE154,'MS10'!$A$1:$C$161,3,0),0)</f>
        <v>0</v>
      </c>
      <c r="AQ154" s="58">
        <f>IFERROR(VLOOKUP($AE154,'MS11'!$A$1:$C$161,3,0),0)</f>
        <v>0</v>
      </c>
      <c r="AR154" s="58">
        <f>IFERROR(VLOOKUP($AE154,'MS12'!$A$1:$C$161,3,0),0)</f>
        <v>0</v>
      </c>
      <c r="AS154" s="58">
        <f>IFERROR(VLOOKUP($AE154,'MS13'!$A$1:$C$161,3,0),0)</f>
        <v>0</v>
      </c>
    </row>
    <row r="155" ht="15.75" customHeight="1">
      <c r="A155" s="45">
        <f t="shared" si="1"/>
        <v>154</v>
      </c>
      <c r="B155" s="41"/>
      <c r="C155" s="51">
        <v>0.0</v>
      </c>
      <c r="D155" s="51"/>
      <c r="E155" s="55" t="str">
        <f>IFERROR(VLOOKUP($B155,'MS1'!$A$1:$B$160,2,0),"0")</f>
        <v>0</v>
      </c>
      <c r="F155" s="58">
        <f>IFERROR(VLOOKUP(E155,'MS1'!$B$1:$C$161,2,0),0)</f>
        <v>0</v>
      </c>
      <c r="G155" s="55" t="str">
        <f>IFERROR(VLOOKUP($B155,'MS2'!$A$1:$B$160,2,0),"0")</f>
        <v>0</v>
      </c>
      <c r="H155" s="58">
        <f>IFERROR(VLOOKUP(G155,'MS2'!$B$1:$C$161,2,0),0)</f>
        <v>0</v>
      </c>
      <c r="I155" s="55">
        <f>IFERROR(VLOOKUP($B155,'MS3'!$A$1:$B$161,2,0),0)</f>
        <v>0</v>
      </c>
      <c r="J155" s="58">
        <f>IFERROR(VLOOKUP(I155,'MS3'!$B$1:$C$161,2,0),0)</f>
        <v>0</v>
      </c>
      <c r="K155" s="55" t="str">
        <f>IFERROR(VLOOKUP($B155,'MS4'!$A$1:$B$160,2,0),"0")</f>
        <v>0</v>
      </c>
      <c r="L155" s="58">
        <f>IFERROR(VLOOKUP(K155,'MS4'!$B$1:$C$161,2,0),0)</f>
        <v>0</v>
      </c>
      <c r="M155" s="55" t="str">
        <f>IFERROR(VLOOKUP($B155,'MS5'!$A$1:$B$160,2,0),"0")</f>
        <v>0</v>
      </c>
      <c r="N155" s="58">
        <f>IFERROR(VLOOKUP(M155,'MS5'!$B$1:$C$161,2,0),0)</f>
        <v>0</v>
      </c>
      <c r="O155" s="55" t="str">
        <f>IFERROR(VLOOKUP($B155,'MS6'!$A$1:$B$160,2,0),"0")</f>
        <v>0</v>
      </c>
      <c r="P155" s="58">
        <f>IFERROR(VLOOKUP(O155,'MS6'!$B$1:$C$161,2,0),0)</f>
        <v>0</v>
      </c>
      <c r="Q155" s="55" t="str">
        <f>IFERROR(VLOOKUP($B155,'MS7'!$A$1:$B$160,2,0),"0")</f>
        <v>0</v>
      </c>
      <c r="R155" s="58">
        <f>IFERROR(VLOOKUP(Q155,'MS7'!$B$1:$C$161,2,0),0)</f>
        <v>0</v>
      </c>
      <c r="S155" s="55" t="str">
        <f>IFERROR(VLOOKUP($B155,'MS8'!$A$1:$B$160,2,0),"0")</f>
        <v>0</v>
      </c>
      <c r="T155" s="58">
        <f>IFERROR(VLOOKUP(S155,'MS8'!$B$1:$C$161,2,0),0)</f>
        <v>0</v>
      </c>
      <c r="U155" s="55" t="str">
        <f>IFERROR(VLOOKUP($B155,'MS9'!$A$1:$B$160,2,0),"0")</f>
        <v>0</v>
      </c>
      <c r="V155" s="58">
        <f>IFERROR(VLOOKUP(U155,'MS9'!$B$1:$C$161,2,0),0)</f>
        <v>0</v>
      </c>
      <c r="W155" s="55" t="str">
        <f>IFERROR(VLOOKUP($B155,'MS10'!$A$1:$B$160,2,0),"0")</f>
        <v>0</v>
      </c>
      <c r="X155" s="58">
        <f>IFERROR(VLOOKUP(W155,'MS10'!$B$1:$C$161,2,0),0)</f>
        <v>0</v>
      </c>
      <c r="Y155" s="55" t="str">
        <f>IFERROR(VLOOKUP($B155,'MS11'!$A$1:$B$160,2,0),"0")</f>
        <v>0</v>
      </c>
      <c r="Z155" s="58">
        <f>IFERROR(VLOOKUP(Y155,'MS11'!$B$1:$C$161,2,0),0)</f>
        <v>0</v>
      </c>
      <c r="AA155" s="55" t="str">
        <f>IFERROR(VLOOKUP($B155,'MS12'!$A$1:$B$160,2,0),"0")</f>
        <v>0</v>
      </c>
      <c r="AB155" s="58">
        <f>IFERROR(VLOOKUP(AA155,'MS12'!$B$1:$C$161,2,0),0)</f>
        <v>0</v>
      </c>
      <c r="AC155" s="55" t="str">
        <f>IFERROR(VLOOKUP($B155,'MS13'!$A$1:$B$160,2,0),"0")</f>
        <v>0</v>
      </c>
      <c r="AD155" s="58">
        <f>IFERROR(VLOOKUP(AC155,'MS13'!$B$1:$C$161,2,0),0)</f>
        <v>0</v>
      </c>
      <c r="AE155" s="41"/>
      <c r="AF155" s="51">
        <f t="shared" si="2"/>
        <v>0</v>
      </c>
      <c r="AG155" s="58">
        <f>IFERROR(VLOOKUP($AE155,'MS1'!$A$1:$C$161,3,0),0)</f>
        <v>0</v>
      </c>
      <c r="AH155" s="58">
        <f>IFERROR(VLOOKUP($AE155,'MS2'!$A$1:$C$161,3,0),0)</f>
        <v>0</v>
      </c>
      <c r="AI155" s="58">
        <f>IFERROR(VLOOKUP($AE155,'MS3'!$A$1:$C$161,3,0),0)</f>
        <v>0</v>
      </c>
      <c r="AJ155" s="58">
        <f>IFERROR(VLOOKUP($AE155,'MS4'!$A$1:$C$161,3,0),0)</f>
        <v>0</v>
      </c>
      <c r="AK155" s="58">
        <f>IFERROR(VLOOKUP($AE155,'MS5'!$A$1:$C$161,3,0),0)</f>
        <v>0</v>
      </c>
      <c r="AL155" s="58">
        <f>IFERROR(VLOOKUP($AE155,'MS6'!$A$1:$C$161,3,0),0)</f>
        <v>0</v>
      </c>
      <c r="AM155" s="58">
        <f>IFERROR(VLOOKUP($AE155,'MS7'!$A$1:$C$161,3,0),0)</f>
        <v>0</v>
      </c>
      <c r="AN155" s="58">
        <f>IFERROR(VLOOKUP($AE155,'MS8'!$A$1:$C$161,3,0),0)</f>
        <v>0</v>
      </c>
      <c r="AO155" s="58">
        <f>IFERROR(VLOOKUP($AE155,'MS9'!$A$1:$C$161,3,0),0)</f>
        <v>0</v>
      </c>
      <c r="AP155" s="58">
        <f>IFERROR(VLOOKUP($AE155,'MS10'!$A$1:$C$161,3,0),0)</f>
        <v>0</v>
      </c>
      <c r="AQ155" s="58">
        <f>IFERROR(VLOOKUP($AE155,'MS11'!$A$1:$C$161,3,0),0)</f>
        <v>0</v>
      </c>
      <c r="AR155" s="58">
        <f>IFERROR(VLOOKUP($AE155,'MS12'!$A$1:$C$161,3,0),0)</f>
        <v>0</v>
      </c>
      <c r="AS155" s="58">
        <f>IFERROR(VLOOKUP($AE155,'MS13'!$A$1:$C$161,3,0),0)</f>
        <v>0</v>
      </c>
    </row>
    <row r="156" ht="15.75" customHeight="1">
      <c r="A156" s="45">
        <f t="shared" si="1"/>
        <v>155</v>
      </c>
      <c r="B156" s="41"/>
      <c r="C156" s="51">
        <v>0.0</v>
      </c>
      <c r="D156" s="51"/>
      <c r="E156" s="55" t="str">
        <f>IFERROR(VLOOKUP($B156,'MS1'!$A$1:$B$160,2,0),"0")</f>
        <v>0</v>
      </c>
      <c r="F156" s="58">
        <f>IFERROR(VLOOKUP(E156,'MS1'!$B$1:$C$161,2,0),0)</f>
        <v>0</v>
      </c>
      <c r="G156" s="55" t="str">
        <f>IFERROR(VLOOKUP($B156,'MS2'!$A$1:$B$160,2,0),"0")</f>
        <v>0</v>
      </c>
      <c r="H156" s="58">
        <f>IFERROR(VLOOKUP(G156,'MS2'!$B$1:$C$161,2,0),0)</f>
        <v>0</v>
      </c>
      <c r="I156" s="55">
        <f>IFERROR(VLOOKUP($B156,'MS3'!$A$1:$B$161,2,0),0)</f>
        <v>0</v>
      </c>
      <c r="J156" s="58">
        <f>IFERROR(VLOOKUP(I156,'MS3'!$B$1:$C$161,2,0),0)</f>
        <v>0</v>
      </c>
      <c r="K156" s="55" t="str">
        <f>IFERROR(VLOOKUP($B156,'MS4'!$A$1:$B$160,2,0),"0")</f>
        <v>0</v>
      </c>
      <c r="L156" s="58">
        <f>IFERROR(VLOOKUP(K156,'MS4'!$B$1:$C$161,2,0),0)</f>
        <v>0</v>
      </c>
      <c r="M156" s="55" t="str">
        <f>IFERROR(VLOOKUP($B156,'MS5'!$A$1:$B$160,2,0),"0")</f>
        <v>0</v>
      </c>
      <c r="N156" s="58">
        <f>IFERROR(VLOOKUP(M156,'MS5'!$B$1:$C$161,2,0),0)</f>
        <v>0</v>
      </c>
      <c r="O156" s="55" t="str">
        <f>IFERROR(VLOOKUP($B156,'MS6'!$A$1:$B$160,2,0),"0")</f>
        <v>0</v>
      </c>
      <c r="P156" s="58">
        <f>IFERROR(VLOOKUP(O156,'MS6'!$B$1:$C$161,2,0),0)</f>
        <v>0</v>
      </c>
      <c r="Q156" s="55" t="str">
        <f>IFERROR(VLOOKUP($B156,'MS7'!$A$1:$B$160,2,0),"0")</f>
        <v>0</v>
      </c>
      <c r="R156" s="58">
        <f>IFERROR(VLOOKUP(Q156,'MS7'!$B$1:$C$161,2,0),0)</f>
        <v>0</v>
      </c>
      <c r="S156" s="55" t="str">
        <f>IFERROR(VLOOKUP($B156,'MS8'!$A$1:$B$160,2,0),"0")</f>
        <v>0</v>
      </c>
      <c r="T156" s="58">
        <f>IFERROR(VLOOKUP(S156,'MS8'!$B$1:$C$161,2,0),0)</f>
        <v>0</v>
      </c>
      <c r="U156" s="55" t="str">
        <f>IFERROR(VLOOKUP($B156,'MS9'!$A$1:$B$160,2,0),"0")</f>
        <v>0</v>
      </c>
      <c r="V156" s="58">
        <f>IFERROR(VLOOKUP(U156,'MS9'!$B$1:$C$161,2,0),0)</f>
        <v>0</v>
      </c>
      <c r="W156" s="55" t="str">
        <f>IFERROR(VLOOKUP($B156,'MS10'!$A$1:$B$160,2,0),"0")</f>
        <v>0</v>
      </c>
      <c r="X156" s="58">
        <f>IFERROR(VLOOKUP(W156,'MS10'!$B$1:$C$161,2,0),0)</f>
        <v>0</v>
      </c>
      <c r="Y156" s="55" t="str">
        <f>IFERROR(VLOOKUP($B156,'MS11'!$A$1:$B$160,2,0),"0")</f>
        <v>0</v>
      </c>
      <c r="Z156" s="58">
        <f>IFERROR(VLOOKUP(Y156,'MS11'!$B$1:$C$161,2,0),0)</f>
        <v>0</v>
      </c>
      <c r="AA156" s="55" t="str">
        <f>IFERROR(VLOOKUP($B156,'MS12'!$A$1:$B$160,2,0),"0")</f>
        <v>0</v>
      </c>
      <c r="AB156" s="58">
        <f>IFERROR(VLOOKUP(AA156,'MS12'!$B$1:$C$161,2,0),0)</f>
        <v>0</v>
      </c>
      <c r="AC156" s="55" t="str">
        <f>IFERROR(VLOOKUP($B156,'MS13'!$A$1:$B$160,2,0),"0")</f>
        <v>0</v>
      </c>
      <c r="AD156" s="58">
        <f>IFERROR(VLOOKUP(AC156,'MS13'!$B$1:$C$161,2,0),0)</f>
        <v>0</v>
      </c>
      <c r="AE156" s="41"/>
      <c r="AF156" s="51">
        <f t="shared" si="2"/>
        <v>0</v>
      </c>
      <c r="AG156" s="58">
        <f>IFERROR(VLOOKUP($AE156,'MS1'!$A$1:$C$161,3,0),0)</f>
        <v>0</v>
      </c>
      <c r="AH156" s="58">
        <f>IFERROR(VLOOKUP($AE156,'MS2'!$A$1:$C$161,3,0),0)</f>
        <v>0</v>
      </c>
      <c r="AI156" s="58">
        <f>IFERROR(VLOOKUP($AE156,'MS3'!$A$1:$C$161,3,0),0)</f>
        <v>0</v>
      </c>
      <c r="AJ156" s="58">
        <f>IFERROR(VLOOKUP($AE156,'MS4'!$A$1:$C$161,3,0),0)</f>
        <v>0</v>
      </c>
      <c r="AK156" s="58">
        <f>IFERROR(VLOOKUP($AE156,'MS5'!$A$1:$C$161,3,0),0)</f>
        <v>0</v>
      </c>
      <c r="AL156" s="58">
        <f>IFERROR(VLOOKUP($AE156,'MS6'!$A$1:$C$161,3,0),0)</f>
        <v>0</v>
      </c>
      <c r="AM156" s="58">
        <f>IFERROR(VLOOKUP($AE156,'MS7'!$A$1:$C$161,3,0),0)</f>
        <v>0</v>
      </c>
      <c r="AN156" s="58">
        <f>IFERROR(VLOOKUP($AE156,'MS8'!$A$1:$C$161,3,0),0)</f>
        <v>0</v>
      </c>
      <c r="AO156" s="58">
        <f>IFERROR(VLOOKUP($AE156,'MS9'!$A$1:$C$161,3,0),0)</f>
        <v>0</v>
      </c>
      <c r="AP156" s="58">
        <f>IFERROR(VLOOKUP($AE156,'MS10'!$A$1:$C$161,3,0),0)</f>
        <v>0</v>
      </c>
      <c r="AQ156" s="58">
        <f>IFERROR(VLOOKUP($AE156,'MS11'!$A$1:$C$161,3,0),0)</f>
        <v>0</v>
      </c>
      <c r="AR156" s="58">
        <f>IFERROR(VLOOKUP($AE156,'MS12'!$A$1:$C$161,3,0),0)</f>
        <v>0</v>
      </c>
      <c r="AS156" s="58">
        <f>IFERROR(VLOOKUP($AE156,'MS13'!$A$1:$C$161,3,0),0)</f>
        <v>0</v>
      </c>
    </row>
    <row r="157" ht="15.75" customHeight="1">
      <c r="A157" s="45">
        <f t="shared" si="1"/>
        <v>156</v>
      </c>
      <c r="B157" s="85"/>
      <c r="C157" s="51">
        <v>0.0</v>
      </c>
      <c r="D157" s="51"/>
      <c r="E157" s="55" t="str">
        <f>IFERROR(VLOOKUP($B157,'MS1'!$A$1:$B$160,2,0),"0")</f>
        <v>0</v>
      </c>
      <c r="F157" s="58">
        <f>IFERROR(VLOOKUP(E157,'MS1'!$B$1:$C$161,2,0),0)</f>
        <v>0</v>
      </c>
      <c r="G157" s="55" t="str">
        <f>IFERROR(VLOOKUP($B157,'MS2'!$A$1:$B$160,2,0),"0")</f>
        <v>0</v>
      </c>
      <c r="H157" s="58">
        <f>IFERROR(VLOOKUP(G157,'MS2'!$B$1:$C$161,2,0),0)</f>
        <v>0</v>
      </c>
      <c r="I157" s="55">
        <f>IFERROR(VLOOKUP($B157,'MS3'!$A$1:$B$161,2,0),0)</f>
        <v>0</v>
      </c>
      <c r="J157" s="58">
        <f>IFERROR(VLOOKUP(I157,'MS3'!$B$1:$C$161,2,0),0)</f>
        <v>0</v>
      </c>
      <c r="K157" s="55" t="str">
        <f>IFERROR(VLOOKUP($B157,'MS4'!$A$1:$B$160,2,0),"0")</f>
        <v>0</v>
      </c>
      <c r="L157" s="58">
        <f>IFERROR(VLOOKUP(K157,'MS4'!$B$1:$C$161,2,0),0)</f>
        <v>0</v>
      </c>
      <c r="M157" s="55" t="str">
        <f>IFERROR(VLOOKUP($B157,'MS5'!$A$1:$B$160,2,0),"0")</f>
        <v>0</v>
      </c>
      <c r="N157" s="58">
        <f>IFERROR(VLOOKUP(M157,'MS5'!$B$1:$C$161,2,0),0)</f>
        <v>0</v>
      </c>
      <c r="O157" s="55" t="str">
        <f>IFERROR(VLOOKUP($B157,'MS6'!$A$1:$B$160,2,0),"0")</f>
        <v>0</v>
      </c>
      <c r="P157" s="58">
        <f>IFERROR(VLOOKUP(O157,'MS6'!$B$1:$C$161,2,0),0)</f>
        <v>0</v>
      </c>
      <c r="Q157" s="55" t="str">
        <f>IFERROR(VLOOKUP($B157,'MS7'!$A$1:$B$160,2,0),"0")</f>
        <v>0</v>
      </c>
      <c r="R157" s="58">
        <f>IFERROR(VLOOKUP(Q157,'MS7'!$B$1:$C$161,2,0),0)</f>
        <v>0</v>
      </c>
      <c r="S157" s="55" t="str">
        <f>IFERROR(VLOOKUP($B157,'MS8'!$A$1:$B$160,2,0),"0")</f>
        <v>0</v>
      </c>
      <c r="T157" s="58">
        <f>IFERROR(VLOOKUP(S157,'MS8'!$B$1:$C$161,2,0),0)</f>
        <v>0</v>
      </c>
      <c r="U157" s="55" t="str">
        <f>IFERROR(VLOOKUP($B157,'MS9'!$A$1:$B$160,2,0),"0")</f>
        <v>0</v>
      </c>
      <c r="V157" s="58">
        <f>IFERROR(VLOOKUP(U157,'MS9'!$B$1:$C$161,2,0),0)</f>
        <v>0</v>
      </c>
      <c r="W157" s="55" t="str">
        <f>IFERROR(VLOOKUP($B157,'MS10'!$A$1:$B$160,2,0),"0")</f>
        <v>0</v>
      </c>
      <c r="X157" s="58">
        <f>IFERROR(VLOOKUP(W157,'MS10'!$B$1:$C$161,2,0),0)</f>
        <v>0</v>
      </c>
      <c r="Y157" s="55" t="str">
        <f>IFERROR(VLOOKUP($B157,'MS11'!$A$1:$B$160,2,0),"0")</f>
        <v>0</v>
      </c>
      <c r="Z157" s="58">
        <f>IFERROR(VLOOKUP(Y157,'MS11'!$B$1:$C$161,2,0),0)</f>
        <v>0</v>
      </c>
      <c r="AA157" s="55" t="str">
        <f>IFERROR(VLOOKUP($B157,'MS12'!$A$1:$B$160,2,0),"0")</f>
        <v>0</v>
      </c>
      <c r="AB157" s="58">
        <f>IFERROR(VLOOKUP(AA157,'MS12'!$B$1:$C$161,2,0),0)</f>
        <v>0</v>
      </c>
      <c r="AC157" s="55" t="str">
        <f>IFERROR(VLOOKUP($B157,'MS13'!$A$1:$B$160,2,0),"0")</f>
        <v>0</v>
      </c>
      <c r="AD157" s="58">
        <f>IFERROR(VLOOKUP(AC157,'MS13'!$B$1:$C$161,2,0),0)</f>
        <v>0</v>
      </c>
      <c r="AE157" s="41"/>
      <c r="AF157" s="51">
        <f t="shared" si="2"/>
        <v>0</v>
      </c>
      <c r="AG157" s="58">
        <f>IFERROR(VLOOKUP($AE157,'MS1'!$A$1:$C$161,3,0),0)</f>
        <v>0</v>
      </c>
      <c r="AH157" s="58">
        <f>IFERROR(VLOOKUP($AE157,'MS2'!$A$1:$C$161,3,0),0)</f>
        <v>0</v>
      </c>
      <c r="AI157" s="58">
        <f>IFERROR(VLOOKUP($AE157,'MS3'!$A$1:$C$161,3,0),0)</f>
        <v>0</v>
      </c>
      <c r="AJ157" s="58">
        <f>IFERROR(VLOOKUP($AE157,'MS4'!$A$1:$C$161,3,0),0)</f>
        <v>0</v>
      </c>
      <c r="AK157" s="58">
        <f>IFERROR(VLOOKUP($AE157,'MS5'!$A$1:$C$161,3,0),0)</f>
        <v>0</v>
      </c>
      <c r="AL157" s="58">
        <f>IFERROR(VLOOKUP($AE157,'MS6'!$A$1:$C$161,3,0),0)</f>
        <v>0</v>
      </c>
      <c r="AM157" s="58">
        <f>IFERROR(VLOOKUP($AE157,'MS7'!$A$1:$C$161,3,0),0)</f>
        <v>0</v>
      </c>
      <c r="AN157" s="58">
        <f>IFERROR(VLOOKUP($AE157,'MS8'!$A$1:$C$161,3,0),0)</f>
        <v>0</v>
      </c>
      <c r="AO157" s="58">
        <f>IFERROR(VLOOKUP($AE157,'MS9'!$A$1:$C$161,3,0),0)</f>
        <v>0</v>
      </c>
      <c r="AP157" s="58">
        <f>IFERROR(VLOOKUP($AE157,'MS10'!$A$1:$C$161,3,0),0)</f>
        <v>0</v>
      </c>
      <c r="AQ157" s="58">
        <f>IFERROR(VLOOKUP($AE157,'MS11'!$A$1:$C$161,3,0),0)</f>
        <v>0</v>
      </c>
      <c r="AR157" s="58">
        <f>IFERROR(VLOOKUP($AE157,'MS12'!$A$1:$C$161,3,0),0)</f>
        <v>0</v>
      </c>
      <c r="AS157" s="58">
        <f>IFERROR(VLOOKUP($AE157,'MS13'!$A$1:$C$161,3,0),0)</f>
        <v>0</v>
      </c>
    </row>
    <row r="158" ht="15.75" customHeight="1">
      <c r="A158" s="45">
        <f t="shared" si="1"/>
        <v>157</v>
      </c>
      <c r="B158" s="84"/>
      <c r="C158" s="51">
        <v>0.0</v>
      </c>
      <c r="D158" s="51"/>
      <c r="E158" s="55" t="str">
        <f>IFERROR(VLOOKUP($B158,'MS1'!$A$1:$B$160,2,0),"0")</f>
        <v>0</v>
      </c>
      <c r="F158" s="58">
        <f>IFERROR(VLOOKUP(E158,'MS1'!$B$1:$C$161,2,0),0)</f>
        <v>0</v>
      </c>
      <c r="G158" s="55" t="str">
        <f>IFERROR(VLOOKUP($B158,'MS2'!$A$1:$B$160,2,0),"0")</f>
        <v>0</v>
      </c>
      <c r="H158" s="58">
        <f>IFERROR(VLOOKUP(G158,'MS2'!$B$1:$C$161,2,0),0)</f>
        <v>0</v>
      </c>
      <c r="I158" s="55">
        <f>IFERROR(VLOOKUP($B158,'MS3'!$A$1:$B$161,2,0),0)</f>
        <v>0</v>
      </c>
      <c r="J158" s="58">
        <f>IFERROR(VLOOKUP(I158,'MS3'!$B$1:$C$161,2,0),0)</f>
        <v>0</v>
      </c>
      <c r="K158" s="55" t="str">
        <f>IFERROR(VLOOKUP($B158,'MS4'!$A$1:$B$160,2,0),"0")</f>
        <v>0</v>
      </c>
      <c r="L158" s="58">
        <f>IFERROR(VLOOKUP(K158,'MS4'!$B$1:$C$161,2,0),0)</f>
        <v>0</v>
      </c>
      <c r="M158" s="55" t="str">
        <f>IFERROR(VLOOKUP($B158,'MS5'!$A$1:$B$160,2,0),"0")</f>
        <v>0</v>
      </c>
      <c r="N158" s="58">
        <f>IFERROR(VLOOKUP(M158,'MS5'!$B$1:$C$161,2,0),0)</f>
        <v>0</v>
      </c>
      <c r="O158" s="55" t="str">
        <f>IFERROR(VLOOKUP($B158,'MS6'!$A$1:$B$160,2,0),"0")</f>
        <v>0</v>
      </c>
      <c r="P158" s="58">
        <f>IFERROR(VLOOKUP(O158,'MS6'!$B$1:$C$161,2,0),0)</f>
        <v>0</v>
      </c>
      <c r="Q158" s="55" t="str">
        <f>IFERROR(VLOOKUP($B158,'MS7'!$A$1:$B$160,2,0),"0")</f>
        <v>0</v>
      </c>
      <c r="R158" s="58">
        <f>IFERROR(VLOOKUP(Q158,'MS7'!$B$1:$C$161,2,0),0)</f>
        <v>0</v>
      </c>
      <c r="S158" s="55" t="str">
        <f>IFERROR(VLOOKUP($B158,'MS8'!$A$1:$B$160,2,0),"0")</f>
        <v>0</v>
      </c>
      <c r="T158" s="58">
        <f>IFERROR(VLOOKUP(S158,'MS8'!$B$1:$C$161,2,0),0)</f>
        <v>0</v>
      </c>
      <c r="U158" s="55" t="str">
        <f>IFERROR(VLOOKUP($B158,'MS9'!$A$1:$B$160,2,0),"0")</f>
        <v>0</v>
      </c>
      <c r="V158" s="58">
        <f>IFERROR(VLOOKUP(U158,'MS9'!$B$1:$C$161,2,0),0)</f>
        <v>0</v>
      </c>
      <c r="W158" s="55" t="str">
        <f>IFERROR(VLOOKUP($B158,'MS10'!$A$1:$B$160,2,0),"0")</f>
        <v>0</v>
      </c>
      <c r="X158" s="58">
        <f>IFERROR(VLOOKUP(W158,'MS10'!$B$1:$C$161,2,0),0)</f>
        <v>0</v>
      </c>
      <c r="Y158" s="55" t="str">
        <f>IFERROR(VLOOKUP($B158,'MS11'!$A$1:$B$160,2,0),"0")</f>
        <v>0</v>
      </c>
      <c r="Z158" s="58">
        <f>IFERROR(VLOOKUP(Y158,'MS11'!$B$1:$C$161,2,0),0)</f>
        <v>0</v>
      </c>
      <c r="AA158" s="55" t="str">
        <f>IFERROR(VLOOKUP($B158,'MS12'!$A$1:$B$160,2,0),"0")</f>
        <v>0</v>
      </c>
      <c r="AB158" s="58">
        <f>IFERROR(VLOOKUP(AA158,'MS12'!$B$1:$C$161,2,0),0)</f>
        <v>0</v>
      </c>
      <c r="AC158" s="55" t="str">
        <f>IFERROR(VLOOKUP($B158,'MS13'!$A$1:$B$160,2,0),"0")</f>
        <v>0</v>
      </c>
      <c r="AD158" s="58">
        <f>IFERROR(VLOOKUP(AC158,'MS13'!$B$1:$C$161,2,0),0)</f>
        <v>0</v>
      </c>
      <c r="AE158" s="41"/>
      <c r="AF158" s="51">
        <f t="shared" si="2"/>
        <v>0</v>
      </c>
      <c r="AG158" s="58">
        <f>IFERROR(VLOOKUP($AE158,'MS1'!$A$1:$C$161,3,0),0)</f>
        <v>0</v>
      </c>
      <c r="AH158" s="58">
        <f>IFERROR(VLOOKUP($AE158,'MS2'!$A$1:$C$161,3,0),0)</f>
        <v>0</v>
      </c>
      <c r="AI158" s="58">
        <f>IFERROR(VLOOKUP($AE158,'MS3'!$A$1:$C$161,3,0),0)</f>
        <v>0</v>
      </c>
      <c r="AJ158" s="58">
        <f>IFERROR(VLOOKUP($AE158,'MS4'!$A$1:$C$161,3,0),0)</f>
        <v>0</v>
      </c>
      <c r="AK158" s="58">
        <f>IFERROR(VLOOKUP($AE158,'MS5'!$A$1:$C$161,3,0),0)</f>
        <v>0</v>
      </c>
      <c r="AL158" s="58">
        <f>IFERROR(VLOOKUP($AE158,'MS6'!$A$1:$C$161,3,0),0)</f>
        <v>0</v>
      </c>
      <c r="AM158" s="58">
        <f>IFERROR(VLOOKUP($AE158,'MS7'!$A$1:$C$161,3,0),0)</f>
        <v>0</v>
      </c>
      <c r="AN158" s="58">
        <f>IFERROR(VLOOKUP($AE158,'MS8'!$A$1:$C$161,3,0),0)</f>
        <v>0</v>
      </c>
      <c r="AO158" s="58">
        <f>IFERROR(VLOOKUP($AE158,'MS9'!$A$1:$C$161,3,0),0)</f>
        <v>0</v>
      </c>
      <c r="AP158" s="58">
        <f>IFERROR(VLOOKUP($AE158,'MS10'!$A$1:$C$161,3,0),0)</f>
        <v>0</v>
      </c>
      <c r="AQ158" s="58">
        <f>IFERROR(VLOOKUP($AE158,'MS11'!$A$1:$C$161,3,0),0)</f>
        <v>0</v>
      </c>
      <c r="AR158" s="58">
        <f>IFERROR(VLOOKUP($AE158,'MS12'!$A$1:$C$161,3,0),0)</f>
        <v>0</v>
      </c>
      <c r="AS158" s="58">
        <f>IFERROR(VLOOKUP($AE158,'MS13'!$A$1:$C$161,3,0),0)</f>
        <v>0</v>
      </c>
    </row>
    <row r="159" ht="15.75" customHeight="1">
      <c r="A159" s="45">
        <f t="shared" si="1"/>
        <v>158</v>
      </c>
      <c r="B159" s="41"/>
      <c r="C159" s="51">
        <v>0.0</v>
      </c>
      <c r="D159" s="51"/>
      <c r="E159" s="55" t="str">
        <f>IFERROR(VLOOKUP($B159,'MS1'!$A$1:$B$160,2,0),"0")</f>
        <v>0</v>
      </c>
      <c r="F159" s="58">
        <f>IFERROR(VLOOKUP(E159,'MS1'!$B$1:$C$161,2,0),0)</f>
        <v>0</v>
      </c>
      <c r="G159" s="55" t="str">
        <f>IFERROR(VLOOKUP($B159,'MS2'!$A$1:$B$160,2,0),"0")</f>
        <v>0</v>
      </c>
      <c r="H159" s="58">
        <f>IFERROR(VLOOKUP(G159,'MS2'!$B$1:$C$161,2,0),0)</f>
        <v>0</v>
      </c>
      <c r="I159" s="55">
        <f>IFERROR(VLOOKUP($B159,'MS3'!$A$1:$B$161,2,0),0)</f>
        <v>0</v>
      </c>
      <c r="J159" s="58">
        <f>IFERROR(VLOOKUP(I159,'MS3'!$B$1:$C$161,2,0),0)</f>
        <v>0</v>
      </c>
      <c r="K159" s="55" t="str">
        <f>IFERROR(VLOOKUP($B159,'MS4'!$A$1:$B$160,2,0),"0")</f>
        <v>0</v>
      </c>
      <c r="L159" s="58">
        <f>IFERROR(VLOOKUP(K159,'MS4'!$B$1:$C$161,2,0),0)</f>
        <v>0</v>
      </c>
      <c r="M159" s="55" t="str">
        <f>IFERROR(VLOOKUP($B159,'MS5'!$A$1:$B$160,2,0),"0")</f>
        <v>0</v>
      </c>
      <c r="N159" s="58">
        <f>IFERROR(VLOOKUP(M159,'MS5'!$B$1:$C$161,2,0),0)</f>
        <v>0</v>
      </c>
      <c r="O159" s="55" t="str">
        <f>IFERROR(VLOOKUP($B159,'MS6'!$A$1:$B$160,2,0),"0")</f>
        <v>0</v>
      </c>
      <c r="P159" s="58">
        <f>IFERROR(VLOOKUP(O159,'MS6'!$B$1:$C$161,2,0),0)</f>
        <v>0</v>
      </c>
      <c r="Q159" s="55" t="str">
        <f>IFERROR(VLOOKUP($B159,'MS7'!$A$1:$B$160,2,0),"0")</f>
        <v>0</v>
      </c>
      <c r="R159" s="58">
        <f>IFERROR(VLOOKUP(Q159,'MS7'!$B$1:$C$161,2,0),0)</f>
        <v>0</v>
      </c>
      <c r="S159" s="55" t="str">
        <f>IFERROR(VLOOKUP($B159,'MS8'!$A$1:$B$160,2,0),"0")</f>
        <v>0</v>
      </c>
      <c r="T159" s="58">
        <f>IFERROR(VLOOKUP(S159,'MS8'!$B$1:$C$161,2,0),0)</f>
        <v>0</v>
      </c>
      <c r="U159" s="55" t="str">
        <f>IFERROR(VLOOKUP($B159,'MS9'!$A$1:$B$160,2,0),"0")</f>
        <v>0</v>
      </c>
      <c r="V159" s="58">
        <f>IFERROR(VLOOKUP(U159,'MS9'!$B$1:$C$161,2,0),0)</f>
        <v>0</v>
      </c>
      <c r="W159" s="55" t="str">
        <f>IFERROR(VLOOKUP($B159,'MS10'!$A$1:$B$160,2,0),"0")</f>
        <v>0</v>
      </c>
      <c r="X159" s="58">
        <f>IFERROR(VLOOKUP(W159,'MS10'!$B$1:$C$161,2,0),0)</f>
        <v>0</v>
      </c>
      <c r="Y159" s="55" t="str">
        <f>IFERROR(VLOOKUP($B159,'MS11'!$A$1:$B$160,2,0),"0")</f>
        <v>0</v>
      </c>
      <c r="Z159" s="58">
        <f>IFERROR(VLOOKUP(Y159,'MS11'!$B$1:$C$161,2,0),0)</f>
        <v>0</v>
      </c>
      <c r="AA159" s="55" t="str">
        <f>IFERROR(VLOOKUP($B159,'MS12'!$A$1:$B$160,2,0),"0")</f>
        <v>0</v>
      </c>
      <c r="AB159" s="58">
        <f>IFERROR(VLOOKUP(AA159,'MS12'!$B$1:$C$161,2,0),0)</f>
        <v>0</v>
      </c>
      <c r="AC159" s="55" t="str">
        <f>IFERROR(VLOOKUP($B159,'MS13'!$A$1:$B$160,2,0),"0")</f>
        <v>0</v>
      </c>
      <c r="AD159" s="58">
        <f>IFERROR(VLOOKUP(AC159,'MS13'!$B$1:$C$161,2,0),0)</f>
        <v>0</v>
      </c>
      <c r="AE159" s="41"/>
      <c r="AF159" s="51">
        <f t="shared" si="2"/>
        <v>0</v>
      </c>
      <c r="AG159" s="58">
        <f>IFERROR(VLOOKUP($AE159,'MS1'!$A$1:$C$161,3,0),0)</f>
        <v>0</v>
      </c>
      <c r="AH159" s="58">
        <f>IFERROR(VLOOKUP($AE159,'MS2'!$A$1:$C$161,3,0),0)</f>
        <v>0</v>
      </c>
      <c r="AI159" s="58">
        <f>IFERROR(VLOOKUP($AE159,'MS3'!$A$1:$C$161,3,0),0)</f>
        <v>0</v>
      </c>
      <c r="AJ159" s="58">
        <f>IFERROR(VLOOKUP($AE159,'MS4'!$A$1:$C$161,3,0),0)</f>
        <v>0</v>
      </c>
      <c r="AK159" s="58">
        <f>IFERROR(VLOOKUP($AE159,'MS5'!$A$1:$C$161,3,0),0)</f>
        <v>0</v>
      </c>
      <c r="AL159" s="58">
        <f>IFERROR(VLOOKUP($AE159,'MS6'!$A$1:$C$161,3,0),0)</f>
        <v>0</v>
      </c>
      <c r="AM159" s="58">
        <f>IFERROR(VLOOKUP($AE159,'MS7'!$A$1:$C$161,3,0),0)</f>
        <v>0</v>
      </c>
      <c r="AN159" s="58">
        <f>IFERROR(VLOOKUP($AE159,'MS8'!$A$1:$C$161,3,0),0)</f>
        <v>0</v>
      </c>
      <c r="AO159" s="58">
        <f>IFERROR(VLOOKUP($AE159,'MS9'!$A$1:$C$161,3,0),0)</f>
        <v>0</v>
      </c>
      <c r="AP159" s="58">
        <f>IFERROR(VLOOKUP($AE159,'MS10'!$A$1:$C$161,3,0),0)</f>
        <v>0</v>
      </c>
      <c r="AQ159" s="58">
        <f>IFERROR(VLOOKUP($AE159,'MS11'!$A$1:$C$161,3,0),0)</f>
        <v>0</v>
      </c>
      <c r="AR159" s="58">
        <f>IFERROR(VLOOKUP($AE159,'MS12'!$A$1:$C$161,3,0),0)</f>
        <v>0</v>
      </c>
      <c r="AS159" s="58">
        <f>IFERROR(VLOOKUP($AE159,'MS13'!$A$1:$C$161,3,0),0)</f>
        <v>0</v>
      </c>
    </row>
    <row r="160" ht="15.75" customHeight="1">
      <c r="A160" s="45">
        <f t="shared" si="1"/>
        <v>159</v>
      </c>
      <c r="B160" s="83"/>
      <c r="C160" s="51">
        <v>0.0</v>
      </c>
      <c r="D160" s="51"/>
      <c r="E160" s="55" t="str">
        <f>IFERROR(VLOOKUP($B160,'MS1'!$A$1:$B$160,2,0),"0")</f>
        <v>0</v>
      </c>
      <c r="F160" s="58">
        <f>IFERROR(VLOOKUP(E160,'MS1'!$B$1:$C$161,2,0),0)</f>
        <v>0</v>
      </c>
      <c r="G160" s="55" t="str">
        <f>IFERROR(VLOOKUP($B160,'MS2'!$A$1:$B$160,2,0),"0")</f>
        <v>0</v>
      </c>
      <c r="H160" s="58">
        <f>IFERROR(VLOOKUP(G160,'MS2'!$B$1:$C$161,2,0),0)</f>
        <v>0</v>
      </c>
      <c r="I160" s="55">
        <f>IFERROR(VLOOKUP($B160,'MS3'!$A$1:$B$161,2,0),0)</f>
        <v>0</v>
      </c>
      <c r="J160" s="58">
        <f>IFERROR(VLOOKUP(I160,'MS3'!$B$1:$C$161,2,0),0)</f>
        <v>0</v>
      </c>
      <c r="K160" s="55" t="str">
        <f>IFERROR(VLOOKUP($B160,'MS4'!$A$1:$B$160,2,0),"0")</f>
        <v>0</v>
      </c>
      <c r="L160" s="58">
        <f>IFERROR(VLOOKUP(K160,'MS4'!$B$1:$C$161,2,0),0)</f>
        <v>0</v>
      </c>
      <c r="M160" s="55" t="str">
        <f>IFERROR(VLOOKUP($B160,'MS5'!$A$1:$B$160,2,0),"0")</f>
        <v>0</v>
      </c>
      <c r="N160" s="58">
        <f>IFERROR(VLOOKUP(M160,'MS5'!$B$1:$C$161,2,0),0)</f>
        <v>0</v>
      </c>
      <c r="O160" s="55" t="str">
        <f>IFERROR(VLOOKUP($B160,'MS6'!$A$1:$B$160,2,0),"0")</f>
        <v>0</v>
      </c>
      <c r="P160" s="58">
        <f>IFERROR(VLOOKUP(O160,'MS6'!$B$1:$C$161,2,0),0)</f>
        <v>0</v>
      </c>
      <c r="Q160" s="55" t="str">
        <f>IFERROR(VLOOKUP($B160,'MS7'!$A$1:$B$160,2,0),"0")</f>
        <v>0</v>
      </c>
      <c r="R160" s="58">
        <f>IFERROR(VLOOKUP(Q160,'MS7'!$B$1:$C$161,2,0),0)</f>
        <v>0</v>
      </c>
      <c r="S160" s="55" t="str">
        <f>IFERROR(VLOOKUP($B160,'MS8'!$A$1:$B$160,2,0),"0")</f>
        <v>0</v>
      </c>
      <c r="T160" s="58">
        <f>IFERROR(VLOOKUP(S160,'MS8'!$B$1:$C$161,2,0),0)</f>
        <v>0</v>
      </c>
      <c r="U160" s="55" t="str">
        <f>IFERROR(VLOOKUP($B160,'MS9'!$A$1:$B$160,2,0),"0")</f>
        <v>0</v>
      </c>
      <c r="V160" s="58">
        <f>IFERROR(VLOOKUP(U160,'MS9'!$B$1:$C$161,2,0),0)</f>
        <v>0</v>
      </c>
      <c r="W160" s="55" t="str">
        <f>IFERROR(VLOOKUP($B160,'MS10'!$A$1:$B$160,2,0),"0")</f>
        <v>0</v>
      </c>
      <c r="X160" s="58">
        <f>IFERROR(VLOOKUP(W160,'MS10'!$B$1:$C$161,2,0),0)</f>
        <v>0</v>
      </c>
      <c r="Y160" s="55" t="str">
        <f>IFERROR(VLOOKUP($B160,'MS11'!$A$1:$B$160,2,0),"0")</f>
        <v>0</v>
      </c>
      <c r="Z160" s="58">
        <f>IFERROR(VLOOKUP(Y160,'MS11'!$B$1:$C$161,2,0),0)</f>
        <v>0</v>
      </c>
      <c r="AA160" s="55" t="str">
        <f>IFERROR(VLOOKUP($B160,'MS12'!$A$1:$B$160,2,0),"0")</f>
        <v>0</v>
      </c>
      <c r="AB160" s="58">
        <f>IFERROR(VLOOKUP(AA160,'MS12'!$B$1:$C$161,2,0),0)</f>
        <v>0</v>
      </c>
      <c r="AC160" s="55" t="str">
        <f>IFERROR(VLOOKUP($B160,'MS13'!$A$1:$B$160,2,0),"0")</f>
        <v>0</v>
      </c>
      <c r="AD160" s="58">
        <f>IFERROR(VLOOKUP(AC160,'MS13'!$B$1:$C$161,2,0),0)</f>
        <v>0</v>
      </c>
      <c r="AE160" s="41"/>
      <c r="AF160" s="51">
        <f t="shared" si="2"/>
        <v>0</v>
      </c>
      <c r="AG160" s="58">
        <f>IFERROR(VLOOKUP($AE160,'MS1'!$A$1:$C$161,3,0),0)</f>
        <v>0</v>
      </c>
      <c r="AH160" s="58">
        <f>IFERROR(VLOOKUP($AE160,'MS2'!$A$1:$C$161,3,0),0)</f>
        <v>0</v>
      </c>
      <c r="AI160" s="58">
        <f>IFERROR(VLOOKUP($AE160,'MS3'!$A$1:$C$161,3,0),0)</f>
        <v>0</v>
      </c>
      <c r="AJ160" s="58">
        <f>IFERROR(VLOOKUP($AE160,'MS4'!$A$1:$C$161,3,0),0)</f>
        <v>0</v>
      </c>
      <c r="AK160" s="58">
        <f>IFERROR(VLOOKUP($AE160,'MS5'!$A$1:$C$161,3,0),0)</f>
        <v>0</v>
      </c>
      <c r="AL160" s="58">
        <f>IFERROR(VLOOKUP($AE160,'MS6'!$A$1:$C$161,3,0),0)</f>
        <v>0</v>
      </c>
      <c r="AM160" s="58">
        <f>IFERROR(VLOOKUP($AE160,'MS7'!$A$1:$C$161,3,0),0)</f>
        <v>0</v>
      </c>
      <c r="AN160" s="58">
        <f>IFERROR(VLOOKUP($AE160,'MS8'!$A$1:$C$161,3,0),0)</f>
        <v>0</v>
      </c>
      <c r="AO160" s="58">
        <f>IFERROR(VLOOKUP($AE160,'MS9'!$A$1:$C$161,3,0),0)</f>
        <v>0</v>
      </c>
      <c r="AP160" s="58">
        <f>IFERROR(VLOOKUP($AE160,'MS10'!$A$1:$C$161,3,0),0)</f>
        <v>0</v>
      </c>
      <c r="AQ160" s="58">
        <f>IFERROR(VLOOKUP($AE160,'MS11'!$A$1:$C$161,3,0),0)</f>
        <v>0</v>
      </c>
      <c r="AR160" s="58">
        <f>IFERROR(VLOOKUP($AE160,'MS12'!$A$1:$C$161,3,0),0)</f>
        <v>0</v>
      </c>
      <c r="AS160" s="58">
        <f>IFERROR(VLOOKUP($AE160,'MS13'!$A$1:$C$161,3,0),0)</f>
        <v>0</v>
      </c>
    </row>
    <row r="161" ht="15.75" customHeight="1">
      <c r="A161" s="45">
        <f t="shared" si="1"/>
        <v>160</v>
      </c>
      <c r="B161" s="41"/>
      <c r="C161" s="51">
        <v>0.0</v>
      </c>
      <c r="D161" s="51"/>
      <c r="E161" s="55" t="str">
        <f>IFERROR(VLOOKUP($B161,'MS1'!$A$1:$B$160,2,0),"0")</f>
        <v>0</v>
      </c>
      <c r="F161" s="58">
        <f>IFERROR(VLOOKUP(E161,'MS1'!$B$1:$C$161,2,0),0)</f>
        <v>0</v>
      </c>
      <c r="G161" s="55" t="str">
        <f>IFERROR(VLOOKUP($B161,'MS2'!$A$1:$B$160,2,0),"0")</f>
        <v>0</v>
      </c>
      <c r="H161" s="58">
        <f>IFERROR(VLOOKUP(G161,'MS2'!$B$1:$C$161,2,0),0)</f>
        <v>0</v>
      </c>
      <c r="I161" s="55">
        <f>IFERROR(VLOOKUP($B161,'MS3'!$A$1:$B$161,2,0),0)</f>
        <v>0</v>
      </c>
      <c r="J161" s="58">
        <f>IFERROR(VLOOKUP(I161,'MS3'!$B$1:$C$161,2,0),0)</f>
        <v>0</v>
      </c>
      <c r="K161" s="55" t="str">
        <f>IFERROR(VLOOKUP($B161,'MS4'!$A$1:$B$160,2,0),"0")</f>
        <v>0</v>
      </c>
      <c r="L161" s="58">
        <f>IFERROR(VLOOKUP(K161,'MS4'!$B$1:$C$161,2,0),0)</f>
        <v>0</v>
      </c>
      <c r="M161" s="55" t="str">
        <f>IFERROR(VLOOKUP($B161,'MS5'!$A$1:$B$160,2,0),"0")</f>
        <v>0</v>
      </c>
      <c r="N161" s="58">
        <f>IFERROR(VLOOKUP(M161,'MS5'!$B$1:$C$161,2,0),0)</f>
        <v>0</v>
      </c>
      <c r="O161" s="55" t="str">
        <f>IFERROR(VLOOKUP($B161,'MS6'!$A$1:$B$160,2,0),"0")</f>
        <v>0</v>
      </c>
      <c r="P161" s="58">
        <f>IFERROR(VLOOKUP(O161,'MS6'!$B$1:$C$161,2,0),0)</f>
        <v>0</v>
      </c>
      <c r="Q161" s="55" t="str">
        <f>IFERROR(VLOOKUP($B161,'MS7'!$A$1:$B$160,2,0),"0")</f>
        <v>0</v>
      </c>
      <c r="R161" s="58">
        <f>IFERROR(VLOOKUP(Q161,'MS7'!$B$1:$C$161,2,0),0)</f>
        <v>0</v>
      </c>
      <c r="S161" s="55" t="str">
        <f>IFERROR(VLOOKUP($B161,'MS8'!$A$1:$B$160,2,0),"0")</f>
        <v>0</v>
      </c>
      <c r="T161" s="58">
        <f>IFERROR(VLOOKUP(S161,'MS8'!$B$1:$C$161,2,0),0)</f>
        <v>0</v>
      </c>
      <c r="U161" s="55" t="str">
        <f>IFERROR(VLOOKUP($B161,'MS9'!$A$1:$B$160,2,0),"0")</f>
        <v>0</v>
      </c>
      <c r="V161" s="58">
        <f>IFERROR(VLOOKUP(U161,'MS9'!$B$1:$C$161,2,0),0)</f>
        <v>0</v>
      </c>
      <c r="W161" s="55" t="str">
        <f>IFERROR(VLOOKUP($B161,'MS10'!$A$1:$B$160,2,0),"0")</f>
        <v>0</v>
      </c>
      <c r="X161" s="58">
        <f>IFERROR(VLOOKUP(W161,'MS10'!$B$1:$C$161,2,0),0)</f>
        <v>0</v>
      </c>
      <c r="Y161" s="55" t="str">
        <f>IFERROR(VLOOKUP($B161,'MS11'!$A$1:$B$160,2,0),"0")</f>
        <v>0</v>
      </c>
      <c r="Z161" s="58">
        <f>IFERROR(VLOOKUP(Y161,'MS11'!$B$1:$C$161,2,0),0)</f>
        <v>0</v>
      </c>
      <c r="AA161" s="55" t="str">
        <f>IFERROR(VLOOKUP($B161,'MS12'!$A$1:$B$160,2,0),"0")</f>
        <v>0</v>
      </c>
      <c r="AB161" s="58">
        <f>IFERROR(VLOOKUP(AA161,'MS12'!$B$1:$C$161,2,0),0)</f>
        <v>0</v>
      </c>
      <c r="AC161" s="55" t="str">
        <f>IFERROR(VLOOKUP($B161,'MS13'!$A$1:$B$160,2,0),"0")</f>
        <v>0</v>
      </c>
      <c r="AD161" s="58">
        <f>IFERROR(VLOOKUP(AC161,'MS13'!$B$1:$C$161,2,0),0)</f>
        <v>0</v>
      </c>
      <c r="AE161" s="41"/>
      <c r="AF161" s="51">
        <f t="shared" si="2"/>
        <v>0</v>
      </c>
      <c r="AG161" s="58">
        <f>IFERROR(VLOOKUP($AE161,'MS1'!$A$1:$C$161,3,0),0)</f>
        <v>0</v>
      </c>
      <c r="AH161" s="58">
        <f>IFERROR(VLOOKUP($AE161,'MS2'!$A$1:$C$161,3,0),0)</f>
        <v>0</v>
      </c>
      <c r="AI161" s="58">
        <f>IFERROR(VLOOKUP($AE161,'MS3'!$A$1:$C$161,3,0),0)</f>
        <v>0</v>
      </c>
      <c r="AJ161" s="58">
        <f>IFERROR(VLOOKUP($AE161,'MS4'!$A$1:$C$161,3,0),0)</f>
        <v>0</v>
      </c>
      <c r="AK161" s="58">
        <f>IFERROR(VLOOKUP($AE161,'MS5'!$A$1:$C$161,3,0),0)</f>
        <v>0</v>
      </c>
      <c r="AL161" s="58">
        <f>IFERROR(VLOOKUP($AE161,'MS6'!$A$1:$C$161,3,0),0)</f>
        <v>0</v>
      </c>
      <c r="AM161" s="58">
        <f>IFERROR(VLOOKUP($AE161,'MS7'!$A$1:$C$161,3,0),0)</f>
        <v>0</v>
      </c>
      <c r="AN161" s="58">
        <f>IFERROR(VLOOKUP($AE161,'MS8'!$A$1:$C$161,3,0),0)</f>
        <v>0</v>
      </c>
      <c r="AO161" s="58">
        <f>IFERROR(VLOOKUP($AE161,'MS9'!$A$1:$C$161,3,0),0)</f>
        <v>0</v>
      </c>
      <c r="AP161" s="58">
        <f>IFERROR(VLOOKUP($AE161,'MS10'!$A$1:$C$161,3,0),0)</f>
        <v>0</v>
      </c>
      <c r="AQ161" s="58">
        <f>IFERROR(VLOOKUP($AE161,'MS11'!$A$1:$C$161,3,0),0)</f>
        <v>0</v>
      </c>
      <c r="AR161" s="58">
        <f>IFERROR(VLOOKUP($AE161,'MS12'!$A$1:$C$161,3,0),0)</f>
        <v>0</v>
      </c>
      <c r="AS161" s="58">
        <f>IFERROR(VLOOKUP($AE161,'MS13'!$A$1:$C$161,3,0),0)</f>
        <v>0</v>
      </c>
    </row>
    <row r="162" ht="15.75" customHeight="1">
      <c r="A162" s="45">
        <f t="shared" si="1"/>
        <v>161</v>
      </c>
      <c r="B162" s="41"/>
      <c r="C162" s="51">
        <v>0.0</v>
      </c>
      <c r="D162" s="51"/>
      <c r="E162" s="55" t="str">
        <f>IFERROR(VLOOKUP($B162,'MS1'!$A$1:$B$160,2,0),"0")</f>
        <v>0</v>
      </c>
      <c r="F162" s="58">
        <f>IFERROR(VLOOKUP(E162,'MS1'!$B$1:$C$161,2,0),0)</f>
        <v>0</v>
      </c>
      <c r="G162" s="55" t="str">
        <f>IFERROR(VLOOKUP($B162,'MS2'!$A$1:$B$160,2,0),"0")</f>
        <v>0</v>
      </c>
      <c r="H162" s="58">
        <f>IFERROR(VLOOKUP(G162,'MS2'!$B$1:$C$161,2,0),0)</f>
        <v>0</v>
      </c>
      <c r="I162" s="55">
        <f>IFERROR(VLOOKUP($B162,'MS3'!$A$1:$B$161,2,0),0)</f>
        <v>0</v>
      </c>
      <c r="J162" s="58">
        <f>IFERROR(VLOOKUP(I162,'MS3'!$B$1:$C$161,2,0),0)</f>
        <v>0</v>
      </c>
      <c r="K162" s="55" t="str">
        <f>IFERROR(VLOOKUP($B162,'MS4'!$A$1:$B$160,2,0),"0")</f>
        <v>0</v>
      </c>
      <c r="L162" s="58">
        <f>IFERROR(VLOOKUP(K162,'MS4'!$B$1:$C$161,2,0),0)</f>
        <v>0</v>
      </c>
      <c r="M162" s="55" t="str">
        <f>IFERROR(VLOOKUP($B162,'MS5'!$A$1:$B$160,2,0),"0")</f>
        <v>0</v>
      </c>
      <c r="N162" s="58">
        <f>IFERROR(VLOOKUP(M162,'MS5'!$B$1:$C$161,2,0),0)</f>
        <v>0</v>
      </c>
      <c r="O162" s="55" t="str">
        <f>IFERROR(VLOOKUP($B162,'MS6'!$A$1:$B$160,2,0),"0")</f>
        <v>0</v>
      </c>
      <c r="P162" s="58">
        <f>IFERROR(VLOOKUP(O162,'MS6'!$B$1:$C$161,2,0),0)</f>
        <v>0</v>
      </c>
      <c r="Q162" s="55" t="str">
        <f>IFERROR(VLOOKUP($B162,'MS7'!$A$1:$B$160,2,0),"0")</f>
        <v>0</v>
      </c>
      <c r="R162" s="58">
        <f>IFERROR(VLOOKUP(Q162,'MS7'!$B$1:$C$161,2,0),0)</f>
        <v>0</v>
      </c>
      <c r="S162" s="55" t="str">
        <f>IFERROR(VLOOKUP($B162,'MS8'!$A$1:$B$160,2,0),"0")</f>
        <v>0</v>
      </c>
      <c r="T162" s="58">
        <f>IFERROR(VLOOKUP(S162,'MS8'!$B$1:$C$161,2,0),0)</f>
        <v>0</v>
      </c>
      <c r="U162" s="55" t="str">
        <f>IFERROR(VLOOKUP($B162,'MS9'!$A$1:$B$160,2,0),"0")</f>
        <v>0</v>
      </c>
      <c r="V162" s="58">
        <f>IFERROR(VLOOKUP(U162,'MS9'!$B$1:$C$161,2,0),0)</f>
        <v>0</v>
      </c>
      <c r="W162" s="55" t="str">
        <f>IFERROR(VLOOKUP($B162,'MS10'!$A$1:$B$160,2,0),"0")</f>
        <v>0</v>
      </c>
      <c r="X162" s="58">
        <f>IFERROR(VLOOKUP(W162,'MS10'!$B$1:$C$161,2,0),0)</f>
        <v>0</v>
      </c>
      <c r="Y162" s="55" t="str">
        <f>IFERROR(VLOOKUP($B162,'MS11'!$A$1:$B$160,2,0),"0")</f>
        <v>0</v>
      </c>
      <c r="Z162" s="58">
        <f>IFERROR(VLOOKUP(Y162,'MS11'!$B$1:$C$161,2,0),0)</f>
        <v>0</v>
      </c>
      <c r="AA162" s="55" t="str">
        <f>IFERROR(VLOOKUP($B162,'MS12'!$A$1:$B$160,2,0),"0")</f>
        <v>0</v>
      </c>
      <c r="AB162" s="58">
        <f>IFERROR(VLOOKUP(AA162,'MS12'!$B$1:$C$161,2,0),0)</f>
        <v>0</v>
      </c>
      <c r="AC162" s="55" t="str">
        <f>IFERROR(VLOOKUP($B162,'MS13'!$A$1:$B$160,2,0),"0")</f>
        <v>0</v>
      </c>
      <c r="AD162" s="58">
        <f>IFERROR(VLOOKUP(AC162,'MS13'!$B$1:$C$161,2,0),0)</f>
        <v>0</v>
      </c>
      <c r="AE162" s="41"/>
      <c r="AF162" s="51">
        <f t="shared" si="2"/>
        <v>0</v>
      </c>
      <c r="AG162" s="58">
        <f>IFERROR(VLOOKUP($AE162,'MS1'!$A$1:$C$161,3,0),0)</f>
        <v>0</v>
      </c>
      <c r="AH162" s="58">
        <f>IFERROR(VLOOKUP($AE162,'MS2'!$A$1:$C$161,3,0),0)</f>
        <v>0</v>
      </c>
      <c r="AI162" s="58">
        <f>IFERROR(VLOOKUP($AE162,'MS3'!$A$1:$C$161,3,0),0)</f>
        <v>0</v>
      </c>
      <c r="AJ162" s="58">
        <f>IFERROR(VLOOKUP($AE162,'MS4'!$A$1:$C$161,3,0),0)</f>
        <v>0</v>
      </c>
      <c r="AK162" s="58">
        <f>IFERROR(VLOOKUP($AE162,'MS5'!$A$1:$C$161,3,0),0)</f>
        <v>0</v>
      </c>
      <c r="AL162" s="58">
        <f>IFERROR(VLOOKUP($AE162,'MS6'!$A$1:$C$161,3,0),0)</f>
        <v>0</v>
      </c>
      <c r="AM162" s="58">
        <f>IFERROR(VLOOKUP($AE162,'MS7'!$A$1:$C$161,3,0),0)</f>
        <v>0</v>
      </c>
      <c r="AN162" s="58">
        <f>IFERROR(VLOOKUP($AE162,'MS8'!$A$1:$C$161,3,0),0)</f>
        <v>0</v>
      </c>
      <c r="AO162" s="58">
        <f>IFERROR(VLOOKUP($AE162,'MS9'!$A$1:$C$161,3,0),0)</f>
        <v>0</v>
      </c>
      <c r="AP162" s="58">
        <f>IFERROR(VLOOKUP($AE162,'MS10'!$A$1:$C$161,3,0),0)</f>
        <v>0</v>
      </c>
      <c r="AQ162" s="58">
        <f>IFERROR(VLOOKUP($AE162,'MS11'!$A$1:$C$161,3,0),0)</f>
        <v>0</v>
      </c>
      <c r="AR162" s="58">
        <f>IFERROR(VLOOKUP($AE162,'MS12'!$A$1:$C$161,3,0),0)</f>
        <v>0</v>
      </c>
      <c r="AS162" s="58">
        <f>IFERROR(VLOOKUP($AE162,'MS13'!$A$1:$C$161,3,0),0)</f>
        <v>0</v>
      </c>
    </row>
    <row r="163" ht="15.75" customHeight="1">
      <c r="A163" s="45">
        <f t="shared" si="1"/>
        <v>162</v>
      </c>
      <c r="B163" s="41"/>
      <c r="C163" s="51">
        <v>0.0</v>
      </c>
      <c r="D163" s="51"/>
      <c r="E163" s="55" t="str">
        <f>IFERROR(VLOOKUP($B163,'MS1'!$A$1:$B$160,2,0),"0")</f>
        <v>0</v>
      </c>
      <c r="F163" s="58">
        <f>IFERROR(VLOOKUP(E163,'MS1'!$B$1:$C$161,2,0),0)</f>
        <v>0</v>
      </c>
      <c r="G163" s="55" t="str">
        <f>IFERROR(VLOOKUP($B163,'MS2'!$A$1:$B$160,2,0),"0")</f>
        <v>0</v>
      </c>
      <c r="H163" s="58">
        <f>IFERROR(VLOOKUP(G163,'MS2'!$B$1:$C$161,2,0),0)</f>
        <v>0</v>
      </c>
      <c r="I163" s="55">
        <f>IFERROR(VLOOKUP($B163,'MS3'!$A$1:$B$161,2,0),0)</f>
        <v>0</v>
      </c>
      <c r="J163" s="58">
        <f>IFERROR(VLOOKUP(I163,'MS3'!$B$1:$C$161,2,0),0)</f>
        <v>0</v>
      </c>
      <c r="K163" s="55" t="str">
        <f>IFERROR(VLOOKUP($B163,'MS4'!$A$1:$B$160,2,0),"0")</f>
        <v>0</v>
      </c>
      <c r="L163" s="58">
        <f>IFERROR(VLOOKUP(K163,'MS4'!$B$1:$C$161,2,0),0)</f>
        <v>0</v>
      </c>
      <c r="M163" s="55" t="str">
        <f>IFERROR(VLOOKUP($B163,'MS5'!$A$1:$B$160,2,0),"0")</f>
        <v>0</v>
      </c>
      <c r="N163" s="58">
        <f>IFERROR(VLOOKUP(M163,'MS5'!$B$1:$C$161,2,0),0)</f>
        <v>0</v>
      </c>
      <c r="O163" s="55" t="str">
        <f>IFERROR(VLOOKUP($B163,'MS6'!$A$1:$B$160,2,0),"0")</f>
        <v>0</v>
      </c>
      <c r="P163" s="58">
        <f>IFERROR(VLOOKUP(O163,'MS6'!$B$1:$C$161,2,0),0)</f>
        <v>0</v>
      </c>
      <c r="Q163" s="55" t="str">
        <f>IFERROR(VLOOKUP($B163,'MS7'!$A$1:$B$160,2,0),"0")</f>
        <v>0</v>
      </c>
      <c r="R163" s="58">
        <f>IFERROR(VLOOKUP(Q163,'MS7'!$B$1:$C$161,2,0),0)</f>
        <v>0</v>
      </c>
      <c r="S163" s="55" t="str">
        <f>IFERROR(VLOOKUP($B163,'MS8'!$A$1:$B$160,2,0),"0")</f>
        <v>0</v>
      </c>
      <c r="T163" s="58">
        <f>IFERROR(VLOOKUP(S163,'MS8'!$B$1:$C$161,2,0),0)</f>
        <v>0</v>
      </c>
      <c r="U163" s="55" t="str">
        <f>IFERROR(VLOOKUP($B163,'MS9'!$A$1:$B$160,2,0),"0")</f>
        <v>0</v>
      </c>
      <c r="V163" s="58">
        <f>IFERROR(VLOOKUP(U163,'MS9'!$B$1:$C$161,2,0),0)</f>
        <v>0</v>
      </c>
      <c r="W163" s="55" t="str">
        <f>IFERROR(VLOOKUP($B163,'MS10'!$A$1:$B$160,2,0),"0")</f>
        <v>0</v>
      </c>
      <c r="X163" s="58">
        <f>IFERROR(VLOOKUP(W163,'MS10'!$B$1:$C$161,2,0),0)</f>
        <v>0</v>
      </c>
      <c r="Y163" s="55" t="str">
        <f>IFERROR(VLOOKUP($B163,'MS11'!$A$1:$B$160,2,0),"0")</f>
        <v>0</v>
      </c>
      <c r="Z163" s="58">
        <f>IFERROR(VLOOKUP(Y163,'MS11'!$B$1:$C$161,2,0),0)</f>
        <v>0</v>
      </c>
      <c r="AA163" s="55" t="str">
        <f>IFERROR(VLOOKUP($B163,'MS12'!$A$1:$B$160,2,0),"0")</f>
        <v>0</v>
      </c>
      <c r="AB163" s="58">
        <f>IFERROR(VLOOKUP(AA163,'MS12'!$B$1:$C$161,2,0),0)</f>
        <v>0</v>
      </c>
      <c r="AC163" s="55" t="str">
        <f>IFERROR(VLOOKUP($B163,'MS13'!$A$1:$B$160,2,0),"0")</f>
        <v>0</v>
      </c>
      <c r="AD163" s="58">
        <f>IFERROR(VLOOKUP(AC163,'MS13'!$B$1:$C$161,2,0),0)</f>
        <v>0</v>
      </c>
      <c r="AE163" s="41"/>
      <c r="AF163" s="51">
        <f t="shared" si="2"/>
        <v>0</v>
      </c>
      <c r="AG163" s="58">
        <f>IFERROR(VLOOKUP($AE163,'MS1'!$A$1:$C$161,3,0),0)</f>
        <v>0</v>
      </c>
      <c r="AH163" s="58">
        <f>IFERROR(VLOOKUP($AE163,'MS2'!$A$1:$C$161,3,0),0)</f>
        <v>0</v>
      </c>
      <c r="AI163" s="58">
        <f>IFERROR(VLOOKUP($AE163,'MS3'!$A$1:$C$161,3,0),0)</f>
        <v>0</v>
      </c>
      <c r="AJ163" s="58">
        <f>IFERROR(VLOOKUP($AE163,'MS4'!$A$1:$C$161,3,0),0)</f>
        <v>0</v>
      </c>
      <c r="AK163" s="58">
        <f>IFERROR(VLOOKUP($AE163,'MS5'!$A$1:$C$161,3,0),0)</f>
        <v>0</v>
      </c>
      <c r="AL163" s="58">
        <f>IFERROR(VLOOKUP($AE163,'MS6'!$A$1:$C$161,3,0),0)</f>
        <v>0</v>
      </c>
      <c r="AM163" s="58">
        <f>IFERROR(VLOOKUP($AE163,'MS7'!$A$1:$C$161,3,0),0)</f>
        <v>0</v>
      </c>
      <c r="AN163" s="58">
        <f>IFERROR(VLOOKUP($AE163,'MS8'!$A$1:$C$161,3,0),0)</f>
        <v>0</v>
      </c>
      <c r="AO163" s="58">
        <f>IFERROR(VLOOKUP($AE163,'MS9'!$A$1:$C$161,3,0),0)</f>
        <v>0</v>
      </c>
      <c r="AP163" s="58">
        <f>IFERROR(VLOOKUP($AE163,'MS10'!$A$1:$C$161,3,0),0)</f>
        <v>0</v>
      </c>
      <c r="AQ163" s="58">
        <f>IFERROR(VLOOKUP($AE163,'MS11'!$A$1:$C$161,3,0),0)</f>
        <v>0</v>
      </c>
      <c r="AR163" s="58">
        <f>IFERROR(VLOOKUP($AE163,'MS12'!$A$1:$C$161,3,0),0)</f>
        <v>0</v>
      </c>
      <c r="AS163" s="58">
        <f>IFERROR(VLOOKUP($AE163,'MS13'!$A$1:$C$161,3,0),0)</f>
        <v>0</v>
      </c>
    </row>
    <row r="164" ht="15.75" customHeight="1">
      <c r="A164" s="45">
        <f t="shared" si="1"/>
        <v>163</v>
      </c>
      <c r="B164" s="41"/>
      <c r="C164" s="51">
        <v>0.0</v>
      </c>
      <c r="D164" s="51"/>
      <c r="E164" s="55" t="str">
        <f>IFERROR(VLOOKUP($B164,'MS1'!$A$1:$B$160,2,0),"0")</f>
        <v>0</v>
      </c>
      <c r="F164" s="58">
        <f>IFERROR(VLOOKUP(E164,'MS1'!$B$1:$C$161,2,0),0)</f>
        <v>0</v>
      </c>
      <c r="G164" s="55" t="str">
        <f>IFERROR(VLOOKUP($B164,'MS2'!$A$1:$B$160,2,0),"0")</f>
        <v>0</v>
      </c>
      <c r="H164" s="58">
        <f>IFERROR(VLOOKUP(G164,'MS2'!$B$1:$C$161,2,0),0)</f>
        <v>0</v>
      </c>
      <c r="I164" s="55">
        <f>IFERROR(VLOOKUP($B164,'MS3'!$A$1:$B$161,2,0),0)</f>
        <v>0</v>
      </c>
      <c r="J164" s="58">
        <f>IFERROR(VLOOKUP(I164,'MS3'!$B$1:$C$161,2,0),0)</f>
        <v>0</v>
      </c>
      <c r="K164" s="55" t="str">
        <f>IFERROR(VLOOKUP($B164,'MS4'!$A$1:$B$160,2,0),"0")</f>
        <v>0</v>
      </c>
      <c r="L164" s="58">
        <f>IFERROR(VLOOKUP(K164,'MS4'!$B$1:$C$161,2,0),0)</f>
        <v>0</v>
      </c>
      <c r="M164" s="55" t="str">
        <f>IFERROR(VLOOKUP($B164,'MS5'!$A$1:$B$160,2,0),"0")</f>
        <v>0</v>
      </c>
      <c r="N164" s="58">
        <f>IFERROR(VLOOKUP(M164,'MS5'!$B$1:$C$161,2,0),0)</f>
        <v>0</v>
      </c>
      <c r="O164" s="55" t="str">
        <f>IFERROR(VLOOKUP($B164,'MS6'!$A$1:$B$160,2,0),"0")</f>
        <v>0</v>
      </c>
      <c r="P164" s="58">
        <f>IFERROR(VLOOKUP(O164,'MS6'!$B$1:$C$161,2,0),0)</f>
        <v>0</v>
      </c>
      <c r="Q164" s="55" t="str">
        <f>IFERROR(VLOOKUP($B164,'MS7'!$A$1:$B$160,2,0),"0")</f>
        <v>0</v>
      </c>
      <c r="R164" s="58">
        <f>IFERROR(VLOOKUP(Q164,'MS7'!$B$1:$C$161,2,0),0)</f>
        <v>0</v>
      </c>
      <c r="S164" s="55" t="str">
        <f>IFERROR(VLOOKUP($B164,'MS8'!$A$1:$B$160,2,0),"0")</f>
        <v>0</v>
      </c>
      <c r="T164" s="58">
        <f>IFERROR(VLOOKUP(S164,'MS8'!$B$1:$C$161,2,0),0)</f>
        <v>0</v>
      </c>
      <c r="U164" s="55" t="str">
        <f>IFERROR(VLOOKUP($B164,'MS9'!$A$1:$B$160,2,0),"0")</f>
        <v>0</v>
      </c>
      <c r="V164" s="58">
        <f>IFERROR(VLOOKUP(U164,'MS9'!$B$1:$C$161,2,0),0)</f>
        <v>0</v>
      </c>
      <c r="W164" s="55" t="str">
        <f>IFERROR(VLOOKUP($B164,'MS10'!$A$1:$B$160,2,0),"0")</f>
        <v>0</v>
      </c>
      <c r="X164" s="58">
        <f>IFERROR(VLOOKUP(W164,'MS10'!$B$1:$C$161,2,0),0)</f>
        <v>0</v>
      </c>
      <c r="Y164" s="55" t="str">
        <f>IFERROR(VLOOKUP($B164,'MS11'!$A$1:$B$160,2,0),"0")</f>
        <v>0</v>
      </c>
      <c r="Z164" s="58">
        <f>IFERROR(VLOOKUP(Y164,'MS11'!$B$1:$C$161,2,0),0)</f>
        <v>0</v>
      </c>
      <c r="AA164" s="55" t="str">
        <f>IFERROR(VLOOKUP($B164,'MS12'!$A$1:$B$160,2,0),"0")</f>
        <v>0</v>
      </c>
      <c r="AB164" s="58">
        <f>IFERROR(VLOOKUP(AA164,'MS12'!$B$1:$C$161,2,0),0)</f>
        <v>0</v>
      </c>
      <c r="AC164" s="55" t="str">
        <f>IFERROR(VLOOKUP($B164,'MS13'!$A$1:$B$160,2,0),"0")</f>
        <v>0</v>
      </c>
      <c r="AD164" s="58">
        <f>IFERROR(VLOOKUP(AC164,'MS13'!$B$1:$C$161,2,0),0)</f>
        <v>0</v>
      </c>
      <c r="AE164" s="41"/>
      <c r="AF164" s="51">
        <f t="shared" si="2"/>
        <v>0</v>
      </c>
      <c r="AG164" s="58">
        <f>IFERROR(VLOOKUP($AE164,'MS1'!$A$1:$C$161,3,0),0)</f>
        <v>0</v>
      </c>
      <c r="AH164" s="58">
        <f>IFERROR(VLOOKUP($AE164,'MS2'!$A$1:$C$161,3,0),0)</f>
        <v>0</v>
      </c>
      <c r="AI164" s="58">
        <f>IFERROR(VLOOKUP($AE164,'MS3'!$A$1:$C$161,3,0),0)</f>
        <v>0</v>
      </c>
      <c r="AJ164" s="58">
        <f>IFERROR(VLOOKUP($AE164,'MS4'!$A$1:$C$161,3,0),0)</f>
        <v>0</v>
      </c>
      <c r="AK164" s="58">
        <f>IFERROR(VLOOKUP($AE164,'MS5'!$A$1:$C$161,3,0),0)</f>
        <v>0</v>
      </c>
      <c r="AL164" s="58">
        <f>IFERROR(VLOOKUP($AE164,'MS6'!$A$1:$C$161,3,0),0)</f>
        <v>0</v>
      </c>
      <c r="AM164" s="58">
        <f>IFERROR(VLOOKUP($AE164,'MS7'!$A$1:$C$161,3,0),0)</f>
        <v>0</v>
      </c>
      <c r="AN164" s="58">
        <f>IFERROR(VLOOKUP($AE164,'MS8'!$A$1:$C$161,3,0),0)</f>
        <v>0</v>
      </c>
      <c r="AO164" s="58">
        <f>IFERROR(VLOOKUP($AE164,'MS9'!$A$1:$C$161,3,0),0)</f>
        <v>0</v>
      </c>
      <c r="AP164" s="58">
        <f>IFERROR(VLOOKUP($AE164,'MS10'!$A$1:$C$161,3,0),0)</f>
        <v>0</v>
      </c>
      <c r="AQ164" s="58">
        <f>IFERROR(VLOOKUP($AE164,'MS11'!$A$1:$C$161,3,0),0)</f>
        <v>0</v>
      </c>
      <c r="AR164" s="58">
        <f>IFERROR(VLOOKUP($AE164,'MS12'!$A$1:$C$161,3,0),0)</f>
        <v>0</v>
      </c>
      <c r="AS164" s="58">
        <f>IFERROR(VLOOKUP($AE164,'MS13'!$A$1:$C$161,3,0),0)</f>
        <v>0</v>
      </c>
    </row>
    <row r="165" ht="15.75" customHeight="1">
      <c r="A165" s="45">
        <f t="shared" si="1"/>
        <v>164</v>
      </c>
      <c r="B165" s="41"/>
      <c r="C165" s="51">
        <v>0.0</v>
      </c>
      <c r="D165" s="51"/>
      <c r="E165" s="55" t="str">
        <f>IFERROR(VLOOKUP($B165,'MS1'!$A$1:$B$160,2,0),"0")</f>
        <v>0</v>
      </c>
      <c r="F165" s="58">
        <f>IFERROR(VLOOKUP(E165,'MS1'!$B$1:$C$161,2,0),0)</f>
        <v>0</v>
      </c>
      <c r="G165" s="55" t="str">
        <f>IFERROR(VLOOKUP($B165,'MS2'!$A$1:$B$160,2,0),"0")</f>
        <v>0</v>
      </c>
      <c r="H165" s="58">
        <f>IFERROR(VLOOKUP(G165,'MS2'!$B$1:$C$161,2,0),0)</f>
        <v>0</v>
      </c>
      <c r="I165" s="55">
        <f>IFERROR(VLOOKUP($B165,'MS3'!$A$1:$B$161,2,0),0)</f>
        <v>0</v>
      </c>
      <c r="J165" s="58">
        <f>IFERROR(VLOOKUP(I165,'MS3'!$B$1:$C$161,2,0),0)</f>
        <v>0</v>
      </c>
      <c r="K165" s="55" t="str">
        <f>IFERROR(VLOOKUP($B165,'MS4'!$A$1:$B$160,2,0),"0")</f>
        <v>0</v>
      </c>
      <c r="L165" s="58">
        <f>IFERROR(VLOOKUP(K165,'MS4'!$B$1:$C$161,2,0),0)</f>
        <v>0</v>
      </c>
      <c r="M165" s="55" t="str">
        <f>IFERROR(VLOOKUP($B165,'MS5'!$A$1:$B$160,2,0),"0")</f>
        <v>0</v>
      </c>
      <c r="N165" s="58">
        <f>IFERROR(VLOOKUP(M165,'MS5'!$B$1:$C$161,2,0),0)</f>
        <v>0</v>
      </c>
      <c r="O165" s="55" t="str">
        <f>IFERROR(VLOOKUP($B165,'MS6'!$A$1:$B$160,2,0),"0")</f>
        <v>0</v>
      </c>
      <c r="P165" s="58">
        <f>IFERROR(VLOOKUP(O165,'MS6'!$B$1:$C$161,2,0),0)</f>
        <v>0</v>
      </c>
      <c r="Q165" s="55" t="str">
        <f>IFERROR(VLOOKUP($B165,'MS7'!$A$1:$B$160,2,0),"0")</f>
        <v>0</v>
      </c>
      <c r="R165" s="58">
        <f>IFERROR(VLOOKUP(Q165,'MS7'!$B$1:$C$161,2,0),0)</f>
        <v>0</v>
      </c>
      <c r="S165" s="55" t="str">
        <f>IFERROR(VLOOKUP($B165,'MS8'!$A$1:$B$160,2,0),"0")</f>
        <v>0</v>
      </c>
      <c r="T165" s="58">
        <f>IFERROR(VLOOKUP(S165,'MS8'!$B$1:$C$161,2,0),0)</f>
        <v>0</v>
      </c>
      <c r="U165" s="55" t="str">
        <f>IFERROR(VLOOKUP($B165,'MS9'!$A$1:$B$160,2,0),"0")</f>
        <v>0</v>
      </c>
      <c r="V165" s="58">
        <f>IFERROR(VLOOKUP(U165,'MS9'!$B$1:$C$161,2,0),0)</f>
        <v>0</v>
      </c>
      <c r="W165" s="55" t="str">
        <f>IFERROR(VLOOKUP($B165,'MS10'!$A$1:$B$160,2,0),"0")</f>
        <v>0</v>
      </c>
      <c r="X165" s="58">
        <f>IFERROR(VLOOKUP(W165,'MS10'!$B$1:$C$161,2,0),0)</f>
        <v>0</v>
      </c>
      <c r="Y165" s="55" t="str">
        <f>IFERROR(VLOOKUP($B165,'MS11'!$A$1:$B$160,2,0),"0")</f>
        <v>0</v>
      </c>
      <c r="Z165" s="58">
        <f>IFERROR(VLOOKUP(Y165,'MS11'!$B$1:$C$161,2,0),0)</f>
        <v>0</v>
      </c>
      <c r="AA165" s="55" t="str">
        <f>IFERROR(VLOOKUP($B165,'MS12'!$A$1:$B$160,2,0),"0")</f>
        <v>0</v>
      </c>
      <c r="AB165" s="58">
        <f>IFERROR(VLOOKUP(AA165,'MS12'!$B$1:$C$161,2,0),0)</f>
        <v>0</v>
      </c>
      <c r="AC165" s="55" t="str">
        <f>IFERROR(VLOOKUP($B165,'MS13'!$A$1:$B$160,2,0),"0")</f>
        <v>0</v>
      </c>
      <c r="AD165" s="58">
        <f>IFERROR(VLOOKUP(AC165,'MS13'!$B$1:$C$161,2,0),0)</f>
        <v>0</v>
      </c>
      <c r="AE165" s="41"/>
      <c r="AF165" s="51">
        <f t="shared" si="2"/>
        <v>0</v>
      </c>
      <c r="AG165" s="58">
        <f>IFERROR(VLOOKUP($AE165,'MS1'!$A$1:$C$161,3,0),0)</f>
        <v>0</v>
      </c>
      <c r="AH165" s="58">
        <f>IFERROR(VLOOKUP($AE165,'MS2'!$A$1:$C$161,3,0),0)</f>
        <v>0</v>
      </c>
      <c r="AI165" s="58">
        <f>IFERROR(VLOOKUP($AE165,'MS3'!$A$1:$C$161,3,0),0)</f>
        <v>0</v>
      </c>
      <c r="AJ165" s="58">
        <f>IFERROR(VLOOKUP($AE165,'MS4'!$A$1:$C$161,3,0),0)</f>
        <v>0</v>
      </c>
      <c r="AK165" s="58">
        <f>IFERROR(VLOOKUP($AE165,'MS5'!$A$1:$C$161,3,0),0)</f>
        <v>0</v>
      </c>
      <c r="AL165" s="58">
        <f>IFERROR(VLOOKUP($AE165,'MS6'!$A$1:$C$161,3,0),0)</f>
        <v>0</v>
      </c>
      <c r="AM165" s="58">
        <f>IFERROR(VLOOKUP($AE165,'MS7'!$A$1:$C$161,3,0),0)</f>
        <v>0</v>
      </c>
      <c r="AN165" s="58">
        <f>IFERROR(VLOOKUP($AE165,'MS8'!$A$1:$C$161,3,0),0)</f>
        <v>0</v>
      </c>
      <c r="AO165" s="58">
        <f>IFERROR(VLOOKUP($AE165,'MS9'!$A$1:$C$161,3,0),0)</f>
        <v>0</v>
      </c>
      <c r="AP165" s="58">
        <f>IFERROR(VLOOKUP($AE165,'MS10'!$A$1:$C$161,3,0),0)</f>
        <v>0</v>
      </c>
      <c r="AQ165" s="58">
        <f>IFERROR(VLOOKUP($AE165,'MS11'!$A$1:$C$161,3,0),0)</f>
        <v>0</v>
      </c>
      <c r="AR165" s="58">
        <f>IFERROR(VLOOKUP($AE165,'MS12'!$A$1:$C$161,3,0),0)</f>
        <v>0</v>
      </c>
      <c r="AS165" s="58">
        <f>IFERROR(VLOOKUP($AE165,'MS13'!$A$1:$C$161,3,0),0)</f>
        <v>0</v>
      </c>
    </row>
    <row r="166" ht="15.75" customHeight="1">
      <c r="A166" s="45">
        <f t="shared" si="1"/>
        <v>165</v>
      </c>
      <c r="B166" s="41"/>
      <c r="C166" s="51">
        <v>0.0</v>
      </c>
      <c r="D166" s="51"/>
      <c r="E166" s="55" t="str">
        <f>IFERROR(VLOOKUP($B166,'MS1'!$A$1:$B$160,2,0),"0")</f>
        <v>0</v>
      </c>
      <c r="F166" s="58">
        <f>IFERROR(VLOOKUP(E166,'MS1'!$B$1:$C$161,2,0),0)</f>
        <v>0</v>
      </c>
      <c r="G166" s="55" t="str">
        <f>IFERROR(VLOOKUP($B166,'MS2'!$A$1:$B$160,2,0),"0")</f>
        <v>0</v>
      </c>
      <c r="H166" s="58">
        <f>IFERROR(VLOOKUP(G166,'MS2'!$B$1:$C$161,2,0),0)</f>
        <v>0</v>
      </c>
      <c r="I166" s="55">
        <f>IFERROR(VLOOKUP($B166,'MS3'!$A$1:$B$161,2,0),0)</f>
        <v>0</v>
      </c>
      <c r="J166" s="58">
        <f>IFERROR(VLOOKUP(I166,'MS3'!$B$1:$C$161,2,0),0)</f>
        <v>0</v>
      </c>
      <c r="K166" s="55" t="str">
        <f>IFERROR(VLOOKUP($B166,'MS4'!$A$1:$B$160,2,0),"0")</f>
        <v>0</v>
      </c>
      <c r="L166" s="58">
        <f>IFERROR(VLOOKUP(K166,'MS4'!$B$1:$C$161,2,0),0)</f>
        <v>0</v>
      </c>
      <c r="M166" s="55" t="str">
        <f>IFERROR(VLOOKUP($B166,'MS5'!$A$1:$B$160,2,0),"0")</f>
        <v>0</v>
      </c>
      <c r="N166" s="58">
        <f>IFERROR(VLOOKUP(M166,'MS5'!$B$1:$C$161,2,0),0)</f>
        <v>0</v>
      </c>
      <c r="O166" s="55" t="str">
        <f>IFERROR(VLOOKUP($B166,'MS6'!$A$1:$B$160,2,0),"0")</f>
        <v>0</v>
      </c>
      <c r="P166" s="58">
        <f>IFERROR(VLOOKUP(O166,'MS6'!$B$1:$C$161,2,0),0)</f>
        <v>0</v>
      </c>
      <c r="Q166" s="55" t="str">
        <f>IFERROR(VLOOKUP($B166,'MS7'!$A$1:$B$160,2,0),"0")</f>
        <v>0</v>
      </c>
      <c r="R166" s="58">
        <f>IFERROR(VLOOKUP(Q166,'MS7'!$B$1:$C$161,2,0),0)</f>
        <v>0</v>
      </c>
      <c r="S166" s="55" t="str">
        <f>IFERROR(VLOOKUP($B166,'MS8'!$A$1:$B$160,2,0),"0")</f>
        <v>0</v>
      </c>
      <c r="T166" s="58">
        <f>IFERROR(VLOOKUP(S166,'MS8'!$B$1:$C$161,2,0),0)</f>
        <v>0</v>
      </c>
      <c r="U166" s="55" t="str">
        <f>IFERROR(VLOOKUP($B166,'MS9'!$A$1:$B$160,2,0),"0")</f>
        <v>0</v>
      </c>
      <c r="V166" s="58">
        <f>IFERROR(VLOOKUP(U166,'MS9'!$B$1:$C$161,2,0),0)</f>
        <v>0</v>
      </c>
      <c r="W166" s="55" t="str">
        <f>IFERROR(VLOOKUP($B166,'MS10'!$A$1:$B$160,2,0),"0")</f>
        <v>0</v>
      </c>
      <c r="X166" s="58">
        <f>IFERROR(VLOOKUP(W166,'MS10'!$B$1:$C$161,2,0),0)</f>
        <v>0</v>
      </c>
      <c r="Y166" s="55" t="str">
        <f>IFERROR(VLOOKUP($B166,'MS11'!$A$1:$B$160,2,0),"0")</f>
        <v>0</v>
      </c>
      <c r="Z166" s="58">
        <f>IFERROR(VLOOKUP(Y166,'MS11'!$B$1:$C$161,2,0),0)</f>
        <v>0</v>
      </c>
      <c r="AA166" s="55" t="str">
        <f>IFERROR(VLOOKUP($B166,'MS12'!$A$1:$B$160,2,0),"0")</f>
        <v>0</v>
      </c>
      <c r="AB166" s="58">
        <f>IFERROR(VLOOKUP(AA166,'MS12'!$B$1:$C$161,2,0),0)</f>
        <v>0</v>
      </c>
      <c r="AC166" s="55" t="str">
        <f>IFERROR(VLOOKUP($B166,'MS13'!$A$1:$B$160,2,0),"0")</f>
        <v>0</v>
      </c>
      <c r="AD166" s="58">
        <f>IFERROR(VLOOKUP(AC166,'MS13'!$B$1:$C$161,2,0),0)</f>
        <v>0</v>
      </c>
      <c r="AE166" s="41"/>
      <c r="AF166" s="51">
        <f t="shared" si="2"/>
        <v>0</v>
      </c>
      <c r="AG166" s="58">
        <f>IFERROR(VLOOKUP($AE166,'MS1'!$A$1:$C$161,3,0),0)</f>
        <v>0</v>
      </c>
      <c r="AH166" s="58">
        <f>IFERROR(VLOOKUP($AE166,'MS2'!$A$1:$C$161,3,0),0)</f>
        <v>0</v>
      </c>
      <c r="AI166" s="58">
        <f>IFERROR(VLOOKUP($AE166,'MS3'!$A$1:$C$161,3,0),0)</f>
        <v>0</v>
      </c>
      <c r="AJ166" s="58">
        <f>IFERROR(VLOOKUP($AE166,'MS4'!$A$1:$C$161,3,0),0)</f>
        <v>0</v>
      </c>
      <c r="AK166" s="58">
        <f>IFERROR(VLOOKUP($AE166,'MS5'!$A$1:$C$161,3,0),0)</f>
        <v>0</v>
      </c>
      <c r="AL166" s="58">
        <f>IFERROR(VLOOKUP($AE166,'MS6'!$A$1:$C$161,3,0),0)</f>
        <v>0</v>
      </c>
      <c r="AM166" s="58">
        <f>IFERROR(VLOOKUP($AE166,'MS7'!$A$1:$C$161,3,0),0)</f>
        <v>0</v>
      </c>
      <c r="AN166" s="58">
        <f>IFERROR(VLOOKUP($AE166,'MS8'!$A$1:$C$161,3,0),0)</f>
        <v>0</v>
      </c>
      <c r="AO166" s="58">
        <f>IFERROR(VLOOKUP($AE166,'MS9'!$A$1:$C$161,3,0),0)</f>
        <v>0</v>
      </c>
      <c r="AP166" s="58">
        <f>IFERROR(VLOOKUP($AE166,'MS10'!$A$1:$C$161,3,0),0)</f>
        <v>0</v>
      </c>
      <c r="AQ166" s="58">
        <f>IFERROR(VLOOKUP($AE166,'MS11'!$A$1:$C$161,3,0),0)</f>
        <v>0</v>
      </c>
      <c r="AR166" s="58">
        <f>IFERROR(VLOOKUP($AE166,'MS12'!$A$1:$C$161,3,0),0)</f>
        <v>0</v>
      </c>
      <c r="AS166" s="58">
        <f>IFERROR(VLOOKUP($AE166,'MS13'!$A$1:$C$161,3,0),0)</f>
        <v>0</v>
      </c>
    </row>
    <row r="167" ht="15.75" customHeight="1">
      <c r="A167" s="45">
        <f t="shared" si="1"/>
        <v>166</v>
      </c>
      <c r="B167" s="41"/>
      <c r="C167" s="51">
        <v>0.0</v>
      </c>
      <c r="D167" s="51"/>
      <c r="E167" s="55" t="str">
        <f>IFERROR(VLOOKUP($B167,'MS1'!$A$1:$B$160,2,0),"0")</f>
        <v>0</v>
      </c>
      <c r="F167" s="58">
        <f>IFERROR(VLOOKUP(E167,'MS1'!$B$1:$C$161,2,0),0)</f>
        <v>0</v>
      </c>
      <c r="G167" s="55" t="str">
        <f>IFERROR(VLOOKUP($B167,'MS2'!$A$1:$B$160,2,0),"0")</f>
        <v>0</v>
      </c>
      <c r="H167" s="58">
        <f>IFERROR(VLOOKUP(G167,'MS2'!$B$1:$C$161,2,0),0)</f>
        <v>0</v>
      </c>
      <c r="I167" s="55">
        <f>IFERROR(VLOOKUP($B167,'MS3'!$A$1:$B$161,2,0),0)</f>
        <v>0</v>
      </c>
      <c r="J167" s="58">
        <f>IFERROR(VLOOKUP(I167,'MS3'!$B$1:$C$161,2,0),0)</f>
        <v>0</v>
      </c>
      <c r="K167" s="55" t="str">
        <f>IFERROR(VLOOKUP($B167,'MS4'!$A$1:$B$160,2,0),"0")</f>
        <v>0</v>
      </c>
      <c r="L167" s="58">
        <f>IFERROR(VLOOKUP(K167,'MS4'!$B$1:$C$161,2,0),0)</f>
        <v>0</v>
      </c>
      <c r="M167" s="55" t="str">
        <f>IFERROR(VLOOKUP($B167,'MS5'!$A$1:$B$160,2,0),"0")</f>
        <v>0</v>
      </c>
      <c r="N167" s="58">
        <f>IFERROR(VLOOKUP(M167,'MS5'!$B$1:$C$161,2,0),0)</f>
        <v>0</v>
      </c>
      <c r="O167" s="55" t="str">
        <f>IFERROR(VLOOKUP($B167,'MS6'!$A$1:$B$160,2,0),"0")</f>
        <v>0</v>
      </c>
      <c r="P167" s="58">
        <f>IFERROR(VLOOKUP(O167,'MS6'!$B$1:$C$161,2,0),0)</f>
        <v>0</v>
      </c>
      <c r="Q167" s="55" t="str">
        <f>IFERROR(VLOOKUP($B167,'MS7'!$A$1:$B$160,2,0),"0")</f>
        <v>0</v>
      </c>
      <c r="R167" s="58">
        <f>IFERROR(VLOOKUP(Q167,'MS7'!$B$1:$C$161,2,0),0)</f>
        <v>0</v>
      </c>
      <c r="S167" s="55" t="str">
        <f>IFERROR(VLOOKUP($B167,'MS8'!$A$1:$B$160,2,0),"0")</f>
        <v>0</v>
      </c>
      <c r="T167" s="58">
        <f>IFERROR(VLOOKUP(S167,'MS8'!$B$1:$C$161,2,0),0)</f>
        <v>0</v>
      </c>
      <c r="U167" s="55" t="str">
        <f>IFERROR(VLOOKUP($B167,'MS9'!$A$1:$B$160,2,0),"0")</f>
        <v>0</v>
      </c>
      <c r="V167" s="58">
        <f>IFERROR(VLOOKUP(U167,'MS9'!$B$1:$C$161,2,0),0)</f>
        <v>0</v>
      </c>
      <c r="W167" s="55" t="str">
        <f>IFERROR(VLOOKUP($B167,'MS10'!$A$1:$B$160,2,0),"0")</f>
        <v>0</v>
      </c>
      <c r="X167" s="58">
        <f>IFERROR(VLOOKUP(W167,'MS10'!$B$1:$C$161,2,0),0)</f>
        <v>0</v>
      </c>
      <c r="Y167" s="55" t="str">
        <f>IFERROR(VLOOKUP($B167,'MS11'!$A$1:$B$160,2,0),"0")</f>
        <v>0</v>
      </c>
      <c r="Z167" s="58">
        <f>IFERROR(VLOOKUP(Y167,'MS11'!$B$1:$C$161,2,0),0)</f>
        <v>0</v>
      </c>
      <c r="AA167" s="55" t="str">
        <f>IFERROR(VLOOKUP($B167,'MS12'!$A$1:$B$160,2,0),"0")</f>
        <v>0</v>
      </c>
      <c r="AB167" s="58">
        <f>IFERROR(VLOOKUP(AA167,'MS12'!$B$1:$C$161,2,0),0)</f>
        <v>0</v>
      </c>
      <c r="AC167" s="55" t="str">
        <f>IFERROR(VLOOKUP($B167,'MS13'!$A$1:$B$160,2,0),"0")</f>
        <v>0</v>
      </c>
      <c r="AD167" s="58">
        <f>IFERROR(VLOOKUP(AC167,'MS13'!$B$1:$C$161,2,0),0)</f>
        <v>0</v>
      </c>
      <c r="AE167" s="41"/>
      <c r="AF167" s="51">
        <f t="shared" si="2"/>
        <v>0</v>
      </c>
      <c r="AG167" s="58">
        <f>IFERROR(VLOOKUP($AE167,'MS1'!$A$1:$C$161,3,0),0)</f>
        <v>0</v>
      </c>
      <c r="AH167" s="58">
        <f>IFERROR(VLOOKUP($AE167,'MS2'!$A$1:$C$161,3,0),0)</f>
        <v>0</v>
      </c>
      <c r="AI167" s="58">
        <f>IFERROR(VLOOKUP($AE167,'MS3'!$A$1:$C$161,3,0),0)</f>
        <v>0</v>
      </c>
      <c r="AJ167" s="58">
        <f>IFERROR(VLOOKUP($AE167,'MS4'!$A$1:$C$161,3,0),0)</f>
        <v>0</v>
      </c>
      <c r="AK167" s="58">
        <f>IFERROR(VLOOKUP($AE167,'MS5'!$A$1:$C$161,3,0),0)</f>
        <v>0</v>
      </c>
      <c r="AL167" s="58">
        <f>IFERROR(VLOOKUP($AE167,'MS6'!$A$1:$C$161,3,0),0)</f>
        <v>0</v>
      </c>
      <c r="AM167" s="58">
        <f>IFERROR(VLOOKUP($AE167,'MS7'!$A$1:$C$161,3,0),0)</f>
        <v>0</v>
      </c>
      <c r="AN167" s="58">
        <f>IFERROR(VLOOKUP($AE167,'MS8'!$A$1:$C$161,3,0),0)</f>
        <v>0</v>
      </c>
      <c r="AO167" s="58">
        <f>IFERROR(VLOOKUP($AE167,'MS9'!$A$1:$C$161,3,0),0)</f>
        <v>0</v>
      </c>
      <c r="AP167" s="58">
        <f>IFERROR(VLOOKUP($AE167,'MS10'!$A$1:$C$161,3,0),0)</f>
        <v>0</v>
      </c>
      <c r="AQ167" s="58">
        <f>IFERROR(VLOOKUP($AE167,'MS11'!$A$1:$C$161,3,0),0)</f>
        <v>0</v>
      </c>
      <c r="AR167" s="58">
        <f>IFERROR(VLOOKUP($AE167,'MS12'!$A$1:$C$161,3,0),0)</f>
        <v>0</v>
      </c>
      <c r="AS167" s="58">
        <f>IFERROR(VLOOKUP($AE167,'MS13'!$A$1:$C$161,3,0),0)</f>
        <v>0</v>
      </c>
    </row>
    <row r="168" ht="15.75" customHeight="1">
      <c r="A168" s="45">
        <f t="shared" si="1"/>
        <v>167</v>
      </c>
      <c r="B168" s="41"/>
      <c r="C168" s="51">
        <v>0.0</v>
      </c>
      <c r="D168" s="51"/>
      <c r="E168" s="55" t="str">
        <f>IFERROR(VLOOKUP($B168,'MS1'!$A$1:$B$160,2,0),"0")</f>
        <v>0</v>
      </c>
      <c r="F168" s="58">
        <f>IFERROR(VLOOKUP(E168,'MS1'!$B$1:$C$161,2,0),0)</f>
        <v>0</v>
      </c>
      <c r="G168" s="55" t="str">
        <f>IFERROR(VLOOKUP($B168,'MS2'!$A$1:$B$160,2,0),"0")</f>
        <v>0</v>
      </c>
      <c r="H168" s="58">
        <f>IFERROR(VLOOKUP(G168,'MS2'!$B$1:$C$161,2,0),0)</f>
        <v>0</v>
      </c>
      <c r="I168" s="55">
        <f>IFERROR(VLOOKUP($B168,'MS3'!$A$1:$B$161,2,0),0)</f>
        <v>0</v>
      </c>
      <c r="J168" s="58">
        <f>IFERROR(VLOOKUP(I168,'MS3'!$B$1:$C$161,2,0),0)</f>
        <v>0</v>
      </c>
      <c r="K168" s="55" t="str">
        <f>IFERROR(VLOOKUP($B168,'MS4'!$A$1:$B$160,2,0),"0")</f>
        <v>0</v>
      </c>
      <c r="L168" s="58">
        <f>IFERROR(VLOOKUP(K168,'MS4'!$B$1:$C$161,2,0),0)</f>
        <v>0</v>
      </c>
      <c r="M168" s="55" t="str">
        <f>IFERROR(VLOOKUP($B168,'MS5'!$A$1:$B$160,2,0),"0")</f>
        <v>0</v>
      </c>
      <c r="N168" s="58">
        <f>IFERROR(VLOOKUP(M168,'MS5'!$B$1:$C$161,2,0),0)</f>
        <v>0</v>
      </c>
      <c r="O168" s="55" t="str">
        <f>IFERROR(VLOOKUP($B168,'MS6'!$A$1:$B$160,2,0),"0")</f>
        <v>0</v>
      </c>
      <c r="P168" s="58">
        <f>IFERROR(VLOOKUP(O168,'MS6'!$B$1:$C$161,2,0),0)</f>
        <v>0</v>
      </c>
      <c r="Q168" s="55" t="str">
        <f>IFERROR(VLOOKUP($B168,'MS7'!$A$1:$B$160,2,0),"0")</f>
        <v>0</v>
      </c>
      <c r="R168" s="58">
        <f>IFERROR(VLOOKUP(Q168,'MS7'!$B$1:$C$161,2,0),0)</f>
        <v>0</v>
      </c>
      <c r="S168" s="55" t="str">
        <f>IFERROR(VLOOKUP($B168,'MS8'!$A$1:$B$160,2,0),"0")</f>
        <v>0</v>
      </c>
      <c r="T168" s="58">
        <f>IFERROR(VLOOKUP(S168,'MS8'!$B$1:$C$161,2,0),0)</f>
        <v>0</v>
      </c>
      <c r="U168" s="55" t="str">
        <f>IFERROR(VLOOKUP($B168,'MS9'!$A$1:$B$160,2,0),"0")</f>
        <v>0</v>
      </c>
      <c r="V168" s="58">
        <f>IFERROR(VLOOKUP(U168,'MS9'!$B$1:$C$161,2,0),0)</f>
        <v>0</v>
      </c>
      <c r="W168" s="55" t="str">
        <f>IFERROR(VLOOKUP($B168,'MS10'!$A$1:$B$160,2,0),"0")</f>
        <v>0</v>
      </c>
      <c r="X168" s="58">
        <f>IFERROR(VLOOKUP(W168,'MS10'!$B$1:$C$161,2,0),0)</f>
        <v>0</v>
      </c>
      <c r="Y168" s="55" t="str">
        <f>IFERROR(VLOOKUP($B168,'MS11'!$A$1:$B$160,2,0),"0")</f>
        <v>0</v>
      </c>
      <c r="Z168" s="58">
        <f>IFERROR(VLOOKUP(Y168,'MS11'!$B$1:$C$161,2,0),0)</f>
        <v>0</v>
      </c>
      <c r="AA168" s="55" t="str">
        <f>IFERROR(VLOOKUP($B168,'MS12'!$A$1:$B$160,2,0),"0")</f>
        <v>0</v>
      </c>
      <c r="AB168" s="58">
        <f>IFERROR(VLOOKUP(AA168,'MS12'!$B$1:$C$161,2,0),0)</f>
        <v>0</v>
      </c>
      <c r="AC168" s="55" t="str">
        <f>IFERROR(VLOOKUP($B168,'MS13'!$A$1:$B$160,2,0),"0")</f>
        <v>0</v>
      </c>
      <c r="AD168" s="58">
        <f>IFERROR(VLOOKUP(AC168,'MS13'!$B$1:$C$161,2,0),0)</f>
        <v>0</v>
      </c>
      <c r="AE168" s="41"/>
      <c r="AF168" s="51">
        <f t="shared" si="2"/>
        <v>0</v>
      </c>
      <c r="AG168" s="58">
        <f>IFERROR(VLOOKUP($AE168,'MS1'!$A$1:$C$161,3,0),0)</f>
        <v>0</v>
      </c>
      <c r="AH168" s="58">
        <f>IFERROR(VLOOKUP($AE168,'MS2'!$A$1:$C$161,3,0),0)</f>
        <v>0</v>
      </c>
      <c r="AI168" s="58">
        <f>IFERROR(VLOOKUP($AE168,'MS3'!$A$1:$C$161,3,0),0)</f>
        <v>0</v>
      </c>
      <c r="AJ168" s="58">
        <f>IFERROR(VLOOKUP($AE168,'MS4'!$A$1:$C$161,3,0),0)</f>
        <v>0</v>
      </c>
      <c r="AK168" s="58">
        <f>IFERROR(VLOOKUP($AE168,'MS5'!$A$1:$C$161,3,0),0)</f>
        <v>0</v>
      </c>
      <c r="AL168" s="58">
        <f>IFERROR(VLOOKUP($AE168,'MS6'!$A$1:$C$161,3,0),0)</f>
        <v>0</v>
      </c>
      <c r="AM168" s="58">
        <f>IFERROR(VLOOKUP($AE168,'MS7'!$A$1:$C$161,3,0),0)</f>
        <v>0</v>
      </c>
      <c r="AN168" s="58">
        <f>IFERROR(VLOOKUP($AE168,'MS8'!$A$1:$C$161,3,0),0)</f>
        <v>0</v>
      </c>
      <c r="AO168" s="58">
        <f>IFERROR(VLOOKUP($AE168,'MS9'!$A$1:$C$161,3,0),0)</f>
        <v>0</v>
      </c>
      <c r="AP168" s="58">
        <f>IFERROR(VLOOKUP($AE168,'MS10'!$A$1:$C$161,3,0),0)</f>
        <v>0</v>
      </c>
      <c r="AQ168" s="58">
        <f>IFERROR(VLOOKUP($AE168,'MS11'!$A$1:$C$161,3,0),0)</f>
        <v>0</v>
      </c>
      <c r="AR168" s="58">
        <f>IFERROR(VLOOKUP($AE168,'MS12'!$A$1:$C$161,3,0),0)</f>
        <v>0</v>
      </c>
      <c r="AS168" s="58">
        <f>IFERROR(VLOOKUP($AE168,'MS13'!$A$1:$C$161,3,0),0)</f>
        <v>0</v>
      </c>
    </row>
    <row r="169" ht="15.75" customHeight="1">
      <c r="A169" s="45">
        <f t="shared" si="1"/>
        <v>168</v>
      </c>
      <c r="B169" s="41"/>
      <c r="C169" s="51">
        <v>0.0</v>
      </c>
      <c r="D169" s="51"/>
      <c r="E169" s="55" t="str">
        <f>IFERROR(VLOOKUP($B169,'MS1'!$A$1:$B$160,2,0),"0")</f>
        <v>0</v>
      </c>
      <c r="F169" s="58">
        <f>IFERROR(VLOOKUP(E169,'MS1'!$B$1:$C$161,2,0),0)</f>
        <v>0</v>
      </c>
      <c r="G169" s="55" t="str">
        <f>IFERROR(VLOOKUP($B169,'MS2'!$A$1:$B$160,2,0),"0")</f>
        <v>0</v>
      </c>
      <c r="H169" s="58">
        <f>IFERROR(VLOOKUP(G169,'MS2'!$B$1:$C$161,2,0),0)</f>
        <v>0</v>
      </c>
      <c r="I169" s="55">
        <f>IFERROR(VLOOKUP($B169,'MS3'!$A$1:$B$161,2,0),0)</f>
        <v>0</v>
      </c>
      <c r="J169" s="58">
        <f>IFERROR(VLOOKUP(I169,'MS3'!$B$1:$C$161,2,0),0)</f>
        <v>0</v>
      </c>
      <c r="K169" s="55" t="str">
        <f>IFERROR(VLOOKUP($B169,'MS4'!$A$1:$B$160,2,0),"0")</f>
        <v>0</v>
      </c>
      <c r="L169" s="58">
        <f>IFERROR(VLOOKUP(K169,'MS4'!$B$1:$C$161,2,0),0)</f>
        <v>0</v>
      </c>
      <c r="M169" s="55" t="str">
        <f>IFERROR(VLOOKUP($B169,'MS5'!$A$1:$B$160,2,0),"0")</f>
        <v>0</v>
      </c>
      <c r="N169" s="58">
        <f>IFERROR(VLOOKUP(M169,'MS5'!$B$1:$C$161,2,0),0)</f>
        <v>0</v>
      </c>
      <c r="O169" s="55" t="str">
        <f>IFERROR(VLOOKUP($B169,'MS6'!$A$1:$B$160,2,0),"0")</f>
        <v>0</v>
      </c>
      <c r="P169" s="58">
        <f>IFERROR(VLOOKUP(O169,'MS6'!$B$1:$C$161,2,0),0)</f>
        <v>0</v>
      </c>
      <c r="Q169" s="55" t="str">
        <f>IFERROR(VLOOKUP($B169,'MS7'!$A$1:$B$160,2,0),"0")</f>
        <v>0</v>
      </c>
      <c r="R169" s="58">
        <f>IFERROR(VLOOKUP(Q169,'MS7'!$B$1:$C$161,2,0),0)</f>
        <v>0</v>
      </c>
      <c r="S169" s="55" t="str">
        <f>IFERROR(VLOOKUP($B169,'MS8'!$A$1:$B$160,2,0),"0")</f>
        <v>0</v>
      </c>
      <c r="T169" s="58">
        <f>IFERROR(VLOOKUP(S169,'MS8'!$B$1:$C$161,2,0),0)</f>
        <v>0</v>
      </c>
      <c r="U169" s="55" t="str">
        <f>IFERROR(VLOOKUP($B169,'MS9'!$A$1:$B$160,2,0),"0")</f>
        <v>0</v>
      </c>
      <c r="V169" s="58">
        <f>IFERROR(VLOOKUP(U169,'MS9'!$B$1:$C$161,2,0),0)</f>
        <v>0</v>
      </c>
      <c r="W169" s="55" t="str">
        <f>IFERROR(VLOOKUP($B169,'MS10'!$A$1:$B$160,2,0),"0")</f>
        <v>0</v>
      </c>
      <c r="X169" s="58">
        <f>IFERROR(VLOOKUP(W169,'MS10'!$B$1:$C$161,2,0),0)</f>
        <v>0</v>
      </c>
      <c r="Y169" s="55" t="str">
        <f>IFERROR(VLOOKUP($B169,'MS11'!$A$1:$B$160,2,0),"0")</f>
        <v>0</v>
      </c>
      <c r="Z169" s="58">
        <f>IFERROR(VLOOKUP(Y169,'MS11'!$B$1:$C$161,2,0),0)</f>
        <v>0</v>
      </c>
      <c r="AA169" s="55" t="str">
        <f>IFERROR(VLOOKUP($B169,'MS12'!$A$1:$B$160,2,0),"0")</f>
        <v>0</v>
      </c>
      <c r="AB169" s="58">
        <f>IFERROR(VLOOKUP(AA169,'MS12'!$B$1:$C$161,2,0),0)</f>
        <v>0</v>
      </c>
      <c r="AC169" s="55" t="str">
        <f>IFERROR(VLOOKUP($B169,'MS13'!$A$1:$B$160,2,0),"0")</f>
        <v>0</v>
      </c>
      <c r="AD169" s="58">
        <f>IFERROR(VLOOKUP(AC169,'MS13'!$B$1:$C$161,2,0),0)</f>
        <v>0</v>
      </c>
      <c r="AE169" s="41"/>
      <c r="AF169" s="51">
        <f t="shared" si="2"/>
        <v>0</v>
      </c>
      <c r="AG169" s="58">
        <f>IFERROR(VLOOKUP($AE169,'MS1'!$A$1:$C$161,3,0),0)</f>
        <v>0</v>
      </c>
      <c r="AH169" s="58">
        <f>IFERROR(VLOOKUP($AE169,'MS2'!$A$1:$C$161,3,0),0)</f>
        <v>0</v>
      </c>
      <c r="AI169" s="58">
        <f>IFERROR(VLOOKUP($AE169,'MS3'!$A$1:$C$161,3,0),0)</f>
        <v>0</v>
      </c>
      <c r="AJ169" s="58">
        <f>IFERROR(VLOOKUP($AE169,'MS4'!$A$1:$C$161,3,0),0)</f>
        <v>0</v>
      </c>
      <c r="AK169" s="58">
        <f>IFERROR(VLOOKUP($AE169,'MS5'!$A$1:$C$161,3,0),0)</f>
        <v>0</v>
      </c>
      <c r="AL169" s="58">
        <f>IFERROR(VLOOKUP($AE169,'MS6'!$A$1:$C$161,3,0),0)</f>
        <v>0</v>
      </c>
      <c r="AM169" s="58">
        <f>IFERROR(VLOOKUP($AE169,'MS7'!$A$1:$C$161,3,0),0)</f>
        <v>0</v>
      </c>
      <c r="AN169" s="58">
        <f>IFERROR(VLOOKUP($AE169,'MS8'!$A$1:$C$161,3,0),0)</f>
        <v>0</v>
      </c>
      <c r="AO169" s="58">
        <f>IFERROR(VLOOKUP($AE169,'MS9'!$A$1:$C$161,3,0),0)</f>
        <v>0</v>
      </c>
      <c r="AP169" s="58">
        <f>IFERROR(VLOOKUP($AE169,'MS10'!$A$1:$C$161,3,0),0)</f>
        <v>0</v>
      </c>
      <c r="AQ169" s="58">
        <f>IFERROR(VLOOKUP($AE169,'MS11'!$A$1:$C$161,3,0),0)</f>
        <v>0</v>
      </c>
      <c r="AR169" s="58">
        <f>IFERROR(VLOOKUP($AE169,'MS12'!$A$1:$C$161,3,0),0)</f>
        <v>0</v>
      </c>
      <c r="AS169" s="58">
        <f>IFERROR(VLOOKUP($AE169,'MS13'!$A$1:$C$161,3,0),0)</f>
        <v>0</v>
      </c>
    </row>
    <row r="170" ht="15.75" customHeight="1">
      <c r="A170" s="45">
        <f t="shared" si="1"/>
        <v>169</v>
      </c>
      <c r="B170" s="41"/>
      <c r="C170" s="51">
        <v>0.0</v>
      </c>
      <c r="D170" s="51"/>
      <c r="E170" s="55" t="str">
        <f>IFERROR(VLOOKUP($B170,'MS1'!$A$1:$B$160,2,0),"0")</f>
        <v>0</v>
      </c>
      <c r="F170" s="58">
        <f>IFERROR(VLOOKUP(E170,'MS1'!$B$1:$C$161,2,0),0)</f>
        <v>0</v>
      </c>
      <c r="G170" s="55" t="str">
        <f>IFERROR(VLOOKUP($B170,'MS2'!$A$1:$B$160,2,0),"0")</f>
        <v>0</v>
      </c>
      <c r="H170" s="58">
        <f>IFERROR(VLOOKUP(G170,'MS2'!$B$1:$C$161,2,0),0)</f>
        <v>0</v>
      </c>
      <c r="I170" s="55">
        <f>IFERROR(VLOOKUP($B170,'MS3'!$A$1:$B$161,2,0),0)</f>
        <v>0</v>
      </c>
      <c r="J170" s="58">
        <f>IFERROR(VLOOKUP(I170,'MS3'!$B$1:$C$161,2,0),0)</f>
        <v>0</v>
      </c>
      <c r="K170" s="55" t="str">
        <f>IFERROR(VLOOKUP($B170,'MS4'!$A$1:$B$160,2,0),"0")</f>
        <v>0</v>
      </c>
      <c r="L170" s="58">
        <f>IFERROR(VLOOKUP(K170,'MS4'!$B$1:$C$161,2,0),0)</f>
        <v>0</v>
      </c>
      <c r="M170" s="55" t="str">
        <f>IFERROR(VLOOKUP($B170,'MS5'!$A$1:$B$160,2,0),"0")</f>
        <v>0</v>
      </c>
      <c r="N170" s="58">
        <f>IFERROR(VLOOKUP(M170,'MS5'!$B$1:$C$161,2,0),0)</f>
        <v>0</v>
      </c>
      <c r="O170" s="55" t="str">
        <f>IFERROR(VLOOKUP($B170,'MS6'!$A$1:$B$160,2,0),"0")</f>
        <v>0</v>
      </c>
      <c r="P170" s="58">
        <f>IFERROR(VLOOKUP(O170,'MS6'!$B$1:$C$161,2,0),0)</f>
        <v>0</v>
      </c>
      <c r="Q170" s="55" t="str">
        <f>IFERROR(VLOOKUP($B170,'MS7'!$A$1:$B$160,2,0),"0")</f>
        <v>0</v>
      </c>
      <c r="R170" s="58">
        <f>IFERROR(VLOOKUP(Q170,'MS7'!$B$1:$C$161,2,0),0)</f>
        <v>0</v>
      </c>
      <c r="S170" s="55" t="str">
        <f>IFERROR(VLOOKUP($B170,'MS8'!$A$1:$B$160,2,0),"0")</f>
        <v>0</v>
      </c>
      <c r="T170" s="58">
        <f>IFERROR(VLOOKUP(S170,'MS8'!$B$1:$C$161,2,0),0)</f>
        <v>0</v>
      </c>
      <c r="U170" s="55" t="str">
        <f>IFERROR(VLOOKUP($B170,'MS9'!$A$1:$B$160,2,0),"0")</f>
        <v>0</v>
      </c>
      <c r="V170" s="58">
        <f>IFERROR(VLOOKUP(U170,'MS9'!$B$1:$C$161,2,0),0)</f>
        <v>0</v>
      </c>
      <c r="W170" s="55" t="str">
        <f>IFERROR(VLOOKUP($B170,'MS10'!$A$1:$B$160,2,0),"0")</f>
        <v>0</v>
      </c>
      <c r="X170" s="58">
        <f>IFERROR(VLOOKUP(W170,'MS10'!$B$1:$C$161,2,0),0)</f>
        <v>0</v>
      </c>
      <c r="Y170" s="55" t="str">
        <f>IFERROR(VLOOKUP($B170,'MS11'!$A$1:$B$160,2,0),"0")</f>
        <v>0</v>
      </c>
      <c r="Z170" s="58">
        <f>IFERROR(VLOOKUP(Y170,'MS11'!$B$1:$C$161,2,0),0)</f>
        <v>0</v>
      </c>
      <c r="AA170" s="55" t="str">
        <f>IFERROR(VLOOKUP($B170,'MS12'!$A$1:$B$160,2,0),"0")</f>
        <v>0</v>
      </c>
      <c r="AB170" s="58">
        <f>IFERROR(VLOOKUP(AA170,'MS12'!$B$1:$C$161,2,0),0)</f>
        <v>0</v>
      </c>
      <c r="AC170" s="55" t="str">
        <f>IFERROR(VLOOKUP($B170,'MS13'!$A$1:$B$160,2,0),"0")</f>
        <v>0</v>
      </c>
      <c r="AD170" s="58">
        <f>IFERROR(VLOOKUP(AC170,'MS13'!$B$1:$C$161,2,0),0)</f>
        <v>0</v>
      </c>
      <c r="AE170" s="41"/>
      <c r="AF170" s="51">
        <f t="shared" si="2"/>
        <v>0</v>
      </c>
      <c r="AG170" s="58">
        <f>IFERROR(VLOOKUP($AE170,'MS1'!$A$1:$C$161,3,0),0)</f>
        <v>0</v>
      </c>
      <c r="AH170" s="58">
        <f>IFERROR(VLOOKUP($AE170,'MS2'!$A$1:$C$161,3,0),0)</f>
        <v>0</v>
      </c>
      <c r="AI170" s="58">
        <f>IFERROR(VLOOKUP($AE170,'MS3'!$A$1:$C$161,3,0),0)</f>
        <v>0</v>
      </c>
      <c r="AJ170" s="58">
        <f>IFERROR(VLOOKUP($AE170,'MS4'!$A$1:$C$161,3,0),0)</f>
        <v>0</v>
      </c>
      <c r="AK170" s="58">
        <f>IFERROR(VLOOKUP($AE170,'MS5'!$A$1:$C$161,3,0),0)</f>
        <v>0</v>
      </c>
      <c r="AL170" s="58">
        <f>IFERROR(VLOOKUP($AE170,'MS6'!$A$1:$C$161,3,0),0)</f>
        <v>0</v>
      </c>
      <c r="AM170" s="58">
        <f>IFERROR(VLOOKUP($AE170,'MS7'!$A$1:$C$161,3,0),0)</f>
        <v>0</v>
      </c>
      <c r="AN170" s="58">
        <f>IFERROR(VLOOKUP($AE170,'MS8'!$A$1:$C$161,3,0),0)</f>
        <v>0</v>
      </c>
      <c r="AO170" s="58">
        <f>IFERROR(VLOOKUP($AE170,'MS9'!$A$1:$C$161,3,0),0)</f>
        <v>0</v>
      </c>
      <c r="AP170" s="58">
        <f>IFERROR(VLOOKUP($AE170,'MS10'!$A$1:$C$161,3,0),0)</f>
        <v>0</v>
      </c>
      <c r="AQ170" s="58">
        <f>IFERROR(VLOOKUP($AE170,'MS11'!$A$1:$C$161,3,0),0)</f>
        <v>0</v>
      </c>
      <c r="AR170" s="58">
        <f>IFERROR(VLOOKUP($AE170,'MS12'!$A$1:$C$161,3,0),0)</f>
        <v>0</v>
      </c>
      <c r="AS170" s="58">
        <f>IFERROR(VLOOKUP($AE170,'MS13'!$A$1:$C$161,3,0),0)</f>
        <v>0</v>
      </c>
    </row>
    <row r="171" ht="15.75" customHeight="1">
      <c r="A171" s="45">
        <f t="shared" si="1"/>
        <v>170</v>
      </c>
      <c r="B171" s="41"/>
      <c r="C171" s="51">
        <v>0.0</v>
      </c>
      <c r="D171" s="51"/>
      <c r="E171" s="55" t="str">
        <f>IFERROR(VLOOKUP($B171,'MS1'!$A$1:$B$160,2,0),"0")</f>
        <v>0</v>
      </c>
      <c r="F171" s="58">
        <f>IFERROR(VLOOKUP(E171,'MS1'!$B$1:$C$161,2,0),0)</f>
        <v>0</v>
      </c>
      <c r="G171" s="55" t="str">
        <f>IFERROR(VLOOKUP($B171,'MS2'!$A$1:$B$160,2,0),"0")</f>
        <v>0</v>
      </c>
      <c r="H171" s="58">
        <f>IFERROR(VLOOKUP(G171,'MS2'!$B$1:$C$161,2,0),0)</f>
        <v>0</v>
      </c>
      <c r="I171" s="55">
        <f>IFERROR(VLOOKUP($B171,'MS3'!$A$1:$B$161,2,0),0)</f>
        <v>0</v>
      </c>
      <c r="J171" s="58">
        <f>IFERROR(VLOOKUP(I171,'MS3'!$B$1:$C$161,2,0),0)</f>
        <v>0</v>
      </c>
      <c r="K171" s="55" t="str">
        <f>IFERROR(VLOOKUP($B171,'MS4'!$A$1:$B$160,2,0),"0")</f>
        <v>0</v>
      </c>
      <c r="L171" s="58">
        <f>IFERROR(VLOOKUP(K171,'MS4'!$B$1:$C$161,2,0),0)</f>
        <v>0</v>
      </c>
      <c r="M171" s="55" t="str">
        <f>IFERROR(VLOOKUP($B171,'MS5'!$A$1:$B$160,2,0),"0")</f>
        <v>0</v>
      </c>
      <c r="N171" s="58">
        <f>IFERROR(VLOOKUP(M171,'MS5'!$B$1:$C$161,2,0),0)</f>
        <v>0</v>
      </c>
      <c r="O171" s="55" t="str">
        <f>IFERROR(VLOOKUP($B171,'MS6'!$A$1:$B$160,2,0),"0")</f>
        <v>0</v>
      </c>
      <c r="P171" s="58">
        <f>IFERROR(VLOOKUP(O171,'MS6'!$B$1:$C$161,2,0),0)</f>
        <v>0</v>
      </c>
      <c r="Q171" s="55" t="str">
        <f>IFERROR(VLOOKUP($B171,'MS7'!$A$1:$B$160,2,0),"0")</f>
        <v>0</v>
      </c>
      <c r="R171" s="58">
        <f>IFERROR(VLOOKUP(Q171,'MS7'!$B$1:$C$161,2,0),0)</f>
        <v>0</v>
      </c>
      <c r="S171" s="55" t="str">
        <f>IFERROR(VLOOKUP($B171,'MS8'!$A$1:$B$160,2,0),"0")</f>
        <v>0</v>
      </c>
      <c r="T171" s="58">
        <f>IFERROR(VLOOKUP(S171,'MS8'!$B$1:$C$161,2,0),0)</f>
        <v>0</v>
      </c>
      <c r="U171" s="55" t="str">
        <f>IFERROR(VLOOKUP($B171,'MS9'!$A$1:$B$160,2,0),"0")</f>
        <v>0</v>
      </c>
      <c r="V171" s="58">
        <f>IFERROR(VLOOKUP(U171,'MS9'!$B$1:$C$161,2,0),0)</f>
        <v>0</v>
      </c>
      <c r="W171" s="55" t="str">
        <f>IFERROR(VLOOKUP($B171,'MS10'!$A$1:$B$160,2,0),"0")</f>
        <v>0</v>
      </c>
      <c r="X171" s="58">
        <f>IFERROR(VLOOKUP(W171,'MS10'!$B$1:$C$161,2,0),0)</f>
        <v>0</v>
      </c>
      <c r="Y171" s="55" t="str">
        <f>IFERROR(VLOOKUP($B171,'MS11'!$A$1:$B$160,2,0),"0")</f>
        <v>0</v>
      </c>
      <c r="Z171" s="58">
        <f>IFERROR(VLOOKUP(Y171,'MS11'!$B$1:$C$161,2,0),0)</f>
        <v>0</v>
      </c>
      <c r="AA171" s="55" t="str">
        <f>IFERROR(VLOOKUP($B171,'MS12'!$A$1:$B$160,2,0),"0")</f>
        <v>0</v>
      </c>
      <c r="AB171" s="58">
        <f>IFERROR(VLOOKUP(AA171,'MS12'!$B$1:$C$161,2,0),0)</f>
        <v>0</v>
      </c>
      <c r="AC171" s="55" t="str">
        <f>IFERROR(VLOOKUP($B171,'MS13'!$A$1:$B$160,2,0),"0")</f>
        <v>0</v>
      </c>
      <c r="AD171" s="58">
        <f>IFERROR(VLOOKUP(AC171,'MS13'!$B$1:$C$161,2,0),0)</f>
        <v>0</v>
      </c>
      <c r="AE171" s="41"/>
      <c r="AF171" s="51">
        <f t="shared" si="2"/>
        <v>0</v>
      </c>
      <c r="AG171" s="58">
        <f>IFERROR(VLOOKUP($AE171,'MS1'!$A$1:$C$161,3,0),0)</f>
        <v>0</v>
      </c>
      <c r="AH171" s="58">
        <f>IFERROR(VLOOKUP($AE171,'MS2'!$A$1:$C$161,3,0),0)</f>
        <v>0</v>
      </c>
      <c r="AI171" s="58">
        <f>IFERROR(VLOOKUP($AE171,'MS3'!$A$1:$C$161,3,0),0)</f>
        <v>0</v>
      </c>
      <c r="AJ171" s="58">
        <f>IFERROR(VLOOKUP($AE171,'MS4'!$A$1:$C$161,3,0),0)</f>
        <v>0</v>
      </c>
      <c r="AK171" s="58">
        <f>IFERROR(VLOOKUP($AE171,'MS5'!$A$1:$C$161,3,0),0)</f>
        <v>0</v>
      </c>
      <c r="AL171" s="58">
        <f>IFERROR(VLOOKUP($AE171,'MS6'!$A$1:$C$161,3,0),0)</f>
        <v>0</v>
      </c>
      <c r="AM171" s="58">
        <f>IFERROR(VLOOKUP($AE171,'MS7'!$A$1:$C$161,3,0),0)</f>
        <v>0</v>
      </c>
      <c r="AN171" s="58">
        <f>IFERROR(VLOOKUP($AE171,'MS8'!$A$1:$C$161,3,0),0)</f>
        <v>0</v>
      </c>
      <c r="AO171" s="58">
        <f>IFERROR(VLOOKUP($AE171,'MS9'!$A$1:$C$161,3,0),0)</f>
        <v>0</v>
      </c>
      <c r="AP171" s="58">
        <f>IFERROR(VLOOKUP($AE171,'MS10'!$A$1:$C$161,3,0),0)</f>
        <v>0</v>
      </c>
      <c r="AQ171" s="58">
        <f>IFERROR(VLOOKUP($AE171,'MS11'!$A$1:$C$161,3,0),0)</f>
        <v>0</v>
      </c>
      <c r="AR171" s="58">
        <f>IFERROR(VLOOKUP($AE171,'MS12'!$A$1:$C$161,3,0),0)</f>
        <v>0</v>
      </c>
      <c r="AS171" s="58">
        <f>IFERROR(VLOOKUP($AE171,'MS13'!$A$1:$C$161,3,0),0)</f>
        <v>0</v>
      </c>
    </row>
    <row r="172" ht="15.75" customHeight="1">
      <c r="A172" s="45">
        <f t="shared" si="1"/>
        <v>171</v>
      </c>
      <c r="B172" s="41"/>
      <c r="C172" s="51">
        <v>0.0</v>
      </c>
      <c r="D172" s="51"/>
      <c r="E172" s="55" t="str">
        <f>IFERROR(VLOOKUP($B172,'MS1'!$A$1:$B$160,2,0),"0")</f>
        <v>0</v>
      </c>
      <c r="F172" s="58">
        <f>IFERROR(VLOOKUP(E172,'MS1'!$B$1:$C$161,2,0),0)</f>
        <v>0</v>
      </c>
      <c r="G172" s="55" t="str">
        <f>IFERROR(VLOOKUP($B172,'MS2'!$A$1:$B$160,2,0),"0")</f>
        <v>0</v>
      </c>
      <c r="H172" s="58">
        <f>IFERROR(VLOOKUP(G172,'MS2'!$B$1:$C$161,2,0),0)</f>
        <v>0</v>
      </c>
      <c r="I172" s="55">
        <f>IFERROR(VLOOKUP($B172,'MS3'!$A$1:$B$161,2,0),0)</f>
        <v>0</v>
      </c>
      <c r="J172" s="58">
        <f>IFERROR(VLOOKUP(I172,'MS3'!$B$1:$C$161,2,0),0)</f>
        <v>0</v>
      </c>
      <c r="K172" s="55" t="str">
        <f>IFERROR(VLOOKUP($B172,'MS4'!$A$1:$B$160,2,0),"0")</f>
        <v>0</v>
      </c>
      <c r="L172" s="58">
        <f>IFERROR(VLOOKUP(K172,'MS4'!$B$1:$C$161,2,0),0)</f>
        <v>0</v>
      </c>
      <c r="M172" s="55" t="str">
        <f>IFERROR(VLOOKUP($B172,'MS5'!$A$1:$B$160,2,0),"0")</f>
        <v>0</v>
      </c>
      <c r="N172" s="58">
        <f>IFERROR(VLOOKUP(M172,'MS5'!$B$1:$C$161,2,0),0)</f>
        <v>0</v>
      </c>
      <c r="O172" s="55" t="str">
        <f>IFERROR(VLOOKUP($B172,'MS6'!$A$1:$B$160,2,0),"0")</f>
        <v>0</v>
      </c>
      <c r="P172" s="58">
        <f>IFERROR(VLOOKUP(O172,'MS6'!$B$1:$C$161,2,0),0)</f>
        <v>0</v>
      </c>
      <c r="Q172" s="55" t="str">
        <f>IFERROR(VLOOKUP($B172,'MS7'!$A$1:$B$160,2,0),"0")</f>
        <v>0</v>
      </c>
      <c r="R172" s="58">
        <f>IFERROR(VLOOKUP(Q172,'MS7'!$B$1:$C$161,2,0),0)</f>
        <v>0</v>
      </c>
      <c r="S172" s="55" t="str">
        <f>IFERROR(VLOOKUP($B172,'MS8'!$A$1:$B$160,2,0),"0")</f>
        <v>0</v>
      </c>
      <c r="T172" s="58">
        <f>IFERROR(VLOOKUP(S172,'MS8'!$B$1:$C$161,2,0),0)</f>
        <v>0</v>
      </c>
      <c r="U172" s="55" t="str">
        <f>IFERROR(VLOOKUP($B172,'MS9'!$A$1:$B$160,2,0),"0")</f>
        <v>0</v>
      </c>
      <c r="V172" s="58">
        <f>IFERROR(VLOOKUP(U172,'MS9'!$B$1:$C$161,2,0),0)</f>
        <v>0</v>
      </c>
      <c r="W172" s="55" t="str">
        <f>IFERROR(VLOOKUP($B172,'MS10'!$A$1:$B$160,2,0),"0")</f>
        <v>0</v>
      </c>
      <c r="X172" s="58">
        <f>IFERROR(VLOOKUP(W172,'MS10'!$B$1:$C$161,2,0),0)</f>
        <v>0</v>
      </c>
      <c r="Y172" s="55" t="str">
        <f>IFERROR(VLOOKUP($B172,'MS11'!$A$1:$B$160,2,0),"0")</f>
        <v>0</v>
      </c>
      <c r="Z172" s="58">
        <f>IFERROR(VLOOKUP(Y172,'MS11'!$B$1:$C$161,2,0),0)</f>
        <v>0</v>
      </c>
      <c r="AA172" s="55" t="str">
        <f>IFERROR(VLOOKUP($B172,'MS12'!$A$1:$B$160,2,0),"0")</f>
        <v>0</v>
      </c>
      <c r="AB172" s="58">
        <f>IFERROR(VLOOKUP(AA172,'MS12'!$B$1:$C$161,2,0),0)</f>
        <v>0</v>
      </c>
      <c r="AC172" s="55" t="str">
        <f>IFERROR(VLOOKUP($B172,'MS13'!$A$1:$B$160,2,0),"0")</f>
        <v>0</v>
      </c>
      <c r="AD172" s="58">
        <f>IFERROR(VLOOKUP(AC172,'MS13'!$B$1:$C$161,2,0),0)</f>
        <v>0</v>
      </c>
      <c r="AE172" s="41"/>
      <c r="AF172" s="51">
        <f t="shared" si="2"/>
        <v>0</v>
      </c>
      <c r="AG172" s="58">
        <f>IFERROR(VLOOKUP($AE172,'MS1'!$A$1:$C$161,3,0),0)</f>
        <v>0</v>
      </c>
      <c r="AH172" s="58">
        <f>IFERROR(VLOOKUP($AE172,'MS2'!$A$1:$C$161,3,0),0)</f>
        <v>0</v>
      </c>
      <c r="AI172" s="58">
        <f>IFERROR(VLOOKUP($AE172,'MS3'!$A$1:$C$161,3,0),0)</f>
        <v>0</v>
      </c>
      <c r="AJ172" s="58">
        <f>IFERROR(VLOOKUP($AE172,'MS4'!$A$1:$C$161,3,0),0)</f>
        <v>0</v>
      </c>
      <c r="AK172" s="58">
        <f>IFERROR(VLOOKUP($AE172,'MS5'!$A$1:$C$161,3,0),0)</f>
        <v>0</v>
      </c>
      <c r="AL172" s="58">
        <f>IFERROR(VLOOKUP($AE172,'MS6'!$A$1:$C$161,3,0),0)</f>
        <v>0</v>
      </c>
      <c r="AM172" s="58">
        <f>IFERROR(VLOOKUP($AE172,'MS7'!$A$1:$C$161,3,0),0)</f>
        <v>0</v>
      </c>
      <c r="AN172" s="58">
        <f>IFERROR(VLOOKUP($AE172,'MS8'!$A$1:$C$161,3,0),0)</f>
        <v>0</v>
      </c>
      <c r="AO172" s="58">
        <f>IFERROR(VLOOKUP($AE172,'MS9'!$A$1:$C$161,3,0),0)</f>
        <v>0</v>
      </c>
      <c r="AP172" s="58">
        <f>IFERROR(VLOOKUP($AE172,'MS10'!$A$1:$C$161,3,0),0)</f>
        <v>0</v>
      </c>
      <c r="AQ172" s="58">
        <f>IFERROR(VLOOKUP($AE172,'MS11'!$A$1:$C$161,3,0),0)</f>
        <v>0</v>
      </c>
      <c r="AR172" s="58">
        <f>IFERROR(VLOOKUP($AE172,'MS12'!$A$1:$C$161,3,0),0)</f>
        <v>0</v>
      </c>
      <c r="AS172" s="58">
        <f>IFERROR(VLOOKUP($AE172,'MS13'!$A$1:$C$161,3,0),0)</f>
        <v>0</v>
      </c>
    </row>
    <row r="173" ht="15.75" customHeight="1">
      <c r="A173" s="45">
        <f t="shared" si="1"/>
        <v>172</v>
      </c>
      <c r="B173" s="41"/>
      <c r="C173" s="51">
        <v>0.0</v>
      </c>
      <c r="D173" s="51"/>
      <c r="E173" s="55" t="str">
        <f>IFERROR(VLOOKUP($B173,'MS1'!$A$1:$B$160,2,0),"0")</f>
        <v>0</v>
      </c>
      <c r="F173" s="58">
        <f>IFERROR(VLOOKUP(E173,'MS1'!$B$1:$C$161,2,0),0)</f>
        <v>0</v>
      </c>
      <c r="G173" s="55" t="str">
        <f>IFERROR(VLOOKUP($B173,'MS2'!$A$1:$B$160,2,0),"0")</f>
        <v>0</v>
      </c>
      <c r="H173" s="58">
        <f>IFERROR(VLOOKUP(G173,'MS2'!$B$1:$C$161,2,0),0)</f>
        <v>0</v>
      </c>
      <c r="I173" s="55">
        <f>IFERROR(VLOOKUP($B173,'MS3'!$A$1:$B$161,2,0),0)</f>
        <v>0</v>
      </c>
      <c r="J173" s="58">
        <f>IFERROR(VLOOKUP(I173,'MS3'!$B$1:$C$161,2,0),0)</f>
        <v>0</v>
      </c>
      <c r="K173" s="55" t="str">
        <f>IFERROR(VLOOKUP($B173,'MS4'!$A$1:$B$160,2,0),"0")</f>
        <v>0</v>
      </c>
      <c r="L173" s="58">
        <f>IFERROR(VLOOKUP(K173,'MS4'!$B$1:$C$161,2,0),0)</f>
        <v>0</v>
      </c>
      <c r="M173" s="55" t="str">
        <f>IFERROR(VLOOKUP($B173,'MS5'!$A$1:$B$160,2,0),"0")</f>
        <v>0</v>
      </c>
      <c r="N173" s="58">
        <f>IFERROR(VLOOKUP(M173,'MS5'!$B$1:$C$161,2,0),0)</f>
        <v>0</v>
      </c>
      <c r="O173" s="55" t="str">
        <f>IFERROR(VLOOKUP($B173,'MS6'!$A$1:$B$160,2,0),"0")</f>
        <v>0</v>
      </c>
      <c r="P173" s="58">
        <f>IFERROR(VLOOKUP(O173,'MS6'!$B$1:$C$161,2,0),0)</f>
        <v>0</v>
      </c>
      <c r="Q173" s="55" t="str">
        <f>IFERROR(VLOOKUP($B173,'MS7'!$A$1:$B$160,2,0),"0")</f>
        <v>0</v>
      </c>
      <c r="R173" s="58">
        <f>IFERROR(VLOOKUP(Q173,'MS7'!$B$1:$C$161,2,0),0)</f>
        <v>0</v>
      </c>
      <c r="S173" s="55" t="str">
        <f>IFERROR(VLOOKUP($B173,'MS8'!$A$1:$B$160,2,0),"0")</f>
        <v>0</v>
      </c>
      <c r="T173" s="58">
        <f>IFERROR(VLOOKUP(S173,'MS8'!$B$1:$C$161,2,0),0)</f>
        <v>0</v>
      </c>
      <c r="U173" s="55" t="str">
        <f>IFERROR(VLOOKUP($B173,'MS9'!$A$1:$B$160,2,0),"0")</f>
        <v>0</v>
      </c>
      <c r="V173" s="58">
        <f>IFERROR(VLOOKUP(U173,'MS9'!$B$1:$C$161,2,0),0)</f>
        <v>0</v>
      </c>
      <c r="W173" s="55" t="str">
        <f>IFERROR(VLOOKUP($B173,'MS10'!$A$1:$B$160,2,0),"0")</f>
        <v>0</v>
      </c>
      <c r="X173" s="58">
        <f>IFERROR(VLOOKUP(W173,'MS10'!$B$1:$C$161,2,0),0)</f>
        <v>0</v>
      </c>
      <c r="Y173" s="55" t="str">
        <f>IFERROR(VLOOKUP($B173,'MS11'!$A$1:$B$160,2,0),"0")</f>
        <v>0</v>
      </c>
      <c r="Z173" s="58">
        <f>IFERROR(VLOOKUP(Y173,'MS11'!$B$1:$C$161,2,0),0)</f>
        <v>0</v>
      </c>
      <c r="AA173" s="55" t="str">
        <f>IFERROR(VLOOKUP($B173,'MS12'!$A$1:$B$160,2,0),"0")</f>
        <v>0</v>
      </c>
      <c r="AB173" s="58">
        <f>IFERROR(VLOOKUP(AA173,'MS12'!$B$1:$C$161,2,0),0)</f>
        <v>0</v>
      </c>
      <c r="AC173" s="55" t="str">
        <f>IFERROR(VLOOKUP($B173,'MS13'!$A$1:$B$160,2,0),"0")</f>
        <v>0</v>
      </c>
      <c r="AD173" s="58">
        <f>IFERROR(VLOOKUP(AC173,'MS13'!$B$1:$C$161,2,0),0)</f>
        <v>0</v>
      </c>
      <c r="AE173" s="41"/>
      <c r="AF173" s="51">
        <f t="shared" si="2"/>
        <v>0</v>
      </c>
      <c r="AG173" s="58">
        <f>IFERROR(VLOOKUP($AE173,'MS1'!$A$1:$C$161,3,0),0)</f>
        <v>0</v>
      </c>
      <c r="AH173" s="58">
        <f>IFERROR(VLOOKUP($AE173,'MS2'!$A$1:$C$161,3,0),0)</f>
        <v>0</v>
      </c>
      <c r="AI173" s="58">
        <f>IFERROR(VLOOKUP($AE173,'MS3'!$A$1:$C$161,3,0),0)</f>
        <v>0</v>
      </c>
      <c r="AJ173" s="58">
        <f>IFERROR(VLOOKUP($AE173,'MS4'!$A$1:$C$161,3,0),0)</f>
        <v>0</v>
      </c>
      <c r="AK173" s="58">
        <f>IFERROR(VLOOKUP($AE173,'MS5'!$A$1:$C$161,3,0),0)</f>
        <v>0</v>
      </c>
      <c r="AL173" s="58">
        <f>IFERROR(VLOOKUP($AE173,'MS6'!$A$1:$C$161,3,0),0)</f>
        <v>0</v>
      </c>
      <c r="AM173" s="58">
        <f>IFERROR(VLOOKUP($AE173,'MS7'!$A$1:$C$161,3,0),0)</f>
        <v>0</v>
      </c>
      <c r="AN173" s="58">
        <f>IFERROR(VLOOKUP($AE173,'MS8'!$A$1:$C$161,3,0),0)</f>
        <v>0</v>
      </c>
      <c r="AO173" s="58">
        <f>IFERROR(VLOOKUP($AE173,'MS9'!$A$1:$C$161,3,0),0)</f>
        <v>0</v>
      </c>
      <c r="AP173" s="58">
        <f>IFERROR(VLOOKUP($AE173,'MS10'!$A$1:$C$161,3,0),0)</f>
        <v>0</v>
      </c>
      <c r="AQ173" s="58">
        <f>IFERROR(VLOOKUP($AE173,'MS11'!$A$1:$C$161,3,0),0)</f>
        <v>0</v>
      </c>
      <c r="AR173" s="58">
        <f>IFERROR(VLOOKUP($AE173,'MS12'!$A$1:$C$161,3,0),0)</f>
        <v>0</v>
      </c>
      <c r="AS173" s="58">
        <f>IFERROR(VLOOKUP($AE173,'MS13'!$A$1:$C$161,3,0),0)</f>
        <v>0</v>
      </c>
    </row>
    <row r="174" ht="15.75" customHeight="1">
      <c r="A174" s="45">
        <f t="shared" si="1"/>
        <v>173</v>
      </c>
      <c r="B174" s="41"/>
      <c r="C174" s="51">
        <v>0.0</v>
      </c>
      <c r="D174" s="51"/>
      <c r="E174" s="55" t="str">
        <f>IFERROR(VLOOKUP($B174,'MS1'!$A$1:$B$160,2,0),"0")</f>
        <v>0</v>
      </c>
      <c r="F174" s="58">
        <f>IFERROR(VLOOKUP(E174,'MS1'!$B$1:$C$161,2,0),0)</f>
        <v>0</v>
      </c>
      <c r="G174" s="55" t="str">
        <f>IFERROR(VLOOKUP($B174,'MS2'!$A$1:$B$160,2,0),"0")</f>
        <v>0</v>
      </c>
      <c r="H174" s="58">
        <f>IFERROR(VLOOKUP(G174,'MS2'!$B$1:$C$161,2,0),0)</f>
        <v>0</v>
      </c>
      <c r="I174" s="55">
        <f>IFERROR(VLOOKUP($B174,'MS3'!$A$1:$B$161,2,0),0)</f>
        <v>0</v>
      </c>
      <c r="J174" s="58">
        <f>IFERROR(VLOOKUP(I174,'MS3'!$B$1:$C$161,2,0),0)</f>
        <v>0</v>
      </c>
      <c r="K174" s="55" t="str">
        <f>IFERROR(VLOOKUP($B174,'MS4'!$A$1:$B$160,2,0),"0")</f>
        <v>0</v>
      </c>
      <c r="L174" s="58">
        <f>IFERROR(VLOOKUP(K174,'MS4'!$B$1:$C$161,2,0),0)</f>
        <v>0</v>
      </c>
      <c r="M174" s="55" t="str">
        <f>IFERROR(VLOOKUP($B174,'MS5'!$A$1:$B$160,2,0),"0")</f>
        <v>0</v>
      </c>
      <c r="N174" s="58">
        <f>IFERROR(VLOOKUP(M174,'MS5'!$B$1:$C$161,2,0),0)</f>
        <v>0</v>
      </c>
      <c r="O174" s="55" t="str">
        <f>IFERROR(VLOOKUP($B174,'MS6'!$A$1:$B$160,2,0),"0")</f>
        <v>0</v>
      </c>
      <c r="P174" s="58">
        <f>IFERROR(VLOOKUP(O174,'MS6'!$B$1:$C$161,2,0),0)</f>
        <v>0</v>
      </c>
      <c r="Q174" s="55" t="str">
        <f>IFERROR(VLOOKUP($B174,'MS7'!$A$1:$B$160,2,0),"0")</f>
        <v>0</v>
      </c>
      <c r="R174" s="58">
        <f>IFERROR(VLOOKUP(Q174,'MS7'!$B$1:$C$161,2,0),0)</f>
        <v>0</v>
      </c>
      <c r="S174" s="55" t="str">
        <f>IFERROR(VLOOKUP($B174,'MS8'!$A$1:$B$160,2,0),"0")</f>
        <v>0</v>
      </c>
      <c r="T174" s="58">
        <f>IFERROR(VLOOKUP(S174,'MS8'!$B$1:$C$161,2,0),0)</f>
        <v>0</v>
      </c>
      <c r="U174" s="55" t="str">
        <f>IFERROR(VLOOKUP($B174,'MS9'!$A$1:$B$160,2,0),"0")</f>
        <v>0</v>
      </c>
      <c r="V174" s="58">
        <f>IFERROR(VLOOKUP(U174,'MS9'!$B$1:$C$161,2,0),0)</f>
        <v>0</v>
      </c>
      <c r="W174" s="55" t="str">
        <f>IFERROR(VLOOKUP($B174,'MS10'!$A$1:$B$160,2,0),"0")</f>
        <v>0</v>
      </c>
      <c r="X174" s="58">
        <f>IFERROR(VLOOKUP(W174,'MS10'!$B$1:$C$161,2,0),0)</f>
        <v>0</v>
      </c>
      <c r="Y174" s="55" t="str">
        <f>IFERROR(VLOOKUP($B174,'MS11'!$A$1:$B$160,2,0),"0")</f>
        <v>0</v>
      </c>
      <c r="Z174" s="58">
        <f>IFERROR(VLOOKUP(Y174,'MS11'!$B$1:$C$161,2,0),0)</f>
        <v>0</v>
      </c>
      <c r="AA174" s="55" t="str">
        <f>IFERROR(VLOOKUP($B174,'MS12'!$A$1:$B$160,2,0),"0")</f>
        <v>0</v>
      </c>
      <c r="AB174" s="58">
        <f>IFERROR(VLOOKUP(AA174,'MS12'!$B$1:$C$161,2,0),0)</f>
        <v>0</v>
      </c>
      <c r="AC174" s="55" t="str">
        <f>IFERROR(VLOOKUP($B174,'MS13'!$A$1:$B$160,2,0),"0")</f>
        <v>0</v>
      </c>
      <c r="AD174" s="58">
        <f>IFERROR(VLOOKUP(AC174,'MS13'!$B$1:$C$161,2,0),0)</f>
        <v>0</v>
      </c>
      <c r="AE174" s="41"/>
      <c r="AF174" s="51">
        <f t="shared" si="2"/>
        <v>0</v>
      </c>
      <c r="AG174" s="58">
        <f>IFERROR(VLOOKUP($AE174,'MS1'!$A$1:$C$161,3,0),0)</f>
        <v>0</v>
      </c>
      <c r="AH174" s="58">
        <f>IFERROR(VLOOKUP($AE174,'MS2'!$A$1:$C$161,3,0),0)</f>
        <v>0</v>
      </c>
      <c r="AI174" s="58">
        <f>IFERROR(VLOOKUP($AE174,'MS3'!$A$1:$C$161,3,0),0)</f>
        <v>0</v>
      </c>
      <c r="AJ174" s="58">
        <f>IFERROR(VLOOKUP($AE174,'MS4'!$A$1:$C$161,3,0),0)</f>
        <v>0</v>
      </c>
      <c r="AK174" s="58">
        <f>IFERROR(VLOOKUP($AE174,'MS5'!$A$1:$C$161,3,0),0)</f>
        <v>0</v>
      </c>
      <c r="AL174" s="58">
        <f>IFERROR(VLOOKUP($AE174,'MS6'!$A$1:$C$161,3,0),0)</f>
        <v>0</v>
      </c>
      <c r="AM174" s="58">
        <f>IFERROR(VLOOKUP($AE174,'MS7'!$A$1:$C$161,3,0),0)</f>
        <v>0</v>
      </c>
      <c r="AN174" s="58">
        <f>IFERROR(VLOOKUP($AE174,'MS8'!$A$1:$C$161,3,0),0)</f>
        <v>0</v>
      </c>
      <c r="AO174" s="58">
        <f>IFERROR(VLOOKUP($AE174,'MS9'!$A$1:$C$161,3,0),0)</f>
        <v>0</v>
      </c>
      <c r="AP174" s="58">
        <f>IFERROR(VLOOKUP($AE174,'MS10'!$A$1:$C$161,3,0),0)</f>
        <v>0</v>
      </c>
      <c r="AQ174" s="58">
        <f>IFERROR(VLOOKUP($AE174,'MS11'!$A$1:$C$161,3,0),0)</f>
        <v>0</v>
      </c>
      <c r="AR174" s="58">
        <f>IFERROR(VLOOKUP($AE174,'MS12'!$A$1:$C$161,3,0),0)</f>
        <v>0</v>
      </c>
      <c r="AS174" s="58">
        <f>IFERROR(VLOOKUP($AE174,'MS13'!$A$1:$C$161,3,0),0)</f>
        <v>0</v>
      </c>
    </row>
    <row r="175" ht="15.75" customHeight="1">
      <c r="A175" s="45">
        <f t="shared" si="1"/>
        <v>174</v>
      </c>
      <c r="B175" s="41"/>
      <c r="C175" s="51">
        <v>0.0</v>
      </c>
      <c r="D175" s="51"/>
      <c r="E175" s="55" t="str">
        <f>IFERROR(VLOOKUP($B175,'MS1'!$A$1:$B$160,2,0),"0")</f>
        <v>0</v>
      </c>
      <c r="F175" s="58">
        <f>IFERROR(VLOOKUP(E175,'MS1'!$B$1:$C$161,2,0),0)</f>
        <v>0</v>
      </c>
      <c r="G175" s="55" t="str">
        <f>IFERROR(VLOOKUP($B175,'MS2'!$A$1:$B$160,2,0),"0")</f>
        <v>0</v>
      </c>
      <c r="H175" s="58">
        <f>IFERROR(VLOOKUP(G175,'MS2'!$B$1:$C$161,2,0),0)</f>
        <v>0</v>
      </c>
      <c r="I175" s="55">
        <f>IFERROR(VLOOKUP($B175,'MS3'!$A$1:$B$161,2,0),0)</f>
        <v>0</v>
      </c>
      <c r="J175" s="58">
        <f>IFERROR(VLOOKUP(I175,'MS3'!$B$1:$C$161,2,0),0)</f>
        <v>0</v>
      </c>
      <c r="K175" s="55" t="str">
        <f>IFERROR(VLOOKUP($B175,'MS4'!$A$1:$B$160,2,0),"0")</f>
        <v>0</v>
      </c>
      <c r="L175" s="58">
        <f>IFERROR(VLOOKUP(K175,'MS4'!$B$1:$C$161,2,0),0)</f>
        <v>0</v>
      </c>
      <c r="M175" s="55" t="str">
        <f>IFERROR(VLOOKUP($B175,'MS5'!$A$1:$B$160,2,0),"0")</f>
        <v>0</v>
      </c>
      <c r="N175" s="58">
        <f>IFERROR(VLOOKUP(M175,'MS5'!$B$1:$C$161,2,0),0)</f>
        <v>0</v>
      </c>
      <c r="O175" s="55" t="str">
        <f>IFERROR(VLOOKUP($B175,'MS6'!$A$1:$B$160,2,0),"0")</f>
        <v>0</v>
      </c>
      <c r="P175" s="58">
        <f>IFERROR(VLOOKUP(O175,'MS6'!$B$1:$C$161,2,0),0)</f>
        <v>0</v>
      </c>
      <c r="Q175" s="55" t="str">
        <f>IFERROR(VLOOKUP($B175,'MS7'!$A$1:$B$160,2,0),"0")</f>
        <v>0</v>
      </c>
      <c r="R175" s="58">
        <f>IFERROR(VLOOKUP(Q175,'MS7'!$B$1:$C$161,2,0),0)</f>
        <v>0</v>
      </c>
      <c r="S175" s="55" t="str">
        <f>IFERROR(VLOOKUP($B175,'MS8'!$A$1:$B$160,2,0),"0")</f>
        <v>0</v>
      </c>
      <c r="T175" s="58">
        <f>IFERROR(VLOOKUP(S175,'MS8'!$B$1:$C$161,2,0),0)</f>
        <v>0</v>
      </c>
      <c r="U175" s="55" t="str">
        <f>IFERROR(VLOOKUP($B175,'MS9'!$A$1:$B$160,2,0),"0")</f>
        <v>0</v>
      </c>
      <c r="V175" s="58">
        <f>IFERROR(VLOOKUP(U175,'MS9'!$B$1:$C$161,2,0),0)</f>
        <v>0</v>
      </c>
      <c r="W175" s="55" t="str">
        <f>IFERROR(VLOOKUP($B175,'MS10'!$A$1:$B$160,2,0),"0")</f>
        <v>0</v>
      </c>
      <c r="X175" s="58">
        <f>IFERROR(VLOOKUP(W175,'MS10'!$B$1:$C$161,2,0),0)</f>
        <v>0</v>
      </c>
      <c r="Y175" s="55" t="str">
        <f>IFERROR(VLOOKUP($B175,'MS11'!$A$1:$B$160,2,0),"0")</f>
        <v>0</v>
      </c>
      <c r="Z175" s="58">
        <f>IFERROR(VLOOKUP(Y175,'MS11'!$B$1:$C$161,2,0),0)</f>
        <v>0</v>
      </c>
      <c r="AA175" s="55" t="str">
        <f>IFERROR(VLOOKUP($B175,'MS12'!$A$1:$B$160,2,0),"0")</f>
        <v>0</v>
      </c>
      <c r="AB175" s="58">
        <f>IFERROR(VLOOKUP(AA175,'MS12'!$B$1:$C$161,2,0),0)</f>
        <v>0</v>
      </c>
      <c r="AC175" s="55" t="str">
        <f>IFERROR(VLOOKUP($B175,'MS13'!$A$1:$B$160,2,0),"0")</f>
        <v>0</v>
      </c>
      <c r="AD175" s="58">
        <f>IFERROR(VLOOKUP(AC175,'MS13'!$B$1:$C$161,2,0),0)</f>
        <v>0</v>
      </c>
      <c r="AE175" s="41"/>
      <c r="AF175" s="51">
        <f t="shared" si="2"/>
        <v>0</v>
      </c>
      <c r="AG175" s="58">
        <f>IFERROR(VLOOKUP($AE175,'MS1'!$A$1:$C$161,3,0),0)</f>
        <v>0</v>
      </c>
      <c r="AH175" s="58">
        <f>IFERROR(VLOOKUP($AE175,'MS2'!$A$1:$C$161,3,0),0)</f>
        <v>0</v>
      </c>
      <c r="AI175" s="58">
        <f>IFERROR(VLOOKUP($AE175,'MS3'!$A$1:$C$161,3,0),0)</f>
        <v>0</v>
      </c>
      <c r="AJ175" s="58">
        <f>IFERROR(VLOOKUP($AE175,'MS4'!$A$1:$C$161,3,0),0)</f>
        <v>0</v>
      </c>
      <c r="AK175" s="58">
        <f>IFERROR(VLOOKUP($AE175,'MS5'!$A$1:$C$161,3,0),0)</f>
        <v>0</v>
      </c>
      <c r="AL175" s="58">
        <f>IFERROR(VLOOKUP($AE175,'MS6'!$A$1:$C$161,3,0),0)</f>
        <v>0</v>
      </c>
      <c r="AM175" s="58">
        <f>IFERROR(VLOOKUP($AE175,'MS7'!$A$1:$C$161,3,0),0)</f>
        <v>0</v>
      </c>
      <c r="AN175" s="58">
        <f>IFERROR(VLOOKUP($AE175,'MS8'!$A$1:$C$161,3,0),0)</f>
        <v>0</v>
      </c>
      <c r="AO175" s="58">
        <f>IFERROR(VLOOKUP($AE175,'MS9'!$A$1:$C$161,3,0),0)</f>
        <v>0</v>
      </c>
      <c r="AP175" s="58">
        <f>IFERROR(VLOOKUP($AE175,'MS10'!$A$1:$C$161,3,0),0)</f>
        <v>0</v>
      </c>
      <c r="AQ175" s="58">
        <f>IFERROR(VLOOKUP($AE175,'MS11'!$A$1:$C$161,3,0),0)</f>
        <v>0</v>
      </c>
      <c r="AR175" s="58">
        <f>IFERROR(VLOOKUP($AE175,'MS12'!$A$1:$C$161,3,0),0)</f>
        <v>0</v>
      </c>
      <c r="AS175" s="58">
        <f>IFERROR(VLOOKUP($AE175,'MS13'!$A$1:$C$161,3,0),0)</f>
        <v>0</v>
      </c>
    </row>
    <row r="176" ht="15.75" customHeight="1">
      <c r="A176" s="45">
        <f t="shared" si="1"/>
        <v>175</v>
      </c>
      <c r="B176" s="41"/>
      <c r="C176" s="51">
        <v>0.0</v>
      </c>
      <c r="D176" s="51"/>
      <c r="E176" s="55" t="str">
        <f>IFERROR(VLOOKUP($B176,'MS1'!$A$1:$B$160,2,0),"0")</f>
        <v>0</v>
      </c>
      <c r="F176" s="58">
        <f>IFERROR(VLOOKUP(E176,'MS1'!$B$1:$C$161,2,0),0)</f>
        <v>0</v>
      </c>
      <c r="G176" s="55" t="str">
        <f>IFERROR(VLOOKUP($B176,'MS2'!$A$1:$B$160,2,0),"0")</f>
        <v>0</v>
      </c>
      <c r="H176" s="58">
        <f>IFERROR(VLOOKUP(G176,'MS2'!$B$1:$C$161,2,0),0)</f>
        <v>0</v>
      </c>
      <c r="I176" s="55">
        <f>IFERROR(VLOOKUP($B176,'MS3'!$A$1:$B$161,2,0),0)</f>
        <v>0</v>
      </c>
      <c r="J176" s="58">
        <f>IFERROR(VLOOKUP(I176,'MS3'!$B$1:$C$161,2,0),0)</f>
        <v>0</v>
      </c>
      <c r="K176" s="55" t="str">
        <f>IFERROR(VLOOKUP($B176,'MS4'!$A$1:$B$160,2,0),"0")</f>
        <v>0</v>
      </c>
      <c r="L176" s="58">
        <f>IFERROR(VLOOKUP(K176,'MS4'!$B$1:$C$161,2,0),0)</f>
        <v>0</v>
      </c>
      <c r="M176" s="55" t="str">
        <f>IFERROR(VLOOKUP($B176,'MS5'!$A$1:$B$160,2,0),"0")</f>
        <v>0</v>
      </c>
      <c r="N176" s="58">
        <f>IFERROR(VLOOKUP(M176,'MS5'!$B$1:$C$161,2,0),0)</f>
        <v>0</v>
      </c>
      <c r="O176" s="55" t="str">
        <f>IFERROR(VLOOKUP($B176,'MS6'!$A$1:$B$160,2,0),"0")</f>
        <v>0</v>
      </c>
      <c r="P176" s="58">
        <f>IFERROR(VLOOKUP(O176,'MS6'!$B$1:$C$161,2,0),0)</f>
        <v>0</v>
      </c>
      <c r="Q176" s="55" t="str">
        <f>IFERROR(VLOOKUP($B176,'MS7'!$A$1:$B$160,2,0),"0")</f>
        <v>0</v>
      </c>
      <c r="R176" s="58">
        <f>IFERROR(VLOOKUP(Q176,'MS7'!$B$1:$C$161,2,0),0)</f>
        <v>0</v>
      </c>
      <c r="S176" s="55" t="str">
        <f>IFERROR(VLOOKUP($B176,'MS8'!$A$1:$B$160,2,0),"0")</f>
        <v>0</v>
      </c>
      <c r="T176" s="58">
        <f>IFERROR(VLOOKUP(S176,'MS8'!$B$1:$C$161,2,0),0)</f>
        <v>0</v>
      </c>
      <c r="U176" s="55" t="str">
        <f>IFERROR(VLOOKUP($B176,'MS9'!$A$1:$B$160,2,0),"0")</f>
        <v>0</v>
      </c>
      <c r="V176" s="58">
        <f>IFERROR(VLOOKUP(U176,'MS9'!$B$1:$C$161,2,0),0)</f>
        <v>0</v>
      </c>
      <c r="W176" s="55" t="str">
        <f>IFERROR(VLOOKUP($B176,'MS10'!$A$1:$B$160,2,0),"0")</f>
        <v>0</v>
      </c>
      <c r="X176" s="58">
        <f>IFERROR(VLOOKUP(W176,'MS10'!$B$1:$C$161,2,0),0)</f>
        <v>0</v>
      </c>
      <c r="Y176" s="55" t="str">
        <f>IFERROR(VLOOKUP($B176,'MS11'!$A$1:$B$160,2,0),"0")</f>
        <v>0</v>
      </c>
      <c r="Z176" s="58">
        <f>IFERROR(VLOOKUP(Y176,'MS11'!$B$1:$C$161,2,0),0)</f>
        <v>0</v>
      </c>
      <c r="AA176" s="55" t="str">
        <f>IFERROR(VLOOKUP($B176,'MS12'!$A$1:$B$160,2,0),"0")</f>
        <v>0</v>
      </c>
      <c r="AB176" s="58">
        <f>IFERROR(VLOOKUP(AA176,'MS12'!$B$1:$C$161,2,0),0)</f>
        <v>0</v>
      </c>
      <c r="AC176" s="55" t="str">
        <f>IFERROR(VLOOKUP($B176,'MS13'!$A$1:$B$160,2,0),"0")</f>
        <v>0</v>
      </c>
      <c r="AD176" s="58">
        <f>IFERROR(VLOOKUP(AC176,'MS13'!$B$1:$C$161,2,0),0)</f>
        <v>0</v>
      </c>
      <c r="AE176" s="41"/>
      <c r="AF176" s="51">
        <f t="shared" si="2"/>
        <v>0</v>
      </c>
      <c r="AG176" s="58">
        <f>IFERROR(VLOOKUP($AE176,'MS1'!$A$1:$C$161,3,0),0)</f>
        <v>0</v>
      </c>
      <c r="AH176" s="58">
        <f>IFERROR(VLOOKUP($AE176,'MS2'!$A$1:$C$161,3,0),0)</f>
        <v>0</v>
      </c>
      <c r="AI176" s="58">
        <f>IFERROR(VLOOKUP($AE176,'MS3'!$A$1:$C$161,3,0),0)</f>
        <v>0</v>
      </c>
      <c r="AJ176" s="58">
        <f>IFERROR(VLOOKUP($AE176,'MS4'!$A$1:$C$161,3,0),0)</f>
        <v>0</v>
      </c>
      <c r="AK176" s="58">
        <f>IFERROR(VLOOKUP($AE176,'MS5'!$A$1:$C$161,3,0),0)</f>
        <v>0</v>
      </c>
      <c r="AL176" s="58">
        <f>IFERROR(VLOOKUP($AE176,'MS6'!$A$1:$C$161,3,0),0)</f>
        <v>0</v>
      </c>
      <c r="AM176" s="58">
        <f>IFERROR(VLOOKUP($AE176,'MS7'!$A$1:$C$161,3,0),0)</f>
        <v>0</v>
      </c>
      <c r="AN176" s="58">
        <f>IFERROR(VLOOKUP($AE176,'MS8'!$A$1:$C$161,3,0),0)</f>
        <v>0</v>
      </c>
      <c r="AO176" s="58">
        <f>IFERROR(VLOOKUP($AE176,'MS9'!$A$1:$C$161,3,0),0)</f>
        <v>0</v>
      </c>
      <c r="AP176" s="58">
        <f>IFERROR(VLOOKUP($AE176,'MS10'!$A$1:$C$161,3,0),0)</f>
        <v>0</v>
      </c>
      <c r="AQ176" s="58">
        <f>IFERROR(VLOOKUP($AE176,'MS11'!$A$1:$C$161,3,0),0)</f>
        <v>0</v>
      </c>
      <c r="AR176" s="58">
        <f>IFERROR(VLOOKUP($AE176,'MS12'!$A$1:$C$161,3,0),0)</f>
        <v>0</v>
      </c>
      <c r="AS176" s="58">
        <f>IFERROR(VLOOKUP($AE176,'MS13'!$A$1:$C$161,3,0),0)</f>
        <v>0</v>
      </c>
    </row>
    <row r="177" ht="15.75" customHeight="1">
      <c r="A177" s="45">
        <f t="shared" si="1"/>
        <v>176</v>
      </c>
      <c r="B177" s="41"/>
      <c r="C177" s="51">
        <v>0.0</v>
      </c>
      <c r="D177" s="51"/>
      <c r="E177" s="55" t="str">
        <f>IFERROR(VLOOKUP($B177,'MS1'!$A$1:$B$160,2,0),"0")</f>
        <v>0</v>
      </c>
      <c r="F177" s="58">
        <f>IFERROR(VLOOKUP(E177,'MS1'!$B$1:$C$161,2,0),0)</f>
        <v>0</v>
      </c>
      <c r="G177" s="55" t="str">
        <f>IFERROR(VLOOKUP($B177,'MS2'!$A$1:$B$160,2,0),"0")</f>
        <v>0</v>
      </c>
      <c r="H177" s="58">
        <f>IFERROR(VLOOKUP(G177,'MS2'!$B$1:$C$161,2,0),0)</f>
        <v>0</v>
      </c>
      <c r="I177" s="55">
        <f>IFERROR(VLOOKUP($B177,'MS3'!$A$1:$B$161,2,0),0)</f>
        <v>0</v>
      </c>
      <c r="J177" s="58">
        <f>IFERROR(VLOOKUP(I177,'MS3'!$B$1:$C$161,2,0),0)</f>
        <v>0</v>
      </c>
      <c r="K177" s="55" t="str">
        <f>IFERROR(VLOOKUP($B177,'MS4'!$A$1:$B$160,2,0),"0")</f>
        <v>0</v>
      </c>
      <c r="L177" s="58">
        <f>IFERROR(VLOOKUP(K177,'MS4'!$B$1:$C$161,2,0),0)</f>
        <v>0</v>
      </c>
      <c r="M177" s="55" t="str">
        <f>IFERROR(VLOOKUP($B177,'MS5'!$A$1:$B$160,2,0),"0")</f>
        <v>0</v>
      </c>
      <c r="N177" s="58">
        <f>IFERROR(VLOOKUP(M177,'MS5'!$B$1:$C$161,2,0),0)</f>
        <v>0</v>
      </c>
      <c r="O177" s="55" t="str">
        <f>IFERROR(VLOOKUP($B177,'MS6'!$A$1:$B$160,2,0),"0")</f>
        <v>0</v>
      </c>
      <c r="P177" s="58">
        <f>IFERROR(VLOOKUP(O177,'MS6'!$B$1:$C$161,2,0),0)</f>
        <v>0</v>
      </c>
      <c r="Q177" s="55" t="str">
        <f>IFERROR(VLOOKUP($B177,'MS7'!$A$1:$B$160,2,0),"0")</f>
        <v>0</v>
      </c>
      <c r="R177" s="58">
        <f>IFERROR(VLOOKUP(Q177,'MS7'!$B$1:$C$161,2,0),0)</f>
        <v>0</v>
      </c>
      <c r="S177" s="55" t="str">
        <f>IFERROR(VLOOKUP($B177,'MS8'!$A$1:$B$160,2,0),"0")</f>
        <v>0</v>
      </c>
      <c r="T177" s="58">
        <f>IFERROR(VLOOKUP(S177,'MS8'!$B$1:$C$161,2,0),0)</f>
        <v>0</v>
      </c>
      <c r="U177" s="55" t="str">
        <f>IFERROR(VLOOKUP($B177,'MS9'!$A$1:$B$160,2,0),"0")</f>
        <v>0</v>
      </c>
      <c r="V177" s="58">
        <f>IFERROR(VLOOKUP(U177,'MS9'!$B$1:$C$161,2,0),0)</f>
        <v>0</v>
      </c>
      <c r="W177" s="55" t="str">
        <f>IFERROR(VLOOKUP($B177,'MS10'!$A$1:$B$160,2,0),"0")</f>
        <v>0</v>
      </c>
      <c r="X177" s="58">
        <f>IFERROR(VLOOKUP(W177,'MS10'!$B$1:$C$161,2,0),0)</f>
        <v>0</v>
      </c>
      <c r="Y177" s="55" t="str">
        <f>IFERROR(VLOOKUP($B177,'MS11'!$A$1:$B$160,2,0),"0")</f>
        <v>0</v>
      </c>
      <c r="Z177" s="58">
        <f>IFERROR(VLOOKUP(Y177,'MS11'!$B$1:$C$161,2,0),0)</f>
        <v>0</v>
      </c>
      <c r="AA177" s="55" t="str">
        <f>IFERROR(VLOOKUP($B177,'MS12'!$A$1:$B$160,2,0),"0")</f>
        <v>0</v>
      </c>
      <c r="AB177" s="58">
        <f>IFERROR(VLOOKUP(AA177,'MS12'!$B$1:$C$161,2,0),0)</f>
        <v>0</v>
      </c>
      <c r="AC177" s="55" t="str">
        <f>IFERROR(VLOOKUP($B177,'MS13'!$A$1:$B$160,2,0),"0")</f>
        <v>0</v>
      </c>
      <c r="AD177" s="58">
        <f>IFERROR(VLOOKUP(AC177,'MS13'!$B$1:$C$161,2,0),0)</f>
        <v>0</v>
      </c>
      <c r="AE177" s="41"/>
      <c r="AF177" s="51">
        <f t="shared" si="2"/>
        <v>0</v>
      </c>
      <c r="AG177" s="58">
        <f>IFERROR(VLOOKUP($AE177,'MS1'!$A$1:$C$161,3,0),0)</f>
        <v>0</v>
      </c>
      <c r="AH177" s="58">
        <f>IFERROR(VLOOKUP($AE177,'MS2'!$A$1:$C$161,3,0),0)</f>
        <v>0</v>
      </c>
      <c r="AI177" s="58">
        <f>IFERROR(VLOOKUP($AE177,'MS3'!$A$1:$C$161,3,0),0)</f>
        <v>0</v>
      </c>
      <c r="AJ177" s="58">
        <f>IFERROR(VLOOKUP($AE177,'MS4'!$A$1:$C$161,3,0),0)</f>
        <v>0</v>
      </c>
      <c r="AK177" s="58">
        <f>IFERROR(VLOOKUP($AE177,'MS5'!$A$1:$C$161,3,0),0)</f>
        <v>0</v>
      </c>
      <c r="AL177" s="58">
        <f>IFERROR(VLOOKUP($AE177,'MS6'!$A$1:$C$161,3,0),0)</f>
        <v>0</v>
      </c>
      <c r="AM177" s="58">
        <f>IFERROR(VLOOKUP($AE177,'MS7'!$A$1:$C$161,3,0),0)</f>
        <v>0</v>
      </c>
      <c r="AN177" s="58">
        <f>IFERROR(VLOOKUP($AE177,'MS8'!$A$1:$C$161,3,0),0)</f>
        <v>0</v>
      </c>
      <c r="AO177" s="58">
        <f>IFERROR(VLOOKUP($AE177,'MS9'!$A$1:$C$161,3,0),0)</f>
        <v>0</v>
      </c>
      <c r="AP177" s="58">
        <f>IFERROR(VLOOKUP($AE177,'MS10'!$A$1:$C$161,3,0),0)</f>
        <v>0</v>
      </c>
      <c r="AQ177" s="58">
        <f>IFERROR(VLOOKUP($AE177,'MS11'!$A$1:$C$161,3,0),0)</f>
        <v>0</v>
      </c>
      <c r="AR177" s="58">
        <f>IFERROR(VLOOKUP($AE177,'MS12'!$A$1:$C$161,3,0),0)</f>
        <v>0</v>
      </c>
      <c r="AS177" s="58">
        <f>IFERROR(VLOOKUP($AE177,'MS13'!$A$1:$C$161,3,0),0)</f>
        <v>0</v>
      </c>
    </row>
    <row r="178" ht="15.75" customHeight="1">
      <c r="A178" s="45">
        <f t="shared" si="1"/>
        <v>177</v>
      </c>
      <c r="B178" s="41"/>
      <c r="C178" s="51">
        <v>0.0</v>
      </c>
      <c r="D178" s="51"/>
      <c r="E178" s="55" t="str">
        <f>IFERROR(VLOOKUP($B178,'MS1'!$A$1:$B$160,2,0),"0")</f>
        <v>0</v>
      </c>
      <c r="F178" s="58">
        <f>IFERROR(VLOOKUP(E178,'MS1'!$B$1:$C$161,2,0),0)</f>
        <v>0</v>
      </c>
      <c r="G178" s="55" t="str">
        <f>IFERROR(VLOOKUP($B178,'MS2'!$A$1:$B$160,2,0),"0")</f>
        <v>0</v>
      </c>
      <c r="H178" s="58">
        <f>IFERROR(VLOOKUP(G178,'MS2'!$B$1:$C$161,2,0),0)</f>
        <v>0</v>
      </c>
      <c r="I178" s="55">
        <f>IFERROR(VLOOKUP($B178,'MS3'!$A$1:$B$161,2,0),0)</f>
        <v>0</v>
      </c>
      <c r="J178" s="58">
        <f>IFERROR(VLOOKUP(I178,'MS3'!$B$1:$C$161,2,0),0)</f>
        <v>0</v>
      </c>
      <c r="K178" s="55" t="str">
        <f>IFERROR(VLOOKUP($B178,'MS4'!$A$1:$B$160,2,0),"0")</f>
        <v>0</v>
      </c>
      <c r="L178" s="58">
        <f>IFERROR(VLOOKUP(K178,'MS4'!$B$1:$C$161,2,0),0)</f>
        <v>0</v>
      </c>
      <c r="M178" s="55" t="str">
        <f>IFERROR(VLOOKUP($B178,'MS5'!$A$1:$B$160,2,0),"0")</f>
        <v>0</v>
      </c>
      <c r="N178" s="58">
        <f>IFERROR(VLOOKUP(M178,'MS5'!$B$1:$C$161,2,0),0)</f>
        <v>0</v>
      </c>
      <c r="O178" s="55" t="str">
        <f>IFERROR(VLOOKUP($B178,'MS6'!$A$1:$B$160,2,0),"0")</f>
        <v>0</v>
      </c>
      <c r="P178" s="58">
        <f>IFERROR(VLOOKUP(O178,'MS6'!$B$1:$C$161,2,0),0)</f>
        <v>0</v>
      </c>
      <c r="Q178" s="55" t="str">
        <f>IFERROR(VLOOKUP($B178,'MS7'!$A$1:$B$160,2,0),"0")</f>
        <v>0</v>
      </c>
      <c r="R178" s="58">
        <f>IFERROR(VLOOKUP(Q178,'MS7'!$B$1:$C$161,2,0),0)</f>
        <v>0</v>
      </c>
      <c r="S178" s="55" t="str">
        <f>IFERROR(VLOOKUP($B178,'MS8'!$A$1:$B$160,2,0),"0")</f>
        <v>0</v>
      </c>
      <c r="T178" s="58">
        <f>IFERROR(VLOOKUP(S178,'MS8'!$B$1:$C$161,2,0),0)</f>
        <v>0</v>
      </c>
      <c r="U178" s="55" t="str">
        <f>IFERROR(VLOOKUP($B178,'MS9'!$A$1:$B$160,2,0),"0")</f>
        <v>0</v>
      </c>
      <c r="V178" s="58">
        <f>IFERROR(VLOOKUP(U178,'MS9'!$B$1:$C$161,2,0),0)</f>
        <v>0</v>
      </c>
      <c r="W178" s="55" t="str">
        <f>IFERROR(VLOOKUP($B178,'MS10'!$A$1:$B$160,2,0),"0")</f>
        <v>0</v>
      </c>
      <c r="X178" s="58">
        <f>IFERROR(VLOOKUP(W178,'MS10'!$B$1:$C$161,2,0),0)</f>
        <v>0</v>
      </c>
      <c r="Y178" s="55" t="str">
        <f>IFERROR(VLOOKUP($B178,'MS11'!$A$1:$B$160,2,0),"0")</f>
        <v>0</v>
      </c>
      <c r="Z178" s="58">
        <f>IFERROR(VLOOKUP(Y178,'MS11'!$B$1:$C$161,2,0),0)</f>
        <v>0</v>
      </c>
      <c r="AA178" s="55" t="str">
        <f>IFERROR(VLOOKUP($B178,'MS12'!$A$1:$B$160,2,0),"0")</f>
        <v>0</v>
      </c>
      <c r="AB178" s="58">
        <f>IFERROR(VLOOKUP(AA178,'MS12'!$B$1:$C$161,2,0),0)</f>
        <v>0</v>
      </c>
      <c r="AC178" s="55" t="str">
        <f>IFERROR(VLOOKUP($B178,'MS13'!$A$1:$B$160,2,0),"0")</f>
        <v>0</v>
      </c>
      <c r="AD178" s="58">
        <f>IFERROR(VLOOKUP(AC178,'MS13'!$B$1:$C$161,2,0),0)</f>
        <v>0</v>
      </c>
      <c r="AE178" s="41"/>
      <c r="AF178" s="51">
        <f t="shared" si="2"/>
        <v>0</v>
      </c>
      <c r="AG178" s="58">
        <f>IFERROR(VLOOKUP($AE178,'MS1'!$A$1:$C$161,3,0),0)</f>
        <v>0</v>
      </c>
      <c r="AH178" s="58">
        <f>IFERROR(VLOOKUP($AE178,'MS2'!$A$1:$C$161,3,0),0)</f>
        <v>0</v>
      </c>
      <c r="AI178" s="58">
        <f>IFERROR(VLOOKUP($AE178,'MS3'!$A$1:$C$161,3,0),0)</f>
        <v>0</v>
      </c>
      <c r="AJ178" s="58">
        <f>IFERROR(VLOOKUP($AE178,'MS4'!$A$1:$C$161,3,0),0)</f>
        <v>0</v>
      </c>
      <c r="AK178" s="58">
        <f>IFERROR(VLOOKUP($AE178,'MS5'!$A$1:$C$161,3,0),0)</f>
        <v>0</v>
      </c>
      <c r="AL178" s="58">
        <f>IFERROR(VLOOKUP($AE178,'MS6'!$A$1:$C$161,3,0),0)</f>
        <v>0</v>
      </c>
      <c r="AM178" s="58">
        <f>IFERROR(VLOOKUP($AE178,'MS7'!$A$1:$C$161,3,0),0)</f>
        <v>0</v>
      </c>
      <c r="AN178" s="58">
        <f>IFERROR(VLOOKUP($AE178,'MS8'!$A$1:$C$161,3,0),0)</f>
        <v>0</v>
      </c>
      <c r="AO178" s="58">
        <f>IFERROR(VLOOKUP($AE178,'MS9'!$A$1:$C$161,3,0),0)</f>
        <v>0</v>
      </c>
      <c r="AP178" s="58">
        <f>IFERROR(VLOOKUP($AE178,'MS10'!$A$1:$C$161,3,0),0)</f>
        <v>0</v>
      </c>
      <c r="AQ178" s="58">
        <f>IFERROR(VLOOKUP($AE178,'MS11'!$A$1:$C$161,3,0),0)</f>
        <v>0</v>
      </c>
      <c r="AR178" s="58">
        <f>IFERROR(VLOOKUP($AE178,'MS12'!$A$1:$C$161,3,0),0)</f>
        <v>0</v>
      </c>
      <c r="AS178" s="58">
        <f>IFERROR(VLOOKUP($AE178,'MS13'!$A$1:$C$161,3,0),0)</f>
        <v>0</v>
      </c>
    </row>
    <row r="179" ht="15.75" customHeight="1">
      <c r="A179" s="45">
        <f t="shared" si="1"/>
        <v>178</v>
      </c>
      <c r="B179" s="83"/>
      <c r="C179" s="51">
        <v>0.0</v>
      </c>
      <c r="D179" s="51"/>
      <c r="E179" s="55" t="str">
        <f>IFERROR(VLOOKUP($B179,'MS1'!$A$1:$B$160,2,0),"0")</f>
        <v>0</v>
      </c>
      <c r="F179" s="58">
        <f>IFERROR(VLOOKUP(E179,'MS1'!$B$1:$C$161,2,0),0)</f>
        <v>0</v>
      </c>
      <c r="G179" s="55" t="str">
        <f>IFERROR(VLOOKUP($B179,'MS2'!$A$1:$B$160,2,0),"0")</f>
        <v>0</v>
      </c>
      <c r="H179" s="58">
        <f>IFERROR(VLOOKUP(G179,'MS2'!$B$1:$C$161,2,0),0)</f>
        <v>0</v>
      </c>
      <c r="I179" s="55">
        <f>IFERROR(VLOOKUP($B179,'MS3'!$A$1:$B$161,2,0),0)</f>
        <v>0</v>
      </c>
      <c r="J179" s="58">
        <f>IFERROR(VLOOKUP(I179,'MS3'!$B$1:$C$161,2,0),0)</f>
        <v>0</v>
      </c>
      <c r="K179" s="55" t="str">
        <f>IFERROR(VLOOKUP($B179,'MS4'!$A$1:$B$160,2,0),"0")</f>
        <v>0</v>
      </c>
      <c r="L179" s="58">
        <f>IFERROR(VLOOKUP(K179,'MS4'!$B$1:$C$161,2,0),0)</f>
        <v>0</v>
      </c>
      <c r="M179" s="55" t="str">
        <f>IFERROR(VLOOKUP($B179,'MS5'!$A$1:$B$160,2,0),"0")</f>
        <v>0</v>
      </c>
      <c r="N179" s="58">
        <f>IFERROR(VLOOKUP(M179,'MS5'!$B$1:$C$161,2,0),0)</f>
        <v>0</v>
      </c>
      <c r="O179" s="55" t="str">
        <f>IFERROR(VLOOKUP($B179,'MS6'!$A$1:$B$160,2,0),"0")</f>
        <v>0</v>
      </c>
      <c r="P179" s="58">
        <f>IFERROR(VLOOKUP(O179,'MS6'!$B$1:$C$161,2,0),0)</f>
        <v>0</v>
      </c>
      <c r="Q179" s="55" t="str">
        <f>IFERROR(VLOOKUP($B179,'MS7'!$A$1:$B$160,2,0),"0")</f>
        <v>0</v>
      </c>
      <c r="R179" s="58">
        <f>IFERROR(VLOOKUP(Q179,'MS7'!$B$1:$C$161,2,0),0)</f>
        <v>0</v>
      </c>
      <c r="S179" s="55" t="str">
        <f>IFERROR(VLOOKUP($B179,'MS8'!$A$1:$B$160,2,0),"0")</f>
        <v>0</v>
      </c>
      <c r="T179" s="58">
        <f>IFERROR(VLOOKUP(S179,'MS8'!$B$1:$C$161,2,0),0)</f>
        <v>0</v>
      </c>
      <c r="U179" s="55" t="str">
        <f>IFERROR(VLOOKUP($B179,'MS9'!$A$1:$B$160,2,0),"0")</f>
        <v>0</v>
      </c>
      <c r="V179" s="58">
        <f>IFERROR(VLOOKUP(U179,'MS9'!$B$1:$C$161,2,0),0)</f>
        <v>0</v>
      </c>
      <c r="W179" s="55" t="str">
        <f>IFERROR(VLOOKUP($B179,'MS10'!$A$1:$B$160,2,0),"0")</f>
        <v>0</v>
      </c>
      <c r="X179" s="58">
        <f>IFERROR(VLOOKUP(W179,'MS10'!$B$1:$C$161,2,0),0)</f>
        <v>0</v>
      </c>
      <c r="Y179" s="55" t="str">
        <f>IFERROR(VLOOKUP($B179,'MS11'!$A$1:$B$160,2,0),"0")</f>
        <v>0</v>
      </c>
      <c r="Z179" s="58">
        <f>IFERROR(VLOOKUP(Y179,'MS11'!$B$1:$C$161,2,0),0)</f>
        <v>0</v>
      </c>
      <c r="AA179" s="55" t="str">
        <f>IFERROR(VLOOKUP($B179,'MS12'!$A$1:$B$160,2,0),"0")</f>
        <v>0</v>
      </c>
      <c r="AB179" s="58">
        <f>IFERROR(VLOOKUP(AA179,'MS12'!$B$1:$C$161,2,0),0)</f>
        <v>0</v>
      </c>
      <c r="AC179" s="55" t="str">
        <f>IFERROR(VLOOKUP($B179,'MS13'!$A$1:$B$160,2,0),"0")</f>
        <v>0</v>
      </c>
      <c r="AD179" s="58">
        <f>IFERROR(VLOOKUP(AC179,'MS13'!$B$1:$C$161,2,0),0)</f>
        <v>0</v>
      </c>
      <c r="AE179" s="41"/>
      <c r="AF179" s="51">
        <f t="shared" si="2"/>
        <v>0</v>
      </c>
      <c r="AG179" s="58">
        <f>IFERROR(VLOOKUP($AE179,'MS1'!$A$1:$C$161,3,0),0)</f>
        <v>0</v>
      </c>
      <c r="AH179" s="58">
        <f>IFERROR(VLOOKUP($AE179,'MS2'!$A$1:$C$161,3,0),0)</f>
        <v>0</v>
      </c>
      <c r="AI179" s="58">
        <f>IFERROR(VLOOKUP($AE179,'MS3'!$A$1:$C$161,3,0),0)</f>
        <v>0</v>
      </c>
      <c r="AJ179" s="58">
        <f>IFERROR(VLOOKUP($AE179,'MS4'!$A$1:$C$161,3,0),0)</f>
        <v>0</v>
      </c>
      <c r="AK179" s="58">
        <f>IFERROR(VLOOKUP($AE179,'MS5'!$A$1:$C$161,3,0),0)</f>
        <v>0</v>
      </c>
      <c r="AL179" s="58">
        <f>IFERROR(VLOOKUP($AE179,'MS6'!$A$1:$C$161,3,0),0)</f>
        <v>0</v>
      </c>
      <c r="AM179" s="58">
        <f>IFERROR(VLOOKUP($AE179,'MS7'!$A$1:$C$161,3,0),0)</f>
        <v>0</v>
      </c>
      <c r="AN179" s="58">
        <f>IFERROR(VLOOKUP($AE179,'MS8'!$A$1:$C$161,3,0),0)</f>
        <v>0</v>
      </c>
      <c r="AO179" s="58">
        <f>IFERROR(VLOOKUP($AE179,'MS9'!$A$1:$C$161,3,0),0)</f>
        <v>0</v>
      </c>
      <c r="AP179" s="58">
        <f>IFERROR(VLOOKUP($AE179,'MS10'!$A$1:$C$161,3,0),0)</f>
        <v>0</v>
      </c>
      <c r="AQ179" s="58">
        <f>IFERROR(VLOOKUP($AE179,'MS11'!$A$1:$C$161,3,0),0)</f>
        <v>0</v>
      </c>
      <c r="AR179" s="58">
        <f>IFERROR(VLOOKUP($AE179,'MS12'!$A$1:$C$161,3,0),0)</f>
        <v>0</v>
      </c>
      <c r="AS179" s="58">
        <f>IFERROR(VLOOKUP($AE179,'MS13'!$A$1:$C$161,3,0),0)</f>
        <v>0</v>
      </c>
    </row>
    <row r="180" ht="15.75" customHeight="1">
      <c r="A180" s="45">
        <f t="shared" si="1"/>
        <v>179</v>
      </c>
      <c r="B180" s="41"/>
      <c r="C180" s="51">
        <v>0.0</v>
      </c>
      <c r="D180" s="51"/>
      <c r="E180" s="55" t="str">
        <f>IFERROR(VLOOKUP($B180,'MS1'!$A$1:$B$160,2,0),"0")</f>
        <v>0</v>
      </c>
      <c r="F180" s="58">
        <f>IFERROR(VLOOKUP(E180,'MS1'!$B$1:$C$161,2,0),0)</f>
        <v>0</v>
      </c>
      <c r="G180" s="55" t="str">
        <f>IFERROR(VLOOKUP($B180,'MS2'!$A$1:$B$160,2,0),"0")</f>
        <v>0</v>
      </c>
      <c r="H180" s="58">
        <f>IFERROR(VLOOKUP(G180,'MS2'!$B$1:$C$161,2,0),0)</f>
        <v>0</v>
      </c>
      <c r="I180" s="55">
        <f>IFERROR(VLOOKUP($B180,'MS3'!$A$1:$B$161,2,0),0)</f>
        <v>0</v>
      </c>
      <c r="J180" s="58">
        <f>IFERROR(VLOOKUP(I180,'MS3'!$B$1:$C$161,2,0),0)</f>
        <v>0</v>
      </c>
      <c r="K180" s="55" t="str">
        <f>IFERROR(VLOOKUP($B180,'MS4'!$A$1:$B$160,2,0),"0")</f>
        <v>0</v>
      </c>
      <c r="L180" s="58">
        <f>IFERROR(VLOOKUP(K180,'MS4'!$B$1:$C$161,2,0),0)</f>
        <v>0</v>
      </c>
      <c r="M180" s="55" t="str">
        <f>IFERROR(VLOOKUP($B180,'MS5'!$A$1:$B$160,2,0),"0")</f>
        <v>0</v>
      </c>
      <c r="N180" s="58">
        <f>IFERROR(VLOOKUP(M180,'MS5'!$B$1:$C$161,2,0),0)</f>
        <v>0</v>
      </c>
      <c r="O180" s="55" t="str">
        <f>IFERROR(VLOOKUP($B180,'MS6'!$A$1:$B$160,2,0),"0")</f>
        <v>0</v>
      </c>
      <c r="P180" s="58">
        <f>IFERROR(VLOOKUP(O180,'MS6'!$B$1:$C$161,2,0),0)</f>
        <v>0</v>
      </c>
      <c r="Q180" s="55" t="str">
        <f>IFERROR(VLOOKUP($B180,'MS7'!$A$1:$B$160,2,0),"0")</f>
        <v>0</v>
      </c>
      <c r="R180" s="58">
        <f>IFERROR(VLOOKUP(Q180,'MS7'!$B$1:$C$161,2,0),0)</f>
        <v>0</v>
      </c>
      <c r="S180" s="55" t="str">
        <f>IFERROR(VLOOKUP($B180,'MS8'!$A$1:$B$160,2,0),"0")</f>
        <v>0</v>
      </c>
      <c r="T180" s="58">
        <f>IFERROR(VLOOKUP(S180,'MS8'!$B$1:$C$161,2,0),0)</f>
        <v>0</v>
      </c>
      <c r="U180" s="55" t="str">
        <f>IFERROR(VLOOKUP($B180,'MS9'!$A$1:$B$160,2,0),"0")</f>
        <v>0</v>
      </c>
      <c r="V180" s="58">
        <f>IFERROR(VLOOKUP(U180,'MS9'!$B$1:$C$161,2,0),0)</f>
        <v>0</v>
      </c>
      <c r="W180" s="55" t="str">
        <f>IFERROR(VLOOKUP($B180,'MS10'!$A$1:$B$160,2,0),"0")</f>
        <v>0</v>
      </c>
      <c r="X180" s="58">
        <f>IFERROR(VLOOKUP(W180,'MS10'!$B$1:$C$161,2,0),0)</f>
        <v>0</v>
      </c>
      <c r="Y180" s="55" t="str">
        <f>IFERROR(VLOOKUP($B180,'MS11'!$A$1:$B$160,2,0),"0")</f>
        <v>0</v>
      </c>
      <c r="Z180" s="58">
        <f>IFERROR(VLOOKUP(Y180,'MS11'!$B$1:$C$161,2,0),0)</f>
        <v>0</v>
      </c>
      <c r="AA180" s="55" t="str">
        <f>IFERROR(VLOOKUP($B180,'MS12'!$A$1:$B$160,2,0),"0")</f>
        <v>0</v>
      </c>
      <c r="AB180" s="58">
        <f>IFERROR(VLOOKUP(AA180,'MS12'!$B$1:$C$161,2,0),0)</f>
        <v>0</v>
      </c>
      <c r="AC180" s="55" t="str">
        <f>IFERROR(VLOOKUP($B180,'MS13'!$A$1:$B$160,2,0),"0")</f>
        <v>0</v>
      </c>
      <c r="AD180" s="58">
        <f>IFERROR(VLOOKUP(AC180,'MS13'!$B$1:$C$161,2,0),0)</f>
        <v>0</v>
      </c>
      <c r="AE180" s="41"/>
      <c r="AF180" s="51">
        <f t="shared" si="2"/>
        <v>0</v>
      </c>
      <c r="AG180" s="58">
        <f>IFERROR(VLOOKUP($AE180,'MS1'!$A$1:$C$161,3,0),0)</f>
        <v>0</v>
      </c>
      <c r="AH180" s="58">
        <f>IFERROR(VLOOKUP($AE180,'MS2'!$A$1:$C$161,3,0),0)</f>
        <v>0</v>
      </c>
      <c r="AI180" s="58">
        <f>IFERROR(VLOOKUP($AE180,'MS3'!$A$1:$C$161,3,0),0)</f>
        <v>0</v>
      </c>
      <c r="AJ180" s="58">
        <f>IFERROR(VLOOKUP($AE180,'MS4'!$A$1:$C$161,3,0),0)</f>
        <v>0</v>
      </c>
      <c r="AK180" s="58">
        <f>IFERROR(VLOOKUP($AE180,'MS5'!$A$1:$C$161,3,0),0)</f>
        <v>0</v>
      </c>
      <c r="AL180" s="58">
        <f>IFERROR(VLOOKUP($AE180,'MS6'!$A$1:$C$161,3,0),0)</f>
        <v>0</v>
      </c>
      <c r="AM180" s="58">
        <f>IFERROR(VLOOKUP($AE180,'MS7'!$A$1:$C$161,3,0),0)</f>
        <v>0</v>
      </c>
      <c r="AN180" s="58">
        <f>IFERROR(VLOOKUP($AE180,'MS8'!$A$1:$C$161,3,0),0)</f>
        <v>0</v>
      </c>
      <c r="AO180" s="58">
        <f>IFERROR(VLOOKUP($AE180,'MS9'!$A$1:$C$161,3,0),0)</f>
        <v>0</v>
      </c>
      <c r="AP180" s="58">
        <f>IFERROR(VLOOKUP($AE180,'MS10'!$A$1:$C$161,3,0),0)</f>
        <v>0</v>
      </c>
      <c r="AQ180" s="58">
        <f>IFERROR(VLOOKUP($AE180,'MS11'!$A$1:$C$161,3,0),0)</f>
        <v>0</v>
      </c>
      <c r="AR180" s="58">
        <f>IFERROR(VLOOKUP($AE180,'MS12'!$A$1:$C$161,3,0),0)</f>
        <v>0</v>
      </c>
      <c r="AS180" s="58">
        <f>IFERROR(VLOOKUP($AE180,'MS13'!$A$1:$C$161,3,0),0)</f>
        <v>0</v>
      </c>
    </row>
    <row r="181" ht="15.75" customHeight="1">
      <c r="A181" s="45">
        <f t="shared" si="1"/>
        <v>180</v>
      </c>
      <c r="B181" s="41"/>
      <c r="C181" s="51">
        <v>0.0</v>
      </c>
      <c r="D181" s="51"/>
      <c r="E181" s="55" t="str">
        <f>IFERROR(VLOOKUP($B181,'MS1'!$A$1:$B$160,2,0),"0")</f>
        <v>0</v>
      </c>
      <c r="F181" s="58">
        <f>IFERROR(VLOOKUP(E181,'MS1'!$B$1:$C$161,2,0),0)</f>
        <v>0</v>
      </c>
      <c r="G181" s="55" t="str">
        <f>IFERROR(VLOOKUP($B181,'MS2'!$A$1:$B$160,2,0),"0")</f>
        <v>0</v>
      </c>
      <c r="H181" s="58">
        <f>IFERROR(VLOOKUP(G181,'MS2'!$B$1:$C$161,2,0),0)</f>
        <v>0</v>
      </c>
      <c r="I181" s="55">
        <f>IFERROR(VLOOKUP($B181,'MS3'!$A$1:$B$161,2,0),0)</f>
        <v>0</v>
      </c>
      <c r="J181" s="58">
        <f>IFERROR(VLOOKUP(I181,'MS3'!$B$1:$C$161,2,0),0)</f>
        <v>0</v>
      </c>
      <c r="K181" s="55" t="str">
        <f>IFERROR(VLOOKUP($B181,'MS4'!$A$1:$B$160,2,0),"0")</f>
        <v>0</v>
      </c>
      <c r="L181" s="58">
        <f>IFERROR(VLOOKUP(K181,'MS4'!$B$1:$C$161,2,0),0)</f>
        <v>0</v>
      </c>
      <c r="M181" s="55" t="str">
        <f>IFERROR(VLOOKUP($B181,'MS5'!$A$1:$B$160,2,0),"0")</f>
        <v>0</v>
      </c>
      <c r="N181" s="58">
        <f>IFERROR(VLOOKUP(M181,'MS5'!$B$1:$C$161,2,0),0)</f>
        <v>0</v>
      </c>
      <c r="O181" s="55" t="str">
        <f>IFERROR(VLOOKUP($B181,'MS6'!$A$1:$B$160,2,0),"0")</f>
        <v>0</v>
      </c>
      <c r="P181" s="58">
        <f>IFERROR(VLOOKUP(O181,'MS6'!$B$1:$C$161,2,0),0)</f>
        <v>0</v>
      </c>
      <c r="Q181" s="55" t="str">
        <f>IFERROR(VLOOKUP($B181,'MS7'!$A$1:$B$160,2,0),"0")</f>
        <v>0</v>
      </c>
      <c r="R181" s="58">
        <f>IFERROR(VLOOKUP(Q181,'MS7'!$B$1:$C$161,2,0),0)</f>
        <v>0</v>
      </c>
      <c r="S181" s="55" t="str">
        <f>IFERROR(VLOOKUP($B181,'MS8'!$A$1:$B$160,2,0),"0")</f>
        <v>0</v>
      </c>
      <c r="T181" s="58">
        <f>IFERROR(VLOOKUP(S181,'MS8'!$B$1:$C$161,2,0),0)</f>
        <v>0</v>
      </c>
      <c r="U181" s="55" t="str">
        <f>IFERROR(VLOOKUP($B181,'MS9'!$A$1:$B$160,2,0),"0")</f>
        <v>0</v>
      </c>
      <c r="V181" s="58">
        <f>IFERROR(VLOOKUP(U181,'MS9'!$B$1:$C$161,2,0),0)</f>
        <v>0</v>
      </c>
      <c r="W181" s="55" t="str">
        <f>IFERROR(VLOOKUP($B181,'MS10'!$A$1:$B$160,2,0),"0")</f>
        <v>0</v>
      </c>
      <c r="X181" s="58">
        <f>IFERROR(VLOOKUP(W181,'MS10'!$B$1:$C$161,2,0),0)</f>
        <v>0</v>
      </c>
      <c r="Y181" s="55" t="str">
        <f>IFERROR(VLOOKUP($B181,'MS11'!$A$1:$B$160,2,0),"0")</f>
        <v>0</v>
      </c>
      <c r="Z181" s="58">
        <f>IFERROR(VLOOKUP(Y181,'MS11'!$B$1:$C$161,2,0),0)</f>
        <v>0</v>
      </c>
      <c r="AA181" s="55" t="str">
        <f>IFERROR(VLOOKUP($B181,'MS12'!$A$1:$B$160,2,0),"0")</f>
        <v>0</v>
      </c>
      <c r="AB181" s="58">
        <f>IFERROR(VLOOKUP(AA181,'MS12'!$B$1:$C$161,2,0),0)</f>
        <v>0</v>
      </c>
      <c r="AC181" s="55" t="str">
        <f>IFERROR(VLOOKUP($B181,'MS13'!$A$1:$B$160,2,0),"0")</f>
        <v>0</v>
      </c>
      <c r="AD181" s="58">
        <f>IFERROR(VLOOKUP(AC181,'MS13'!$B$1:$C$161,2,0),0)</f>
        <v>0</v>
      </c>
      <c r="AE181" s="41"/>
      <c r="AF181" s="51">
        <f t="shared" si="2"/>
        <v>0</v>
      </c>
      <c r="AG181" s="58">
        <f>IFERROR(VLOOKUP($AE181,'MS1'!$A$1:$C$161,3,0),0)</f>
        <v>0</v>
      </c>
      <c r="AH181" s="58">
        <f>IFERROR(VLOOKUP($AE181,'MS2'!$A$1:$C$161,3,0),0)</f>
        <v>0</v>
      </c>
      <c r="AI181" s="58">
        <f>IFERROR(VLOOKUP($AE181,'MS3'!$A$1:$C$161,3,0),0)</f>
        <v>0</v>
      </c>
      <c r="AJ181" s="58">
        <f>IFERROR(VLOOKUP($AE181,'MS4'!$A$1:$C$161,3,0),0)</f>
        <v>0</v>
      </c>
      <c r="AK181" s="58">
        <f>IFERROR(VLOOKUP($AE181,'MS5'!$A$1:$C$161,3,0),0)</f>
        <v>0</v>
      </c>
      <c r="AL181" s="58">
        <f>IFERROR(VLOOKUP($AE181,'MS6'!$A$1:$C$161,3,0),0)</f>
        <v>0</v>
      </c>
      <c r="AM181" s="58">
        <f>IFERROR(VLOOKUP($AE181,'MS7'!$A$1:$C$161,3,0),0)</f>
        <v>0</v>
      </c>
      <c r="AN181" s="58">
        <f>IFERROR(VLOOKUP($AE181,'MS8'!$A$1:$C$161,3,0),0)</f>
        <v>0</v>
      </c>
      <c r="AO181" s="58">
        <f>IFERROR(VLOOKUP($AE181,'MS9'!$A$1:$C$161,3,0),0)</f>
        <v>0</v>
      </c>
      <c r="AP181" s="58">
        <f>IFERROR(VLOOKUP($AE181,'MS10'!$A$1:$C$161,3,0),0)</f>
        <v>0</v>
      </c>
      <c r="AQ181" s="58">
        <f>IFERROR(VLOOKUP($AE181,'MS11'!$A$1:$C$161,3,0),0)</f>
        <v>0</v>
      </c>
      <c r="AR181" s="58">
        <f>IFERROR(VLOOKUP($AE181,'MS12'!$A$1:$C$161,3,0),0)</f>
        <v>0</v>
      </c>
      <c r="AS181" s="58">
        <f>IFERROR(VLOOKUP($AE181,'MS13'!$A$1:$C$161,3,0),0)</f>
        <v>0</v>
      </c>
    </row>
    <row r="182" ht="15.75" customHeight="1">
      <c r="A182" s="45">
        <f t="shared" si="1"/>
        <v>181</v>
      </c>
      <c r="B182" s="83"/>
      <c r="C182" s="51">
        <v>0.0</v>
      </c>
      <c r="D182" s="51"/>
      <c r="E182" s="55" t="str">
        <f>IFERROR(VLOOKUP($B182,'MS1'!$A$1:$B$160,2,0),"0")</f>
        <v>0</v>
      </c>
      <c r="F182" s="58">
        <f>IFERROR(VLOOKUP(E182,'MS1'!$B$1:$C$161,2,0),0)</f>
        <v>0</v>
      </c>
      <c r="G182" s="55" t="str">
        <f>IFERROR(VLOOKUP($B182,'MS2'!$A$1:$B$160,2,0),"0")</f>
        <v>0</v>
      </c>
      <c r="H182" s="58">
        <f>IFERROR(VLOOKUP(G182,'MS2'!$B$1:$C$161,2,0),0)</f>
        <v>0</v>
      </c>
      <c r="I182" s="55">
        <f>IFERROR(VLOOKUP($B182,'MS3'!$A$1:$B$161,2,0),0)</f>
        <v>0</v>
      </c>
      <c r="J182" s="58">
        <f>IFERROR(VLOOKUP(I182,'MS3'!$B$1:$C$161,2,0),0)</f>
        <v>0</v>
      </c>
      <c r="K182" s="55" t="str">
        <f>IFERROR(VLOOKUP($B182,'MS4'!$A$1:$B$160,2,0),"0")</f>
        <v>0</v>
      </c>
      <c r="L182" s="58">
        <f>IFERROR(VLOOKUP(K182,'MS4'!$B$1:$C$161,2,0),0)</f>
        <v>0</v>
      </c>
      <c r="M182" s="55" t="str">
        <f>IFERROR(VLOOKUP($B182,'MS5'!$A$1:$B$160,2,0),"0")</f>
        <v>0</v>
      </c>
      <c r="N182" s="58">
        <f>IFERROR(VLOOKUP(M182,'MS5'!$B$1:$C$161,2,0),0)</f>
        <v>0</v>
      </c>
      <c r="O182" s="55" t="str">
        <f>IFERROR(VLOOKUP($B182,'MS6'!$A$1:$B$160,2,0),"0")</f>
        <v>0</v>
      </c>
      <c r="P182" s="58">
        <f>IFERROR(VLOOKUP(O182,'MS6'!$B$1:$C$161,2,0),0)</f>
        <v>0</v>
      </c>
      <c r="Q182" s="55" t="str">
        <f>IFERROR(VLOOKUP($B182,'MS7'!$A$1:$B$160,2,0),"0")</f>
        <v>0</v>
      </c>
      <c r="R182" s="58">
        <f>IFERROR(VLOOKUP(Q182,'MS7'!$B$1:$C$161,2,0),0)</f>
        <v>0</v>
      </c>
      <c r="S182" s="55" t="str">
        <f>IFERROR(VLOOKUP($B182,'MS8'!$A$1:$B$160,2,0),"0")</f>
        <v>0</v>
      </c>
      <c r="T182" s="58">
        <f>IFERROR(VLOOKUP(S182,'MS8'!$B$1:$C$161,2,0),0)</f>
        <v>0</v>
      </c>
      <c r="U182" s="55" t="str">
        <f>IFERROR(VLOOKUP($B182,'MS9'!$A$1:$B$160,2,0),"0")</f>
        <v>0</v>
      </c>
      <c r="V182" s="58">
        <f>IFERROR(VLOOKUP(U182,'MS9'!$B$1:$C$161,2,0),0)</f>
        <v>0</v>
      </c>
      <c r="W182" s="55" t="str">
        <f>IFERROR(VLOOKUP($B182,'MS10'!$A$1:$B$160,2,0),"0")</f>
        <v>0</v>
      </c>
      <c r="X182" s="58">
        <f>IFERROR(VLOOKUP(W182,'MS10'!$B$1:$C$161,2,0),0)</f>
        <v>0</v>
      </c>
      <c r="Y182" s="55" t="str">
        <f>IFERROR(VLOOKUP($B182,'MS11'!$A$1:$B$160,2,0),"0")</f>
        <v>0</v>
      </c>
      <c r="Z182" s="58">
        <f>IFERROR(VLOOKUP(Y182,'MS11'!$B$1:$C$161,2,0),0)</f>
        <v>0</v>
      </c>
      <c r="AA182" s="55" t="str">
        <f>IFERROR(VLOOKUP($B182,'MS12'!$A$1:$B$160,2,0),"0")</f>
        <v>0</v>
      </c>
      <c r="AB182" s="58">
        <f>IFERROR(VLOOKUP(AA182,'MS12'!$B$1:$C$161,2,0),0)</f>
        <v>0</v>
      </c>
      <c r="AC182" s="55" t="str">
        <f>IFERROR(VLOOKUP($B182,'MS13'!$A$1:$B$160,2,0),"0")</f>
        <v>0</v>
      </c>
      <c r="AD182" s="58">
        <f>IFERROR(VLOOKUP(AC182,'MS13'!$B$1:$C$161,2,0),0)</f>
        <v>0</v>
      </c>
      <c r="AE182" s="41"/>
      <c r="AF182" s="51">
        <f t="shared" si="2"/>
        <v>0</v>
      </c>
      <c r="AG182" s="58">
        <f>IFERROR(VLOOKUP($AE182,'MS1'!$A$1:$C$161,3,0),0)</f>
        <v>0</v>
      </c>
      <c r="AH182" s="58">
        <f>IFERROR(VLOOKUP($AE182,'MS2'!$A$1:$C$161,3,0),0)</f>
        <v>0</v>
      </c>
      <c r="AI182" s="58">
        <f>IFERROR(VLOOKUP($AE182,'MS3'!$A$1:$C$161,3,0),0)</f>
        <v>0</v>
      </c>
      <c r="AJ182" s="58">
        <f>IFERROR(VLOOKUP($AE182,'MS4'!$A$1:$C$161,3,0),0)</f>
        <v>0</v>
      </c>
      <c r="AK182" s="58">
        <f>IFERROR(VLOOKUP($AE182,'MS5'!$A$1:$C$161,3,0),0)</f>
        <v>0</v>
      </c>
      <c r="AL182" s="58">
        <f>IFERROR(VLOOKUP($AE182,'MS6'!$A$1:$C$161,3,0),0)</f>
        <v>0</v>
      </c>
      <c r="AM182" s="58">
        <f>IFERROR(VLOOKUP($AE182,'MS7'!$A$1:$C$161,3,0),0)</f>
        <v>0</v>
      </c>
      <c r="AN182" s="58">
        <f>IFERROR(VLOOKUP($AE182,'MS8'!$A$1:$C$161,3,0),0)</f>
        <v>0</v>
      </c>
      <c r="AO182" s="58">
        <f>IFERROR(VLOOKUP($AE182,'MS9'!$A$1:$C$161,3,0),0)</f>
        <v>0</v>
      </c>
      <c r="AP182" s="58">
        <f>IFERROR(VLOOKUP($AE182,'MS10'!$A$1:$C$161,3,0),0)</f>
        <v>0</v>
      </c>
      <c r="AQ182" s="58">
        <f>IFERROR(VLOOKUP($AE182,'MS11'!$A$1:$C$161,3,0),0)</f>
        <v>0</v>
      </c>
      <c r="AR182" s="58">
        <f>IFERROR(VLOOKUP($AE182,'MS12'!$A$1:$C$161,3,0),0)</f>
        <v>0</v>
      </c>
      <c r="AS182" s="58">
        <f>IFERROR(VLOOKUP($AE182,'MS13'!$A$1:$C$161,3,0),0)</f>
        <v>0</v>
      </c>
    </row>
    <row r="183" ht="15.75" customHeight="1">
      <c r="A183" s="45">
        <f t="shared" si="1"/>
        <v>182</v>
      </c>
      <c r="B183" s="89"/>
      <c r="C183" s="51">
        <v>0.0</v>
      </c>
      <c r="D183" s="51"/>
      <c r="E183" s="55" t="str">
        <f>IFERROR(VLOOKUP($B183,'MS1'!$A$1:$B$160,2,0),"0")</f>
        <v>0</v>
      </c>
      <c r="F183" s="58">
        <f>IFERROR(VLOOKUP(E183,'MS1'!$B$1:$C$161,2,0),0)</f>
        <v>0</v>
      </c>
      <c r="G183" s="55" t="str">
        <f>IFERROR(VLOOKUP($B183,'MS2'!$A$1:$B$160,2,0),"0")</f>
        <v>0</v>
      </c>
      <c r="H183" s="58">
        <f>IFERROR(VLOOKUP(G183,'MS2'!$B$1:$C$161,2,0),0)</f>
        <v>0</v>
      </c>
      <c r="I183" s="55">
        <f>IFERROR(VLOOKUP($B183,'MS3'!$A$1:$B$161,2,0),0)</f>
        <v>0</v>
      </c>
      <c r="J183" s="58">
        <f>IFERROR(VLOOKUP(I183,'MS3'!$B$1:$C$161,2,0),0)</f>
        <v>0</v>
      </c>
      <c r="K183" s="55" t="str">
        <f>IFERROR(VLOOKUP($B183,'MS4'!$A$1:$B$160,2,0),"0")</f>
        <v>0</v>
      </c>
      <c r="L183" s="58">
        <f>IFERROR(VLOOKUP(K183,'MS4'!$B$1:$C$161,2,0),0)</f>
        <v>0</v>
      </c>
      <c r="M183" s="55" t="str">
        <f>IFERROR(VLOOKUP($B183,'MS5'!$A$1:$B$160,2,0),"0")</f>
        <v>0</v>
      </c>
      <c r="N183" s="58">
        <f>IFERROR(VLOOKUP(M183,'MS5'!$B$1:$C$161,2,0),0)</f>
        <v>0</v>
      </c>
      <c r="O183" s="55" t="str">
        <f>IFERROR(VLOOKUP($B183,'MS6'!$A$1:$B$160,2,0),"0")</f>
        <v>0</v>
      </c>
      <c r="P183" s="58">
        <f>IFERROR(VLOOKUP(O183,'MS6'!$B$1:$C$161,2,0),0)</f>
        <v>0</v>
      </c>
      <c r="Q183" s="55" t="str">
        <f>IFERROR(VLOOKUP($B183,'MS7'!$A$1:$B$160,2,0),"0")</f>
        <v>0</v>
      </c>
      <c r="R183" s="58">
        <f>IFERROR(VLOOKUP(Q183,'MS7'!$B$1:$C$161,2,0),0)</f>
        <v>0</v>
      </c>
      <c r="S183" s="55" t="str">
        <f>IFERROR(VLOOKUP($B183,'MS8'!$A$1:$B$160,2,0),"0")</f>
        <v>0</v>
      </c>
      <c r="T183" s="58">
        <f>IFERROR(VLOOKUP(S183,'MS8'!$B$1:$C$161,2,0),0)</f>
        <v>0</v>
      </c>
      <c r="U183" s="55" t="str">
        <f>IFERROR(VLOOKUP($B183,'MS9'!$A$1:$B$160,2,0),"0")</f>
        <v>0</v>
      </c>
      <c r="V183" s="58">
        <f>IFERROR(VLOOKUP(U183,'MS9'!$B$1:$C$161,2,0),0)</f>
        <v>0</v>
      </c>
      <c r="W183" s="55" t="str">
        <f>IFERROR(VLOOKUP($B183,'MS10'!$A$1:$B$160,2,0),"0")</f>
        <v>0</v>
      </c>
      <c r="X183" s="58">
        <f>IFERROR(VLOOKUP(W183,'MS10'!$B$1:$C$161,2,0),0)</f>
        <v>0</v>
      </c>
      <c r="Y183" s="55" t="str">
        <f>IFERROR(VLOOKUP($B183,'MS11'!$A$1:$B$160,2,0),"0")</f>
        <v>0</v>
      </c>
      <c r="Z183" s="58">
        <f>IFERROR(VLOOKUP(Y183,'MS11'!$B$1:$C$161,2,0),0)</f>
        <v>0</v>
      </c>
      <c r="AA183" s="55" t="str">
        <f>IFERROR(VLOOKUP($B183,'MS12'!$A$1:$B$160,2,0),"0")</f>
        <v>0</v>
      </c>
      <c r="AB183" s="58">
        <f>IFERROR(VLOOKUP(AA183,'MS12'!$B$1:$C$161,2,0),0)</f>
        <v>0</v>
      </c>
      <c r="AC183" s="55" t="str">
        <f>IFERROR(VLOOKUP($B183,'MS13'!$A$1:$B$160,2,0),"0")</f>
        <v>0</v>
      </c>
      <c r="AD183" s="58">
        <f>IFERROR(VLOOKUP(AC183,'MS13'!$B$1:$C$161,2,0),0)</f>
        <v>0</v>
      </c>
      <c r="AE183" s="41"/>
      <c r="AF183" s="51">
        <f t="shared" si="2"/>
        <v>0</v>
      </c>
      <c r="AG183" s="58">
        <f>IFERROR(VLOOKUP($AE183,'MS1'!$A$1:$C$161,3,0),0)</f>
        <v>0</v>
      </c>
      <c r="AH183" s="58">
        <f>IFERROR(VLOOKUP($AE183,'MS2'!$A$1:$C$161,3,0),0)</f>
        <v>0</v>
      </c>
      <c r="AI183" s="58">
        <f>IFERROR(VLOOKUP($AE183,'MS3'!$A$1:$C$161,3,0),0)</f>
        <v>0</v>
      </c>
      <c r="AJ183" s="58">
        <f>IFERROR(VLOOKUP($AE183,'MS4'!$A$1:$C$161,3,0),0)</f>
        <v>0</v>
      </c>
      <c r="AK183" s="58">
        <f>IFERROR(VLOOKUP($AE183,'MS5'!$A$1:$C$161,3,0),0)</f>
        <v>0</v>
      </c>
      <c r="AL183" s="58">
        <f>IFERROR(VLOOKUP($AE183,'MS6'!$A$1:$C$161,3,0),0)</f>
        <v>0</v>
      </c>
      <c r="AM183" s="58">
        <f>IFERROR(VLOOKUP($AE183,'MS7'!$A$1:$C$161,3,0),0)</f>
        <v>0</v>
      </c>
      <c r="AN183" s="58">
        <f>IFERROR(VLOOKUP($AE183,'MS8'!$A$1:$C$161,3,0),0)</f>
        <v>0</v>
      </c>
      <c r="AO183" s="58">
        <f>IFERROR(VLOOKUP($AE183,'MS9'!$A$1:$C$161,3,0),0)</f>
        <v>0</v>
      </c>
      <c r="AP183" s="58">
        <f>IFERROR(VLOOKUP($AE183,'MS10'!$A$1:$C$161,3,0),0)</f>
        <v>0</v>
      </c>
      <c r="AQ183" s="58">
        <f>IFERROR(VLOOKUP($AE183,'MS11'!$A$1:$C$161,3,0),0)</f>
        <v>0</v>
      </c>
      <c r="AR183" s="58">
        <f>IFERROR(VLOOKUP($AE183,'MS12'!$A$1:$C$161,3,0),0)</f>
        <v>0</v>
      </c>
      <c r="AS183" s="58">
        <f>IFERROR(VLOOKUP($AE183,'MS13'!$A$1:$C$161,3,0),0)</f>
        <v>0</v>
      </c>
    </row>
    <row r="184" ht="15.75" customHeight="1">
      <c r="A184" s="45">
        <f t="shared" si="1"/>
        <v>183</v>
      </c>
      <c r="B184" s="41"/>
      <c r="C184" s="51">
        <v>0.0</v>
      </c>
      <c r="D184" s="51"/>
      <c r="E184" s="55" t="str">
        <f>IFERROR(VLOOKUP($B184,'MS1'!$A$1:$B$160,2,0),"0")</f>
        <v>0</v>
      </c>
      <c r="F184" s="58">
        <f>IFERROR(VLOOKUP(E184,'MS1'!$B$1:$C$161,2,0),0)</f>
        <v>0</v>
      </c>
      <c r="G184" s="55" t="str">
        <f>IFERROR(VLOOKUP($B184,'MS2'!$A$1:$B$160,2,0),"0")</f>
        <v>0</v>
      </c>
      <c r="H184" s="58">
        <f>IFERROR(VLOOKUP(G184,'MS2'!$B$1:$C$161,2,0),0)</f>
        <v>0</v>
      </c>
      <c r="I184" s="55">
        <f>IFERROR(VLOOKUP($B184,'MS3'!$A$1:$B$161,2,0),0)</f>
        <v>0</v>
      </c>
      <c r="J184" s="58">
        <f>IFERROR(VLOOKUP(I184,'MS3'!$B$1:$C$161,2,0),0)</f>
        <v>0</v>
      </c>
      <c r="K184" s="55" t="str">
        <f>IFERROR(VLOOKUP($B184,'MS4'!$A$1:$B$160,2,0),"0")</f>
        <v>0</v>
      </c>
      <c r="L184" s="58">
        <f>IFERROR(VLOOKUP(K184,'MS4'!$B$1:$C$161,2,0),0)</f>
        <v>0</v>
      </c>
      <c r="M184" s="55" t="str">
        <f>IFERROR(VLOOKUP($B184,'MS5'!$A$1:$B$160,2,0),"0")</f>
        <v>0</v>
      </c>
      <c r="N184" s="58">
        <f>IFERROR(VLOOKUP(M184,'MS5'!$B$1:$C$161,2,0),0)</f>
        <v>0</v>
      </c>
      <c r="O184" s="55" t="str">
        <f>IFERROR(VLOOKUP($B184,'MS6'!$A$1:$B$160,2,0),"0")</f>
        <v>0</v>
      </c>
      <c r="P184" s="58">
        <f>IFERROR(VLOOKUP(O184,'MS6'!$B$1:$C$161,2,0),0)</f>
        <v>0</v>
      </c>
      <c r="Q184" s="55" t="str">
        <f>IFERROR(VLOOKUP($B184,'MS7'!$A$1:$B$160,2,0),"0")</f>
        <v>0</v>
      </c>
      <c r="R184" s="58">
        <f>IFERROR(VLOOKUP(Q184,'MS7'!$B$1:$C$161,2,0),0)</f>
        <v>0</v>
      </c>
      <c r="S184" s="55" t="str">
        <f>IFERROR(VLOOKUP($B184,'MS8'!$A$1:$B$160,2,0),"0")</f>
        <v>0</v>
      </c>
      <c r="T184" s="58">
        <f>IFERROR(VLOOKUP(S184,'MS8'!$B$1:$C$161,2,0),0)</f>
        <v>0</v>
      </c>
      <c r="U184" s="55" t="str">
        <f>IFERROR(VLOOKUP($B184,'MS9'!$A$1:$B$160,2,0),"0")</f>
        <v>0</v>
      </c>
      <c r="V184" s="58">
        <f>IFERROR(VLOOKUP(U184,'MS9'!$B$1:$C$161,2,0),0)</f>
        <v>0</v>
      </c>
      <c r="W184" s="55" t="str">
        <f>IFERROR(VLOOKUP($B184,'MS10'!$A$1:$B$160,2,0),"0")</f>
        <v>0</v>
      </c>
      <c r="X184" s="58">
        <f>IFERROR(VLOOKUP(W184,'MS10'!$B$1:$C$161,2,0),0)</f>
        <v>0</v>
      </c>
      <c r="Y184" s="55" t="str">
        <f>IFERROR(VLOOKUP($B184,'MS11'!$A$1:$B$160,2,0),"0")</f>
        <v>0</v>
      </c>
      <c r="Z184" s="58">
        <f>IFERROR(VLOOKUP(Y184,'MS11'!$B$1:$C$161,2,0),0)</f>
        <v>0</v>
      </c>
      <c r="AA184" s="55" t="str">
        <f>IFERROR(VLOOKUP($B184,'MS12'!$A$1:$B$160,2,0),"0")</f>
        <v>0</v>
      </c>
      <c r="AB184" s="58">
        <f>IFERROR(VLOOKUP(AA184,'MS12'!$B$1:$C$161,2,0),0)</f>
        <v>0</v>
      </c>
      <c r="AC184" s="55" t="str">
        <f>IFERROR(VLOOKUP($B184,'MS13'!$A$1:$B$160,2,0),"0")</f>
        <v>0</v>
      </c>
      <c r="AD184" s="58">
        <f>IFERROR(VLOOKUP(AC184,'MS13'!$B$1:$C$161,2,0),0)</f>
        <v>0</v>
      </c>
      <c r="AE184" s="41"/>
      <c r="AF184" s="51">
        <f t="shared" si="2"/>
        <v>0</v>
      </c>
      <c r="AG184" s="58">
        <f>IFERROR(VLOOKUP($AE184,'MS1'!$A$1:$C$161,3,0),0)</f>
        <v>0</v>
      </c>
      <c r="AH184" s="58">
        <f>IFERROR(VLOOKUP($AE184,'MS2'!$A$1:$C$161,3,0),0)</f>
        <v>0</v>
      </c>
      <c r="AI184" s="58">
        <f>IFERROR(VLOOKUP($AE184,'MS3'!$A$1:$C$161,3,0),0)</f>
        <v>0</v>
      </c>
      <c r="AJ184" s="58">
        <f>IFERROR(VLOOKUP($AE184,'MS4'!$A$1:$C$161,3,0),0)</f>
        <v>0</v>
      </c>
      <c r="AK184" s="58">
        <f>IFERROR(VLOOKUP($AE184,'MS5'!$A$1:$C$161,3,0),0)</f>
        <v>0</v>
      </c>
      <c r="AL184" s="58">
        <f>IFERROR(VLOOKUP($AE184,'MS6'!$A$1:$C$161,3,0),0)</f>
        <v>0</v>
      </c>
      <c r="AM184" s="58">
        <f>IFERROR(VLOOKUP($AE184,'MS7'!$A$1:$C$161,3,0),0)</f>
        <v>0</v>
      </c>
      <c r="AN184" s="58">
        <f>IFERROR(VLOOKUP($AE184,'MS8'!$A$1:$C$161,3,0),0)</f>
        <v>0</v>
      </c>
      <c r="AO184" s="58">
        <f>IFERROR(VLOOKUP($AE184,'MS9'!$A$1:$C$161,3,0),0)</f>
        <v>0</v>
      </c>
      <c r="AP184" s="58">
        <f>IFERROR(VLOOKUP($AE184,'MS10'!$A$1:$C$161,3,0),0)</f>
        <v>0</v>
      </c>
      <c r="AQ184" s="58">
        <f>IFERROR(VLOOKUP($AE184,'MS11'!$A$1:$C$161,3,0),0)</f>
        <v>0</v>
      </c>
      <c r="AR184" s="58">
        <f>IFERROR(VLOOKUP($AE184,'MS12'!$A$1:$C$161,3,0),0)</f>
        <v>0</v>
      </c>
      <c r="AS184" s="58">
        <f>IFERROR(VLOOKUP($AE184,'MS13'!$A$1:$C$161,3,0),0)</f>
        <v>0</v>
      </c>
    </row>
    <row r="185" ht="15.75" customHeight="1">
      <c r="A185" s="45">
        <f t="shared" si="1"/>
        <v>184</v>
      </c>
      <c r="B185" s="41"/>
      <c r="C185" s="51">
        <v>0.0</v>
      </c>
      <c r="D185" s="51"/>
      <c r="E185" s="55" t="str">
        <f>IFERROR(VLOOKUP($B185,'MS1'!$A$1:$B$160,2,0),"0")</f>
        <v>0</v>
      </c>
      <c r="F185" s="58">
        <f>IFERROR(VLOOKUP(E185,'MS1'!$B$1:$C$161,2,0),0)</f>
        <v>0</v>
      </c>
      <c r="G185" s="55" t="str">
        <f>IFERROR(VLOOKUP($B185,'MS2'!$A$1:$B$160,2,0),"0")</f>
        <v>0</v>
      </c>
      <c r="H185" s="58">
        <f>IFERROR(VLOOKUP(G185,'MS2'!$B$1:$C$161,2,0),0)</f>
        <v>0</v>
      </c>
      <c r="I185" s="55">
        <f>IFERROR(VLOOKUP($B185,'MS3'!$A$1:$B$161,2,0),0)</f>
        <v>0</v>
      </c>
      <c r="J185" s="58">
        <f>IFERROR(VLOOKUP(I185,'MS3'!$B$1:$C$161,2,0),0)</f>
        <v>0</v>
      </c>
      <c r="K185" s="55" t="str">
        <f>IFERROR(VLOOKUP($B185,'MS4'!$A$1:$B$160,2,0),"0")</f>
        <v>0</v>
      </c>
      <c r="L185" s="58">
        <f>IFERROR(VLOOKUP(K185,'MS4'!$B$1:$C$161,2,0),0)</f>
        <v>0</v>
      </c>
      <c r="M185" s="55" t="str">
        <f>IFERROR(VLOOKUP($B185,'MS5'!$A$1:$B$160,2,0),"0")</f>
        <v>0</v>
      </c>
      <c r="N185" s="58">
        <f>IFERROR(VLOOKUP(M185,'MS5'!$B$1:$C$161,2,0),0)</f>
        <v>0</v>
      </c>
      <c r="O185" s="55" t="str">
        <f>IFERROR(VLOOKUP($B185,'MS6'!$A$1:$B$160,2,0),"0")</f>
        <v>0</v>
      </c>
      <c r="P185" s="58">
        <f>IFERROR(VLOOKUP(O185,'MS6'!$B$1:$C$161,2,0),0)</f>
        <v>0</v>
      </c>
      <c r="Q185" s="55" t="str">
        <f>IFERROR(VLOOKUP($B185,'MS7'!$A$1:$B$160,2,0),"0")</f>
        <v>0</v>
      </c>
      <c r="R185" s="58">
        <f>IFERROR(VLOOKUP(Q185,'MS7'!$B$1:$C$161,2,0),0)</f>
        <v>0</v>
      </c>
      <c r="S185" s="55" t="str">
        <f>IFERROR(VLOOKUP($B185,'MS8'!$A$1:$B$160,2,0),"0")</f>
        <v>0</v>
      </c>
      <c r="T185" s="58">
        <f>IFERROR(VLOOKUP(S185,'MS8'!$B$1:$C$161,2,0),0)</f>
        <v>0</v>
      </c>
      <c r="U185" s="55" t="str">
        <f>IFERROR(VLOOKUP($B185,'MS9'!$A$1:$B$160,2,0),"0")</f>
        <v>0</v>
      </c>
      <c r="V185" s="58">
        <f>IFERROR(VLOOKUP(U185,'MS9'!$B$1:$C$161,2,0),0)</f>
        <v>0</v>
      </c>
      <c r="W185" s="55" t="str">
        <f>IFERROR(VLOOKUP($B185,'MS10'!$A$1:$B$160,2,0),"0")</f>
        <v>0</v>
      </c>
      <c r="X185" s="58">
        <f>IFERROR(VLOOKUP(W185,'MS10'!$B$1:$C$161,2,0),0)</f>
        <v>0</v>
      </c>
      <c r="Y185" s="55" t="str">
        <f>IFERROR(VLOOKUP($B185,'MS11'!$A$1:$B$160,2,0),"0")</f>
        <v>0</v>
      </c>
      <c r="Z185" s="58">
        <f>IFERROR(VLOOKUP(Y185,'MS11'!$B$1:$C$161,2,0),0)</f>
        <v>0</v>
      </c>
      <c r="AA185" s="55" t="str">
        <f>IFERROR(VLOOKUP($B185,'MS12'!$A$1:$B$160,2,0),"0")</f>
        <v>0</v>
      </c>
      <c r="AB185" s="58">
        <f>IFERROR(VLOOKUP(AA185,'MS12'!$B$1:$C$161,2,0),0)</f>
        <v>0</v>
      </c>
      <c r="AC185" s="55" t="str">
        <f>IFERROR(VLOOKUP($B185,'MS13'!$A$1:$B$160,2,0),"0")</f>
        <v>0</v>
      </c>
      <c r="AD185" s="58">
        <f>IFERROR(VLOOKUP(AC185,'MS13'!$B$1:$C$161,2,0),0)</f>
        <v>0</v>
      </c>
      <c r="AE185" s="41"/>
      <c r="AF185" s="51">
        <f t="shared" si="2"/>
        <v>0</v>
      </c>
      <c r="AG185" s="58">
        <f>IFERROR(VLOOKUP($AE185,'MS1'!$A$1:$C$161,3,0),0)</f>
        <v>0</v>
      </c>
      <c r="AH185" s="58">
        <f>IFERROR(VLOOKUP($AE185,'MS2'!$A$1:$C$161,3,0),0)</f>
        <v>0</v>
      </c>
      <c r="AI185" s="58">
        <f>IFERROR(VLOOKUP($AE185,'MS3'!$A$1:$C$161,3,0),0)</f>
        <v>0</v>
      </c>
      <c r="AJ185" s="58">
        <f>IFERROR(VLOOKUP($AE185,'MS4'!$A$1:$C$161,3,0),0)</f>
        <v>0</v>
      </c>
      <c r="AK185" s="58">
        <f>IFERROR(VLOOKUP($AE185,'MS5'!$A$1:$C$161,3,0),0)</f>
        <v>0</v>
      </c>
      <c r="AL185" s="58">
        <f>IFERROR(VLOOKUP($AE185,'MS6'!$A$1:$C$161,3,0),0)</f>
        <v>0</v>
      </c>
      <c r="AM185" s="58">
        <f>IFERROR(VLOOKUP($AE185,'MS7'!$A$1:$C$161,3,0),0)</f>
        <v>0</v>
      </c>
      <c r="AN185" s="58">
        <f>IFERROR(VLOOKUP($AE185,'MS8'!$A$1:$C$161,3,0),0)</f>
        <v>0</v>
      </c>
      <c r="AO185" s="58">
        <f>IFERROR(VLOOKUP($AE185,'MS9'!$A$1:$C$161,3,0),0)</f>
        <v>0</v>
      </c>
      <c r="AP185" s="58">
        <f>IFERROR(VLOOKUP($AE185,'MS10'!$A$1:$C$161,3,0),0)</f>
        <v>0</v>
      </c>
      <c r="AQ185" s="58">
        <f>IFERROR(VLOOKUP($AE185,'MS11'!$A$1:$C$161,3,0),0)</f>
        <v>0</v>
      </c>
      <c r="AR185" s="58">
        <f>IFERROR(VLOOKUP($AE185,'MS12'!$A$1:$C$161,3,0),0)</f>
        <v>0</v>
      </c>
      <c r="AS185" s="58">
        <f>IFERROR(VLOOKUP($AE185,'MS13'!$A$1:$C$161,3,0),0)</f>
        <v>0</v>
      </c>
    </row>
    <row r="186" ht="15.75" customHeight="1">
      <c r="A186" s="45">
        <f t="shared" si="1"/>
        <v>185</v>
      </c>
      <c r="B186" s="87"/>
      <c r="C186" s="51">
        <v>0.0</v>
      </c>
      <c r="D186" s="51"/>
      <c r="E186" s="55" t="str">
        <f>IFERROR(VLOOKUP($B186,'MS1'!$A$1:$B$160,2,0),"0")</f>
        <v>0</v>
      </c>
      <c r="F186" s="58">
        <f>IFERROR(VLOOKUP(E186,'MS1'!$B$1:$C$161,2,0),0)</f>
        <v>0</v>
      </c>
      <c r="G186" s="55" t="str">
        <f>IFERROR(VLOOKUP($B186,'MS2'!$A$1:$B$160,2,0),"0")</f>
        <v>0</v>
      </c>
      <c r="H186" s="58">
        <f>IFERROR(VLOOKUP(G186,'MS2'!$B$1:$C$161,2,0),0)</f>
        <v>0</v>
      </c>
      <c r="I186" s="55">
        <f>IFERROR(VLOOKUP($B186,'MS3'!$A$1:$B$161,2,0),0)</f>
        <v>0</v>
      </c>
      <c r="J186" s="58">
        <f>IFERROR(VLOOKUP(I186,'MS3'!$B$1:$C$161,2,0),0)</f>
        <v>0</v>
      </c>
      <c r="K186" s="55" t="str">
        <f>IFERROR(VLOOKUP($B186,'MS4'!$A$1:$B$160,2,0),"0")</f>
        <v>0</v>
      </c>
      <c r="L186" s="58">
        <f>IFERROR(VLOOKUP(K186,'MS4'!$B$1:$C$161,2,0),0)</f>
        <v>0</v>
      </c>
      <c r="M186" s="55" t="str">
        <f>IFERROR(VLOOKUP($B186,'MS5'!$A$1:$B$160,2,0),"0")</f>
        <v>0</v>
      </c>
      <c r="N186" s="58">
        <f>IFERROR(VLOOKUP(M186,'MS5'!$B$1:$C$161,2,0),0)</f>
        <v>0</v>
      </c>
      <c r="O186" s="55" t="str">
        <f>IFERROR(VLOOKUP($B186,'MS6'!$A$1:$B$160,2,0),"0")</f>
        <v>0</v>
      </c>
      <c r="P186" s="58">
        <f>IFERROR(VLOOKUP(O186,'MS6'!$B$1:$C$161,2,0),0)</f>
        <v>0</v>
      </c>
      <c r="Q186" s="55" t="str">
        <f>IFERROR(VLOOKUP($B186,'MS7'!$A$1:$B$160,2,0),"0")</f>
        <v>0</v>
      </c>
      <c r="R186" s="58">
        <f>IFERROR(VLOOKUP(Q186,'MS7'!$B$1:$C$161,2,0),0)</f>
        <v>0</v>
      </c>
      <c r="S186" s="55" t="str">
        <f>IFERROR(VLOOKUP($B186,'MS8'!$A$1:$B$160,2,0),"0")</f>
        <v>0</v>
      </c>
      <c r="T186" s="58">
        <f>IFERROR(VLOOKUP(S186,'MS8'!$B$1:$C$161,2,0),0)</f>
        <v>0</v>
      </c>
      <c r="U186" s="55" t="str">
        <f>IFERROR(VLOOKUP($B186,'MS9'!$A$1:$B$160,2,0),"0")</f>
        <v>0</v>
      </c>
      <c r="V186" s="58">
        <f>IFERROR(VLOOKUP(U186,'MS9'!$B$1:$C$161,2,0),0)</f>
        <v>0</v>
      </c>
      <c r="W186" s="55" t="str">
        <f>IFERROR(VLOOKUP($B186,'MS10'!$A$1:$B$160,2,0),"0")</f>
        <v>0</v>
      </c>
      <c r="X186" s="58">
        <f>IFERROR(VLOOKUP(W186,'MS10'!$B$1:$C$161,2,0),0)</f>
        <v>0</v>
      </c>
      <c r="Y186" s="55" t="str">
        <f>IFERROR(VLOOKUP($B186,'MS11'!$A$1:$B$160,2,0),"0")</f>
        <v>0</v>
      </c>
      <c r="Z186" s="58">
        <f>IFERROR(VLOOKUP(Y186,'MS11'!$B$1:$C$161,2,0),0)</f>
        <v>0</v>
      </c>
      <c r="AA186" s="55" t="str">
        <f>IFERROR(VLOOKUP($B186,'MS12'!$A$1:$B$160,2,0),"0")</f>
        <v>0</v>
      </c>
      <c r="AB186" s="58">
        <f>IFERROR(VLOOKUP(AA186,'MS12'!$B$1:$C$161,2,0),0)</f>
        <v>0</v>
      </c>
      <c r="AC186" s="55" t="str">
        <f>IFERROR(VLOOKUP($B186,'MS13'!$A$1:$B$160,2,0),"0")</f>
        <v>0</v>
      </c>
      <c r="AD186" s="58">
        <f>IFERROR(VLOOKUP(AC186,'MS13'!$B$1:$C$161,2,0),0)</f>
        <v>0</v>
      </c>
      <c r="AE186" s="41"/>
      <c r="AF186" s="51">
        <f t="shared" si="2"/>
        <v>0</v>
      </c>
      <c r="AG186" s="58">
        <f>IFERROR(VLOOKUP($AE186,'MS1'!$A$1:$C$161,3,0),0)</f>
        <v>0</v>
      </c>
      <c r="AH186" s="58">
        <f>IFERROR(VLOOKUP($AE186,'MS2'!$A$1:$C$161,3,0),0)</f>
        <v>0</v>
      </c>
      <c r="AI186" s="58">
        <f>IFERROR(VLOOKUP($AE186,'MS3'!$A$1:$C$161,3,0),0)</f>
        <v>0</v>
      </c>
      <c r="AJ186" s="58">
        <f>IFERROR(VLOOKUP($AE186,'MS4'!$A$1:$C$161,3,0),0)</f>
        <v>0</v>
      </c>
      <c r="AK186" s="58">
        <f>IFERROR(VLOOKUP($AE186,'MS5'!$A$1:$C$161,3,0),0)</f>
        <v>0</v>
      </c>
      <c r="AL186" s="58">
        <f>IFERROR(VLOOKUP($AE186,'MS6'!$A$1:$C$161,3,0),0)</f>
        <v>0</v>
      </c>
      <c r="AM186" s="58">
        <f>IFERROR(VLOOKUP($AE186,'MS7'!$A$1:$C$161,3,0),0)</f>
        <v>0</v>
      </c>
      <c r="AN186" s="58">
        <f>IFERROR(VLOOKUP($AE186,'MS8'!$A$1:$C$161,3,0),0)</f>
        <v>0</v>
      </c>
      <c r="AO186" s="58">
        <f>IFERROR(VLOOKUP($AE186,'MS9'!$A$1:$C$161,3,0),0)</f>
        <v>0</v>
      </c>
      <c r="AP186" s="58">
        <f>IFERROR(VLOOKUP($AE186,'MS10'!$A$1:$C$161,3,0),0)</f>
        <v>0</v>
      </c>
      <c r="AQ186" s="58">
        <f>IFERROR(VLOOKUP($AE186,'MS11'!$A$1:$C$161,3,0),0)</f>
        <v>0</v>
      </c>
      <c r="AR186" s="58">
        <f>IFERROR(VLOOKUP($AE186,'MS12'!$A$1:$C$161,3,0),0)</f>
        <v>0</v>
      </c>
      <c r="AS186" s="58">
        <f>IFERROR(VLOOKUP($AE186,'MS13'!$A$1:$C$161,3,0),0)</f>
        <v>0</v>
      </c>
    </row>
    <row r="187" ht="15.75" customHeight="1">
      <c r="A187" s="45">
        <f t="shared" si="1"/>
        <v>186</v>
      </c>
      <c r="B187" s="33"/>
      <c r="C187" s="51">
        <v>0.0</v>
      </c>
      <c r="D187" s="51"/>
      <c r="E187" s="55" t="str">
        <f>IFERROR(VLOOKUP($B187,'MS1'!$A$1:$B$160,2,0),"0")</f>
        <v>0</v>
      </c>
      <c r="F187" s="58">
        <f>IFERROR(VLOOKUP(E187,'MS1'!$B$1:$C$161,2,0),0)</f>
        <v>0</v>
      </c>
      <c r="G187" s="55" t="str">
        <f>IFERROR(VLOOKUP($B187,'MS2'!$A$1:$B$160,2,0),"0")</f>
        <v>0</v>
      </c>
      <c r="H187" s="58">
        <f>IFERROR(VLOOKUP(G187,'MS2'!$B$1:$C$161,2,0),0)</f>
        <v>0</v>
      </c>
      <c r="I187" s="55">
        <f>IFERROR(VLOOKUP($B187,'MS3'!$A$1:$B$161,2,0),0)</f>
        <v>0</v>
      </c>
      <c r="J187" s="58">
        <f>IFERROR(VLOOKUP(I187,'MS3'!$B$1:$C$161,2,0),0)</f>
        <v>0</v>
      </c>
      <c r="K187" s="55" t="str">
        <f>IFERROR(VLOOKUP($B187,'MS4'!$A$1:$B$160,2,0),"0")</f>
        <v>0</v>
      </c>
      <c r="L187" s="58">
        <f>IFERROR(VLOOKUP(K187,'MS4'!$B$1:$C$161,2,0),0)</f>
        <v>0</v>
      </c>
      <c r="M187" s="55" t="str">
        <f>IFERROR(VLOOKUP($B187,'MS5'!$A$1:$B$160,2,0),"0")</f>
        <v>0</v>
      </c>
      <c r="N187" s="58">
        <f>IFERROR(VLOOKUP(M187,'MS5'!$B$1:$C$161,2,0),0)</f>
        <v>0</v>
      </c>
      <c r="O187" s="55" t="str">
        <f>IFERROR(VLOOKUP($B187,'MS6'!$A$1:$B$160,2,0),"0")</f>
        <v>0</v>
      </c>
      <c r="P187" s="58">
        <f>IFERROR(VLOOKUP(O187,'MS6'!$B$1:$C$161,2,0),0)</f>
        <v>0</v>
      </c>
      <c r="Q187" s="55" t="str">
        <f>IFERROR(VLOOKUP($B187,'MS7'!$A$1:$B$160,2,0),"0")</f>
        <v>0</v>
      </c>
      <c r="R187" s="58">
        <f>IFERROR(VLOOKUP(Q187,'MS7'!$B$1:$C$161,2,0),0)</f>
        <v>0</v>
      </c>
      <c r="S187" s="55" t="str">
        <f>IFERROR(VLOOKUP($B187,'MS8'!$A$1:$B$160,2,0),"0")</f>
        <v>0</v>
      </c>
      <c r="T187" s="58">
        <f>IFERROR(VLOOKUP(S187,'MS8'!$B$1:$C$161,2,0),0)</f>
        <v>0</v>
      </c>
      <c r="U187" s="55" t="str">
        <f>IFERROR(VLOOKUP($B187,'MS9'!$A$1:$B$160,2,0),"0")</f>
        <v>0</v>
      </c>
      <c r="V187" s="58">
        <f>IFERROR(VLOOKUP(U187,'MS9'!$B$1:$C$161,2,0),0)</f>
        <v>0</v>
      </c>
      <c r="W187" s="55" t="str">
        <f>IFERROR(VLOOKUP($B187,'MS10'!$A$1:$B$160,2,0),"0")</f>
        <v>0</v>
      </c>
      <c r="X187" s="58">
        <f>IFERROR(VLOOKUP(W187,'MS10'!$B$1:$C$161,2,0),0)</f>
        <v>0</v>
      </c>
      <c r="Y187" s="55" t="str">
        <f>IFERROR(VLOOKUP($B187,'MS11'!$A$1:$B$160,2,0),"0")</f>
        <v>0</v>
      </c>
      <c r="Z187" s="58">
        <f>IFERROR(VLOOKUP(Y187,'MS11'!$B$1:$C$161,2,0),0)</f>
        <v>0</v>
      </c>
      <c r="AA187" s="55" t="str">
        <f>IFERROR(VLOOKUP($B187,'MS12'!$A$1:$B$160,2,0),"0")</f>
        <v>0</v>
      </c>
      <c r="AB187" s="58">
        <f>IFERROR(VLOOKUP(AA187,'MS12'!$B$1:$C$161,2,0),0)</f>
        <v>0</v>
      </c>
      <c r="AC187" s="55" t="str">
        <f>IFERROR(VLOOKUP($B187,'MS13'!$A$1:$B$160,2,0),"0")</f>
        <v>0</v>
      </c>
      <c r="AD187" s="58">
        <f>IFERROR(VLOOKUP(AC187,'MS13'!$B$1:$C$161,2,0),0)</f>
        <v>0</v>
      </c>
      <c r="AE187" s="41"/>
      <c r="AF187" s="51">
        <f t="shared" si="2"/>
        <v>0</v>
      </c>
      <c r="AG187" s="58">
        <f>IFERROR(VLOOKUP($AE187,'MS1'!$A$1:$C$161,3,0),0)</f>
        <v>0</v>
      </c>
      <c r="AH187" s="58">
        <f>IFERROR(VLOOKUP($AE187,'MS2'!$A$1:$C$161,3,0),0)</f>
        <v>0</v>
      </c>
      <c r="AI187" s="58">
        <f>IFERROR(VLOOKUP($AE187,'MS3'!$A$1:$C$161,3,0),0)</f>
        <v>0</v>
      </c>
      <c r="AJ187" s="58">
        <f>IFERROR(VLOOKUP($AE187,'MS4'!$A$1:$C$161,3,0),0)</f>
        <v>0</v>
      </c>
      <c r="AK187" s="58">
        <f>IFERROR(VLOOKUP($AE187,'MS5'!$A$1:$C$161,3,0),0)</f>
        <v>0</v>
      </c>
      <c r="AL187" s="58">
        <f>IFERROR(VLOOKUP($AE187,'MS6'!$A$1:$C$161,3,0),0)</f>
        <v>0</v>
      </c>
      <c r="AM187" s="58">
        <f>IFERROR(VLOOKUP($AE187,'MS7'!$A$1:$C$161,3,0),0)</f>
        <v>0</v>
      </c>
      <c r="AN187" s="58">
        <f>IFERROR(VLOOKUP($AE187,'MS8'!$A$1:$C$161,3,0),0)</f>
        <v>0</v>
      </c>
      <c r="AO187" s="58">
        <f>IFERROR(VLOOKUP($AE187,'MS9'!$A$1:$C$161,3,0),0)</f>
        <v>0</v>
      </c>
      <c r="AP187" s="58">
        <f>IFERROR(VLOOKUP($AE187,'MS10'!$A$1:$C$161,3,0),0)</f>
        <v>0</v>
      </c>
      <c r="AQ187" s="58">
        <f>IFERROR(VLOOKUP($AE187,'MS11'!$A$1:$C$161,3,0),0)</f>
        <v>0</v>
      </c>
      <c r="AR187" s="58">
        <f>IFERROR(VLOOKUP($AE187,'MS12'!$A$1:$C$161,3,0),0)</f>
        <v>0</v>
      </c>
      <c r="AS187" s="58">
        <f>IFERROR(VLOOKUP($AE187,'MS13'!$A$1:$C$161,3,0),0)</f>
        <v>0</v>
      </c>
    </row>
    <row r="188" ht="15.75" customHeight="1">
      <c r="A188" s="45">
        <f t="shared" si="1"/>
        <v>187</v>
      </c>
      <c r="B188" s="33"/>
      <c r="C188" s="51">
        <v>0.0</v>
      </c>
      <c r="D188" s="51"/>
      <c r="E188" s="55" t="str">
        <f>IFERROR(VLOOKUP($B188,'MS1'!$A$1:$B$160,2,0),"0")</f>
        <v>0</v>
      </c>
      <c r="F188" s="58">
        <f>IFERROR(VLOOKUP(E188,'MS1'!$B$1:$C$161,2,0),0)</f>
        <v>0</v>
      </c>
      <c r="G188" s="55" t="str">
        <f>IFERROR(VLOOKUP($B188,'MS2'!$A$1:$B$160,2,0),"0")</f>
        <v>0</v>
      </c>
      <c r="H188" s="58">
        <f>IFERROR(VLOOKUP(G188,'MS2'!$B$1:$C$161,2,0),0)</f>
        <v>0</v>
      </c>
      <c r="I188" s="55">
        <f>IFERROR(VLOOKUP($B188,'MS3'!$A$1:$B$161,2,0),0)</f>
        <v>0</v>
      </c>
      <c r="J188" s="58">
        <f>IFERROR(VLOOKUP(I188,'MS3'!$B$1:$C$161,2,0),0)</f>
        <v>0</v>
      </c>
      <c r="K188" s="55" t="str">
        <f>IFERROR(VLOOKUP($B188,'MS4'!$A$1:$B$160,2,0),"0")</f>
        <v>0</v>
      </c>
      <c r="L188" s="58">
        <f>IFERROR(VLOOKUP(K188,'MS4'!$B$1:$C$161,2,0),0)</f>
        <v>0</v>
      </c>
      <c r="M188" s="55" t="str">
        <f>IFERROR(VLOOKUP($B188,'MS5'!$A$1:$B$160,2,0),"0")</f>
        <v>0</v>
      </c>
      <c r="N188" s="58">
        <f>IFERROR(VLOOKUP(M188,'MS5'!$B$1:$C$161,2,0),0)</f>
        <v>0</v>
      </c>
      <c r="O188" s="55" t="str">
        <f>IFERROR(VLOOKUP($B188,'MS6'!$A$1:$B$160,2,0),"0")</f>
        <v>0</v>
      </c>
      <c r="P188" s="58">
        <f>IFERROR(VLOOKUP(O188,'MS6'!$B$1:$C$161,2,0),0)</f>
        <v>0</v>
      </c>
      <c r="Q188" s="55" t="str">
        <f>IFERROR(VLOOKUP($B188,'MS7'!$A$1:$B$160,2,0),"0")</f>
        <v>0</v>
      </c>
      <c r="R188" s="58">
        <f>IFERROR(VLOOKUP(Q188,'MS7'!$B$1:$C$161,2,0),0)</f>
        <v>0</v>
      </c>
      <c r="S188" s="55" t="str">
        <f>IFERROR(VLOOKUP($B188,'MS8'!$A$1:$B$160,2,0),"0")</f>
        <v>0</v>
      </c>
      <c r="T188" s="58">
        <f>IFERROR(VLOOKUP(S188,'MS8'!$B$1:$C$161,2,0),0)</f>
        <v>0</v>
      </c>
      <c r="U188" s="55" t="str">
        <f>IFERROR(VLOOKUP($B188,'MS9'!$A$1:$B$160,2,0),"0")</f>
        <v>0</v>
      </c>
      <c r="V188" s="58">
        <f>IFERROR(VLOOKUP(U188,'MS9'!$B$1:$C$161,2,0),0)</f>
        <v>0</v>
      </c>
      <c r="W188" s="55" t="str">
        <f>IFERROR(VLOOKUP($B188,'MS10'!$A$1:$B$160,2,0),"0")</f>
        <v>0</v>
      </c>
      <c r="X188" s="58">
        <f>IFERROR(VLOOKUP(W188,'MS10'!$B$1:$C$161,2,0),0)</f>
        <v>0</v>
      </c>
      <c r="Y188" s="55" t="str">
        <f>IFERROR(VLOOKUP($B188,'MS11'!$A$1:$B$160,2,0),"0")</f>
        <v>0</v>
      </c>
      <c r="Z188" s="58">
        <f>IFERROR(VLOOKUP(Y188,'MS11'!$B$1:$C$161,2,0),0)</f>
        <v>0</v>
      </c>
      <c r="AA188" s="55" t="str">
        <f>IFERROR(VLOOKUP($B188,'MS12'!$A$1:$B$160,2,0),"0")</f>
        <v>0</v>
      </c>
      <c r="AB188" s="58">
        <f>IFERROR(VLOOKUP(AA188,'MS12'!$B$1:$C$161,2,0),0)</f>
        <v>0</v>
      </c>
      <c r="AC188" s="55" t="str">
        <f>IFERROR(VLOOKUP($B188,'MS13'!$A$1:$B$160,2,0),"0")</f>
        <v>0</v>
      </c>
      <c r="AD188" s="58">
        <f>IFERROR(VLOOKUP(AC188,'MS13'!$B$1:$C$161,2,0),0)</f>
        <v>0</v>
      </c>
      <c r="AE188" s="41"/>
      <c r="AF188" s="51">
        <f t="shared" si="2"/>
        <v>0</v>
      </c>
      <c r="AG188" s="58">
        <f>IFERROR(VLOOKUP($AE188,'MS1'!$A$1:$C$161,3,0),0)</f>
        <v>0</v>
      </c>
      <c r="AH188" s="58">
        <f>IFERROR(VLOOKUP($AE188,'MS2'!$A$1:$C$161,3,0),0)</f>
        <v>0</v>
      </c>
      <c r="AI188" s="58">
        <f>IFERROR(VLOOKUP($AE188,'MS3'!$A$1:$C$161,3,0),0)</f>
        <v>0</v>
      </c>
      <c r="AJ188" s="58">
        <f>IFERROR(VLOOKUP($AE188,'MS4'!$A$1:$C$161,3,0),0)</f>
        <v>0</v>
      </c>
      <c r="AK188" s="58">
        <f>IFERROR(VLOOKUP($AE188,'MS5'!$A$1:$C$161,3,0),0)</f>
        <v>0</v>
      </c>
      <c r="AL188" s="58">
        <f>IFERROR(VLOOKUP($AE188,'MS6'!$A$1:$C$161,3,0),0)</f>
        <v>0</v>
      </c>
      <c r="AM188" s="58">
        <f>IFERROR(VLOOKUP($AE188,'MS7'!$A$1:$C$161,3,0),0)</f>
        <v>0</v>
      </c>
      <c r="AN188" s="58">
        <f>IFERROR(VLOOKUP($AE188,'MS8'!$A$1:$C$161,3,0),0)</f>
        <v>0</v>
      </c>
      <c r="AO188" s="58">
        <f>IFERROR(VLOOKUP($AE188,'MS9'!$A$1:$C$161,3,0),0)</f>
        <v>0</v>
      </c>
      <c r="AP188" s="58">
        <f>IFERROR(VLOOKUP($AE188,'MS10'!$A$1:$C$161,3,0),0)</f>
        <v>0</v>
      </c>
      <c r="AQ188" s="58">
        <f>IFERROR(VLOOKUP($AE188,'MS11'!$A$1:$C$161,3,0),0)</f>
        <v>0</v>
      </c>
      <c r="AR188" s="58">
        <f>IFERROR(VLOOKUP($AE188,'MS12'!$A$1:$C$161,3,0),0)</f>
        <v>0</v>
      </c>
      <c r="AS188" s="58">
        <f>IFERROR(VLOOKUP($AE188,'MS13'!$A$1:$C$161,3,0),0)</f>
        <v>0</v>
      </c>
    </row>
    <row r="189" ht="15.75" customHeight="1">
      <c r="A189" s="45">
        <f t="shared" si="1"/>
        <v>188</v>
      </c>
      <c r="B189" s="33"/>
      <c r="C189" s="51">
        <v>0.0</v>
      </c>
      <c r="D189" s="51"/>
      <c r="E189" s="55" t="str">
        <f>IFERROR(VLOOKUP($B189,'MS1'!$A$1:$B$160,2,0),"0")</f>
        <v>0</v>
      </c>
      <c r="F189" s="58">
        <f>IFERROR(VLOOKUP(E189,'MS1'!$B$1:$C$161,2,0),0)</f>
        <v>0</v>
      </c>
      <c r="G189" s="55" t="str">
        <f>IFERROR(VLOOKUP($B189,'MS2'!$A$1:$B$160,2,0),"0")</f>
        <v>0</v>
      </c>
      <c r="H189" s="58">
        <f>IFERROR(VLOOKUP(G189,'MS2'!$B$1:$C$161,2,0),0)</f>
        <v>0</v>
      </c>
      <c r="I189" s="55">
        <f>IFERROR(VLOOKUP($B189,'MS3'!$A$1:$B$161,2,0),0)</f>
        <v>0</v>
      </c>
      <c r="J189" s="58">
        <f>IFERROR(VLOOKUP(I189,'MS3'!$B$1:$C$161,2,0),0)</f>
        <v>0</v>
      </c>
      <c r="K189" s="55" t="str">
        <f>IFERROR(VLOOKUP($B189,'MS4'!$A$1:$B$160,2,0),"0")</f>
        <v>0</v>
      </c>
      <c r="L189" s="58">
        <f>IFERROR(VLOOKUP(K189,'MS4'!$B$1:$C$161,2,0),0)</f>
        <v>0</v>
      </c>
      <c r="M189" s="55" t="str">
        <f>IFERROR(VLOOKUP($B189,'MS5'!$A$1:$B$160,2,0),"0")</f>
        <v>0</v>
      </c>
      <c r="N189" s="58">
        <f>IFERROR(VLOOKUP(M189,'MS5'!$B$1:$C$161,2,0),0)</f>
        <v>0</v>
      </c>
      <c r="O189" s="55" t="str">
        <f>IFERROR(VLOOKUP($B189,'MS6'!$A$1:$B$160,2,0),"0")</f>
        <v>0</v>
      </c>
      <c r="P189" s="58">
        <f>IFERROR(VLOOKUP(O189,'MS6'!$B$1:$C$161,2,0),0)</f>
        <v>0</v>
      </c>
      <c r="Q189" s="55" t="str">
        <f>IFERROR(VLOOKUP($B189,'MS7'!$A$1:$B$160,2,0),"0")</f>
        <v>0</v>
      </c>
      <c r="R189" s="58">
        <f>IFERROR(VLOOKUP(Q189,'MS7'!$B$1:$C$161,2,0),0)</f>
        <v>0</v>
      </c>
      <c r="S189" s="55" t="str">
        <f>IFERROR(VLOOKUP($B189,'MS8'!$A$1:$B$160,2,0),"0")</f>
        <v>0</v>
      </c>
      <c r="T189" s="58">
        <f>IFERROR(VLOOKUP(S189,'MS8'!$B$1:$C$161,2,0),0)</f>
        <v>0</v>
      </c>
      <c r="U189" s="55" t="str">
        <f>IFERROR(VLOOKUP($B189,'MS9'!$A$1:$B$160,2,0),"0")</f>
        <v>0</v>
      </c>
      <c r="V189" s="58">
        <f>IFERROR(VLOOKUP(U189,'MS9'!$B$1:$C$161,2,0),0)</f>
        <v>0</v>
      </c>
      <c r="W189" s="55" t="str">
        <f>IFERROR(VLOOKUP($B189,'MS10'!$A$1:$B$160,2,0),"0")</f>
        <v>0</v>
      </c>
      <c r="X189" s="58">
        <f>IFERROR(VLOOKUP(W189,'MS10'!$B$1:$C$161,2,0),0)</f>
        <v>0</v>
      </c>
      <c r="Y189" s="55" t="str">
        <f>IFERROR(VLOOKUP($B189,'MS11'!$A$1:$B$160,2,0),"0")</f>
        <v>0</v>
      </c>
      <c r="Z189" s="58">
        <f>IFERROR(VLOOKUP(Y189,'MS11'!$B$1:$C$161,2,0),0)</f>
        <v>0</v>
      </c>
      <c r="AA189" s="55" t="str">
        <f>IFERROR(VLOOKUP($B189,'MS12'!$A$1:$B$160,2,0),"0")</f>
        <v>0</v>
      </c>
      <c r="AB189" s="58">
        <f>IFERROR(VLOOKUP(AA189,'MS12'!$B$1:$C$161,2,0),0)</f>
        <v>0</v>
      </c>
      <c r="AC189" s="55" t="str">
        <f>IFERROR(VLOOKUP($B189,'MS13'!$A$1:$B$160,2,0),"0")</f>
        <v>0</v>
      </c>
      <c r="AD189" s="58">
        <f>IFERROR(VLOOKUP(AC189,'MS13'!$B$1:$C$161,2,0),0)</f>
        <v>0</v>
      </c>
      <c r="AE189" s="41"/>
      <c r="AF189" s="51">
        <f t="shared" si="2"/>
        <v>0</v>
      </c>
      <c r="AG189" s="58">
        <f>IFERROR(VLOOKUP($AE189,'MS1'!$A$1:$C$161,3,0),0)</f>
        <v>0</v>
      </c>
      <c r="AH189" s="58">
        <f>IFERROR(VLOOKUP($AE189,'MS2'!$A$1:$C$161,3,0),0)</f>
        <v>0</v>
      </c>
      <c r="AI189" s="58">
        <f>IFERROR(VLOOKUP($AE189,'MS3'!$A$1:$C$161,3,0),0)</f>
        <v>0</v>
      </c>
      <c r="AJ189" s="58">
        <f>IFERROR(VLOOKUP($AE189,'MS4'!$A$1:$C$161,3,0),0)</f>
        <v>0</v>
      </c>
      <c r="AK189" s="58">
        <f>IFERROR(VLOOKUP($AE189,'MS5'!$A$1:$C$161,3,0),0)</f>
        <v>0</v>
      </c>
      <c r="AL189" s="58">
        <f>IFERROR(VLOOKUP($AE189,'MS6'!$A$1:$C$161,3,0),0)</f>
        <v>0</v>
      </c>
      <c r="AM189" s="58">
        <f>IFERROR(VLOOKUP($AE189,'MS7'!$A$1:$C$161,3,0),0)</f>
        <v>0</v>
      </c>
      <c r="AN189" s="58">
        <f>IFERROR(VLOOKUP($AE189,'MS8'!$A$1:$C$161,3,0),0)</f>
        <v>0</v>
      </c>
      <c r="AO189" s="58">
        <f>IFERROR(VLOOKUP($AE189,'MS9'!$A$1:$C$161,3,0),0)</f>
        <v>0</v>
      </c>
      <c r="AP189" s="58">
        <f>IFERROR(VLOOKUP($AE189,'MS10'!$A$1:$C$161,3,0),0)</f>
        <v>0</v>
      </c>
      <c r="AQ189" s="58">
        <f>IFERROR(VLOOKUP($AE189,'MS11'!$A$1:$C$161,3,0),0)</f>
        <v>0</v>
      </c>
      <c r="AR189" s="58">
        <f>IFERROR(VLOOKUP($AE189,'MS12'!$A$1:$C$161,3,0),0)</f>
        <v>0</v>
      </c>
      <c r="AS189" s="58">
        <f>IFERROR(VLOOKUP($AE189,'MS13'!$A$1:$C$161,3,0),0)</f>
        <v>0</v>
      </c>
    </row>
    <row r="190" ht="15.75" customHeight="1">
      <c r="A190" s="45">
        <f t="shared" si="1"/>
        <v>189</v>
      </c>
      <c r="B190" s="33"/>
      <c r="C190" s="51">
        <v>0.0</v>
      </c>
      <c r="D190" s="51"/>
      <c r="E190" s="55" t="str">
        <f>IFERROR(VLOOKUP($B190,'MS1'!$A$1:$B$160,2,0),"0")</f>
        <v>0</v>
      </c>
      <c r="F190" s="58">
        <f>IFERROR(VLOOKUP(E190,'MS1'!$B$1:$C$161,2,0),0)</f>
        <v>0</v>
      </c>
      <c r="G190" s="55" t="str">
        <f>IFERROR(VLOOKUP($B190,'MS2'!$A$1:$B$160,2,0),"0")</f>
        <v>0</v>
      </c>
      <c r="H190" s="58">
        <f>IFERROR(VLOOKUP(G190,'MS2'!$B$1:$C$161,2,0),0)</f>
        <v>0</v>
      </c>
      <c r="I190" s="55">
        <f>IFERROR(VLOOKUP($B190,'MS3'!$A$1:$B$161,2,0),0)</f>
        <v>0</v>
      </c>
      <c r="J190" s="58">
        <f>IFERROR(VLOOKUP(I190,'MS3'!$B$1:$C$161,2,0),0)</f>
        <v>0</v>
      </c>
      <c r="K190" s="55" t="str">
        <f>IFERROR(VLOOKUP($B190,'MS4'!$A$1:$B$160,2,0),"0")</f>
        <v>0</v>
      </c>
      <c r="L190" s="58">
        <f>IFERROR(VLOOKUP(K190,'MS4'!$B$1:$C$161,2,0),0)</f>
        <v>0</v>
      </c>
      <c r="M190" s="55" t="str">
        <f>IFERROR(VLOOKUP($B190,'MS5'!$A$1:$B$160,2,0),"0")</f>
        <v>0</v>
      </c>
      <c r="N190" s="58">
        <f>IFERROR(VLOOKUP(M190,'MS5'!$B$1:$C$161,2,0),0)</f>
        <v>0</v>
      </c>
      <c r="O190" s="55" t="str">
        <f>IFERROR(VLOOKUP($B190,'MS6'!$A$1:$B$160,2,0),"0")</f>
        <v>0</v>
      </c>
      <c r="P190" s="58">
        <f>IFERROR(VLOOKUP(O190,'MS6'!$B$1:$C$161,2,0),0)</f>
        <v>0</v>
      </c>
      <c r="Q190" s="55" t="str">
        <f>IFERROR(VLOOKUP($B190,'MS7'!$A$1:$B$160,2,0),"0")</f>
        <v>0</v>
      </c>
      <c r="R190" s="58">
        <f>IFERROR(VLOOKUP(Q190,'MS7'!$B$1:$C$161,2,0),0)</f>
        <v>0</v>
      </c>
      <c r="S190" s="55" t="str">
        <f>IFERROR(VLOOKUP($B190,'MS8'!$A$1:$B$160,2,0),"0")</f>
        <v>0</v>
      </c>
      <c r="T190" s="58">
        <f>IFERROR(VLOOKUP(S190,'MS8'!$B$1:$C$161,2,0),0)</f>
        <v>0</v>
      </c>
      <c r="U190" s="55" t="str">
        <f>IFERROR(VLOOKUP($B190,'MS9'!$A$1:$B$160,2,0),"0")</f>
        <v>0</v>
      </c>
      <c r="V190" s="58">
        <f>IFERROR(VLOOKUP(U190,'MS9'!$B$1:$C$161,2,0),0)</f>
        <v>0</v>
      </c>
      <c r="W190" s="55" t="str">
        <f>IFERROR(VLOOKUP($B190,'MS10'!$A$1:$B$160,2,0),"0")</f>
        <v>0</v>
      </c>
      <c r="X190" s="58">
        <f>IFERROR(VLOOKUP(W190,'MS10'!$B$1:$C$161,2,0),0)</f>
        <v>0</v>
      </c>
      <c r="Y190" s="55" t="str">
        <f>IFERROR(VLOOKUP($B190,'MS11'!$A$1:$B$160,2,0),"0")</f>
        <v>0</v>
      </c>
      <c r="Z190" s="58">
        <f>IFERROR(VLOOKUP(Y190,'MS11'!$B$1:$C$161,2,0),0)</f>
        <v>0</v>
      </c>
      <c r="AA190" s="55" t="str">
        <f>IFERROR(VLOOKUP($B190,'MS12'!$A$1:$B$160,2,0),"0")</f>
        <v>0</v>
      </c>
      <c r="AB190" s="58">
        <f>IFERROR(VLOOKUP(AA190,'MS12'!$B$1:$C$161,2,0),0)</f>
        <v>0</v>
      </c>
      <c r="AC190" s="55" t="str">
        <f>IFERROR(VLOOKUP($B190,'MS13'!$A$1:$B$160,2,0),"0")</f>
        <v>0</v>
      </c>
      <c r="AD190" s="58">
        <f>IFERROR(VLOOKUP(AC190,'MS13'!$B$1:$C$161,2,0),0)</f>
        <v>0</v>
      </c>
      <c r="AE190" s="41"/>
      <c r="AF190" s="51">
        <f t="shared" si="2"/>
        <v>0</v>
      </c>
      <c r="AG190" s="58">
        <f>IFERROR(VLOOKUP($AE190,'MS1'!$A$1:$C$161,3,0),0)</f>
        <v>0</v>
      </c>
      <c r="AH190" s="58">
        <f>IFERROR(VLOOKUP($AE190,'MS2'!$A$1:$C$161,3,0),0)</f>
        <v>0</v>
      </c>
      <c r="AI190" s="58">
        <f>IFERROR(VLOOKUP($AE190,'MS3'!$A$1:$C$161,3,0),0)</f>
        <v>0</v>
      </c>
      <c r="AJ190" s="58">
        <f>IFERROR(VLOOKUP($AE190,'MS4'!$A$1:$C$161,3,0),0)</f>
        <v>0</v>
      </c>
      <c r="AK190" s="58">
        <f>IFERROR(VLOOKUP($AE190,'MS5'!$A$1:$C$161,3,0),0)</f>
        <v>0</v>
      </c>
      <c r="AL190" s="58">
        <f>IFERROR(VLOOKUP($AE190,'MS6'!$A$1:$C$161,3,0),0)</f>
        <v>0</v>
      </c>
      <c r="AM190" s="58">
        <f>IFERROR(VLOOKUP($AE190,'MS7'!$A$1:$C$161,3,0),0)</f>
        <v>0</v>
      </c>
      <c r="AN190" s="58">
        <f>IFERROR(VLOOKUP($AE190,'MS8'!$A$1:$C$161,3,0),0)</f>
        <v>0</v>
      </c>
      <c r="AO190" s="58">
        <f>IFERROR(VLOOKUP($AE190,'MS9'!$A$1:$C$161,3,0),0)</f>
        <v>0</v>
      </c>
      <c r="AP190" s="58">
        <f>IFERROR(VLOOKUP($AE190,'MS10'!$A$1:$C$161,3,0),0)</f>
        <v>0</v>
      </c>
      <c r="AQ190" s="58">
        <f>IFERROR(VLOOKUP($AE190,'MS11'!$A$1:$C$161,3,0),0)</f>
        <v>0</v>
      </c>
      <c r="AR190" s="58">
        <f>IFERROR(VLOOKUP($AE190,'MS12'!$A$1:$C$161,3,0),0)</f>
        <v>0</v>
      </c>
      <c r="AS190" s="58">
        <f>IFERROR(VLOOKUP($AE190,'MS13'!$A$1:$C$161,3,0),0)</f>
        <v>0</v>
      </c>
    </row>
    <row r="191" ht="15.75" customHeight="1">
      <c r="A191" s="45">
        <f t="shared" si="1"/>
        <v>190</v>
      </c>
      <c r="B191" s="33"/>
      <c r="C191" s="51">
        <v>0.0</v>
      </c>
      <c r="D191" s="51"/>
      <c r="E191" s="55" t="str">
        <f>IFERROR(VLOOKUP($B191,'MS1'!$A$1:$B$160,2,0),"0")</f>
        <v>0</v>
      </c>
      <c r="F191" s="58">
        <f>IFERROR(VLOOKUP(E191,'MS1'!$B$1:$C$161,2,0),0)</f>
        <v>0</v>
      </c>
      <c r="G191" s="55" t="str">
        <f>IFERROR(VLOOKUP($B191,'MS2'!$A$1:$B$160,2,0),"0")</f>
        <v>0</v>
      </c>
      <c r="H191" s="58">
        <f>IFERROR(VLOOKUP(G191,'MS2'!$B$1:$C$161,2,0),0)</f>
        <v>0</v>
      </c>
      <c r="I191" s="55">
        <f>IFERROR(VLOOKUP($B191,'MS3'!$A$1:$B$161,2,0),0)</f>
        <v>0</v>
      </c>
      <c r="J191" s="58">
        <f>IFERROR(VLOOKUP(I191,'MS3'!$B$1:$C$161,2,0),0)</f>
        <v>0</v>
      </c>
      <c r="K191" s="55" t="str">
        <f>IFERROR(VLOOKUP($B191,'MS4'!$A$1:$B$160,2,0),"0")</f>
        <v>0</v>
      </c>
      <c r="L191" s="58">
        <f>IFERROR(VLOOKUP(K191,'MS4'!$B$1:$C$161,2,0),0)</f>
        <v>0</v>
      </c>
      <c r="M191" s="55" t="str">
        <f>IFERROR(VLOOKUP($B191,'MS5'!$A$1:$B$160,2,0),"0")</f>
        <v>0</v>
      </c>
      <c r="N191" s="58">
        <f>IFERROR(VLOOKUP(M191,'MS5'!$B$1:$C$161,2,0),0)</f>
        <v>0</v>
      </c>
      <c r="O191" s="55" t="str">
        <f>IFERROR(VLOOKUP($B191,'MS6'!$A$1:$B$160,2,0),"0")</f>
        <v>0</v>
      </c>
      <c r="P191" s="58">
        <f>IFERROR(VLOOKUP(O191,'MS6'!$B$1:$C$161,2,0),0)</f>
        <v>0</v>
      </c>
      <c r="Q191" s="55" t="str">
        <f>IFERROR(VLOOKUP($B191,'MS7'!$A$1:$B$160,2,0),"0")</f>
        <v>0</v>
      </c>
      <c r="R191" s="58">
        <f>IFERROR(VLOOKUP(Q191,'MS7'!$B$1:$C$161,2,0),0)</f>
        <v>0</v>
      </c>
      <c r="S191" s="55" t="str">
        <f>IFERROR(VLOOKUP($B191,'MS8'!$A$1:$B$160,2,0),"0")</f>
        <v>0</v>
      </c>
      <c r="T191" s="58">
        <f>IFERROR(VLOOKUP(S191,'MS8'!$B$1:$C$161,2,0),0)</f>
        <v>0</v>
      </c>
      <c r="U191" s="55" t="str">
        <f>IFERROR(VLOOKUP($B191,'MS9'!$A$1:$B$160,2,0),"0")</f>
        <v>0</v>
      </c>
      <c r="V191" s="58">
        <f>IFERROR(VLOOKUP(U191,'MS9'!$B$1:$C$161,2,0),0)</f>
        <v>0</v>
      </c>
      <c r="W191" s="55" t="str">
        <f>IFERROR(VLOOKUP($B191,'MS10'!$A$1:$B$160,2,0),"0")</f>
        <v>0</v>
      </c>
      <c r="X191" s="58">
        <f>IFERROR(VLOOKUP(W191,'MS10'!$B$1:$C$161,2,0),0)</f>
        <v>0</v>
      </c>
      <c r="Y191" s="55" t="str">
        <f>IFERROR(VLOOKUP($B191,'MS11'!$A$1:$B$160,2,0),"0")</f>
        <v>0</v>
      </c>
      <c r="Z191" s="58">
        <f>IFERROR(VLOOKUP(Y191,'MS11'!$B$1:$C$161,2,0),0)</f>
        <v>0</v>
      </c>
      <c r="AA191" s="55" t="str">
        <f>IFERROR(VLOOKUP($B191,'MS12'!$A$1:$B$160,2,0),"0")</f>
        <v>0</v>
      </c>
      <c r="AB191" s="58">
        <f>IFERROR(VLOOKUP(AA191,'MS12'!$B$1:$C$161,2,0),0)</f>
        <v>0</v>
      </c>
      <c r="AC191" s="55" t="str">
        <f>IFERROR(VLOOKUP($B191,'MS13'!$A$1:$B$160,2,0),"0")</f>
        <v>0</v>
      </c>
      <c r="AD191" s="58">
        <f>IFERROR(VLOOKUP(AC191,'MS13'!$B$1:$C$161,2,0),0)</f>
        <v>0</v>
      </c>
      <c r="AE191" s="41"/>
      <c r="AF191" s="51">
        <f t="shared" si="2"/>
        <v>0</v>
      </c>
      <c r="AG191" s="58">
        <f>IFERROR(VLOOKUP($AE191,'MS1'!$A$1:$C$161,3,0),0)</f>
        <v>0</v>
      </c>
      <c r="AH191" s="58">
        <f>IFERROR(VLOOKUP($AE191,'MS2'!$A$1:$C$161,3,0),0)</f>
        <v>0</v>
      </c>
      <c r="AI191" s="58">
        <f>IFERROR(VLOOKUP($AE191,'MS3'!$A$1:$C$161,3,0),0)</f>
        <v>0</v>
      </c>
      <c r="AJ191" s="58">
        <f>IFERROR(VLOOKUP($AE191,'MS4'!$A$1:$C$161,3,0),0)</f>
        <v>0</v>
      </c>
      <c r="AK191" s="58">
        <f>IFERROR(VLOOKUP($AE191,'MS5'!$A$1:$C$161,3,0),0)</f>
        <v>0</v>
      </c>
      <c r="AL191" s="58">
        <f>IFERROR(VLOOKUP($AE191,'MS6'!$A$1:$C$161,3,0),0)</f>
        <v>0</v>
      </c>
      <c r="AM191" s="58">
        <f>IFERROR(VLOOKUP($AE191,'MS7'!$A$1:$C$161,3,0),0)</f>
        <v>0</v>
      </c>
      <c r="AN191" s="58">
        <f>IFERROR(VLOOKUP($AE191,'MS8'!$A$1:$C$161,3,0),0)</f>
        <v>0</v>
      </c>
      <c r="AO191" s="58">
        <f>IFERROR(VLOOKUP($AE191,'MS9'!$A$1:$C$161,3,0),0)</f>
        <v>0</v>
      </c>
      <c r="AP191" s="58">
        <f>IFERROR(VLOOKUP($AE191,'MS10'!$A$1:$C$161,3,0),0)</f>
        <v>0</v>
      </c>
      <c r="AQ191" s="58">
        <f>IFERROR(VLOOKUP($AE191,'MS11'!$A$1:$C$161,3,0),0)</f>
        <v>0</v>
      </c>
      <c r="AR191" s="58">
        <f>IFERROR(VLOOKUP($AE191,'MS12'!$A$1:$C$161,3,0),0)</f>
        <v>0</v>
      </c>
      <c r="AS191" s="58">
        <f>IFERROR(VLOOKUP($AE191,'MS13'!$A$1:$C$161,3,0),0)</f>
        <v>0</v>
      </c>
    </row>
    <row r="192" ht="15.75" customHeight="1">
      <c r="A192" s="45">
        <f t="shared" si="1"/>
        <v>191</v>
      </c>
      <c r="B192" s="33"/>
      <c r="C192" s="51">
        <v>0.0</v>
      </c>
      <c r="D192" s="51"/>
      <c r="E192" s="55" t="str">
        <f>IFERROR(VLOOKUP($B192,'MS1'!$A$1:$B$160,2,0),"0")</f>
        <v>0</v>
      </c>
      <c r="F192" s="58">
        <f>IFERROR(VLOOKUP(E192,'MS1'!$B$1:$C$161,2,0),0)</f>
        <v>0</v>
      </c>
      <c r="G192" s="55" t="str">
        <f>IFERROR(VLOOKUP($B192,'MS2'!$A$1:$B$160,2,0),"0")</f>
        <v>0</v>
      </c>
      <c r="H192" s="58">
        <f>IFERROR(VLOOKUP(G192,'MS2'!$B$1:$C$161,2,0),0)</f>
        <v>0</v>
      </c>
      <c r="I192" s="55">
        <f>IFERROR(VLOOKUP($B192,'MS3'!$A$1:$B$161,2,0),0)</f>
        <v>0</v>
      </c>
      <c r="J192" s="58">
        <f>IFERROR(VLOOKUP(I192,'MS3'!$B$1:$C$161,2,0),0)</f>
        <v>0</v>
      </c>
      <c r="K192" s="55" t="str">
        <f>IFERROR(VLOOKUP($B192,'MS4'!$A$1:$B$160,2,0),"0")</f>
        <v>0</v>
      </c>
      <c r="L192" s="58">
        <f>IFERROR(VLOOKUP(K192,'MS4'!$B$1:$C$161,2,0),0)</f>
        <v>0</v>
      </c>
      <c r="M192" s="55" t="str">
        <f>IFERROR(VLOOKUP($B192,'MS5'!$A$1:$B$160,2,0),"0")</f>
        <v>0</v>
      </c>
      <c r="N192" s="58">
        <f>IFERROR(VLOOKUP(M192,'MS5'!$B$1:$C$161,2,0),0)</f>
        <v>0</v>
      </c>
      <c r="O192" s="55" t="str">
        <f>IFERROR(VLOOKUP($B192,'MS6'!$A$1:$B$160,2,0),"0")</f>
        <v>0</v>
      </c>
      <c r="P192" s="58">
        <f>IFERROR(VLOOKUP(O192,'MS6'!$B$1:$C$161,2,0),0)</f>
        <v>0</v>
      </c>
      <c r="Q192" s="55" t="str">
        <f>IFERROR(VLOOKUP($B192,'MS7'!$A$1:$B$160,2,0),"0")</f>
        <v>0</v>
      </c>
      <c r="R192" s="58">
        <f>IFERROR(VLOOKUP(Q192,'MS7'!$B$1:$C$161,2,0),0)</f>
        <v>0</v>
      </c>
      <c r="S192" s="55" t="str">
        <f>IFERROR(VLOOKUP($B192,'MS8'!$A$1:$B$160,2,0),"0")</f>
        <v>0</v>
      </c>
      <c r="T192" s="58">
        <f>IFERROR(VLOOKUP(S192,'MS8'!$B$1:$C$161,2,0),0)</f>
        <v>0</v>
      </c>
      <c r="U192" s="55" t="str">
        <f>IFERROR(VLOOKUP($B192,'MS9'!$A$1:$B$160,2,0),"0")</f>
        <v>0</v>
      </c>
      <c r="V192" s="58">
        <f>IFERROR(VLOOKUP(U192,'MS9'!$B$1:$C$161,2,0),0)</f>
        <v>0</v>
      </c>
      <c r="W192" s="55" t="str">
        <f>IFERROR(VLOOKUP($B192,'MS10'!$A$1:$B$160,2,0),"0")</f>
        <v>0</v>
      </c>
      <c r="X192" s="58">
        <f>IFERROR(VLOOKUP(W192,'MS10'!$B$1:$C$161,2,0),0)</f>
        <v>0</v>
      </c>
      <c r="Y192" s="55" t="str">
        <f>IFERROR(VLOOKUP($B192,'MS11'!$A$1:$B$160,2,0),"0")</f>
        <v>0</v>
      </c>
      <c r="Z192" s="58">
        <f>IFERROR(VLOOKUP(Y192,'MS11'!$B$1:$C$161,2,0),0)</f>
        <v>0</v>
      </c>
      <c r="AA192" s="55" t="str">
        <f>IFERROR(VLOOKUP($B192,'MS12'!$A$1:$B$160,2,0),"0")</f>
        <v>0</v>
      </c>
      <c r="AB192" s="58">
        <f>IFERROR(VLOOKUP(AA192,'MS12'!$B$1:$C$161,2,0),0)</f>
        <v>0</v>
      </c>
      <c r="AC192" s="55" t="str">
        <f>IFERROR(VLOOKUP($B192,'MS13'!$A$1:$B$160,2,0),"0")</f>
        <v>0</v>
      </c>
      <c r="AD192" s="58">
        <f>IFERROR(VLOOKUP(AC192,'MS13'!$B$1:$C$161,2,0),0)</f>
        <v>0</v>
      </c>
      <c r="AE192" s="41"/>
      <c r="AF192" s="51">
        <f t="shared" si="2"/>
        <v>0</v>
      </c>
      <c r="AG192" s="58">
        <f>IFERROR(VLOOKUP($AE192,'MS1'!$A$1:$C$161,3,0),0)</f>
        <v>0</v>
      </c>
      <c r="AH192" s="58">
        <f>IFERROR(VLOOKUP($AE192,'MS2'!$A$1:$C$161,3,0),0)</f>
        <v>0</v>
      </c>
      <c r="AI192" s="58">
        <f>IFERROR(VLOOKUP($AE192,'MS3'!$A$1:$C$161,3,0),0)</f>
        <v>0</v>
      </c>
      <c r="AJ192" s="58">
        <f>IFERROR(VLOOKUP($AE192,'MS4'!$A$1:$C$161,3,0),0)</f>
        <v>0</v>
      </c>
      <c r="AK192" s="58">
        <f>IFERROR(VLOOKUP($AE192,'MS5'!$A$1:$C$161,3,0),0)</f>
        <v>0</v>
      </c>
      <c r="AL192" s="58">
        <f>IFERROR(VLOOKUP($AE192,'MS6'!$A$1:$C$161,3,0),0)</f>
        <v>0</v>
      </c>
      <c r="AM192" s="58">
        <f>IFERROR(VLOOKUP($AE192,'MS7'!$A$1:$C$161,3,0),0)</f>
        <v>0</v>
      </c>
      <c r="AN192" s="58">
        <f>IFERROR(VLOOKUP($AE192,'MS8'!$A$1:$C$161,3,0),0)</f>
        <v>0</v>
      </c>
      <c r="AO192" s="58">
        <f>IFERROR(VLOOKUP($AE192,'MS9'!$A$1:$C$161,3,0),0)</f>
        <v>0</v>
      </c>
      <c r="AP192" s="58">
        <f>IFERROR(VLOOKUP($AE192,'MS10'!$A$1:$C$161,3,0),0)</f>
        <v>0</v>
      </c>
      <c r="AQ192" s="58">
        <f>IFERROR(VLOOKUP($AE192,'MS11'!$A$1:$C$161,3,0),0)</f>
        <v>0</v>
      </c>
      <c r="AR192" s="58">
        <f>IFERROR(VLOOKUP($AE192,'MS12'!$A$1:$C$161,3,0),0)</f>
        <v>0</v>
      </c>
      <c r="AS192" s="58">
        <f>IFERROR(VLOOKUP($AE192,'MS13'!$A$1:$C$161,3,0),0)</f>
        <v>0</v>
      </c>
    </row>
    <row r="193" ht="15.75" customHeight="1">
      <c r="A193" s="45">
        <f t="shared" si="1"/>
        <v>192</v>
      </c>
      <c r="B193" s="33"/>
      <c r="C193" s="51">
        <v>0.0</v>
      </c>
      <c r="D193" s="51"/>
      <c r="E193" s="55" t="str">
        <f>IFERROR(VLOOKUP($B193,'MS1'!$A$1:$B$160,2,0),"0")</f>
        <v>0</v>
      </c>
      <c r="F193" s="58">
        <f>IFERROR(VLOOKUP(E193,'MS1'!$B$1:$C$161,2,0),0)</f>
        <v>0</v>
      </c>
      <c r="G193" s="55" t="str">
        <f>IFERROR(VLOOKUP($B193,'MS2'!$A$1:$B$160,2,0),"0")</f>
        <v>0</v>
      </c>
      <c r="H193" s="58">
        <f>IFERROR(VLOOKUP(G193,'MS2'!$B$1:$C$161,2,0),0)</f>
        <v>0</v>
      </c>
      <c r="I193" s="55">
        <f>IFERROR(VLOOKUP($B193,'MS3'!$A$1:$B$161,2,0),0)</f>
        <v>0</v>
      </c>
      <c r="J193" s="58">
        <f>IFERROR(VLOOKUP(I193,'MS3'!$B$1:$C$161,2,0),0)</f>
        <v>0</v>
      </c>
      <c r="K193" s="55" t="str">
        <f>IFERROR(VLOOKUP($B193,'MS4'!$A$1:$B$160,2,0),"0")</f>
        <v>0</v>
      </c>
      <c r="L193" s="58">
        <f>IFERROR(VLOOKUP(K193,'MS4'!$B$1:$C$161,2,0),0)</f>
        <v>0</v>
      </c>
      <c r="M193" s="55" t="str">
        <f>IFERROR(VLOOKUP($B193,'MS5'!$A$1:$B$160,2,0),"0")</f>
        <v>0</v>
      </c>
      <c r="N193" s="58">
        <f>IFERROR(VLOOKUP(M193,'MS5'!$B$1:$C$161,2,0),0)</f>
        <v>0</v>
      </c>
      <c r="O193" s="55" t="str">
        <f>IFERROR(VLOOKUP($B193,'MS6'!$A$1:$B$160,2,0),"0")</f>
        <v>0</v>
      </c>
      <c r="P193" s="58">
        <f>IFERROR(VLOOKUP(O193,'MS6'!$B$1:$C$161,2,0),0)</f>
        <v>0</v>
      </c>
      <c r="Q193" s="55" t="str">
        <f>IFERROR(VLOOKUP($B193,'MS7'!$A$1:$B$160,2,0),"0")</f>
        <v>0</v>
      </c>
      <c r="R193" s="58">
        <f>IFERROR(VLOOKUP(Q193,'MS7'!$B$1:$C$161,2,0),0)</f>
        <v>0</v>
      </c>
      <c r="S193" s="55" t="str">
        <f>IFERROR(VLOOKUP($B193,'MS8'!$A$1:$B$160,2,0),"0")</f>
        <v>0</v>
      </c>
      <c r="T193" s="58">
        <f>IFERROR(VLOOKUP(S193,'MS8'!$B$1:$C$161,2,0),0)</f>
        <v>0</v>
      </c>
      <c r="U193" s="55" t="str">
        <f>IFERROR(VLOOKUP($B193,'MS9'!$A$1:$B$160,2,0),"0")</f>
        <v>0</v>
      </c>
      <c r="V193" s="58">
        <f>IFERROR(VLOOKUP(U193,'MS9'!$B$1:$C$161,2,0),0)</f>
        <v>0</v>
      </c>
      <c r="W193" s="55" t="str">
        <f>IFERROR(VLOOKUP($B193,'MS10'!$A$1:$B$160,2,0),"0")</f>
        <v>0</v>
      </c>
      <c r="X193" s="58">
        <f>IFERROR(VLOOKUP(W193,'MS10'!$B$1:$C$161,2,0),0)</f>
        <v>0</v>
      </c>
      <c r="Y193" s="55" t="str">
        <f>IFERROR(VLOOKUP($B193,'MS11'!$A$1:$B$160,2,0),"0")</f>
        <v>0</v>
      </c>
      <c r="Z193" s="58">
        <f>IFERROR(VLOOKUP(Y193,'MS11'!$B$1:$C$161,2,0),0)</f>
        <v>0</v>
      </c>
      <c r="AA193" s="55" t="str">
        <f>IFERROR(VLOOKUP($B193,'MS12'!$A$1:$B$160,2,0),"0")</f>
        <v>0</v>
      </c>
      <c r="AB193" s="58">
        <f>IFERROR(VLOOKUP(AA193,'MS12'!$B$1:$C$161,2,0),0)</f>
        <v>0</v>
      </c>
      <c r="AC193" s="55" t="str">
        <f>IFERROR(VLOOKUP($B193,'MS13'!$A$1:$B$160,2,0),"0")</f>
        <v>0</v>
      </c>
      <c r="AD193" s="58">
        <f>IFERROR(VLOOKUP(AC193,'MS13'!$B$1:$C$161,2,0),0)</f>
        <v>0</v>
      </c>
      <c r="AE193" s="41"/>
      <c r="AF193" s="51">
        <f t="shared" si="2"/>
        <v>0</v>
      </c>
      <c r="AG193" s="58">
        <f>IFERROR(VLOOKUP($AE193,'MS1'!$A$1:$C$161,3,0),0)</f>
        <v>0</v>
      </c>
      <c r="AH193" s="58">
        <f>IFERROR(VLOOKUP($AE193,'MS2'!$A$1:$C$161,3,0),0)</f>
        <v>0</v>
      </c>
      <c r="AI193" s="58">
        <f>IFERROR(VLOOKUP($AE193,'MS3'!$A$1:$C$161,3,0),0)</f>
        <v>0</v>
      </c>
      <c r="AJ193" s="58">
        <f>IFERROR(VLOOKUP($AE193,'MS4'!$A$1:$C$161,3,0),0)</f>
        <v>0</v>
      </c>
      <c r="AK193" s="58">
        <f>IFERROR(VLOOKUP($AE193,'MS5'!$A$1:$C$161,3,0),0)</f>
        <v>0</v>
      </c>
      <c r="AL193" s="58">
        <f>IFERROR(VLOOKUP($AE193,'MS6'!$A$1:$C$161,3,0),0)</f>
        <v>0</v>
      </c>
      <c r="AM193" s="58">
        <f>IFERROR(VLOOKUP($AE193,'MS7'!$A$1:$C$161,3,0),0)</f>
        <v>0</v>
      </c>
      <c r="AN193" s="58">
        <f>IFERROR(VLOOKUP($AE193,'MS8'!$A$1:$C$161,3,0),0)</f>
        <v>0</v>
      </c>
      <c r="AO193" s="58">
        <f>IFERROR(VLOOKUP($AE193,'MS9'!$A$1:$C$161,3,0),0)</f>
        <v>0</v>
      </c>
      <c r="AP193" s="58">
        <f>IFERROR(VLOOKUP($AE193,'MS10'!$A$1:$C$161,3,0),0)</f>
        <v>0</v>
      </c>
      <c r="AQ193" s="58">
        <f>IFERROR(VLOOKUP($AE193,'MS11'!$A$1:$C$161,3,0),0)</f>
        <v>0</v>
      </c>
      <c r="AR193" s="58">
        <f>IFERROR(VLOOKUP($AE193,'MS12'!$A$1:$C$161,3,0),0)</f>
        <v>0</v>
      </c>
      <c r="AS193" s="58">
        <f>IFERROR(VLOOKUP($AE193,'MS13'!$A$1:$C$161,3,0),0)</f>
        <v>0</v>
      </c>
    </row>
    <row r="194" ht="15.75" customHeight="1">
      <c r="A194" s="45">
        <f t="shared" si="1"/>
        <v>193</v>
      </c>
      <c r="B194" s="33"/>
      <c r="C194" s="51">
        <v>0.0</v>
      </c>
      <c r="D194" s="51"/>
      <c r="E194" s="55" t="str">
        <f>IFERROR(VLOOKUP($B194,'MS1'!$A$1:$B$160,2,0),"0")</f>
        <v>0</v>
      </c>
      <c r="F194" s="58">
        <f>IFERROR(VLOOKUP(E194,'MS1'!$B$1:$C$161,2,0),0)</f>
        <v>0</v>
      </c>
      <c r="G194" s="55" t="str">
        <f>IFERROR(VLOOKUP($B194,'MS2'!$A$1:$B$160,2,0),"0")</f>
        <v>0</v>
      </c>
      <c r="H194" s="58">
        <f>IFERROR(VLOOKUP(G194,'MS2'!$B$1:$C$161,2,0),0)</f>
        <v>0</v>
      </c>
      <c r="I194" s="55">
        <f>IFERROR(VLOOKUP($B194,'MS3'!$A$1:$B$161,2,0),0)</f>
        <v>0</v>
      </c>
      <c r="J194" s="58">
        <f>IFERROR(VLOOKUP(I194,'MS3'!$B$1:$C$161,2,0),0)</f>
        <v>0</v>
      </c>
      <c r="K194" s="55" t="str">
        <f>IFERROR(VLOOKUP($B194,'MS4'!$A$1:$B$160,2,0),"0")</f>
        <v>0</v>
      </c>
      <c r="L194" s="58">
        <f>IFERROR(VLOOKUP(K194,'MS4'!$B$1:$C$161,2,0),0)</f>
        <v>0</v>
      </c>
      <c r="M194" s="55" t="str">
        <f>IFERROR(VLOOKUP($B194,'MS5'!$A$1:$B$160,2,0),"0")</f>
        <v>0</v>
      </c>
      <c r="N194" s="58">
        <f>IFERROR(VLOOKUP(M194,'MS5'!$B$1:$C$161,2,0),0)</f>
        <v>0</v>
      </c>
      <c r="O194" s="55" t="str">
        <f>IFERROR(VLOOKUP($B194,'MS6'!$A$1:$B$160,2,0),"0")</f>
        <v>0</v>
      </c>
      <c r="P194" s="58">
        <f>IFERROR(VLOOKUP(O194,'MS6'!$B$1:$C$161,2,0),0)</f>
        <v>0</v>
      </c>
      <c r="Q194" s="55" t="str">
        <f>IFERROR(VLOOKUP($B194,'MS7'!$A$1:$B$160,2,0),"0")</f>
        <v>0</v>
      </c>
      <c r="R194" s="58">
        <f>IFERROR(VLOOKUP(Q194,'MS7'!$B$1:$C$161,2,0),0)</f>
        <v>0</v>
      </c>
      <c r="S194" s="55" t="str">
        <f>IFERROR(VLOOKUP($B194,'MS8'!$A$1:$B$160,2,0),"0")</f>
        <v>0</v>
      </c>
      <c r="T194" s="58">
        <f>IFERROR(VLOOKUP(S194,'MS8'!$B$1:$C$161,2,0),0)</f>
        <v>0</v>
      </c>
      <c r="U194" s="55" t="str">
        <f>IFERROR(VLOOKUP($B194,'MS9'!$A$1:$B$160,2,0),"0")</f>
        <v>0</v>
      </c>
      <c r="V194" s="58">
        <f>IFERROR(VLOOKUP(U194,'MS9'!$B$1:$C$161,2,0),0)</f>
        <v>0</v>
      </c>
      <c r="W194" s="55" t="str">
        <f>IFERROR(VLOOKUP($B194,'MS10'!$A$1:$B$160,2,0),"0")</f>
        <v>0</v>
      </c>
      <c r="X194" s="58">
        <f>IFERROR(VLOOKUP(W194,'MS10'!$B$1:$C$161,2,0),0)</f>
        <v>0</v>
      </c>
      <c r="Y194" s="55" t="str">
        <f>IFERROR(VLOOKUP($B194,'MS11'!$A$1:$B$160,2,0),"0")</f>
        <v>0</v>
      </c>
      <c r="Z194" s="58">
        <f>IFERROR(VLOOKUP(Y194,'MS11'!$B$1:$C$161,2,0),0)</f>
        <v>0</v>
      </c>
      <c r="AA194" s="55" t="str">
        <f>IFERROR(VLOOKUP($B194,'MS12'!$A$1:$B$160,2,0),"0")</f>
        <v>0</v>
      </c>
      <c r="AB194" s="58">
        <f>IFERROR(VLOOKUP(AA194,'MS12'!$B$1:$C$161,2,0),0)</f>
        <v>0</v>
      </c>
      <c r="AC194" s="55" t="str">
        <f>IFERROR(VLOOKUP($B194,'MS13'!$A$1:$B$160,2,0),"0")</f>
        <v>0</v>
      </c>
      <c r="AD194" s="58">
        <f>IFERROR(VLOOKUP(AC194,'MS13'!$B$1:$C$161,2,0),0)</f>
        <v>0</v>
      </c>
      <c r="AE194" s="41"/>
      <c r="AF194" s="51">
        <f t="shared" si="2"/>
        <v>0</v>
      </c>
      <c r="AG194" s="58">
        <f>IFERROR(VLOOKUP($AE194,'MS1'!$A$1:$C$161,3,0),0)</f>
        <v>0</v>
      </c>
      <c r="AH194" s="58">
        <f>IFERROR(VLOOKUP($AE194,'MS2'!$A$1:$C$161,3,0),0)</f>
        <v>0</v>
      </c>
      <c r="AI194" s="58">
        <f>IFERROR(VLOOKUP($AE194,'MS3'!$A$1:$C$161,3,0),0)</f>
        <v>0</v>
      </c>
      <c r="AJ194" s="58">
        <f>IFERROR(VLOOKUP($AE194,'MS4'!$A$1:$C$161,3,0),0)</f>
        <v>0</v>
      </c>
      <c r="AK194" s="58">
        <f>IFERROR(VLOOKUP($AE194,'MS5'!$A$1:$C$161,3,0),0)</f>
        <v>0</v>
      </c>
      <c r="AL194" s="58">
        <f>IFERROR(VLOOKUP($AE194,'MS6'!$A$1:$C$161,3,0),0)</f>
        <v>0</v>
      </c>
      <c r="AM194" s="58">
        <f>IFERROR(VLOOKUP($AE194,'MS7'!$A$1:$C$161,3,0),0)</f>
        <v>0</v>
      </c>
      <c r="AN194" s="58">
        <f>IFERROR(VLOOKUP($AE194,'MS8'!$A$1:$C$161,3,0),0)</f>
        <v>0</v>
      </c>
      <c r="AO194" s="58">
        <f>IFERROR(VLOOKUP($AE194,'MS9'!$A$1:$C$161,3,0),0)</f>
        <v>0</v>
      </c>
      <c r="AP194" s="58">
        <f>IFERROR(VLOOKUP($AE194,'MS10'!$A$1:$C$161,3,0),0)</f>
        <v>0</v>
      </c>
      <c r="AQ194" s="58">
        <f>IFERROR(VLOOKUP($AE194,'MS11'!$A$1:$C$161,3,0),0)</f>
        <v>0</v>
      </c>
      <c r="AR194" s="58">
        <f>IFERROR(VLOOKUP($AE194,'MS12'!$A$1:$C$161,3,0),0)</f>
        <v>0</v>
      </c>
      <c r="AS194" s="58">
        <f>IFERROR(VLOOKUP($AE194,'MS13'!$A$1:$C$161,3,0),0)</f>
        <v>0</v>
      </c>
    </row>
    <row r="195" ht="15.75" customHeight="1">
      <c r="A195" s="45">
        <f t="shared" si="1"/>
        <v>194</v>
      </c>
      <c r="B195" s="33"/>
      <c r="C195" s="51">
        <v>0.0</v>
      </c>
      <c r="D195" s="51"/>
      <c r="E195" s="55" t="str">
        <f>IFERROR(VLOOKUP($B195,'MS1'!$A$1:$B$160,2,0),"0")</f>
        <v>0</v>
      </c>
      <c r="F195" s="58">
        <f>IFERROR(VLOOKUP(E195,'MS1'!$B$1:$C$161,2,0),0)</f>
        <v>0</v>
      </c>
      <c r="G195" s="55" t="str">
        <f>IFERROR(VLOOKUP($B195,'MS2'!$A$1:$B$160,2,0),"0")</f>
        <v>0</v>
      </c>
      <c r="H195" s="58">
        <f>IFERROR(VLOOKUP(G195,'MS2'!$B$1:$C$161,2,0),0)</f>
        <v>0</v>
      </c>
      <c r="I195" s="55">
        <f>IFERROR(VLOOKUP($B195,'MS3'!$A$1:$B$161,2,0),0)</f>
        <v>0</v>
      </c>
      <c r="J195" s="58">
        <f>IFERROR(VLOOKUP(I195,'MS3'!$B$1:$C$161,2,0),0)</f>
        <v>0</v>
      </c>
      <c r="K195" s="55" t="str">
        <f>IFERROR(VLOOKUP($B195,'MS4'!$A$1:$B$160,2,0),"0")</f>
        <v>0</v>
      </c>
      <c r="L195" s="58">
        <f>IFERROR(VLOOKUP(K195,'MS4'!$B$1:$C$161,2,0),0)</f>
        <v>0</v>
      </c>
      <c r="M195" s="55" t="str">
        <f>IFERROR(VLOOKUP($B195,'MS5'!$A$1:$B$160,2,0),"0")</f>
        <v>0</v>
      </c>
      <c r="N195" s="58">
        <f>IFERROR(VLOOKUP(M195,'MS5'!$B$1:$C$161,2,0),0)</f>
        <v>0</v>
      </c>
      <c r="O195" s="55" t="str">
        <f>IFERROR(VLOOKUP($B195,'MS6'!$A$1:$B$160,2,0),"0")</f>
        <v>0</v>
      </c>
      <c r="P195" s="58">
        <f>IFERROR(VLOOKUP(O195,'MS6'!$B$1:$C$161,2,0),0)</f>
        <v>0</v>
      </c>
      <c r="Q195" s="55" t="str">
        <f>IFERROR(VLOOKUP($B195,'MS7'!$A$1:$B$160,2,0),"0")</f>
        <v>0</v>
      </c>
      <c r="R195" s="58">
        <f>IFERROR(VLOOKUP(Q195,'MS7'!$B$1:$C$161,2,0),0)</f>
        <v>0</v>
      </c>
      <c r="S195" s="55" t="str">
        <f>IFERROR(VLOOKUP($B195,'MS8'!$A$1:$B$160,2,0),"0")</f>
        <v>0</v>
      </c>
      <c r="T195" s="58">
        <f>IFERROR(VLOOKUP(S195,'MS8'!$B$1:$C$161,2,0),0)</f>
        <v>0</v>
      </c>
      <c r="U195" s="55" t="str">
        <f>IFERROR(VLOOKUP($B195,'MS9'!$A$1:$B$160,2,0),"0")</f>
        <v>0</v>
      </c>
      <c r="V195" s="58">
        <f>IFERROR(VLOOKUP(U195,'MS9'!$B$1:$C$161,2,0),0)</f>
        <v>0</v>
      </c>
      <c r="W195" s="55" t="str">
        <f>IFERROR(VLOOKUP($B195,'MS10'!$A$1:$B$160,2,0),"0")</f>
        <v>0</v>
      </c>
      <c r="X195" s="58">
        <f>IFERROR(VLOOKUP(W195,'MS10'!$B$1:$C$161,2,0),0)</f>
        <v>0</v>
      </c>
      <c r="Y195" s="55" t="str">
        <f>IFERROR(VLOOKUP($B195,'MS11'!$A$1:$B$160,2,0),"0")</f>
        <v>0</v>
      </c>
      <c r="Z195" s="58">
        <f>IFERROR(VLOOKUP(Y195,'MS11'!$B$1:$C$161,2,0),0)</f>
        <v>0</v>
      </c>
      <c r="AA195" s="55" t="str">
        <f>IFERROR(VLOOKUP($B195,'MS12'!$A$1:$B$160,2,0),"0")</f>
        <v>0</v>
      </c>
      <c r="AB195" s="58">
        <f>IFERROR(VLOOKUP(AA195,'MS12'!$B$1:$C$161,2,0),0)</f>
        <v>0</v>
      </c>
      <c r="AC195" s="55" t="str">
        <f>IFERROR(VLOOKUP($B195,'MS13'!$A$1:$B$160,2,0),"0")</f>
        <v>0</v>
      </c>
      <c r="AD195" s="58">
        <f>IFERROR(VLOOKUP(AC195,'MS13'!$B$1:$C$161,2,0),0)</f>
        <v>0</v>
      </c>
      <c r="AE195" s="41"/>
      <c r="AF195" s="51">
        <f t="shared" si="2"/>
        <v>0</v>
      </c>
      <c r="AG195" s="58">
        <f>IFERROR(VLOOKUP($AE195,'MS1'!$A$1:$C$161,3,0),0)</f>
        <v>0</v>
      </c>
      <c r="AH195" s="58">
        <f>IFERROR(VLOOKUP($AE195,'MS2'!$A$1:$C$161,3,0),0)</f>
        <v>0</v>
      </c>
      <c r="AI195" s="58">
        <f>IFERROR(VLOOKUP($AE195,'MS3'!$A$1:$C$161,3,0),0)</f>
        <v>0</v>
      </c>
      <c r="AJ195" s="58">
        <f>IFERROR(VLOOKUP($AE195,'MS4'!$A$1:$C$161,3,0),0)</f>
        <v>0</v>
      </c>
      <c r="AK195" s="58">
        <f>IFERROR(VLOOKUP($AE195,'MS5'!$A$1:$C$161,3,0),0)</f>
        <v>0</v>
      </c>
      <c r="AL195" s="58">
        <f>IFERROR(VLOOKUP($AE195,'MS6'!$A$1:$C$161,3,0),0)</f>
        <v>0</v>
      </c>
      <c r="AM195" s="58">
        <f>IFERROR(VLOOKUP($AE195,'MS7'!$A$1:$C$161,3,0),0)</f>
        <v>0</v>
      </c>
      <c r="AN195" s="58">
        <f>IFERROR(VLOOKUP($AE195,'MS8'!$A$1:$C$161,3,0),0)</f>
        <v>0</v>
      </c>
      <c r="AO195" s="58">
        <f>IFERROR(VLOOKUP($AE195,'MS9'!$A$1:$C$161,3,0),0)</f>
        <v>0</v>
      </c>
      <c r="AP195" s="58">
        <f>IFERROR(VLOOKUP($AE195,'MS10'!$A$1:$C$161,3,0),0)</f>
        <v>0</v>
      </c>
      <c r="AQ195" s="58">
        <f>IFERROR(VLOOKUP($AE195,'MS11'!$A$1:$C$161,3,0),0)</f>
        <v>0</v>
      </c>
      <c r="AR195" s="58">
        <f>IFERROR(VLOOKUP($AE195,'MS12'!$A$1:$C$161,3,0),0)</f>
        <v>0</v>
      </c>
      <c r="AS195" s="58">
        <f>IFERROR(VLOOKUP($AE195,'MS13'!$A$1:$C$161,3,0),0)</f>
        <v>0</v>
      </c>
    </row>
    <row r="196" ht="15.75" customHeight="1">
      <c r="A196" s="45">
        <f t="shared" si="1"/>
        <v>195</v>
      </c>
      <c r="B196" s="33"/>
      <c r="C196" s="51">
        <v>0.0</v>
      </c>
      <c r="D196" s="51"/>
      <c r="E196" s="55" t="str">
        <f>IFERROR(VLOOKUP($B196,'MS1'!$A$1:$B$160,2,0),"0")</f>
        <v>0</v>
      </c>
      <c r="F196" s="58">
        <f>IFERROR(VLOOKUP(E196,'MS1'!$B$1:$C$161,2,0),0)</f>
        <v>0</v>
      </c>
      <c r="G196" s="55" t="str">
        <f>IFERROR(VLOOKUP($B196,'MS2'!$A$1:$B$160,2,0),"0")</f>
        <v>0</v>
      </c>
      <c r="H196" s="58">
        <f>IFERROR(VLOOKUP(G196,'MS2'!$B$1:$C$161,2,0),0)</f>
        <v>0</v>
      </c>
      <c r="I196" s="55">
        <f>IFERROR(VLOOKUP($B196,'MS3'!$A$1:$B$161,2,0),0)</f>
        <v>0</v>
      </c>
      <c r="J196" s="58">
        <f>IFERROR(VLOOKUP(I196,'MS3'!$B$1:$C$161,2,0),0)</f>
        <v>0</v>
      </c>
      <c r="K196" s="55" t="str">
        <f>IFERROR(VLOOKUP($B196,'MS4'!$A$1:$B$160,2,0),"0")</f>
        <v>0</v>
      </c>
      <c r="L196" s="58">
        <f>IFERROR(VLOOKUP(K196,'MS4'!$B$1:$C$161,2,0),0)</f>
        <v>0</v>
      </c>
      <c r="M196" s="55" t="str">
        <f>IFERROR(VLOOKUP($B196,'MS5'!$A$1:$B$160,2,0),"0")</f>
        <v>0</v>
      </c>
      <c r="N196" s="58">
        <f>IFERROR(VLOOKUP(M196,'MS5'!$B$1:$C$161,2,0),0)</f>
        <v>0</v>
      </c>
      <c r="O196" s="55" t="str">
        <f>IFERROR(VLOOKUP($B196,'MS6'!$A$1:$B$160,2,0),"0")</f>
        <v>0</v>
      </c>
      <c r="P196" s="58">
        <f>IFERROR(VLOOKUP(O196,'MS6'!$B$1:$C$161,2,0),0)</f>
        <v>0</v>
      </c>
      <c r="Q196" s="55" t="str">
        <f>IFERROR(VLOOKUP($B196,'MS7'!$A$1:$B$160,2,0),"0")</f>
        <v>0</v>
      </c>
      <c r="R196" s="58">
        <f>IFERROR(VLOOKUP(Q196,'MS7'!$B$1:$C$161,2,0),0)</f>
        <v>0</v>
      </c>
      <c r="S196" s="55" t="str">
        <f>IFERROR(VLOOKUP($B196,'MS8'!$A$1:$B$160,2,0),"0")</f>
        <v>0</v>
      </c>
      <c r="T196" s="58">
        <f>IFERROR(VLOOKUP(S196,'MS8'!$B$1:$C$161,2,0),0)</f>
        <v>0</v>
      </c>
      <c r="U196" s="55" t="str">
        <f>IFERROR(VLOOKUP($B196,'MS9'!$A$1:$B$160,2,0),"0")</f>
        <v>0</v>
      </c>
      <c r="V196" s="58">
        <f>IFERROR(VLOOKUP(U196,'MS9'!$B$1:$C$161,2,0),0)</f>
        <v>0</v>
      </c>
      <c r="W196" s="55" t="str">
        <f>IFERROR(VLOOKUP($B196,'MS10'!$A$1:$B$160,2,0),"0")</f>
        <v>0</v>
      </c>
      <c r="X196" s="58">
        <f>IFERROR(VLOOKUP(W196,'MS10'!$B$1:$C$161,2,0),0)</f>
        <v>0</v>
      </c>
      <c r="Y196" s="55" t="str">
        <f>IFERROR(VLOOKUP($B196,'MS11'!$A$1:$B$160,2,0),"0")</f>
        <v>0</v>
      </c>
      <c r="Z196" s="58">
        <f>IFERROR(VLOOKUP(Y196,'MS11'!$B$1:$C$161,2,0),0)</f>
        <v>0</v>
      </c>
      <c r="AA196" s="55" t="str">
        <f>IFERROR(VLOOKUP($B196,'MS12'!$A$1:$B$160,2,0),"0")</f>
        <v>0</v>
      </c>
      <c r="AB196" s="58">
        <f>IFERROR(VLOOKUP(AA196,'MS12'!$B$1:$C$161,2,0),0)</f>
        <v>0</v>
      </c>
      <c r="AC196" s="55" t="str">
        <f>IFERROR(VLOOKUP($B196,'MS13'!$A$1:$B$160,2,0),"0")</f>
        <v>0</v>
      </c>
      <c r="AD196" s="58">
        <f>IFERROR(VLOOKUP(AC196,'MS13'!$B$1:$C$161,2,0),0)</f>
        <v>0</v>
      </c>
      <c r="AE196" s="41"/>
      <c r="AF196" s="51">
        <f t="shared" si="2"/>
        <v>0</v>
      </c>
      <c r="AG196" s="58">
        <f>IFERROR(VLOOKUP($AE196,'MS1'!$A$1:$C$161,3,0),0)</f>
        <v>0</v>
      </c>
      <c r="AH196" s="58">
        <f>IFERROR(VLOOKUP($AE196,'MS2'!$A$1:$C$161,3,0),0)</f>
        <v>0</v>
      </c>
      <c r="AI196" s="58">
        <f>IFERROR(VLOOKUP($AE196,'MS3'!$A$1:$C$161,3,0),0)</f>
        <v>0</v>
      </c>
      <c r="AJ196" s="58">
        <f>IFERROR(VLOOKUP($AE196,'MS4'!$A$1:$C$161,3,0),0)</f>
        <v>0</v>
      </c>
      <c r="AK196" s="58">
        <f>IFERROR(VLOOKUP($AE196,'MS5'!$A$1:$C$161,3,0),0)</f>
        <v>0</v>
      </c>
      <c r="AL196" s="58">
        <f>IFERROR(VLOOKUP($AE196,'MS6'!$A$1:$C$161,3,0),0)</f>
        <v>0</v>
      </c>
      <c r="AM196" s="58">
        <f>IFERROR(VLOOKUP($AE196,'MS7'!$A$1:$C$161,3,0),0)</f>
        <v>0</v>
      </c>
      <c r="AN196" s="58">
        <f>IFERROR(VLOOKUP($AE196,'MS8'!$A$1:$C$161,3,0),0)</f>
        <v>0</v>
      </c>
      <c r="AO196" s="58">
        <f>IFERROR(VLOOKUP($AE196,'MS9'!$A$1:$C$161,3,0),0)</f>
        <v>0</v>
      </c>
      <c r="AP196" s="58">
        <f>IFERROR(VLOOKUP($AE196,'MS10'!$A$1:$C$161,3,0),0)</f>
        <v>0</v>
      </c>
      <c r="AQ196" s="58">
        <f>IFERROR(VLOOKUP($AE196,'MS11'!$A$1:$C$161,3,0),0)</f>
        <v>0</v>
      </c>
      <c r="AR196" s="58">
        <f>IFERROR(VLOOKUP($AE196,'MS12'!$A$1:$C$161,3,0),0)</f>
        <v>0</v>
      </c>
      <c r="AS196" s="58">
        <f>IFERROR(VLOOKUP($AE196,'MS13'!$A$1:$C$161,3,0),0)</f>
        <v>0</v>
      </c>
    </row>
    <row r="197" ht="15.75" customHeight="1">
      <c r="A197" s="45">
        <f t="shared" si="1"/>
        <v>196</v>
      </c>
      <c r="B197" s="33"/>
      <c r="C197" s="51">
        <v>0.0</v>
      </c>
      <c r="D197" s="51"/>
      <c r="E197" s="55" t="str">
        <f>IFERROR(VLOOKUP($B197,'MS1'!$A$1:$B$160,2,0),"0")</f>
        <v>0</v>
      </c>
      <c r="F197" s="58">
        <f>IFERROR(VLOOKUP(E197,'MS1'!$B$1:$C$161,2,0),0)</f>
        <v>0</v>
      </c>
      <c r="G197" s="55" t="str">
        <f>IFERROR(VLOOKUP($B197,'MS2'!$A$1:$B$160,2,0),"0")</f>
        <v>0</v>
      </c>
      <c r="H197" s="58">
        <f>IFERROR(VLOOKUP(G197,'MS2'!$B$1:$C$161,2,0),0)</f>
        <v>0</v>
      </c>
      <c r="I197" s="55">
        <f>IFERROR(VLOOKUP($B197,'MS3'!$A$1:$B$161,2,0),0)</f>
        <v>0</v>
      </c>
      <c r="J197" s="58">
        <f>IFERROR(VLOOKUP(I197,'MS3'!$B$1:$C$161,2,0),0)</f>
        <v>0</v>
      </c>
      <c r="K197" s="55" t="str">
        <f>IFERROR(VLOOKUP($B197,'MS4'!$A$1:$B$160,2,0),"0")</f>
        <v>0</v>
      </c>
      <c r="L197" s="58">
        <f>IFERROR(VLOOKUP(K197,'MS4'!$B$1:$C$161,2,0),0)</f>
        <v>0</v>
      </c>
      <c r="M197" s="55" t="str">
        <f>IFERROR(VLOOKUP($B197,'MS5'!$A$1:$B$160,2,0),"0")</f>
        <v>0</v>
      </c>
      <c r="N197" s="58">
        <f>IFERROR(VLOOKUP(M197,'MS5'!$B$1:$C$161,2,0),0)</f>
        <v>0</v>
      </c>
      <c r="O197" s="55" t="str">
        <f>IFERROR(VLOOKUP($B197,'MS6'!$A$1:$B$160,2,0),"0")</f>
        <v>0</v>
      </c>
      <c r="P197" s="58">
        <f>IFERROR(VLOOKUP(O197,'MS6'!$B$1:$C$161,2,0),0)</f>
        <v>0</v>
      </c>
      <c r="Q197" s="55" t="str">
        <f>IFERROR(VLOOKUP($B197,'MS7'!$A$1:$B$160,2,0),"0")</f>
        <v>0</v>
      </c>
      <c r="R197" s="58">
        <f>IFERROR(VLOOKUP(Q197,'MS7'!$B$1:$C$161,2,0),0)</f>
        <v>0</v>
      </c>
      <c r="S197" s="55" t="str">
        <f>IFERROR(VLOOKUP($B197,'MS8'!$A$1:$B$160,2,0),"0")</f>
        <v>0</v>
      </c>
      <c r="T197" s="58">
        <f>IFERROR(VLOOKUP(S197,'MS8'!$B$1:$C$161,2,0),0)</f>
        <v>0</v>
      </c>
      <c r="U197" s="55" t="str">
        <f>IFERROR(VLOOKUP($B197,'MS9'!$A$1:$B$160,2,0),"0")</f>
        <v>0</v>
      </c>
      <c r="V197" s="58">
        <f>IFERROR(VLOOKUP(U197,'MS9'!$B$1:$C$161,2,0),0)</f>
        <v>0</v>
      </c>
      <c r="W197" s="55" t="str">
        <f>IFERROR(VLOOKUP($B197,'MS10'!$A$1:$B$160,2,0),"0")</f>
        <v>0</v>
      </c>
      <c r="X197" s="58">
        <f>IFERROR(VLOOKUP(W197,'MS10'!$B$1:$C$161,2,0),0)</f>
        <v>0</v>
      </c>
      <c r="Y197" s="55" t="str">
        <f>IFERROR(VLOOKUP($B197,'MS11'!$A$1:$B$160,2,0),"0")</f>
        <v>0</v>
      </c>
      <c r="Z197" s="58">
        <f>IFERROR(VLOOKUP(Y197,'MS11'!$B$1:$C$161,2,0),0)</f>
        <v>0</v>
      </c>
      <c r="AA197" s="55" t="str">
        <f>IFERROR(VLOOKUP($B197,'MS12'!$A$1:$B$160,2,0),"0")</f>
        <v>0</v>
      </c>
      <c r="AB197" s="58">
        <f>IFERROR(VLOOKUP(AA197,'MS12'!$B$1:$C$161,2,0),0)</f>
        <v>0</v>
      </c>
      <c r="AC197" s="55" t="str">
        <f>IFERROR(VLOOKUP($B197,'MS13'!$A$1:$B$160,2,0),"0")</f>
        <v>0</v>
      </c>
      <c r="AD197" s="58">
        <f>IFERROR(VLOOKUP(AC197,'MS13'!$B$1:$C$161,2,0),0)</f>
        <v>0</v>
      </c>
      <c r="AE197" s="41"/>
      <c r="AF197" s="51">
        <f t="shared" si="2"/>
        <v>0</v>
      </c>
      <c r="AG197" s="58">
        <f>IFERROR(VLOOKUP($AE197,'MS1'!$A$1:$C$161,3,0),0)</f>
        <v>0</v>
      </c>
      <c r="AH197" s="58">
        <f>IFERROR(VLOOKUP($AE197,'MS2'!$A$1:$C$161,3,0),0)</f>
        <v>0</v>
      </c>
      <c r="AI197" s="58">
        <f>IFERROR(VLOOKUP($AE197,'MS3'!$A$1:$C$161,3,0),0)</f>
        <v>0</v>
      </c>
      <c r="AJ197" s="58">
        <f>IFERROR(VLOOKUP($AE197,'MS4'!$A$1:$C$161,3,0),0)</f>
        <v>0</v>
      </c>
      <c r="AK197" s="58">
        <f>IFERROR(VLOOKUP($AE197,'MS5'!$A$1:$C$161,3,0),0)</f>
        <v>0</v>
      </c>
      <c r="AL197" s="58">
        <f>IFERROR(VLOOKUP($AE197,'MS6'!$A$1:$C$161,3,0),0)</f>
        <v>0</v>
      </c>
      <c r="AM197" s="58">
        <f>IFERROR(VLOOKUP($AE197,'MS7'!$A$1:$C$161,3,0),0)</f>
        <v>0</v>
      </c>
      <c r="AN197" s="58">
        <f>IFERROR(VLOOKUP($AE197,'MS8'!$A$1:$C$161,3,0),0)</f>
        <v>0</v>
      </c>
      <c r="AO197" s="58">
        <f>IFERROR(VLOOKUP($AE197,'MS9'!$A$1:$C$161,3,0),0)</f>
        <v>0</v>
      </c>
      <c r="AP197" s="58">
        <f>IFERROR(VLOOKUP($AE197,'MS10'!$A$1:$C$161,3,0),0)</f>
        <v>0</v>
      </c>
      <c r="AQ197" s="58">
        <f>IFERROR(VLOOKUP($AE197,'MS11'!$A$1:$C$161,3,0),0)</f>
        <v>0</v>
      </c>
      <c r="AR197" s="58">
        <f>IFERROR(VLOOKUP($AE197,'MS12'!$A$1:$C$161,3,0),0)</f>
        <v>0</v>
      </c>
      <c r="AS197" s="58">
        <f>IFERROR(VLOOKUP($AE197,'MS13'!$A$1:$C$161,3,0),0)</f>
        <v>0</v>
      </c>
    </row>
    <row r="198" ht="15.75" customHeight="1">
      <c r="A198" s="45">
        <f t="shared" si="1"/>
        <v>197</v>
      </c>
      <c r="B198" s="33"/>
      <c r="C198" s="51">
        <v>0.0</v>
      </c>
      <c r="D198" s="51"/>
      <c r="E198" s="55" t="str">
        <f>IFERROR(VLOOKUP($B198,'MS1'!$A$1:$B$160,2,0),"0")</f>
        <v>0</v>
      </c>
      <c r="F198" s="58">
        <f>IFERROR(VLOOKUP(E198,'MS1'!$B$1:$C$161,2,0),0)</f>
        <v>0</v>
      </c>
      <c r="G198" s="55" t="str">
        <f>IFERROR(VLOOKUP($B198,'MS2'!$A$1:$B$160,2,0),"0")</f>
        <v>0</v>
      </c>
      <c r="H198" s="58">
        <f>IFERROR(VLOOKUP(G198,'MS2'!$B$1:$C$161,2,0),0)</f>
        <v>0</v>
      </c>
      <c r="I198" s="55">
        <f>IFERROR(VLOOKUP($B198,'MS3'!$A$1:$B$161,2,0),0)</f>
        <v>0</v>
      </c>
      <c r="J198" s="58">
        <f>IFERROR(VLOOKUP(I198,'MS3'!$B$1:$C$161,2,0),0)</f>
        <v>0</v>
      </c>
      <c r="K198" s="55" t="str">
        <f>IFERROR(VLOOKUP($B198,'MS4'!$A$1:$B$160,2,0),"0")</f>
        <v>0</v>
      </c>
      <c r="L198" s="58">
        <f>IFERROR(VLOOKUP(K198,'MS4'!$B$1:$C$161,2,0),0)</f>
        <v>0</v>
      </c>
      <c r="M198" s="55" t="str">
        <f>IFERROR(VLOOKUP($B198,'MS5'!$A$1:$B$160,2,0),"0")</f>
        <v>0</v>
      </c>
      <c r="N198" s="58">
        <f>IFERROR(VLOOKUP(M198,'MS5'!$B$1:$C$161,2,0),0)</f>
        <v>0</v>
      </c>
      <c r="O198" s="55" t="str">
        <f>IFERROR(VLOOKUP($B198,'MS6'!$A$1:$B$160,2,0),"0")</f>
        <v>0</v>
      </c>
      <c r="P198" s="58">
        <f>IFERROR(VLOOKUP(O198,'MS6'!$B$1:$C$161,2,0),0)</f>
        <v>0</v>
      </c>
      <c r="Q198" s="55" t="str">
        <f>IFERROR(VLOOKUP($B198,'MS7'!$A$1:$B$160,2,0),"0")</f>
        <v>0</v>
      </c>
      <c r="R198" s="58">
        <f>IFERROR(VLOOKUP(Q198,'MS7'!$B$1:$C$161,2,0),0)</f>
        <v>0</v>
      </c>
      <c r="S198" s="55" t="str">
        <f>IFERROR(VLOOKUP($B198,'MS8'!$A$1:$B$160,2,0),"0")</f>
        <v>0</v>
      </c>
      <c r="T198" s="58">
        <f>IFERROR(VLOOKUP(S198,'MS8'!$B$1:$C$161,2,0),0)</f>
        <v>0</v>
      </c>
      <c r="U198" s="55" t="str">
        <f>IFERROR(VLOOKUP($B198,'MS9'!$A$1:$B$160,2,0),"0")</f>
        <v>0</v>
      </c>
      <c r="V198" s="58">
        <f>IFERROR(VLOOKUP(U198,'MS9'!$B$1:$C$161,2,0),0)</f>
        <v>0</v>
      </c>
      <c r="W198" s="55" t="str">
        <f>IFERROR(VLOOKUP($B198,'MS10'!$A$1:$B$160,2,0),"0")</f>
        <v>0</v>
      </c>
      <c r="X198" s="58">
        <f>IFERROR(VLOOKUP(W198,'MS10'!$B$1:$C$161,2,0),0)</f>
        <v>0</v>
      </c>
      <c r="Y198" s="55" t="str">
        <f>IFERROR(VLOOKUP($B198,'MS11'!$A$1:$B$160,2,0),"0")</f>
        <v>0</v>
      </c>
      <c r="Z198" s="58">
        <f>IFERROR(VLOOKUP(Y198,'MS11'!$B$1:$C$161,2,0),0)</f>
        <v>0</v>
      </c>
      <c r="AA198" s="55" t="str">
        <f>IFERROR(VLOOKUP($B198,'MS12'!$A$1:$B$160,2,0),"0")</f>
        <v>0</v>
      </c>
      <c r="AB198" s="58">
        <f>IFERROR(VLOOKUP(AA198,'MS12'!$B$1:$C$161,2,0),0)</f>
        <v>0</v>
      </c>
      <c r="AC198" s="55" t="str">
        <f>IFERROR(VLOOKUP($B198,'MS13'!$A$1:$B$160,2,0),"0")</f>
        <v>0</v>
      </c>
      <c r="AD198" s="58">
        <f>IFERROR(VLOOKUP(AC198,'MS13'!$B$1:$C$161,2,0),0)</f>
        <v>0</v>
      </c>
      <c r="AE198" s="41"/>
      <c r="AF198" s="51">
        <f t="shared" si="2"/>
        <v>0</v>
      </c>
      <c r="AG198" s="58">
        <f>IFERROR(VLOOKUP($AE198,'MS1'!$A$1:$C$161,3,0),0)</f>
        <v>0</v>
      </c>
      <c r="AH198" s="58">
        <f>IFERROR(VLOOKUP($AE198,'MS2'!$A$1:$C$161,3,0),0)</f>
        <v>0</v>
      </c>
      <c r="AI198" s="58">
        <f>IFERROR(VLOOKUP($AE198,'MS3'!$A$1:$C$161,3,0),0)</f>
        <v>0</v>
      </c>
      <c r="AJ198" s="58">
        <f>IFERROR(VLOOKUP($AE198,'MS4'!$A$1:$C$161,3,0),0)</f>
        <v>0</v>
      </c>
      <c r="AK198" s="58">
        <f>IFERROR(VLOOKUP($AE198,'MS5'!$A$1:$C$161,3,0),0)</f>
        <v>0</v>
      </c>
      <c r="AL198" s="58">
        <f>IFERROR(VLOOKUP($AE198,'MS6'!$A$1:$C$161,3,0),0)</f>
        <v>0</v>
      </c>
      <c r="AM198" s="58">
        <f>IFERROR(VLOOKUP($AE198,'MS7'!$A$1:$C$161,3,0),0)</f>
        <v>0</v>
      </c>
      <c r="AN198" s="58">
        <f>IFERROR(VLOOKUP($AE198,'MS8'!$A$1:$C$161,3,0),0)</f>
        <v>0</v>
      </c>
      <c r="AO198" s="58">
        <f>IFERROR(VLOOKUP($AE198,'MS9'!$A$1:$C$161,3,0),0)</f>
        <v>0</v>
      </c>
      <c r="AP198" s="58">
        <f>IFERROR(VLOOKUP($AE198,'MS10'!$A$1:$C$161,3,0),0)</f>
        <v>0</v>
      </c>
      <c r="AQ198" s="58">
        <f>IFERROR(VLOOKUP($AE198,'MS11'!$A$1:$C$161,3,0),0)</f>
        <v>0</v>
      </c>
      <c r="AR198" s="58">
        <f>IFERROR(VLOOKUP($AE198,'MS12'!$A$1:$C$161,3,0),0)</f>
        <v>0</v>
      </c>
      <c r="AS198" s="58">
        <f>IFERROR(VLOOKUP($AE198,'MS13'!$A$1:$C$161,3,0),0)</f>
        <v>0</v>
      </c>
    </row>
    <row r="199" ht="15.75" customHeight="1">
      <c r="A199" s="45">
        <f t="shared" si="1"/>
        <v>198</v>
      </c>
      <c r="B199" s="33"/>
      <c r="C199" s="51">
        <v>0.0</v>
      </c>
      <c r="D199" s="51"/>
      <c r="E199" s="55" t="str">
        <f>IFERROR(VLOOKUP($B199,'MS1'!$A$1:$B$160,2,0),"0")</f>
        <v>0</v>
      </c>
      <c r="F199" s="58">
        <f>IFERROR(VLOOKUP(E199,'MS1'!$B$1:$C$161,2,0),0)</f>
        <v>0</v>
      </c>
      <c r="G199" s="55" t="str">
        <f>IFERROR(VLOOKUP($B199,'MS2'!$A$1:$B$160,2,0),"0")</f>
        <v>0</v>
      </c>
      <c r="H199" s="58">
        <f>IFERROR(VLOOKUP(G199,'MS2'!$B$1:$C$161,2,0),0)</f>
        <v>0</v>
      </c>
      <c r="I199" s="55">
        <f>IFERROR(VLOOKUP($B199,'MS3'!$A$1:$B$161,2,0),0)</f>
        <v>0</v>
      </c>
      <c r="J199" s="58">
        <f>IFERROR(VLOOKUP(I199,'MS3'!$B$1:$C$161,2,0),0)</f>
        <v>0</v>
      </c>
      <c r="K199" s="55" t="str">
        <f>IFERROR(VLOOKUP($B199,'MS4'!$A$1:$B$160,2,0),"0")</f>
        <v>0</v>
      </c>
      <c r="L199" s="58">
        <f>IFERROR(VLOOKUP(K199,'MS4'!$B$1:$C$161,2,0),0)</f>
        <v>0</v>
      </c>
      <c r="M199" s="55" t="str">
        <f>IFERROR(VLOOKUP($B199,'MS5'!$A$1:$B$160,2,0),"0")</f>
        <v>0</v>
      </c>
      <c r="N199" s="58">
        <f>IFERROR(VLOOKUP(M199,'MS5'!$B$1:$C$161,2,0),0)</f>
        <v>0</v>
      </c>
      <c r="O199" s="55" t="str">
        <f>IFERROR(VLOOKUP($B199,'MS6'!$A$1:$B$160,2,0),"0")</f>
        <v>0</v>
      </c>
      <c r="P199" s="58">
        <f>IFERROR(VLOOKUP(O199,'MS6'!$B$1:$C$161,2,0),0)</f>
        <v>0</v>
      </c>
      <c r="Q199" s="55" t="str">
        <f>IFERROR(VLOOKUP($B199,'MS7'!$A$1:$B$160,2,0),"0")</f>
        <v>0</v>
      </c>
      <c r="R199" s="58">
        <f>IFERROR(VLOOKUP(Q199,'MS7'!$B$1:$C$161,2,0),0)</f>
        <v>0</v>
      </c>
      <c r="S199" s="55" t="str">
        <f>IFERROR(VLOOKUP($B199,'MS8'!$A$1:$B$160,2,0),"0")</f>
        <v>0</v>
      </c>
      <c r="T199" s="58">
        <f>IFERROR(VLOOKUP(S199,'MS8'!$B$1:$C$161,2,0),0)</f>
        <v>0</v>
      </c>
      <c r="U199" s="55" t="str">
        <f>IFERROR(VLOOKUP($B199,'MS9'!$A$1:$B$160,2,0),"0")</f>
        <v>0</v>
      </c>
      <c r="V199" s="58">
        <f>IFERROR(VLOOKUP(U199,'MS9'!$B$1:$C$161,2,0),0)</f>
        <v>0</v>
      </c>
      <c r="W199" s="55" t="str">
        <f>IFERROR(VLOOKUP($B199,'MS10'!$A$1:$B$160,2,0),"0")</f>
        <v>0</v>
      </c>
      <c r="X199" s="58">
        <f>IFERROR(VLOOKUP(W199,'MS10'!$B$1:$C$161,2,0),0)</f>
        <v>0</v>
      </c>
      <c r="Y199" s="55" t="str">
        <f>IFERROR(VLOOKUP($B199,'MS11'!$A$1:$B$160,2,0),"0")</f>
        <v>0</v>
      </c>
      <c r="Z199" s="58">
        <f>IFERROR(VLOOKUP(Y199,'MS11'!$B$1:$C$161,2,0),0)</f>
        <v>0</v>
      </c>
      <c r="AA199" s="55" t="str">
        <f>IFERROR(VLOOKUP($B199,'MS12'!$A$1:$B$160,2,0),"0")</f>
        <v>0</v>
      </c>
      <c r="AB199" s="58">
        <f>IFERROR(VLOOKUP(AA199,'MS12'!$B$1:$C$161,2,0),0)</f>
        <v>0</v>
      </c>
      <c r="AC199" s="55" t="str">
        <f>IFERROR(VLOOKUP($B199,'MS13'!$A$1:$B$160,2,0),"0")</f>
        <v>0</v>
      </c>
      <c r="AD199" s="58">
        <f>IFERROR(VLOOKUP(AC199,'MS13'!$B$1:$C$161,2,0),0)</f>
        <v>0</v>
      </c>
      <c r="AE199" s="41"/>
      <c r="AF199" s="51">
        <f t="shared" si="2"/>
        <v>0</v>
      </c>
      <c r="AG199" s="58">
        <f>IFERROR(VLOOKUP($AE199,'MS1'!$A$1:$C$161,3,0),0)</f>
        <v>0</v>
      </c>
      <c r="AH199" s="58">
        <f>IFERROR(VLOOKUP($AE199,'MS2'!$A$1:$C$161,3,0),0)</f>
        <v>0</v>
      </c>
      <c r="AI199" s="58">
        <f>IFERROR(VLOOKUP($AE199,'MS3'!$A$1:$C$161,3,0),0)</f>
        <v>0</v>
      </c>
      <c r="AJ199" s="58">
        <f>IFERROR(VLOOKUP($AE199,'MS4'!$A$1:$C$161,3,0),0)</f>
        <v>0</v>
      </c>
      <c r="AK199" s="58">
        <f>IFERROR(VLOOKUP($AE199,'MS5'!$A$1:$C$161,3,0),0)</f>
        <v>0</v>
      </c>
      <c r="AL199" s="58">
        <f>IFERROR(VLOOKUP($AE199,'MS6'!$A$1:$C$161,3,0),0)</f>
        <v>0</v>
      </c>
      <c r="AM199" s="58">
        <f>IFERROR(VLOOKUP($AE199,'MS7'!$A$1:$C$161,3,0),0)</f>
        <v>0</v>
      </c>
      <c r="AN199" s="58">
        <f>IFERROR(VLOOKUP($AE199,'MS8'!$A$1:$C$161,3,0),0)</f>
        <v>0</v>
      </c>
      <c r="AO199" s="58">
        <f>IFERROR(VLOOKUP($AE199,'MS9'!$A$1:$C$161,3,0),0)</f>
        <v>0</v>
      </c>
      <c r="AP199" s="58">
        <f>IFERROR(VLOOKUP($AE199,'MS10'!$A$1:$C$161,3,0),0)</f>
        <v>0</v>
      </c>
      <c r="AQ199" s="58">
        <f>IFERROR(VLOOKUP($AE199,'MS11'!$A$1:$C$161,3,0),0)</f>
        <v>0</v>
      </c>
      <c r="AR199" s="58">
        <f>IFERROR(VLOOKUP($AE199,'MS12'!$A$1:$C$161,3,0),0)</f>
        <v>0</v>
      </c>
      <c r="AS199" s="58">
        <f>IFERROR(VLOOKUP($AE199,'MS13'!$A$1:$C$161,3,0),0)</f>
        <v>0</v>
      </c>
    </row>
    <row r="200" ht="15.75" customHeight="1">
      <c r="A200" s="45">
        <f t="shared" si="1"/>
        <v>199</v>
      </c>
      <c r="B200" s="33"/>
      <c r="C200" s="51">
        <v>0.0</v>
      </c>
      <c r="D200" s="51"/>
      <c r="E200" s="55" t="str">
        <f>IFERROR(VLOOKUP($B200,'MS1'!$A$1:$B$160,2,0),"0")</f>
        <v>0</v>
      </c>
      <c r="F200" s="58">
        <f>IFERROR(VLOOKUP(E200,'MS1'!$B$1:$C$161,2,0),0)</f>
        <v>0</v>
      </c>
      <c r="G200" s="55" t="str">
        <f>IFERROR(VLOOKUP($B200,'MS2'!$A$1:$B$160,2,0),"0")</f>
        <v>0</v>
      </c>
      <c r="H200" s="58">
        <f>IFERROR(VLOOKUP(G200,'MS2'!$B$1:$C$161,2,0),0)</f>
        <v>0</v>
      </c>
      <c r="I200" s="55">
        <f>IFERROR(VLOOKUP($B200,'MS3'!$A$1:$B$161,2,0),0)</f>
        <v>0</v>
      </c>
      <c r="J200" s="58">
        <f>IFERROR(VLOOKUP(I200,'MS3'!$B$1:$C$161,2,0),0)</f>
        <v>0</v>
      </c>
      <c r="K200" s="55" t="str">
        <f>IFERROR(VLOOKUP($B200,'MS4'!$A$1:$B$160,2,0),"0")</f>
        <v>0</v>
      </c>
      <c r="L200" s="58">
        <f>IFERROR(VLOOKUP(K200,'MS4'!$B$1:$C$161,2,0),0)</f>
        <v>0</v>
      </c>
      <c r="M200" s="55" t="str">
        <f>IFERROR(VLOOKUP($B200,'MS5'!$A$1:$B$160,2,0),"0")</f>
        <v>0</v>
      </c>
      <c r="N200" s="58">
        <f>IFERROR(VLOOKUP(M200,'MS5'!$B$1:$C$161,2,0),0)</f>
        <v>0</v>
      </c>
      <c r="O200" s="55" t="str">
        <f>IFERROR(VLOOKUP($B200,'MS6'!$A$1:$B$160,2,0),"0")</f>
        <v>0</v>
      </c>
      <c r="P200" s="58">
        <f>IFERROR(VLOOKUP(O200,'MS6'!$B$1:$C$161,2,0),0)</f>
        <v>0</v>
      </c>
      <c r="Q200" s="55" t="str">
        <f>IFERROR(VLOOKUP($B200,'MS7'!$A$1:$B$160,2,0),"0")</f>
        <v>0</v>
      </c>
      <c r="R200" s="58">
        <f>IFERROR(VLOOKUP(Q200,'MS7'!$B$1:$C$161,2,0),0)</f>
        <v>0</v>
      </c>
      <c r="S200" s="55" t="str">
        <f>IFERROR(VLOOKUP($B200,'MS8'!$A$1:$B$160,2,0),"0")</f>
        <v>0</v>
      </c>
      <c r="T200" s="58">
        <f>IFERROR(VLOOKUP(S200,'MS8'!$B$1:$C$161,2,0),0)</f>
        <v>0</v>
      </c>
      <c r="U200" s="55" t="str">
        <f>IFERROR(VLOOKUP($B200,'MS9'!$A$1:$B$160,2,0),"0")</f>
        <v>0</v>
      </c>
      <c r="V200" s="58">
        <f>IFERROR(VLOOKUP(U200,'MS9'!$B$1:$C$161,2,0),0)</f>
        <v>0</v>
      </c>
      <c r="W200" s="55" t="str">
        <f>IFERROR(VLOOKUP($B200,'MS10'!$A$1:$B$160,2,0),"0")</f>
        <v>0</v>
      </c>
      <c r="X200" s="58">
        <f>IFERROR(VLOOKUP(W200,'MS10'!$B$1:$C$161,2,0),0)</f>
        <v>0</v>
      </c>
      <c r="Y200" s="55" t="str">
        <f>IFERROR(VLOOKUP($B200,'MS11'!$A$1:$B$160,2,0),"0")</f>
        <v>0</v>
      </c>
      <c r="Z200" s="58">
        <f>IFERROR(VLOOKUP(Y200,'MS11'!$B$1:$C$161,2,0),0)</f>
        <v>0</v>
      </c>
      <c r="AA200" s="55" t="str">
        <f>IFERROR(VLOOKUP($B200,'MS12'!$A$1:$B$160,2,0),"0")</f>
        <v>0</v>
      </c>
      <c r="AB200" s="58">
        <f>IFERROR(VLOOKUP(AA200,'MS12'!$B$1:$C$161,2,0),0)</f>
        <v>0</v>
      </c>
      <c r="AC200" s="55" t="str">
        <f>IFERROR(VLOOKUP($B200,'MS13'!$A$1:$B$160,2,0),"0")</f>
        <v>0</v>
      </c>
      <c r="AD200" s="58">
        <f>IFERROR(VLOOKUP(AC200,'MS13'!$B$1:$C$161,2,0),0)</f>
        <v>0</v>
      </c>
      <c r="AE200" s="41"/>
      <c r="AF200" s="51">
        <f t="shared" si="2"/>
        <v>0</v>
      </c>
      <c r="AG200" s="58">
        <f>IFERROR(VLOOKUP($AE200,'MS1'!$A$1:$C$161,3,0),0)</f>
        <v>0</v>
      </c>
      <c r="AH200" s="58">
        <f>IFERROR(VLOOKUP($AE200,'MS2'!$A$1:$C$161,3,0),0)</f>
        <v>0</v>
      </c>
      <c r="AI200" s="58">
        <f>IFERROR(VLOOKUP($AE200,'MS3'!$A$1:$C$161,3,0),0)</f>
        <v>0</v>
      </c>
      <c r="AJ200" s="58">
        <f>IFERROR(VLOOKUP($AE200,'MS4'!$A$1:$C$161,3,0),0)</f>
        <v>0</v>
      </c>
      <c r="AK200" s="58">
        <f>IFERROR(VLOOKUP($AE200,'MS5'!$A$1:$C$161,3,0),0)</f>
        <v>0</v>
      </c>
      <c r="AL200" s="58">
        <f>IFERROR(VLOOKUP($AE200,'MS6'!$A$1:$C$161,3,0),0)</f>
        <v>0</v>
      </c>
      <c r="AM200" s="58">
        <f>IFERROR(VLOOKUP($AE200,'MS7'!$A$1:$C$161,3,0),0)</f>
        <v>0</v>
      </c>
      <c r="AN200" s="58">
        <f>IFERROR(VLOOKUP($AE200,'MS8'!$A$1:$C$161,3,0),0)</f>
        <v>0</v>
      </c>
      <c r="AO200" s="58">
        <f>IFERROR(VLOOKUP($AE200,'MS9'!$A$1:$C$161,3,0),0)</f>
        <v>0</v>
      </c>
      <c r="AP200" s="58">
        <f>IFERROR(VLOOKUP($AE200,'MS10'!$A$1:$C$161,3,0),0)</f>
        <v>0</v>
      </c>
      <c r="AQ200" s="58">
        <f>IFERROR(VLOOKUP($AE200,'MS11'!$A$1:$C$161,3,0),0)</f>
        <v>0</v>
      </c>
      <c r="AR200" s="58">
        <f>IFERROR(VLOOKUP($AE200,'MS12'!$A$1:$C$161,3,0),0)</f>
        <v>0</v>
      </c>
      <c r="AS200" s="58">
        <f>IFERROR(VLOOKUP($AE200,'MS13'!$A$1:$C$161,3,0),0)</f>
        <v>0</v>
      </c>
    </row>
    <row r="201" ht="15.75" customHeight="1">
      <c r="A201" s="45">
        <f t="shared" si="1"/>
        <v>200</v>
      </c>
      <c r="B201" s="33"/>
      <c r="C201" s="51">
        <v>0.0</v>
      </c>
      <c r="D201" s="51"/>
      <c r="E201" s="55" t="str">
        <f>IFERROR(VLOOKUP($B201,'MS1'!$A$1:$B$160,2,0),"0")</f>
        <v>0</v>
      </c>
      <c r="F201" s="58">
        <f>IFERROR(VLOOKUP(E201,'MS1'!$B$1:$C$161,2,0),0)</f>
        <v>0</v>
      </c>
      <c r="G201" s="55" t="str">
        <f>IFERROR(VLOOKUP($B201,'MS2'!$A$1:$B$160,2,0),"0")</f>
        <v>0</v>
      </c>
      <c r="H201" s="58">
        <f>IFERROR(VLOOKUP(G201,'MS2'!$B$1:$C$161,2,0),0)</f>
        <v>0</v>
      </c>
      <c r="I201" s="55">
        <f>IFERROR(VLOOKUP($B201,'MS3'!$A$1:$B$161,2,0),0)</f>
        <v>0</v>
      </c>
      <c r="J201" s="58">
        <f>IFERROR(VLOOKUP(I201,'MS3'!$B$1:$C$161,2,0),0)</f>
        <v>0</v>
      </c>
      <c r="K201" s="55" t="str">
        <f>IFERROR(VLOOKUP($B201,'MS4'!$A$1:$B$160,2,0),"0")</f>
        <v>0</v>
      </c>
      <c r="L201" s="58">
        <f>IFERROR(VLOOKUP(K201,'MS4'!$B$1:$C$161,2,0),0)</f>
        <v>0</v>
      </c>
      <c r="M201" s="55" t="str">
        <f>IFERROR(VLOOKUP($B201,'MS5'!$A$1:$B$160,2,0),"0")</f>
        <v>0</v>
      </c>
      <c r="N201" s="58">
        <f>IFERROR(VLOOKUP(M201,'MS5'!$B$1:$C$161,2,0),0)</f>
        <v>0</v>
      </c>
      <c r="O201" s="55" t="str">
        <f>IFERROR(VLOOKUP($B201,'MS6'!$A$1:$B$160,2,0),"0")</f>
        <v>0</v>
      </c>
      <c r="P201" s="58">
        <f>IFERROR(VLOOKUP(O201,'MS6'!$B$1:$C$161,2,0),0)</f>
        <v>0</v>
      </c>
      <c r="Q201" s="55" t="str">
        <f>IFERROR(VLOOKUP($B201,'MS7'!$A$1:$B$160,2,0),"0")</f>
        <v>0</v>
      </c>
      <c r="R201" s="58">
        <f>IFERROR(VLOOKUP(Q201,'MS7'!$B$1:$C$161,2,0),0)</f>
        <v>0</v>
      </c>
      <c r="S201" s="55" t="str">
        <f>IFERROR(VLOOKUP($B201,'MS8'!$A$1:$B$160,2,0),"0")</f>
        <v>0</v>
      </c>
      <c r="T201" s="58">
        <f>IFERROR(VLOOKUP(S201,'MS8'!$B$1:$C$161,2,0),0)</f>
        <v>0</v>
      </c>
      <c r="U201" s="55" t="str">
        <f>IFERROR(VLOOKUP($B201,'MS9'!$A$1:$B$160,2,0),"0")</f>
        <v>0</v>
      </c>
      <c r="V201" s="58">
        <f>IFERROR(VLOOKUP(U201,'MS9'!$B$1:$C$161,2,0),0)</f>
        <v>0</v>
      </c>
      <c r="W201" s="55" t="str">
        <f>IFERROR(VLOOKUP($B201,'MS10'!$A$1:$B$160,2,0),"0")</f>
        <v>0</v>
      </c>
      <c r="X201" s="58">
        <f>IFERROR(VLOOKUP(W201,'MS10'!$B$1:$C$161,2,0),0)</f>
        <v>0</v>
      </c>
      <c r="Y201" s="55" t="str">
        <f>IFERROR(VLOOKUP($B201,'MS11'!$A$1:$B$160,2,0),"0")</f>
        <v>0</v>
      </c>
      <c r="Z201" s="58">
        <f>IFERROR(VLOOKUP(Y201,'MS11'!$B$1:$C$161,2,0),0)</f>
        <v>0</v>
      </c>
      <c r="AA201" s="55" t="str">
        <f>IFERROR(VLOOKUP($B201,'MS12'!$A$1:$B$160,2,0),"0")</f>
        <v>0</v>
      </c>
      <c r="AB201" s="58">
        <f>IFERROR(VLOOKUP(AA201,'MS12'!$B$1:$C$161,2,0),0)</f>
        <v>0</v>
      </c>
      <c r="AC201" s="55" t="str">
        <f>IFERROR(VLOOKUP($B201,'MS13'!$A$1:$B$160,2,0),"0")</f>
        <v>0</v>
      </c>
      <c r="AD201" s="58">
        <f>IFERROR(VLOOKUP(AC201,'MS13'!$B$1:$C$161,2,0),0)</f>
        <v>0</v>
      </c>
      <c r="AE201" s="41"/>
      <c r="AF201" s="51">
        <f t="shared" si="2"/>
        <v>0</v>
      </c>
      <c r="AG201" s="58">
        <f>IFERROR(VLOOKUP($AE201,'MS1'!$A$1:$C$161,3,0),0)</f>
        <v>0</v>
      </c>
      <c r="AH201" s="58">
        <f>IFERROR(VLOOKUP($AE201,'MS2'!$A$1:$C$161,3,0),0)</f>
        <v>0</v>
      </c>
      <c r="AI201" s="58">
        <f>IFERROR(VLOOKUP($AE201,'MS3'!$A$1:$C$161,3,0),0)</f>
        <v>0</v>
      </c>
      <c r="AJ201" s="58">
        <f>IFERROR(VLOOKUP($AE201,'MS4'!$A$1:$C$161,3,0),0)</f>
        <v>0</v>
      </c>
      <c r="AK201" s="58">
        <f>IFERROR(VLOOKUP($AE201,'MS5'!$A$1:$C$161,3,0),0)</f>
        <v>0</v>
      </c>
      <c r="AL201" s="58">
        <f>IFERROR(VLOOKUP($AE201,'MS6'!$A$1:$C$161,3,0),0)</f>
        <v>0</v>
      </c>
      <c r="AM201" s="58">
        <f>IFERROR(VLOOKUP($AE201,'MS7'!$A$1:$C$161,3,0),0)</f>
        <v>0</v>
      </c>
      <c r="AN201" s="58">
        <f>IFERROR(VLOOKUP($AE201,'MS8'!$A$1:$C$161,3,0),0)</f>
        <v>0</v>
      </c>
      <c r="AO201" s="58">
        <f>IFERROR(VLOOKUP($AE201,'MS9'!$A$1:$C$161,3,0),0)</f>
        <v>0</v>
      </c>
      <c r="AP201" s="58">
        <f>IFERROR(VLOOKUP($AE201,'MS10'!$A$1:$C$161,3,0),0)</f>
        <v>0</v>
      </c>
      <c r="AQ201" s="58">
        <f>IFERROR(VLOOKUP($AE201,'MS11'!$A$1:$C$161,3,0),0)</f>
        <v>0</v>
      </c>
      <c r="AR201" s="58">
        <f>IFERROR(VLOOKUP($AE201,'MS12'!$A$1:$C$161,3,0),0)</f>
        <v>0</v>
      </c>
      <c r="AS201" s="58">
        <f>IFERROR(VLOOKUP($AE201,'MS13'!$A$1:$C$161,3,0),0)</f>
        <v>0</v>
      </c>
    </row>
    <row r="202" ht="15.75" customHeight="1">
      <c r="A202" s="45">
        <f t="shared" si="1"/>
        <v>201</v>
      </c>
      <c r="B202" s="33"/>
      <c r="C202" s="51">
        <v>0.0</v>
      </c>
      <c r="D202" s="51"/>
      <c r="E202" s="55" t="str">
        <f>IFERROR(VLOOKUP($B202,'MS1'!$A$1:$B$160,2,0),"0")</f>
        <v>0</v>
      </c>
      <c r="F202" s="58">
        <f>IFERROR(VLOOKUP(E202,'MS1'!$B$1:$C$161,2,0),0)</f>
        <v>0</v>
      </c>
      <c r="G202" s="55" t="str">
        <f>IFERROR(VLOOKUP($B202,'MS2'!$A$1:$B$160,2,0),"0")</f>
        <v>0</v>
      </c>
      <c r="H202" s="58">
        <f>IFERROR(VLOOKUP(G202,'MS2'!$B$1:$C$161,2,0),0)</f>
        <v>0</v>
      </c>
      <c r="I202" s="55">
        <f>IFERROR(VLOOKUP($B202,'MS3'!$A$1:$B$161,2,0),0)</f>
        <v>0</v>
      </c>
      <c r="J202" s="58">
        <f>IFERROR(VLOOKUP(I202,'MS3'!$B$1:$C$161,2,0),0)</f>
        <v>0</v>
      </c>
      <c r="K202" s="55" t="str">
        <f>IFERROR(VLOOKUP($B202,'MS4'!$A$1:$B$160,2,0),"0")</f>
        <v>0</v>
      </c>
      <c r="L202" s="58">
        <f>IFERROR(VLOOKUP(K202,'MS4'!$B$1:$C$161,2,0),0)</f>
        <v>0</v>
      </c>
      <c r="M202" s="55" t="str">
        <f>IFERROR(VLOOKUP($B202,'MS5'!$A$1:$B$160,2,0),"0")</f>
        <v>0</v>
      </c>
      <c r="N202" s="58">
        <f>IFERROR(VLOOKUP(M202,'MS5'!$B$1:$C$161,2,0),0)</f>
        <v>0</v>
      </c>
      <c r="O202" s="55" t="str">
        <f>IFERROR(VLOOKUP($B202,'MS6'!$A$1:$B$160,2,0),"0")</f>
        <v>0</v>
      </c>
      <c r="P202" s="58">
        <f>IFERROR(VLOOKUP(O202,'MS6'!$B$1:$C$161,2,0),0)</f>
        <v>0</v>
      </c>
      <c r="Q202" s="55" t="str">
        <f>IFERROR(VLOOKUP($B202,'MS7'!$A$1:$B$160,2,0),"0")</f>
        <v>0</v>
      </c>
      <c r="R202" s="58">
        <f>IFERROR(VLOOKUP(Q202,'MS7'!$B$1:$C$161,2,0),0)</f>
        <v>0</v>
      </c>
      <c r="S202" s="55" t="str">
        <f>IFERROR(VLOOKUP($B202,'MS8'!$A$1:$B$160,2,0),"0")</f>
        <v>0</v>
      </c>
      <c r="T202" s="58">
        <f>IFERROR(VLOOKUP(S202,'MS8'!$B$1:$C$161,2,0),0)</f>
        <v>0</v>
      </c>
      <c r="U202" s="55" t="str">
        <f>IFERROR(VLOOKUP($B202,'MS9'!$A$1:$B$160,2,0),"0")</f>
        <v>0</v>
      </c>
      <c r="V202" s="58">
        <f>IFERROR(VLOOKUP(U202,'MS9'!$B$1:$C$161,2,0),0)</f>
        <v>0</v>
      </c>
      <c r="W202" s="55" t="str">
        <f>IFERROR(VLOOKUP($B202,'MS10'!$A$1:$B$160,2,0),"0")</f>
        <v>0</v>
      </c>
      <c r="X202" s="58">
        <f>IFERROR(VLOOKUP(W202,'MS10'!$B$1:$C$161,2,0),0)</f>
        <v>0</v>
      </c>
      <c r="Y202" s="55" t="str">
        <f>IFERROR(VLOOKUP($B202,'MS11'!$A$1:$B$160,2,0),"0")</f>
        <v>0</v>
      </c>
      <c r="Z202" s="58">
        <f>IFERROR(VLOOKUP(Y202,'MS11'!$B$1:$C$161,2,0),0)</f>
        <v>0</v>
      </c>
      <c r="AA202" s="55" t="str">
        <f>IFERROR(VLOOKUP($B202,'MS12'!$A$1:$B$160,2,0),"0")</f>
        <v>0</v>
      </c>
      <c r="AB202" s="58">
        <f>IFERROR(VLOOKUP(AA202,'MS12'!$B$1:$C$161,2,0),0)</f>
        <v>0</v>
      </c>
      <c r="AC202" s="55" t="str">
        <f>IFERROR(VLOOKUP($B202,'MS13'!$A$1:$B$160,2,0),"0")</f>
        <v>0</v>
      </c>
      <c r="AD202" s="58">
        <f>IFERROR(VLOOKUP(AC202,'MS13'!$B$1:$C$161,2,0),0)</f>
        <v>0</v>
      </c>
      <c r="AE202" s="41"/>
      <c r="AF202" s="51">
        <f t="shared" si="2"/>
        <v>0</v>
      </c>
      <c r="AG202" s="58">
        <f>IFERROR(VLOOKUP($AE202,'MS1'!$A$1:$C$161,3,0),0)</f>
        <v>0</v>
      </c>
      <c r="AH202" s="58">
        <f>IFERROR(VLOOKUP($AE202,'MS2'!$A$1:$C$161,3,0),0)</f>
        <v>0</v>
      </c>
      <c r="AI202" s="58">
        <f>IFERROR(VLOOKUP($AE202,'MS3'!$A$1:$C$161,3,0),0)</f>
        <v>0</v>
      </c>
      <c r="AJ202" s="58">
        <f>IFERROR(VLOOKUP($AE202,'MS4'!$A$1:$C$161,3,0),0)</f>
        <v>0</v>
      </c>
      <c r="AK202" s="58">
        <f>IFERROR(VLOOKUP($AE202,'MS5'!$A$1:$C$161,3,0),0)</f>
        <v>0</v>
      </c>
      <c r="AL202" s="58">
        <f>IFERROR(VLOOKUP($AE202,'MS6'!$A$1:$C$161,3,0),0)</f>
        <v>0</v>
      </c>
      <c r="AM202" s="58">
        <f>IFERROR(VLOOKUP($AE202,'MS7'!$A$1:$C$161,3,0),0)</f>
        <v>0</v>
      </c>
      <c r="AN202" s="58">
        <f>IFERROR(VLOOKUP($AE202,'MS8'!$A$1:$C$161,3,0),0)</f>
        <v>0</v>
      </c>
      <c r="AO202" s="58">
        <f>IFERROR(VLOOKUP($AE202,'MS9'!$A$1:$C$161,3,0),0)</f>
        <v>0</v>
      </c>
      <c r="AP202" s="58">
        <f>IFERROR(VLOOKUP($AE202,'MS10'!$A$1:$C$161,3,0),0)</f>
        <v>0</v>
      </c>
      <c r="AQ202" s="58">
        <f>IFERROR(VLOOKUP($AE202,'MS11'!$A$1:$C$161,3,0),0)</f>
        <v>0</v>
      </c>
      <c r="AR202" s="58">
        <f>IFERROR(VLOOKUP($AE202,'MS12'!$A$1:$C$161,3,0),0)</f>
        <v>0</v>
      </c>
      <c r="AS202" s="58">
        <f>IFERROR(VLOOKUP($AE202,'MS13'!$A$1:$C$161,3,0),0)</f>
        <v>0</v>
      </c>
    </row>
    <row r="203" ht="15.75" customHeight="1">
      <c r="A203" s="45">
        <f t="shared" si="1"/>
        <v>202</v>
      </c>
      <c r="B203" s="33"/>
      <c r="C203" s="51">
        <v>0.0</v>
      </c>
      <c r="D203" s="51"/>
      <c r="E203" s="55" t="str">
        <f>IFERROR(VLOOKUP($B203,'MS1'!$A$1:$B$160,2,0),"0")</f>
        <v>0</v>
      </c>
      <c r="F203" s="58">
        <f>IFERROR(VLOOKUP(E203,'MS1'!$B$1:$C$161,2,0),0)</f>
        <v>0</v>
      </c>
      <c r="G203" s="55" t="str">
        <f>IFERROR(VLOOKUP($B203,'MS2'!$A$1:$B$160,2,0),"0")</f>
        <v>0</v>
      </c>
      <c r="H203" s="58">
        <f>IFERROR(VLOOKUP(G203,'MS2'!$B$1:$C$161,2,0),0)</f>
        <v>0</v>
      </c>
      <c r="I203" s="55">
        <f>IFERROR(VLOOKUP($B203,'MS3'!$A$1:$B$161,2,0),0)</f>
        <v>0</v>
      </c>
      <c r="J203" s="58">
        <f>IFERROR(VLOOKUP(I203,'MS3'!$B$1:$C$161,2,0),0)</f>
        <v>0</v>
      </c>
      <c r="K203" s="55" t="str">
        <f>IFERROR(VLOOKUP($B203,'MS4'!$A$1:$B$160,2,0),"0")</f>
        <v>0</v>
      </c>
      <c r="L203" s="58">
        <f>IFERROR(VLOOKUP(K203,'MS4'!$B$1:$C$161,2,0),0)</f>
        <v>0</v>
      </c>
      <c r="M203" s="55" t="str">
        <f>IFERROR(VLOOKUP($B203,'MS5'!$A$1:$B$160,2,0),"0")</f>
        <v>0</v>
      </c>
      <c r="N203" s="58">
        <f>IFERROR(VLOOKUP(M203,'MS5'!$B$1:$C$161,2,0),0)</f>
        <v>0</v>
      </c>
      <c r="O203" s="55" t="str">
        <f>IFERROR(VLOOKUP($B203,'MS6'!$A$1:$B$160,2,0),"0")</f>
        <v>0</v>
      </c>
      <c r="P203" s="58">
        <f>IFERROR(VLOOKUP(O203,'MS6'!$B$1:$C$161,2,0),0)</f>
        <v>0</v>
      </c>
      <c r="Q203" s="55" t="str">
        <f>IFERROR(VLOOKUP($B203,'MS7'!$A$1:$B$160,2,0),"0")</f>
        <v>0</v>
      </c>
      <c r="R203" s="58">
        <f>IFERROR(VLOOKUP(Q203,'MS7'!$B$1:$C$161,2,0),0)</f>
        <v>0</v>
      </c>
      <c r="S203" s="55" t="str">
        <f>IFERROR(VLOOKUP($B203,'MS8'!$A$1:$B$160,2,0),"0")</f>
        <v>0</v>
      </c>
      <c r="T203" s="58">
        <f>IFERROR(VLOOKUP(S203,'MS8'!$B$1:$C$161,2,0),0)</f>
        <v>0</v>
      </c>
      <c r="U203" s="55" t="str">
        <f>IFERROR(VLOOKUP($B203,'MS9'!$A$1:$B$160,2,0),"0")</f>
        <v>0</v>
      </c>
      <c r="V203" s="58">
        <f>IFERROR(VLOOKUP(U203,'MS9'!$B$1:$C$161,2,0),0)</f>
        <v>0</v>
      </c>
      <c r="W203" s="55" t="str">
        <f>IFERROR(VLOOKUP($B203,'MS10'!$A$1:$B$160,2,0),"0")</f>
        <v>0</v>
      </c>
      <c r="X203" s="58">
        <f>IFERROR(VLOOKUP(W203,'MS10'!$B$1:$C$161,2,0),0)</f>
        <v>0</v>
      </c>
      <c r="Y203" s="55" t="str">
        <f>IFERROR(VLOOKUP($B203,'MS11'!$A$1:$B$160,2,0),"0")</f>
        <v>0</v>
      </c>
      <c r="Z203" s="58">
        <f>IFERROR(VLOOKUP(Y203,'MS11'!$B$1:$C$161,2,0),0)</f>
        <v>0</v>
      </c>
      <c r="AA203" s="55" t="str">
        <f>IFERROR(VLOOKUP($B203,'MS12'!$A$1:$B$160,2,0),"0")</f>
        <v>0</v>
      </c>
      <c r="AB203" s="58">
        <f>IFERROR(VLOOKUP(AA203,'MS12'!$B$1:$C$161,2,0),0)</f>
        <v>0</v>
      </c>
      <c r="AC203" s="55" t="str">
        <f>IFERROR(VLOOKUP($B203,'MS13'!$A$1:$B$160,2,0),"0")</f>
        <v>0</v>
      </c>
      <c r="AD203" s="58">
        <f>IFERROR(VLOOKUP(AC203,'MS13'!$B$1:$C$161,2,0),0)</f>
        <v>0</v>
      </c>
      <c r="AE203" s="41"/>
      <c r="AF203" s="51">
        <f t="shared" si="2"/>
        <v>0</v>
      </c>
      <c r="AG203" s="58">
        <f>IFERROR(VLOOKUP($AE203,'MS1'!$A$1:$C$161,3,0),0)</f>
        <v>0</v>
      </c>
      <c r="AH203" s="58">
        <f>IFERROR(VLOOKUP($AE203,'MS2'!$A$1:$C$161,3,0),0)</f>
        <v>0</v>
      </c>
      <c r="AI203" s="58">
        <f>IFERROR(VLOOKUP($AE203,'MS3'!$A$1:$C$161,3,0),0)</f>
        <v>0</v>
      </c>
      <c r="AJ203" s="58">
        <f>IFERROR(VLOOKUP($AE203,'MS4'!$A$1:$C$161,3,0),0)</f>
        <v>0</v>
      </c>
      <c r="AK203" s="58">
        <f>IFERROR(VLOOKUP($AE203,'MS5'!$A$1:$C$161,3,0),0)</f>
        <v>0</v>
      </c>
      <c r="AL203" s="58">
        <f>IFERROR(VLOOKUP($AE203,'MS6'!$A$1:$C$161,3,0),0)</f>
        <v>0</v>
      </c>
      <c r="AM203" s="58">
        <f>IFERROR(VLOOKUP($AE203,'MS7'!$A$1:$C$161,3,0),0)</f>
        <v>0</v>
      </c>
      <c r="AN203" s="58">
        <f>IFERROR(VLOOKUP($AE203,'MS8'!$A$1:$C$161,3,0),0)</f>
        <v>0</v>
      </c>
      <c r="AO203" s="58">
        <f>IFERROR(VLOOKUP($AE203,'MS9'!$A$1:$C$161,3,0),0)</f>
        <v>0</v>
      </c>
      <c r="AP203" s="58">
        <f>IFERROR(VLOOKUP($AE203,'MS10'!$A$1:$C$161,3,0),0)</f>
        <v>0</v>
      </c>
      <c r="AQ203" s="58">
        <f>IFERROR(VLOOKUP($AE203,'MS11'!$A$1:$C$161,3,0),0)</f>
        <v>0</v>
      </c>
      <c r="AR203" s="58">
        <f>IFERROR(VLOOKUP($AE203,'MS12'!$A$1:$C$161,3,0),0)</f>
        <v>0</v>
      </c>
      <c r="AS203" s="58">
        <f>IFERROR(VLOOKUP($AE203,'MS13'!$A$1:$C$161,3,0),0)</f>
        <v>0</v>
      </c>
    </row>
    <row r="204" ht="15.75" customHeight="1">
      <c r="A204" s="45">
        <f t="shared" si="1"/>
        <v>203</v>
      </c>
      <c r="B204" s="33"/>
      <c r="C204" s="51">
        <v>0.0</v>
      </c>
      <c r="D204" s="51"/>
      <c r="E204" s="55" t="str">
        <f>IFERROR(VLOOKUP($B204,'MS1'!$A$1:$B$160,2,0),"0")</f>
        <v>0</v>
      </c>
      <c r="F204" s="58">
        <f>IFERROR(VLOOKUP(E204,'MS1'!$B$1:$C$161,2,0),0)</f>
        <v>0</v>
      </c>
      <c r="G204" s="55" t="str">
        <f>IFERROR(VLOOKUP($B204,'MS2'!$A$1:$B$160,2,0),"0")</f>
        <v>0</v>
      </c>
      <c r="H204" s="58">
        <f>IFERROR(VLOOKUP(G204,'MS2'!$B$1:$C$161,2,0),0)</f>
        <v>0</v>
      </c>
      <c r="I204" s="55">
        <f>IFERROR(VLOOKUP($B204,'MS3'!$A$1:$B$161,2,0),0)</f>
        <v>0</v>
      </c>
      <c r="J204" s="58">
        <f>IFERROR(VLOOKUP(I204,'MS3'!$B$1:$C$161,2,0),0)</f>
        <v>0</v>
      </c>
      <c r="K204" s="55" t="str">
        <f>IFERROR(VLOOKUP($B204,'MS4'!$A$1:$B$160,2,0),"0")</f>
        <v>0</v>
      </c>
      <c r="L204" s="58">
        <f>IFERROR(VLOOKUP(K204,'MS4'!$B$1:$C$161,2,0),0)</f>
        <v>0</v>
      </c>
      <c r="M204" s="55" t="str">
        <f>IFERROR(VLOOKUP($B204,'MS5'!$A$1:$B$160,2,0),"0")</f>
        <v>0</v>
      </c>
      <c r="N204" s="58">
        <f>IFERROR(VLOOKUP(M204,'MS5'!$B$1:$C$161,2,0),0)</f>
        <v>0</v>
      </c>
      <c r="O204" s="55" t="str">
        <f>IFERROR(VLOOKUP($B204,'MS6'!$A$1:$B$160,2,0),"0")</f>
        <v>0</v>
      </c>
      <c r="P204" s="58">
        <f>IFERROR(VLOOKUP(O204,'MS6'!$B$1:$C$161,2,0),0)</f>
        <v>0</v>
      </c>
      <c r="Q204" s="55" t="str">
        <f>IFERROR(VLOOKUP($B204,'MS7'!$A$1:$B$160,2,0),"0")</f>
        <v>0</v>
      </c>
      <c r="R204" s="58">
        <f>IFERROR(VLOOKUP(Q204,'MS7'!$B$1:$C$161,2,0),0)</f>
        <v>0</v>
      </c>
      <c r="S204" s="55" t="str">
        <f>IFERROR(VLOOKUP($B204,'MS8'!$A$1:$B$160,2,0),"0")</f>
        <v>0</v>
      </c>
      <c r="T204" s="58">
        <f>IFERROR(VLOOKUP(S204,'MS8'!$B$1:$C$161,2,0),0)</f>
        <v>0</v>
      </c>
      <c r="U204" s="55" t="str">
        <f>IFERROR(VLOOKUP($B204,'MS9'!$A$1:$B$160,2,0),"0")</f>
        <v>0</v>
      </c>
      <c r="V204" s="58">
        <f>IFERROR(VLOOKUP(U204,'MS9'!$B$1:$C$161,2,0),0)</f>
        <v>0</v>
      </c>
      <c r="W204" s="55" t="str">
        <f>IFERROR(VLOOKUP($B204,'MS10'!$A$1:$B$160,2,0),"0")</f>
        <v>0</v>
      </c>
      <c r="X204" s="58">
        <f>IFERROR(VLOOKUP(W204,'MS10'!$B$1:$C$161,2,0),0)</f>
        <v>0</v>
      </c>
      <c r="Y204" s="55" t="str">
        <f>IFERROR(VLOOKUP($B204,'MS11'!$A$1:$B$160,2,0),"0")</f>
        <v>0</v>
      </c>
      <c r="Z204" s="58">
        <f>IFERROR(VLOOKUP(Y204,'MS11'!$B$1:$C$161,2,0),0)</f>
        <v>0</v>
      </c>
      <c r="AA204" s="55" t="str">
        <f>IFERROR(VLOOKUP($B204,'MS12'!$A$1:$B$160,2,0),"0")</f>
        <v>0</v>
      </c>
      <c r="AB204" s="58">
        <f>IFERROR(VLOOKUP(AA204,'MS12'!$B$1:$C$161,2,0),0)</f>
        <v>0</v>
      </c>
      <c r="AC204" s="55" t="str">
        <f>IFERROR(VLOOKUP($B204,'MS13'!$A$1:$B$160,2,0),"0")</f>
        <v>0</v>
      </c>
      <c r="AD204" s="58">
        <f>IFERROR(VLOOKUP(AC204,'MS13'!$B$1:$C$161,2,0),0)</f>
        <v>0</v>
      </c>
      <c r="AE204" s="41"/>
      <c r="AF204" s="51">
        <f t="shared" si="2"/>
        <v>0</v>
      </c>
      <c r="AG204" s="58">
        <f>IFERROR(VLOOKUP($AE204,'MS1'!$A$1:$C$161,3,0),0)</f>
        <v>0</v>
      </c>
      <c r="AH204" s="58">
        <f>IFERROR(VLOOKUP($AE204,'MS2'!$A$1:$C$161,3,0),0)</f>
        <v>0</v>
      </c>
      <c r="AI204" s="58">
        <f>IFERROR(VLOOKUP($AE204,'MS3'!$A$1:$C$161,3,0),0)</f>
        <v>0</v>
      </c>
      <c r="AJ204" s="58">
        <f>IFERROR(VLOOKUP($AE204,'MS4'!$A$1:$C$161,3,0),0)</f>
        <v>0</v>
      </c>
      <c r="AK204" s="58">
        <f>IFERROR(VLOOKUP($AE204,'MS5'!$A$1:$C$161,3,0),0)</f>
        <v>0</v>
      </c>
      <c r="AL204" s="58">
        <f>IFERROR(VLOOKUP($AE204,'MS6'!$A$1:$C$161,3,0),0)</f>
        <v>0</v>
      </c>
      <c r="AM204" s="58">
        <f>IFERROR(VLOOKUP($AE204,'MS7'!$A$1:$C$161,3,0),0)</f>
        <v>0</v>
      </c>
      <c r="AN204" s="58">
        <f>IFERROR(VLOOKUP($AE204,'MS8'!$A$1:$C$161,3,0),0)</f>
        <v>0</v>
      </c>
      <c r="AO204" s="58">
        <f>IFERROR(VLOOKUP($AE204,'MS9'!$A$1:$C$161,3,0),0)</f>
        <v>0</v>
      </c>
      <c r="AP204" s="58">
        <f>IFERROR(VLOOKUP($AE204,'MS10'!$A$1:$C$161,3,0),0)</f>
        <v>0</v>
      </c>
      <c r="AQ204" s="58">
        <f>IFERROR(VLOOKUP($AE204,'MS11'!$A$1:$C$161,3,0),0)</f>
        <v>0</v>
      </c>
      <c r="AR204" s="58">
        <f>IFERROR(VLOOKUP($AE204,'MS12'!$A$1:$C$161,3,0),0)</f>
        <v>0</v>
      </c>
      <c r="AS204" s="58">
        <f>IFERROR(VLOOKUP($AE204,'MS13'!$A$1:$C$161,3,0),0)</f>
        <v>0</v>
      </c>
    </row>
    <row r="205" ht="15.75" customHeight="1">
      <c r="A205" s="45">
        <f t="shared" si="1"/>
        <v>204</v>
      </c>
      <c r="B205" s="33"/>
      <c r="C205" s="51">
        <v>0.0</v>
      </c>
      <c r="D205" s="51"/>
      <c r="E205" s="55" t="str">
        <f>IFERROR(VLOOKUP($B205,'MS1'!$A$1:$B$160,2,0),"0")</f>
        <v>0</v>
      </c>
      <c r="F205" s="58">
        <f>IFERROR(VLOOKUP(E205,'MS1'!$B$1:$C$161,2,0),0)</f>
        <v>0</v>
      </c>
      <c r="G205" s="55" t="str">
        <f>IFERROR(VLOOKUP($B205,'MS2'!$A$1:$B$160,2,0),"0")</f>
        <v>0</v>
      </c>
      <c r="H205" s="58">
        <f>IFERROR(VLOOKUP(G205,'MS2'!$B$1:$C$161,2,0),0)</f>
        <v>0</v>
      </c>
      <c r="I205" s="55">
        <f>IFERROR(VLOOKUP($B205,'MS3'!$A$1:$B$161,2,0),0)</f>
        <v>0</v>
      </c>
      <c r="J205" s="58">
        <f>IFERROR(VLOOKUP(I205,'MS3'!$B$1:$C$161,2,0),0)</f>
        <v>0</v>
      </c>
      <c r="K205" s="55" t="str">
        <f>IFERROR(VLOOKUP($B205,'MS4'!$A$1:$B$160,2,0),"0")</f>
        <v>0</v>
      </c>
      <c r="L205" s="58">
        <f>IFERROR(VLOOKUP(K205,'MS4'!$B$1:$C$161,2,0),0)</f>
        <v>0</v>
      </c>
      <c r="M205" s="55" t="str">
        <f>IFERROR(VLOOKUP($B205,'MS5'!$A$1:$B$160,2,0),"0")</f>
        <v>0</v>
      </c>
      <c r="N205" s="58">
        <f>IFERROR(VLOOKUP(M205,'MS5'!$B$1:$C$161,2,0),0)</f>
        <v>0</v>
      </c>
      <c r="O205" s="55" t="str">
        <f>IFERROR(VLOOKUP($B205,'MS6'!$A$1:$B$160,2,0),"0")</f>
        <v>0</v>
      </c>
      <c r="P205" s="58">
        <f>IFERROR(VLOOKUP(O205,'MS6'!$B$1:$C$161,2,0),0)</f>
        <v>0</v>
      </c>
      <c r="Q205" s="55" t="str">
        <f>IFERROR(VLOOKUP($B205,'MS7'!$A$1:$B$160,2,0),"0")</f>
        <v>0</v>
      </c>
      <c r="R205" s="58">
        <f>IFERROR(VLOOKUP(Q205,'MS7'!$B$1:$C$161,2,0),0)</f>
        <v>0</v>
      </c>
      <c r="S205" s="55" t="str">
        <f>IFERROR(VLOOKUP($B205,'MS8'!$A$1:$B$160,2,0),"0")</f>
        <v>0</v>
      </c>
      <c r="T205" s="58">
        <f>IFERROR(VLOOKUP(S205,'MS8'!$B$1:$C$161,2,0),0)</f>
        <v>0</v>
      </c>
      <c r="U205" s="55" t="str">
        <f>IFERROR(VLOOKUP($B205,'MS9'!$A$1:$B$160,2,0),"0")</f>
        <v>0</v>
      </c>
      <c r="V205" s="58">
        <f>IFERROR(VLOOKUP(U205,'MS9'!$B$1:$C$161,2,0),0)</f>
        <v>0</v>
      </c>
      <c r="W205" s="55" t="str">
        <f>IFERROR(VLOOKUP($B205,'MS10'!$A$1:$B$160,2,0),"0")</f>
        <v>0</v>
      </c>
      <c r="X205" s="58">
        <f>IFERROR(VLOOKUP(W205,'MS10'!$B$1:$C$161,2,0),0)</f>
        <v>0</v>
      </c>
      <c r="Y205" s="55" t="str">
        <f>IFERROR(VLOOKUP($B205,'MS11'!$A$1:$B$160,2,0),"0")</f>
        <v>0</v>
      </c>
      <c r="Z205" s="58">
        <f>IFERROR(VLOOKUP(Y205,'MS11'!$B$1:$C$161,2,0),0)</f>
        <v>0</v>
      </c>
      <c r="AA205" s="55" t="str">
        <f>IFERROR(VLOOKUP($B205,'MS12'!$A$1:$B$160,2,0),"0")</f>
        <v>0</v>
      </c>
      <c r="AB205" s="58">
        <f>IFERROR(VLOOKUP(AA205,'MS12'!$B$1:$C$161,2,0),0)</f>
        <v>0</v>
      </c>
      <c r="AC205" s="55" t="str">
        <f>IFERROR(VLOOKUP($B205,'MS13'!$A$1:$B$160,2,0),"0")</f>
        <v>0</v>
      </c>
      <c r="AD205" s="58">
        <f>IFERROR(VLOOKUP(AC205,'MS13'!$B$1:$C$161,2,0),0)</f>
        <v>0</v>
      </c>
      <c r="AE205" s="41"/>
      <c r="AF205" s="51">
        <f t="shared" si="2"/>
        <v>0</v>
      </c>
      <c r="AG205" s="58">
        <f>IFERROR(VLOOKUP($AE205,'MS1'!$A$1:$C$161,3,0),0)</f>
        <v>0</v>
      </c>
      <c r="AH205" s="58">
        <f>IFERROR(VLOOKUP($AE205,'MS2'!$A$1:$C$161,3,0),0)</f>
        <v>0</v>
      </c>
      <c r="AI205" s="58">
        <f>IFERROR(VLOOKUP($AE205,'MS3'!$A$1:$C$161,3,0),0)</f>
        <v>0</v>
      </c>
      <c r="AJ205" s="58">
        <f>IFERROR(VLOOKUP($AE205,'MS4'!$A$1:$C$161,3,0),0)</f>
        <v>0</v>
      </c>
      <c r="AK205" s="58">
        <f>IFERROR(VLOOKUP($AE205,'MS5'!$A$1:$C$161,3,0),0)</f>
        <v>0</v>
      </c>
      <c r="AL205" s="58">
        <f>IFERROR(VLOOKUP($AE205,'MS6'!$A$1:$C$161,3,0),0)</f>
        <v>0</v>
      </c>
      <c r="AM205" s="58">
        <f>IFERROR(VLOOKUP($AE205,'MS7'!$A$1:$C$161,3,0),0)</f>
        <v>0</v>
      </c>
      <c r="AN205" s="58">
        <f>IFERROR(VLOOKUP($AE205,'MS8'!$A$1:$C$161,3,0),0)</f>
        <v>0</v>
      </c>
      <c r="AO205" s="58">
        <f>IFERROR(VLOOKUP($AE205,'MS9'!$A$1:$C$161,3,0),0)</f>
        <v>0</v>
      </c>
      <c r="AP205" s="58">
        <f>IFERROR(VLOOKUP($AE205,'MS10'!$A$1:$C$161,3,0),0)</f>
        <v>0</v>
      </c>
      <c r="AQ205" s="58">
        <f>IFERROR(VLOOKUP($AE205,'MS11'!$A$1:$C$161,3,0),0)</f>
        <v>0</v>
      </c>
      <c r="AR205" s="58">
        <f>IFERROR(VLOOKUP($AE205,'MS12'!$A$1:$C$161,3,0),0)</f>
        <v>0</v>
      </c>
      <c r="AS205" s="58">
        <f>IFERROR(VLOOKUP($AE205,'MS13'!$A$1:$C$161,3,0),0)</f>
        <v>0</v>
      </c>
    </row>
    <row r="206" ht="15.75" customHeight="1">
      <c r="A206" s="45">
        <f t="shared" si="1"/>
        <v>205</v>
      </c>
      <c r="B206" s="33"/>
      <c r="C206" s="51">
        <v>0.0</v>
      </c>
      <c r="D206" s="51"/>
      <c r="E206" s="55" t="str">
        <f>IFERROR(VLOOKUP($B206,'MS1'!$A$1:$B$160,2,0),"0")</f>
        <v>0</v>
      </c>
      <c r="F206" s="58">
        <f>IFERROR(VLOOKUP(E206,'MS1'!$B$1:$C$161,2,0),0)</f>
        <v>0</v>
      </c>
      <c r="G206" s="55" t="str">
        <f>IFERROR(VLOOKUP($B206,'MS2'!$A$1:$B$160,2,0),"0")</f>
        <v>0</v>
      </c>
      <c r="H206" s="58">
        <f>IFERROR(VLOOKUP(G206,'MS2'!$B$1:$C$161,2,0),0)</f>
        <v>0</v>
      </c>
      <c r="I206" s="55">
        <f>IFERROR(VLOOKUP($B206,'MS3'!$A$1:$B$161,2,0),0)</f>
        <v>0</v>
      </c>
      <c r="J206" s="58">
        <f>IFERROR(VLOOKUP(I206,'MS3'!$B$1:$C$161,2,0),0)</f>
        <v>0</v>
      </c>
      <c r="K206" s="55" t="str">
        <f>IFERROR(VLOOKUP($B206,'MS4'!$A$1:$B$160,2,0),"0")</f>
        <v>0</v>
      </c>
      <c r="L206" s="58">
        <f>IFERROR(VLOOKUP(K206,'MS4'!$B$1:$C$161,2,0),0)</f>
        <v>0</v>
      </c>
      <c r="M206" s="55" t="str">
        <f>IFERROR(VLOOKUP($B206,'MS5'!$A$1:$B$160,2,0),"0")</f>
        <v>0</v>
      </c>
      <c r="N206" s="58">
        <f>IFERROR(VLOOKUP(M206,'MS5'!$B$1:$C$161,2,0),0)</f>
        <v>0</v>
      </c>
      <c r="O206" s="55" t="str">
        <f>IFERROR(VLOOKUP($B206,'MS6'!$A$1:$B$160,2,0),"0")</f>
        <v>0</v>
      </c>
      <c r="P206" s="58">
        <f>IFERROR(VLOOKUP(O206,'MS6'!$B$1:$C$161,2,0),0)</f>
        <v>0</v>
      </c>
      <c r="Q206" s="55" t="str">
        <f>IFERROR(VLOOKUP($B206,'MS7'!$A$1:$B$160,2,0),"0")</f>
        <v>0</v>
      </c>
      <c r="R206" s="58">
        <f>IFERROR(VLOOKUP(Q206,'MS7'!$B$1:$C$161,2,0),0)</f>
        <v>0</v>
      </c>
      <c r="S206" s="55" t="str">
        <f>IFERROR(VLOOKUP($B206,'MS8'!$A$1:$B$160,2,0),"0")</f>
        <v>0</v>
      </c>
      <c r="T206" s="58">
        <f>IFERROR(VLOOKUP(S206,'MS8'!$B$1:$C$161,2,0),0)</f>
        <v>0</v>
      </c>
      <c r="U206" s="55" t="str">
        <f>IFERROR(VLOOKUP($B206,'MS9'!$A$1:$B$160,2,0),"0")</f>
        <v>0</v>
      </c>
      <c r="V206" s="58">
        <f>IFERROR(VLOOKUP(U206,'MS9'!$B$1:$C$161,2,0),0)</f>
        <v>0</v>
      </c>
      <c r="W206" s="55" t="str">
        <f>IFERROR(VLOOKUP($B206,'MS10'!$A$1:$B$160,2,0),"0")</f>
        <v>0</v>
      </c>
      <c r="X206" s="58">
        <f>IFERROR(VLOOKUP(W206,'MS10'!$B$1:$C$161,2,0),0)</f>
        <v>0</v>
      </c>
      <c r="Y206" s="55" t="str">
        <f>IFERROR(VLOOKUP($B206,'MS11'!$A$1:$B$160,2,0),"0")</f>
        <v>0</v>
      </c>
      <c r="Z206" s="58">
        <f>IFERROR(VLOOKUP(Y206,'MS11'!$B$1:$C$161,2,0),0)</f>
        <v>0</v>
      </c>
      <c r="AA206" s="55" t="str">
        <f>IFERROR(VLOOKUP($B206,'MS12'!$A$1:$B$160,2,0),"0")</f>
        <v>0</v>
      </c>
      <c r="AB206" s="58">
        <f>IFERROR(VLOOKUP(AA206,'MS12'!$B$1:$C$161,2,0),0)</f>
        <v>0</v>
      </c>
      <c r="AC206" s="55" t="str">
        <f>IFERROR(VLOOKUP($B206,'MS13'!$A$1:$B$160,2,0),"0")</f>
        <v>0</v>
      </c>
      <c r="AD206" s="58">
        <f>IFERROR(VLOOKUP(AC206,'MS13'!$B$1:$C$161,2,0),0)</f>
        <v>0</v>
      </c>
      <c r="AE206" s="41"/>
      <c r="AF206" s="51">
        <f t="shared" si="2"/>
        <v>0</v>
      </c>
      <c r="AG206" s="58">
        <f>IFERROR(VLOOKUP($AE206,'MS1'!$A$1:$C$161,3,0),0)</f>
        <v>0</v>
      </c>
      <c r="AH206" s="58">
        <f>IFERROR(VLOOKUP($AE206,'MS2'!$A$1:$C$161,3,0),0)</f>
        <v>0</v>
      </c>
      <c r="AI206" s="58">
        <f>IFERROR(VLOOKUP($AE206,'MS3'!$A$1:$C$161,3,0),0)</f>
        <v>0</v>
      </c>
      <c r="AJ206" s="58">
        <f>IFERROR(VLOOKUP($AE206,'MS4'!$A$1:$C$161,3,0),0)</f>
        <v>0</v>
      </c>
      <c r="AK206" s="58">
        <f>IFERROR(VLOOKUP($AE206,'MS5'!$A$1:$C$161,3,0),0)</f>
        <v>0</v>
      </c>
      <c r="AL206" s="58">
        <f>IFERROR(VLOOKUP($AE206,'MS6'!$A$1:$C$161,3,0),0)</f>
        <v>0</v>
      </c>
      <c r="AM206" s="58">
        <f>IFERROR(VLOOKUP($AE206,'MS7'!$A$1:$C$161,3,0),0)</f>
        <v>0</v>
      </c>
      <c r="AN206" s="58">
        <f>IFERROR(VLOOKUP($AE206,'MS8'!$A$1:$C$161,3,0),0)</f>
        <v>0</v>
      </c>
      <c r="AO206" s="58">
        <f>IFERROR(VLOOKUP($AE206,'MS9'!$A$1:$C$161,3,0),0)</f>
        <v>0</v>
      </c>
      <c r="AP206" s="58">
        <f>IFERROR(VLOOKUP($AE206,'MS10'!$A$1:$C$161,3,0),0)</f>
        <v>0</v>
      </c>
      <c r="AQ206" s="58">
        <f>IFERROR(VLOOKUP($AE206,'MS11'!$A$1:$C$161,3,0),0)</f>
        <v>0</v>
      </c>
      <c r="AR206" s="58">
        <f>IFERROR(VLOOKUP($AE206,'MS12'!$A$1:$C$161,3,0),0)</f>
        <v>0</v>
      </c>
      <c r="AS206" s="58">
        <f>IFERROR(VLOOKUP($AE206,'MS13'!$A$1:$C$161,3,0),0)</f>
        <v>0</v>
      </c>
    </row>
    <row r="207" ht="15.75" customHeight="1">
      <c r="A207" s="45">
        <f t="shared" si="1"/>
        <v>206</v>
      </c>
      <c r="B207" s="33"/>
      <c r="C207" s="51">
        <v>0.0</v>
      </c>
      <c r="D207" s="51"/>
      <c r="E207" s="55" t="str">
        <f>IFERROR(VLOOKUP($B207,'MS1'!$A$1:$B$160,2,0),"0")</f>
        <v>0</v>
      </c>
      <c r="F207" s="58">
        <f>IFERROR(VLOOKUP(E207,'MS1'!$B$1:$C$161,2,0),0)</f>
        <v>0</v>
      </c>
      <c r="G207" s="55" t="str">
        <f>IFERROR(VLOOKUP($B207,'MS2'!$A$1:$B$160,2,0),"0")</f>
        <v>0</v>
      </c>
      <c r="H207" s="58">
        <f>IFERROR(VLOOKUP(G207,'MS2'!$B$1:$C$161,2,0),0)</f>
        <v>0</v>
      </c>
      <c r="I207" s="55">
        <f>IFERROR(VLOOKUP($B207,'MS3'!$A$1:$B$161,2,0),0)</f>
        <v>0</v>
      </c>
      <c r="J207" s="58">
        <f>IFERROR(VLOOKUP(I207,'MS3'!$B$1:$C$161,2,0),0)</f>
        <v>0</v>
      </c>
      <c r="K207" s="55" t="str">
        <f>IFERROR(VLOOKUP($B207,'MS4'!$A$1:$B$160,2,0),"0")</f>
        <v>0</v>
      </c>
      <c r="L207" s="58">
        <f>IFERROR(VLOOKUP(K207,'MS4'!$B$1:$C$161,2,0),0)</f>
        <v>0</v>
      </c>
      <c r="M207" s="55" t="str">
        <f>IFERROR(VLOOKUP($B207,'MS5'!$A$1:$B$160,2,0),"0")</f>
        <v>0</v>
      </c>
      <c r="N207" s="58">
        <f>IFERROR(VLOOKUP(M207,'MS5'!$B$1:$C$161,2,0),0)</f>
        <v>0</v>
      </c>
      <c r="O207" s="55" t="str">
        <f>IFERROR(VLOOKUP($B207,'MS6'!$A$1:$B$160,2,0),"0")</f>
        <v>0</v>
      </c>
      <c r="P207" s="58">
        <f>IFERROR(VLOOKUP(O207,'MS6'!$B$1:$C$161,2,0),0)</f>
        <v>0</v>
      </c>
      <c r="Q207" s="55" t="str">
        <f>IFERROR(VLOOKUP($B207,'MS7'!$A$1:$B$160,2,0),"0")</f>
        <v>0</v>
      </c>
      <c r="R207" s="58">
        <f>IFERROR(VLOOKUP(Q207,'MS7'!$B$1:$C$161,2,0),0)</f>
        <v>0</v>
      </c>
      <c r="S207" s="55" t="str">
        <f>IFERROR(VLOOKUP($B207,'MS8'!$A$1:$B$160,2,0),"0")</f>
        <v>0</v>
      </c>
      <c r="T207" s="58">
        <f>IFERROR(VLOOKUP(S207,'MS8'!$B$1:$C$161,2,0),0)</f>
        <v>0</v>
      </c>
      <c r="U207" s="55" t="str">
        <f>IFERROR(VLOOKUP($B207,'MS9'!$A$1:$B$160,2,0),"0")</f>
        <v>0</v>
      </c>
      <c r="V207" s="58">
        <f>IFERROR(VLOOKUP(U207,'MS9'!$B$1:$C$161,2,0),0)</f>
        <v>0</v>
      </c>
      <c r="W207" s="55" t="str">
        <f>IFERROR(VLOOKUP($B207,'MS10'!$A$1:$B$160,2,0),"0")</f>
        <v>0</v>
      </c>
      <c r="X207" s="58">
        <f>IFERROR(VLOOKUP(W207,'MS10'!$B$1:$C$161,2,0),0)</f>
        <v>0</v>
      </c>
      <c r="Y207" s="55" t="str">
        <f>IFERROR(VLOOKUP($B207,'MS11'!$A$1:$B$160,2,0),"0")</f>
        <v>0</v>
      </c>
      <c r="Z207" s="58">
        <f>IFERROR(VLOOKUP(Y207,'MS11'!$B$1:$C$161,2,0),0)</f>
        <v>0</v>
      </c>
      <c r="AA207" s="55" t="str">
        <f>IFERROR(VLOOKUP($B207,'MS12'!$A$1:$B$160,2,0),"0")</f>
        <v>0</v>
      </c>
      <c r="AB207" s="58">
        <f>IFERROR(VLOOKUP(AA207,'MS12'!$B$1:$C$161,2,0),0)</f>
        <v>0</v>
      </c>
      <c r="AC207" s="55" t="str">
        <f>IFERROR(VLOOKUP($B207,'MS13'!$A$1:$B$160,2,0),"0")</f>
        <v>0</v>
      </c>
      <c r="AD207" s="58">
        <f>IFERROR(VLOOKUP(AC207,'MS13'!$B$1:$C$161,2,0),0)</f>
        <v>0</v>
      </c>
      <c r="AE207" s="41"/>
      <c r="AF207" s="51">
        <f t="shared" si="2"/>
        <v>0</v>
      </c>
      <c r="AG207" s="58">
        <f>IFERROR(VLOOKUP($AE207,'MS1'!$A$1:$C$161,3,0),0)</f>
        <v>0</v>
      </c>
      <c r="AH207" s="58">
        <f>IFERROR(VLOOKUP($AE207,'MS2'!$A$1:$C$161,3,0),0)</f>
        <v>0</v>
      </c>
      <c r="AI207" s="58">
        <f>IFERROR(VLOOKUP($AE207,'MS3'!$A$1:$C$161,3,0),0)</f>
        <v>0</v>
      </c>
      <c r="AJ207" s="58">
        <f>IFERROR(VLOOKUP($AE207,'MS4'!$A$1:$C$161,3,0),0)</f>
        <v>0</v>
      </c>
      <c r="AK207" s="58">
        <f>IFERROR(VLOOKUP($AE207,'MS5'!$A$1:$C$161,3,0),0)</f>
        <v>0</v>
      </c>
      <c r="AL207" s="58">
        <f>IFERROR(VLOOKUP($AE207,'MS6'!$A$1:$C$161,3,0),0)</f>
        <v>0</v>
      </c>
      <c r="AM207" s="58">
        <f>IFERROR(VLOOKUP($AE207,'MS7'!$A$1:$C$161,3,0),0)</f>
        <v>0</v>
      </c>
      <c r="AN207" s="58">
        <f>IFERROR(VLOOKUP($AE207,'MS8'!$A$1:$C$161,3,0),0)</f>
        <v>0</v>
      </c>
      <c r="AO207" s="58">
        <f>IFERROR(VLOOKUP($AE207,'MS9'!$A$1:$C$161,3,0),0)</f>
        <v>0</v>
      </c>
      <c r="AP207" s="58">
        <f>IFERROR(VLOOKUP($AE207,'MS10'!$A$1:$C$161,3,0),0)</f>
        <v>0</v>
      </c>
      <c r="AQ207" s="58">
        <f>IFERROR(VLOOKUP($AE207,'MS11'!$A$1:$C$161,3,0),0)</f>
        <v>0</v>
      </c>
      <c r="AR207" s="58">
        <f>IFERROR(VLOOKUP($AE207,'MS12'!$A$1:$C$161,3,0),0)</f>
        <v>0</v>
      </c>
      <c r="AS207" s="58">
        <f>IFERROR(VLOOKUP($AE207,'MS13'!$A$1:$C$161,3,0),0)</f>
        <v>0</v>
      </c>
    </row>
    <row r="208" ht="15.75" customHeight="1">
      <c r="A208" s="45">
        <f t="shared" si="1"/>
        <v>207</v>
      </c>
      <c r="B208" s="33"/>
      <c r="C208" s="51">
        <v>0.0</v>
      </c>
      <c r="D208" s="51"/>
      <c r="E208" s="55" t="str">
        <f>IFERROR(VLOOKUP($B208,'MS1'!$A$1:$B$160,2,0),"0")</f>
        <v>0</v>
      </c>
      <c r="F208" s="58">
        <f>IFERROR(VLOOKUP(E208,'MS1'!$B$1:$C$161,2,0),0)</f>
        <v>0</v>
      </c>
      <c r="G208" s="55" t="str">
        <f>IFERROR(VLOOKUP($B208,'MS2'!$A$1:$B$160,2,0),"0")</f>
        <v>0</v>
      </c>
      <c r="H208" s="58">
        <f>IFERROR(VLOOKUP(G208,'MS2'!$B$1:$C$161,2,0),0)</f>
        <v>0</v>
      </c>
      <c r="I208" s="55">
        <f>IFERROR(VLOOKUP($B208,'MS3'!$A$1:$B$161,2,0),0)</f>
        <v>0</v>
      </c>
      <c r="J208" s="58">
        <f>IFERROR(VLOOKUP(I208,'MS3'!$B$1:$C$161,2,0),0)</f>
        <v>0</v>
      </c>
      <c r="K208" s="55" t="str">
        <f>IFERROR(VLOOKUP($B208,'MS4'!$A$1:$B$160,2,0),"0")</f>
        <v>0</v>
      </c>
      <c r="L208" s="58">
        <f>IFERROR(VLOOKUP(K208,'MS4'!$B$1:$C$161,2,0),0)</f>
        <v>0</v>
      </c>
      <c r="M208" s="55" t="str">
        <f>IFERROR(VLOOKUP($B208,'MS5'!$A$1:$B$160,2,0),"0")</f>
        <v>0</v>
      </c>
      <c r="N208" s="58">
        <f>IFERROR(VLOOKUP(M208,'MS5'!$B$1:$C$161,2,0),0)</f>
        <v>0</v>
      </c>
      <c r="O208" s="55" t="str">
        <f>IFERROR(VLOOKUP($B208,'MS6'!$A$1:$B$160,2,0),"0")</f>
        <v>0</v>
      </c>
      <c r="P208" s="58">
        <f>IFERROR(VLOOKUP(O208,'MS6'!$B$1:$C$161,2,0),0)</f>
        <v>0</v>
      </c>
      <c r="Q208" s="55" t="str">
        <f>IFERROR(VLOOKUP($B208,'MS7'!$A$1:$B$160,2,0),"0")</f>
        <v>0</v>
      </c>
      <c r="R208" s="58">
        <f>IFERROR(VLOOKUP(Q208,'MS7'!$B$1:$C$161,2,0),0)</f>
        <v>0</v>
      </c>
      <c r="S208" s="55" t="str">
        <f>IFERROR(VLOOKUP($B208,'MS8'!$A$1:$B$160,2,0),"0")</f>
        <v>0</v>
      </c>
      <c r="T208" s="58">
        <f>IFERROR(VLOOKUP(S208,'MS8'!$B$1:$C$161,2,0),0)</f>
        <v>0</v>
      </c>
      <c r="U208" s="55" t="str">
        <f>IFERROR(VLOOKUP($B208,'MS9'!$A$1:$B$160,2,0),"0")</f>
        <v>0</v>
      </c>
      <c r="V208" s="58">
        <f>IFERROR(VLOOKUP(U208,'MS9'!$B$1:$C$161,2,0),0)</f>
        <v>0</v>
      </c>
      <c r="W208" s="55" t="str">
        <f>IFERROR(VLOOKUP($B208,'MS10'!$A$1:$B$160,2,0),"0")</f>
        <v>0</v>
      </c>
      <c r="X208" s="58">
        <f>IFERROR(VLOOKUP(W208,'MS10'!$B$1:$C$161,2,0),0)</f>
        <v>0</v>
      </c>
      <c r="Y208" s="55" t="str">
        <f>IFERROR(VLOOKUP($B208,'MS11'!$A$1:$B$160,2,0),"0")</f>
        <v>0</v>
      </c>
      <c r="Z208" s="58">
        <f>IFERROR(VLOOKUP(Y208,'MS11'!$B$1:$C$161,2,0),0)</f>
        <v>0</v>
      </c>
      <c r="AA208" s="55" t="str">
        <f>IFERROR(VLOOKUP($B208,'MS12'!$A$1:$B$160,2,0),"0")</f>
        <v>0</v>
      </c>
      <c r="AB208" s="58">
        <f>IFERROR(VLOOKUP(AA208,'MS12'!$B$1:$C$161,2,0),0)</f>
        <v>0</v>
      </c>
      <c r="AC208" s="55" t="str">
        <f>IFERROR(VLOOKUP($B208,'MS13'!$A$1:$B$160,2,0),"0")</f>
        <v>0</v>
      </c>
      <c r="AD208" s="58">
        <f>IFERROR(VLOOKUP(AC208,'MS13'!$B$1:$C$161,2,0),0)</f>
        <v>0</v>
      </c>
      <c r="AE208" s="41"/>
      <c r="AF208" s="51">
        <f t="shared" si="2"/>
        <v>0</v>
      </c>
      <c r="AG208" s="58">
        <f>IFERROR(VLOOKUP($AE208,'MS1'!$A$1:$C$161,3,0),0)</f>
        <v>0</v>
      </c>
      <c r="AH208" s="58">
        <f>IFERROR(VLOOKUP($AE208,'MS2'!$A$1:$C$161,3,0),0)</f>
        <v>0</v>
      </c>
      <c r="AI208" s="58">
        <f>IFERROR(VLOOKUP($AE208,'MS3'!$A$1:$C$161,3,0),0)</f>
        <v>0</v>
      </c>
      <c r="AJ208" s="58">
        <f>IFERROR(VLOOKUP($AE208,'MS4'!$A$1:$C$161,3,0),0)</f>
        <v>0</v>
      </c>
      <c r="AK208" s="58">
        <f>IFERROR(VLOOKUP($AE208,'MS5'!$A$1:$C$161,3,0),0)</f>
        <v>0</v>
      </c>
      <c r="AL208" s="58">
        <f>IFERROR(VLOOKUP($AE208,'MS6'!$A$1:$C$161,3,0),0)</f>
        <v>0</v>
      </c>
      <c r="AM208" s="58">
        <f>IFERROR(VLOOKUP($AE208,'MS7'!$A$1:$C$161,3,0),0)</f>
        <v>0</v>
      </c>
      <c r="AN208" s="58">
        <f>IFERROR(VLOOKUP($AE208,'MS8'!$A$1:$C$161,3,0),0)</f>
        <v>0</v>
      </c>
      <c r="AO208" s="58">
        <f>IFERROR(VLOOKUP($AE208,'MS9'!$A$1:$C$161,3,0),0)</f>
        <v>0</v>
      </c>
      <c r="AP208" s="58">
        <f>IFERROR(VLOOKUP($AE208,'MS10'!$A$1:$C$161,3,0),0)</f>
        <v>0</v>
      </c>
      <c r="AQ208" s="58">
        <f>IFERROR(VLOOKUP($AE208,'MS11'!$A$1:$C$161,3,0),0)</f>
        <v>0</v>
      </c>
      <c r="AR208" s="58">
        <f>IFERROR(VLOOKUP($AE208,'MS12'!$A$1:$C$161,3,0),0)</f>
        <v>0</v>
      </c>
      <c r="AS208" s="58">
        <f>IFERROR(VLOOKUP($AE208,'MS13'!$A$1:$C$161,3,0),0)</f>
        <v>0</v>
      </c>
    </row>
    <row r="209" ht="15.75" customHeight="1">
      <c r="A209" s="45">
        <f t="shared" si="1"/>
        <v>208</v>
      </c>
      <c r="B209" s="33"/>
      <c r="C209" s="51">
        <v>0.0</v>
      </c>
      <c r="D209" s="51"/>
      <c r="E209" s="55" t="str">
        <f>IFERROR(VLOOKUP($B209,'MS1'!$A$1:$B$160,2,0),"0")</f>
        <v>0</v>
      </c>
      <c r="F209" s="58">
        <f>IFERROR(VLOOKUP(E209,'MS1'!$B$1:$C$161,2,0),0)</f>
        <v>0</v>
      </c>
      <c r="G209" s="55" t="str">
        <f>IFERROR(VLOOKUP($B209,'MS2'!$A$1:$B$160,2,0),"0")</f>
        <v>0</v>
      </c>
      <c r="H209" s="58">
        <f>IFERROR(VLOOKUP(G209,'MS2'!$B$1:$C$161,2,0),0)</f>
        <v>0</v>
      </c>
      <c r="I209" s="55">
        <f>IFERROR(VLOOKUP($B209,'MS3'!$A$1:$B$161,2,0),0)</f>
        <v>0</v>
      </c>
      <c r="J209" s="58">
        <f>IFERROR(VLOOKUP(I209,'MS3'!$B$1:$C$161,2,0),0)</f>
        <v>0</v>
      </c>
      <c r="K209" s="55" t="str">
        <f>IFERROR(VLOOKUP($B209,'MS4'!$A$1:$B$160,2,0),"0")</f>
        <v>0</v>
      </c>
      <c r="L209" s="58">
        <f>IFERROR(VLOOKUP(K209,'MS4'!$B$1:$C$161,2,0),0)</f>
        <v>0</v>
      </c>
      <c r="M209" s="55" t="str">
        <f>IFERROR(VLOOKUP($B209,'MS5'!$A$1:$B$160,2,0),"0")</f>
        <v>0</v>
      </c>
      <c r="N209" s="58">
        <f>IFERROR(VLOOKUP(M209,'MS5'!$B$1:$C$161,2,0),0)</f>
        <v>0</v>
      </c>
      <c r="O209" s="55" t="str">
        <f>IFERROR(VLOOKUP($B209,'MS6'!$A$1:$B$160,2,0),"0")</f>
        <v>0</v>
      </c>
      <c r="P209" s="58">
        <f>IFERROR(VLOOKUP(O209,'MS6'!$B$1:$C$161,2,0),0)</f>
        <v>0</v>
      </c>
      <c r="Q209" s="55" t="str">
        <f>IFERROR(VLOOKUP($B209,'MS7'!$A$1:$B$160,2,0),"0")</f>
        <v>0</v>
      </c>
      <c r="R209" s="58">
        <f>IFERROR(VLOOKUP(Q209,'MS7'!$B$1:$C$161,2,0),0)</f>
        <v>0</v>
      </c>
      <c r="S209" s="55" t="str">
        <f>IFERROR(VLOOKUP($B209,'MS8'!$A$1:$B$160,2,0),"0")</f>
        <v>0</v>
      </c>
      <c r="T209" s="58">
        <f>IFERROR(VLOOKUP(S209,'MS8'!$B$1:$C$161,2,0),0)</f>
        <v>0</v>
      </c>
      <c r="U209" s="55" t="str">
        <f>IFERROR(VLOOKUP($B209,'MS9'!$A$1:$B$160,2,0),"0")</f>
        <v>0</v>
      </c>
      <c r="V209" s="58">
        <f>IFERROR(VLOOKUP(U209,'MS9'!$B$1:$C$161,2,0),0)</f>
        <v>0</v>
      </c>
      <c r="W209" s="55" t="str">
        <f>IFERROR(VLOOKUP($B209,'MS10'!$A$1:$B$160,2,0),"0")</f>
        <v>0</v>
      </c>
      <c r="X209" s="58">
        <f>IFERROR(VLOOKUP(W209,'MS10'!$B$1:$C$161,2,0),0)</f>
        <v>0</v>
      </c>
      <c r="Y209" s="55" t="str">
        <f>IFERROR(VLOOKUP($B209,'MS11'!$A$1:$B$160,2,0),"0")</f>
        <v>0</v>
      </c>
      <c r="Z209" s="58">
        <f>IFERROR(VLOOKUP(Y209,'MS11'!$B$1:$C$161,2,0),0)</f>
        <v>0</v>
      </c>
      <c r="AA209" s="55" t="str">
        <f>IFERROR(VLOOKUP($B209,'MS12'!$A$1:$B$160,2,0),"0")</f>
        <v>0</v>
      </c>
      <c r="AB209" s="58">
        <f>IFERROR(VLOOKUP(AA209,'MS12'!$B$1:$C$161,2,0),0)</f>
        <v>0</v>
      </c>
      <c r="AC209" s="55" t="str">
        <f>IFERROR(VLOOKUP($B209,'MS13'!$A$1:$B$160,2,0),"0")</f>
        <v>0</v>
      </c>
      <c r="AD209" s="58">
        <f>IFERROR(VLOOKUP(AC209,'MS13'!$B$1:$C$161,2,0),0)</f>
        <v>0</v>
      </c>
      <c r="AE209" s="41"/>
      <c r="AF209" s="51">
        <f t="shared" si="2"/>
        <v>0</v>
      </c>
      <c r="AG209" s="58">
        <f>IFERROR(VLOOKUP($AE209,'MS1'!$A$1:$C$161,3,0),0)</f>
        <v>0</v>
      </c>
      <c r="AH209" s="58">
        <f>IFERROR(VLOOKUP($AE209,'MS2'!$A$1:$C$161,3,0),0)</f>
        <v>0</v>
      </c>
      <c r="AI209" s="58">
        <f>IFERROR(VLOOKUP($AE209,'MS3'!$A$1:$C$161,3,0),0)</f>
        <v>0</v>
      </c>
      <c r="AJ209" s="58">
        <f>IFERROR(VLOOKUP($AE209,'MS4'!$A$1:$C$161,3,0),0)</f>
        <v>0</v>
      </c>
      <c r="AK209" s="58">
        <f>IFERROR(VLOOKUP($AE209,'MS5'!$A$1:$C$161,3,0),0)</f>
        <v>0</v>
      </c>
      <c r="AL209" s="58">
        <f>IFERROR(VLOOKUP($AE209,'MS6'!$A$1:$C$161,3,0),0)</f>
        <v>0</v>
      </c>
      <c r="AM209" s="58">
        <f>IFERROR(VLOOKUP($AE209,'MS7'!$A$1:$C$161,3,0),0)</f>
        <v>0</v>
      </c>
      <c r="AN209" s="58">
        <f>IFERROR(VLOOKUP($AE209,'MS8'!$A$1:$C$161,3,0),0)</f>
        <v>0</v>
      </c>
      <c r="AO209" s="58">
        <f>IFERROR(VLOOKUP($AE209,'MS9'!$A$1:$C$161,3,0),0)</f>
        <v>0</v>
      </c>
      <c r="AP209" s="58">
        <f>IFERROR(VLOOKUP($AE209,'MS10'!$A$1:$C$161,3,0),0)</f>
        <v>0</v>
      </c>
      <c r="AQ209" s="58">
        <f>IFERROR(VLOOKUP($AE209,'MS11'!$A$1:$C$161,3,0),0)</f>
        <v>0</v>
      </c>
      <c r="AR209" s="58">
        <f>IFERROR(VLOOKUP($AE209,'MS12'!$A$1:$C$161,3,0),0)</f>
        <v>0</v>
      </c>
      <c r="AS209" s="58">
        <f>IFERROR(VLOOKUP($AE209,'MS13'!$A$1:$C$161,3,0),0)</f>
        <v>0</v>
      </c>
    </row>
    <row r="210" ht="15.75" customHeight="1">
      <c r="A210" s="45">
        <f t="shared" si="1"/>
        <v>209</v>
      </c>
      <c r="B210" s="33"/>
      <c r="C210" s="51">
        <v>0.0</v>
      </c>
      <c r="D210" s="51"/>
      <c r="E210" s="55" t="str">
        <f>IFERROR(VLOOKUP($B210,'MS1'!$A$1:$B$160,2,0),"0")</f>
        <v>0</v>
      </c>
      <c r="F210" s="58">
        <f>IFERROR(VLOOKUP(E210,'MS1'!$B$1:$C$161,2,0),0)</f>
        <v>0</v>
      </c>
      <c r="G210" s="55" t="str">
        <f>IFERROR(VLOOKUP($B210,'MS2'!$A$1:$B$160,2,0),"0")</f>
        <v>0</v>
      </c>
      <c r="H210" s="58">
        <f>IFERROR(VLOOKUP(G210,'MS2'!$B$1:$C$161,2,0),0)</f>
        <v>0</v>
      </c>
      <c r="I210" s="55">
        <f>IFERROR(VLOOKUP($B210,'MS3'!$A$1:$B$161,2,0),0)</f>
        <v>0</v>
      </c>
      <c r="J210" s="58">
        <f>IFERROR(VLOOKUP(I210,'MS3'!$B$1:$C$161,2,0),0)</f>
        <v>0</v>
      </c>
      <c r="K210" s="55" t="str">
        <f>IFERROR(VLOOKUP($B210,'MS4'!$A$1:$B$160,2,0),"0")</f>
        <v>0</v>
      </c>
      <c r="L210" s="58">
        <f>IFERROR(VLOOKUP(K210,'MS4'!$B$1:$C$161,2,0),0)</f>
        <v>0</v>
      </c>
      <c r="M210" s="55" t="str">
        <f>IFERROR(VLOOKUP($B210,'MS5'!$A$1:$B$160,2,0),"0")</f>
        <v>0</v>
      </c>
      <c r="N210" s="58">
        <f>IFERROR(VLOOKUP(M210,'MS5'!$B$1:$C$161,2,0),0)</f>
        <v>0</v>
      </c>
      <c r="O210" s="55" t="str">
        <f>IFERROR(VLOOKUP($B210,'MS6'!$A$1:$B$160,2,0),"0")</f>
        <v>0</v>
      </c>
      <c r="P210" s="58">
        <f>IFERROR(VLOOKUP(O210,'MS6'!$B$1:$C$161,2,0),0)</f>
        <v>0</v>
      </c>
      <c r="Q210" s="55" t="str">
        <f>IFERROR(VLOOKUP($B210,'MS7'!$A$1:$B$160,2,0),"0")</f>
        <v>0</v>
      </c>
      <c r="R210" s="58">
        <f>IFERROR(VLOOKUP(Q210,'MS7'!$B$1:$C$161,2,0),0)</f>
        <v>0</v>
      </c>
      <c r="S210" s="55" t="str">
        <f>IFERROR(VLOOKUP($B210,'MS8'!$A$1:$B$160,2,0),"0")</f>
        <v>0</v>
      </c>
      <c r="T210" s="58">
        <f>IFERROR(VLOOKUP(S210,'MS8'!$B$1:$C$161,2,0),0)</f>
        <v>0</v>
      </c>
      <c r="U210" s="55" t="str">
        <f>IFERROR(VLOOKUP($B210,'MS9'!$A$1:$B$160,2,0),"0")</f>
        <v>0</v>
      </c>
      <c r="V210" s="58">
        <f>IFERROR(VLOOKUP(U210,'MS9'!$B$1:$C$161,2,0),0)</f>
        <v>0</v>
      </c>
      <c r="W210" s="55" t="str">
        <f>IFERROR(VLOOKUP($B210,'MS10'!$A$1:$B$160,2,0),"0")</f>
        <v>0</v>
      </c>
      <c r="X210" s="58">
        <f>IFERROR(VLOOKUP(W210,'MS10'!$B$1:$C$161,2,0),0)</f>
        <v>0</v>
      </c>
      <c r="Y210" s="55" t="str">
        <f>IFERROR(VLOOKUP($B210,'MS11'!$A$1:$B$160,2,0),"0")</f>
        <v>0</v>
      </c>
      <c r="Z210" s="58">
        <f>IFERROR(VLOOKUP(Y210,'MS11'!$B$1:$C$161,2,0),0)</f>
        <v>0</v>
      </c>
      <c r="AA210" s="55" t="str">
        <f>IFERROR(VLOOKUP($B210,'MS12'!$A$1:$B$160,2,0),"0")</f>
        <v>0</v>
      </c>
      <c r="AB210" s="58">
        <f>IFERROR(VLOOKUP(AA210,'MS12'!$B$1:$C$161,2,0),0)</f>
        <v>0</v>
      </c>
      <c r="AC210" s="55" t="str">
        <f>IFERROR(VLOOKUP($B210,'MS13'!$A$1:$B$160,2,0),"0")</f>
        <v>0</v>
      </c>
      <c r="AD210" s="58">
        <f>IFERROR(VLOOKUP(AC210,'MS13'!$B$1:$C$161,2,0),0)</f>
        <v>0</v>
      </c>
      <c r="AE210" s="41"/>
      <c r="AF210" s="51">
        <f t="shared" si="2"/>
        <v>0</v>
      </c>
      <c r="AG210" s="58">
        <f>IFERROR(VLOOKUP($AE210,'MS1'!$A$1:$C$161,3,0),0)</f>
        <v>0</v>
      </c>
      <c r="AH210" s="58">
        <f>IFERROR(VLOOKUP($AE210,'MS2'!$A$1:$C$161,3,0),0)</f>
        <v>0</v>
      </c>
      <c r="AI210" s="58">
        <f>IFERROR(VLOOKUP($AE210,'MS3'!$A$1:$C$161,3,0),0)</f>
        <v>0</v>
      </c>
      <c r="AJ210" s="58">
        <f>IFERROR(VLOOKUP($AE210,'MS4'!$A$1:$C$161,3,0),0)</f>
        <v>0</v>
      </c>
      <c r="AK210" s="58">
        <f>IFERROR(VLOOKUP($AE210,'MS5'!$A$1:$C$161,3,0),0)</f>
        <v>0</v>
      </c>
      <c r="AL210" s="58">
        <f>IFERROR(VLOOKUP($AE210,'MS6'!$A$1:$C$161,3,0),0)</f>
        <v>0</v>
      </c>
      <c r="AM210" s="58">
        <f>IFERROR(VLOOKUP($AE210,'MS7'!$A$1:$C$161,3,0),0)</f>
        <v>0</v>
      </c>
      <c r="AN210" s="58">
        <f>IFERROR(VLOOKUP($AE210,'MS8'!$A$1:$C$161,3,0),0)</f>
        <v>0</v>
      </c>
      <c r="AO210" s="58">
        <f>IFERROR(VLOOKUP($AE210,'MS9'!$A$1:$C$161,3,0),0)</f>
        <v>0</v>
      </c>
      <c r="AP210" s="58">
        <f>IFERROR(VLOOKUP($AE210,'MS10'!$A$1:$C$161,3,0),0)</f>
        <v>0</v>
      </c>
      <c r="AQ210" s="58">
        <f>IFERROR(VLOOKUP($AE210,'MS11'!$A$1:$C$161,3,0),0)</f>
        <v>0</v>
      </c>
      <c r="AR210" s="58">
        <f>IFERROR(VLOOKUP($AE210,'MS12'!$A$1:$C$161,3,0),0)</f>
        <v>0</v>
      </c>
      <c r="AS210" s="58">
        <f>IFERROR(VLOOKUP($AE210,'MS13'!$A$1:$C$161,3,0),0)</f>
        <v>0</v>
      </c>
    </row>
    <row r="211" ht="15.75" customHeight="1">
      <c r="A211" s="45">
        <f t="shared" si="1"/>
        <v>210</v>
      </c>
      <c r="B211" s="33"/>
      <c r="C211" s="51">
        <v>0.0</v>
      </c>
      <c r="D211" s="51"/>
      <c r="E211" s="55" t="str">
        <f>IFERROR(VLOOKUP($B211,'MS1'!$A$1:$B$160,2,0),"0")</f>
        <v>0</v>
      </c>
      <c r="F211" s="58">
        <f>IFERROR(VLOOKUP(E211,'MS1'!$B$1:$C$161,2,0),0)</f>
        <v>0</v>
      </c>
      <c r="G211" s="55" t="str">
        <f>IFERROR(VLOOKUP($B211,'MS2'!$A$1:$B$160,2,0),"0")</f>
        <v>0</v>
      </c>
      <c r="H211" s="58">
        <f>IFERROR(VLOOKUP(G211,'MS2'!$B$1:$C$161,2,0),0)</f>
        <v>0</v>
      </c>
      <c r="I211" s="55">
        <f>IFERROR(VLOOKUP($B211,'MS3'!$A$1:$B$161,2,0),0)</f>
        <v>0</v>
      </c>
      <c r="J211" s="58">
        <f>IFERROR(VLOOKUP(I211,'MS3'!$B$1:$C$161,2,0),0)</f>
        <v>0</v>
      </c>
      <c r="K211" s="55" t="str">
        <f>IFERROR(VLOOKUP($B211,'MS4'!$A$1:$B$160,2,0),"0")</f>
        <v>0</v>
      </c>
      <c r="L211" s="58">
        <f>IFERROR(VLOOKUP(K211,'MS4'!$B$1:$C$161,2,0),0)</f>
        <v>0</v>
      </c>
      <c r="M211" s="55" t="str">
        <f>IFERROR(VLOOKUP($B211,'MS5'!$A$1:$B$160,2,0),"0")</f>
        <v>0</v>
      </c>
      <c r="N211" s="58">
        <f>IFERROR(VLOOKUP(M211,'MS5'!$B$1:$C$161,2,0),0)</f>
        <v>0</v>
      </c>
      <c r="O211" s="55" t="str">
        <f>IFERROR(VLOOKUP($B211,'MS6'!$A$1:$B$160,2,0),"0")</f>
        <v>0</v>
      </c>
      <c r="P211" s="58">
        <f>IFERROR(VLOOKUP(O211,'MS6'!$B$1:$C$161,2,0),0)</f>
        <v>0</v>
      </c>
      <c r="Q211" s="55" t="str">
        <f>IFERROR(VLOOKUP($B211,'MS7'!$A$1:$B$160,2,0),"0")</f>
        <v>0</v>
      </c>
      <c r="R211" s="58">
        <f>IFERROR(VLOOKUP(Q211,'MS7'!$B$1:$C$161,2,0),0)</f>
        <v>0</v>
      </c>
      <c r="S211" s="55" t="str">
        <f>IFERROR(VLOOKUP($B211,'MS8'!$A$1:$B$160,2,0),"0")</f>
        <v>0</v>
      </c>
      <c r="T211" s="58">
        <f>IFERROR(VLOOKUP(S211,'MS8'!$B$1:$C$161,2,0),0)</f>
        <v>0</v>
      </c>
      <c r="U211" s="55" t="str">
        <f>IFERROR(VLOOKUP($B211,'MS9'!$A$1:$B$160,2,0),"0")</f>
        <v>0</v>
      </c>
      <c r="V211" s="58">
        <f>IFERROR(VLOOKUP(U211,'MS9'!$B$1:$C$161,2,0),0)</f>
        <v>0</v>
      </c>
      <c r="W211" s="55" t="str">
        <f>IFERROR(VLOOKUP($B211,'MS10'!$A$1:$B$160,2,0),"0")</f>
        <v>0</v>
      </c>
      <c r="X211" s="58">
        <f>IFERROR(VLOOKUP(W211,'MS10'!$B$1:$C$161,2,0),0)</f>
        <v>0</v>
      </c>
      <c r="Y211" s="55" t="str">
        <f>IFERROR(VLOOKUP($B211,'MS11'!$A$1:$B$160,2,0),"0")</f>
        <v>0</v>
      </c>
      <c r="Z211" s="58">
        <f>IFERROR(VLOOKUP(Y211,'MS11'!$B$1:$C$161,2,0),0)</f>
        <v>0</v>
      </c>
      <c r="AA211" s="55" t="str">
        <f>IFERROR(VLOOKUP($B211,'MS12'!$A$1:$B$160,2,0),"0")</f>
        <v>0</v>
      </c>
      <c r="AB211" s="58">
        <f>IFERROR(VLOOKUP(AA211,'MS12'!$B$1:$C$161,2,0),0)</f>
        <v>0</v>
      </c>
      <c r="AC211" s="55" t="str">
        <f>IFERROR(VLOOKUP($B211,'MS13'!$A$1:$B$160,2,0),"0")</f>
        <v>0</v>
      </c>
      <c r="AD211" s="58">
        <f>IFERROR(VLOOKUP(AC211,'MS13'!$B$1:$C$161,2,0),0)</f>
        <v>0</v>
      </c>
      <c r="AE211" s="41"/>
      <c r="AF211" s="51">
        <f t="shared" si="2"/>
        <v>0</v>
      </c>
      <c r="AG211" s="58">
        <f>IFERROR(VLOOKUP($AE211,'MS1'!$A$1:$C$161,3,0),0)</f>
        <v>0</v>
      </c>
      <c r="AH211" s="58">
        <f>IFERROR(VLOOKUP($AE211,'MS2'!$A$1:$C$161,3,0),0)</f>
        <v>0</v>
      </c>
      <c r="AI211" s="58">
        <f>IFERROR(VLOOKUP($AE211,'MS3'!$A$1:$C$161,3,0),0)</f>
        <v>0</v>
      </c>
      <c r="AJ211" s="58">
        <f>IFERROR(VLOOKUP($AE211,'MS4'!$A$1:$C$161,3,0),0)</f>
        <v>0</v>
      </c>
      <c r="AK211" s="58">
        <f>IFERROR(VLOOKUP($AE211,'MS5'!$A$1:$C$161,3,0),0)</f>
        <v>0</v>
      </c>
      <c r="AL211" s="58">
        <f>IFERROR(VLOOKUP($AE211,'MS6'!$A$1:$C$161,3,0),0)</f>
        <v>0</v>
      </c>
      <c r="AM211" s="58">
        <f>IFERROR(VLOOKUP($AE211,'MS7'!$A$1:$C$161,3,0),0)</f>
        <v>0</v>
      </c>
      <c r="AN211" s="58">
        <f>IFERROR(VLOOKUP($AE211,'MS8'!$A$1:$C$161,3,0),0)</f>
        <v>0</v>
      </c>
      <c r="AO211" s="58">
        <f>IFERROR(VLOOKUP($AE211,'MS9'!$A$1:$C$161,3,0),0)</f>
        <v>0</v>
      </c>
      <c r="AP211" s="58">
        <f>IFERROR(VLOOKUP($AE211,'MS10'!$A$1:$C$161,3,0),0)</f>
        <v>0</v>
      </c>
      <c r="AQ211" s="58">
        <f>IFERROR(VLOOKUP($AE211,'MS11'!$A$1:$C$161,3,0),0)</f>
        <v>0</v>
      </c>
      <c r="AR211" s="58">
        <f>IFERROR(VLOOKUP($AE211,'MS12'!$A$1:$C$161,3,0),0)</f>
        <v>0</v>
      </c>
      <c r="AS211" s="58">
        <f>IFERROR(VLOOKUP($AE211,'MS13'!$A$1:$C$161,3,0),0)</f>
        <v>0</v>
      </c>
    </row>
    <row r="212" ht="15.75" customHeight="1">
      <c r="A212" s="45">
        <f t="shared" si="1"/>
        <v>211</v>
      </c>
      <c r="B212" s="33"/>
      <c r="C212" s="51">
        <v>0.0</v>
      </c>
      <c r="D212" s="51"/>
      <c r="E212" s="55" t="str">
        <f>IFERROR(VLOOKUP($B212,'MS1'!$A$1:$B$160,2,0),"0")</f>
        <v>0</v>
      </c>
      <c r="F212" s="58">
        <f>IFERROR(VLOOKUP(E212,'MS1'!$B$1:$C$161,2,0),0)</f>
        <v>0</v>
      </c>
      <c r="G212" s="55" t="str">
        <f>IFERROR(VLOOKUP($B212,'MS2'!$A$1:$B$160,2,0),"0")</f>
        <v>0</v>
      </c>
      <c r="H212" s="58">
        <f>IFERROR(VLOOKUP(G212,'MS2'!$B$1:$C$161,2,0),0)</f>
        <v>0</v>
      </c>
      <c r="I212" s="55">
        <f>IFERROR(VLOOKUP($B212,'MS3'!$A$1:$B$161,2,0),0)</f>
        <v>0</v>
      </c>
      <c r="J212" s="58">
        <f>IFERROR(VLOOKUP(I212,'MS3'!$B$1:$C$161,2,0),0)</f>
        <v>0</v>
      </c>
      <c r="K212" s="55" t="str">
        <f>IFERROR(VLOOKUP($B212,'MS4'!$A$1:$B$160,2,0),"0")</f>
        <v>0</v>
      </c>
      <c r="L212" s="58">
        <f>IFERROR(VLOOKUP(K212,'MS4'!$B$1:$C$161,2,0),0)</f>
        <v>0</v>
      </c>
      <c r="M212" s="55" t="str">
        <f>IFERROR(VLOOKUP($B212,'MS5'!$A$1:$B$160,2,0),"0")</f>
        <v>0</v>
      </c>
      <c r="N212" s="58">
        <f>IFERROR(VLOOKUP(M212,'MS5'!$B$1:$C$161,2,0),0)</f>
        <v>0</v>
      </c>
      <c r="O212" s="55" t="str">
        <f>IFERROR(VLOOKUP($B212,'MS6'!$A$1:$B$160,2,0),"0")</f>
        <v>0</v>
      </c>
      <c r="P212" s="58">
        <f>IFERROR(VLOOKUP(O212,'MS6'!$B$1:$C$161,2,0),0)</f>
        <v>0</v>
      </c>
      <c r="Q212" s="55" t="str">
        <f>IFERROR(VLOOKUP($B212,'MS7'!$A$1:$B$160,2,0),"0")</f>
        <v>0</v>
      </c>
      <c r="R212" s="58">
        <f>IFERROR(VLOOKUP(Q212,'MS7'!$B$1:$C$161,2,0),0)</f>
        <v>0</v>
      </c>
      <c r="S212" s="55" t="str">
        <f>IFERROR(VLOOKUP($B212,'MS8'!$A$1:$B$160,2,0),"0")</f>
        <v>0</v>
      </c>
      <c r="T212" s="58">
        <f>IFERROR(VLOOKUP(S212,'MS8'!$B$1:$C$161,2,0),0)</f>
        <v>0</v>
      </c>
      <c r="U212" s="55" t="str">
        <f>IFERROR(VLOOKUP($B212,'MS9'!$A$1:$B$160,2,0),"0")</f>
        <v>0</v>
      </c>
      <c r="V212" s="58">
        <f>IFERROR(VLOOKUP(U212,'MS9'!$B$1:$C$161,2,0),0)</f>
        <v>0</v>
      </c>
      <c r="W212" s="55" t="str">
        <f>IFERROR(VLOOKUP($B212,'MS10'!$A$1:$B$160,2,0),"0")</f>
        <v>0</v>
      </c>
      <c r="X212" s="58">
        <f>IFERROR(VLOOKUP(W212,'MS10'!$B$1:$C$161,2,0),0)</f>
        <v>0</v>
      </c>
      <c r="Y212" s="55" t="str">
        <f>IFERROR(VLOOKUP($B212,'MS11'!$A$1:$B$160,2,0),"0")</f>
        <v>0</v>
      </c>
      <c r="Z212" s="58">
        <f>IFERROR(VLOOKUP(Y212,'MS11'!$B$1:$C$161,2,0),0)</f>
        <v>0</v>
      </c>
      <c r="AA212" s="55" t="str">
        <f>IFERROR(VLOOKUP($B212,'MS12'!$A$1:$B$160,2,0),"0")</f>
        <v>0</v>
      </c>
      <c r="AB212" s="58">
        <f>IFERROR(VLOOKUP(AA212,'MS12'!$B$1:$C$161,2,0),0)</f>
        <v>0</v>
      </c>
      <c r="AC212" s="55" t="str">
        <f>IFERROR(VLOOKUP($B212,'MS13'!$A$1:$B$160,2,0),"0")</f>
        <v>0</v>
      </c>
      <c r="AD212" s="58">
        <f>IFERROR(VLOOKUP(AC212,'MS13'!$B$1:$C$161,2,0),0)</f>
        <v>0</v>
      </c>
      <c r="AE212" s="41"/>
      <c r="AF212" s="51">
        <f t="shared" si="2"/>
        <v>0</v>
      </c>
      <c r="AG212" s="58">
        <f>IFERROR(VLOOKUP($AE212,'MS1'!$A$1:$C$161,3,0),0)</f>
        <v>0</v>
      </c>
      <c r="AH212" s="58">
        <f>IFERROR(VLOOKUP($AE212,'MS2'!$A$1:$C$161,3,0),0)</f>
        <v>0</v>
      </c>
      <c r="AI212" s="58">
        <f>IFERROR(VLOOKUP($AE212,'MS3'!$A$1:$C$161,3,0),0)</f>
        <v>0</v>
      </c>
      <c r="AJ212" s="58">
        <f>IFERROR(VLOOKUP($AE212,'MS4'!$A$1:$C$161,3,0),0)</f>
        <v>0</v>
      </c>
      <c r="AK212" s="58">
        <f>IFERROR(VLOOKUP($AE212,'MS5'!$A$1:$C$161,3,0),0)</f>
        <v>0</v>
      </c>
      <c r="AL212" s="58">
        <f>IFERROR(VLOOKUP($AE212,'MS6'!$A$1:$C$161,3,0),0)</f>
        <v>0</v>
      </c>
      <c r="AM212" s="58">
        <f>IFERROR(VLOOKUP($AE212,'MS7'!$A$1:$C$161,3,0),0)</f>
        <v>0</v>
      </c>
      <c r="AN212" s="58">
        <f>IFERROR(VLOOKUP($AE212,'MS8'!$A$1:$C$161,3,0),0)</f>
        <v>0</v>
      </c>
      <c r="AO212" s="58">
        <f>IFERROR(VLOOKUP($AE212,'MS9'!$A$1:$C$161,3,0),0)</f>
        <v>0</v>
      </c>
      <c r="AP212" s="58">
        <f>IFERROR(VLOOKUP($AE212,'MS10'!$A$1:$C$161,3,0),0)</f>
        <v>0</v>
      </c>
      <c r="AQ212" s="58">
        <f>IFERROR(VLOOKUP($AE212,'MS11'!$A$1:$C$161,3,0),0)</f>
        <v>0</v>
      </c>
      <c r="AR212" s="58">
        <f>IFERROR(VLOOKUP($AE212,'MS12'!$A$1:$C$161,3,0),0)</f>
        <v>0</v>
      </c>
      <c r="AS212" s="58">
        <f>IFERROR(VLOOKUP($AE212,'MS13'!$A$1:$C$161,3,0),0)</f>
        <v>0</v>
      </c>
    </row>
    <row r="213" ht="15.75" customHeight="1">
      <c r="A213" s="45">
        <f t="shared" si="1"/>
        <v>212</v>
      </c>
      <c r="B213" s="33"/>
      <c r="C213" s="51">
        <v>0.0</v>
      </c>
      <c r="D213" s="51"/>
      <c r="E213" s="55" t="str">
        <f>IFERROR(VLOOKUP($B213,'MS1'!$A$1:$B$160,2,0),"0")</f>
        <v>0</v>
      </c>
      <c r="F213" s="58">
        <f>IFERROR(VLOOKUP(E213,'MS1'!$B$1:$C$161,2,0),0)</f>
        <v>0</v>
      </c>
      <c r="G213" s="55" t="str">
        <f>IFERROR(VLOOKUP($B213,'MS2'!$A$1:$B$160,2,0),"0")</f>
        <v>0</v>
      </c>
      <c r="H213" s="58">
        <f>IFERROR(VLOOKUP(G213,'MS2'!$B$1:$C$161,2,0),0)</f>
        <v>0</v>
      </c>
      <c r="I213" s="55">
        <f>IFERROR(VLOOKUP($B213,'MS3'!$A$1:$B$161,2,0),0)</f>
        <v>0</v>
      </c>
      <c r="J213" s="58">
        <f>IFERROR(VLOOKUP(I213,'MS3'!$B$1:$C$161,2,0),0)</f>
        <v>0</v>
      </c>
      <c r="K213" s="55" t="str">
        <f>IFERROR(VLOOKUP($B213,'MS4'!$A$1:$B$160,2,0),"0")</f>
        <v>0</v>
      </c>
      <c r="L213" s="58">
        <f>IFERROR(VLOOKUP(K213,'MS4'!$B$1:$C$161,2,0),0)</f>
        <v>0</v>
      </c>
      <c r="M213" s="55" t="str">
        <f>IFERROR(VLOOKUP($B213,'MS5'!$A$1:$B$160,2,0),"0")</f>
        <v>0</v>
      </c>
      <c r="N213" s="58">
        <f>IFERROR(VLOOKUP(M213,'MS5'!$B$1:$C$161,2,0),0)</f>
        <v>0</v>
      </c>
      <c r="O213" s="55" t="str">
        <f>IFERROR(VLOOKUP($B213,'MS6'!$A$1:$B$160,2,0),"0")</f>
        <v>0</v>
      </c>
      <c r="P213" s="58">
        <f>IFERROR(VLOOKUP(O213,'MS6'!$B$1:$C$161,2,0),0)</f>
        <v>0</v>
      </c>
      <c r="Q213" s="55" t="str">
        <f>IFERROR(VLOOKUP($B213,'MS7'!$A$1:$B$160,2,0),"0")</f>
        <v>0</v>
      </c>
      <c r="R213" s="58">
        <f>IFERROR(VLOOKUP(Q213,'MS7'!$B$1:$C$161,2,0),0)</f>
        <v>0</v>
      </c>
      <c r="S213" s="55" t="str">
        <f>IFERROR(VLOOKUP($B213,'MS8'!$A$1:$B$160,2,0),"0")</f>
        <v>0</v>
      </c>
      <c r="T213" s="58">
        <f>IFERROR(VLOOKUP(S213,'MS8'!$B$1:$C$161,2,0),0)</f>
        <v>0</v>
      </c>
      <c r="U213" s="55" t="str">
        <f>IFERROR(VLOOKUP($B213,'MS9'!$A$1:$B$160,2,0),"0")</f>
        <v>0</v>
      </c>
      <c r="V213" s="58">
        <f>IFERROR(VLOOKUP(U213,'MS9'!$B$1:$C$161,2,0),0)</f>
        <v>0</v>
      </c>
      <c r="W213" s="55" t="str">
        <f>IFERROR(VLOOKUP($B213,'MS10'!$A$1:$B$160,2,0),"0")</f>
        <v>0</v>
      </c>
      <c r="X213" s="58">
        <f>IFERROR(VLOOKUP(W213,'MS10'!$B$1:$C$161,2,0),0)</f>
        <v>0</v>
      </c>
      <c r="Y213" s="55" t="str">
        <f>IFERROR(VLOOKUP($B213,'MS11'!$A$1:$B$160,2,0),"0")</f>
        <v>0</v>
      </c>
      <c r="Z213" s="58">
        <f>IFERROR(VLOOKUP(Y213,'MS11'!$B$1:$C$161,2,0),0)</f>
        <v>0</v>
      </c>
      <c r="AA213" s="55" t="str">
        <f>IFERROR(VLOOKUP($B213,'MS12'!$A$1:$B$160,2,0),"0")</f>
        <v>0</v>
      </c>
      <c r="AB213" s="58">
        <f>IFERROR(VLOOKUP(AA213,'MS12'!$B$1:$C$161,2,0),0)</f>
        <v>0</v>
      </c>
      <c r="AC213" s="55" t="str">
        <f>IFERROR(VLOOKUP($B213,'MS13'!$A$1:$B$160,2,0),"0")</f>
        <v>0</v>
      </c>
      <c r="AD213" s="58">
        <f>IFERROR(VLOOKUP(AC213,'MS13'!$B$1:$C$161,2,0),0)</f>
        <v>0</v>
      </c>
      <c r="AE213" s="41"/>
      <c r="AF213" s="51">
        <f t="shared" si="2"/>
        <v>0</v>
      </c>
      <c r="AG213" s="58">
        <f>IFERROR(VLOOKUP($AE213,'MS1'!$A$1:$C$161,3,0),0)</f>
        <v>0</v>
      </c>
      <c r="AH213" s="58">
        <f>IFERROR(VLOOKUP($AE213,'MS2'!$A$1:$C$161,3,0),0)</f>
        <v>0</v>
      </c>
      <c r="AI213" s="58">
        <f>IFERROR(VLOOKUP($AE213,'MS3'!$A$1:$C$161,3,0),0)</f>
        <v>0</v>
      </c>
      <c r="AJ213" s="58">
        <f>IFERROR(VLOOKUP($AE213,'MS4'!$A$1:$C$161,3,0),0)</f>
        <v>0</v>
      </c>
      <c r="AK213" s="58">
        <f>IFERROR(VLOOKUP($AE213,'MS5'!$A$1:$C$161,3,0),0)</f>
        <v>0</v>
      </c>
      <c r="AL213" s="58">
        <f>IFERROR(VLOOKUP($AE213,'MS6'!$A$1:$C$161,3,0),0)</f>
        <v>0</v>
      </c>
      <c r="AM213" s="58">
        <f>IFERROR(VLOOKUP($AE213,'MS7'!$A$1:$C$161,3,0),0)</f>
        <v>0</v>
      </c>
      <c r="AN213" s="58">
        <f>IFERROR(VLOOKUP($AE213,'MS8'!$A$1:$C$161,3,0),0)</f>
        <v>0</v>
      </c>
      <c r="AO213" s="58">
        <f>IFERROR(VLOOKUP($AE213,'MS9'!$A$1:$C$161,3,0),0)</f>
        <v>0</v>
      </c>
      <c r="AP213" s="58">
        <f>IFERROR(VLOOKUP($AE213,'MS10'!$A$1:$C$161,3,0),0)</f>
        <v>0</v>
      </c>
      <c r="AQ213" s="58">
        <f>IFERROR(VLOOKUP($AE213,'MS11'!$A$1:$C$161,3,0),0)</f>
        <v>0</v>
      </c>
      <c r="AR213" s="58">
        <f>IFERROR(VLOOKUP($AE213,'MS12'!$A$1:$C$161,3,0),0)</f>
        <v>0</v>
      </c>
      <c r="AS213" s="58">
        <f>IFERROR(VLOOKUP($AE213,'MS13'!$A$1:$C$161,3,0),0)</f>
        <v>0</v>
      </c>
    </row>
    <row r="214" ht="15.75" customHeight="1">
      <c r="A214" s="45">
        <f t="shared" si="1"/>
        <v>213</v>
      </c>
      <c r="B214" s="33"/>
      <c r="C214" s="51">
        <v>0.0</v>
      </c>
      <c r="D214" s="51"/>
      <c r="E214" s="55" t="str">
        <f>IFERROR(VLOOKUP($B214,'MS1'!$A$1:$B$160,2,0),"0")</f>
        <v>0</v>
      </c>
      <c r="F214" s="58">
        <f>IFERROR(VLOOKUP(E214,'MS1'!$B$1:$C$161,2,0),0)</f>
        <v>0</v>
      </c>
      <c r="G214" s="55" t="str">
        <f>IFERROR(VLOOKUP($B214,'MS2'!$A$1:$B$160,2,0),"0")</f>
        <v>0</v>
      </c>
      <c r="H214" s="58">
        <f>IFERROR(VLOOKUP(G214,'MS2'!$B$1:$C$161,2,0),0)</f>
        <v>0</v>
      </c>
      <c r="I214" s="55">
        <f>IFERROR(VLOOKUP($B214,'MS3'!$A$1:$B$161,2,0),0)</f>
        <v>0</v>
      </c>
      <c r="J214" s="58">
        <f>IFERROR(VLOOKUP(I214,'MS3'!$B$1:$C$161,2,0),0)</f>
        <v>0</v>
      </c>
      <c r="K214" s="55" t="str">
        <f>IFERROR(VLOOKUP($B214,'MS4'!$A$1:$B$160,2,0),"0")</f>
        <v>0</v>
      </c>
      <c r="L214" s="58">
        <f>IFERROR(VLOOKUP(K214,'MS4'!$B$1:$C$161,2,0),0)</f>
        <v>0</v>
      </c>
      <c r="M214" s="55" t="str">
        <f>IFERROR(VLOOKUP($B214,'MS5'!$A$1:$B$160,2,0),"0")</f>
        <v>0</v>
      </c>
      <c r="N214" s="58">
        <f>IFERROR(VLOOKUP(M214,'MS5'!$B$1:$C$161,2,0),0)</f>
        <v>0</v>
      </c>
      <c r="O214" s="55" t="str">
        <f>IFERROR(VLOOKUP($B214,'MS6'!$A$1:$B$160,2,0),"0")</f>
        <v>0</v>
      </c>
      <c r="P214" s="58">
        <f>IFERROR(VLOOKUP(O214,'MS6'!$B$1:$C$161,2,0),0)</f>
        <v>0</v>
      </c>
      <c r="Q214" s="55" t="str">
        <f>IFERROR(VLOOKUP($B214,'MS7'!$A$1:$B$160,2,0),"0")</f>
        <v>0</v>
      </c>
      <c r="R214" s="58">
        <f>IFERROR(VLOOKUP(Q214,'MS7'!$B$1:$C$161,2,0),0)</f>
        <v>0</v>
      </c>
      <c r="S214" s="55" t="str">
        <f>IFERROR(VLOOKUP($B214,'MS8'!$A$1:$B$160,2,0),"0")</f>
        <v>0</v>
      </c>
      <c r="T214" s="58">
        <f>IFERROR(VLOOKUP(S214,'MS8'!$B$1:$C$161,2,0),0)</f>
        <v>0</v>
      </c>
      <c r="U214" s="55" t="str">
        <f>IFERROR(VLOOKUP($B214,'MS9'!$A$1:$B$160,2,0),"0")</f>
        <v>0</v>
      </c>
      <c r="V214" s="58">
        <f>IFERROR(VLOOKUP(U214,'MS9'!$B$1:$C$161,2,0),0)</f>
        <v>0</v>
      </c>
      <c r="W214" s="55" t="str">
        <f>IFERROR(VLOOKUP($B214,'MS10'!$A$1:$B$160,2,0),"0")</f>
        <v>0</v>
      </c>
      <c r="X214" s="58">
        <f>IFERROR(VLOOKUP(W214,'MS10'!$B$1:$C$161,2,0),0)</f>
        <v>0</v>
      </c>
      <c r="Y214" s="55" t="str">
        <f>IFERROR(VLOOKUP($B214,'MS11'!$A$1:$B$160,2,0),"0")</f>
        <v>0</v>
      </c>
      <c r="Z214" s="58">
        <f>IFERROR(VLOOKUP(Y214,'MS11'!$B$1:$C$161,2,0),0)</f>
        <v>0</v>
      </c>
      <c r="AA214" s="55" t="str">
        <f>IFERROR(VLOOKUP($B214,'MS12'!$A$1:$B$160,2,0),"0")</f>
        <v>0</v>
      </c>
      <c r="AB214" s="58">
        <f>IFERROR(VLOOKUP(AA214,'MS12'!$B$1:$C$161,2,0),0)</f>
        <v>0</v>
      </c>
      <c r="AC214" s="55" t="str">
        <f>IFERROR(VLOOKUP($B214,'MS13'!$A$1:$B$160,2,0),"0")</f>
        <v>0</v>
      </c>
      <c r="AD214" s="58">
        <f>IFERROR(VLOOKUP(AC214,'MS13'!$B$1:$C$161,2,0),0)</f>
        <v>0</v>
      </c>
      <c r="AE214" s="41"/>
      <c r="AF214" s="51">
        <f t="shared" si="2"/>
        <v>0</v>
      </c>
      <c r="AG214" s="58">
        <f>IFERROR(VLOOKUP($AE214,'MS1'!$A$1:$C$161,3,0),0)</f>
        <v>0</v>
      </c>
      <c r="AH214" s="58">
        <f>IFERROR(VLOOKUP($AE214,'MS2'!$A$1:$C$161,3,0),0)</f>
        <v>0</v>
      </c>
      <c r="AI214" s="58">
        <f>IFERROR(VLOOKUP($AE214,'MS3'!$A$1:$C$161,3,0),0)</f>
        <v>0</v>
      </c>
      <c r="AJ214" s="58">
        <f>IFERROR(VLOOKUP($AE214,'MS4'!$A$1:$C$161,3,0),0)</f>
        <v>0</v>
      </c>
      <c r="AK214" s="58">
        <f>IFERROR(VLOOKUP($AE214,'MS5'!$A$1:$C$161,3,0),0)</f>
        <v>0</v>
      </c>
      <c r="AL214" s="58">
        <f>IFERROR(VLOOKUP($AE214,'MS6'!$A$1:$C$161,3,0),0)</f>
        <v>0</v>
      </c>
      <c r="AM214" s="58">
        <f>IFERROR(VLOOKUP($AE214,'MS7'!$A$1:$C$161,3,0),0)</f>
        <v>0</v>
      </c>
      <c r="AN214" s="58">
        <f>IFERROR(VLOOKUP($AE214,'MS8'!$A$1:$C$161,3,0),0)</f>
        <v>0</v>
      </c>
      <c r="AO214" s="58">
        <f>IFERROR(VLOOKUP($AE214,'MS9'!$A$1:$C$161,3,0),0)</f>
        <v>0</v>
      </c>
      <c r="AP214" s="58">
        <f>IFERROR(VLOOKUP($AE214,'MS10'!$A$1:$C$161,3,0),0)</f>
        <v>0</v>
      </c>
      <c r="AQ214" s="58">
        <f>IFERROR(VLOOKUP($AE214,'MS11'!$A$1:$C$161,3,0),0)</f>
        <v>0</v>
      </c>
      <c r="AR214" s="58">
        <f>IFERROR(VLOOKUP($AE214,'MS12'!$A$1:$C$161,3,0),0)</f>
        <v>0</v>
      </c>
      <c r="AS214" s="58">
        <f>IFERROR(VLOOKUP($AE214,'MS13'!$A$1:$C$161,3,0),0)</f>
        <v>0</v>
      </c>
    </row>
    <row r="215" ht="15.75" customHeight="1">
      <c r="A215" s="45">
        <f t="shared" si="1"/>
        <v>214</v>
      </c>
      <c r="B215" s="33"/>
      <c r="C215" s="51">
        <v>0.0</v>
      </c>
      <c r="D215" s="51"/>
      <c r="E215" s="55" t="str">
        <f>IFERROR(VLOOKUP($B215,'MS1'!$A$1:$B$160,2,0),"0")</f>
        <v>0</v>
      </c>
      <c r="F215" s="58">
        <f>IFERROR(VLOOKUP(E215,'MS1'!$B$1:$C$161,2,0),0)</f>
        <v>0</v>
      </c>
      <c r="G215" s="55" t="str">
        <f>IFERROR(VLOOKUP($B215,'MS2'!$A$1:$B$160,2,0),"0")</f>
        <v>0</v>
      </c>
      <c r="H215" s="58">
        <f>IFERROR(VLOOKUP(G215,'MS2'!$B$1:$C$161,2,0),0)</f>
        <v>0</v>
      </c>
      <c r="I215" s="55">
        <f>IFERROR(VLOOKUP($B215,'MS3'!$A$1:$B$161,2,0),0)</f>
        <v>0</v>
      </c>
      <c r="J215" s="58">
        <f>IFERROR(VLOOKUP(I215,'MS3'!$B$1:$C$161,2,0),0)</f>
        <v>0</v>
      </c>
      <c r="K215" s="55" t="str">
        <f>IFERROR(VLOOKUP($B215,'MS4'!$A$1:$B$160,2,0),"0")</f>
        <v>0</v>
      </c>
      <c r="L215" s="58">
        <f>IFERROR(VLOOKUP(K215,'MS4'!$B$1:$C$161,2,0),0)</f>
        <v>0</v>
      </c>
      <c r="M215" s="55" t="str">
        <f>IFERROR(VLOOKUP($B215,'MS5'!$A$1:$B$160,2,0),"0")</f>
        <v>0</v>
      </c>
      <c r="N215" s="58">
        <f>IFERROR(VLOOKUP(M215,'MS5'!$B$1:$C$161,2,0),0)</f>
        <v>0</v>
      </c>
      <c r="O215" s="55" t="str">
        <f>IFERROR(VLOOKUP($B215,'MS6'!$A$1:$B$160,2,0),"0")</f>
        <v>0</v>
      </c>
      <c r="P215" s="58">
        <f>IFERROR(VLOOKUP(O215,'MS6'!$B$1:$C$161,2,0),0)</f>
        <v>0</v>
      </c>
      <c r="Q215" s="55" t="str">
        <f>IFERROR(VLOOKUP($B215,'MS7'!$A$1:$B$160,2,0),"0")</f>
        <v>0</v>
      </c>
      <c r="R215" s="58">
        <f>IFERROR(VLOOKUP(Q215,'MS7'!$B$1:$C$161,2,0),0)</f>
        <v>0</v>
      </c>
      <c r="S215" s="55" t="str">
        <f>IFERROR(VLOOKUP($B215,'MS8'!$A$1:$B$160,2,0),"0")</f>
        <v>0</v>
      </c>
      <c r="T215" s="58">
        <f>IFERROR(VLOOKUP(S215,'MS8'!$B$1:$C$161,2,0),0)</f>
        <v>0</v>
      </c>
      <c r="U215" s="55" t="str">
        <f>IFERROR(VLOOKUP($B215,'MS9'!$A$1:$B$160,2,0),"0")</f>
        <v>0</v>
      </c>
      <c r="V215" s="58">
        <f>IFERROR(VLOOKUP(U215,'MS9'!$B$1:$C$161,2,0),0)</f>
        <v>0</v>
      </c>
      <c r="W215" s="55" t="str">
        <f>IFERROR(VLOOKUP($B215,'MS10'!$A$1:$B$160,2,0),"0")</f>
        <v>0</v>
      </c>
      <c r="X215" s="58">
        <f>IFERROR(VLOOKUP(W215,'MS10'!$B$1:$C$161,2,0),0)</f>
        <v>0</v>
      </c>
      <c r="Y215" s="55" t="str">
        <f>IFERROR(VLOOKUP($B215,'MS11'!$A$1:$B$160,2,0),"0")</f>
        <v>0</v>
      </c>
      <c r="Z215" s="58">
        <f>IFERROR(VLOOKUP(Y215,'MS11'!$B$1:$C$161,2,0),0)</f>
        <v>0</v>
      </c>
      <c r="AA215" s="55" t="str">
        <f>IFERROR(VLOOKUP($B215,'MS12'!$A$1:$B$160,2,0),"0")</f>
        <v>0</v>
      </c>
      <c r="AB215" s="58">
        <f>IFERROR(VLOOKUP(AA215,'MS12'!$B$1:$C$161,2,0),0)</f>
        <v>0</v>
      </c>
      <c r="AC215" s="55" t="str">
        <f>IFERROR(VLOOKUP($B215,'MS13'!$A$1:$B$160,2,0),"0")</f>
        <v>0</v>
      </c>
      <c r="AD215" s="58">
        <f>IFERROR(VLOOKUP(AC215,'MS13'!$B$1:$C$161,2,0),0)</f>
        <v>0</v>
      </c>
      <c r="AE215" s="41"/>
      <c r="AF215" s="51">
        <f t="shared" si="2"/>
        <v>0</v>
      </c>
      <c r="AG215" s="58">
        <f>IFERROR(VLOOKUP($AE215,'MS1'!$A$1:$C$161,3,0),0)</f>
        <v>0</v>
      </c>
      <c r="AH215" s="58">
        <f>IFERROR(VLOOKUP($AE215,'MS2'!$A$1:$C$161,3,0),0)</f>
        <v>0</v>
      </c>
      <c r="AI215" s="58">
        <f>IFERROR(VLOOKUP($AE215,'MS3'!$A$1:$C$161,3,0),0)</f>
        <v>0</v>
      </c>
      <c r="AJ215" s="58">
        <f>IFERROR(VLOOKUP($AE215,'MS4'!$A$1:$C$161,3,0),0)</f>
        <v>0</v>
      </c>
      <c r="AK215" s="58">
        <f>IFERROR(VLOOKUP($AE215,'MS5'!$A$1:$C$161,3,0),0)</f>
        <v>0</v>
      </c>
      <c r="AL215" s="58">
        <f>IFERROR(VLOOKUP($AE215,'MS6'!$A$1:$C$161,3,0),0)</f>
        <v>0</v>
      </c>
      <c r="AM215" s="58">
        <f>IFERROR(VLOOKUP($AE215,'MS7'!$A$1:$C$161,3,0),0)</f>
        <v>0</v>
      </c>
      <c r="AN215" s="58">
        <f>IFERROR(VLOOKUP($AE215,'MS8'!$A$1:$C$161,3,0),0)</f>
        <v>0</v>
      </c>
      <c r="AO215" s="58">
        <f>IFERROR(VLOOKUP($AE215,'MS9'!$A$1:$C$161,3,0),0)</f>
        <v>0</v>
      </c>
      <c r="AP215" s="58">
        <f>IFERROR(VLOOKUP($AE215,'MS10'!$A$1:$C$161,3,0),0)</f>
        <v>0</v>
      </c>
      <c r="AQ215" s="58">
        <f>IFERROR(VLOOKUP($AE215,'MS11'!$A$1:$C$161,3,0),0)</f>
        <v>0</v>
      </c>
      <c r="AR215" s="58">
        <f>IFERROR(VLOOKUP($AE215,'MS12'!$A$1:$C$161,3,0),0)</f>
        <v>0</v>
      </c>
      <c r="AS215" s="58">
        <f>IFERROR(VLOOKUP($AE215,'MS13'!$A$1:$C$161,3,0),0)</f>
        <v>0</v>
      </c>
    </row>
    <row r="216" ht="15.75" customHeight="1">
      <c r="A216" s="45">
        <f t="shared" si="1"/>
        <v>215</v>
      </c>
      <c r="B216" s="33"/>
      <c r="C216" s="51">
        <v>0.0</v>
      </c>
      <c r="D216" s="51"/>
      <c r="E216" s="55" t="str">
        <f>IFERROR(VLOOKUP($B216,'MS1'!$A$1:$B$160,2,0),"0")</f>
        <v>0</v>
      </c>
      <c r="F216" s="58">
        <f>IFERROR(VLOOKUP(E216,'MS1'!$B$1:$C$161,2,0),0)</f>
        <v>0</v>
      </c>
      <c r="G216" s="55" t="str">
        <f>IFERROR(VLOOKUP($B216,'MS2'!$A$1:$B$160,2,0),"0")</f>
        <v>0</v>
      </c>
      <c r="H216" s="58">
        <f>IFERROR(VLOOKUP(G216,'MS2'!$B$1:$C$161,2,0),0)</f>
        <v>0</v>
      </c>
      <c r="I216" s="55">
        <f>IFERROR(VLOOKUP($B216,'MS3'!$A$1:$B$161,2,0),0)</f>
        <v>0</v>
      </c>
      <c r="J216" s="58">
        <f>IFERROR(VLOOKUP(I216,'MS3'!$B$1:$C$161,2,0),0)</f>
        <v>0</v>
      </c>
      <c r="K216" s="55" t="str">
        <f>IFERROR(VLOOKUP($B216,'MS4'!$A$1:$B$160,2,0),"0")</f>
        <v>0</v>
      </c>
      <c r="L216" s="58">
        <f>IFERROR(VLOOKUP(K216,'MS4'!$B$1:$C$161,2,0),0)</f>
        <v>0</v>
      </c>
      <c r="M216" s="55" t="str">
        <f>IFERROR(VLOOKUP($B216,'MS5'!$A$1:$B$160,2,0),"0")</f>
        <v>0</v>
      </c>
      <c r="N216" s="58">
        <f>IFERROR(VLOOKUP(M216,'MS5'!$B$1:$C$161,2,0),0)</f>
        <v>0</v>
      </c>
      <c r="O216" s="55" t="str">
        <f>IFERROR(VLOOKUP($B216,'MS6'!$A$1:$B$160,2,0),"0")</f>
        <v>0</v>
      </c>
      <c r="P216" s="58">
        <f>IFERROR(VLOOKUP(O216,'MS6'!$B$1:$C$161,2,0),0)</f>
        <v>0</v>
      </c>
      <c r="Q216" s="55" t="str">
        <f>IFERROR(VLOOKUP($B216,'MS7'!$A$1:$B$160,2,0),"0")</f>
        <v>0</v>
      </c>
      <c r="R216" s="58">
        <f>IFERROR(VLOOKUP(Q216,'MS7'!$B$1:$C$161,2,0),0)</f>
        <v>0</v>
      </c>
      <c r="S216" s="55" t="str">
        <f>IFERROR(VLOOKUP($B216,'MS8'!$A$1:$B$160,2,0),"0")</f>
        <v>0</v>
      </c>
      <c r="T216" s="58">
        <f>IFERROR(VLOOKUP(S216,'MS8'!$B$1:$C$161,2,0),0)</f>
        <v>0</v>
      </c>
      <c r="U216" s="55" t="str">
        <f>IFERROR(VLOOKUP($B216,'MS9'!$A$1:$B$160,2,0),"0")</f>
        <v>0</v>
      </c>
      <c r="V216" s="58">
        <f>IFERROR(VLOOKUP(U216,'MS9'!$B$1:$C$161,2,0),0)</f>
        <v>0</v>
      </c>
      <c r="W216" s="55" t="str">
        <f>IFERROR(VLOOKUP($B216,'MS10'!$A$1:$B$160,2,0),"0")</f>
        <v>0</v>
      </c>
      <c r="X216" s="58">
        <f>IFERROR(VLOOKUP(W216,'MS10'!$B$1:$C$161,2,0),0)</f>
        <v>0</v>
      </c>
      <c r="Y216" s="55" t="str">
        <f>IFERROR(VLOOKUP($B216,'MS11'!$A$1:$B$160,2,0),"0")</f>
        <v>0</v>
      </c>
      <c r="Z216" s="58">
        <f>IFERROR(VLOOKUP(Y216,'MS11'!$B$1:$C$161,2,0),0)</f>
        <v>0</v>
      </c>
      <c r="AA216" s="55" t="str">
        <f>IFERROR(VLOOKUP($B216,'MS12'!$A$1:$B$160,2,0),"0")</f>
        <v>0</v>
      </c>
      <c r="AB216" s="58">
        <f>IFERROR(VLOOKUP(AA216,'MS12'!$B$1:$C$161,2,0),0)</f>
        <v>0</v>
      </c>
      <c r="AC216" s="55" t="str">
        <f>IFERROR(VLOOKUP($B216,'MS13'!$A$1:$B$160,2,0),"0")</f>
        <v>0</v>
      </c>
      <c r="AD216" s="58">
        <f>IFERROR(VLOOKUP(AC216,'MS13'!$B$1:$C$161,2,0),0)</f>
        <v>0</v>
      </c>
      <c r="AE216" s="41"/>
      <c r="AF216" s="51">
        <f t="shared" si="2"/>
        <v>0</v>
      </c>
      <c r="AG216" s="58">
        <f>IFERROR(VLOOKUP($AE216,'MS1'!$A$1:$C$161,3,0),0)</f>
        <v>0</v>
      </c>
      <c r="AH216" s="58">
        <f>IFERROR(VLOOKUP($AE216,'MS2'!$A$1:$C$161,3,0),0)</f>
        <v>0</v>
      </c>
      <c r="AI216" s="58">
        <f>IFERROR(VLOOKUP($AE216,'MS3'!$A$1:$C$161,3,0),0)</f>
        <v>0</v>
      </c>
      <c r="AJ216" s="58">
        <f>IFERROR(VLOOKUP($AE216,'MS4'!$A$1:$C$161,3,0),0)</f>
        <v>0</v>
      </c>
      <c r="AK216" s="58">
        <f>IFERROR(VLOOKUP($AE216,'MS5'!$A$1:$C$161,3,0),0)</f>
        <v>0</v>
      </c>
      <c r="AL216" s="58">
        <f>IFERROR(VLOOKUP($AE216,'MS6'!$A$1:$C$161,3,0),0)</f>
        <v>0</v>
      </c>
      <c r="AM216" s="58">
        <f>IFERROR(VLOOKUP($AE216,'MS7'!$A$1:$C$161,3,0),0)</f>
        <v>0</v>
      </c>
      <c r="AN216" s="58">
        <f>IFERROR(VLOOKUP($AE216,'MS8'!$A$1:$C$161,3,0),0)</f>
        <v>0</v>
      </c>
      <c r="AO216" s="58">
        <f>IFERROR(VLOOKUP($AE216,'MS9'!$A$1:$C$161,3,0),0)</f>
        <v>0</v>
      </c>
      <c r="AP216" s="58">
        <f>IFERROR(VLOOKUP($AE216,'MS10'!$A$1:$C$161,3,0),0)</f>
        <v>0</v>
      </c>
      <c r="AQ216" s="58">
        <f>IFERROR(VLOOKUP($AE216,'MS11'!$A$1:$C$161,3,0),0)</f>
        <v>0</v>
      </c>
      <c r="AR216" s="58">
        <f>IFERROR(VLOOKUP($AE216,'MS12'!$A$1:$C$161,3,0),0)</f>
        <v>0</v>
      </c>
      <c r="AS216" s="58">
        <f>IFERROR(VLOOKUP($AE216,'MS13'!$A$1:$C$161,3,0),0)</f>
        <v>0</v>
      </c>
    </row>
    <row r="217" ht="15.75" customHeight="1">
      <c r="A217" s="45">
        <f t="shared" si="1"/>
        <v>216</v>
      </c>
      <c r="B217" s="33"/>
      <c r="C217" s="51">
        <v>0.0</v>
      </c>
      <c r="D217" s="51"/>
      <c r="E217" s="55" t="str">
        <f>IFERROR(VLOOKUP($B217,'MS1'!$A$1:$B$160,2,0),"0")</f>
        <v>0</v>
      </c>
      <c r="F217" s="58">
        <f>IFERROR(VLOOKUP(E217,'MS1'!$B$1:$C$161,2,0),0)</f>
        <v>0</v>
      </c>
      <c r="G217" s="55" t="str">
        <f>IFERROR(VLOOKUP($B217,'MS2'!$A$1:$B$160,2,0),"0")</f>
        <v>0</v>
      </c>
      <c r="H217" s="58">
        <f>IFERROR(VLOOKUP(G217,'MS2'!$B$1:$C$161,2,0),0)</f>
        <v>0</v>
      </c>
      <c r="I217" s="55">
        <f>IFERROR(VLOOKUP($B217,'MS3'!$A$1:$B$161,2,0),0)</f>
        <v>0</v>
      </c>
      <c r="J217" s="58">
        <f>IFERROR(VLOOKUP(I217,'MS3'!$B$1:$C$161,2,0),0)</f>
        <v>0</v>
      </c>
      <c r="K217" s="55" t="str">
        <f>IFERROR(VLOOKUP($B217,'MS4'!$A$1:$B$160,2,0),"0")</f>
        <v>0</v>
      </c>
      <c r="L217" s="58">
        <f>IFERROR(VLOOKUP(K217,'MS4'!$B$1:$C$161,2,0),0)</f>
        <v>0</v>
      </c>
      <c r="M217" s="55" t="str">
        <f>IFERROR(VLOOKUP($B217,'MS5'!$A$1:$B$160,2,0),"0")</f>
        <v>0</v>
      </c>
      <c r="N217" s="58">
        <f>IFERROR(VLOOKUP(M217,'MS5'!$B$1:$C$161,2,0),0)</f>
        <v>0</v>
      </c>
      <c r="O217" s="55" t="str">
        <f>IFERROR(VLOOKUP($B217,'MS6'!$A$1:$B$160,2,0),"0")</f>
        <v>0</v>
      </c>
      <c r="P217" s="58">
        <f>IFERROR(VLOOKUP(O217,'MS6'!$B$1:$C$161,2,0),0)</f>
        <v>0</v>
      </c>
      <c r="Q217" s="55" t="str">
        <f>IFERROR(VLOOKUP($B217,'MS7'!$A$1:$B$160,2,0),"0")</f>
        <v>0</v>
      </c>
      <c r="R217" s="58">
        <f>IFERROR(VLOOKUP(Q217,'MS7'!$B$1:$C$161,2,0),0)</f>
        <v>0</v>
      </c>
      <c r="S217" s="55" t="str">
        <f>IFERROR(VLOOKUP($B217,'MS8'!$A$1:$B$160,2,0),"0")</f>
        <v>0</v>
      </c>
      <c r="T217" s="58">
        <f>IFERROR(VLOOKUP(S217,'MS8'!$B$1:$C$161,2,0),0)</f>
        <v>0</v>
      </c>
      <c r="U217" s="55" t="str">
        <f>IFERROR(VLOOKUP($B217,'MS9'!$A$1:$B$160,2,0),"0")</f>
        <v>0</v>
      </c>
      <c r="V217" s="58">
        <f>IFERROR(VLOOKUP(U217,'MS9'!$B$1:$C$161,2,0),0)</f>
        <v>0</v>
      </c>
      <c r="W217" s="55" t="str">
        <f>IFERROR(VLOOKUP($B217,'MS10'!$A$1:$B$160,2,0),"0")</f>
        <v>0</v>
      </c>
      <c r="X217" s="58">
        <f>IFERROR(VLOOKUP(W217,'MS10'!$B$1:$C$161,2,0),0)</f>
        <v>0</v>
      </c>
      <c r="Y217" s="55" t="str">
        <f>IFERROR(VLOOKUP($B217,'MS11'!$A$1:$B$160,2,0),"0")</f>
        <v>0</v>
      </c>
      <c r="Z217" s="58">
        <f>IFERROR(VLOOKUP(Y217,'MS11'!$B$1:$C$161,2,0),0)</f>
        <v>0</v>
      </c>
      <c r="AA217" s="55" t="str">
        <f>IFERROR(VLOOKUP($B217,'MS12'!$A$1:$B$160,2,0),"0")</f>
        <v>0</v>
      </c>
      <c r="AB217" s="58">
        <f>IFERROR(VLOOKUP(AA217,'MS12'!$B$1:$C$161,2,0),0)</f>
        <v>0</v>
      </c>
      <c r="AC217" s="55" t="str">
        <f>IFERROR(VLOOKUP($B217,'MS13'!$A$1:$B$160,2,0),"0")</f>
        <v>0</v>
      </c>
      <c r="AD217" s="58">
        <f>IFERROR(VLOOKUP(AC217,'MS13'!$B$1:$C$161,2,0),0)</f>
        <v>0</v>
      </c>
      <c r="AE217" s="41"/>
      <c r="AF217" s="51">
        <f t="shared" si="2"/>
        <v>0</v>
      </c>
      <c r="AG217" s="58">
        <f>IFERROR(VLOOKUP($AE217,'MS1'!$A$1:$C$161,3,0),0)</f>
        <v>0</v>
      </c>
      <c r="AH217" s="58">
        <f>IFERROR(VLOOKUP($AE217,'MS2'!$A$1:$C$161,3,0),0)</f>
        <v>0</v>
      </c>
      <c r="AI217" s="58">
        <f>IFERROR(VLOOKUP($AE217,'MS3'!$A$1:$C$161,3,0),0)</f>
        <v>0</v>
      </c>
      <c r="AJ217" s="58">
        <f>IFERROR(VLOOKUP($AE217,'MS4'!$A$1:$C$161,3,0),0)</f>
        <v>0</v>
      </c>
      <c r="AK217" s="58">
        <f>IFERROR(VLOOKUP($AE217,'MS5'!$A$1:$C$161,3,0),0)</f>
        <v>0</v>
      </c>
      <c r="AL217" s="58">
        <f>IFERROR(VLOOKUP($AE217,'MS6'!$A$1:$C$161,3,0),0)</f>
        <v>0</v>
      </c>
      <c r="AM217" s="58">
        <f>IFERROR(VLOOKUP($AE217,'MS7'!$A$1:$C$161,3,0),0)</f>
        <v>0</v>
      </c>
      <c r="AN217" s="58">
        <f>IFERROR(VLOOKUP($AE217,'MS8'!$A$1:$C$161,3,0),0)</f>
        <v>0</v>
      </c>
      <c r="AO217" s="58">
        <f>IFERROR(VLOOKUP($AE217,'MS9'!$A$1:$C$161,3,0),0)</f>
        <v>0</v>
      </c>
      <c r="AP217" s="58">
        <f>IFERROR(VLOOKUP($AE217,'MS10'!$A$1:$C$161,3,0),0)</f>
        <v>0</v>
      </c>
      <c r="AQ217" s="58">
        <f>IFERROR(VLOOKUP($AE217,'MS11'!$A$1:$C$161,3,0),0)</f>
        <v>0</v>
      </c>
      <c r="AR217" s="58">
        <f>IFERROR(VLOOKUP($AE217,'MS12'!$A$1:$C$161,3,0),0)</f>
        <v>0</v>
      </c>
      <c r="AS217" s="58">
        <f>IFERROR(VLOOKUP($AE217,'MS13'!$A$1:$C$161,3,0),0)</f>
        <v>0</v>
      </c>
    </row>
    <row r="218" ht="15.75" customHeight="1">
      <c r="A218" s="45">
        <f t="shared" si="1"/>
        <v>217</v>
      </c>
      <c r="B218" s="33"/>
      <c r="C218" s="51">
        <v>0.0</v>
      </c>
      <c r="D218" s="51"/>
      <c r="E218" s="55" t="str">
        <f>IFERROR(VLOOKUP($B218,'MS1'!$A$1:$B$160,2,0),"0")</f>
        <v>0</v>
      </c>
      <c r="F218" s="58">
        <f>IFERROR(VLOOKUP(E218,'MS1'!$B$1:$C$161,2,0),0)</f>
        <v>0</v>
      </c>
      <c r="G218" s="55" t="str">
        <f>IFERROR(VLOOKUP($B218,'MS2'!$A$1:$B$160,2,0),"0")</f>
        <v>0</v>
      </c>
      <c r="H218" s="58">
        <f>IFERROR(VLOOKUP(G218,'MS2'!$B$1:$C$161,2,0),0)</f>
        <v>0</v>
      </c>
      <c r="I218" s="55">
        <f>IFERROR(VLOOKUP($B218,'MS3'!$A$1:$B$161,2,0),0)</f>
        <v>0</v>
      </c>
      <c r="J218" s="58">
        <f>IFERROR(VLOOKUP(I218,'MS3'!$B$1:$C$161,2,0),0)</f>
        <v>0</v>
      </c>
      <c r="K218" s="55" t="str">
        <f>IFERROR(VLOOKUP($B218,'MS4'!$A$1:$B$160,2,0),"0")</f>
        <v>0</v>
      </c>
      <c r="L218" s="58">
        <f>IFERROR(VLOOKUP(K218,'MS4'!$B$1:$C$161,2,0),0)</f>
        <v>0</v>
      </c>
      <c r="M218" s="55" t="str">
        <f>IFERROR(VLOOKUP($B218,'MS5'!$A$1:$B$160,2,0),"0")</f>
        <v>0</v>
      </c>
      <c r="N218" s="58">
        <f>IFERROR(VLOOKUP(M218,'MS5'!$B$1:$C$161,2,0),0)</f>
        <v>0</v>
      </c>
      <c r="O218" s="55" t="str">
        <f>IFERROR(VLOOKUP($B218,'MS6'!$A$1:$B$160,2,0),"0")</f>
        <v>0</v>
      </c>
      <c r="P218" s="58">
        <f>IFERROR(VLOOKUP(O218,'MS6'!$B$1:$C$161,2,0),0)</f>
        <v>0</v>
      </c>
      <c r="Q218" s="55" t="str">
        <f>IFERROR(VLOOKUP($B218,'MS7'!$A$1:$B$160,2,0),"0")</f>
        <v>0</v>
      </c>
      <c r="R218" s="58">
        <f>IFERROR(VLOOKUP(Q218,'MS7'!$B$1:$C$161,2,0),0)</f>
        <v>0</v>
      </c>
      <c r="S218" s="55" t="str">
        <f>IFERROR(VLOOKUP($B218,'MS8'!$A$1:$B$160,2,0),"0")</f>
        <v>0</v>
      </c>
      <c r="T218" s="58">
        <f>IFERROR(VLOOKUP(S218,'MS8'!$B$1:$C$161,2,0),0)</f>
        <v>0</v>
      </c>
      <c r="U218" s="55" t="str">
        <f>IFERROR(VLOOKUP($B218,'MS9'!$A$1:$B$160,2,0),"0")</f>
        <v>0</v>
      </c>
      <c r="V218" s="58">
        <f>IFERROR(VLOOKUP(U218,'MS9'!$B$1:$C$161,2,0),0)</f>
        <v>0</v>
      </c>
      <c r="W218" s="55" t="str">
        <f>IFERROR(VLOOKUP($B218,'MS10'!$A$1:$B$160,2,0),"0")</f>
        <v>0</v>
      </c>
      <c r="X218" s="58">
        <f>IFERROR(VLOOKUP(W218,'MS10'!$B$1:$C$161,2,0),0)</f>
        <v>0</v>
      </c>
      <c r="Y218" s="55" t="str">
        <f>IFERROR(VLOOKUP($B218,'MS11'!$A$1:$B$160,2,0),"0")</f>
        <v>0</v>
      </c>
      <c r="Z218" s="58">
        <f>IFERROR(VLOOKUP(Y218,'MS11'!$B$1:$C$161,2,0),0)</f>
        <v>0</v>
      </c>
      <c r="AA218" s="55" t="str">
        <f>IFERROR(VLOOKUP($B218,'MS12'!$A$1:$B$160,2,0),"0")</f>
        <v>0</v>
      </c>
      <c r="AB218" s="58">
        <f>IFERROR(VLOOKUP(AA218,'MS12'!$B$1:$C$161,2,0),0)</f>
        <v>0</v>
      </c>
      <c r="AC218" s="55" t="str">
        <f>IFERROR(VLOOKUP($B218,'MS13'!$A$1:$B$160,2,0),"0")</f>
        <v>0</v>
      </c>
      <c r="AD218" s="58">
        <f>IFERROR(VLOOKUP(AC218,'MS13'!$B$1:$C$161,2,0),0)</f>
        <v>0</v>
      </c>
      <c r="AE218" s="41"/>
      <c r="AF218" s="51">
        <f t="shared" si="2"/>
        <v>0</v>
      </c>
      <c r="AG218" s="58">
        <f>IFERROR(VLOOKUP($AE218,'MS1'!$A$1:$C$161,3,0),0)</f>
        <v>0</v>
      </c>
      <c r="AH218" s="58">
        <f>IFERROR(VLOOKUP($AE218,'MS2'!$A$1:$C$161,3,0),0)</f>
        <v>0</v>
      </c>
      <c r="AI218" s="58">
        <f>IFERROR(VLOOKUP($AE218,'MS3'!$A$1:$C$161,3,0),0)</f>
        <v>0</v>
      </c>
      <c r="AJ218" s="58">
        <f>IFERROR(VLOOKUP($AE218,'MS4'!$A$1:$C$161,3,0),0)</f>
        <v>0</v>
      </c>
      <c r="AK218" s="58">
        <f>IFERROR(VLOOKUP($AE218,'MS5'!$A$1:$C$161,3,0),0)</f>
        <v>0</v>
      </c>
      <c r="AL218" s="58">
        <f>IFERROR(VLOOKUP($AE218,'MS6'!$A$1:$C$161,3,0),0)</f>
        <v>0</v>
      </c>
      <c r="AM218" s="58">
        <f>IFERROR(VLOOKUP($AE218,'MS7'!$A$1:$C$161,3,0),0)</f>
        <v>0</v>
      </c>
      <c r="AN218" s="58">
        <f>IFERROR(VLOOKUP($AE218,'MS8'!$A$1:$C$161,3,0),0)</f>
        <v>0</v>
      </c>
      <c r="AO218" s="58">
        <f>IFERROR(VLOOKUP($AE218,'MS9'!$A$1:$C$161,3,0),0)</f>
        <v>0</v>
      </c>
      <c r="AP218" s="58">
        <f>IFERROR(VLOOKUP($AE218,'MS10'!$A$1:$C$161,3,0),0)</f>
        <v>0</v>
      </c>
      <c r="AQ218" s="58">
        <f>IFERROR(VLOOKUP($AE218,'MS11'!$A$1:$C$161,3,0),0)</f>
        <v>0</v>
      </c>
      <c r="AR218" s="58">
        <f>IFERROR(VLOOKUP($AE218,'MS12'!$A$1:$C$161,3,0),0)</f>
        <v>0</v>
      </c>
      <c r="AS218" s="58">
        <f>IFERROR(VLOOKUP($AE218,'MS13'!$A$1:$C$161,3,0),0)</f>
        <v>0</v>
      </c>
    </row>
    <row r="219" ht="15.75" customHeight="1">
      <c r="A219" s="45">
        <f t="shared" si="1"/>
        <v>218</v>
      </c>
      <c r="B219" s="33"/>
      <c r="C219" s="51">
        <v>0.0</v>
      </c>
      <c r="D219" s="51"/>
      <c r="E219" s="55" t="str">
        <f>IFERROR(VLOOKUP($B219,'MS1'!$A$1:$B$160,2,0),"0")</f>
        <v>0</v>
      </c>
      <c r="F219" s="58">
        <f>IFERROR(VLOOKUP(E219,'MS1'!$B$1:$C$161,2,0),0)</f>
        <v>0</v>
      </c>
      <c r="G219" s="55" t="str">
        <f>IFERROR(VLOOKUP($B219,'MS2'!$A$1:$B$160,2,0),"0")</f>
        <v>0</v>
      </c>
      <c r="H219" s="58">
        <f>IFERROR(VLOOKUP(G219,'MS2'!$B$1:$C$161,2,0),0)</f>
        <v>0</v>
      </c>
      <c r="I219" s="55">
        <f>IFERROR(VLOOKUP($B219,'MS3'!$A$1:$B$161,2,0),0)</f>
        <v>0</v>
      </c>
      <c r="J219" s="58">
        <f>IFERROR(VLOOKUP(I219,'MS3'!$B$1:$C$161,2,0),0)</f>
        <v>0</v>
      </c>
      <c r="K219" s="55" t="str">
        <f>IFERROR(VLOOKUP($B219,'MS4'!$A$1:$B$160,2,0),"0")</f>
        <v>0</v>
      </c>
      <c r="L219" s="58">
        <f>IFERROR(VLOOKUP(K219,'MS4'!$B$1:$C$161,2,0),0)</f>
        <v>0</v>
      </c>
      <c r="M219" s="55" t="str">
        <f>IFERROR(VLOOKUP($B219,'MS5'!$A$1:$B$160,2,0),"0")</f>
        <v>0</v>
      </c>
      <c r="N219" s="58">
        <f>IFERROR(VLOOKUP(M219,'MS5'!$B$1:$C$161,2,0),0)</f>
        <v>0</v>
      </c>
      <c r="O219" s="55" t="str">
        <f>IFERROR(VLOOKUP($B219,'MS6'!$A$1:$B$160,2,0),"0")</f>
        <v>0</v>
      </c>
      <c r="P219" s="58">
        <f>IFERROR(VLOOKUP(O219,'MS6'!$B$1:$C$161,2,0),0)</f>
        <v>0</v>
      </c>
      <c r="Q219" s="55" t="str">
        <f>IFERROR(VLOOKUP($B219,'MS7'!$A$1:$B$160,2,0),"0")</f>
        <v>0</v>
      </c>
      <c r="R219" s="58">
        <f>IFERROR(VLOOKUP(Q219,'MS7'!$B$1:$C$161,2,0),0)</f>
        <v>0</v>
      </c>
      <c r="S219" s="55" t="str">
        <f>IFERROR(VLOOKUP($B219,'MS8'!$A$1:$B$160,2,0),"0")</f>
        <v>0</v>
      </c>
      <c r="T219" s="58">
        <f>IFERROR(VLOOKUP(S219,'MS8'!$B$1:$C$161,2,0),0)</f>
        <v>0</v>
      </c>
      <c r="U219" s="55" t="str">
        <f>IFERROR(VLOOKUP($B219,'MS9'!$A$1:$B$160,2,0),"0")</f>
        <v>0</v>
      </c>
      <c r="V219" s="58">
        <f>IFERROR(VLOOKUP(U219,'MS9'!$B$1:$C$161,2,0),0)</f>
        <v>0</v>
      </c>
      <c r="W219" s="55" t="str">
        <f>IFERROR(VLOOKUP($B219,'MS10'!$A$1:$B$160,2,0),"0")</f>
        <v>0</v>
      </c>
      <c r="X219" s="58">
        <f>IFERROR(VLOOKUP(W219,'MS10'!$B$1:$C$161,2,0),0)</f>
        <v>0</v>
      </c>
      <c r="Y219" s="55" t="str">
        <f>IFERROR(VLOOKUP($B219,'MS11'!$A$1:$B$160,2,0),"0")</f>
        <v>0</v>
      </c>
      <c r="Z219" s="58">
        <f>IFERROR(VLOOKUP(Y219,'MS11'!$B$1:$C$161,2,0),0)</f>
        <v>0</v>
      </c>
      <c r="AA219" s="55" t="str">
        <f>IFERROR(VLOOKUP($B219,'MS12'!$A$1:$B$160,2,0),"0")</f>
        <v>0</v>
      </c>
      <c r="AB219" s="58">
        <f>IFERROR(VLOOKUP(AA219,'MS12'!$B$1:$C$161,2,0),0)</f>
        <v>0</v>
      </c>
      <c r="AC219" s="55" t="str">
        <f>IFERROR(VLOOKUP($B219,'MS13'!$A$1:$B$160,2,0),"0")</f>
        <v>0</v>
      </c>
      <c r="AD219" s="58">
        <f>IFERROR(VLOOKUP(AC219,'MS13'!$B$1:$C$161,2,0),0)</f>
        <v>0</v>
      </c>
      <c r="AE219" s="41"/>
      <c r="AF219" s="51">
        <f t="shared" si="2"/>
        <v>0</v>
      </c>
      <c r="AG219" s="58">
        <f>IFERROR(VLOOKUP($AE219,'MS1'!$A$1:$C$161,3,0),0)</f>
        <v>0</v>
      </c>
      <c r="AH219" s="58">
        <f>IFERROR(VLOOKUP($AE219,'MS2'!$A$1:$C$161,3,0),0)</f>
        <v>0</v>
      </c>
      <c r="AI219" s="58">
        <f>IFERROR(VLOOKUP($AE219,'MS3'!$A$1:$C$161,3,0),0)</f>
        <v>0</v>
      </c>
      <c r="AJ219" s="58">
        <f>IFERROR(VLOOKUP($AE219,'MS4'!$A$1:$C$161,3,0),0)</f>
        <v>0</v>
      </c>
      <c r="AK219" s="58">
        <f>IFERROR(VLOOKUP($AE219,'MS5'!$A$1:$C$161,3,0),0)</f>
        <v>0</v>
      </c>
      <c r="AL219" s="58">
        <f>IFERROR(VLOOKUP($AE219,'MS6'!$A$1:$C$161,3,0),0)</f>
        <v>0</v>
      </c>
      <c r="AM219" s="58">
        <f>IFERROR(VLOOKUP($AE219,'MS7'!$A$1:$C$161,3,0),0)</f>
        <v>0</v>
      </c>
      <c r="AN219" s="58">
        <f>IFERROR(VLOOKUP($AE219,'MS8'!$A$1:$C$161,3,0),0)</f>
        <v>0</v>
      </c>
      <c r="AO219" s="58">
        <f>IFERROR(VLOOKUP($AE219,'MS9'!$A$1:$C$161,3,0),0)</f>
        <v>0</v>
      </c>
      <c r="AP219" s="58">
        <f>IFERROR(VLOOKUP($AE219,'MS10'!$A$1:$C$161,3,0),0)</f>
        <v>0</v>
      </c>
      <c r="AQ219" s="58">
        <f>IFERROR(VLOOKUP($AE219,'MS11'!$A$1:$C$161,3,0),0)</f>
        <v>0</v>
      </c>
      <c r="AR219" s="58">
        <f>IFERROR(VLOOKUP($AE219,'MS12'!$A$1:$C$161,3,0),0)</f>
        <v>0</v>
      </c>
      <c r="AS219" s="58">
        <f>IFERROR(VLOOKUP($AE219,'MS13'!$A$1:$C$161,3,0),0)</f>
        <v>0</v>
      </c>
    </row>
    <row r="220" ht="15.75" customHeight="1">
      <c r="A220" s="45">
        <f t="shared" si="1"/>
        <v>219</v>
      </c>
      <c r="B220" s="33"/>
      <c r="C220" s="51">
        <v>0.0</v>
      </c>
      <c r="D220" s="51"/>
      <c r="E220" s="55" t="str">
        <f>IFERROR(VLOOKUP($B220,'MS1'!$A$1:$B$160,2,0),"0")</f>
        <v>0</v>
      </c>
      <c r="F220" s="58">
        <f>IFERROR(VLOOKUP(E220,'MS1'!$B$1:$C$161,2,0),0)</f>
        <v>0</v>
      </c>
      <c r="G220" s="55" t="str">
        <f>IFERROR(VLOOKUP($B220,'MS2'!$A$1:$B$160,2,0),"0")</f>
        <v>0</v>
      </c>
      <c r="H220" s="58">
        <f>IFERROR(VLOOKUP(G220,'MS2'!$B$1:$C$161,2,0),0)</f>
        <v>0</v>
      </c>
      <c r="I220" s="55">
        <f>IFERROR(VLOOKUP($B220,'MS3'!$A$1:$B$161,2,0),0)</f>
        <v>0</v>
      </c>
      <c r="J220" s="58">
        <f>IFERROR(VLOOKUP(I220,'MS3'!$B$1:$C$161,2,0),0)</f>
        <v>0</v>
      </c>
      <c r="K220" s="55" t="str">
        <f>IFERROR(VLOOKUP($B220,'MS4'!$A$1:$B$160,2,0),"0")</f>
        <v>0</v>
      </c>
      <c r="L220" s="58">
        <f>IFERROR(VLOOKUP(K220,'MS4'!$B$1:$C$161,2,0),0)</f>
        <v>0</v>
      </c>
      <c r="M220" s="55" t="str">
        <f>IFERROR(VLOOKUP($B220,'MS5'!$A$1:$B$160,2,0),"0")</f>
        <v>0</v>
      </c>
      <c r="N220" s="58">
        <f>IFERROR(VLOOKUP(M220,'MS5'!$B$1:$C$161,2,0),0)</f>
        <v>0</v>
      </c>
      <c r="O220" s="55" t="str">
        <f>IFERROR(VLOOKUP($B220,'MS6'!$A$1:$B$160,2,0),"0")</f>
        <v>0</v>
      </c>
      <c r="P220" s="58">
        <f>IFERROR(VLOOKUP(O220,'MS6'!$B$1:$C$161,2,0),0)</f>
        <v>0</v>
      </c>
      <c r="Q220" s="55" t="str">
        <f>IFERROR(VLOOKUP($B220,'MS7'!$A$1:$B$160,2,0),"0")</f>
        <v>0</v>
      </c>
      <c r="R220" s="58">
        <f>IFERROR(VLOOKUP(Q220,'MS7'!$B$1:$C$161,2,0),0)</f>
        <v>0</v>
      </c>
      <c r="S220" s="55" t="str">
        <f>IFERROR(VLOOKUP($B220,'MS8'!$A$1:$B$160,2,0),"0")</f>
        <v>0</v>
      </c>
      <c r="T220" s="58">
        <f>IFERROR(VLOOKUP(S220,'MS8'!$B$1:$C$161,2,0),0)</f>
        <v>0</v>
      </c>
      <c r="U220" s="55" t="str">
        <f>IFERROR(VLOOKUP($B220,'MS9'!$A$1:$B$160,2,0),"0")</f>
        <v>0</v>
      </c>
      <c r="V220" s="58">
        <f>IFERROR(VLOOKUP(U220,'MS9'!$B$1:$C$161,2,0),0)</f>
        <v>0</v>
      </c>
      <c r="W220" s="55" t="str">
        <f>IFERROR(VLOOKUP($B220,'MS10'!$A$1:$B$160,2,0),"0")</f>
        <v>0</v>
      </c>
      <c r="X220" s="58">
        <f>IFERROR(VLOOKUP(W220,'MS10'!$B$1:$C$161,2,0),0)</f>
        <v>0</v>
      </c>
      <c r="Y220" s="55" t="str">
        <f>IFERROR(VLOOKUP($B220,'MS11'!$A$1:$B$160,2,0),"0")</f>
        <v>0</v>
      </c>
      <c r="Z220" s="58">
        <f>IFERROR(VLOOKUP(Y220,'MS11'!$B$1:$C$161,2,0),0)</f>
        <v>0</v>
      </c>
      <c r="AA220" s="55" t="str">
        <f>IFERROR(VLOOKUP($B220,'MS12'!$A$1:$B$160,2,0),"0")</f>
        <v>0</v>
      </c>
      <c r="AB220" s="58">
        <f>IFERROR(VLOOKUP(AA220,'MS12'!$B$1:$C$161,2,0),0)</f>
        <v>0</v>
      </c>
      <c r="AC220" s="55" t="str">
        <f>IFERROR(VLOOKUP($B220,'MS13'!$A$1:$B$160,2,0),"0")</f>
        <v>0</v>
      </c>
      <c r="AD220" s="58">
        <f>IFERROR(VLOOKUP(AC220,'MS13'!$B$1:$C$161,2,0),0)</f>
        <v>0</v>
      </c>
      <c r="AE220" s="41"/>
      <c r="AF220" s="51">
        <f t="shared" si="2"/>
        <v>0</v>
      </c>
      <c r="AG220" s="58">
        <f>IFERROR(VLOOKUP($AE220,'MS1'!$A$1:$C$161,3,0),0)</f>
        <v>0</v>
      </c>
      <c r="AH220" s="58">
        <f>IFERROR(VLOOKUP($AE220,'MS2'!$A$1:$C$161,3,0),0)</f>
        <v>0</v>
      </c>
      <c r="AI220" s="58">
        <f>IFERROR(VLOOKUP($AE220,'MS3'!$A$1:$C$161,3,0),0)</f>
        <v>0</v>
      </c>
      <c r="AJ220" s="58">
        <f>IFERROR(VLOOKUP($AE220,'MS4'!$A$1:$C$161,3,0),0)</f>
        <v>0</v>
      </c>
      <c r="AK220" s="58">
        <f>IFERROR(VLOOKUP($AE220,'MS5'!$A$1:$C$161,3,0),0)</f>
        <v>0</v>
      </c>
      <c r="AL220" s="58">
        <f>IFERROR(VLOOKUP($AE220,'MS6'!$A$1:$C$161,3,0),0)</f>
        <v>0</v>
      </c>
      <c r="AM220" s="58">
        <f>IFERROR(VLOOKUP($AE220,'MS7'!$A$1:$C$161,3,0),0)</f>
        <v>0</v>
      </c>
      <c r="AN220" s="58">
        <f>IFERROR(VLOOKUP($AE220,'MS8'!$A$1:$C$161,3,0),0)</f>
        <v>0</v>
      </c>
      <c r="AO220" s="58">
        <f>IFERROR(VLOOKUP($AE220,'MS9'!$A$1:$C$161,3,0),0)</f>
        <v>0</v>
      </c>
      <c r="AP220" s="58">
        <f>IFERROR(VLOOKUP($AE220,'MS10'!$A$1:$C$161,3,0),0)</f>
        <v>0</v>
      </c>
      <c r="AQ220" s="58">
        <f>IFERROR(VLOOKUP($AE220,'MS11'!$A$1:$C$161,3,0),0)</f>
        <v>0</v>
      </c>
      <c r="AR220" s="58">
        <f>IFERROR(VLOOKUP($AE220,'MS12'!$A$1:$C$161,3,0),0)</f>
        <v>0</v>
      </c>
      <c r="AS220" s="58">
        <f>IFERROR(VLOOKUP($AE220,'MS13'!$A$1:$C$161,3,0),0)</f>
        <v>0</v>
      </c>
    </row>
    <row r="221" ht="15.75" customHeight="1">
      <c r="A221" s="45">
        <f t="shared" si="1"/>
        <v>220</v>
      </c>
      <c r="B221" s="33"/>
      <c r="C221" s="51">
        <v>0.0</v>
      </c>
      <c r="D221" s="51"/>
      <c r="E221" s="55" t="str">
        <f>IFERROR(VLOOKUP($B221,'MS1'!$A$1:$B$160,2,0),"0")</f>
        <v>0</v>
      </c>
      <c r="F221" s="58">
        <f>IFERROR(VLOOKUP(E221,'MS1'!$B$1:$C$161,2,0),0)</f>
        <v>0</v>
      </c>
      <c r="G221" s="55" t="str">
        <f>IFERROR(VLOOKUP($B221,'MS2'!$A$1:$B$160,2,0),"0")</f>
        <v>0</v>
      </c>
      <c r="H221" s="58">
        <f>IFERROR(VLOOKUP(G221,'MS2'!$B$1:$C$161,2,0),0)</f>
        <v>0</v>
      </c>
      <c r="I221" s="55">
        <f>IFERROR(VLOOKUP($B221,'MS3'!$A$1:$B$161,2,0),0)</f>
        <v>0</v>
      </c>
      <c r="J221" s="58">
        <f>IFERROR(VLOOKUP(I221,'MS3'!$B$1:$C$161,2,0),0)</f>
        <v>0</v>
      </c>
      <c r="K221" s="55" t="str">
        <f>IFERROR(VLOOKUP($B221,'MS4'!$A$1:$B$160,2,0),"0")</f>
        <v>0</v>
      </c>
      <c r="L221" s="58">
        <f>IFERROR(VLOOKUP(K221,'MS4'!$B$1:$C$161,2,0),0)</f>
        <v>0</v>
      </c>
      <c r="M221" s="55" t="str">
        <f>IFERROR(VLOOKUP($B221,'MS5'!$A$1:$B$160,2,0),"0")</f>
        <v>0</v>
      </c>
      <c r="N221" s="58">
        <f>IFERROR(VLOOKUP(M221,'MS5'!$B$1:$C$161,2,0),0)</f>
        <v>0</v>
      </c>
      <c r="O221" s="55" t="str">
        <f>IFERROR(VLOOKUP($B221,'MS6'!$A$1:$B$160,2,0),"0")</f>
        <v>0</v>
      </c>
      <c r="P221" s="58">
        <f>IFERROR(VLOOKUP(O221,'MS6'!$B$1:$C$161,2,0),0)</f>
        <v>0</v>
      </c>
      <c r="Q221" s="55" t="str">
        <f>IFERROR(VLOOKUP($B221,'MS7'!$A$1:$B$160,2,0),"0")</f>
        <v>0</v>
      </c>
      <c r="R221" s="58">
        <f>IFERROR(VLOOKUP(Q221,'MS7'!$B$1:$C$161,2,0),0)</f>
        <v>0</v>
      </c>
      <c r="S221" s="55" t="str">
        <f>IFERROR(VLOOKUP($B221,'MS8'!$A$1:$B$160,2,0),"0")</f>
        <v>0</v>
      </c>
      <c r="T221" s="58">
        <f>IFERROR(VLOOKUP(S221,'MS8'!$B$1:$C$161,2,0),0)</f>
        <v>0</v>
      </c>
      <c r="U221" s="55" t="str">
        <f>IFERROR(VLOOKUP($B221,'MS9'!$A$1:$B$160,2,0),"0")</f>
        <v>0</v>
      </c>
      <c r="V221" s="58">
        <f>IFERROR(VLOOKUP(U221,'MS9'!$B$1:$C$161,2,0),0)</f>
        <v>0</v>
      </c>
      <c r="W221" s="55" t="str">
        <f>IFERROR(VLOOKUP($B221,'MS10'!$A$1:$B$160,2,0),"0")</f>
        <v>0</v>
      </c>
      <c r="X221" s="58">
        <f>IFERROR(VLOOKUP(W221,'MS10'!$B$1:$C$161,2,0),0)</f>
        <v>0</v>
      </c>
      <c r="Y221" s="55" t="str">
        <f>IFERROR(VLOOKUP($B221,'MS11'!$A$1:$B$160,2,0),"0")</f>
        <v>0</v>
      </c>
      <c r="Z221" s="58">
        <f>IFERROR(VLOOKUP(Y221,'MS11'!$B$1:$C$161,2,0),0)</f>
        <v>0</v>
      </c>
      <c r="AA221" s="55" t="str">
        <f>IFERROR(VLOOKUP($B221,'MS12'!$A$1:$B$160,2,0),"0")</f>
        <v>0</v>
      </c>
      <c r="AB221" s="58">
        <f>IFERROR(VLOOKUP(AA221,'MS12'!$B$1:$C$161,2,0),0)</f>
        <v>0</v>
      </c>
      <c r="AC221" s="55" t="str">
        <f>IFERROR(VLOOKUP($B221,'MS13'!$A$1:$B$160,2,0),"0")</f>
        <v>0</v>
      </c>
      <c r="AD221" s="58">
        <f>IFERROR(VLOOKUP(AC221,'MS13'!$B$1:$C$161,2,0),0)</f>
        <v>0</v>
      </c>
      <c r="AE221" s="41"/>
      <c r="AF221" s="51">
        <f t="shared" si="2"/>
        <v>0</v>
      </c>
      <c r="AG221" s="58">
        <f>IFERROR(VLOOKUP($AE221,'MS1'!$A$1:$C$161,3,0),0)</f>
        <v>0</v>
      </c>
      <c r="AH221" s="58">
        <f>IFERROR(VLOOKUP($AE221,'MS2'!$A$1:$C$161,3,0),0)</f>
        <v>0</v>
      </c>
      <c r="AI221" s="58">
        <f>IFERROR(VLOOKUP($AE221,'MS3'!$A$1:$C$161,3,0),0)</f>
        <v>0</v>
      </c>
      <c r="AJ221" s="58">
        <f>IFERROR(VLOOKUP($AE221,'MS4'!$A$1:$C$161,3,0),0)</f>
        <v>0</v>
      </c>
      <c r="AK221" s="58">
        <f>IFERROR(VLOOKUP($AE221,'MS5'!$A$1:$C$161,3,0),0)</f>
        <v>0</v>
      </c>
      <c r="AL221" s="58">
        <f>IFERROR(VLOOKUP($AE221,'MS6'!$A$1:$C$161,3,0),0)</f>
        <v>0</v>
      </c>
      <c r="AM221" s="58">
        <f>IFERROR(VLOOKUP($AE221,'MS7'!$A$1:$C$161,3,0),0)</f>
        <v>0</v>
      </c>
      <c r="AN221" s="58">
        <f>IFERROR(VLOOKUP($AE221,'MS8'!$A$1:$C$161,3,0),0)</f>
        <v>0</v>
      </c>
      <c r="AO221" s="58">
        <f>IFERROR(VLOOKUP($AE221,'MS9'!$A$1:$C$161,3,0),0)</f>
        <v>0</v>
      </c>
      <c r="AP221" s="58">
        <f>IFERROR(VLOOKUP($AE221,'MS10'!$A$1:$C$161,3,0),0)</f>
        <v>0</v>
      </c>
      <c r="AQ221" s="58">
        <f>IFERROR(VLOOKUP($AE221,'MS11'!$A$1:$C$161,3,0),0)</f>
        <v>0</v>
      </c>
      <c r="AR221" s="58">
        <f>IFERROR(VLOOKUP($AE221,'MS12'!$A$1:$C$161,3,0),0)</f>
        <v>0</v>
      </c>
      <c r="AS221" s="58">
        <f>IFERROR(VLOOKUP($AE221,'MS13'!$A$1:$C$161,3,0),0)</f>
        <v>0</v>
      </c>
    </row>
    <row r="222" ht="15.75" customHeight="1">
      <c r="A222" s="45">
        <f t="shared" si="1"/>
        <v>221</v>
      </c>
      <c r="B222" s="33"/>
      <c r="C222" s="51">
        <v>0.0</v>
      </c>
      <c r="D222" s="51"/>
      <c r="E222" s="55" t="str">
        <f>IFERROR(VLOOKUP($B222,'MS1'!$A$1:$B$160,2,0),"0")</f>
        <v>0</v>
      </c>
      <c r="F222" s="58">
        <f>IFERROR(VLOOKUP(E222,'MS1'!$B$1:$C$161,2,0),0)</f>
        <v>0</v>
      </c>
      <c r="G222" s="55" t="str">
        <f>IFERROR(VLOOKUP($B222,'MS2'!$A$1:$B$160,2,0),"0")</f>
        <v>0</v>
      </c>
      <c r="H222" s="58">
        <f>IFERROR(VLOOKUP(G222,'MS2'!$B$1:$C$161,2,0),0)</f>
        <v>0</v>
      </c>
      <c r="I222" s="55">
        <f>IFERROR(VLOOKUP($B222,'MS3'!$A$1:$B$161,2,0),0)</f>
        <v>0</v>
      </c>
      <c r="J222" s="58">
        <f>IFERROR(VLOOKUP(I222,'MS3'!$B$1:$C$161,2,0),0)</f>
        <v>0</v>
      </c>
      <c r="K222" s="55" t="str">
        <f>IFERROR(VLOOKUP($B222,'MS4'!$A$1:$B$160,2,0),"0")</f>
        <v>0</v>
      </c>
      <c r="L222" s="58">
        <f>IFERROR(VLOOKUP(K222,'MS4'!$B$1:$C$161,2,0),0)</f>
        <v>0</v>
      </c>
      <c r="M222" s="55" t="str">
        <f>IFERROR(VLOOKUP($B222,'MS5'!$A$1:$B$160,2,0),"0")</f>
        <v>0</v>
      </c>
      <c r="N222" s="58">
        <f>IFERROR(VLOOKUP(M222,'MS5'!$B$1:$C$161,2,0),0)</f>
        <v>0</v>
      </c>
      <c r="O222" s="55" t="str">
        <f>IFERROR(VLOOKUP($B222,'MS6'!$A$1:$B$160,2,0),"0")</f>
        <v>0</v>
      </c>
      <c r="P222" s="58">
        <f>IFERROR(VLOOKUP(O222,'MS6'!$B$1:$C$161,2,0),0)</f>
        <v>0</v>
      </c>
      <c r="Q222" s="55" t="str">
        <f>IFERROR(VLOOKUP($B222,'MS7'!$A$1:$B$160,2,0),"0")</f>
        <v>0</v>
      </c>
      <c r="R222" s="58">
        <f>IFERROR(VLOOKUP(Q222,'MS7'!$B$1:$C$161,2,0),0)</f>
        <v>0</v>
      </c>
      <c r="S222" s="55" t="str">
        <f>IFERROR(VLOOKUP($B222,'MS8'!$A$1:$B$160,2,0),"0")</f>
        <v>0</v>
      </c>
      <c r="T222" s="58">
        <f>IFERROR(VLOOKUP(S222,'MS8'!$B$1:$C$161,2,0),0)</f>
        <v>0</v>
      </c>
      <c r="U222" s="55" t="str">
        <f>IFERROR(VLOOKUP($B222,'MS9'!$A$1:$B$160,2,0),"0")</f>
        <v>0</v>
      </c>
      <c r="V222" s="58">
        <f>IFERROR(VLOOKUP(U222,'MS9'!$B$1:$C$161,2,0),0)</f>
        <v>0</v>
      </c>
      <c r="W222" s="55" t="str">
        <f>IFERROR(VLOOKUP($B222,'MS10'!$A$1:$B$160,2,0),"0")</f>
        <v>0</v>
      </c>
      <c r="X222" s="58">
        <f>IFERROR(VLOOKUP(W222,'MS10'!$B$1:$C$161,2,0),0)</f>
        <v>0</v>
      </c>
      <c r="Y222" s="55" t="str">
        <f>IFERROR(VLOOKUP($B222,'MS11'!$A$1:$B$160,2,0),"0")</f>
        <v>0</v>
      </c>
      <c r="Z222" s="58">
        <f>IFERROR(VLOOKUP(Y222,'MS11'!$B$1:$C$161,2,0),0)</f>
        <v>0</v>
      </c>
      <c r="AA222" s="55" t="str">
        <f>IFERROR(VLOOKUP($B222,'MS12'!$A$1:$B$160,2,0),"0")</f>
        <v>0</v>
      </c>
      <c r="AB222" s="58">
        <f>IFERROR(VLOOKUP(AA222,'MS12'!$B$1:$C$161,2,0),0)</f>
        <v>0</v>
      </c>
      <c r="AC222" s="55" t="str">
        <f>IFERROR(VLOOKUP($B222,'MS13'!$A$1:$B$160,2,0),"0")</f>
        <v>0</v>
      </c>
      <c r="AD222" s="58">
        <f>IFERROR(VLOOKUP(AC222,'MS13'!$B$1:$C$161,2,0),0)</f>
        <v>0</v>
      </c>
      <c r="AE222" s="41"/>
      <c r="AF222" s="51">
        <f t="shared" si="2"/>
        <v>0</v>
      </c>
      <c r="AG222" s="58">
        <f>IFERROR(VLOOKUP($AE222,'MS1'!$A$1:$C$161,3,0),0)</f>
        <v>0</v>
      </c>
      <c r="AH222" s="58">
        <f>IFERROR(VLOOKUP($AE222,'MS2'!$A$1:$C$161,3,0),0)</f>
        <v>0</v>
      </c>
      <c r="AI222" s="58">
        <f>IFERROR(VLOOKUP($AE222,'MS3'!$A$1:$C$161,3,0),0)</f>
        <v>0</v>
      </c>
      <c r="AJ222" s="58">
        <f>IFERROR(VLOOKUP($AE222,'MS4'!$A$1:$C$161,3,0),0)</f>
        <v>0</v>
      </c>
      <c r="AK222" s="58">
        <f>IFERROR(VLOOKUP($AE222,'MS5'!$A$1:$C$161,3,0),0)</f>
        <v>0</v>
      </c>
      <c r="AL222" s="58">
        <f>IFERROR(VLOOKUP($AE222,'MS6'!$A$1:$C$161,3,0),0)</f>
        <v>0</v>
      </c>
      <c r="AM222" s="58">
        <f>IFERROR(VLOOKUP($AE222,'MS7'!$A$1:$C$161,3,0),0)</f>
        <v>0</v>
      </c>
      <c r="AN222" s="58">
        <f>IFERROR(VLOOKUP($AE222,'MS8'!$A$1:$C$161,3,0),0)</f>
        <v>0</v>
      </c>
      <c r="AO222" s="58">
        <f>IFERROR(VLOOKUP($AE222,'MS9'!$A$1:$C$161,3,0),0)</f>
        <v>0</v>
      </c>
      <c r="AP222" s="58">
        <f>IFERROR(VLOOKUP($AE222,'MS10'!$A$1:$C$161,3,0),0)</f>
        <v>0</v>
      </c>
      <c r="AQ222" s="58">
        <f>IFERROR(VLOOKUP($AE222,'MS11'!$A$1:$C$161,3,0),0)</f>
        <v>0</v>
      </c>
      <c r="AR222" s="58">
        <f>IFERROR(VLOOKUP($AE222,'MS12'!$A$1:$C$161,3,0),0)</f>
        <v>0</v>
      </c>
      <c r="AS222" s="58">
        <f>IFERROR(VLOOKUP($AE222,'MS13'!$A$1:$C$161,3,0),0)</f>
        <v>0</v>
      </c>
    </row>
    <row r="223" ht="15.75" customHeight="1">
      <c r="A223" s="45">
        <f t="shared" si="1"/>
        <v>222</v>
      </c>
      <c r="B223" s="33"/>
      <c r="C223" s="51">
        <v>0.0</v>
      </c>
      <c r="D223" s="51"/>
      <c r="E223" s="55" t="str">
        <f>IFERROR(VLOOKUP($B223,'MS1'!$A$1:$B$160,2,0),"0")</f>
        <v>0</v>
      </c>
      <c r="F223" s="58">
        <f>IFERROR(VLOOKUP(E223,'MS1'!$B$1:$C$161,2,0),0)</f>
        <v>0</v>
      </c>
      <c r="G223" s="55" t="str">
        <f>IFERROR(VLOOKUP($B223,'MS2'!$A$1:$B$160,2,0),"0")</f>
        <v>0</v>
      </c>
      <c r="H223" s="58">
        <f>IFERROR(VLOOKUP(G223,'MS2'!$B$1:$C$161,2,0),0)</f>
        <v>0</v>
      </c>
      <c r="I223" s="55">
        <f>IFERROR(VLOOKUP($B223,'MS3'!$A$1:$B$161,2,0),0)</f>
        <v>0</v>
      </c>
      <c r="J223" s="58">
        <f>IFERROR(VLOOKUP(I223,'MS3'!$B$1:$C$161,2,0),0)</f>
        <v>0</v>
      </c>
      <c r="K223" s="55" t="str">
        <f>IFERROR(VLOOKUP($B223,'MS4'!$A$1:$B$160,2,0),"0")</f>
        <v>0</v>
      </c>
      <c r="L223" s="58">
        <f>IFERROR(VLOOKUP(K223,'MS4'!$B$1:$C$161,2,0),0)</f>
        <v>0</v>
      </c>
      <c r="M223" s="55" t="str">
        <f>IFERROR(VLOOKUP($B223,'MS5'!$A$1:$B$160,2,0),"0")</f>
        <v>0</v>
      </c>
      <c r="N223" s="58">
        <f>IFERROR(VLOOKUP(M223,'MS5'!$B$1:$C$161,2,0),0)</f>
        <v>0</v>
      </c>
      <c r="O223" s="55" t="str">
        <f>IFERROR(VLOOKUP($B223,'MS6'!$A$1:$B$160,2,0),"0")</f>
        <v>0</v>
      </c>
      <c r="P223" s="58">
        <f>IFERROR(VLOOKUP(O223,'MS6'!$B$1:$C$161,2,0),0)</f>
        <v>0</v>
      </c>
      <c r="Q223" s="55" t="str">
        <f>IFERROR(VLOOKUP($B223,'MS7'!$A$1:$B$160,2,0),"0")</f>
        <v>0</v>
      </c>
      <c r="R223" s="58">
        <f>IFERROR(VLOOKUP(Q223,'MS7'!$B$1:$C$161,2,0),0)</f>
        <v>0</v>
      </c>
      <c r="S223" s="55" t="str">
        <f>IFERROR(VLOOKUP($B223,'MS8'!$A$1:$B$160,2,0),"0")</f>
        <v>0</v>
      </c>
      <c r="T223" s="58">
        <f>IFERROR(VLOOKUP(S223,'MS8'!$B$1:$C$161,2,0),0)</f>
        <v>0</v>
      </c>
      <c r="U223" s="55" t="str">
        <f>IFERROR(VLOOKUP($B223,'MS9'!$A$1:$B$160,2,0),"0")</f>
        <v>0</v>
      </c>
      <c r="V223" s="58">
        <f>IFERROR(VLOOKUP(U223,'MS9'!$B$1:$C$161,2,0),0)</f>
        <v>0</v>
      </c>
      <c r="W223" s="55" t="str">
        <f>IFERROR(VLOOKUP($B223,'MS10'!$A$1:$B$160,2,0),"0")</f>
        <v>0</v>
      </c>
      <c r="X223" s="58">
        <f>IFERROR(VLOOKUP(W223,'MS10'!$B$1:$C$161,2,0),0)</f>
        <v>0</v>
      </c>
      <c r="Y223" s="55" t="str">
        <f>IFERROR(VLOOKUP($B223,'MS11'!$A$1:$B$160,2,0),"0")</f>
        <v>0</v>
      </c>
      <c r="Z223" s="58">
        <f>IFERROR(VLOOKUP(Y223,'MS11'!$B$1:$C$161,2,0),0)</f>
        <v>0</v>
      </c>
      <c r="AA223" s="55" t="str">
        <f>IFERROR(VLOOKUP($B223,'MS12'!$A$1:$B$160,2,0),"0")</f>
        <v>0</v>
      </c>
      <c r="AB223" s="58">
        <f>IFERROR(VLOOKUP(AA223,'MS12'!$B$1:$C$161,2,0),0)</f>
        <v>0</v>
      </c>
      <c r="AC223" s="55" t="str">
        <f>IFERROR(VLOOKUP($B223,'MS13'!$A$1:$B$160,2,0),"0")</f>
        <v>0</v>
      </c>
      <c r="AD223" s="58">
        <f>IFERROR(VLOOKUP(AC223,'MS13'!$B$1:$C$161,2,0),0)</f>
        <v>0</v>
      </c>
      <c r="AE223" s="41"/>
      <c r="AF223" s="51">
        <f t="shared" si="2"/>
        <v>0</v>
      </c>
      <c r="AG223" s="58">
        <f>IFERROR(VLOOKUP($AE223,'MS1'!$A$1:$C$161,3,0),0)</f>
        <v>0</v>
      </c>
      <c r="AH223" s="58">
        <f>IFERROR(VLOOKUP($AE223,'MS2'!$A$1:$C$161,3,0),0)</f>
        <v>0</v>
      </c>
      <c r="AI223" s="58">
        <f>IFERROR(VLOOKUP($AE223,'MS3'!$A$1:$C$161,3,0),0)</f>
        <v>0</v>
      </c>
      <c r="AJ223" s="58">
        <f>IFERROR(VLOOKUP($AE223,'MS4'!$A$1:$C$161,3,0),0)</f>
        <v>0</v>
      </c>
      <c r="AK223" s="58">
        <f>IFERROR(VLOOKUP($AE223,'MS5'!$A$1:$C$161,3,0),0)</f>
        <v>0</v>
      </c>
      <c r="AL223" s="58">
        <f>IFERROR(VLOOKUP($AE223,'MS6'!$A$1:$C$161,3,0),0)</f>
        <v>0</v>
      </c>
      <c r="AM223" s="58">
        <f>IFERROR(VLOOKUP($AE223,'MS7'!$A$1:$C$161,3,0),0)</f>
        <v>0</v>
      </c>
      <c r="AN223" s="58">
        <f>IFERROR(VLOOKUP($AE223,'MS8'!$A$1:$C$161,3,0),0)</f>
        <v>0</v>
      </c>
      <c r="AO223" s="58">
        <f>IFERROR(VLOOKUP($AE223,'MS9'!$A$1:$C$161,3,0),0)</f>
        <v>0</v>
      </c>
      <c r="AP223" s="58">
        <f>IFERROR(VLOOKUP($AE223,'MS10'!$A$1:$C$161,3,0),0)</f>
        <v>0</v>
      </c>
      <c r="AQ223" s="58">
        <f>IFERROR(VLOOKUP($AE223,'MS11'!$A$1:$C$161,3,0),0)</f>
        <v>0</v>
      </c>
      <c r="AR223" s="58">
        <f>IFERROR(VLOOKUP($AE223,'MS12'!$A$1:$C$161,3,0),0)</f>
        <v>0</v>
      </c>
      <c r="AS223" s="58">
        <f>IFERROR(VLOOKUP($AE223,'MS13'!$A$1:$C$161,3,0),0)</f>
        <v>0</v>
      </c>
    </row>
    <row r="224" ht="15.75" customHeight="1">
      <c r="A224" s="45">
        <f t="shared" si="1"/>
        <v>223</v>
      </c>
      <c r="B224" s="33"/>
      <c r="C224" s="51">
        <v>0.0</v>
      </c>
      <c r="D224" s="51"/>
      <c r="E224" s="55" t="str">
        <f>IFERROR(VLOOKUP($B224,'MS1'!$A$1:$B$160,2,0),"0")</f>
        <v>0</v>
      </c>
      <c r="F224" s="58">
        <f>IFERROR(VLOOKUP(E224,'MS1'!$B$1:$C$161,2,0),0)</f>
        <v>0</v>
      </c>
      <c r="G224" s="55" t="str">
        <f>IFERROR(VLOOKUP($B224,'MS2'!$A$1:$B$160,2,0),"0")</f>
        <v>0</v>
      </c>
      <c r="H224" s="58">
        <f>IFERROR(VLOOKUP(G224,'MS2'!$B$1:$C$161,2,0),0)</f>
        <v>0</v>
      </c>
      <c r="I224" s="55">
        <f>IFERROR(VLOOKUP($B224,'MS3'!$A$1:$B$161,2,0),0)</f>
        <v>0</v>
      </c>
      <c r="J224" s="58">
        <f>IFERROR(VLOOKUP(I224,'MS3'!$B$1:$C$161,2,0),0)</f>
        <v>0</v>
      </c>
      <c r="K224" s="55" t="str">
        <f>IFERROR(VLOOKUP($B224,'MS4'!$A$1:$B$160,2,0),"0")</f>
        <v>0</v>
      </c>
      <c r="L224" s="58">
        <f>IFERROR(VLOOKUP(K224,'MS4'!$B$1:$C$161,2,0),0)</f>
        <v>0</v>
      </c>
      <c r="M224" s="55" t="str">
        <f>IFERROR(VLOOKUP($B224,'MS5'!$A$1:$B$160,2,0),"0")</f>
        <v>0</v>
      </c>
      <c r="N224" s="58">
        <f>IFERROR(VLOOKUP(M224,'MS5'!$B$1:$C$161,2,0),0)</f>
        <v>0</v>
      </c>
      <c r="O224" s="55" t="str">
        <f>IFERROR(VLOOKUP($B224,'MS6'!$A$1:$B$160,2,0),"0")</f>
        <v>0</v>
      </c>
      <c r="P224" s="58">
        <f>IFERROR(VLOOKUP(O224,'MS6'!$B$1:$C$161,2,0),0)</f>
        <v>0</v>
      </c>
      <c r="Q224" s="55" t="str">
        <f>IFERROR(VLOOKUP($B224,'MS7'!$A$1:$B$160,2,0),"0")</f>
        <v>0</v>
      </c>
      <c r="R224" s="58">
        <f>IFERROR(VLOOKUP(Q224,'MS7'!$B$1:$C$161,2,0),0)</f>
        <v>0</v>
      </c>
      <c r="S224" s="55" t="str">
        <f>IFERROR(VLOOKUP($B224,'MS8'!$A$1:$B$160,2,0),"0")</f>
        <v>0</v>
      </c>
      <c r="T224" s="58">
        <f>IFERROR(VLOOKUP(S224,'MS8'!$B$1:$C$161,2,0),0)</f>
        <v>0</v>
      </c>
      <c r="U224" s="55" t="str">
        <f>IFERROR(VLOOKUP($B224,'MS9'!$A$1:$B$160,2,0),"0")</f>
        <v>0</v>
      </c>
      <c r="V224" s="58">
        <f>IFERROR(VLOOKUP(U224,'MS9'!$B$1:$C$161,2,0),0)</f>
        <v>0</v>
      </c>
      <c r="W224" s="55" t="str">
        <f>IFERROR(VLOOKUP($B224,'MS10'!$A$1:$B$160,2,0),"0")</f>
        <v>0</v>
      </c>
      <c r="X224" s="58">
        <f>IFERROR(VLOOKUP(W224,'MS10'!$B$1:$C$161,2,0),0)</f>
        <v>0</v>
      </c>
      <c r="Y224" s="55" t="str">
        <f>IFERROR(VLOOKUP($B224,'MS11'!$A$1:$B$160,2,0),"0")</f>
        <v>0</v>
      </c>
      <c r="Z224" s="58">
        <f>IFERROR(VLOOKUP(Y224,'MS11'!$B$1:$C$161,2,0),0)</f>
        <v>0</v>
      </c>
      <c r="AA224" s="55" t="str">
        <f>IFERROR(VLOOKUP($B224,'MS12'!$A$1:$B$160,2,0),"0")</f>
        <v>0</v>
      </c>
      <c r="AB224" s="58">
        <f>IFERROR(VLOOKUP(AA224,'MS12'!$B$1:$C$161,2,0),0)</f>
        <v>0</v>
      </c>
      <c r="AC224" s="55" t="str">
        <f>IFERROR(VLOOKUP($B224,'MS13'!$A$1:$B$160,2,0),"0")</f>
        <v>0</v>
      </c>
      <c r="AD224" s="58">
        <f>IFERROR(VLOOKUP(AC224,'MS13'!$B$1:$C$161,2,0),0)</f>
        <v>0</v>
      </c>
      <c r="AE224" s="41"/>
      <c r="AF224" s="51">
        <f t="shared" si="2"/>
        <v>0</v>
      </c>
      <c r="AG224" s="58">
        <f>IFERROR(VLOOKUP($AE224,'MS1'!$A$1:$C$161,3,0),0)</f>
        <v>0</v>
      </c>
      <c r="AH224" s="58">
        <f>IFERROR(VLOOKUP($AE224,'MS2'!$A$1:$C$161,3,0),0)</f>
        <v>0</v>
      </c>
      <c r="AI224" s="58">
        <f>IFERROR(VLOOKUP($AE224,'MS3'!$A$1:$C$161,3,0),0)</f>
        <v>0</v>
      </c>
      <c r="AJ224" s="58">
        <f>IFERROR(VLOOKUP($AE224,'MS4'!$A$1:$C$161,3,0),0)</f>
        <v>0</v>
      </c>
      <c r="AK224" s="58">
        <f>IFERROR(VLOOKUP($AE224,'MS5'!$A$1:$C$161,3,0),0)</f>
        <v>0</v>
      </c>
      <c r="AL224" s="58">
        <f>IFERROR(VLOOKUP($AE224,'MS6'!$A$1:$C$161,3,0),0)</f>
        <v>0</v>
      </c>
      <c r="AM224" s="58">
        <f>IFERROR(VLOOKUP($AE224,'MS7'!$A$1:$C$161,3,0),0)</f>
        <v>0</v>
      </c>
      <c r="AN224" s="58">
        <f>IFERROR(VLOOKUP($AE224,'MS8'!$A$1:$C$161,3,0),0)</f>
        <v>0</v>
      </c>
      <c r="AO224" s="58">
        <f>IFERROR(VLOOKUP($AE224,'MS9'!$A$1:$C$161,3,0),0)</f>
        <v>0</v>
      </c>
      <c r="AP224" s="58">
        <f>IFERROR(VLOOKUP($AE224,'MS10'!$A$1:$C$161,3,0),0)</f>
        <v>0</v>
      </c>
      <c r="AQ224" s="58">
        <f>IFERROR(VLOOKUP($AE224,'MS11'!$A$1:$C$161,3,0),0)</f>
        <v>0</v>
      </c>
      <c r="AR224" s="58">
        <f>IFERROR(VLOOKUP($AE224,'MS12'!$A$1:$C$161,3,0),0)</f>
        <v>0</v>
      </c>
      <c r="AS224" s="58">
        <f>IFERROR(VLOOKUP($AE224,'MS13'!$A$1:$C$161,3,0),0)</f>
        <v>0</v>
      </c>
    </row>
    <row r="225" ht="15.75" customHeight="1">
      <c r="A225" s="45">
        <f t="shared" si="1"/>
        <v>224</v>
      </c>
      <c r="B225" s="33"/>
      <c r="C225" s="51">
        <v>0.0</v>
      </c>
      <c r="D225" s="51"/>
      <c r="E225" s="55" t="str">
        <f>IFERROR(VLOOKUP($B225,'MS1'!$A$1:$B$160,2,0),"0")</f>
        <v>0</v>
      </c>
      <c r="F225" s="58">
        <f>IFERROR(VLOOKUP(E225,'MS1'!$B$1:$C$161,2,0),0)</f>
        <v>0</v>
      </c>
      <c r="G225" s="55" t="str">
        <f>IFERROR(VLOOKUP($B225,'MS2'!$A$1:$B$160,2,0),"0")</f>
        <v>0</v>
      </c>
      <c r="H225" s="58">
        <f>IFERROR(VLOOKUP(G225,'MS2'!$B$1:$C$161,2,0),0)</f>
        <v>0</v>
      </c>
      <c r="I225" s="55">
        <f>IFERROR(VLOOKUP($B225,'MS3'!$A$1:$B$161,2,0),0)</f>
        <v>0</v>
      </c>
      <c r="J225" s="58">
        <f>IFERROR(VLOOKUP(I225,'MS3'!$B$1:$C$161,2,0),0)</f>
        <v>0</v>
      </c>
      <c r="K225" s="55" t="str">
        <f>IFERROR(VLOOKUP($B225,'MS4'!$A$1:$B$160,2,0),"0")</f>
        <v>0</v>
      </c>
      <c r="L225" s="58">
        <f>IFERROR(VLOOKUP(K225,'MS4'!$B$1:$C$161,2,0),0)</f>
        <v>0</v>
      </c>
      <c r="M225" s="55" t="str">
        <f>IFERROR(VLOOKUP($B225,'MS5'!$A$1:$B$160,2,0),"0")</f>
        <v>0</v>
      </c>
      <c r="N225" s="58">
        <f>IFERROR(VLOOKUP(M225,'MS5'!$B$1:$C$161,2,0),0)</f>
        <v>0</v>
      </c>
      <c r="O225" s="55" t="str">
        <f>IFERROR(VLOOKUP($B225,'MS6'!$A$1:$B$160,2,0),"0")</f>
        <v>0</v>
      </c>
      <c r="P225" s="58">
        <f>IFERROR(VLOOKUP(O225,'MS6'!$B$1:$C$161,2,0),0)</f>
        <v>0</v>
      </c>
      <c r="Q225" s="55" t="str">
        <f>IFERROR(VLOOKUP($B225,'MS7'!$A$1:$B$160,2,0),"0")</f>
        <v>0</v>
      </c>
      <c r="R225" s="58">
        <f>IFERROR(VLOOKUP(Q225,'MS7'!$B$1:$C$161,2,0),0)</f>
        <v>0</v>
      </c>
      <c r="S225" s="55" t="str">
        <f>IFERROR(VLOOKUP($B225,'MS8'!$A$1:$B$160,2,0),"0")</f>
        <v>0</v>
      </c>
      <c r="T225" s="58">
        <f>IFERROR(VLOOKUP(S225,'MS8'!$B$1:$C$161,2,0),0)</f>
        <v>0</v>
      </c>
      <c r="U225" s="55" t="str">
        <f>IFERROR(VLOOKUP($B225,'MS9'!$A$1:$B$160,2,0),"0")</f>
        <v>0</v>
      </c>
      <c r="V225" s="58">
        <f>IFERROR(VLOOKUP(U225,'MS9'!$B$1:$C$161,2,0),0)</f>
        <v>0</v>
      </c>
      <c r="W225" s="55" t="str">
        <f>IFERROR(VLOOKUP($B225,'MS10'!$A$1:$B$160,2,0),"0")</f>
        <v>0</v>
      </c>
      <c r="X225" s="58">
        <f>IFERROR(VLOOKUP(W225,'MS10'!$B$1:$C$161,2,0),0)</f>
        <v>0</v>
      </c>
      <c r="Y225" s="55" t="str">
        <f>IFERROR(VLOOKUP($B225,'MS11'!$A$1:$B$160,2,0),"0")</f>
        <v>0</v>
      </c>
      <c r="Z225" s="58">
        <f>IFERROR(VLOOKUP(Y225,'MS11'!$B$1:$C$161,2,0),0)</f>
        <v>0</v>
      </c>
      <c r="AA225" s="55" t="str">
        <f>IFERROR(VLOOKUP($B225,'MS12'!$A$1:$B$160,2,0),"0")</f>
        <v>0</v>
      </c>
      <c r="AB225" s="58">
        <f>IFERROR(VLOOKUP(AA225,'MS12'!$B$1:$C$161,2,0),0)</f>
        <v>0</v>
      </c>
      <c r="AC225" s="55" t="str">
        <f>IFERROR(VLOOKUP($B225,'MS13'!$A$1:$B$160,2,0),"0")</f>
        <v>0</v>
      </c>
      <c r="AD225" s="58">
        <f>IFERROR(VLOOKUP(AC225,'MS13'!$B$1:$C$161,2,0),0)</f>
        <v>0</v>
      </c>
      <c r="AE225" s="41"/>
      <c r="AF225" s="51">
        <f t="shared" si="2"/>
        <v>0</v>
      </c>
      <c r="AG225" s="58">
        <f>IFERROR(VLOOKUP($AE225,'MS1'!$A$1:$C$161,3,0),0)</f>
        <v>0</v>
      </c>
      <c r="AH225" s="58">
        <f>IFERROR(VLOOKUP($AE225,'MS2'!$A$1:$C$161,3,0),0)</f>
        <v>0</v>
      </c>
      <c r="AI225" s="58">
        <f>IFERROR(VLOOKUP($AE225,'MS3'!$A$1:$C$161,3,0),0)</f>
        <v>0</v>
      </c>
      <c r="AJ225" s="58">
        <f>IFERROR(VLOOKUP($AE225,'MS4'!$A$1:$C$161,3,0),0)</f>
        <v>0</v>
      </c>
      <c r="AK225" s="58">
        <f>IFERROR(VLOOKUP($AE225,'MS5'!$A$1:$C$161,3,0),0)</f>
        <v>0</v>
      </c>
      <c r="AL225" s="58">
        <f>IFERROR(VLOOKUP($AE225,'MS6'!$A$1:$C$161,3,0),0)</f>
        <v>0</v>
      </c>
      <c r="AM225" s="58">
        <f>IFERROR(VLOOKUP($AE225,'MS7'!$A$1:$C$161,3,0),0)</f>
        <v>0</v>
      </c>
      <c r="AN225" s="58">
        <f>IFERROR(VLOOKUP($AE225,'MS8'!$A$1:$C$161,3,0),0)</f>
        <v>0</v>
      </c>
      <c r="AO225" s="58">
        <f>IFERROR(VLOOKUP($AE225,'MS9'!$A$1:$C$161,3,0),0)</f>
        <v>0</v>
      </c>
      <c r="AP225" s="58">
        <f>IFERROR(VLOOKUP($AE225,'MS10'!$A$1:$C$161,3,0),0)</f>
        <v>0</v>
      </c>
      <c r="AQ225" s="58">
        <f>IFERROR(VLOOKUP($AE225,'MS11'!$A$1:$C$161,3,0),0)</f>
        <v>0</v>
      </c>
      <c r="AR225" s="58">
        <f>IFERROR(VLOOKUP($AE225,'MS12'!$A$1:$C$161,3,0),0)</f>
        <v>0</v>
      </c>
      <c r="AS225" s="58">
        <f>IFERROR(VLOOKUP($AE225,'MS13'!$A$1:$C$161,3,0),0)</f>
        <v>0</v>
      </c>
    </row>
    <row r="226" ht="15.75" customHeight="1">
      <c r="A226" s="45">
        <f t="shared" si="1"/>
        <v>225</v>
      </c>
      <c r="B226" s="33"/>
      <c r="C226" s="51">
        <v>0.0</v>
      </c>
      <c r="D226" s="51"/>
      <c r="E226" s="55" t="str">
        <f>IFERROR(VLOOKUP($B226,'MS1'!$A$1:$B$160,2,0),"0")</f>
        <v>0</v>
      </c>
      <c r="F226" s="58">
        <f>IFERROR(VLOOKUP(E226,'MS1'!$B$1:$C$161,2,0),0)</f>
        <v>0</v>
      </c>
      <c r="G226" s="55" t="str">
        <f>IFERROR(VLOOKUP($B226,'MS2'!$A$1:$B$160,2,0),"0")</f>
        <v>0</v>
      </c>
      <c r="H226" s="58">
        <f>IFERROR(VLOOKUP(G226,'MS2'!$B$1:$C$161,2,0),0)</f>
        <v>0</v>
      </c>
      <c r="I226" s="55">
        <f>IFERROR(VLOOKUP($B226,'MS3'!$A$1:$B$161,2,0),0)</f>
        <v>0</v>
      </c>
      <c r="J226" s="58">
        <f>IFERROR(VLOOKUP(I226,'MS3'!$B$1:$C$161,2,0),0)</f>
        <v>0</v>
      </c>
      <c r="K226" s="55" t="str">
        <f>IFERROR(VLOOKUP($B226,'MS4'!$A$1:$B$160,2,0),"0")</f>
        <v>0</v>
      </c>
      <c r="L226" s="58">
        <f>IFERROR(VLOOKUP(K226,'MS4'!$B$1:$C$161,2,0),0)</f>
        <v>0</v>
      </c>
      <c r="M226" s="55" t="str">
        <f>IFERROR(VLOOKUP($B226,'MS5'!$A$1:$B$160,2,0),"0")</f>
        <v>0</v>
      </c>
      <c r="N226" s="58">
        <f>IFERROR(VLOOKUP(M226,'MS5'!$B$1:$C$161,2,0),0)</f>
        <v>0</v>
      </c>
      <c r="O226" s="55" t="str">
        <f>IFERROR(VLOOKUP($B226,'MS6'!$A$1:$B$160,2,0),"0")</f>
        <v>0</v>
      </c>
      <c r="P226" s="58">
        <f>IFERROR(VLOOKUP(O226,'MS6'!$B$1:$C$161,2,0),0)</f>
        <v>0</v>
      </c>
      <c r="Q226" s="55" t="str">
        <f>IFERROR(VLOOKUP($B226,'MS7'!$A$1:$B$160,2,0),"0")</f>
        <v>0</v>
      </c>
      <c r="R226" s="58">
        <f>IFERROR(VLOOKUP(Q226,'MS7'!$B$1:$C$161,2,0),0)</f>
        <v>0</v>
      </c>
      <c r="S226" s="55" t="str">
        <f>IFERROR(VLOOKUP($B226,'MS8'!$A$1:$B$160,2,0),"0")</f>
        <v>0</v>
      </c>
      <c r="T226" s="58">
        <f>IFERROR(VLOOKUP(S226,'MS8'!$B$1:$C$161,2,0),0)</f>
        <v>0</v>
      </c>
      <c r="U226" s="55" t="str">
        <f>IFERROR(VLOOKUP($B226,'MS9'!$A$1:$B$160,2,0),"0")</f>
        <v>0</v>
      </c>
      <c r="V226" s="58">
        <f>IFERROR(VLOOKUP(U226,'MS9'!$B$1:$C$161,2,0),0)</f>
        <v>0</v>
      </c>
      <c r="W226" s="55" t="str">
        <f>IFERROR(VLOOKUP($B226,'MS10'!$A$1:$B$160,2,0),"0")</f>
        <v>0</v>
      </c>
      <c r="X226" s="58">
        <f>IFERROR(VLOOKUP(W226,'MS10'!$B$1:$C$161,2,0),0)</f>
        <v>0</v>
      </c>
      <c r="Y226" s="55" t="str">
        <f>IFERROR(VLOOKUP($B226,'MS11'!$A$1:$B$160,2,0),"0")</f>
        <v>0</v>
      </c>
      <c r="Z226" s="58">
        <f>IFERROR(VLOOKUP(Y226,'MS11'!$B$1:$C$161,2,0),0)</f>
        <v>0</v>
      </c>
      <c r="AA226" s="55" t="str">
        <f>IFERROR(VLOOKUP($B226,'MS12'!$A$1:$B$160,2,0),"0")</f>
        <v>0</v>
      </c>
      <c r="AB226" s="58">
        <f>IFERROR(VLOOKUP(AA226,'MS12'!$B$1:$C$161,2,0),0)</f>
        <v>0</v>
      </c>
      <c r="AC226" s="55" t="str">
        <f>IFERROR(VLOOKUP($B226,'MS13'!$A$1:$B$160,2,0),"0")</f>
        <v>0</v>
      </c>
      <c r="AD226" s="58">
        <f>IFERROR(VLOOKUP(AC226,'MS13'!$B$1:$C$161,2,0),0)</f>
        <v>0</v>
      </c>
      <c r="AE226" s="41"/>
      <c r="AF226" s="51">
        <f t="shared" si="2"/>
        <v>0</v>
      </c>
      <c r="AG226" s="58">
        <f>IFERROR(VLOOKUP($AE226,'MS1'!$A$1:$C$161,3,0),0)</f>
        <v>0</v>
      </c>
      <c r="AH226" s="58">
        <f>IFERROR(VLOOKUP($AE226,'MS2'!$A$1:$C$161,3,0),0)</f>
        <v>0</v>
      </c>
      <c r="AI226" s="58">
        <f>IFERROR(VLOOKUP($AE226,'MS3'!$A$1:$C$161,3,0),0)</f>
        <v>0</v>
      </c>
      <c r="AJ226" s="58">
        <f>IFERROR(VLOOKUP($AE226,'MS4'!$A$1:$C$161,3,0),0)</f>
        <v>0</v>
      </c>
      <c r="AK226" s="58">
        <f>IFERROR(VLOOKUP($AE226,'MS5'!$A$1:$C$161,3,0),0)</f>
        <v>0</v>
      </c>
      <c r="AL226" s="58">
        <f>IFERROR(VLOOKUP($AE226,'MS6'!$A$1:$C$161,3,0),0)</f>
        <v>0</v>
      </c>
      <c r="AM226" s="58">
        <f>IFERROR(VLOOKUP($AE226,'MS7'!$A$1:$C$161,3,0),0)</f>
        <v>0</v>
      </c>
      <c r="AN226" s="58">
        <f>IFERROR(VLOOKUP($AE226,'MS8'!$A$1:$C$161,3,0),0)</f>
        <v>0</v>
      </c>
      <c r="AO226" s="58">
        <f>IFERROR(VLOOKUP($AE226,'MS9'!$A$1:$C$161,3,0),0)</f>
        <v>0</v>
      </c>
      <c r="AP226" s="58">
        <f>IFERROR(VLOOKUP($AE226,'MS10'!$A$1:$C$161,3,0),0)</f>
        <v>0</v>
      </c>
      <c r="AQ226" s="58">
        <f>IFERROR(VLOOKUP($AE226,'MS11'!$A$1:$C$161,3,0),0)</f>
        <v>0</v>
      </c>
      <c r="AR226" s="58">
        <f>IFERROR(VLOOKUP($AE226,'MS12'!$A$1:$C$161,3,0),0)</f>
        <v>0</v>
      </c>
      <c r="AS226" s="58">
        <f>IFERROR(VLOOKUP($AE226,'MS13'!$A$1:$C$161,3,0),0)</f>
        <v>0</v>
      </c>
    </row>
    <row r="227" ht="15.75" customHeight="1">
      <c r="A227" s="45">
        <f t="shared" si="1"/>
        <v>226</v>
      </c>
      <c r="B227" s="33"/>
      <c r="C227" s="51">
        <v>0.0</v>
      </c>
      <c r="D227" s="51"/>
      <c r="E227" s="55" t="str">
        <f>IFERROR(VLOOKUP($B227,'MS1'!$A$1:$B$160,2,0),"0")</f>
        <v>0</v>
      </c>
      <c r="F227" s="58">
        <f>IFERROR(VLOOKUP(E227,'MS1'!$B$1:$C$161,2,0),0)</f>
        <v>0</v>
      </c>
      <c r="G227" s="55" t="str">
        <f>IFERROR(VLOOKUP($B227,'MS2'!$A$1:$B$160,2,0),"0")</f>
        <v>0</v>
      </c>
      <c r="H227" s="58">
        <f>IFERROR(VLOOKUP(G227,'MS2'!$B$1:$C$161,2,0),0)</f>
        <v>0</v>
      </c>
      <c r="I227" s="55">
        <f>IFERROR(VLOOKUP($B227,'MS3'!$A$1:$B$161,2,0),0)</f>
        <v>0</v>
      </c>
      <c r="J227" s="58">
        <f>IFERROR(VLOOKUP(I227,'MS3'!$B$1:$C$161,2,0),0)</f>
        <v>0</v>
      </c>
      <c r="K227" s="55" t="str">
        <f>IFERROR(VLOOKUP($B227,'MS4'!$A$1:$B$160,2,0),"0")</f>
        <v>0</v>
      </c>
      <c r="L227" s="58">
        <f>IFERROR(VLOOKUP(K227,'MS4'!$B$1:$C$161,2,0),0)</f>
        <v>0</v>
      </c>
      <c r="M227" s="55" t="str">
        <f>IFERROR(VLOOKUP($B227,'MS5'!$A$1:$B$160,2,0),"0")</f>
        <v>0</v>
      </c>
      <c r="N227" s="58">
        <f>IFERROR(VLOOKUP(M227,'MS5'!$B$1:$C$161,2,0),0)</f>
        <v>0</v>
      </c>
      <c r="O227" s="55" t="str">
        <f>IFERROR(VLOOKUP($B227,'MS6'!$A$1:$B$160,2,0),"0")</f>
        <v>0</v>
      </c>
      <c r="P227" s="58">
        <f>IFERROR(VLOOKUP(O227,'MS6'!$B$1:$C$161,2,0),0)</f>
        <v>0</v>
      </c>
      <c r="Q227" s="55" t="str">
        <f>IFERROR(VLOOKUP($B227,'MS7'!$A$1:$B$160,2,0),"0")</f>
        <v>0</v>
      </c>
      <c r="R227" s="58">
        <f>IFERROR(VLOOKUP(Q227,'MS7'!$B$1:$C$161,2,0),0)</f>
        <v>0</v>
      </c>
      <c r="S227" s="55" t="str">
        <f>IFERROR(VLOOKUP($B227,'MS8'!$A$1:$B$160,2,0),"0")</f>
        <v>0</v>
      </c>
      <c r="T227" s="58">
        <f>IFERROR(VLOOKUP(S227,'MS8'!$B$1:$C$161,2,0),0)</f>
        <v>0</v>
      </c>
      <c r="U227" s="55" t="str">
        <f>IFERROR(VLOOKUP($B227,'MS9'!$A$1:$B$160,2,0),"0")</f>
        <v>0</v>
      </c>
      <c r="V227" s="58">
        <f>IFERROR(VLOOKUP(U227,'MS9'!$B$1:$C$161,2,0),0)</f>
        <v>0</v>
      </c>
      <c r="W227" s="55" t="str">
        <f>IFERROR(VLOOKUP($B227,'MS10'!$A$1:$B$160,2,0),"0")</f>
        <v>0</v>
      </c>
      <c r="X227" s="58">
        <f>IFERROR(VLOOKUP(W227,'MS10'!$B$1:$C$161,2,0),0)</f>
        <v>0</v>
      </c>
      <c r="Y227" s="55" t="str">
        <f>IFERROR(VLOOKUP($B227,'MS11'!$A$1:$B$160,2,0),"0")</f>
        <v>0</v>
      </c>
      <c r="Z227" s="58">
        <f>IFERROR(VLOOKUP(Y227,'MS11'!$B$1:$C$161,2,0),0)</f>
        <v>0</v>
      </c>
      <c r="AA227" s="55" t="str">
        <f>IFERROR(VLOOKUP($B227,'MS12'!$A$1:$B$160,2,0),"0")</f>
        <v>0</v>
      </c>
      <c r="AB227" s="58">
        <f>IFERROR(VLOOKUP(AA227,'MS12'!$B$1:$C$161,2,0),0)</f>
        <v>0</v>
      </c>
      <c r="AC227" s="55" t="str">
        <f>IFERROR(VLOOKUP($B227,'MS13'!$A$1:$B$160,2,0),"0")</f>
        <v>0</v>
      </c>
      <c r="AD227" s="58">
        <f>IFERROR(VLOOKUP(AC227,'MS13'!$B$1:$C$161,2,0),0)</f>
        <v>0</v>
      </c>
      <c r="AE227" s="41"/>
      <c r="AF227" s="51">
        <f t="shared" si="2"/>
        <v>0</v>
      </c>
      <c r="AG227" s="58">
        <f>IFERROR(VLOOKUP($AE227,'MS1'!$A$1:$C$161,3,0),0)</f>
        <v>0</v>
      </c>
      <c r="AH227" s="58">
        <f>IFERROR(VLOOKUP($AE227,'MS2'!$A$1:$C$161,3,0),0)</f>
        <v>0</v>
      </c>
      <c r="AI227" s="58">
        <f>IFERROR(VLOOKUP($AE227,'MS3'!$A$1:$C$161,3,0),0)</f>
        <v>0</v>
      </c>
      <c r="AJ227" s="58">
        <f>IFERROR(VLOOKUP($AE227,'MS4'!$A$1:$C$161,3,0),0)</f>
        <v>0</v>
      </c>
      <c r="AK227" s="58">
        <f>IFERROR(VLOOKUP($AE227,'MS5'!$A$1:$C$161,3,0),0)</f>
        <v>0</v>
      </c>
      <c r="AL227" s="58">
        <f>IFERROR(VLOOKUP($AE227,'MS6'!$A$1:$C$161,3,0),0)</f>
        <v>0</v>
      </c>
      <c r="AM227" s="58">
        <f>IFERROR(VLOOKUP($AE227,'MS7'!$A$1:$C$161,3,0),0)</f>
        <v>0</v>
      </c>
      <c r="AN227" s="58">
        <f>IFERROR(VLOOKUP($AE227,'MS8'!$A$1:$C$161,3,0),0)</f>
        <v>0</v>
      </c>
      <c r="AO227" s="58">
        <f>IFERROR(VLOOKUP($AE227,'MS9'!$A$1:$C$161,3,0),0)</f>
        <v>0</v>
      </c>
      <c r="AP227" s="58">
        <f>IFERROR(VLOOKUP($AE227,'MS10'!$A$1:$C$161,3,0),0)</f>
        <v>0</v>
      </c>
      <c r="AQ227" s="58">
        <f>IFERROR(VLOOKUP($AE227,'MS11'!$A$1:$C$161,3,0),0)</f>
        <v>0</v>
      </c>
      <c r="AR227" s="58">
        <f>IFERROR(VLOOKUP($AE227,'MS12'!$A$1:$C$161,3,0),0)</f>
        <v>0</v>
      </c>
      <c r="AS227" s="58">
        <f>IFERROR(VLOOKUP($AE227,'MS13'!$A$1:$C$161,3,0),0)</f>
        <v>0</v>
      </c>
    </row>
    <row r="228" ht="15.75" customHeight="1">
      <c r="A228" s="45">
        <f t="shared" si="1"/>
        <v>227</v>
      </c>
      <c r="B228" s="33"/>
      <c r="C228" s="51">
        <v>0.0</v>
      </c>
      <c r="D228" s="51"/>
      <c r="E228" s="55" t="str">
        <f>IFERROR(VLOOKUP($B228,'MS1'!$A$1:$B$160,2,0),"0")</f>
        <v>0</v>
      </c>
      <c r="F228" s="58">
        <f>IFERROR(VLOOKUP(E228,'MS1'!$B$1:$C$161,2,0),0)</f>
        <v>0</v>
      </c>
      <c r="G228" s="55" t="str">
        <f>IFERROR(VLOOKUP($B228,'MS2'!$A$1:$B$160,2,0),"0")</f>
        <v>0</v>
      </c>
      <c r="H228" s="58">
        <f>IFERROR(VLOOKUP(G228,'MS2'!$B$1:$C$161,2,0),0)</f>
        <v>0</v>
      </c>
      <c r="I228" s="55">
        <f>IFERROR(VLOOKUP($B228,'MS3'!$A$1:$B$161,2,0),0)</f>
        <v>0</v>
      </c>
      <c r="J228" s="58">
        <f>IFERROR(VLOOKUP(I228,'MS3'!$B$1:$C$161,2,0),0)</f>
        <v>0</v>
      </c>
      <c r="K228" s="55" t="str">
        <f>IFERROR(VLOOKUP($B228,'MS4'!$A$1:$B$160,2,0),"0")</f>
        <v>0</v>
      </c>
      <c r="L228" s="58">
        <f>IFERROR(VLOOKUP(K228,'MS4'!$B$1:$C$161,2,0),0)</f>
        <v>0</v>
      </c>
      <c r="M228" s="55" t="str">
        <f>IFERROR(VLOOKUP($B228,'MS5'!$A$1:$B$160,2,0),"0")</f>
        <v>0</v>
      </c>
      <c r="N228" s="58">
        <f>IFERROR(VLOOKUP(M228,'MS5'!$B$1:$C$161,2,0),0)</f>
        <v>0</v>
      </c>
      <c r="O228" s="55" t="str">
        <f>IFERROR(VLOOKUP($B228,'MS6'!$A$1:$B$160,2,0),"0")</f>
        <v>0</v>
      </c>
      <c r="P228" s="58">
        <f>IFERROR(VLOOKUP(O228,'MS6'!$B$1:$C$161,2,0),0)</f>
        <v>0</v>
      </c>
      <c r="Q228" s="55" t="str">
        <f>IFERROR(VLOOKUP($B228,'MS7'!$A$1:$B$160,2,0),"0")</f>
        <v>0</v>
      </c>
      <c r="R228" s="58">
        <f>IFERROR(VLOOKUP(Q228,'MS7'!$B$1:$C$161,2,0),0)</f>
        <v>0</v>
      </c>
      <c r="S228" s="55" t="str">
        <f>IFERROR(VLOOKUP($B228,'MS8'!$A$1:$B$160,2,0),"0")</f>
        <v>0</v>
      </c>
      <c r="T228" s="58">
        <f>IFERROR(VLOOKUP(S228,'MS8'!$B$1:$C$161,2,0),0)</f>
        <v>0</v>
      </c>
      <c r="U228" s="55" t="str">
        <f>IFERROR(VLOOKUP($B228,'MS9'!$A$1:$B$160,2,0),"0")</f>
        <v>0</v>
      </c>
      <c r="V228" s="58">
        <f>IFERROR(VLOOKUP(U228,'MS9'!$B$1:$C$161,2,0),0)</f>
        <v>0</v>
      </c>
      <c r="W228" s="55" t="str">
        <f>IFERROR(VLOOKUP($B228,'MS10'!$A$1:$B$160,2,0),"0")</f>
        <v>0</v>
      </c>
      <c r="X228" s="58">
        <f>IFERROR(VLOOKUP(W228,'MS10'!$B$1:$C$161,2,0),0)</f>
        <v>0</v>
      </c>
      <c r="Y228" s="55" t="str">
        <f>IFERROR(VLOOKUP($B228,'MS11'!$A$1:$B$160,2,0),"0")</f>
        <v>0</v>
      </c>
      <c r="Z228" s="58">
        <f>IFERROR(VLOOKUP(Y228,'MS11'!$B$1:$C$161,2,0),0)</f>
        <v>0</v>
      </c>
      <c r="AA228" s="55" t="str">
        <f>IFERROR(VLOOKUP($B228,'MS12'!$A$1:$B$160,2,0),"0")</f>
        <v>0</v>
      </c>
      <c r="AB228" s="58">
        <f>IFERROR(VLOOKUP(AA228,'MS12'!$B$1:$C$161,2,0),0)</f>
        <v>0</v>
      </c>
      <c r="AC228" s="55" t="str">
        <f>IFERROR(VLOOKUP($B228,'MS13'!$A$1:$B$160,2,0),"0")</f>
        <v>0</v>
      </c>
      <c r="AD228" s="58">
        <f>IFERROR(VLOOKUP(AC228,'MS13'!$B$1:$C$161,2,0),0)</f>
        <v>0</v>
      </c>
      <c r="AE228" s="41"/>
      <c r="AF228" s="51">
        <f t="shared" si="2"/>
        <v>0</v>
      </c>
      <c r="AG228" s="58">
        <f>IFERROR(VLOOKUP($AE228,'MS1'!$A$1:$C$161,3,0),0)</f>
        <v>0</v>
      </c>
      <c r="AH228" s="58">
        <f>IFERROR(VLOOKUP($AE228,'MS2'!$A$1:$C$161,3,0),0)</f>
        <v>0</v>
      </c>
      <c r="AI228" s="58">
        <f>IFERROR(VLOOKUP($AE228,'MS3'!$A$1:$C$161,3,0),0)</f>
        <v>0</v>
      </c>
      <c r="AJ228" s="58">
        <f>IFERROR(VLOOKUP($AE228,'MS4'!$A$1:$C$161,3,0),0)</f>
        <v>0</v>
      </c>
      <c r="AK228" s="58">
        <f>IFERROR(VLOOKUP($AE228,'MS5'!$A$1:$C$161,3,0),0)</f>
        <v>0</v>
      </c>
      <c r="AL228" s="58">
        <f>IFERROR(VLOOKUP($AE228,'MS6'!$A$1:$C$161,3,0),0)</f>
        <v>0</v>
      </c>
      <c r="AM228" s="58">
        <f>IFERROR(VLOOKUP($AE228,'MS7'!$A$1:$C$161,3,0),0)</f>
        <v>0</v>
      </c>
      <c r="AN228" s="58">
        <f>IFERROR(VLOOKUP($AE228,'MS8'!$A$1:$C$161,3,0),0)</f>
        <v>0</v>
      </c>
      <c r="AO228" s="58">
        <f>IFERROR(VLOOKUP($AE228,'MS9'!$A$1:$C$161,3,0),0)</f>
        <v>0</v>
      </c>
      <c r="AP228" s="58">
        <f>IFERROR(VLOOKUP($AE228,'MS10'!$A$1:$C$161,3,0),0)</f>
        <v>0</v>
      </c>
      <c r="AQ228" s="58">
        <f>IFERROR(VLOOKUP($AE228,'MS11'!$A$1:$C$161,3,0),0)</f>
        <v>0</v>
      </c>
      <c r="AR228" s="58">
        <f>IFERROR(VLOOKUP($AE228,'MS12'!$A$1:$C$161,3,0),0)</f>
        <v>0</v>
      </c>
      <c r="AS228" s="58">
        <f>IFERROR(VLOOKUP($AE228,'MS13'!$A$1:$C$161,3,0),0)</f>
        <v>0</v>
      </c>
    </row>
    <row r="229" ht="15.75" customHeight="1">
      <c r="A229" s="45">
        <f t="shared" si="1"/>
        <v>228</v>
      </c>
      <c r="B229" s="33"/>
      <c r="C229" s="51">
        <v>0.0</v>
      </c>
      <c r="D229" s="51"/>
      <c r="E229" s="55" t="str">
        <f>IFERROR(VLOOKUP($B229,'MS1'!$A$1:$B$160,2,0),"0")</f>
        <v>0</v>
      </c>
      <c r="F229" s="58">
        <f>IFERROR(VLOOKUP(E229,'MS1'!$B$1:$C$161,2,0),0)</f>
        <v>0</v>
      </c>
      <c r="G229" s="55" t="str">
        <f>IFERROR(VLOOKUP($B229,'MS2'!$A$1:$B$160,2,0),"0")</f>
        <v>0</v>
      </c>
      <c r="H229" s="58">
        <f>IFERROR(VLOOKUP(G229,'MS2'!$B$1:$C$161,2,0),0)</f>
        <v>0</v>
      </c>
      <c r="I229" s="55">
        <f>IFERROR(VLOOKUP($B229,'MS3'!$A$1:$B$161,2,0),0)</f>
        <v>0</v>
      </c>
      <c r="J229" s="58">
        <f>IFERROR(VLOOKUP(I229,'MS3'!$B$1:$C$161,2,0),0)</f>
        <v>0</v>
      </c>
      <c r="K229" s="55" t="str">
        <f>IFERROR(VLOOKUP($B229,'MS4'!$A$1:$B$160,2,0),"0")</f>
        <v>0</v>
      </c>
      <c r="L229" s="58">
        <f>IFERROR(VLOOKUP(K229,'MS4'!$B$1:$C$161,2,0),0)</f>
        <v>0</v>
      </c>
      <c r="M229" s="55" t="str">
        <f>IFERROR(VLOOKUP($B229,'MS5'!$A$1:$B$160,2,0),"0")</f>
        <v>0</v>
      </c>
      <c r="N229" s="58">
        <f>IFERROR(VLOOKUP(M229,'MS5'!$B$1:$C$161,2,0),0)</f>
        <v>0</v>
      </c>
      <c r="O229" s="55" t="str">
        <f>IFERROR(VLOOKUP($B229,'MS6'!$A$1:$B$160,2,0),"0")</f>
        <v>0</v>
      </c>
      <c r="P229" s="58">
        <f>IFERROR(VLOOKUP(O229,'MS6'!$B$1:$C$161,2,0),0)</f>
        <v>0</v>
      </c>
      <c r="Q229" s="55" t="str">
        <f>IFERROR(VLOOKUP($B229,'MS7'!$A$1:$B$160,2,0),"0")</f>
        <v>0</v>
      </c>
      <c r="R229" s="58">
        <f>IFERROR(VLOOKUP(Q229,'MS7'!$B$1:$C$161,2,0),0)</f>
        <v>0</v>
      </c>
      <c r="S229" s="55" t="str">
        <f>IFERROR(VLOOKUP($B229,'MS8'!$A$1:$B$160,2,0),"0")</f>
        <v>0</v>
      </c>
      <c r="T229" s="58">
        <f>IFERROR(VLOOKUP(S229,'MS8'!$B$1:$C$161,2,0),0)</f>
        <v>0</v>
      </c>
      <c r="U229" s="55" t="str">
        <f>IFERROR(VLOOKUP($B229,'MS9'!$A$1:$B$160,2,0),"0")</f>
        <v>0</v>
      </c>
      <c r="V229" s="58">
        <f>IFERROR(VLOOKUP(U229,'MS9'!$B$1:$C$161,2,0),0)</f>
        <v>0</v>
      </c>
      <c r="W229" s="55" t="str">
        <f>IFERROR(VLOOKUP($B229,'MS10'!$A$1:$B$160,2,0),"0")</f>
        <v>0</v>
      </c>
      <c r="X229" s="58">
        <f>IFERROR(VLOOKUP(W229,'MS10'!$B$1:$C$161,2,0),0)</f>
        <v>0</v>
      </c>
      <c r="Y229" s="55" t="str">
        <f>IFERROR(VLOOKUP($B229,'MS11'!$A$1:$B$160,2,0),"0")</f>
        <v>0</v>
      </c>
      <c r="Z229" s="58">
        <f>IFERROR(VLOOKUP(Y229,'MS11'!$B$1:$C$161,2,0),0)</f>
        <v>0</v>
      </c>
      <c r="AA229" s="55" t="str">
        <f>IFERROR(VLOOKUP($B229,'MS12'!$A$1:$B$160,2,0),"0")</f>
        <v>0</v>
      </c>
      <c r="AB229" s="58">
        <f>IFERROR(VLOOKUP(AA229,'MS12'!$B$1:$C$161,2,0),0)</f>
        <v>0</v>
      </c>
      <c r="AC229" s="55" t="str">
        <f>IFERROR(VLOOKUP($B229,'MS13'!$A$1:$B$160,2,0),"0")</f>
        <v>0</v>
      </c>
      <c r="AD229" s="58">
        <f>IFERROR(VLOOKUP(AC229,'MS13'!$B$1:$C$161,2,0),0)</f>
        <v>0</v>
      </c>
      <c r="AE229" s="41"/>
      <c r="AF229" s="51">
        <f t="shared" si="2"/>
        <v>0</v>
      </c>
      <c r="AG229" s="58">
        <f>IFERROR(VLOOKUP($AE229,'MS1'!$A$1:$C$161,3,0),0)</f>
        <v>0</v>
      </c>
      <c r="AH229" s="58">
        <f>IFERROR(VLOOKUP($AE229,'MS2'!$A$1:$C$161,3,0),0)</f>
        <v>0</v>
      </c>
      <c r="AI229" s="58">
        <f>IFERROR(VLOOKUP($AE229,'MS3'!$A$1:$C$161,3,0),0)</f>
        <v>0</v>
      </c>
      <c r="AJ229" s="58">
        <f>IFERROR(VLOOKUP($AE229,'MS4'!$A$1:$C$161,3,0),0)</f>
        <v>0</v>
      </c>
      <c r="AK229" s="58">
        <f>IFERROR(VLOOKUP($AE229,'MS5'!$A$1:$C$161,3,0),0)</f>
        <v>0</v>
      </c>
      <c r="AL229" s="58">
        <f>IFERROR(VLOOKUP($AE229,'MS6'!$A$1:$C$161,3,0),0)</f>
        <v>0</v>
      </c>
      <c r="AM229" s="58">
        <f>IFERROR(VLOOKUP($AE229,'MS7'!$A$1:$C$161,3,0),0)</f>
        <v>0</v>
      </c>
      <c r="AN229" s="58">
        <f>IFERROR(VLOOKUP($AE229,'MS8'!$A$1:$C$161,3,0),0)</f>
        <v>0</v>
      </c>
      <c r="AO229" s="58">
        <f>IFERROR(VLOOKUP($AE229,'MS9'!$A$1:$C$161,3,0),0)</f>
        <v>0</v>
      </c>
      <c r="AP229" s="58">
        <f>IFERROR(VLOOKUP($AE229,'MS10'!$A$1:$C$161,3,0),0)</f>
        <v>0</v>
      </c>
      <c r="AQ229" s="58">
        <f>IFERROR(VLOOKUP($AE229,'MS11'!$A$1:$C$161,3,0),0)</f>
        <v>0</v>
      </c>
      <c r="AR229" s="58">
        <f>IFERROR(VLOOKUP($AE229,'MS12'!$A$1:$C$161,3,0),0)</f>
        <v>0</v>
      </c>
      <c r="AS229" s="58">
        <f>IFERROR(VLOOKUP($AE229,'MS13'!$A$1:$C$161,3,0),0)</f>
        <v>0</v>
      </c>
    </row>
    <row r="230" ht="15.75" customHeight="1">
      <c r="A230" s="45">
        <f t="shared" si="1"/>
        <v>229</v>
      </c>
      <c r="B230" s="33"/>
      <c r="C230" s="51">
        <v>0.0</v>
      </c>
      <c r="D230" s="51"/>
      <c r="E230" s="55" t="str">
        <f>IFERROR(VLOOKUP($B230,'MS1'!$A$1:$B$160,2,0),"0")</f>
        <v>0</v>
      </c>
      <c r="F230" s="58">
        <f>IFERROR(VLOOKUP(E230,'MS1'!$B$1:$C$161,2,0),0)</f>
        <v>0</v>
      </c>
      <c r="G230" s="55" t="str">
        <f>IFERROR(VLOOKUP($B230,'MS2'!$A$1:$B$160,2,0),"0")</f>
        <v>0</v>
      </c>
      <c r="H230" s="58">
        <f>IFERROR(VLOOKUP(G230,'MS2'!$B$1:$C$161,2,0),0)</f>
        <v>0</v>
      </c>
      <c r="I230" s="55">
        <f>IFERROR(VLOOKUP($B230,'MS3'!$A$1:$B$161,2,0),0)</f>
        <v>0</v>
      </c>
      <c r="J230" s="58">
        <f>IFERROR(VLOOKUP(I230,'MS3'!$B$1:$C$161,2,0),0)</f>
        <v>0</v>
      </c>
      <c r="K230" s="55" t="str">
        <f>IFERROR(VLOOKUP($B230,'MS4'!$A$1:$B$160,2,0),"0")</f>
        <v>0</v>
      </c>
      <c r="L230" s="58">
        <f>IFERROR(VLOOKUP(K230,'MS4'!$B$1:$C$161,2,0),0)</f>
        <v>0</v>
      </c>
      <c r="M230" s="55" t="str">
        <f>IFERROR(VLOOKUP($B230,'MS5'!$A$1:$B$160,2,0),"0")</f>
        <v>0</v>
      </c>
      <c r="N230" s="58">
        <f>IFERROR(VLOOKUP(M230,'MS5'!$B$1:$C$161,2,0),0)</f>
        <v>0</v>
      </c>
      <c r="O230" s="55" t="str">
        <f>IFERROR(VLOOKUP($B230,'MS6'!$A$1:$B$160,2,0),"0")</f>
        <v>0</v>
      </c>
      <c r="P230" s="58">
        <f>IFERROR(VLOOKUP(O230,'MS6'!$B$1:$C$161,2,0),0)</f>
        <v>0</v>
      </c>
      <c r="Q230" s="55" t="str">
        <f>IFERROR(VLOOKUP($B230,'MS7'!$A$1:$B$160,2,0),"0")</f>
        <v>0</v>
      </c>
      <c r="R230" s="58">
        <f>IFERROR(VLOOKUP(Q230,'MS7'!$B$1:$C$161,2,0),0)</f>
        <v>0</v>
      </c>
      <c r="S230" s="55" t="str">
        <f>IFERROR(VLOOKUP($B230,'MS8'!$A$1:$B$160,2,0),"0")</f>
        <v>0</v>
      </c>
      <c r="T230" s="58">
        <f>IFERROR(VLOOKUP(S230,'MS8'!$B$1:$C$161,2,0),0)</f>
        <v>0</v>
      </c>
      <c r="U230" s="55" t="str">
        <f>IFERROR(VLOOKUP($B230,'MS9'!$A$1:$B$160,2,0),"0")</f>
        <v>0</v>
      </c>
      <c r="V230" s="58">
        <f>IFERROR(VLOOKUP(U230,'MS9'!$B$1:$C$161,2,0),0)</f>
        <v>0</v>
      </c>
      <c r="W230" s="55" t="str">
        <f>IFERROR(VLOOKUP($B230,'MS10'!$A$1:$B$160,2,0),"0")</f>
        <v>0</v>
      </c>
      <c r="X230" s="58">
        <f>IFERROR(VLOOKUP(W230,'MS10'!$B$1:$C$161,2,0),0)</f>
        <v>0</v>
      </c>
      <c r="Y230" s="55" t="str">
        <f>IFERROR(VLOOKUP($B230,'MS11'!$A$1:$B$160,2,0),"0")</f>
        <v>0</v>
      </c>
      <c r="Z230" s="58">
        <f>IFERROR(VLOOKUP(Y230,'MS11'!$B$1:$C$161,2,0),0)</f>
        <v>0</v>
      </c>
      <c r="AA230" s="55" t="str">
        <f>IFERROR(VLOOKUP($B230,'MS12'!$A$1:$B$160,2,0),"0")</f>
        <v>0</v>
      </c>
      <c r="AB230" s="58">
        <f>IFERROR(VLOOKUP(AA230,'MS12'!$B$1:$C$161,2,0),0)</f>
        <v>0</v>
      </c>
      <c r="AC230" s="55" t="str">
        <f>IFERROR(VLOOKUP($B230,'MS13'!$A$1:$B$160,2,0),"0")</f>
        <v>0</v>
      </c>
      <c r="AD230" s="58">
        <f>IFERROR(VLOOKUP(AC230,'MS13'!$B$1:$C$161,2,0),0)</f>
        <v>0</v>
      </c>
      <c r="AE230" s="41"/>
      <c r="AF230" s="51">
        <f t="shared" si="2"/>
        <v>0</v>
      </c>
      <c r="AG230" s="58">
        <f>IFERROR(VLOOKUP($AE230,'MS1'!$A$1:$C$161,3,0),0)</f>
        <v>0</v>
      </c>
      <c r="AH230" s="58">
        <f>IFERROR(VLOOKUP($AE230,'MS2'!$A$1:$C$161,3,0),0)</f>
        <v>0</v>
      </c>
      <c r="AI230" s="58">
        <f>IFERROR(VLOOKUP($AE230,'MS3'!$A$1:$C$161,3,0),0)</f>
        <v>0</v>
      </c>
      <c r="AJ230" s="58">
        <f>IFERROR(VLOOKUP($AE230,'MS4'!$A$1:$C$161,3,0),0)</f>
        <v>0</v>
      </c>
      <c r="AK230" s="58">
        <f>IFERROR(VLOOKUP($AE230,'MS5'!$A$1:$C$161,3,0),0)</f>
        <v>0</v>
      </c>
      <c r="AL230" s="58">
        <f>IFERROR(VLOOKUP($AE230,'MS6'!$A$1:$C$161,3,0),0)</f>
        <v>0</v>
      </c>
      <c r="AM230" s="58">
        <f>IFERROR(VLOOKUP($AE230,'MS7'!$A$1:$C$161,3,0),0)</f>
        <v>0</v>
      </c>
      <c r="AN230" s="58">
        <f>IFERROR(VLOOKUP($AE230,'MS8'!$A$1:$C$161,3,0),0)</f>
        <v>0</v>
      </c>
      <c r="AO230" s="58">
        <f>IFERROR(VLOOKUP($AE230,'MS9'!$A$1:$C$161,3,0),0)</f>
        <v>0</v>
      </c>
      <c r="AP230" s="58">
        <f>IFERROR(VLOOKUP($AE230,'MS10'!$A$1:$C$161,3,0),0)</f>
        <v>0</v>
      </c>
      <c r="AQ230" s="58">
        <f>IFERROR(VLOOKUP($AE230,'MS11'!$A$1:$C$161,3,0),0)</f>
        <v>0</v>
      </c>
      <c r="AR230" s="58">
        <f>IFERROR(VLOOKUP($AE230,'MS12'!$A$1:$C$161,3,0),0)</f>
        <v>0</v>
      </c>
      <c r="AS230" s="58">
        <f>IFERROR(VLOOKUP($AE230,'MS13'!$A$1:$C$161,3,0),0)</f>
        <v>0</v>
      </c>
    </row>
    <row r="231" ht="15.75" customHeight="1">
      <c r="A231" s="45">
        <f t="shared" si="1"/>
        <v>230</v>
      </c>
      <c r="B231" s="33"/>
      <c r="C231" s="51">
        <v>0.0</v>
      </c>
      <c r="D231" s="51"/>
      <c r="E231" s="55" t="str">
        <f>IFERROR(VLOOKUP($B231,'MS1'!$A$1:$B$160,2,0),"0")</f>
        <v>0</v>
      </c>
      <c r="F231" s="58">
        <f>IFERROR(VLOOKUP(E231,'MS1'!$B$1:$C$161,2,0),0)</f>
        <v>0</v>
      </c>
      <c r="G231" s="55" t="str">
        <f>IFERROR(VLOOKUP($B231,'MS2'!$A$1:$B$160,2,0),"0")</f>
        <v>0</v>
      </c>
      <c r="H231" s="58">
        <f>IFERROR(VLOOKUP(G231,'MS2'!$B$1:$C$161,2,0),0)</f>
        <v>0</v>
      </c>
      <c r="I231" s="55">
        <f>IFERROR(VLOOKUP($B231,'MS3'!$A$1:$B$161,2,0),0)</f>
        <v>0</v>
      </c>
      <c r="J231" s="58">
        <f>IFERROR(VLOOKUP(I231,'MS3'!$B$1:$C$161,2,0),0)</f>
        <v>0</v>
      </c>
      <c r="K231" s="55" t="str">
        <f>IFERROR(VLOOKUP($B231,'MS4'!$A$1:$B$160,2,0),"0")</f>
        <v>0</v>
      </c>
      <c r="L231" s="58">
        <f>IFERROR(VLOOKUP(K231,'MS4'!$B$1:$C$161,2,0),0)</f>
        <v>0</v>
      </c>
      <c r="M231" s="55" t="str">
        <f>IFERROR(VLOOKUP($B231,'MS5'!$A$1:$B$160,2,0),"0")</f>
        <v>0</v>
      </c>
      <c r="N231" s="58">
        <f>IFERROR(VLOOKUP(M231,'MS5'!$B$1:$C$161,2,0),0)</f>
        <v>0</v>
      </c>
      <c r="O231" s="55" t="str">
        <f>IFERROR(VLOOKUP($B231,'MS6'!$A$1:$B$160,2,0),"0")</f>
        <v>0</v>
      </c>
      <c r="P231" s="58">
        <f>IFERROR(VLOOKUP(O231,'MS6'!$B$1:$C$161,2,0),0)</f>
        <v>0</v>
      </c>
      <c r="Q231" s="55" t="str">
        <f>IFERROR(VLOOKUP($B231,'MS7'!$A$1:$B$160,2,0),"0")</f>
        <v>0</v>
      </c>
      <c r="R231" s="58">
        <f>IFERROR(VLOOKUP(Q231,'MS7'!$B$1:$C$161,2,0),0)</f>
        <v>0</v>
      </c>
      <c r="S231" s="55" t="str">
        <f>IFERROR(VLOOKUP($B231,'MS8'!$A$1:$B$160,2,0),"0")</f>
        <v>0</v>
      </c>
      <c r="T231" s="58">
        <f>IFERROR(VLOOKUP(S231,'MS8'!$B$1:$C$161,2,0),0)</f>
        <v>0</v>
      </c>
      <c r="U231" s="55" t="str">
        <f>IFERROR(VLOOKUP($B231,'MS9'!$A$1:$B$160,2,0),"0")</f>
        <v>0</v>
      </c>
      <c r="V231" s="58">
        <f>IFERROR(VLOOKUP(U231,'MS9'!$B$1:$C$161,2,0),0)</f>
        <v>0</v>
      </c>
      <c r="W231" s="55" t="str">
        <f>IFERROR(VLOOKUP($B231,'MS10'!$A$1:$B$160,2,0),"0")</f>
        <v>0</v>
      </c>
      <c r="X231" s="58">
        <f>IFERROR(VLOOKUP(W231,'MS10'!$B$1:$C$161,2,0),0)</f>
        <v>0</v>
      </c>
      <c r="Y231" s="55" t="str">
        <f>IFERROR(VLOOKUP($B231,'MS11'!$A$1:$B$160,2,0),"0")</f>
        <v>0</v>
      </c>
      <c r="Z231" s="58">
        <f>IFERROR(VLOOKUP(Y231,'MS11'!$B$1:$C$161,2,0),0)</f>
        <v>0</v>
      </c>
      <c r="AA231" s="55" t="str">
        <f>IFERROR(VLOOKUP($B231,'MS12'!$A$1:$B$160,2,0),"0")</f>
        <v>0</v>
      </c>
      <c r="AB231" s="58">
        <f>IFERROR(VLOOKUP(AA231,'MS12'!$B$1:$C$161,2,0),0)</f>
        <v>0</v>
      </c>
      <c r="AC231" s="55" t="str">
        <f>IFERROR(VLOOKUP($B231,'MS13'!$A$1:$B$160,2,0),"0")</f>
        <v>0</v>
      </c>
      <c r="AD231" s="58">
        <f>IFERROR(VLOOKUP(AC231,'MS13'!$B$1:$C$161,2,0),0)</f>
        <v>0</v>
      </c>
      <c r="AE231" s="41"/>
      <c r="AF231" s="51">
        <f t="shared" si="2"/>
        <v>0</v>
      </c>
      <c r="AG231" s="58">
        <f>IFERROR(VLOOKUP($AE231,'MS1'!$A$1:$C$161,3,0),0)</f>
        <v>0</v>
      </c>
      <c r="AH231" s="58">
        <f>IFERROR(VLOOKUP($AE231,'MS2'!$A$1:$C$161,3,0),0)</f>
        <v>0</v>
      </c>
      <c r="AI231" s="58">
        <f>IFERROR(VLOOKUP($AE231,'MS3'!$A$1:$C$161,3,0),0)</f>
        <v>0</v>
      </c>
      <c r="AJ231" s="58">
        <f>IFERROR(VLOOKUP($AE231,'MS4'!$A$1:$C$161,3,0),0)</f>
        <v>0</v>
      </c>
      <c r="AK231" s="58">
        <f>IFERROR(VLOOKUP($AE231,'MS5'!$A$1:$C$161,3,0),0)</f>
        <v>0</v>
      </c>
      <c r="AL231" s="58">
        <f>IFERROR(VLOOKUP($AE231,'MS6'!$A$1:$C$161,3,0),0)</f>
        <v>0</v>
      </c>
      <c r="AM231" s="58">
        <f>IFERROR(VLOOKUP($AE231,'MS7'!$A$1:$C$161,3,0),0)</f>
        <v>0</v>
      </c>
      <c r="AN231" s="58">
        <f>IFERROR(VLOOKUP($AE231,'MS8'!$A$1:$C$161,3,0),0)</f>
        <v>0</v>
      </c>
      <c r="AO231" s="58">
        <f>IFERROR(VLOOKUP($AE231,'MS9'!$A$1:$C$161,3,0),0)</f>
        <v>0</v>
      </c>
      <c r="AP231" s="58">
        <f>IFERROR(VLOOKUP($AE231,'MS10'!$A$1:$C$161,3,0),0)</f>
        <v>0</v>
      </c>
      <c r="AQ231" s="58">
        <f>IFERROR(VLOOKUP($AE231,'MS11'!$A$1:$C$161,3,0),0)</f>
        <v>0</v>
      </c>
      <c r="AR231" s="58">
        <f>IFERROR(VLOOKUP($AE231,'MS12'!$A$1:$C$161,3,0),0)</f>
        <v>0</v>
      </c>
      <c r="AS231" s="58">
        <f>IFERROR(VLOOKUP($AE231,'MS13'!$A$1:$C$161,3,0),0)</f>
        <v>0</v>
      </c>
    </row>
    <row r="232" ht="15.75" customHeight="1">
      <c r="A232" s="45">
        <f t="shared" si="1"/>
        <v>231</v>
      </c>
      <c r="B232" s="33"/>
      <c r="C232" s="51">
        <v>0.0</v>
      </c>
      <c r="D232" s="51"/>
      <c r="E232" s="55" t="str">
        <f>IFERROR(VLOOKUP($B232,'MS1'!$A$1:$B$160,2,0),"0")</f>
        <v>0</v>
      </c>
      <c r="F232" s="58">
        <f>IFERROR(VLOOKUP(E232,'MS1'!$B$1:$C$161,2,0),0)</f>
        <v>0</v>
      </c>
      <c r="G232" s="55" t="str">
        <f>IFERROR(VLOOKUP($B232,'MS2'!$A$1:$B$160,2,0),"0")</f>
        <v>0</v>
      </c>
      <c r="H232" s="58">
        <f>IFERROR(VLOOKUP(G232,'MS2'!$B$1:$C$161,2,0),0)</f>
        <v>0</v>
      </c>
      <c r="I232" s="55">
        <f>IFERROR(VLOOKUP($B232,'MS3'!$A$1:$B$161,2,0),0)</f>
        <v>0</v>
      </c>
      <c r="J232" s="58">
        <f>IFERROR(VLOOKUP(I232,'MS3'!$B$1:$C$161,2,0),0)</f>
        <v>0</v>
      </c>
      <c r="K232" s="55" t="str">
        <f>IFERROR(VLOOKUP($B232,'MS4'!$A$1:$B$160,2,0),"0")</f>
        <v>0</v>
      </c>
      <c r="L232" s="58">
        <f>IFERROR(VLOOKUP(K232,'MS4'!$B$1:$C$161,2,0),0)</f>
        <v>0</v>
      </c>
      <c r="M232" s="55" t="str">
        <f>IFERROR(VLOOKUP($B232,'MS5'!$A$1:$B$160,2,0),"0")</f>
        <v>0</v>
      </c>
      <c r="N232" s="58">
        <f>IFERROR(VLOOKUP(M232,'MS5'!$B$1:$C$161,2,0),0)</f>
        <v>0</v>
      </c>
      <c r="O232" s="55" t="str">
        <f>IFERROR(VLOOKUP($B232,'MS6'!$A$1:$B$160,2,0),"0")</f>
        <v>0</v>
      </c>
      <c r="P232" s="58">
        <f>IFERROR(VLOOKUP(O232,'MS6'!$B$1:$C$161,2,0),0)</f>
        <v>0</v>
      </c>
      <c r="Q232" s="55" t="str">
        <f>IFERROR(VLOOKUP($B232,'MS7'!$A$1:$B$160,2,0),"0")</f>
        <v>0</v>
      </c>
      <c r="R232" s="58">
        <f>IFERROR(VLOOKUP(Q232,'MS7'!$B$1:$C$161,2,0),0)</f>
        <v>0</v>
      </c>
      <c r="S232" s="55" t="str">
        <f>IFERROR(VLOOKUP($B232,'MS8'!$A$1:$B$160,2,0),"0")</f>
        <v>0</v>
      </c>
      <c r="T232" s="58">
        <f>IFERROR(VLOOKUP(S232,'MS8'!$B$1:$C$161,2,0),0)</f>
        <v>0</v>
      </c>
      <c r="U232" s="55" t="str">
        <f>IFERROR(VLOOKUP($B232,'MS9'!$A$1:$B$160,2,0),"0")</f>
        <v>0</v>
      </c>
      <c r="V232" s="58">
        <f>IFERROR(VLOOKUP(U232,'MS9'!$B$1:$C$161,2,0),0)</f>
        <v>0</v>
      </c>
      <c r="W232" s="55" t="str">
        <f>IFERROR(VLOOKUP($B232,'MS10'!$A$1:$B$160,2,0),"0")</f>
        <v>0</v>
      </c>
      <c r="X232" s="58">
        <f>IFERROR(VLOOKUP(W232,'MS10'!$B$1:$C$161,2,0),0)</f>
        <v>0</v>
      </c>
      <c r="Y232" s="55" t="str">
        <f>IFERROR(VLOOKUP($B232,'MS11'!$A$1:$B$160,2,0),"0")</f>
        <v>0</v>
      </c>
      <c r="Z232" s="58">
        <f>IFERROR(VLOOKUP(Y232,'MS11'!$B$1:$C$161,2,0),0)</f>
        <v>0</v>
      </c>
      <c r="AA232" s="55" t="str">
        <f>IFERROR(VLOOKUP($B232,'MS12'!$A$1:$B$160,2,0),"0")</f>
        <v>0</v>
      </c>
      <c r="AB232" s="58">
        <f>IFERROR(VLOOKUP(AA232,'MS12'!$B$1:$C$161,2,0),0)</f>
        <v>0</v>
      </c>
      <c r="AC232" s="55" t="str">
        <f>IFERROR(VLOOKUP($B232,'MS13'!$A$1:$B$160,2,0),"0")</f>
        <v>0</v>
      </c>
      <c r="AD232" s="58">
        <f>IFERROR(VLOOKUP(AC232,'MS13'!$B$1:$C$161,2,0),0)</f>
        <v>0</v>
      </c>
      <c r="AE232" s="41"/>
      <c r="AF232" s="51">
        <f t="shared" si="2"/>
        <v>0</v>
      </c>
      <c r="AG232" s="58">
        <f>IFERROR(VLOOKUP($AE232,'MS1'!$A$1:$C$161,3,0),0)</f>
        <v>0</v>
      </c>
      <c r="AH232" s="58">
        <f>IFERROR(VLOOKUP($AE232,'MS2'!$A$1:$C$161,3,0),0)</f>
        <v>0</v>
      </c>
      <c r="AI232" s="58">
        <f>IFERROR(VLOOKUP($AE232,'MS3'!$A$1:$C$161,3,0),0)</f>
        <v>0</v>
      </c>
      <c r="AJ232" s="58">
        <f>IFERROR(VLOOKUP($AE232,'MS4'!$A$1:$C$161,3,0),0)</f>
        <v>0</v>
      </c>
      <c r="AK232" s="58">
        <f>IFERROR(VLOOKUP($AE232,'MS5'!$A$1:$C$161,3,0),0)</f>
        <v>0</v>
      </c>
      <c r="AL232" s="58">
        <f>IFERROR(VLOOKUP($AE232,'MS6'!$A$1:$C$161,3,0),0)</f>
        <v>0</v>
      </c>
      <c r="AM232" s="58">
        <f>IFERROR(VLOOKUP($AE232,'MS7'!$A$1:$C$161,3,0),0)</f>
        <v>0</v>
      </c>
      <c r="AN232" s="58">
        <f>IFERROR(VLOOKUP($AE232,'MS8'!$A$1:$C$161,3,0),0)</f>
        <v>0</v>
      </c>
      <c r="AO232" s="58">
        <f>IFERROR(VLOOKUP($AE232,'MS9'!$A$1:$C$161,3,0),0)</f>
        <v>0</v>
      </c>
      <c r="AP232" s="58">
        <f>IFERROR(VLOOKUP($AE232,'MS10'!$A$1:$C$161,3,0),0)</f>
        <v>0</v>
      </c>
      <c r="AQ232" s="58">
        <f>IFERROR(VLOOKUP($AE232,'MS11'!$A$1:$C$161,3,0),0)</f>
        <v>0</v>
      </c>
      <c r="AR232" s="58">
        <f>IFERROR(VLOOKUP($AE232,'MS12'!$A$1:$C$161,3,0),0)</f>
        <v>0</v>
      </c>
      <c r="AS232" s="58">
        <f>IFERROR(VLOOKUP($AE232,'MS13'!$A$1:$C$161,3,0),0)</f>
        <v>0</v>
      </c>
    </row>
    <row r="233" ht="15.75" customHeight="1">
      <c r="A233" s="45">
        <f t="shared" si="1"/>
        <v>232</v>
      </c>
      <c r="B233" s="33"/>
      <c r="C233" s="51">
        <v>0.0</v>
      </c>
      <c r="D233" s="51"/>
      <c r="E233" s="55" t="str">
        <f>IFERROR(VLOOKUP($B233,'MS1'!$A$1:$B$160,2,0),"0")</f>
        <v>0</v>
      </c>
      <c r="F233" s="58">
        <f>IFERROR(VLOOKUP(E233,'MS1'!$B$1:$C$161,2,0),0)</f>
        <v>0</v>
      </c>
      <c r="G233" s="55" t="str">
        <f>IFERROR(VLOOKUP($B233,'MS2'!$A$1:$B$160,2,0),"0")</f>
        <v>0</v>
      </c>
      <c r="H233" s="58">
        <f>IFERROR(VLOOKUP(G233,'MS2'!$B$1:$C$161,2,0),0)</f>
        <v>0</v>
      </c>
      <c r="I233" s="55">
        <f>IFERROR(VLOOKUP($B233,'MS3'!$A$1:$B$161,2,0),0)</f>
        <v>0</v>
      </c>
      <c r="J233" s="58">
        <f>IFERROR(VLOOKUP(I233,'MS3'!$B$1:$C$161,2,0),0)</f>
        <v>0</v>
      </c>
      <c r="K233" s="55" t="str">
        <f>IFERROR(VLOOKUP($B233,'MS4'!$A$1:$B$160,2,0),"0")</f>
        <v>0</v>
      </c>
      <c r="L233" s="58">
        <f>IFERROR(VLOOKUP(K233,'MS4'!$B$1:$C$161,2,0),0)</f>
        <v>0</v>
      </c>
      <c r="M233" s="55" t="str">
        <f>IFERROR(VLOOKUP($B233,'MS5'!$A$1:$B$160,2,0),"0")</f>
        <v>0</v>
      </c>
      <c r="N233" s="58">
        <f>IFERROR(VLOOKUP(M233,'MS5'!$B$1:$C$161,2,0),0)</f>
        <v>0</v>
      </c>
      <c r="O233" s="55" t="str">
        <f>IFERROR(VLOOKUP($B233,'MS6'!$A$1:$B$160,2,0),"0")</f>
        <v>0</v>
      </c>
      <c r="P233" s="58">
        <f>IFERROR(VLOOKUP(O233,'MS6'!$B$1:$C$161,2,0),0)</f>
        <v>0</v>
      </c>
      <c r="Q233" s="55" t="str">
        <f>IFERROR(VLOOKUP($B233,'MS7'!$A$1:$B$160,2,0),"0")</f>
        <v>0</v>
      </c>
      <c r="R233" s="58">
        <f>IFERROR(VLOOKUP(Q233,'MS7'!$B$1:$C$161,2,0),0)</f>
        <v>0</v>
      </c>
      <c r="S233" s="55" t="str">
        <f>IFERROR(VLOOKUP($B233,'MS8'!$A$1:$B$160,2,0),"0")</f>
        <v>0</v>
      </c>
      <c r="T233" s="58">
        <f>IFERROR(VLOOKUP(S233,'MS8'!$B$1:$C$161,2,0),0)</f>
        <v>0</v>
      </c>
      <c r="U233" s="55" t="str">
        <f>IFERROR(VLOOKUP($B233,'MS9'!$A$1:$B$160,2,0),"0")</f>
        <v>0</v>
      </c>
      <c r="V233" s="58">
        <f>IFERROR(VLOOKUP(U233,'MS9'!$B$1:$C$161,2,0),0)</f>
        <v>0</v>
      </c>
      <c r="W233" s="55" t="str">
        <f>IFERROR(VLOOKUP($B233,'MS10'!$A$1:$B$160,2,0),"0")</f>
        <v>0</v>
      </c>
      <c r="X233" s="58">
        <f>IFERROR(VLOOKUP(W233,'MS10'!$B$1:$C$161,2,0),0)</f>
        <v>0</v>
      </c>
      <c r="Y233" s="55" t="str">
        <f>IFERROR(VLOOKUP($B233,'MS11'!$A$1:$B$160,2,0),"0")</f>
        <v>0</v>
      </c>
      <c r="Z233" s="58">
        <f>IFERROR(VLOOKUP(Y233,'MS11'!$B$1:$C$161,2,0),0)</f>
        <v>0</v>
      </c>
      <c r="AA233" s="55" t="str">
        <f>IFERROR(VLOOKUP($B233,'MS12'!$A$1:$B$160,2,0),"0")</f>
        <v>0</v>
      </c>
      <c r="AB233" s="58">
        <f>IFERROR(VLOOKUP(AA233,'MS12'!$B$1:$C$161,2,0),0)</f>
        <v>0</v>
      </c>
      <c r="AC233" s="55" t="str">
        <f>IFERROR(VLOOKUP($B233,'MS13'!$A$1:$B$160,2,0),"0")</f>
        <v>0</v>
      </c>
      <c r="AD233" s="58">
        <f>IFERROR(VLOOKUP(AC233,'MS13'!$B$1:$C$161,2,0),0)</f>
        <v>0</v>
      </c>
      <c r="AE233" s="41"/>
      <c r="AF233" s="51">
        <f t="shared" si="2"/>
        <v>0</v>
      </c>
      <c r="AG233" s="58">
        <f>IFERROR(VLOOKUP($AE233,'MS1'!$A$1:$C$161,3,0),0)</f>
        <v>0</v>
      </c>
      <c r="AH233" s="58">
        <f>IFERROR(VLOOKUP($AE233,'MS2'!$A$1:$C$161,3,0),0)</f>
        <v>0</v>
      </c>
      <c r="AI233" s="58">
        <f>IFERROR(VLOOKUP($AE233,'MS3'!$A$1:$C$161,3,0),0)</f>
        <v>0</v>
      </c>
      <c r="AJ233" s="58">
        <f>IFERROR(VLOOKUP($AE233,'MS4'!$A$1:$C$161,3,0),0)</f>
        <v>0</v>
      </c>
      <c r="AK233" s="58">
        <f>IFERROR(VLOOKUP($AE233,'MS5'!$A$1:$C$161,3,0),0)</f>
        <v>0</v>
      </c>
      <c r="AL233" s="58">
        <f>IFERROR(VLOOKUP($AE233,'MS6'!$A$1:$C$161,3,0),0)</f>
        <v>0</v>
      </c>
      <c r="AM233" s="58">
        <f>IFERROR(VLOOKUP($AE233,'MS7'!$A$1:$C$161,3,0),0)</f>
        <v>0</v>
      </c>
      <c r="AN233" s="58">
        <f>IFERROR(VLOOKUP($AE233,'MS8'!$A$1:$C$161,3,0),0)</f>
        <v>0</v>
      </c>
      <c r="AO233" s="58">
        <f>IFERROR(VLOOKUP($AE233,'MS9'!$A$1:$C$161,3,0),0)</f>
        <v>0</v>
      </c>
      <c r="AP233" s="58">
        <f>IFERROR(VLOOKUP($AE233,'MS10'!$A$1:$C$161,3,0),0)</f>
        <v>0</v>
      </c>
      <c r="AQ233" s="58">
        <f>IFERROR(VLOOKUP($AE233,'MS11'!$A$1:$C$161,3,0),0)</f>
        <v>0</v>
      </c>
      <c r="AR233" s="58">
        <f>IFERROR(VLOOKUP($AE233,'MS12'!$A$1:$C$161,3,0),0)</f>
        <v>0</v>
      </c>
      <c r="AS233" s="58">
        <f>IFERROR(VLOOKUP($AE233,'MS13'!$A$1:$C$161,3,0),0)</f>
        <v>0</v>
      </c>
    </row>
    <row r="234" ht="15.75" customHeight="1">
      <c r="A234" s="45">
        <f t="shared" si="1"/>
        <v>233</v>
      </c>
      <c r="B234" s="33"/>
      <c r="C234" s="51">
        <v>0.0</v>
      </c>
      <c r="D234" s="51"/>
      <c r="E234" s="55" t="str">
        <f>IFERROR(VLOOKUP($B234,'MS1'!$A$1:$B$160,2,0),"0")</f>
        <v>0</v>
      </c>
      <c r="F234" s="58">
        <f>IFERROR(VLOOKUP(E234,'MS1'!$B$1:$C$161,2,0),0)</f>
        <v>0</v>
      </c>
      <c r="G234" s="55" t="str">
        <f>IFERROR(VLOOKUP($B234,'MS2'!$A$1:$B$160,2,0),"0")</f>
        <v>0</v>
      </c>
      <c r="H234" s="58">
        <f>IFERROR(VLOOKUP(G234,'MS2'!$B$1:$C$161,2,0),0)</f>
        <v>0</v>
      </c>
      <c r="I234" s="55">
        <f>IFERROR(VLOOKUP($B234,'MS3'!$A$1:$B$161,2,0),0)</f>
        <v>0</v>
      </c>
      <c r="J234" s="58">
        <f>IFERROR(VLOOKUP(I234,'MS3'!$B$1:$C$161,2,0),0)</f>
        <v>0</v>
      </c>
      <c r="K234" s="55" t="str">
        <f>IFERROR(VLOOKUP($B234,'MS4'!$A$1:$B$160,2,0),"0")</f>
        <v>0</v>
      </c>
      <c r="L234" s="58">
        <f>IFERROR(VLOOKUP(K234,'MS4'!$B$1:$C$161,2,0),0)</f>
        <v>0</v>
      </c>
      <c r="M234" s="55" t="str">
        <f>IFERROR(VLOOKUP($B234,'MS5'!$A$1:$B$160,2,0),"0")</f>
        <v>0</v>
      </c>
      <c r="N234" s="58">
        <f>IFERROR(VLOOKUP(M234,'MS5'!$B$1:$C$161,2,0),0)</f>
        <v>0</v>
      </c>
      <c r="O234" s="55" t="str">
        <f>IFERROR(VLOOKUP($B234,'MS6'!$A$1:$B$160,2,0),"0")</f>
        <v>0</v>
      </c>
      <c r="P234" s="58">
        <f>IFERROR(VLOOKUP(O234,'MS6'!$B$1:$C$161,2,0),0)</f>
        <v>0</v>
      </c>
      <c r="Q234" s="55" t="str">
        <f>IFERROR(VLOOKUP($B234,'MS7'!$A$1:$B$160,2,0),"0")</f>
        <v>0</v>
      </c>
      <c r="R234" s="58">
        <f>IFERROR(VLOOKUP(Q234,'MS7'!$B$1:$C$161,2,0),0)</f>
        <v>0</v>
      </c>
      <c r="S234" s="55" t="str">
        <f>IFERROR(VLOOKUP($B234,'MS8'!$A$1:$B$160,2,0),"0")</f>
        <v>0</v>
      </c>
      <c r="T234" s="58">
        <f>IFERROR(VLOOKUP(S234,'MS8'!$B$1:$C$161,2,0),0)</f>
        <v>0</v>
      </c>
      <c r="U234" s="55" t="str">
        <f>IFERROR(VLOOKUP($B234,'MS9'!$A$1:$B$160,2,0),"0")</f>
        <v>0</v>
      </c>
      <c r="V234" s="58">
        <f>IFERROR(VLOOKUP(U234,'MS9'!$B$1:$C$161,2,0),0)</f>
        <v>0</v>
      </c>
      <c r="W234" s="55" t="str">
        <f>IFERROR(VLOOKUP($B234,'MS10'!$A$1:$B$160,2,0),"0")</f>
        <v>0</v>
      </c>
      <c r="X234" s="58">
        <f>IFERROR(VLOOKUP(W234,'MS10'!$B$1:$C$161,2,0),0)</f>
        <v>0</v>
      </c>
      <c r="Y234" s="55" t="str">
        <f>IFERROR(VLOOKUP($B234,'MS11'!$A$1:$B$160,2,0),"0")</f>
        <v>0</v>
      </c>
      <c r="Z234" s="58">
        <f>IFERROR(VLOOKUP(Y234,'MS11'!$B$1:$C$161,2,0),0)</f>
        <v>0</v>
      </c>
      <c r="AA234" s="55" t="str">
        <f>IFERROR(VLOOKUP($B234,'MS12'!$A$1:$B$160,2,0),"0")</f>
        <v>0</v>
      </c>
      <c r="AB234" s="58">
        <f>IFERROR(VLOOKUP(AA234,'MS12'!$B$1:$C$161,2,0),0)</f>
        <v>0</v>
      </c>
      <c r="AC234" s="55" t="str">
        <f>IFERROR(VLOOKUP($B234,'MS13'!$A$1:$B$160,2,0),"0")</f>
        <v>0</v>
      </c>
      <c r="AD234" s="58">
        <f>IFERROR(VLOOKUP(AC234,'MS13'!$B$1:$C$161,2,0),0)</f>
        <v>0</v>
      </c>
      <c r="AE234" s="41"/>
      <c r="AF234" s="51">
        <f t="shared" si="2"/>
        <v>0</v>
      </c>
      <c r="AG234" s="58">
        <f>IFERROR(VLOOKUP($AE234,'MS1'!$A$1:$C$161,3,0),0)</f>
        <v>0</v>
      </c>
      <c r="AH234" s="58">
        <f>IFERROR(VLOOKUP($AE234,'MS2'!$A$1:$C$161,3,0),0)</f>
        <v>0</v>
      </c>
      <c r="AI234" s="58">
        <f>IFERROR(VLOOKUP($AE234,'MS3'!$A$1:$C$161,3,0),0)</f>
        <v>0</v>
      </c>
      <c r="AJ234" s="58">
        <f>IFERROR(VLOOKUP($AE234,'MS4'!$A$1:$C$161,3,0),0)</f>
        <v>0</v>
      </c>
      <c r="AK234" s="58">
        <f>IFERROR(VLOOKUP($AE234,'MS5'!$A$1:$C$161,3,0),0)</f>
        <v>0</v>
      </c>
      <c r="AL234" s="58">
        <f>IFERROR(VLOOKUP($AE234,'MS6'!$A$1:$C$161,3,0),0)</f>
        <v>0</v>
      </c>
      <c r="AM234" s="58">
        <f>IFERROR(VLOOKUP($AE234,'MS7'!$A$1:$C$161,3,0),0)</f>
        <v>0</v>
      </c>
      <c r="AN234" s="58">
        <f>IFERROR(VLOOKUP($AE234,'MS8'!$A$1:$C$161,3,0),0)</f>
        <v>0</v>
      </c>
      <c r="AO234" s="58">
        <f>IFERROR(VLOOKUP($AE234,'MS9'!$A$1:$C$161,3,0),0)</f>
        <v>0</v>
      </c>
      <c r="AP234" s="58">
        <f>IFERROR(VLOOKUP($AE234,'MS10'!$A$1:$C$161,3,0),0)</f>
        <v>0</v>
      </c>
      <c r="AQ234" s="58">
        <f>IFERROR(VLOOKUP($AE234,'MS11'!$A$1:$C$161,3,0),0)</f>
        <v>0</v>
      </c>
      <c r="AR234" s="58">
        <f>IFERROR(VLOOKUP($AE234,'MS12'!$A$1:$C$161,3,0),0)</f>
        <v>0</v>
      </c>
      <c r="AS234" s="58">
        <f>IFERROR(VLOOKUP($AE234,'MS13'!$A$1:$C$161,3,0),0)</f>
        <v>0</v>
      </c>
    </row>
    <row r="235" ht="15.75" customHeight="1">
      <c r="A235" s="45">
        <f t="shared" si="1"/>
        <v>234</v>
      </c>
      <c r="B235" s="33"/>
      <c r="C235" s="51">
        <v>0.0</v>
      </c>
      <c r="D235" s="51"/>
      <c r="E235" s="55" t="str">
        <f>IFERROR(VLOOKUP($B235,'MS1'!$A$1:$B$160,2,0),"0")</f>
        <v>0</v>
      </c>
      <c r="F235" s="58">
        <f>IFERROR(VLOOKUP(E235,'MS1'!$B$1:$C$161,2,0),0)</f>
        <v>0</v>
      </c>
      <c r="G235" s="55" t="str">
        <f>IFERROR(VLOOKUP($B235,'MS2'!$A$1:$B$160,2,0),"0")</f>
        <v>0</v>
      </c>
      <c r="H235" s="58">
        <f>IFERROR(VLOOKUP(G235,'MS2'!$B$1:$C$161,2,0),0)</f>
        <v>0</v>
      </c>
      <c r="I235" s="55">
        <f>IFERROR(VLOOKUP($B235,'MS3'!$A$1:$B$161,2,0),0)</f>
        <v>0</v>
      </c>
      <c r="J235" s="58">
        <f>IFERROR(VLOOKUP(I235,'MS3'!$B$1:$C$161,2,0),0)</f>
        <v>0</v>
      </c>
      <c r="K235" s="55" t="str">
        <f>IFERROR(VLOOKUP($B235,'MS4'!$A$1:$B$160,2,0),"0")</f>
        <v>0</v>
      </c>
      <c r="L235" s="58">
        <f>IFERROR(VLOOKUP(K235,'MS4'!$B$1:$C$161,2,0),0)</f>
        <v>0</v>
      </c>
      <c r="M235" s="55" t="str">
        <f>IFERROR(VLOOKUP($B235,'MS5'!$A$1:$B$160,2,0),"0")</f>
        <v>0</v>
      </c>
      <c r="N235" s="58">
        <f>IFERROR(VLOOKUP(M235,'MS5'!$B$1:$C$161,2,0),0)</f>
        <v>0</v>
      </c>
      <c r="O235" s="55" t="str">
        <f>IFERROR(VLOOKUP($B235,'MS6'!$A$1:$B$160,2,0),"0")</f>
        <v>0</v>
      </c>
      <c r="P235" s="58">
        <f>IFERROR(VLOOKUP(O235,'MS6'!$B$1:$C$161,2,0),0)</f>
        <v>0</v>
      </c>
      <c r="Q235" s="55" t="str">
        <f>IFERROR(VLOOKUP($B235,'MS7'!$A$1:$B$160,2,0),"0")</f>
        <v>0</v>
      </c>
      <c r="R235" s="58">
        <f>IFERROR(VLOOKUP(Q235,'MS7'!$B$1:$C$161,2,0),0)</f>
        <v>0</v>
      </c>
      <c r="S235" s="55" t="str">
        <f>IFERROR(VLOOKUP($B235,'MS8'!$A$1:$B$160,2,0),"0")</f>
        <v>0</v>
      </c>
      <c r="T235" s="58">
        <f>IFERROR(VLOOKUP(S235,'MS8'!$B$1:$C$161,2,0),0)</f>
        <v>0</v>
      </c>
      <c r="U235" s="55" t="str">
        <f>IFERROR(VLOOKUP($B235,'MS9'!$A$1:$B$160,2,0),"0")</f>
        <v>0</v>
      </c>
      <c r="V235" s="58">
        <f>IFERROR(VLOOKUP(U235,'MS9'!$B$1:$C$161,2,0),0)</f>
        <v>0</v>
      </c>
      <c r="W235" s="55" t="str">
        <f>IFERROR(VLOOKUP($B235,'MS10'!$A$1:$B$160,2,0),"0")</f>
        <v>0</v>
      </c>
      <c r="X235" s="58">
        <f>IFERROR(VLOOKUP(W235,'MS10'!$B$1:$C$161,2,0),0)</f>
        <v>0</v>
      </c>
      <c r="Y235" s="55" t="str">
        <f>IFERROR(VLOOKUP($B235,'MS11'!$A$1:$B$160,2,0),"0")</f>
        <v>0</v>
      </c>
      <c r="Z235" s="58">
        <f>IFERROR(VLOOKUP(Y235,'MS11'!$B$1:$C$161,2,0),0)</f>
        <v>0</v>
      </c>
      <c r="AA235" s="55" t="str">
        <f>IFERROR(VLOOKUP($B235,'MS12'!$A$1:$B$160,2,0),"0")</f>
        <v>0</v>
      </c>
      <c r="AB235" s="58">
        <f>IFERROR(VLOOKUP(AA235,'MS12'!$B$1:$C$161,2,0),0)</f>
        <v>0</v>
      </c>
      <c r="AC235" s="55" t="str">
        <f>IFERROR(VLOOKUP($B235,'MS13'!$A$1:$B$160,2,0),"0")</f>
        <v>0</v>
      </c>
      <c r="AD235" s="58">
        <f>IFERROR(VLOOKUP(AC235,'MS13'!$B$1:$C$161,2,0),0)</f>
        <v>0</v>
      </c>
      <c r="AE235" s="41"/>
      <c r="AF235" s="51">
        <f t="shared" si="2"/>
        <v>0</v>
      </c>
      <c r="AG235" s="58">
        <f>IFERROR(VLOOKUP($AE235,'MS1'!$A$1:$C$161,3,0),0)</f>
        <v>0</v>
      </c>
      <c r="AH235" s="58">
        <f>IFERROR(VLOOKUP($AE235,'MS2'!$A$1:$C$161,3,0),0)</f>
        <v>0</v>
      </c>
      <c r="AI235" s="58">
        <f>IFERROR(VLOOKUP($AE235,'MS3'!$A$1:$C$161,3,0),0)</f>
        <v>0</v>
      </c>
      <c r="AJ235" s="58">
        <f>IFERROR(VLOOKUP($AE235,'MS4'!$A$1:$C$161,3,0),0)</f>
        <v>0</v>
      </c>
      <c r="AK235" s="58">
        <f>IFERROR(VLOOKUP($AE235,'MS5'!$A$1:$C$161,3,0),0)</f>
        <v>0</v>
      </c>
      <c r="AL235" s="58">
        <f>IFERROR(VLOOKUP($AE235,'MS6'!$A$1:$C$161,3,0),0)</f>
        <v>0</v>
      </c>
      <c r="AM235" s="58">
        <f>IFERROR(VLOOKUP($AE235,'MS7'!$A$1:$C$161,3,0),0)</f>
        <v>0</v>
      </c>
      <c r="AN235" s="58">
        <f>IFERROR(VLOOKUP($AE235,'MS8'!$A$1:$C$161,3,0),0)</f>
        <v>0</v>
      </c>
      <c r="AO235" s="58">
        <f>IFERROR(VLOOKUP($AE235,'MS9'!$A$1:$C$161,3,0),0)</f>
        <v>0</v>
      </c>
      <c r="AP235" s="58">
        <f>IFERROR(VLOOKUP($AE235,'MS10'!$A$1:$C$161,3,0),0)</f>
        <v>0</v>
      </c>
      <c r="AQ235" s="58">
        <f>IFERROR(VLOOKUP($AE235,'MS11'!$A$1:$C$161,3,0),0)</f>
        <v>0</v>
      </c>
      <c r="AR235" s="58">
        <f>IFERROR(VLOOKUP($AE235,'MS12'!$A$1:$C$161,3,0),0)</f>
        <v>0</v>
      </c>
      <c r="AS235" s="58">
        <f>IFERROR(VLOOKUP($AE235,'MS13'!$A$1:$C$161,3,0),0)</f>
        <v>0</v>
      </c>
    </row>
    <row r="236" ht="15.75" customHeight="1">
      <c r="A236" s="45">
        <f t="shared" si="1"/>
        <v>235</v>
      </c>
      <c r="B236" s="33"/>
      <c r="C236" s="51">
        <v>0.0</v>
      </c>
      <c r="D236" s="51"/>
      <c r="E236" s="55" t="str">
        <f>IFERROR(VLOOKUP($B236,'MS1'!$A$1:$B$160,2,0),"0")</f>
        <v>0</v>
      </c>
      <c r="F236" s="58">
        <f>IFERROR(VLOOKUP(E236,'MS1'!$B$1:$C$161,2,0),0)</f>
        <v>0</v>
      </c>
      <c r="G236" s="55" t="str">
        <f>IFERROR(VLOOKUP($B236,'MS2'!$A$1:$B$160,2,0),"0")</f>
        <v>0</v>
      </c>
      <c r="H236" s="58">
        <f>IFERROR(VLOOKUP(G236,'MS2'!$B$1:$C$161,2,0),0)</f>
        <v>0</v>
      </c>
      <c r="I236" s="55">
        <f>IFERROR(VLOOKUP($B236,'MS3'!$A$1:$B$161,2,0),0)</f>
        <v>0</v>
      </c>
      <c r="J236" s="58">
        <f>IFERROR(VLOOKUP(I236,'MS3'!$B$1:$C$161,2,0),0)</f>
        <v>0</v>
      </c>
      <c r="K236" s="55" t="str">
        <f>IFERROR(VLOOKUP($B236,'MS4'!$A$1:$B$160,2,0),"0")</f>
        <v>0</v>
      </c>
      <c r="L236" s="58">
        <f>IFERROR(VLOOKUP(K236,'MS4'!$B$1:$C$161,2,0),0)</f>
        <v>0</v>
      </c>
      <c r="M236" s="55" t="str">
        <f>IFERROR(VLOOKUP($B236,'MS5'!$A$1:$B$160,2,0),"0")</f>
        <v>0</v>
      </c>
      <c r="N236" s="58">
        <f>IFERROR(VLOOKUP(M236,'MS5'!$B$1:$C$161,2,0),0)</f>
        <v>0</v>
      </c>
      <c r="O236" s="55" t="str">
        <f>IFERROR(VLOOKUP($B236,'MS6'!$A$1:$B$160,2,0),"0")</f>
        <v>0</v>
      </c>
      <c r="P236" s="58">
        <f>IFERROR(VLOOKUP(O236,'MS6'!$B$1:$C$161,2,0),0)</f>
        <v>0</v>
      </c>
      <c r="Q236" s="55" t="str">
        <f>IFERROR(VLOOKUP($B236,'MS7'!$A$1:$B$160,2,0),"0")</f>
        <v>0</v>
      </c>
      <c r="R236" s="58">
        <f>IFERROR(VLOOKUP(Q236,'MS7'!$B$1:$C$161,2,0),0)</f>
        <v>0</v>
      </c>
      <c r="S236" s="55" t="str">
        <f>IFERROR(VLOOKUP($B236,'MS8'!$A$1:$B$160,2,0),"0")</f>
        <v>0</v>
      </c>
      <c r="T236" s="58">
        <f>IFERROR(VLOOKUP(S236,'MS8'!$B$1:$C$161,2,0),0)</f>
        <v>0</v>
      </c>
      <c r="U236" s="55" t="str">
        <f>IFERROR(VLOOKUP($B236,'MS9'!$A$1:$B$160,2,0),"0")</f>
        <v>0</v>
      </c>
      <c r="V236" s="58">
        <f>IFERROR(VLOOKUP(U236,'MS9'!$B$1:$C$161,2,0),0)</f>
        <v>0</v>
      </c>
      <c r="W236" s="55" t="str">
        <f>IFERROR(VLOOKUP($B236,'MS10'!$A$1:$B$160,2,0),"0")</f>
        <v>0</v>
      </c>
      <c r="X236" s="58">
        <f>IFERROR(VLOOKUP(W236,'MS10'!$B$1:$C$161,2,0),0)</f>
        <v>0</v>
      </c>
      <c r="Y236" s="55" t="str">
        <f>IFERROR(VLOOKUP($B236,'MS11'!$A$1:$B$160,2,0),"0")</f>
        <v>0</v>
      </c>
      <c r="Z236" s="58">
        <f>IFERROR(VLOOKUP(Y236,'MS11'!$B$1:$C$161,2,0),0)</f>
        <v>0</v>
      </c>
      <c r="AA236" s="55" t="str">
        <f>IFERROR(VLOOKUP($B236,'MS12'!$A$1:$B$160,2,0),"0")</f>
        <v>0</v>
      </c>
      <c r="AB236" s="58">
        <f>IFERROR(VLOOKUP(AA236,'MS12'!$B$1:$C$161,2,0),0)</f>
        <v>0</v>
      </c>
      <c r="AC236" s="55" t="str">
        <f>IFERROR(VLOOKUP($B236,'MS13'!$A$1:$B$160,2,0),"0")</f>
        <v>0</v>
      </c>
      <c r="AD236" s="58">
        <f>IFERROR(VLOOKUP(AC236,'MS13'!$B$1:$C$161,2,0),0)</f>
        <v>0</v>
      </c>
      <c r="AE236" s="41"/>
      <c r="AF236" s="51">
        <f t="shared" si="2"/>
        <v>0</v>
      </c>
      <c r="AG236" s="58">
        <f>IFERROR(VLOOKUP($AE236,'MS1'!$A$1:$C$161,3,0),0)</f>
        <v>0</v>
      </c>
      <c r="AH236" s="58">
        <f>IFERROR(VLOOKUP($AE236,'MS2'!$A$1:$C$161,3,0),0)</f>
        <v>0</v>
      </c>
      <c r="AI236" s="58">
        <f>IFERROR(VLOOKUP($AE236,'MS3'!$A$1:$C$161,3,0),0)</f>
        <v>0</v>
      </c>
      <c r="AJ236" s="58">
        <f>IFERROR(VLOOKUP($AE236,'MS4'!$A$1:$C$161,3,0),0)</f>
        <v>0</v>
      </c>
      <c r="AK236" s="58">
        <f>IFERROR(VLOOKUP($AE236,'MS5'!$A$1:$C$161,3,0),0)</f>
        <v>0</v>
      </c>
      <c r="AL236" s="58">
        <f>IFERROR(VLOOKUP($AE236,'MS6'!$A$1:$C$161,3,0),0)</f>
        <v>0</v>
      </c>
      <c r="AM236" s="58">
        <f>IFERROR(VLOOKUP($AE236,'MS7'!$A$1:$C$161,3,0),0)</f>
        <v>0</v>
      </c>
      <c r="AN236" s="58">
        <f>IFERROR(VLOOKUP($AE236,'MS8'!$A$1:$C$161,3,0),0)</f>
        <v>0</v>
      </c>
      <c r="AO236" s="58">
        <f>IFERROR(VLOOKUP($AE236,'MS9'!$A$1:$C$161,3,0),0)</f>
        <v>0</v>
      </c>
      <c r="AP236" s="58">
        <f>IFERROR(VLOOKUP($AE236,'MS10'!$A$1:$C$161,3,0),0)</f>
        <v>0</v>
      </c>
      <c r="AQ236" s="58">
        <f>IFERROR(VLOOKUP($AE236,'MS11'!$A$1:$C$161,3,0),0)</f>
        <v>0</v>
      </c>
      <c r="AR236" s="58">
        <f>IFERROR(VLOOKUP($AE236,'MS12'!$A$1:$C$161,3,0),0)</f>
        <v>0</v>
      </c>
      <c r="AS236" s="58">
        <f>IFERROR(VLOOKUP($AE236,'MS13'!$A$1:$C$161,3,0),0)</f>
        <v>0</v>
      </c>
    </row>
    <row r="237" ht="15.75" customHeight="1">
      <c r="A237" s="45">
        <f t="shared" si="1"/>
        <v>236</v>
      </c>
      <c r="B237" s="33"/>
      <c r="C237" s="51">
        <v>0.0</v>
      </c>
      <c r="D237" s="51"/>
      <c r="E237" s="55" t="str">
        <f>IFERROR(VLOOKUP($B237,'MS1'!$A$1:$B$160,2,0),"0")</f>
        <v>0</v>
      </c>
      <c r="F237" s="58">
        <f>IFERROR(VLOOKUP(E237,'MS1'!$B$1:$C$161,2,0),0)</f>
        <v>0</v>
      </c>
      <c r="G237" s="55" t="str">
        <f>IFERROR(VLOOKUP($B237,'MS2'!$A$1:$B$160,2,0),"0")</f>
        <v>0</v>
      </c>
      <c r="H237" s="58">
        <f>IFERROR(VLOOKUP(G237,'MS2'!$B$1:$C$161,2,0),0)</f>
        <v>0</v>
      </c>
      <c r="I237" s="55">
        <f>IFERROR(VLOOKUP($B237,'MS3'!$A$1:$B$161,2,0),0)</f>
        <v>0</v>
      </c>
      <c r="J237" s="58">
        <f>IFERROR(VLOOKUP(I237,'MS3'!$B$1:$C$161,2,0),0)</f>
        <v>0</v>
      </c>
      <c r="K237" s="55" t="str">
        <f>IFERROR(VLOOKUP($B237,'MS4'!$A$1:$B$160,2,0),"0")</f>
        <v>0</v>
      </c>
      <c r="L237" s="58">
        <f>IFERROR(VLOOKUP(K237,'MS4'!$B$1:$C$161,2,0),0)</f>
        <v>0</v>
      </c>
      <c r="M237" s="55" t="str">
        <f>IFERROR(VLOOKUP($B237,'MS5'!$A$1:$B$160,2,0),"0")</f>
        <v>0</v>
      </c>
      <c r="N237" s="58">
        <f>IFERROR(VLOOKUP(M237,'MS5'!$B$1:$C$161,2,0),0)</f>
        <v>0</v>
      </c>
      <c r="O237" s="55" t="str">
        <f>IFERROR(VLOOKUP($B237,'MS6'!$A$1:$B$160,2,0),"0")</f>
        <v>0</v>
      </c>
      <c r="P237" s="58">
        <f>IFERROR(VLOOKUP(O237,'MS6'!$B$1:$C$161,2,0),0)</f>
        <v>0</v>
      </c>
      <c r="Q237" s="55" t="str">
        <f>IFERROR(VLOOKUP($B237,'MS7'!$A$1:$B$160,2,0),"0")</f>
        <v>0</v>
      </c>
      <c r="R237" s="58">
        <f>IFERROR(VLOOKUP(Q237,'MS7'!$B$1:$C$161,2,0),0)</f>
        <v>0</v>
      </c>
      <c r="S237" s="55" t="str">
        <f>IFERROR(VLOOKUP($B237,'MS8'!$A$1:$B$160,2,0),"0")</f>
        <v>0</v>
      </c>
      <c r="T237" s="58">
        <f>IFERROR(VLOOKUP(S237,'MS8'!$B$1:$C$161,2,0),0)</f>
        <v>0</v>
      </c>
      <c r="U237" s="55" t="str">
        <f>IFERROR(VLOOKUP($B237,'MS9'!$A$1:$B$160,2,0),"0")</f>
        <v>0</v>
      </c>
      <c r="V237" s="58">
        <f>IFERROR(VLOOKUP(U237,'MS9'!$B$1:$C$161,2,0),0)</f>
        <v>0</v>
      </c>
      <c r="W237" s="55" t="str">
        <f>IFERROR(VLOOKUP($B237,'MS10'!$A$1:$B$160,2,0),"0")</f>
        <v>0</v>
      </c>
      <c r="X237" s="58">
        <f>IFERROR(VLOOKUP(W237,'MS10'!$B$1:$C$161,2,0),0)</f>
        <v>0</v>
      </c>
      <c r="Y237" s="55" t="str">
        <f>IFERROR(VLOOKUP($B237,'MS11'!$A$1:$B$160,2,0),"0")</f>
        <v>0</v>
      </c>
      <c r="Z237" s="58">
        <f>IFERROR(VLOOKUP(Y237,'MS11'!$B$1:$C$161,2,0),0)</f>
        <v>0</v>
      </c>
      <c r="AA237" s="55" t="str">
        <f>IFERROR(VLOOKUP($B237,'MS12'!$A$1:$B$160,2,0),"0")</f>
        <v>0</v>
      </c>
      <c r="AB237" s="58">
        <f>IFERROR(VLOOKUP(AA237,'MS12'!$B$1:$C$161,2,0),0)</f>
        <v>0</v>
      </c>
      <c r="AC237" s="55" t="str">
        <f>IFERROR(VLOOKUP($B237,'MS13'!$A$1:$B$160,2,0),"0")</f>
        <v>0</v>
      </c>
      <c r="AD237" s="58">
        <f>IFERROR(VLOOKUP(AC237,'MS13'!$B$1:$C$161,2,0),0)</f>
        <v>0</v>
      </c>
      <c r="AE237" s="41"/>
      <c r="AF237" s="51">
        <f t="shared" si="2"/>
        <v>0</v>
      </c>
      <c r="AG237" s="58">
        <f>IFERROR(VLOOKUP($AE237,'MS1'!$A$1:$C$161,3,0),0)</f>
        <v>0</v>
      </c>
      <c r="AH237" s="58">
        <f>IFERROR(VLOOKUP($AE237,'MS2'!$A$1:$C$161,3,0),0)</f>
        <v>0</v>
      </c>
      <c r="AI237" s="58">
        <f>IFERROR(VLOOKUP($AE237,'MS3'!$A$1:$C$161,3,0),0)</f>
        <v>0</v>
      </c>
      <c r="AJ237" s="58">
        <f>IFERROR(VLOOKUP($AE237,'MS4'!$A$1:$C$161,3,0),0)</f>
        <v>0</v>
      </c>
      <c r="AK237" s="58">
        <f>IFERROR(VLOOKUP($AE237,'MS5'!$A$1:$C$161,3,0),0)</f>
        <v>0</v>
      </c>
      <c r="AL237" s="58">
        <f>IFERROR(VLOOKUP($AE237,'MS6'!$A$1:$C$161,3,0),0)</f>
        <v>0</v>
      </c>
      <c r="AM237" s="58">
        <f>IFERROR(VLOOKUP($AE237,'MS7'!$A$1:$C$161,3,0),0)</f>
        <v>0</v>
      </c>
      <c r="AN237" s="58">
        <f>IFERROR(VLOOKUP($AE237,'MS8'!$A$1:$C$161,3,0),0)</f>
        <v>0</v>
      </c>
      <c r="AO237" s="58">
        <f>IFERROR(VLOOKUP($AE237,'MS9'!$A$1:$C$161,3,0),0)</f>
        <v>0</v>
      </c>
      <c r="AP237" s="58">
        <f>IFERROR(VLOOKUP($AE237,'MS10'!$A$1:$C$161,3,0),0)</f>
        <v>0</v>
      </c>
      <c r="AQ237" s="58">
        <f>IFERROR(VLOOKUP($AE237,'MS11'!$A$1:$C$161,3,0),0)</f>
        <v>0</v>
      </c>
      <c r="AR237" s="58">
        <f>IFERROR(VLOOKUP($AE237,'MS12'!$A$1:$C$161,3,0),0)</f>
        <v>0</v>
      </c>
      <c r="AS237" s="58">
        <f>IFERROR(VLOOKUP($AE237,'MS13'!$A$1:$C$161,3,0),0)</f>
        <v>0</v>
      </c>
    </row>
    <row r="238" ht="15.75" customHeight="1">
      <c r="A238" s="45">
        <f t="shared" si="1"/>
        <v>237</v>
      </c>
      <c r="B238" s="33"/>
      <c r="C238" s="51">
        <v>0.0</v>
      </c>
      <c r="D238" s="51"/>
      <c r="E238" s="55" t="str">
        <f>IFERROR(VLOOKUP($B238,'MS1'!$A$1:$B$160,2,0),"0")</f>
        <v>0</v>
      </c>
      <c r="F238" s="58">
        <f>IFERROR(VLOOKUP(E238,'MS1'!$B$1:$C$161,2,0),0)</f>
        <v>0</v>
      </c>
      <c r="G238" s="55" t="str">
        <f>IFERROR(VLOOKUP($B238,'MS2'!$A$1:$B$160,2,0),"0")</f>
        <v>0</v>
      </c>
      <c r="H238" s="58">
        <f>IFERROR(VLOOKUP(G238,'MS2'!$B$1:$C$161,2,0),0)</f>
        <v>0</v>
      </c>
      <c r="I238" s="55">
        <f>IFERROR(VLOOKUP($B238,'MS3'!$A$1:$B$161,2,0),0)</f>
        <v>0</v>
      </c>
      <c r="J238" s="58">
        <f>IFERROR(VLOOKUP(I238,'MS3'!$B$1:$C$161,2,0),0)</f>
        <v>0</v>
      </c>
      <c r="K238" s="55" t="str">
        <f>IFERROR(VLOOKUP($B238,'MS4'!$A$1:$B$160,2,0),"0")</f>
        <v>0</v>
      </c>
      <c r="L238" s="58">
        <f>IFERROR(VLOOKUP(K238,'MS4'!$B$1:$C$161,2,0),0)</f>
        <v>0</v>
      </c>
      <c r="M238" s="55" t="str">
        <f>IFERROR(VLOOKUP($B238,'MS5'!$A$1:$B$160,2,0),"0")</f>
        <v>0</v>
      </c>
      <c r="N238" s="58">
        <f>IFERROR(VLOOKUP(M238,'MS5'!$B$1:$C$161,2,0),0)</f>
        <v>0</v>
      </c>
      <c r="O238" s="55" t="str">
        <f>IFERROR(VLOOKUP($B238,'MS6'!$A$1:$B$160,2,0),"0")</f>
        <v>0</v>
      </c>
      <c r="P238" s="58">
        <f>IFERROR(VLOOKUP(O238,'MS6'!$B$1:$C$161,2,0),0)</f>
        <v>0</v>
      </c>
      <c r="Q238" s="55" t="str">
        <f>IFERROR(VLOOKUP($B238,'MS7'!$A$1:$B$160,2,0),"0")</f>
        <v>0</v>
      </c>
      <c r="R238" s="58">
        <f>IFERROR(VLOOKUP(Q238,'MS7'!$B$1:$C$161,2,0),0)</f>
        <v>0</v>
      </c>
      <c r="S238" s="55" t="str">
        <f>IFERROR(VLOOKUP($B238,'MS8'!$A$1:$B$160,2,0),"0")</f>
        <v>0</v>
      </c>
      <c r="T238" s="58">
        <f>IFERROR(VLOOKUP(S238,'MS8'!$B$1:$C$161,2,0),0)</f>
        <v>0</v>
      </c>
      <c r="U238" s="55" t="str">
        <f>IFERROR(VLOOKUP($B238,'MS9'!$A$1:$B$160,2,0),"0")</f>
        <v>0</v>
      </c>
      <c r="V238" s="58">
        <f>IFERROR(VLOOKUP(U238,'MS9'!$B$1:$C$161,2,0),0)</f>
        <v>0</v>
      </c>
      <c r="W238" s="55" t="str">
        <f>IFERROR(VLOOKUP($B238,'MS10'!$A$1:$B$160,2,0),"0")</f>
        <v>0</v>
      </c>
      <c r="X238" s="58">
        <f>IFERROR(VLOOKUP(W238,'MS10'!$B$1:$C$161,2,0),0)</f>
        <v>0</v>
      </c>
      <c r="Y238" s="55" t="str">
        <f>IFERROR(VLOOKUP($B238,'MS11'!$A$1:$B$160,2,0),"0")</f>
        <v>0</v>
      </c>
      <c r="Z238" s="58">
        <f>IFERROR(VLOOKUP(Y238,'MS11'!$B$1:$C$161,2,0),0)</f>
        <v>0</v>
      </c>
      <c r="AA238" s="55" t="str">
        <f>IFERROR(VLOOKUP($B238,'MS12'!$A$1:$B$160,2,0),"0")</f>
        <v>0</v>
      </c>
      <c r="AB238" s="58">
        <f>IFERROR(VLOOKUP(AA238,'MS12'!$B$1:$C$161,2,0),0)</f>
        <v>0</v>
      </c>
      <c r="AC238" s="55" t="str">
        <f>IFERROR(VLOOKUP($B238,'MS13'!$A$1:$B$160,2,0),"0")</f>
        <v>0</v>
      </c>
      <c r="AD238" s="58">
        <f>IFERROR(VLOOKUP(AC238,'MS13'!$B$1:$C$161,2,0),0)</f>
        <v>0</v>
      </c>
      <c r="AE238" s="41"/>
      <c r="AF238" s="51">
        <f t="shared" si="2"/>
        <v>0</v>
      </c>
      <c r="AG238" s="58">
        <f>IFERROR(VLOOKUP($AE238,'MS1'!$A$1:$C$161,3,0),0)</f>
        <v>0</v>
      </c>
      <c r="AH238" s="58">
        <f>IFERROR(VLOOKUP($AE238,'MS2'!$A$1:$C$161,3,0),0)</f>
        <v>0</v>
      </c>
      <c r="AI238" s="58">
        <f>IFERROR(VLOOKUP($AE238,'MS3'!$A$1:$C$161,3,0),0)</f>
        <v>0</v>
      </c>
      <c r="AJ238" s="58">
        <f>IFERROR(VLOOKUP($AE238,'MS4'!$A$1:$C$161,3,0),0)</f>
        <v>0</v>
      </c>
      <c r="AK238" s="58">
        <f>IFERROR(VLOOKUP($AE238,'MS5'!$A$1:$C$161,3,0),0)</f>
        <v>0</v>
      </c>
      <c r="AL238" s="58">
        <f>IFERROR(VLOOKUP($AE238,'MS6'!$A$1:$C$161,3,0),0)</f>
        <v>0</v>
      </c>
      <c r="AM238" s="58">
        <f>IFERROR(VLOOKUP($AE238,'MS7'!$A$1:$C$161,3,0),0)</f>
        <v>0</v>
      </c>
      <c r="AN238" s="58">
        <f>IFERROR(VLOOKUP($AE238,'MS8'!$A$1:$C$161,3,0),0)</f>
        <v>0</v>
      </c>
      <c r="AO238" s="58">
        <f>IFERROR(VLOOKUP($AE238,'MS9'!$A$1:$C$161,3,0),0)</f>
        <v>0</v>
      </c>
      <c r="AP238" s="58">
        <f>IFERROR(VLOOKUP($AE238,'MS10'!$A$1:$C$161,3,0),0)</f>
        <v>0</v>
      </c>
      <c r="AQ238" s="58">
        <f>IFERROR(VLOOKUP($AE238,'MS11'!$A$1:$C$161,3,0),0)</f>
        <v>0</v>
      </c>
      <c r="AR238" s="58">
        <f>IFERROR(VLOOKUP($AE238,'MS12'!$A$1:$C$161,3,0),0)</f>
        <v>0</v>
      </c>
      <c r="AS238" s="58">
        <f>IFERROR(VLOOKUP($AE238,'MS13'!$A$1:$C$161,3,0),0)</f>
        <v>0</v>
      </c>
    </row>
    <row r="239" ht="15.75" customHeight="1">
      <c r="A239" s="45">
        <f t="shared" si="1"/>
        <v>238</v>
      </c>
      <c r="B239" s="33"/>
      <c r="C239" s="51">
        <v>0.0</v>
      </c>
      <c r="D239" s="51"/>
      <c r="E239" s="55" t="str">
        <f>IFERROR(VLOOKUP($B239,'MS1'!$A$1:$B$160,2,0),"0")</f>
        <v>0</v>
      </c>
      <c r="F239" s="58">
        <f>IFERROR(VLOOKUP(E239,'MS1'!$B$1:$C$161,2,0),0)</f>
        <v>0</v>
      </c>
      <c r="G239" s="55" t="str">
        <f>IFERROR(VLOOKUP($B239,'MS2'!$A$1:$B$160,2,0),"0")</f>
        <v>0</v>
      </c>
      <c r="H239" s="58">
        <f>IFERROR(VLOOKUP(G239,'MS2'!$B$1:$C$161,2,0),0)</f>
        <v>0</v>
      </c>
      <c r="I239" s="55">
        <f>IFERROR(VLOOKUP($B239,'MS3'!$A$1:$B$161,2,0),0)</f>
        <v>0</v>
      </c>
      <c r="J239" s="58">
        <f>IFERROR(VLOOKUP(I239,'MS3'!$B$1:$C$161,2,0),0)</f>
        <v>0</v>
      </c>
      <c r="K239" s="55" t="str">
        <f>IFERROR(VLOOKUP($B239,'MS4'!$A$1:$B$160,2,0),"0")</f>
        <v>0</v>
      </c>
      <c r="L239" s="58">
        <f>IFERROR(VLOOKUP(K239,'MS4'!$B$1:$C$161,2,0),0)</f>
        <v>0</v>
      </c>
      <c r="M239" s="55" t="str">
        <f>IFERROR(VLOOKUP($B239,'MS5'!$A$1:$B$160,2,0),"0")</f>
        <v>0</v>
      </c>
      <c r="N239" s="58">
        <f>IFERROR(VLOOKUP(M239,'MS5'!$B$1:$C$161,2,0),0)</f>
        <v>0</v>
      </c>
      <c r="O239" s="55" t="str">
        <f>IFERROR(VLOOKUP($B239,'MS6'!$A$1:$B$160,2,0),"0")</f>
        <v>0</v>
      </c>
      <c r="P239" s="58">
        <f>IFERROR(VLOOKUP(O239,'MS6'!$B$1:$C$161,2,0),0)</f>
        <v>0</v>
      </c>
      <c r="Q239" s="55" t="str">
        <f>IFERROR(VLOOKUP($B239,'MS7'!$A$1:$B$160,2,0),"0")</f>
        <v>0</v>
      </c>
      <c r="R239" s="58">
        <f>IFERROR(VLOOKUP(Q239,'MS7'!$B$1:$C$161,2,0),0)</f>
        <v>0</v>
      </c>
      <c r="S239" s="55" t="str">
        <f>IFERROR(VLOOKUP($B239,'MS8'!$A$1:$B$160,2,0),"0")</f>
        <v>0</v>
      </c>
      <c r="T239" s="58">
        <f>IFERROR(VLOOKUP(S239,'MS8'!$B$1:$C$161,2,0),0)</f>
        <v>0</v>
      </c>
      <c r="U239" s="55" t="str">
        <f>IFERROR(VLOOKUP($B239,'MS9'!$A$1:$B$160,2,0),"0")</f>
        <v>0</v>
      </c>
      <c r="V239" s="58">
        <f>IFERROR(VLOOKUP(U239,'MS9'!$B$1:$C$161,2,0),0)</f>
        <v>0</v>
      </c>
      <c r="W239" s="55" t="str">
        <f>IFERROR(VLOOKUP($B239,'MS10'!$A$1:$B$160,2,0),"0")</f>
        <v>0</v>
      </c>
      <c r="X239" s="58">
        <f>IFERROR(VLOOKUP(W239,'MS10'!$B$1:$C$161,2,0),0)</f>
        <v>0</v>
      </c>
      <c r="Y239" s="55" t="str">
        <f>IFERROR(VLOOKUP($B239,'MS11'!$A$1:$B$160,2,0),"0")</f>
        <v>0</v>
      </c>
      <c r="Z239" s="58">
        <f>IFERROR(VLOOKUP(Y239,'MS11'!$B$1:$C$161,2,0),0)</f>
        <v>0</v>
      </c>
      <c r="AA239" s="55" t="str">
        <f>IFERROR(VLOOKUP($B239,'MS12'!$A$1:$B$160,2,0),"0")</f>
        <v>0</v>
      </c>
      <c r="AB239" s="58">
        <f>IFERROR(VLOOKUP(AA239,'MS12'!$B$1:$C$161,2,0),0)</f>
        <v>0</v>
      </c>
      <c r="AC239" s="55" t="str">
        <f>IFERROR(VLOOKUP($B239,'MS13'!$A$1:$B$160,2,0),"0")</f>
        <v>0</v>
      </c>
      <c r="AD239" s="58">
        <f>IFERROR(VLOOKUP(AC239,'MS13'!$B$1:$C$161,2,0),0)</f>
        <v>0</v>
      </c>
      <c r="AE239" s="41"/>
      <c r="AF239" s="51">
        <f t="shared" si="2"/>
        <v>0</v>
      </c>
      <c r="AG239" s="58">
        <f>IFERROR(VLOOKUP($AE239,'MS1'!$A$1:$C$161,3,0),0)</f>
        <v>0</v>
      </c>
      <c r="AH239" s="58">
        <f>IFERROR(VLOOKUP($AE239,'MS2'!$A$1:$C$161,3,0),0)</f>
        <v>0</v>
      </c>
      <c r="AI239" s="58">
        <f>IFERROR(VLOOKUP($AE239,'MS3'!$A$1:$C$161,3,0),0)</f>
        <v>0</v>
      </c>
      <c r="AJ239" s="58">
        <f>IFERROR(VLOOKUP($AE239,'MS4'!$A$1:$C$161,3,0),0)</f>
        <v>0</v>
      </c>
      <c r="AK239" s="58">
        <f>IFERROR(VLOOKUP($AE239,'MS5'!$A$1:$C$161,3,0),0)</f>
        <v>0</v>
      </c>
      <c r="AL239" s="58">
        <f>IFERROR(VLOOKUP($AE239,'MS6'!$A$1:$C$161,3,0),0)</f>
        <v>0</v>
      </c>
      <c r="AM239" s="58">
        <f>IFERROR(VLOOKUP($AE239,'MS7'!$A$1:$C$161,3,0),0)</f>
        <v>0</v>
      </c>
      <c r="AN239" s="58">
        <f>IFERROR(VLOOKUP($AE239,'MS8'!$A$1:$C$161,3,0),0)</f>
        <v>0</v>
      </c>
      <c r="AO239" s="58">
        <f>IFERROR(VLOOKUP($AE239,'MS9'!$A$1:$C$161,3,0),0)</f>
        <v>0</v>
      </c>
      <c r="AP239" s="58">
        <f>IFERROR(VLOOKUP($AE239,'MS10'!$A$1:$C$161,3,0),0)</f>
        <v>0</v>
      </c>
      <c r="AQ239" s="58">
        <f>IFERROR(VLOOKUP($AE239,'MS11'!$A$1:$C$161,3,0),0)</f>
        <v>0</v>
      </c>
      <c r="AR239" s="58">
        <f>IFERROR(VLOOKUP($AE239,'MS12'!$A$1:$C$161,3,0),0)</f>
        <v>0</v>
      </c>
      <c r="AS239" s="58">
        <f>IFERROR(VLOOKUP($AE239,'MS13'!$A$1:$C$161,3,0),0)</f>
        <v>0</v>
      </c>
    </row>
    <row r="240" ht="15.75" customHeight="1">
      <c r="A240" s="45">
        <f t="shared" si="1"/>
        <v>239</v>
      </c>
      <c r="B240" s="33"/>
      <c r="C240" s="51">
        <v>0.0</v>
      </c>
      <c r="D240" s="51"/>
      <c r="E240" s="55" t="str">
        <f>IFERROR(VLOOKUP($B240,'MS1'!$A$1:$B$160,2,0),"0")</f>
        <v>0</v>
      </c>
      <c r="F240" s="58">
        <f>IFERROR(VLOOKUP(E240,'MS1'!$B$1:$C$161,2,0),0)</f>
        <v>0</v>
      </c>
      <c r="G240" s="55" t="str">
        <f>IFERROR(VLOOKUP($B240,'MS2'!$A$1:$B$160,2,0),"0")</f>
        <v>0</v>
      </c>
      <c r="H240" s="58">
        <f>IFERROR(VLOOKUP(G240,'MS2'!$B$1:$C$161,2,0),0)</f>
        <v>0</v>
      </c>
      <c r="I240" s="55">
        <f>IFERROR(VLOOKUP($B240,'MS3'!$A$1:$B$161,2,0),0)</f>
        <v>0</v>
      </c>
      <c r="J240" s="58">
        <f>IFERROR(VLOOKUP(I240,'MS3'!$B$1:$C$161,2,0),0)</f>
        <v>0</v>
      </c>
      <c r="K240" s="55" t="str">
        <f>IFERROR(VLOOKUP($B240,'MS4'!$A$1:$B$160,2,0),"0")</f>
        <v>0</v>
      </c>
      <c r="L240" s="58">
        <f>IFERROR(VLOOKUP(K240,'MS4'!$B$1:$C$161,2,0),0)</f>
        <v>0</v>
      </c>
      <c r="M240" s="55" t="str">
        <f>IFERROR(VLOOKUP($B240,'MS5'!$A$1:$B$160,2,0),"0")</f>
        <v>0</v>
      </c>
      <c r="N240" s="58">
        <f>IFERROR(VLOOKUP(M240,'MS5'!$B$1:$C$161,2,0),0)</f>
        <v>0</v>
      </c>
      <c r="O240" s="55" t="str">
        <f>IFERROR(VLOOKUP($B240,'MS6'!$A$1:$B$160,2,0),"0")</f>
        <v>0</v>
      </c>
      <c r="P240" s="58">
        <f>IFERROR(VLOOKUP(O240,'MS6'!$B$1:$C$161,2,0),0)</f>
        <v>0</v>
      </c>
      <c r="Q240" s="55" t="str">
        <f>IFERROR(VLOOKUP($B240,'MS7'!$A$1:$B$160,2,0),"0")</f>
        <v>0</v>
      </c>
      <c r="R240" s="58">
        <f>IFERROR(VLOOKUP(Q240,'MS7'!$B$1:$C$161,2,0),0)</f>
        <v>0</v>
      </c>
      <c r="S240" s="55" t="str">
        <f>IFERROR(VLOOKUP($B240,'MS8'!$A$1:$B$160,2,0),"0")</f>
        <v>0</v>
      </c>
      <c r="T240" s="58">
        <f>IFERROR(VLOOKUP(S240,'MS8'!$B$1:$C$161,2,0),0)</f>
        <v>0</v>
      </c>
      <c r="U240" s="55" t="str">
        <f>IFERROR(VLOOKUP($B240,'MS9'!$A$1:$B$160,2,0),"0")</f>
        <v>0</v>
      </c>
      <c r="V240" s="58">
        <f>IFERROR(VLOOKUP(U240,'MS9'!$B$1:$C$161,2,0),0)</f>
        <v>0</v>
      </c>
      <c r="W240" s="55" t="str">
        <f>IFERROR(VLOOKUP($B240,'MS10'!$A$1:$B$160,2,0),"0")</f>
        <v>0</v>
      </c>
      <c r="X240" s="58">
        <f>IFERROR(VLOOKUP(W240,'MS10'!$B$1:$C$161,2,0),0)</f>
        <v>0</v>
      </c>
      <c r="Y240" s="55" t="str">
        <f>IFERROR(VLOOKUP($B240,'MS11'!$A$1:$B$160,2,0),"0")</f>
        <v>0</v>
      </c>
      <c r="Z240" s="58">
        <f>IFERROR(VLOOKUP(Y240,'MS11'!$B$1:$C$161,2,0),0)</f>
        <v>0</v>
      </c>
      <c r="AA240" s="55" t="str">
        <f>IFERROR(VLOOKUP($B240,'MS12'!$A$1:$B$160,2,0),"0")</f>
        <v>0</v>
      </c>
      <c r="AB240" s="58">
        <f>IFERROR(VLOOKUP(AA240,'MS12'!$B$1:$C$161,2,0),0)</f>
        <v>0</v>
      </c>
      <c r="AC240" s="55" t="str">
        <f>IFERROR(VLOOKUP($B240,'MS13'!$A$1:$B$160,2,0),"0")</f>
        <v>0</v>
      </c>
      <c r="AD240" s="58">
        <f>IFERROR(VLOOKUP(AC240,'MS13'!$B$1:$C$161,2,0),0)</f>
        <v>0</v>
      </c>
      <c r="AE240" s="41"/>
      <c r="AF240" s="51">
        <f t="shared" si="2"/>
        <v>0</v>
      </c>
      <c r="AG240" s="58">
        <f>IFERROR(VLOOKUP($AE240,'MS1'!$A$1:$C$161,3,0),0)</f>
        <v>0</v>
      </c>
      <c r="AH240" s="58">
        <f>IFERROR(VLOOKUP($AE240,'MS2'!$A$1:$C$161,3,0),0)</f>
        <v>0</v>
      </c>
      <c r="AI240" s="58">
        <f>IFERROR(VLOOKUP($AE240,'MS3'!$A$1:$C$161,3,0),0)</f>
        <v>0</v>
      </c>
      <c r="AJ240" s="58">
        <f>IFERROR(VLOOKUP($AE240,'MS4'!$A$1:$C$161,3,0),0)</f>
        <v>0</v>
      </c>
      <c r="AK240" s="58">
        <f>IFERROR(VLOOKUP($AE240,'MS5'!$A$1:$C$161,3,0),0)</f>
        <v>0</v>
      </c>
      <c r="AL240" s="58">
        <f>IFERROR(VLOOKUP($AE240,'MS6'!$A$1:$C$161,3,0),0)</f>
        <v>0</v>
      </c>
      <c r="AM240" s="58">
        <f>IFERROR(VLOOKUP($AE240,'MS7'!$A$1:$C$161,3,0),0)</f>
        <v>0</v>
      </c>
      <c r="AN240" s="58">
        <f>IFERROR(VLOOKUP($AE240,'MS8'!$A$1:$C$161,3,0),0)</f>
        <v>0</v>
      </c>
      <c r="AO240" s="58">
        <f>IFERROR(VLOOKUP($AE240,'MS9'!$A$1:$C$161,3,0),0)</f>
        <v>0</v>
      </c>
      <c r="AP240" s="58">
        <f>IFERROR(VLOOKUP($AE240,'MS10'!$A$1:$C$161,3,0),0)</f>
        <v>0</v>
      </c>
      <c r="AQ240" s="58">
        <f>IFERROR(VLOOKUP($AE240,'MS11'!$A$1:$C$161,3,0),0)</f>
        <v>0</v>
      </c>
      <c r="AR240" s="58">
        <f>IFERROR(VLOOKUP($AE240,'MS12'!$A$1:$C$161,3,0),0)</f>
        <v>0</v>
      </c>
      <c r="AS240" s="58">
        <f>IFERROR(VLOOKUP($AE240,'MS13'!$A$1:$C$161,3,0),0)</f>
        <v>0</v>
      </c>
    </row>
    <row r="241" ht="15.75" customHeight="1">
      <c r="A241" s="45">
        <f t="shared" si="1"/>
        <v>240</v>
      </c>
      <c r="B241" s="33"/>
      <c r="C241" s="51">
        <v>0.0</v>
      </c>
      <c r="D241" s="51"/>
      <c r="E241" s="55" t="str">
        <f>IFERROR(VLOOKUP($B241,'MS1'!$A$1:$B$160,2,0),"0")</f>
        <v>0</v>
      </c>
      <c r="F241" s="58">
        <f>IFERROR(VLOOKUP(E241,'MS1'!$B$1:$C$161,2,0),0)</f>
        <v>0</v>
      </c>
      <c r="G241" s="55" t="str">
        <f>IFERROR(VLOOKUP($B241,'MS2'!$A$1:$B$160,2,0),"0")</f>
        <v>0</v>
      </c>
      <c r="H241" s="58">
        <f>IFERROR(VLOOKUP(G241,'MS2'!$B$1:$C$161,2,0),0)</f>
        <v>0</v>
      </c>
      <c r="I241" s="55">
        <f>IFERROR(VLOOKUP($B241,'MS3'!$A$1:$B$161,2,0),0)</f>
        <v>0</v>
      </c>
      <c r="J241" s="58">
        <f>IFERROR(VLOOKUP(I241,'MS3'!$B$1:$C$161,2,0),0)</f>
        <v>0</v>
      </c>
      <c r="K241" s="55" t="str">
        <f>IFERROR(VLOOKUP($B241,'MS4'!$A$1:$B$160,2,0),"0")</f>
        <v>0</v>
      </c>
      <c r="L241" s="58">
        <f>IFERROR(VLOOKUP(K241,'MS4'!$B$1:$C$161,2,0),0)</f>
        <v>0</v>
      </c>
      <c r="M241" s="55" t="str">
        <f>IFERROR(VLOOKUP($B241,'MS5'!$A$1:$B$160,2,0),"0")</f>
        <v>0</v>
      </c>
      <c r="N241" s="58">
        <f>IFERROR(VLOOKUP(M241,'MS5'!$B$1:$C$161,2,0),0)</f>
        <v>0</v>
      </c>
      <c r="O241" s="55" t="str">
        <f>IFERROR(VLOOKUP($B241,'MS6'!$A$1:$B$160,2,0),"0")</f>
        <v>0</v>
      </c>
      <c r="P241" s="58">
        <f>IFERROR(VLOOKUP(O241,'MS6'!$B$1:$C$161,2,0),0)</f>
        <v>0</v>
      </c>
      <c r="Q241" s="55" t="str">
        <f>IFERROR(VLOOKUP($B241,'MS7'!$A$1:$B$160,2,0),"0")</f>
        <v>0</v>
      </c>
      <c r="R241" s="58">
        <f>IFERROR(VLOOKUP(Q241,'MS7'!$B$1:$C$161,2,0),0)</f>
        <v>0</v>
      </c>
      <c r="S241" s="55" t="str">
        <f>IFERROR(VLOOKUP($B241,'MS8'!$A$1:$B$160,2,0),"0")</f>
        <v>0</v>
      </c>
      <c r="T241" s="58">
        <f>IFERROR(VLOOKUP(S241,'MS8'!$B$1:$C$161,2,0),0)</f>
        <v>0</v>
      </c>
      <c r="U241" s="55" t="str">
        <f>IFERROR(VLOOKUP($B241,'MS9'!$A$1:$B$160,2,0),"0")</f>
        <v>0</v>
      </c>
      <c r="V241" s="58">
        <f>IFERROR(VLOOKUP(U241,'MS9'!$B$1:$C$161,2,0),0)</f>
        <v>0</v>
      </c>
      <c r="W241" s="55" t="str">
        <f>IFERROR(VLOOKUP($B241,'MS10'!$A$1:$B$160,2,0),"0")</f>
        <v>0</v>
      </c>
      <c r="X241" s="58">
        <f>IFERROR(VLOOKUP(W241,'MS10'!$B$1:$C$161,2,0),0)</f>
        <v>0</v>
      </c>
      <c r="Y241" s="55" t="str">
        <f>IFERROR(VLOOKUP($B241,'MS11'!$A$1:$B$160,2,0),"0")</f>
        <v>0</v>
      </c>
      <c r="Z241" s="58">
        <f>IFERROR(VLOOKUP(Y241,'MS11'!$B$1:$C$161,2,0),0)</f>
        <v>0</v>
      </c>
      <c r="AA241" s="55" t="str">
        <f>IFERROR(VLOOKUP($B241,'MS12'!$A$1:$B$160,2,0),"0")</f>
        <v>0</v>
      </c>
      <c r="AB241" s="58">
        <f>IFERROR(VLOOKUP(AA241,'MS12'!$B$1:$C$161,2,0),0)</f>
        <v>0</v>
      </c>
      <c r="AC241" s="55" t="str">
        <f>IFERROR(VLOOKUP($B241,'MS13'!$A$1:$B$160,2,0),"0")</f>
        <v>0</v>
      </c>
      <c r="AD241" s="58">
        <f>IFERROR(VLOOKUP(AC241,'MS13'!$B$1:$C$161,2,0),0)</f>
        <v>0</v>
      </c>
      <c r="AE241" s="41"/>
      <c r="AF241" s="51">
        <f t="shared" si="2"/>
        <v>0</v>
      </c>
      <c r="AG241" s="58">
        <f>IFERROR(VLOOKUP($AE241,'MS1'!$A$1:$C$161,3,0),0)</f>
        <v>0</v>
      </c>
      <c r="AH241" s="58">
        <f>IFERROR(VLOOKUP($AE241,'MS2'!$A$1:$C$161,3,0),0)</f>
        <v>0</v>
      </c>
      <c r="AI241" s="58">
        <f>IFERROR(VLOOKUP($AE241,'MS3'!$A$1:$C$161,3,0),0)</f>
        <v>0</v>
      </c>
      <c r="AJ241" s="58">
        <f>IFERROR(VLOOKUP($AE241,'MS4'!$A$1:$C$161,3,0),0)</f>
        <v>0</v>
      </c>
      <c r="AK241" s="58">
        <f>IFERROR(VLOOKUP($AE241,'MS5'!$A$1:$C$161,3,0),0)</f>
        <v>0</v>
      </c>
      <c r="AL241" s="58">
        <f>IFERROR(VLOOKUP($AE241,'MS6'!$A$1:$C$161,3,0),0)</f>
        <v>0</v>
      </c>
      <c r="AM241" s="58">
        <f>IFERROR(VLOOKUP($AE241,'MS7'!$A$1:$C$161,3,0),0)</f>
        <v>0</v>
      </c>
      <c r="AN241" s="58">
        <f>IFERROR(VLOOKUP($AE241,'MS8'!$A$1:$C$161,3,0),0)</f>
        <v>0</v>
      </c>
      <c r="AO241" s="58">
        <f>IFERROR(VLOOKUP($AE241,'MS9'!$A$1:$C$161,3,0),0)</f>
        <v>0</v>
      </c>
      <c r="AP241" s="58">
        <f>IFERROR(VLOOKUP($AE241,'MS10'!$A$1:$C$161,3,0),0)</f>
        <v>0</v>
      </c>
      <c r="AQ241" s="58">
        <f>IFERROR(VLOOKUP($AE241,'MS11'!$A$1:$C$161,3,0),0)</f>
        <v>0</v>
      </c>
      <c r="AR241" s="58">
        <f>IFERROR(VLOOKUP($AE241,'MS12'!$A$1:$C$161,3,0),0)</f>
        <v>0</v>
      </c>
      <c r="AS241" s="58">
        <f>IFERROR(VLOOKUP($AE241,'MS13'!$A$1:$C$161,3,0),0)</f>
        <v>0</v>
      </c>
    </row>
    <row r="242" ht="15.75" customHeight="1">
      <c r="A242" s="45">
        <f t="shared" si="1"/>
        <v>241</v>
      </c>
      <c r="B242" s="33"/>
      <c r="C242" s="51">
        <v>0.0</v>
      </c>
      <c r="D242" s="51"/>
      <c r="E242" s="55" t="str">
        <f>IFERROR(VLOOKUP($B242,'MS1'!$A$1:$B$160,2,0),"0")</f>
        <v>0</v>
      </c>
      <c r="F242" s="58">
        <f>IFERROR(VLOOKUP(E242,'MS1'!$B$1:$C$161,2,0),0)</f>
        <v>0</v>
      </c>
      <c r="G242" s="55" t="str">
        <f>IFERROR(VLOOKUP($B242,'MS2'!$A$1:$B$160,2,0),"0")</f>
        <v>0</v>
      </c>
      <c r="H242" s="58">
        <f>IFERROR(VLOOKUP(G242,'MS2'!$B$1:$C$161,2,0),0)</f>
        <v>0</v>
      </c>
      <c r="I242" s="55">
        <f>IFERROR(VLOOKUP($B242,'MS3'!$A$1:$B$161,2,0),0)</f>
        <v>0</v>
      </c>
      <c r="J242" s="58">
        <f>IFERROR(VLOOKUP(I242,'MS3'!$B$1:$C$161,2,0),0)</f>
        <v>0</v>
      </c>
      <c r="K242" s="55" t="str">
        <f>IFERROR(VLOOKUP($B242,'MS4'!$A$1:$B$160,2,0),"0")</f>
        <v>0</v>
      </c>
      <c r="L242" s="58">
        <f>IFERROR(VLOOKUP(K242,'MS4'!$B$1:$C$161,2,0),0)</f>
        <v>0</v>
      </c>
      <c r="M242" s="55" t="str">
        <f>IFERROR(VLOOKUP($B242,'MS5'!$A$1:$B$160,2,0),"0")</f>
        <v>0</v>
      </c>
      <c r="N242" s="58">
        <f>IFERROR(VLOOKUP(M242,'MS5'!$B$1:$C$161,2,0),0)</f>
        <v>0</v>
      </c>
      <c r="O242" s="55" t="str">
        <f>IFERROR(VLOOKUP($B242,'MS6'!$A$1:$B$160,2,0),"0")</f>
        <v>0</v>
      </c>
      <c r="P242" s="58">
        <f>IFERROR(VLOOKUP(O242,'MS6'!$B$1:$C$161,2,0),0)</f>
        <v>0</v>
      </c>
      <c r="Q242" s="55" t="str">
        <f>IFERROR(VLOOKUP($B242,'MS7'!$A$1:$B$160,2,0),"0")</f>
        <v>0</v>
      </c>
      <c r="R242" s="58">
        <f>IFERROR(VLOOKUP(Q242,'MS7'!$B$1:$C$161,2,0),0)</f>
        <v>0</v>
      </c>
      <c r="S242" s="55" t="str">
        <f>IFERROR(VLOOKUP($B242,'MS8'!$A$1:$B$160,2,0),"0")</f>
        <v>0</v>
      </c>
      <c r="T242" s="58">
        <f>IFERROR(VLOOKUP(S242,'MS8'!$B$1:$C$161,2,0),0)</f>
        <v>0</v>
      </c>
      <c r="U242" s="55" t="str">
        <f>IFERROR(VLOOKUP($B242,'MS9'!$A$1:$B$160,2,0),"0")</f>
        <v>0</v>
      </c>
      <c r="V242" s="58">
        <f>IFERROR(VLOOKUP(U242,'MS9'!$B$1:$C$161,2,0),0)</f>
        <v>0</v>
      </c>
      <c r="W242" s="55" t="str">
        <f>IFERROR(VLOOKUP($B242,'MS10'!$A$1:$B$160,2,0),"0")</f>
        <v>0</v>
      </c>
      <c r="X242" s="58">
        <f>IFERROR(VLOOKUP(W242,'MS10'!$B$1:$C$161,2,0),0)</f>
        <v>0</v>
      </c>
      <c r="Y242" s="55" t="str">
        <f>IFERROR(VLOOKUP($B242,'MS11'!$A$1:$B$160,2,0),"0")</f>
        <v>0</v>
      </c>
      <c r="Z242" s="58">
        <f>IFERROR(VLOOKUP(Y242,'MS11'!$B$1:$C$161,2,0),0)</f>
        <v>0</v>
      </c>
      <c r="AA242" s="55" t="str">
        <f>IFERROR(VLOOKUP($B242,'MS12'!$A$1:$B$160,2,0),"0")</f>
        <v>0</v>
      </c>
      <c r="AB242" s="58">
        <f>IFERROR(VLOOKUP(AA242,'MS12'!$B$1:$C$161,2,0),0)</f>
        <v>0</v>
      </c>
      <c r="AC242" s="55" t="str">
        <f>IFERROR(VLOOKUP($B242,'MS13'!$A$1:$B$160,2,0),"0")</f>
        <v>0</v>
      </c>
      <c r="AD242" s="58">
        <f>IFERROR(VLOOKUP(AC242,'MS13'!$B$1:$C$161,2,0),0)</f>
        <v>0</v>
      </c>
      <c r="AE242" s="41"/>
      <c r="AF242" s="51">
        <f t="shared" si="2"/>
        <v>0</v>
      </c>
      <c r="AG242" s="58">
        <f>IFERROR(VLOOKUP($AE242,'MS1'!$A$1:$C$161,3,0),0)</f>
        <v>0</v>
      </c>
      <c r="AH242" s="58">
        <f>IFERROR(VLOOKUP($AE242,'MS2'!$A$1:$C$161,3,0),0)</f>
        <v>0</v>
      </c>
      <c r="AI242" s="58">
        <f>IFERROR(VLOOKUP($AE242,'MS3'!$A$1:$C$161,3,0),0)</f>
        <v>0</v>
      </c>
      <c r="AJ242" s="58">
        <f>IFERROR(VLOOKUP($AE242,'MS4'!$A$1:$C$161,3,0),0)</f>
        <v>0</v>
      </c>
      <c r="AK242" s="58">
        <f>IFERROR(VLOOKUP($AE242,'MS5'!$A$1:$C$161,3,0),0)</f>
        <v>0</v>
      </c>
      <c r="AL242" s="58">
        <f>IFERROR(VLOOKUP($AE242,'MS6'!$A$1:$C$161,3,0),0)</f>
        <v>0</v>
      </c>
      <c r="AM242" s="58">
        <f>IFERROR(VLOOKUP($AE242,'MS7'!$A$1:$C$161,3,0),0)</f>
        <v>0</v>
      </c>
      <c r="AN242" s="58">
        <f>IFERROR(VLOOKUP($AE242,'MS8'!$A$1:$C$161,3,0),0)</f>
        <v>0</v>
      </c>
      <c r="AO242" s="58">
        <f>IFERROR(VLOOKUP($AE242,'MS9'!$A$1:$C$161,3,0),0)</f>
        <v>0</v>
      </c>
      <c r="AP242" s="58">
        <f>IFERROR(VLOOKUP($AE242,'MS10'!$A$1:$C$161,3,0),0)</f>
        <v>0</v>
      </c>
      <c r="AQ242" s="58">
        <f>IFERROR(VLOOKUP($AE242,'MS11'!$A$1:$C$161,3,0),0)</f>
        <v>0</v>
      </c>
      <c r="AR242" s="58">
        <f>IFERROR(VLOOKUP($AE242,'MS12'!$A$1:$C$161,3,0),0)</f>
        <v>0</v>
      </c>
      <c r="AS242" s="58">
        <f>IFERROR(VLOOKUP($AE242,'MS13'!$A$1:$C$161,3,0),0)</f>
        <v>0</v>
      </c>
    </row>
    <row r="243" ht="15.75" customHeight="1">
      <c r="A243" s="45">
        <f t="shared" si="1"/>
        <v>242</v>
      </c>
      <c r="B243" s="33"/>
      <c r="C243" s="51">
        <v>0.0</v>
      </c>
      <c r="D243" s="51"/>
      <c r="E243" s="55" t="str">
        <f>IFERROR(VLOOKUP($B243,'MS1'!$A$1:$B$160,2,0),"0")</f>
        <v>0</v>
      </c>
      <c r="F243" s="58">
        <f>IFERROR(VLOOKUP(E243,'MS1'!$B$1:$C$161,2,0),0)</f>
        <v>0</v>
      </c>
      <c r="G243" s="55" t="str">
        <f>IFERROR(VLOOKUP($B243,'MS2'!$A$1:$B$160,2,0),"0")</f>
        <v>0</v>
      </c>
      <c r="H243" s="58">
        <f>IFERROR(VLOOKUP(G243,'MS2'!$B$1:$C$161,2,0),0)</f>
        <v>0</v>
      </c>
      <c r="I243" s="55">
        <f>IFERROR(VLOOKUP($B243,'MS3'!$A$1:$B$161,2,0),0)</f>
        <v>0</v>
      </c>
      <c r="J243" s="58">
        <f>IFERROR(VLOOKUP(I243,'MS3'!$B$1:$C$161,2,0),0)</f>
        <v>0</v>
      </c>
      <c r="K243" s="55" t="str">
        <f>IFERROR(VLOOKUP($B243,'MS4'!$A$1:$B$160,2,0),"0")</f>
        <v>0</v>
      </c>
      <c r="L243" s="58">
        <f>IFERROR(VLOOKUP(K243,'MS4'!$B$1:$C$161,2,0),0)</f>
        <v>0</v>
      </c>
      <c r="M243" s="55" t="str">
        <f>IFERROR(VLOOKUP($B243,'MS5'!$A$1:$B$160,2,0),"0")</f>
        <v>0</v>
      </c>
      <c r="N243" s="58">
        <f>IFERROR(VLOOKUP(M243,'MS5'!$B$1:$C$161,2,0),0)</f>
        <v>0</v>
      </c>
      <c r="O243" s="55" t="str">
        <f>IFERROR(VLOOKUP($B243,'MS6'!$A$1:$B$160,2,0),"0")</f>
        <v>0</v>
      </c>
      <c r="P243" s="58">
        <f>IFERROR(VLOOKUP(O243,'MS6'!$B$1:$C$161,2,0),0)</f>
        <v>0</v>
      </c>
      <c r="Q243" s="55" t="str">
        <f>IFERROR(VLOOKUP($B243,'MS7'!$A$1:$B$160,2,0),"0")</f>
        <v>0</v>
      </c>
      <c r="R243" s="58">
        <f>IFERROR(VLOOKUP(Q243,'MS7'!$B$1:$C$161,2,0),0)</f>
        <v>0</v>
      </c>
      <c r="S243" s="55" t="str">
        <f>IFERROR(VLOOKUP($B243,'MS8'!$A$1:$B$160,2,0),"0")</f>
        <v>0</v>
      </c>
      <c r="T243" s="58">
        <f>IFERROR(VLOOKUP(S243,'MS8'!$B$1:$C$161,2,0),0)</f>
        <v>0</v>
      </c>
      <c r="U243" s="55" t="str">
        <f>IFERROR(VLOOKUP($B243,'MS9'!$A$1:$B$160,2,0),"0")</f>
        <v>0</v>
      </c>
      <c r="V243" s="58">
        <f>IFERROR(VLOOKUP(U243,'MS9'!$B$1:$C$161,2,0),0)</f>
        <v>0</v>
      </c>
      <c r="W243" s="55" t="str">
        <f>IFERROR(VLOOKUP($B243,'MS10'!$A$1:$B$160,2,0),"0")</f>
        <v>0</v>
      </c>
      <c r="X243" s="58">
        <f>IFERROR(VLOOKUP(W243,'MS10'!$B$1:$C$161,2,0),0)</f>
        <v>0</v>
      </c>
      <c r="Y243" s="55" t="str">
        <f>IFERROR(VLOOKUP($B243,'MS11'!$A$1:$B$160,2,0),"0")</f>
        <v>0</v>
      </c>
      <c r="Z243" s="58">
        <f>IFERROR(VLOOKUP(Y243,'MS11'!$B$1:$C$161,2,0),0)</f>
        <v>0</v>
      </c>
      <c r="AA243" s="55" t="str">
        <f>IFERROR(VLOOKUP($B243,'MS12'!$A$1:$B$160,2,0),"0")</f>
        <v>0</v>
      </c>
      <c r="AB243" s="58">
        <f>IFERROR(VLOOKUP(AA243,'MS12'!$B$1:$C$161,2,0),0)</f>
        <v>0</v>
      </c>
      <c r="AC243" s="55" t="str">
        <f>IFERROR(VLOOKUP($B243,'MS13'!$A$1:$B$160,2,0),"0")</f>
        <v>0</v>
      </c>
      <c r="AD243" s="58">
        <f>IFERROR(VLOOKUP(AC243,'MS13'!$B$1:$C$161,2,0),0)</f>
        <v>0</v>
      </c>
      <c r="AE243" s="41"/>
      <c r="AF243" s="51">
        <f t="shared" si="2"/>
        <v>0</v>
      </c>
      <c r="AG243" s="58">
        <f>IFERROR(VLOOKUP($AE243,'MS1'!$A$1:$C$161,3,0),0)</f>
        <v>0</v>
      </c>
      <c r="AH243" s="58">
        <f>IFERROR(VLOOKUP($AE243,'MS2'!$A$1:$C$161,3,0),0)</f>
        <v>0</v>
      </c>
      <c r="AI243" s="58">
        <f>IFERROR(VLOOKUP($AE243,'MS3'!$A$1:$C$161,3,0),0)</f>
        <v>0</v>
      </c>
      <c r="AJ243" s="58">
        <f>IFERROR(VLOOKUP($AE243,'MS4'!$A$1:$C$161,3,0),0)</f>
        <v>0</v>
      </c>
      <c r="AK243" s="58">
        <f>IFERROR(VLOOKUP($AE243,'MS5'!$A$1:$C$161,3,0),0)</f>
        <v>0</v>
      </c>
      <c r="AL243" s="58">
        <f>IFERROR(VLOOKUP($AE243,'MS6'!$A$1:$C$161,3,0),0)</f>
        <v>0</v>
      </c>
      <c r="AM243" s="58">
        <f>IFERROR(VLOOKUP($AE243,'MS7'!$A$1:$C$161,3,0),0)</f>
        <v>0</v>
      </c>
      <c r="AN243" s="58">
        <f>IFERROR(VLOOKUP($AE243,'MS8'!$A$1:$C$161,3,0),0)</f>
        <v>0</v>
      </c>
      <c r="AO243" s="58">
        <f>IFERROR(VLOOKUP($AE243,'MS9'!$A$1:$C$161,3,0),0)</f>
        <v>0</v>
      </c>
      <c r="AP243" s="58">
        <f>IFERROR(VLOOKUP($AE243,'MS10'!$A$1:$C$161,3,0),0)</f>
        <v>0</v>
      </c>
      <c r="AQ243" s="58">
        <f>IFERROR(VLOOKUP($AE243,'MS11'!$A$1:$C$161,3,0),0)</f>
        <v>0</v>
      </c>
      <c r="AR243" s="58">
        <f>IFERROR(VLOOKUP($AE243,'MS12'!$A$1:$C$161,3,0),0)</f>
        <v>0</v>
      </c>
      <c r="AS243" s="58">
        <f>IFERROR(VLOOKUP($AE243,'MS13'!$A$1:$C$161,3,0),0)</f>
        <v>0</v>
      </c>
    </row>
    <row r="244" ht="15.75" customHeight="1">
      <c r="A244" s="45">
        <f t="shared" si="1"/>
        <v>243</v>
      </c>
      <c r="B244" s="33"/>
      <c r="C244" s="51">
        <v>0.0</v>
      </c>
      <c r="D244" s="51"/>
      <c r="E244" s="55" t="str">
        <f>IFERROR(VLOOKUP($B244,'MS1'!$A$1:$B$160,2,0),"0")</f>
        <v>0</v>
      </c>
      <c r="F244" s="58">
        <f>IFERROR(VLOOKUP(E244,'MS1'!$B$1:$C$161,2,0),0)</f>
        <v>0</v>
      </c>
      <c r="G244" s="55" t="str">
        <f>IFERROR(VLOOKUP($B244,'MS2'!$A$1:$B$160,2,0),"0")</f>
        <v>0</v>
      </c>
      <c r="H244" s="58">
        <f>IFERROR(VLOOKUP(G244,'MS2'!$B$1:$C$161,2,0),0)</f>
        <v>0</v>
      </c>
      <c r="I244" s="55">
        <f>IFERROR(VLOOKUP($B244,'MS3'!$A$1:$B$161,2,0),0)</f>
        <v>0</v>
      </c>
      <c r="J244" s="58">
        <f>IFERROR(VLOOKUP(I244,'MS3'!$B$1:$C$161,2,0),0)</f>
        <v>0</v>
      </c>
      <c r="K244" s="55" t="str">
        <f>IFERROR(VLOOKUP($B244,'MS4'!$A$1:$B$160,2,0),"0")</f>
        <v>0</v>
      </c>
      <c r="L244" s="58">
        <f>IFERROR(VLOOKUP(K244,'MS4'!$B$1:$C$161,2,0),0)</f>
        <v>0</v>
      </c>
      <c r="M244" s="55" t="str">
        <f>IFERROR(VLOOKUP($B244,'MS5'!$A$1:$B$160,2,0),"0")</f>
        <v>0</v>
      </c>
      <c r="N244" s="58">
        <f>IFERROR(VLOOKUP(M244,'MS5'!$B$1:$C$161,2,0),0)</f>
        <v>0</v>
      </c>
      <c r="O244" s="55" t="str">
        <f>IFERROR(VLOOKUP($B244,'MS6'!$A$1:$B$160,2,0),"0")</f>
        <v>0</v>
      </c>
      <c r="P244" s="58">
        <f>IFERROR(VLOOKUP(O244,'MS6'!$B$1:$C$161,2,0),0)</f>
        <v>0</v>
      </c>
      <c r="Q244" s="55" t="str">
        <f>IFERROR(VLOOKUP($B244,'MS7'!$A$1:$B$160,2,0),"0")</f>
        <v>0</v>
      </c>
      <c r="R244" s="58">
        <f>IFERROR(VLOOKUP(Q244,'MS7'!$B$1:$C$161,2,0),0)</f>
        <v>0</v>
      </c>
      <c r="S244" s="55" t="str">
        <f>IFERROR(VLOOKUP($B244,'MS8'!$A$1:$B$160,2,0),"0")</f>
        <v>0</v>
      </c>
      <c r="T244" s="58">
        <f>IFERROR(VLOOKUP(S244,'MS8'!$B$1:$C$161,2,0),0)</f>
        <v>0</v>
      </c>
      <c r="U244" s="55" t="str">
        <f>IFERROR(VLOOKUP($B244,'MS9'!$A$1:$B$160,2,0),"0")</f>
        <v>0</v>
      </c>
      <c r="V244" s="58">
        <f>IFERROR(VLOOKUP(U244,'MS9'!$B$1:$C$161,2,0),0)</f>
        <v>0</v>
      </c>
      <c r="W244" s="55" t="str">
        <f>IFERROR(VLOOKUP($B244,'MS10'!$A$1:$B$160,2,0),"0")</f>
        <v>0</v>
      </c>
      <c r="X244" s="58">
        <f>IFERROR(VLOOKUP(W244,'MS10'!$B$1:$C$161,2,0),0)</f>
        <v>0</v>
      </c>
      <c r="Y244" s="55" t="str">
        <f>IFERROR(VLOOKUP($B244,'MS11'!$A$1:$B$160,2,0),"0")</f>
        <v>0</v>
      </c>
      <c r="Z244" s="58">
        <f>IFERROR(VLOOKUP(Y244,'MS11'!$B$1:$C$161,2,0),0)</f>
        <v>0</v>
      </c>
      <c r="AA244" s="55" t="str">
        <f>IFERROR(VLOOKUP($B244,'MS12'!$A$1:$B$160,2,0),"0")</f>
        <v>0</v>
      </c>
      <c r="AB244" s="58">
        <f>IFERROR(VLOOKUP(AA244,'MS12'!$B$1:$C$161,2,0),0)</f>
        <v>0</v>
      </c>
      <c r="AC244" s="55" t="str">
        <f>IFERROR(VLOOKUP($B244,'MS13'!$A$1:$B$160,2,0),"0")</f>
        <v>0</v>
      </c>
      <c r="AD244" s="58">
        <f>IFERROR(VLOOKUP(AC244,'MS13'!$B$1:$C$161,2,0),0)</f>
        <v>0</v>
      </c>
      <c r="AE244" s="41"/>
      <c r="AF244" s="51">
        <f t="shared" si="2"/>
        <v>0</v>
      </c>
      <c r="AG244" s="58">
        <f>IFERROR(VLOOKUP($AE244,'MS1'!$A$1:$C$161,3,0),0)</f>
        <v>0</v>
      </c>
      <c r="AH244" s="58">
        <f>IFERROR(VLOOKUP($AE244,'MS2'!$A$1:$C$161,3,0),0)</f>
        <v>0</v>
      </c>
      <c r="AI244" s="58">
        <f>IFERROR(VLOOKUP($AE244,'MS3'!$A$1:$C$161,3,0),0)</f>
        <v>0</v>
      </c>
      <c r="AJ244" s="58">
        <f>IFERROR(VLOOKUP($AE244,'MS4'!$A$1:$C$161,3,0),0)</f>
        <v>0</v>
      </c>
      <c r="AK244" s="58">
        <f>IFERROR(VLOOKUP($AE244,'MS5'!$A$1:$C$161,3,0),0)</f>
        <v>0</v>
      </c>
      <c r="AL244" s="58">
        <f>IFERROR(VLOOKUP($AE244,'MS6'!$A$1:$C$161,3,0),0)</f>
        <v>0</v>
      </c>
      <c r="AM244" s="58">
        <f>IFERROR(VLOOKUP($AE244,'MS7'!$A$1:$C$161,3,0),0)</f>
        <v>0</v>
      </c>
      <c r="AN244" s="58">
        <f>IFERROR(VLOOKUP($AE244,'MS8'!$A$1:$C$161,3,0),0)</f>
        <v>0</v>
      </c>
      <c r="AO244" s="58">
        <f>IFERROR(VLOOKUP($AE244,'MS9'!$A$1:$C$161,3,0),0)</f>
        <v>0</v>
      </c>
      <c r="AP244" s="58">
        <f>IFERROR(VLOOKUP($AE244,'MS10'!$A$1:$C$161,3,0),0)</f>
        <v>0</v>
      </c>
      <c r="AQ244" s="58">
        <f>IFERROR(VLOOKUP($AE244,'MS11'!$A$1:$C$161,3,0),0)</f>
        <v>0</v>
      </c>
      <c r="AR244" s="58">
        <f>IFERROR(VLOOKUP($AE244,'MS12'!$A$1:$C$161,3,0),0)</f>
        <v>0</v>
      </c>
      <c r="AS244" s="58">
        <f>IFERROR(VLOOKUP($AE244,'MS13'!$A$1:$C$161,3,0),0)</f>
        <v>0</v>
      </c>
    </row>
    <row r="245" ht="15.75" customHeight="1">
      <c r="A245" s="45">
        <f t="shared" si="1"/>
        <v>244</v>
      </c>
      <c r="B245" s="33"/>
      <c r="C245" s="51">
        <v>0.0</v>
      </c>
      <c r="D245" s="51"/>
      <c r="E245" s="55" t="str">
        <f>IFERROR(VLOOKUP($B245,'MS1'!$A$1:$B$160,2,0),"0")</f>
        <v>0</v>
      </c>
      <c r="F245" s="58">
        <f>IFERROR(VLOOKUP(E245,'MS1'!$B$1:$C$161,2,0),0)</f>
        <v>0</v>
      </c>
      <c r="G245" s="55" t="str">
        <f>IFERROR(VLOOKUP($B245,'MS2'!$A$1:$B$160,2,0),"0")</f>
        <v>0</v>
      </c>
      <c r="H245" s="58">
        <f>IFERROR(VLOOKUP(G245,'MS2'!$B$1:$C$161,2,0),0)</f>
        <v>0</v>
      </c>
      <c r="I245" s="55">
        <f>IFERROR(VLOOKUP($B245,'MS3'!$A$1:$B$161,2,0),0)</f>
        <v>0</v>
      </c>
      <c r="J245" s="58">
        <f>IFERROR(VLOOKUP(I245,'MS3'!$B$1:$C$161,2,0),0)</f>
        <v>0</v>
      </c>
      <c r="K245" s="55" t="str">
        <f>IFERROR(VLOOKUP($B245,'MS4'!$A$1:$B$160,2,0),"0")</f>
        <v>0</v>
      </c>
      <c r="L245" s="58">
        <f>IFERROR(VLOOKUP(K245,'MS4'!$B$1:$C$161,2,0),0)</f>
        <v>0</v>
      </c>
      <c r="M245" s="55" t="str">
        <f>IFERROR(VLOOKUP($B245,'MS5'!$A$1:$B$160,2,0),"0")</f>
        <v>0</v>
      </c>
      <c r="N245" s="58">
        <f>IFERROR(VLOOKUP(M245,'MS5'!$B$1:$C$161,2,0),0)</f>
        <v>0</v>
      </c>
      <c r="O245" s="55" t="str">
        <f>IFERROR(VLOOKUP($B245,'MS6'!$A$1:$B$160,2,0),"0")</f>
        <v>0</v>
      </c>
      <c r="P245" s="58">
        <f>IFERROR(VLOOKUP(O245,'MS6'!$B$1:$C$161,2,0),0)</f>
        <v>0</v>
      </c>
      <c r="Q245" s="55" t="str">
        <f>IFERROR(VLOOKUP($B245,'MS7'!$A$1:$B$160,2,0),"0")</f>
        <v>0</v>
      </c>
      <c r="R245" s="58">
        <f>IFERROR(VLOOKUP(Q245,'MS7'!$B$1:$C$161,2,0),0)</f>
        <v>0</v>
      </c>
      <c r="S245" s="55" t="str">
        <f>IFERROR(VLOOKUP($B245,'MS8'!$A$1:$B$160,2,0),"0")</f>
        <v>0</v>
      </c>
      <c r="T245" s="58">
        <f>IFERROR(VLOOKUP(S245,'MS8'!$B$1:$C$161,2,0),0)</f>
        <v>0</v>
      </c>
      <c r="U245" s="55" t="str">
        <f>IFERROR(VLOOKUP($B245,'MS9'!$A$1:$B$160,2,0),"0")</f>
        <v>0</v>
      </c>
      <c r="V245" s="58">
        <f>IFERROR(VLOOKUP(U245,'MS9'!$B$1:$C$161,2,0),0)</f>
        <v>0</v>
      </c>
      <c r="W245" s="55" t="str">
        <f>IFERROR(VLOOKUP($B245,'MS10'!$A$1:$B$160,2,0),"0")</f>
        <v>0</v>
      </c>
      <c r="X245" s="58">
        <f>IFERROR(VLOOKUP(W245,'MS10'!$B$1:$C$161,2,0),0)</f>
        <v>0</v>
      </c>
      <c r="Y245" s="55" t="str">
        <f>IFERROR(VLOOKUP($B245,'MS11'!$A$1:$B$160,2,0),"0")</f>
        <v>0</v>
      </c>
      <c r="Z245" s="58">
        <f>IFERROR(VLOOKUP(Y245,'MS11'!$B$1:$C$161,2,0),0)</f>
        <v>0</v>
      </c>
      <c r="AA245" s="55" t="str">
        <f>IFERROR(VLOOKUP($B245,'MS12'!$A$1:$B$160,2,0),"0")</f>
        <v>0</v>
      </c>
      <c r="AB245" s="58">
        <f>IFERROR(VLOOKUP(AA245,'MS12'!$B$1:$C$161,2,0),0)</f>
        <v>0</v>
      </c>
      <c r="AC245" s="55" t="str">
        <f>IFERROR(VLOOKUP($B245,'MS13'!$A$1:$B$160,2,0),"0")</f>
        <v>0</v>
      </c>
      <c r="AD245" s="58">
        <f>IFERROR(VLOOKUP(AC245,'MS13'!$B$1:$C$161,2,0),0)</f>
        <v>0</v>
      </c>
      <c r="AE245" s="41"/>
      <c r="AF245" s="51">
        <f t="shared" si="2"/>
        <v>0</v>
      </c>
      <c r="AG245" s="58">
        <f>IFERROR(VLOOKUP($AE245,'MS1'!$A$1:$C$161,3,0),0)</f>
        <v>0</v>
      </c>
      <c r="AH245" s="58">
        <f>IFERROR(VLOOKUP($AE245,'MS2'!$A$1:$C$161,3,0),0)</f>
        <v>0</v>
      </c>
      <c r="AI245" s="58">
        <f>IFERROR(VLOOKUP($AE245,'MS3'!$A$1:$C$161,3,0),0)</f>
        <v>0</v>
      </c>
      <c r="AJ245" s="58">
        <f>IFERROR(VLOOKUP($AE245,'MS4'!$A$1:$C$161,3,0),0)</f>
        <v>0</v>
      </c>
      <c r="AK245" s="58">
        <f>IFERROR(VLOOKUP($AE245,'MS5'!$A$1:$C$161,3,0),0)</f>
        <v>0</v>
      </c>
      <c r="AL245" s="58">
        <f>IFERROR(VLOOKUP($AE245,'MS6'!$A$1:$C$161,3,0),0)</f>
        <v>0</v>
      </c>
      <c r="AM245" s="58">
        <f>IFERROR(VLOOKUP($AE245,'MS7'!$A$1:$C$161,3,0),0)</f>
        <v>0</v>
      </c>
      <c r="AN245" s="58">
        <f>IFERROR(VLOOKUP($AE245,'MS8'!$A$1:$C$161,3,0),0)</f>
        <v>0</v>
      </c>
      <c r="AO245" s="58">
        <f>IFERROR(VLOOKUP($AE245,'MS9'!$A$1:$C$161,3,0),0)</f>
        <v>0</v>
      </c>
      <c r="AP245" s="58">
        <f>IFERROR(VLOOKUP($AE245,'MS10'!$A$1:$C$161,3,0),0)</f>
        <v>0</v>
      </c>
      <c r="AQ245" s="58">
        <f>IFERROR(VLOOKUP($AE245,'MS11'!$A$1:$C$161,3,0),0)</f>
        <v>0</v>
      </c>
      <c r="AR245" s="58">
        <f>IFERROR(VLOOKUP($AE245,'MS12'!$A$1:$C$161,3,0),0)</f>
        <v>0</v>
      </c>
      <c r="AS245" s="58">
        <f>IFERROR(VLOOKUP($AE245,'MS13'!$A$1:$C$161,3,0),0)</f>
        <v>0</v>
      </c>
    </row>
    <row r="246" ht="15.75" customHeight="1">
      <c r="A246" s="45">
        <f t="shared" si="1"/>
        <v>245</v>
      </c>
      <c r="B246" s="33"/>
      <c r="C246" s="51">
        <v>0.0</v>
      </c>
      <c r="D246" s="51"/>
      <c r="E246" s="55" t="str">
        <f>IFERROR(VLOOKUP($B246,'MS1'!$A$1:$B$160,2,0),"0")</f>
        <v>0</v>
      </c>
      <c r="F246" s="58">
        <f>IFERROR(VLOOKUP(E246,'MS1'!$B$1:$C$161,2,0),0)</f>
        <v>0</v>
      </c>
      <c r="G246" s="55" t="str">
        <f>IFERROR(VLOOKUP($B246,'MS2'!$A$1:$B$160,2,0),"0")</f>
        <v>0</v>
      </c>
      <c r="H246" s="58">
        <f>IFERROR(VLOOKUP(G246,'MS2'!$B$1:$C$161,2,0),0)</f>
        <v>0</v>
      </c>
      <c r="I246" s="55">
        <f>IFERROR(VLOOKUP($B246,'MS3'!$A$1:$B$161,2,0),0)</f>
        <v>0</v>
      </c>
      <c r="J246" s="58">
        <f>IFERROR(VLOOKUP(I246,'MS3'!$B$1:$C$161,2,0),0)</f>
        <v>0</v>
      </c>
      <c r="K246" s="55" t="str">
        <f>IFERROR(VLOOKUP($B246,'MS4'!$A$1:$B$160,2,0),"0")</f>
        <v>0</v>
      </c>
      <c r="L246" s="58">
        <f>IFERROR(VLOOKUP(K246,'MS4'!$B$1:$C$161,2,0),0)</f>
        <v>0</v>
      </c>
      <c r="M246" s="55" t="str">
        <f>IFERROR(VLOOKUP($B246,'MS5'!$A$1:$B$160,2,0),"0")</f>
        <v>0</v>
      </c>
      <c r="N246" s="58">
        <f>IFERROR(VLOOKUP(M246,'MS5'!$B$1:$C$161,2,0),0)</f>
        <v>0</v>
      </c>
      <c r="O246" s="55" t="str">
        <f>IFERROR(VLOOKUP($B246,'MS6'!$A$1:$B$160,2,0),"0")</f>
        <v>0</v>
      </c>
      <c r="P246" s="58">
        <f>IFERROR(VLOOKUP(O246,'MS6'!$B$1:$C$161,2,0),0)</f>
        <v>0</v>
      </c>
      <c r="Q246" s="55" t="str">
        <f>IFERROR(VLOOKUP($B246,'MS7'!$A$1:$B$160,2,0),"0")</f>
        <v>0</v>
      </c>
      <c r="R246" s="58">
        <f>IFERROR(VLOOKUP(Q246,'MS7'!$B$1:$C$161,2,0),0)</f>
        <v>0</v>
      </c>
      <c r="S246" s="55" t="str">
        <f>IFERROR(VLOOKUP($B246,'MS8'!$A$1:$B$160,2,0),"0")</f>
        <v>0</v>
      </c>
      <c r="T246" s="58">
        <f>IFERROR(VLOOKUP(S246,'MS8'!$B$1:$C$161,2,0),0)</f>
        <v>0</v>
      </c>
      <c r="U246" s="55" t="str">
        <f>IFERROR(VLOOKUP($B246,'MS9'!$A$1:$B$160,2,0),"0")</f>
        <v>0</v>
      </c>
      <c r="V246" s="58">
        <f>IFERROR(VLOOKUP(U246,'MS9'!$B$1:$C$161,2,0),0)</f>
        <v>0</v>
      </c>
      <c r="W246" s="55" t="str">
        <f>IFERROR(VLOOKUP($B246,'MS10'!$A$1:$B$160,2,0),"0")</f>
        <v>0</v>
      </c>
      <c r="X246" s="58">
        <f>IFERROR(VLOOKUP(W246,'MS10'!$B$1:$C$161,2,0),0)</f>
        <v>0</v>
      </c>
      <c r="Y246" s="55" t="str">
        <f>IFERROR(VLOOKUP($B246,'MS11'!$A$1:$B$160,2,0),"0")</f>
        <v>0</v>
      </c>
      <c r="Z246" s="58">
        <f>IFERROR(VLOOKUP(Y246,'MS11'!$B$1:$C$161,2,0),0)</f>
        <v>0</v>
      </c>
      <c r="AA246" s="55" t="str">
        <f>IFERROR(VLOOKUP($B246,'MS12'!$A$1:$B$160,2,0),"0")</f>
        <v>0</v>
      </c>
      <c r="AB246" s="58">
        <f>IFERROR(VLOOKUP(AA246,'MS12'!$B$1:$C$161,2,0),0)</f>
        <v>0</v>
      </c>
      <c r="AC246" s="55" t="str">
        <f>IFERROR(VLOOKUP($B246,'MS13'!$A$1:$B$160,2,0),"0")</f>
        <v>0</v>
      </c>
      <c r="AD246" s="58">
        <f>IFERROR(VLOOKUP(AC246,'MS13'!$B$1:$C$161,2,0),0)</f>
        <v>0</v>
      </c>
      <c r="AE246" s="41"/>
      <c r="AF246" s="51">
        <f t="shared" si="2"/>
        <v>0</v>
      </c>
      <c r="AG246" s="58">
        <f>IFERROR(VLOOKUP($AE246,'MS1'!$A$1:$C$161,3,0),0)</f>
        <v>0</v>
      </c>
      <c r="AH246" s="58">
        <f>IFERROR(VLOOKUP($AE246,'MS2'!$A$1:$C$161,3,0),0)</f>
        <v>0</v>
      </c>
      <c r="AI246" s="58">
        <f>IFERROR(VLOOKUP($AE246,'MS3'!$A$1:$C$161,3,0),0)</f>
        <v>0</v>
      </c>
      <c r="AJ246" s="58">
        <f>IFERROR(VLOOKUP($AE246,'MS4'!$A$1:$C$161,3,0),0)</f>
        <v>0</v>
      </c>
      <c r="AK246" s="58">
        <f>IFERROR(VLOOKUP($AE246,'MS5'!$A$1:$C$161,3,0),0)</f>
        <v>0</v>
      </c>
      <c r="AL246" s="58">
        <f>IFERROR(VLOOKUP($AE246,'MS6'!$A$1:$C$161,3,0),0)</f>
        <v>0</v>
      </c>
      <c r="AM246" s="58">
        <f>IFERROR(VLOOKUP($AE246,'MS7'!$A$1:$C$161,3,0),0)</f>
        <v>0</v>
      </c>
      <c r="AN246" s="58">
        <f>IFERROR(VLOOKUP($AE246,'MS8'!$A$1:$C$161,3,0),0)</f>
        <v>0</v>
      </c>
      <c r="AO246" s="58">
        <f>IFERROR(VLOOKUP($AE246,'MS9'!$A$1:$C$161,3,0),0)</f>
        <v>0</v>
      </c>
      <c r="AP246" s="58">
        <f>IFERROR(VLOOKUP($AE246,'MS10'!$A$1:$C$161,3,0),0)</f>
        <v>0</v>
      </c>
      <c r="AQ246" s="58">
        <f>IFERROR(VLOOKUP($AE246,'MS11'!$A$1:$C$161,3,0),0)</f>
        <v>0</v>
      </c>
      <c r="AR246" s="58">
        <f>IFERROR(VLOOKUP($AE246,'MS12'!$A$1:$C$161,3,0),0)</f>
        <v>0</v>
      </c>
      <c r="AS246" s="58">
        <f>IFERROR(VLOOKUP($AE246,'MS13'!$A$1:$C$161,3,0),0)</f>
        <v>0</v>
      </c>
    </row>
    <row r="247" ht="15.75" customHeight="1">
      <c r="A247" s="45">
        <f t="shared" si="1"/>
        <v>246</v>
      </c>
      <c r="B247" s="33"/>
      <c r="C247" s="51">
        <v>0.0</v>
      </c>
      <c r="D247" s="51"/>
      <c r="E247" s="55" t="str">
        <f>IFERROR(VLOOKUP($B247,'MS1'!$A$1:$B$160,2,0),"0")</f>
        <v>0</v>
      </c>
      <c r="F247" s="58">
        <f>IFERROR(VLOOKUP(E247,'MS1'!$B$1:$C$161,2,0),0)</f>
        <v>0</v>
      </c>
      <c r="G247" s="55" t="str">
        <f>IFERROR(VLOOKUP($B247,'MS2'!$A$1:$B$160,2,0),"0")</f>
        <v>0</v>
      </c>
      <c r="H247" s="58">
        <f>IFERROR(VLOOKUP(G247,'MS2'!$B$1:$C$161,2,0),0)</f>
        <v>0</v>
      </c>
      <c r="I247" s="55">
        <f>IFERROR(VLOOKUP($B247,'MS3'!$A$1:$B$161,2,0),0)</f>
        <v>0</v>
      </c>
      <c r="J247" s="58">
        <f>IFERROR(VLOOKUP(I247,'MS3'!$B$1:$C$161,2,0),0)</f>
        <v>0</v>
      </c>
      <c r="K247" s="55" t="str">
        <f>IFERROR(VLOOKUP($B247,'MS4'!$A$1:$B$160,2,0),"0")</f>
        <v>0</v>
      </c>
      <c r="L247" s="58">
        <f>IFERROR(VLOOKUP(K247,'MS4'!$B$1:$C$161,2,0),0)</f>
        <v>0</v>
      </c>
      <c r="M247" s="55" t="str">
        <f>IFERROR(VLOOKUP($B247,'MS5'!$A$1:$B$160,2,0),"0")</f>
        <v>0</v>
      </c>
      <c r="N247" s="58">
        <f>IFERROR(VLOOKUP(M247,'MS5'!$B$1:$C$161,2,0),0)</f>
        <v>0</v>
      </c>
      <c r="O247" s="55" t="str">
        <f>IFERROR(VLOOKUP($B247,'MS6'!$A$1:$B$160,2,0),"0")</f>
        <v>0</v>
      </c>
      <c r="P247" s="58">
        <f>IFERROR(VLOOKUP(O247,'MS6'!$B$1:$C$161,2,0),0)</f>
        <v>0</v>
      </c>
      <c r="Q247" s="55" t="str">
        <f>IFERROR(VLOOKUP($B247,'MS7'!$A$1:$B$160,2,0),"0")</f>
        <v>0</v>
      </c>
      <c r="R247" s="58">
        <f>IFERROR(VLOOKUP(Q247,'MS7'!$B$1:$C$161,2,0),0)</f>
        <v>0</v>
      </c>
      <c r="S247" s="55" t="str">
        <f>IFERROR(VLOOKUP($B247,'MS8'!$A$1:$B$160,2,0),"0")</f>
        <v>0</v>
      </c>
      <c r="T247" s="58">
        <f>IFERROR(VLOOKUP(S247,'MS8'!$B$1:$C$161,2,0),0)</f>
        <v>0</v>
      </c>
      <c r="U247" s="55" t="str">
        <f>IFERROR(VLOOKUP($B247,'MS9'!$A$1:$B$160,2,0),"0")</f>
        <v>0</v>
      </c>
      <c r="V247" s="58">
        <f>IFERROR(VLOOKUP(U247,'MS9'!$B$1:$C$161,2,0),0)</f>
        <v>0</v>
      </c>
      <c r="W247" s="55" t="str">
        <f>IFERROR(VLOOKUP($B247,'MS10'!$A$1:$B$160,2,0),"0")</f>
        <v>0</v>
      </c>
      <c r="X247" s="58">
        <f>IFERROR(VLOOKUP(W247,'MS10'!$B$1:$C$161,2,0),0)</f>
        <v>0</v>
      </c>
      <c r="Y247" s="55" t="str">
        <f>IFERROR(VLOOKUP($B247,'MS11'!$A$1:$B$160,2,0),"0")</f>
        <v>0</v>
      </c>
      <c r="Z247" s="58">
        <f>IFERROR(VLOOKUP(Y247,'MS11'!$B$1:$C$161,2,0),0)</f>
        <v>0</v>
      </c>
      <c r="AA247" s="55" t="str">
        <f>IFERROR(VLOOKUP($B247,'MS12'!$A$1:$B$160,2,0),"0")</f>
        <v>0</v>
      </c>
      <c r="AB247" s="58">
        <f>IFERROR(VLOOKUP(AA247,'MS12'!$B$1:$C$161,2,0),0)</f>
        <v>0</v>
      </c>
      <c r="AC247" s="55" t="str">
        <f>IFERROR(VLOOKUP($B247,'MS13'!$A$1:$B$160,2,0),"0")</f>
        <v>0</v>
      </c>
      <c r="AD247" s="58">
        <f>IFERROR(VLOOKUP(AC247,'MS13'!$B$1:$C$161,2,0),0)</f>
        <v>0</v>
      </c>
      <c r="AE247" s="41"/>
      <c r="AF247" s="51">
        <f t="shared" si="2"/>
        <v>0</v>
      </c>
      <c r="AG247" s="58">
        <f>IFERROR(VLOOKUP($AE247,'MS1'!$A$1:$C$161,3,0),0)</f>
        <v>0</v>
      </c>
      <c r="AH247" s="58">
        <f>IFERROR(VLOOKUP($AE247,'MS2'!$A$1:$C$161,3,0),0)</f>
        <v>0</v>
      </c>
      <c r="AI247" s="58">
        <f>IFERROR(VLOOKUP($AE247,'MS3'!$A$1:$C$161,3,0),0)</f>
        <v>0</v>
      </c>
      <c r="AJ247" s="58">
        <f>IFERROR(VLOOKUP($AE247,'MS4'!$A$1:$C$161,3,0),0)</f>
        <v>0</v>
      </c>
      <c r="AK247" s="58">
        <f>IFERROR(VLOOKUP($AE247,'MS5'!$A$1:$C$161,3,0),0)</f>
        <v>0</v>
      </c>
      <c r="AL247" s="58">
        <f>IFERROR(VLOOKUP($AE247,'MS6'!$A$1:$C$161,3,0),0)</f>
        <v>0</v>
      </c>
      <c r="AM247" s="58">
        <f>IFERROR(VLOOKUP($AE247,'MS7'!$A$1:$C$161,3,0),0)</f>
        <v>0</v>
      </c>
      <c r="AN247" s="58">
        <f>IFERROR(VLOOKUP($AE247,'MS8'!$A$1:$C$161,3,0),0)</f>
        <v>0</v>
      </c>
      <c r="AO247" s="58">
        <f>IFERROR(VLOOKUP($AE247,'MS9'!$A$1:$C$161,3,0),0)</f>
        <v>0</v>
      </c>
      <c r="AP247" s="58">
        <f>IFERROR(VLOOKUP($AE247,'MS10'!$A$1:$C$161,3,0),0)</f>
        <v>0</v>
      </c>
      <c r="AQ247" s="58">
        <f>IFERROR(VLOOKUP($AE247,'MS11'!$A$1:$C$161,3,0),0)</f>
        <v>0</v>
      </c>
      <c r="AR247" s="58">
        <f>IFERROR(VLOOKUP($AE247,'MS12'!$A$1:$C$161,3,0),0)</f>
        <v>0</v>
      </c>
      <c r="AS247" s="58">
        <f>IFERROR(VLOOKUP($AE247,'MS13'!$A$1:$C$161,3,0),0)</f>
        <v>0</v>
      </c>
    </row>
    <row r="248" ht="15.75" customHeight="1">
      <c r="A248" s="45">
        <f t="shared" si="1"/>
        <v>247</v>
      </c>
      <c r="B248" s="33"/>
      <c r="C248" s="51">
        <v>0.0</v>
      </c>
      <c r="D248" s="51"/>
      <c r="E248" s="55" t="str">
        <f>IFERROR(VLOOKUP($B248,'MS1'!$A$1:$B$160,2,0),"0")</f>
        <v>0</v>
      </c>
      <c r="F248" s="58">
        <f>IFERROR(VLOOKUP(E248,'MS1'!$B$1:$C$161,2,0),0)</f>
        <v>0</v>
      </c>
      <c r="G248" s="55" t="str">
        <f>IFERROR(VLOOKUP($B248,'MS2'!$A$1:$B$160,2,0),"0")</f>
        <v>0</v>
      </c>
      <c r="H248" s="58">
        <f>IFERROR(VLOOKUP(G248,'MS2'!$B$1:$C$161,2,0),0)</f>
        <v>0</v>
      </c>
      <c r="I248" s="55">
        <f>IFERROR(VLOOKUP($B248,'MS3'!$A$1:$B$161,2,0),0)</f>
        <v>0</v>
      </c>
      <c r="J248" s="58">
        <f>IFERROR(VLOOKUP(I248,'MS3'!$B$1:$C$161,2,0),0)</f>
        <v>0</v>
      </c>
      <c r="K248" s="55" t="str">
        <f>IFERROR(VLOOKUP($B248,'MS4'!$A$1:$B$160,2,0),"0")</f>
        <v>0</v>
      </c>
      <c r="L248" s="58">
        <f>IFERROR(VLOOKUP(K248,'MS4'!$B$1:$C$161,2,0),0)</f>
        <v>0</v>
      </c>
      <c r="M248" s="55" t="str">
        <f>IFERROR(VLOOKUP($B248,'MS5'!$A$1:$B$160,2,0),"0")</f>
        <v>0</v>
      </c>
      <c r="N248" s="58">
        <f>IFERROR(VLOOKUP(M248,'MS5'!$B$1:$C$161,2,0),0)</f>
        <v>0</v>
      </c>
      <c r="O248" s="55" t="str">
        <f>IFERROR(VLOOKUP($B248,'MS6'!$A$1:$B$160,2,0),"0")</f>
        <v>0</v>
      </c>
      <c r="P248" s="58">
        <f>IFERROR(VLOOKUP(O248,'MS6'!$B$1:$C$161,2,0),0)</f>
        <v>0</v>
      </c>
      <c r="Q248" s="55" t="str">
        <f>IFERROR(VLOOKUP($B248,'MS7'!$A$1:$B$160,2,0),"0")</f>
        <v>0</v>
      </c>
      <c r="R248" s="58">
        <f>IFERROR(VLOOKUP(Q248,'MS7'!$B$1:$C$161,2,0),0)</f>
        <v>0</v>
      </c>
      <c r="S248" s="55" t="str">
        <f>IFERROR(VLOOKUP($B248,'MS8'!$A$1:$B$160,2,0),"0")</f>
        <v>0</v>
      </c>
      <c r="T248" s="58">
        <f>IFERROR(VLOOKUP(S248,'MS8'!$B$1:$C$161,2,0),0)</f>
        <v>0</v>
      </c>
      <c r="U248" s="55" t="str">
        <f>IFERROR(VLOOKUP($B248,'MS9'!$A$1:$B$160,2,0),"0")</f>
        <v>0</v>
      </c>
      <c r="V248" s="58">
        <f>IFERROR(VLOOKUP(U248,'MS9'!$B$1:$C$161,2,0),0)</f>
        <v>0</v>
      </c>
      <c r="W248" s="55" t="str">
        <f>IFERROR(VLOOKUP($B248,'MS10'!$A$1:$B$160,2,0),"0")</f>
        <v>0</v>
      </c>
      <c r="X248" s="58">
        <f>IFERROR(VLOOKUP(W248,'MS10'!$B$1:$C$161,2,0),0)</f>
        <v>0</v>
      </c>
      <c r="Y248" s="55" t="str">
        <f>IFERROR(VLOOKUP($B248,'MS11'!$A$1:$B$160,2,0),"0")</f>
        <v>0</v>
      </c>
      <c r="Z248" s="58">
        <f>IFERROR(VLOOKUP(Y248,'MS11'!$B$1:$C$161,2,0),0)</f>
        <v>0</v>
      </c>
      <c r="AA248" s="55" t="str">
        <f>IFERROR(VLOOKUP($B248,'MS12'!$A$1:$B$160,2,0),"0")</f>
        <v>0</v>
      </c>
      <c r="AB248" s="58">
        <f>IFERROR(VLOOKUP(AA248,'MS12'!$B$1:$C$161,2,0),0)</f>
        <v>0</v>
      </c>
      <c r="AC248" s="55" t="str">
        <f>IFERROR(VLOOKUP($B248,'MS13'!$A$1:$B$160,2,0),"0")</f>
        <v>0</v>
      </c>
      <c r="AD248" s="58">
        <f>IFERROR(VLOOKUP(AC248,'MS13'!$B$1:$C$161,2,0),0)</f>
        <v>0</v>
      </c>
      <c r="AE248" s="41"/>
      <c r="AF248" s="51">
        <f t="shared" si="2"/>
        <v>0</v>
      </c>
      <c r="AG248" s="58">
        <f>IFERROR(VLOOKUP($AE248,'MS1'!$A$1:$C$161,3,0),0)</f>
        <v>0</v>
      </c>
      <c r="AH248" s="58">
        <f>IFERROR(VLOOKUP($AE248,'MS2'!$A$1:$C$161,3,0),0)</f>
        <v>0</v>
      </c>
      <c r="AI248" s="58">
        <f>IFERROR(VLOOKUP($AE248,'MS3'!$A$1:$C$161,3,0),0)</f>
        <v>0</v>
      </c>
      <c r="AJ248" s="58">
        <f>IFERROR(VLOOKUP($AE248,'MS4'!$A$1:$C$161,3,0),0)</f>
        <v>0</v>
      </c>
      <c r="AK248" s="58">
        <f>IFERROR(VLOOKUP($AE248,'MS5'!$A$1:$C$161,3,0),0)</f>
        <v>0</v>
      </c>
      <c r="AL248" s="58">
        <f>IFERROR(VLOOKUP($AE248,'MS6'!$A$1:$C$161,3,0),0)</f>
        <v>0</v>
      </c>
      <c r="AM248" s="58">
        <f>IFERROR(VLOOKUP($AE248,'MS7'!$A$1:$C$161,3,0),0)</f>
        <v>0</v>
      </c>
      <c r="AN248" s="58">
        <f>IFERROR(VLOOKUP($AE248,'MS8'!$A$1:$C$161,3,0),0)</f>
        <v>0</v>
      </c>
      <c r="AO248" s="58">
        <f>IFERROR(VLOOKUP($AE248,'MS9'!$A$1:$C$161,3,0),0)</f>
        <v>0</v>
      </c>
      <c r="AP248" s="58">
        <f>IFERROR(VLOOKUP($AE248,'MS10'!$A$1:$C$161,3,0),0)</f>
        <v>0</v>
      </c>
      <c r="AQ248" s="58">
        <f>IFERROR(VLOOKUP($AE248,'MS11'!$A$1:$C$161,3,0),0)</f>
        <v>0</v>
      </c>
      <c r="AR248" s="58">
        <f>IFERROR(VLOOKUP($AE248,'MS12'!$A$1:$C$161,3,0),0)</f>
        <v>0</v>
      </c>
      <c r="AS248" s="58">
        <f>IFERROR(VLOOKUP($AE248,'MS13'!$A$1:$C$161,3,0),0)</f>
        <v>0</v>
      </c>
    </row>
    <row r="249" ht="15.75" customHeight="1">
      <c r="A249" s="45">
        <f t="shared" si="1"/>
        <v>248</v>
      </c>
      <c r="B249" s="33"/>
      <c r="C249" s="51">
        <v>0.0</v>
      </c>
      <c r="D249" s="51"/>
      <c r="E249" s="55" t="str">
        <f>IFERROR(VLOOKUP($B249,'MS1'!$A$1:$B$160,2,0),"0")</f>
        <v>0</v>
      </c>
      <c r="F249" s="58">
        <f>IFERROR(VLOOKUP(E249,'MS1'!$B$1:$C$161,2,0),0)</f>
        <v>0</v>
      </c>
      <c r="G249" s="55" t="str">
        <f>IFERROR(VLOOKUP($B249,'MS2'!$A$1:$B$160,2,0),"0")</f>
        <v>0</v>
      </c>
      <c r="H249" s="58">
        <f>IFERROR(VLOOKUP(G249,'MS2'!$B$1:$C$161,2,0),0)</f>
        <v>0</v>
      </c>
      <c r="I249" s="55">
        <f>IFERROR(VLOOKUP($B249,'MS3'!$A$1:$B$161,2,0),0)</f>
        <v>0</v>
      </c>
      <c r="J249" s="58">
        <f>IFERROR(VLOOKUP(I249,'MS3'!$B$1:$C$161,2,0),0)</f>
        <v>0</v>
      </c>
      <c r="K249" s="55" t="str">
        <f>IFERROR(VLOOKUP($B249,'MS4'!$A$1:$B$160,2,0),"0")</f>
        <v>0</v>
      </c>
      <c r="L249" s="58">
        <f>IFERROR(VLOOKUP(K249,'MS4'!$B$1:$C$161,2,0),0)</f>
        <v>0</v>
      </c>
      <c r="M249" s="55" t="str">
        <f>IFERROR(VLOOKUP($B249,'MS5'!$A$1:$B$160,2,0),"0")</f>
        <v>0</v>
      </c>
      <c r="N249" s="58">
        <f>IFERROR(VLOOKUP(M249,'MS5'!$B$1:$C$161,2,0),0)</f>
        <v>0</v>
      </c>
      <c r="O249" s="55" t="str">
        <f>IFERROR(VLOOKUP($B249,'MS6'!$A$1:$B$160,2,0),"0")</f>
        <v>0</v>
      </c>
      <c r="P249" s="58">
        <f>IFERROR(VLOOKUP(O249,'MS6'!$B$1:$C$161,2,0),0)</f>
        <v>0</v>
      </c>
      <c r="Q249" s="55" t="str">
        <f>IFERROR(VLOOKUP($B249,'MS7'!$A$1:$B$160,2,0),"0")</f>
        <v>0</v>
      </c>
      <c r="R249" s="58">
        <f>IFERROR(VLOOKUP(Q249,'MS7'!$B$1:$C$161,2,0),0)</f>
        <v>0</v>
      </c>
      <c r="S249" s="55" t="str">
        <f>IFERROR(VLOOKUP($B249,'MS8'!$A$1:$B$160,2,0),"0")</f>
        <v>0</v>
      </c>
      <c r="T249" s="58">
        <f>IFERROR(VLOOKUP(S249,'MS8'!$B$1:$C$161,2,0),0)</f>
        <v>0</v>
      </c>
      <c r="U249" s="55" t="str">
        <f>IFERROR(VLOOKUP($B249,'MS9'!$A$1:$B$160,2,0),"0")</f>
        <v>0</v>
      </c>
      <c r="V249" s="58">
        <f>IFERROR(VLOOKUP(U249,'MS9'!$B$1:$C$161,2,0),0)</f>
        <v>0</v>
      </c>
      <c r="W249" s="55" t="str">
        <f>IFERROR(VLOOKUP($B249,'MS10'!$A$1:$B$160,2,0),"0")</f>
        <v>0</v>
      </c>
      <c r="X249" s="58">
        <f>IFERROR(VLOOKUP(W249,'MS10'!$B$1:$C$161,2,0),0)</f>
        <v>0</v>
      </c>
      <c r="Y249" s="55" t="str">
        <f>IFERROR(VLOOKUP($B249,'MS11'!$A$1:$B$160,2,0),"0")</f>
        <v>0</v>
      </c>
      <c r="Z249" s="58">
        <f>IFERROR(VLOOKUP(Y249,'MS11'!$B$1:$C$161,2,0),0)</f>
        <v>0</v>
      </c>
      <c r="AA249" s="55" t="str">
        <f>IFERROR(VLOOKUP($B249,'MS12'!$A$1:$B$160,2,0),"0")</f>
        <v>0</v>
      </c>
      <c r="AB249" s="58">
        <f>IFERROR(VLOOKUP(AA249,'MS12'!$B$1:$C$161,2,0),0)</f>
        <v>0</v>
      </c>
      <c r="AC249" s="55" t="str">
        <f>IFERROR(VLOOKUP($B249,'MS13'!$A$1:$B$160,2,0),"0")</f>
        <v>0</v>
      </c>
      <c r="AD249" s="58">
        <f>IFERROR(VLOOKUP(AC249,'MS13'!$B$1:$C$161,2,0),0)</f>
        <v>0</v>
      </c>
      <c r="AE249" s="41"/>
      <c r="AF249" s="51">
        <f t="shared" si="2"/>
        <v>0</v>
      </c>
      <c r="AG249" s="58">
        <f>IFERROR(VLOOKUP($AE249,'MS1'!$A$1:$C$161,3,0),0)</f>
        <v>0</v>
      </c>
      <c r="AH249" s="58">
        <f>IFERROR(VLOOKUP($AE249,'MS2'!$A$1:$C$161,3,0),0)</f>
        <v>0</v>
      </c>
      <c r="AI249" s="58">
        <f>IFERROR(VLOOKUP($AE249,'MS3'!$A$1:$C$161,3,0),0)</f>
        <v>0</v>
      </c>
      <c r="AJ249" s="58">
        <f>IFERROR(VLOOKUP($AE249,'MS4'!$A$1:$C$161,3,0),0)</f>
        <v>0</v>
      </c>
      <c r="AK249" s="58">
        <f>IFERROR(VLOOKUP($AE249,'MS5'!$A$1:$C$161,3,0),0)</f>
        <v>0</v>
      </c>
      <c r="AL249" s="58">
        <f>IFERROR(VLOOKUP($AE249,'MS6'!$A$1:$C$161,3,0),0)</f>
        <v>0</v>
      </c>
      <c r="AM249" s="58">
        <f>IFERROR(VLOOKUP($AE249,'MS7'!$A$1:$C$161,3,0),0)</f>
        <v>0</v>
      </c>
      <c r="AN249" s="58">
        <f>IFERROR(VLOOKUP($AE249,'MS8'!$A$1:$C$161,3,0),0)</f>
        <v>0</v>
      </c>
      <c r="AO249" s="58">
        <f>IFERROR(VLOOKUP($AE249,'MS9'!$A$1:$C$161,3,0),0)</f>
        <v>0</v>
      </c>
      <c r="AP249" s="58">
        <f>IFERROR(VLOOKUP($AE249,'MS10'!$A$1:$C$161,3,0),0)</f>
        <v>0</v>
      </c>
      <c r="AQ249" s="58">
        <f>IFERROR(VLOOKUP($AE249,'MS11'!$A$1:$C$161,3,0),0)</f>
        <v>0</v>
      </c>
      <c r="AR249" s="58">
        <f>IFERROR(VLOOKUP($AE249,'MS12'!$A$1:$C$161,3,0),0)</f>
        <v>0</v>
      </c>
      <c r="AS249" s="58">
        <f>IFERROR(VLOOKUP($AE249,'MS13'!$A$1:$C$161,3,0),0)</f>
        <v>0</v>
      </c>
    </row>
    <row r="250" ht="15.75" customHeight="1">
      <c r="A250" s="45">
        <f t="shared" si="1"/>
        <v>249</v>
      </c>
      <c r="B250" s="33"/>
      <c r="C250" s="51">
        <v>0.0</v>
      </c>
      <c r="D250" s="51"/>
      <c r="E250" s="55" t="str">
        <f>IFERROR(VLOOKUP($B250,'MS1'!$A$1:$B$160,2,0),"0")</f>
        <v>0</v>
      </c>
      <c r="F250" s="58">
        <f>IFERROR(VLOOKUP(E250,'MS1'!$B$1:$C$161,2,0),0)</f>
        <v>0</v>
      </c>
      <c r="G250" s="55" t="str">
        <f>IFERROR(VLOOKUP($B250,'MS2'!$A$1:$B$160,2,0),"0")</f>
        <v>0</v>
      </c>
      <c r="H250" s="58">
        <f>IFERROR(VLOOKUP(G250,'MS2'!$B$1:$C$161,2,0),0)</f>
        <v>0</v>
      </c>
      <c r="I250" s="55">
        <f>IFERROR(VLOOKUP($B250,'MS3'!$A$1:$B$161,2,0),0)</f>
        <v>0</v>
      </c>
      <c r="J250" s="58">
        <f>IFERROR(VLOOKUP(I250,'MS3'!$B$1:$C$161,2,0),0)</f>
        <v>0</v>
      </c>
      <c r="K250" s="55" t="str">
        <f>IFERROR(VLOOKUP($B250,'MS4'!$A$1:$B$160,2,0),"0")</f>
        <v>0</v>
      </c>
      <c r="L250" s="58">
        <f>IFERROR(VLOOKUP(K250,'MS4'!$B$1:$C$161,2,0),0)</f>
        <v>0</v>
      </c>
      <c r="M250" s="55" t="str">
        <f>IFERROR(VLOOKUP($B250,'MS5'!$A$1:$B$160,2,0),"0")</f>
        <v>0</v>
      </c>
      <c r="N250" s="58">
        <f>IFERROR(VLOOKUP(M250,'MS5'!$B$1:$C$161,2,0),0)</f>
        <v>0</v>
      </c>
      <c r="O250" s="55" t="str">
        <f>IFERROR(VLOOKUP($B250,'MS6'!$A$1:$B$160,2,0),"0")</f>
        <v>0</v>
      </c>
      <c r="P250" s="58">
        <f>IFERROR(VLOOKUP(O250,'MS6'!$B$1:$C$161,2,0),0)</f>
        <v>0</v>
      </c>
      <c r="Q250" s="55" t="str">
        <f>IFERROR(VLOOKUP($B250,'MS7'!$A$1:$B$160,2,0),"0")</f>
        <v>0</v>
      </c>
      <c r="R250" s="58">
        <f>IFERROR(VLOOKUP(Q250,'MS7'!$B$1:$C$161,2,0),0)</f>
        <v>0</v>
      </c>
      <c r="S250" s="55" t="str">
        <f>IFERROR(VLOOKUP($B250,'MS8'!$A$1:$B$160,2,0),"0")</f>
        <v>0</v>
      </c>
      <c r="T250" s="58">
        <f>IFERROR(VLOOKUP(S250,'MS8'!$B$1:$C$161,2,0),0)</f>
        <v>0</v>
      </c>
      <c r="U250" s="55" t="str">
        <f>IFERROR(VLOOKUP($B250,'MS9'!$A$1:$B$160,2,0),"0")</f>
        <v>0</v>
      </c>
      <c r="V250" s="58">
        <f>IFERROR(VLOOKUP(U250,'MS9'!$B$1:$C$161,2,0),0)</f>
        <v>0</v>
      </c>
      <c r="W250" s="55" t="str">
        <f>IFERROR(VLOOKUP($B250,'MS10'!$A$1:$B$160,2,0),"0")</f>
        <v>0</v>
      </c>
      <c r="X250" s="58">
        <f>IFERROR(VLOOKUP(W250,'MS10'!$B$1:$C$161,2,0),0)</f>
        <v>0</v>
      </c>
      <c r="Y250" s="55" t="str">
        <f>IFERROR(VLOOKUP($B250,'MS11'!$A$1:$B$160,2,0),"0")</f>
        <v>0</v>
      </c>
      <c r="Z250" s="58">
        <f>IFERROR(VLOOKUP(Y250,'MS11'!$B$1:$C$161,2,0),0)</f>
        <v>0</v>
      </c>
      <c r="AA250" s="55" t="str">
        <f>IFERROR(VLOOKUP($B250,'MS12'!$A$1:$B$160,2,0),"0")</f>
        <v>0</v>
      </c>
      <c r="AB250" s="58">
        <f>IFERROR(VLOOKUP(AA250,'MS12'!$B$1:$C$161,2,0),0)</f>
        <v>0</v>
      </c>
      <c r="AC250" s="55" t="str">
        <f>IFERROR(VLOOKUP($B250,'MS13'!$A$1:$B$160,2,0),"0")</f>
        <v>0</v>
      </c>
      <c r="AD250" s="58">
        <f>IFERROR(VLOOKUP(AC250,'MS13'!$B$1:$C$161,2,0),0)</f>
        <v>0</v>
      </c>
      <c r="AE250" s="41"/>
      <c r="AF250" s="51">
        <f t="shared" si="2"/>
        <v>0</v>
      </c>
      <c r="AG250" s="58">
        <f>IFERROR(VLOOKUP($AE250,'MS1'!$A$1:$C$161,3,0),0)</f>
        <v>0</v>
      </c>
      <c r="AH250" s="58">
        <f>IFERROR(VLOOKUP($AE250,'MS2'!$A$1:$C$161,3,0),0)</f>
        <v>0</v>
      </c>
      <c r="AI250" s="58">
        <f>IFERROR(VLOOKUP($AE250,'MS3'!$A$1:$C$161,3,0),0)</f>
        <v>0</v>
      </c>
      <c r="AJ250" s="58">
        <f>IFERROR(VLOOKUP($AE250,'MS4'!$A$1:$C$161,3,0),0)</f>
        <v>0</v>
      </c>
      <c r="AK250" s="58">
        <f>IFERROR(VLOOKUP($AE250,'MS5'!$A$1:$C$161,3,0),0)</f>
        <v>0</v>
      </c>
      <c r="AL250" s="58">
        <f>IFERROR(VLOOKUP($AE250,'MS6'!$A$1:$C$161,3,0),0)</f>
        <v>0</v>
      </c>
      <c r="AM250" s="58">
        <f>IFERROR(VLOOKUP($AE250,'MS7'!$A$1:$C$161,3,0),0)</f>
        <v>0</v>
      </c>
      <c r="AN250" s="58">
        <f>IFERROR(VLOOKUP($AE250,'MS8'!$A$1:$C$161,3,0),0)</f>
        <v>0</v>
      </c>
      <c r="AO250" s="58">
        <f>IFERROR(VLOOKUP($AE250,'MS9'!$A$1:$C$161,3,0),0)</f>
        <v>0</v>
      </c>
      <c r="AP250" s="58">
        <f>IFERROR(VLOOKUP($AE250,'MS10'!$A$1:$C$161,3,0),0)</f>
        <v>0</v>
      </c>
      <c r="AQ250" s="58">
        <f>IFERROR(VLOOKUP($AE250,'MS11'!$A$1:$C$161,3,0),0)</f>
        <v>0</v>
      </c>
      <c r="AR250" s="58">
        <f>IFERROR(VLOOKUP($AE250,'MS12'!$A$1:$C$161,3,0),0)</f>
        <v>0</v>
      </c>
      <c r="AS250" s="58">
        <f>IFERROR(VLOOKUP($AE250,'MS13'!$A$1:$C$161,3,0),0)</f>
        <v>0</v>
      </c>
    </row>
    <row r="251" ht="15.75" customHeight="1">
      <c r="A251" s="45">
        <f t="shared" si="1"/>
        <v>250</v>
      </c>
      <c r="B251" s="150"/>
      <c r="C251" s="51">
        <v>0.0</v>
      </c>
      <c r="D251" s="51"/>
      <c r="E251" s="55" t="str">
        <f>IFERROR(VLOOKUP($B251,'MS1'!$A$1:$B$160,2,0),"0")</f>
        <v>0</v>
      </c>
      <c r="F251" s="58">
        <f>IFERROR(VLOOKUP(E251,'MS1'!$B$1:$C$161,2,0),0)</f>
        <v>0</v>
      </c>
      <c r="G251" s="55" t="str">
        <f>IFERROR(VLOOKUP($B251,'MS2'!$A$1:$B$160,2,0),"0")</f>
        <v>0</v>
      </c>
      <c r="H251" s="58">
        <f>IFERROR(VLOOKUP(G251,'MS2'!$B$1:$C$161,2,0),0)</f>
        <v>0</v>
      </c>
      <c r="I251" s="55">
        <f>IFERROR(VLOOKUP($B251,'MS3'!$A$1:$B$161,2,0),0)</f>
        <v>0</v>
      </c>
      <c r="J251" s="58">
        <f>IFERROR(VLOOKUP(I251,'MS3'!$B$1:$C$161,2,0),0)</f>
        <v>0</v>
      </c>
      <c r="K251" s="55" t="str">
        <f>IFERROR(VLOOKUP($B251,'MS4'!$A$1:$B$160,2,0),"0")</f>
        <v>0</v>
      </c>
      <c r="L251" s="58">
        <f>IFERROR(VLOOKUP(K251,'MS4'!$B$1:$C$161,2,0),0)</f>
        <v>0</v>
      </c>
      <c r="M251" s="55" t="str">
        <f>IFERROR(VLOOKUP($B251,'MS5'!$A$1:$B$160,2,0),"0")</f>
        <v>0</v>
      </c>
      <c r="N251" s="58">
        <f>IFERROR(VLOOKUP(M251,'MS5'!$B$1:$C$161,2,0),0)</f>
        <v>0</v>
      </c>
      <c r="O251" s="55" t="str">
        <f>IFERROR(VLOOKUP($B251,'MS6'!$A$1:$B$160,2,0),"0")</f>
        <v>0</v>
      </c>
      <c r="P251" s="58">
        <f>IFERROR(VLOOKUP(O251,'MS6'!$B$1:$C$161,2,0),0)</f>
        <v>0</v>
      </c>
      <c r="Q251" s="55" t="str">
        <f>IFERROR(VLOOKUP($B251,'MS7'!$A$1:$B$160,2,0),"0")</f>
        <v>0</v>
      </c>
      <c r="R251" s="58">
        <f>IFERROR(VLOOKUP(Q251,'MS7'!$B$1:$C$161,2,0),0)</f>
        <v>0</v>
      </c>
      <c r="S251" s="55" t="str">
        <f>IFERROR(VLOOKUP($B251,'MS8'!$A$1:$B$160,2,0),"0")</f>
        <v>0</v>
      </c>
      <c r="T251" s="58">
        <f>IFERROR(VLOOKUP(S251,'MS8'!$B$1:$C$161,2,0),0)</f>
        <v>0</v>
      </c>
      <c r="U251" s="55" t="str">
        <f>IFERROR(VLOOKUP($B251,'MS9'!$A$1:$B$160,2,0),"0")</f>
        <v>0</v>
      </c>
      <c r="V251" s="58">
        <f>IFERROR(VLOOKUP(U251,'MS9'!$B$1:$C$161,2,0),0)</f>
        <v>0</v>
      </c>
      <c r="W251" s="55" t="str">
        <f>IFERROR(VLOOKUP($B251,'MS10'!$A$1:$B$160,2,0),"0")</f>
        <v>0</v>
      </c>
      <c r="X251" s="58">
        <f>IFERROR(VLOOKUP(W251,'MS10'!$B$1:$C$161,2,0),0)</f>
        <v>0</v>
      </c>
      <c r="Y251" s="55" t="str">
        <f>IFERROR(VLOOKUP($B251,'MS11'!$A$1:$B$160,2,0),"0")</f>
        <v>0</v>
      </c>
      <c r="Z251" s="58">
        <f>IFERROR(VLOOKUP(Y251,'MS11'!$B$1:$C$161,2,0),0)</f>
        <v>0</v>
      </c>
      <c r="AA251" s="55" t="str">
        <f>IFERROR(VLOOKUP($B251,'MS12'!$A$1:$B$160,2,0),"0")</f>
        <v>0</v>
      </c>
      <c r="AB251" s="58">
        <f>IFERROR(VLOOKUP(AA251,'MS12'!$B$1:$C$161,2,0),0)</f>
        <v>0</v>
      </c>
      <c r="AC251" s="55" t="str">
        <f>IFERROR(VLOOKUP($B251,'MS13'!$A$1:$B$160,2,0),"0")</f>
        <v>0</v>
      </c>
      <c r="AD251" s="58">
        <f>IFERROR(VLOOKUP(AC251,'MS13'!$B$1:$C$161,2,0),0)</f>
        <v>0</v>
      </c>
      <c r="AE251" s="41"/>
      <c r="AF251" s="51">
        <f t="shared" si="2"/>
        <v>0</v>
      </c>
      <c r="AG251" s="58">
        <f>IFERROR(VLOOKUP($AE251,'MS1'!$A$1:$C$161,3,0),0)</f>
        <v>0</v>
      </c>
      <c r="AH251" s="58">
        <f>IFERROR(VLOOKUP($AE251,'MS2'!$A$1:$C$161,3,0),0)</f>
        <v>0</v>
      </c>
      <c r="AI251" s="58">
        <f>IFERROR(VLOOKUP($AE251,'MS3'!$A$1:$C$161,3,0),0)</f>
        <v>0</v>
      </c>
      <c r="AJ251" s="58">
        <f>IFERROR(VLOOKUP($AE251,'MS4'!$A$1:$C$161,3,0),0)</f>
        <v>0</v>
      </c>
      <c r="AK251" s="58">
        <f>IFERROR(VLOOKUP($AE251,'MS5'!$A$1:$C$161,3,0),0)</f>
        <v>0</v>
      </c>
      <c r="AL251" s="58">
        <f>IFERROR(VLOOKUP($AE251,'MS6'!$A$1:$C$161,3,0),0)</f>
        <v>0</v>
      </c>
      <c r="AM251" s="58">
        <f>IFERROR(VLOOKUP($AE251,'MS7'!$A$1:$C$161,3,0),0)</f>
        <v>0</v>
      </c>
      <c r="AN251" s="58">
        <f>IFERROR(VLOOKUP($AE251,'MS8'!$A$1:$C$161,3,0),0)</f>
        <v>0</v>
      </c>
      <c r="AO251" s="58">
        <f>IFERROR(VLOOKUP($AE251,'MS9'!$A$1:$C$161,3,0),0)</f>
        <v>0</v>
      </c>
      <c r="AP251" s="58">
        <f>IFERROR(VLOOKUP($AE251,'MS10'!$A$1:$C$161,3,0),0)</f>
        <v>0</v>
      </c>
      <c r="AQ251" s="58">
        <f>IFERROR(VLOOKUP($AE251,'MS11'!$A$1:$C$161,3,0),0)</f>
        <v>0</v>
      </c>
      <c r="AR251" s="58">
        <f>IFERROR(VLOOKUP($AE251,'MS12'!$A$1:$C$161,3,0),0)</f>
        <v>0</v>
      </c>
      <c r="AS251" s="58">
        <f>IFERROR(VLOOKUP($AE251,'MS13'!$A$1:$C$161,3,0),0)</f>
        <v>0</v>
      </c>
    </row>
    <row r="252" ht="15.75" customHeight="1">
      <c r="A252" s="165"/>
      <c r="B252" s="166"/>
      <c r="C252" s="57"/>
      <c r="D252" s="57"/>
      <c r="E252" s="167"/>
      <c r="F252" s="168"/>
      <c r="G252" s="167"/>
      <c r="H252" s="168"/>
      <c r="I252" s="167"/>
      <c r="J252" s="168"/>
      <c r="K252" s="167"/>
      <c r="L252" s="168"/>
      <c r="M252" s="167"/>
      <c r="N252" s="168"/>
      <c r="O252" s="167"/>
      <c r="P252" s="168"/>
      <c r="Q252" s="167"/>
      <c r="R252" s="168"/>
      <c r="S252" s="167"/>
      <c r="T252" s="168"/>
      <c r="U252" s="167"/>
      <c r="V252" s="168"/>
      <c r="W252" s="167"/>
      <c r="X252" s="168"/>
      <c r="Y252" s="167"/>
      <c r="Z252" s="168"/>
      <c r="AA252" s="167"/>
      <c r="AB252" s="168"/>
      <c r="AC252" s="167"/>
      <c r="AD252" s="168"/>
      <c r="AE252" s="166"/>
      <c r="AF252" s="57"/>
      <c r="AG252" s="168"/>
      <c r="AH252" s="168"/>
      <c r="AI252" s="168"/>
      <c r="AJ252" s="168"/>
      <c r="AK252" s="168"/>
      <c r="AL252" s="168"/>
      <c r="AM252" s="168"/>
      <c r="AN252" s="168"/>
      <c r="AO252" s="168"/>
      <c r="AP252" s="168"/>
      <c r="AQ252" s="168"/>
      <c r="AR252" s="169"/>
      <c r="AS252" s="169"/>
    </row>
    <row r="253" ht="15.75" customHeight="1">
      <c r="A253" s="165"/>
      <c r="B253" s="166"/>
      <c r="C253" s="57"/>
      <c r="D253" s="57"/>
      <c r="E253" s="167"/>
      <c r="F253" s="168"/>
      <c r="G253" s="167"/>
      <c r="H253" s="168"/>
      <c r="I253" s="167"/>
      <c r="J253" s="168"/>
      <c r="K253" s="167"/>
      <c r="L253" s="168"/>
      <c r="M253" s="167"/>
      <c r="N253" s="168"/>
      <c r="O253" s="167"/>
      <c r="P253" s="168"/>
      <c r="Q253" s="167"/>
      <c r="R253" s="168"/>
      <c r="S253" s="167"/>
      <c r="T253" s="168"/>
      <c r="U253" s="167"/>
      <c r="V253" s="168"/>
      <c r="W253" s="167"/>
      <c r="X253" s="168"/>
      <c r="Y253" s="167"/>
      <c r="Z253" s="168"/>
      <c r="AA253" s="167"/>
      <c r="AB253" s="168"/>
      <c r="AC253" s="167"/>
      <c r="AD253" s="168"/>
      <c r="AE253" s="166"/>
      <c r="AF253" s="57"/>
      <c r="AG253" s="168"/>
      <c r="AH253" s="168"/>
      <c r="AI253" s="168"/>
      <c r="AJ253" s="168"/>
      <c r="AK253" s="168"/>
      <c r="AL253" s="168"/>
      <c r="AM253" s="168"/>
      <c r="AN253" s="168"/>
      <c r="AO253" s="168"/>
      <c r="AP253" s="168"/>
      <c r="AQ253" s="168"/>
      <c r="AR253" s="169"/>
      <c r="AS253" s="169"/>
    </row>
    <row r="254" ht="15.75" customHeight="1">
      <c r="A254" s="165"/>
      <c r="B254" s="166"/>
      <c r="C254" s="57"/>
      <c r="D254" s="57"/>
      <c r="E254" s="167"/>
      <c r="F254" s="168"/>
      <c r="G254" s="167"/>
      <c r="H254" s="168"/>
      <c r="I254" s="167"/>
      <c r="J254" s="168"/>
      <c r="K254" s="167"/>
      <c r="L254" s="168"/>
      <c r="M254" s="167"/>
      <c r="N254" s="168"/>
      <c r="O254" s="167"/>
      <c r="P254" s="168"/>
      <c r="Q254" s="167"/>
      <c r="R254" s="168"/>
      <c r="S254" s="167"/>
      <c r="T254" s="168"/>
      <c r="U254" s="167"/>
      <c r="V254" s="168"/>
      <c r="W254" s="167"/>
      <c r="X254" s="168"/>
      <c r="Y254" s="167"/>
      <c r="Z254" s="168"/>
      <c r="AA254" s="167"/>
      <c r="AB254" s="168"/>
      <c r="AC254" s="167"/>
      <c r="AD254" s="168"/>
      <c r="AE254" s="166"/>
      <c r="AF254" s="57"/>
      <c r="AG254" s="168"/>
      <c r="AH254" s="168"/>
      <c r="AI254" s="168"/>
      <c r="AJ254" s="168"/>
      <c r="AK254" s="168"/>
      <c r="AL254" s="168"/>
      <c r="AM254" s="168"/>
      <c r="AN254" s="168"/>
      <c r="AO254" s="168"/>
      <c r="AP254" s="168"/>
      <c r="AQ254" s="168"/>
      <c r="AR254" s="169"/>
      <c r="AS254" s="169"/>
    </row>
    <row r="255" ht="15.75" customHeight="1">
      <c r="A255" s="165"/>
      <c r="B255" s="166"/>
      <c r="C255" s="57"/>
      <c r="D255" s="57"/>
      <c r="E255" s="167"/>
      <c r="F255" s="168"/>
      <c r="G255" s="167"/>
      <c r="H255" s="168"/>
      <c r="I255" s="167"/>
      <c r="J255" s="168"/>
      <c r="K255" s="167"/>
      <c r="L255" s="168"/>
      <c r="M255" s="167"/>
      <c r="N255" s="168"/>
      <c r="O255" s="167"/>
      <c r="P255" s="168"/>
      <c r="Q255" s="167"/>
      <c r="R255" s="168"/>
      <c r="S255" s="167"/>
      <c r="T255" s="168"/>
      <c r="U255" s="167"/>
      <c r="V255" s="168"/>
      <c r="W255" s="167"/>
      <c r="X255" s="168"/>
      <c r="Y255" s="167"/>
      <c r="Z255" s="168"/>
      <c r="AA255" s="167"/>
      <c r="AB255" s="168"/>
      <c r="AC255" s="167"/>
      <c r="AD255" s="168"/>
      <c r="AE255" s="166"/>
      <c r="AF255" s="57"/>
      <c r="AG255" s="168"/>
      <c r="AH255" s="168"/>
      <c r="AI255" s="168"/>
      <c r="AJ255" s="168"/>
      <c r="AK255" s="168"/>
      <c r="AL255" s="168"/>
      <c r="AM255" s="168"/>
      <c r="AN255" s="168"/>
      <c r="AO255" s="168"/>
      <c r="AP255" s="168"/>
      <c r="AQ255" s="168"/>
      <c r="AR255" s="169"/>
      <c r="AS255" s="169"/>
    </row>
    <row r="256" ht="15.75" customHeight="1">
      <c r="A256" s="165"/>
      <c r="B256" s="166"/>
      <c r="C256" s="57"/>
      <c r="D256" s="57"/>
      <c r="E256" s="167"/>
      <c r="F256" s="168"/>
      <c r="G256" s="167"/>
      <c r="H256" s="168"/>
      <c r="I256" s="167"/>
      <c r="J256" s="168"/>
      <c r="K256" s="167"/>
      <c r="L256" s="168"/>
      <c r="M256" s="167"/>
      <c r="N256" s="168"/>
      <c r="O256" s="167"/>
      <c r="P256" s="168"/>
      <c r="Q256" s="167"/>
      <c r="R256" s="168"/>
      <c r="S256" s="167"/>
      <c r="T256" s="168"/>
      <c r="U256" s="167"/>
      <c r="V256" s="168"/>
      <c r="W256" s="167"/>
      <c r="X256" s="168"/>
      <c r="Y256" s="167"/>
      <c r="Z256" s="168"/>
      <c r="AA256" s="167"/>
      <c r="AB256" s="168"/>
      <c r="AC256" s="167"/>
      <c r="AD256" s="168"/>
      <c r="AE256" s="166"/>
      <c r="AF256" s="57"/>
      <c r="AG256" s="168"/>
      <c r="AH256" s="168"/>
      <c r="AI256" s="168"/>
      <c r="AJ256" s="168"/>
      <c r="AK256" s="168"/>
      <c r="AL256" s="168"/>
      <c r="AM256" s="168"/>
      <c r="AN256" s="168"/>
      <c r="AO256" s="168"/>
      <c r="AP256" s="168"/>
      <c r="AQ256" s="168"/>
      <c r="AR256" s="169"/>
      <c r="AS256" s="169"/>
    </row>
    <row r="257" ht="15.75" customHeight="1">
      <c r="A257" s="165"/>
      <c r="B257" s="166"/>
      <c r="C257" s="57"/>
      <c r="D257" s="57"/>
      <c r="E257" s="167"/>
      <c r="F257" s="168"/>
      <c r="G257" s="167"/>
      <c r="H257" s="168"/>
      <c r="I257" s="167"/>
      <c r="J257" s="168"/>
      <c r="K257" s="167"/>
      <c r="L257" s="168"/>
      <c r="M257" s="167"/>
      <c r="N257" s="168"/>
      <c r="O257" s="167"/>
      <c r="P257" s="168"/>
      <c r="Q257" s="167"/>
      <c r="R257" s="168"/>
      <c r="S257" s="167"/>
      <c r="T257" s="168"/>
      <c r="U257" s="167"/>
      <c r="V257" s="168"/>
      <c r="W257" s="167"/>
      <c r="X257" s="168"/>
      <c r="Y257" s="167"/>
      <c r="Z257" s="168"/>
      <c r="AA257" s="167"/>
      <c r="AB257" s="168"/>
      <c r="AC257" s="167"/>
      <c r="AD257" s="168"/>
      <c r="AE257" s="166"/>
      <c r="AF257" s="57"/>
      <c r="AG257" s="168"/>
      <c r="AH257" s="168"/>
      <c r="AI257" s="168"/>
      <c r="AJ257" s="168"/>
      <c r="AK257" s="168"/>
      <c r="AL257" s="168"/>
      <c r="AM257" s="168"/>
      <c r="AN257" s="168"/>
      <c r="AO257" s="168"/>
      <c r="AP257" s="168"/>
      <c r="AQ257" s="168"/>
      <c r="AR257" s="169"/>
      <c r="AS257" s="169"/>
    </row>
    <row r="258" ht="15.75" customHeight="1">
      <c r="A258" s="165"/>
      <c r="B258" s="166"/>
      <c r="C258" s="57"/>
      <c r="D258" s="57"/>
      <c r="E258" s="167"/>
      <c r="F258" s="168"/>
      <c r="G258" s="167"/>
      <c r="H258" s="168"/>
      <c r="I258" s="167"/>
      <c r="J258" s="168"/>
      <c r="K258" s="167"/>
      <c r="L258" s="168"/>
      <c r="M258" s="167"/>
      <c r="N258" s="168"/>
      <c r="O258" s="167"/>
      <c r="P258" s="168"/>
      <c r="Q258" s="167"/>
      <c r="R258" s="168"/>
      <c r="S258" s="167"/>
      <c r="T258" s="168"/>
      <c r="U258" s="167"/>
      <c r="V258" s="168"/>
      <c r="W258" s="167"/>
      <c r="X258" s="168"/>
      <c r="Y258" s="167"/>
      <c r="Z258" s="168"/>
      <c r="AA258" s="167"/>
      <c r="AB258" s="168"/>
      <c r="AC258" s="167"/>
      <c r="AD258" s="168"/>
      <c r="AE258" s="166"/>
      <c r="AF258" s="57"/>
      <c r="AG258" s="168"/>
      <c r="AH258" s="168"/>
      <c r="AI258" s="168"/>
      <c r="AJ258" s="168"/>
      <c r="AK258" s="168"/>
      <c r="AL258" s="168"/>
      <c r="AM258" s="168"/>
      <c r="AN258" s="168"/>
      <c r="AO258" s="168"/>
      <c r="AP258" s="168"/>
      <c r="AQ258" s="168"/>
      <c r="AR258" s="169"/>
      <c r="AS258" s="169"/>
    </row>
    <row r="259" ht="15.75" customHeight="1">
      <c r="A259" s="165"/>
      <c r="B259" s="166"/>
      <c r="C259" s="57"/>
      <c r="D259" s="57"/>
      <c r="E259" s="167"/>
      <c r="F259" s="168"/>
      <c r="G259" s="167"/>
      <c r="H259" s="168"/>
      <c r="I259" s="167"/>
      <c r="J259" s="168"/>
      <c r="K259" s="167"/>
      <c r="L259" s="168"/>
      <c r="M259" s="167"/>
      <c r="N259" s="168"/>
      <c r="O259" s="167"/>
      <c r="P259" s="168"/>
      <c r="Q259" s="167"/>
      <c r="R259" s="168"/>
      <c r="S259" s="167"/>
      <c r="T259" s="168"/>
      <c r="U259" s="167"/>
      <c r="V259" s="168"/>
      <c r="W259" s="167"/>
      <c r="X259" s="168"/>
      <c r="Y259" s="167"/>
      <c r="Z259" s="168"/>
      <c r="AA259" s="167"/>
      <c r="AB259" s="168"/>
      <c r="AC259" s="167"/>
      <c r="AD259" s="168"/>
      <c r="AE259" s="166"/>
      <c r="AF259" s="57"/>
      <c r="AG259" s="168"/>
      <c r="AH259" s="168"/>
      <c r="AI259" s="168"/>
      <c r="AJ259" s="168"/>
      <c r="AK259" s="168"/>
      <c r="AL259" s="168"/>
      <c r="AM259" s="168"/>
      <c r="AN259" s="168"/>
      <c r="AO259" s="168"/>
      <c r="AP259" s="168"/>
      <c r="AQ259" s="168"/>
      <c r="AR259" s="169"/>
      <c r="AS259" s="169"/>
    </row>
    <row r="260" ht="15.75" customHeight="1">
      <c r="A260" s="165"/>
      <c r="B260" s="166"/>
      <c r="C260" s="57"/>
      <c r="D260" s="57"/>
      <c r="E260" s="167"/>
      <c r="F260" s="168"/>
      <c r="G260" s="167"/>
      <c r="H260" s="168"/>
      <c r="I260" s="167"/>
      <c r="J260" s="168"/>
      <c r="K260" s="167"/>
      <c r="L260" s="168"/>
      <c r="M260" s="167"/>
      <c r="N260" s="168"/>
      <c r="O260" s="167"/>
      <c r="P260" s="168"/>
      <c r="Q260" s="167"/>
      <c r="R260" s="168"/>
      <c r="S260" s="167"/>
      <c r="T260" s="168"/>
      <c r="U260" s="167"/>
      <c r="V260" s="168"/>
      <c r="W260" s="167"/>
      <c r="X260" s="168"/>
      <c r="Y260" s="167"/>
      <c r="Z260" s="168"/>
      <c r="AA260" s="167"/>
      <c r="AB260" s="168"/>
      <c r="AC260" s="167"/>
      <c r="AD260" s="168"/>
      <c r="AE260" s="166"/>
      <c r="AF260" s="57"/>
      <c r="AG260" s="168"/>
      <c r="AH260" s="168"/>
      <c r="AI260" s="168"/>
      <c r="AJ260" s="168"/>
      <c r="AK260" s="168"/>
      <c r="AL260" s="168"/>
      <c r="AM260" s="168"/>
      <c r="AN260" s="168"/>
      <c r="AO260" s="168"/>
      <c r="AP260" s="168"/>
      <c r="AQ260" s="168"/>
      <c r="AR260" s="169"/>
      <c r="AS260" s="169"/>
    </row>
    <row r="261" ht="15.75" customHeight="1">
      <c r="A261" s="165"/>
      <c r="B261" s="166"/>
      <c r="C261" s="57"/>
      <c r="D261" s="57"/>
      <c r="E261" s="167"/>
      <c r="F261" s="168"/>
      <c r="G261" s="167"/>
      <c r="H261" s="168"/>
      <c r="I261" s="167"/>
      <c r="J261" s="168"/>
      <c r="K261" s="167"/>
      <c r="L261" s="168"/>
      <c r="M261" s="167"/>
      <c r="N261" s="168"/>
      <c r="O261" s="167"/>
      <c r="P261" s="168"/>
      <c r="Q261" s="167"/>
      <c r="R261" s="168"/>
      <c r="S261" s="167"/>
      <c r="T261" s="168"/>
      <c r="U261" s="167"/>
      <c r="V261" s="168"/>
      <c r="W261" s="167"/>
      <c r="X261" s="168"/>
      <c r="Y261" s="167"/>
      <c r="Z261" s="168"/>
      <c r="AA261" s="167"/>
      <c r="AB261" s="168"/>
      <c r="AC261" s="167"/>
      <c r="AD261" s="168"/>
      <c r="AE261" s="166"/>
      <c r="AF261" s="57"/>
      <c r="AG261" s="168"/>
      <c r="AH261" s="168"/>
      <c r="AI261" s="168"/>
      <c r="AJ261" s="168"/>
      <c r="AK261" s="168"/>
      <c r="AL261" s="168"/>
      <c r="AM261" s="168"/>
      <c r="AN261" s="168"/>
      <c r="AO261" s="168"/>
      <c r="AP261" s="168"/>
      <c r="AQ261" s="168"/>
      <c r="AR261" s="169"/>
      <c r="AS261" s="169"/>
    </row>
    <row r="262" ht="15.75" customHeight="1">
      <c r="A262" s="165"/>
      <c r="B262" s="166"/>
      <c r="C262" s="57"/>
      <c r="D262" s="57"/>
      <c r="E262" s="167"/>
      <c r="F262" s="168"/>
      <c r="G262" s="167"/>
      <c r="H262" s="168"/>
      <c r="I262" s="167"/>
      <c r="J262" s="168"/>
      <c r="K262" s="167"/>
      <c r="L262" s="168"/>
      <c r="M262" s="167"/>
      <c r="N262" s="168"/>
      <c r="O262" s="167"/>
      <c r="P262" s="168"/>
      <c r="Q262" s="167"/>
      <c r="R262" s="168"/>
      <c r="S262" s="167"/>
      <c r="T262" s="168"/>
      <c r="U262" s="167"/>
      <c r="V262" s="168"/>
      <c r="W262" s="167"/>
      <c r="X262" s="168"/>
      <c r="Y262" s="167"/>
      <c r="Z262" s="168"/>
      <c r="AA262" s="167"/>
      <c r="AB262" s="168"/>
      <c r="AC262" s="167"/>
      <c r="AD262" s="168"/>
      <c r="AE262" s="166"/>
      <c r="AF262" s="57"/>
      <c r="AG262" s="168"/>
      <c r="AH262" s="168"/>
      <c r="AI262" s="168"/>
      <c r="AJ262" s="168"/>
      <c r="AK262" s="168"/>
      <c r="AL262" s="168"/>
      <c r="AM262" s="168"/>
      <c r="AN262" s="168"/>
      <c r="AO262" s="168"/>
      <c r="AP262" s="168"/>
      <c r="AQ262" s="168"/>
      <c r="AR262" s="169"/>
      <c r="AS262" s="169"/>
    </row>
    <row r="263" ht="15.75" customHeight="1">
      <c r="A263" s="165"/>
      <c r="B263" s="166"/>
      <c r="C263" s="57"/>
      <c r="D263" s="57"/>
      <c r="E263" s="167"/>
      <c r="F263" s="168"/>
      <c r="G263" s="167"/>
      <c r="H263" s="168"/>
      <c r="I263" s="167"/>
      <c r="J263" s="168"/>
      <c r="K263" s="167"/>
      <c r="L263" s="168"/>
      <c r="M263" s="167"/>
      <c r="N263" s="168"/>
      <c r="O263" s="167"/>
      <c r="P263" s="168"/>
      <c r="Q263" s="167"/>
      <c r="R263" s="168"/>
      <c r="S263" s="167"/>
      <c r="T263" s="168"/>
      <c r="U263" s="167"/>
      <c r="V263" s="168"/>
      <c r="W263" s="167"/>
      <c r="X263" s="168"/>
      <c r="Y263" s="167"/>
      <c r="Z263" s="168"/>
      <c r="AA263" s="167"/>
      <c r="AB263" s="168"/>
      <c r="AC263" s="167"/>
      <c r="AD263" s="168"/>
      <c r="AE263" s="166"/>
      <c r="AF263" s="57"/>
      <c r="AG263" s="168"/>
      <c r="AH263" s="168"/>
      <c r="AI263" s="168"/>
      <c r="AJ263" s="168"/>
      <c r="AK263" s="168"/>
      <c r="AL263" s="168"/>
      <c r="AM263" s="168"/>
      <c r="AN263" s="168"/>
      <c r="AO263" s="168"/>
      <c r="AP263" s="168"/>
      <c r="AQ263" s="168"/>
      <c r="AR263" s="169"/>
      <c r="AS263" s="169"/>
    </row>
    <row r="264" ht="15.75" customHeight="1">
      <c r="A264" s="165"/>
      <c r="B264" s="166"/>
      <c r="C264" s="57"/>
      <c r="D264" s="57"/>
      <c r="E264" s="167"/>
      <c r="F264" s="168"/>
      <c r="G264" s="167"/>
      <c r="H264" s="168"/>
      <c r="I264" s="167"/>
      <c r="J264" s="168"/>
      <c r="K264" s="167"/>
      <c r="L264" s="168"/>
      <c r="M264" s="167"/>
      <c r="N264" s="168"/>
      <c r="O264" s="167"/>
      <c r="P264" s="168"/>
      <c r="Q264" s="167"/>
      <c r="R264" s="168"/>
      <c r="S264" s="167"/>
      <c r="T264" s="168"/>
      <c r="U264" s="167"/>
      <c r="V264" s="168"/>
      <c r="W264" s="167"/>
      <c r="X264" s="168"/>
      <c r="Y264" s="167"/>
      <c r="Z264" s="168"/>
      <c r="AA264" s="167"/>
      <c r="AB264" s="168"/>
      <c r="AC264" s="167"/>
      <c r="AD264" s="168"/>
      <c r="AE264" s="166"/>
      <c r="AF264" s="57"/>
      <c r="AG264" s="168"/>
      <c r="AH264" s="168"/>
      <c r="AI264" s="168"/>
      <c r="AJ264" s="168"/>
      <c r="AK264" s="168"/>
      <c r="AL264" s="168"/>
      <c r="AM264" s="168"/>
      <c r="AN264" s="168"/>
      <c r="AO264" s="168"/>
      <c r="AP264" s="168"/>
      <c r="AQ264" s="168"/>
      <c r="AR264" s="169"/>
      <c r="AS264" s="169"/>
    </row>
    <row r="265" ht="15.75" customHeight="1">
      <c r="A265" s="165"/>
      <c r="B265" s="166"/>
      <c r="C265" s="57"/>
      <c r="D265" s="57"/>
      <c r="E265" s="167"/>
      <c r="F265" s="168"/>
      <c r="G265" s="167"/>
      <c r="H265" s="168"/>
      <c r="I265" s="167"/>
      <c r="J265" s="168"/>
      <c r="K265" s="167"/>
      <c r="L265" s="168"/>
      <c r="M265" s="167"/>
      <c r="N265" s="168"/>
      <c r="O265" s="167"/>
      <c r="P265" s="168"/>
      <c r="Q265" s="167"/>
      <c r="R265" s="168"/>
      <c r="S265" s="167"/>
      <c r="T265" s="168"/>
      <c r="U265" s="167"/>
      <c r="V265" s="168"/>
      <c r="W265" s="167"/>
      <c r="X265" s="168"/>
      <c r="Y265" s="167"/>
      <c r="Z265" s="168"/>
      <c r="AA265" s="167"/>
      <c r="AB265" s="168"/>
      <c r="AC265" s="167"/>
      <c r="AD265" s="168"/>
      <c r="AE265" s="166"/>
      <c r="AF265" s="57"/>
      <c r="AG265" s="168"/>
      <c r="AH265" s="168"/>
      <c r="AI265" s="168"/>
      <c r="AJ265" s="168"/>
      <c r="AK265" s="168"/>
      <c r="AL265" s="168"/>
      <c r="AM265" s="168"/>
      <c r="AN265" s="168"/>
      <c r="AO265" s="168"/>
      <c r="AP265" s="168"/>
      <c r="AQ265" s="168"/>
      <c r="AR265" s="169"/>
      <c r="AS265" s="169"/>
    </row>
    <row r="266" ht="15.75" customHeight="1">
      <c r="A266" s="165"/>
      <c r="B266" s="166"/>
      <c r="C266" s="57"/>
      <c r="D266" s="57"/>
      <c r="E266" s="167"/>
      <c r="F266" s="168"/>
      <c r="G266" s="167"/>
      <c r="H266" s="168"/>
      <c r="I266" s="167"/>
      <c r="J266" s="168"/>
      <c r="K266" s="167"/>
      <c r="L266" s="168"/>
      <c r="M266" s="167"/>
      <c r="N266" s="168"/>
      <c r="O266" s="167"/>
      <c r="P266" s="168"/>
      <c r="Q266" s="167"/>
      <c r="R266" s="168"/>
      <c r="S266" s="167"/>
      <c r="T266" s="168"/>
      <c r="U266" s="167"/>
      <c r="V266" s="168"/>
      <c r="W266" s="167"/>
      <c r="X266" s="168"/>
      <c r="Y266" s="167"/>
      <c r="Z266" s="168"/>
      <c r="AA266" s="167"/>
      <c r="AB266" s="168"/>
      <c r="AC266" s="167"/>
      <c r="AD266" s="168"/>
      <c r="AE266" s="166"/>
      <c r="AF266" s="57"/>
      <c r="AG266" s="168"/>
      <c r="AH266" s="168"/>
      <c r="AI266" s="168"/>
      <c r="AJ266" s="168"/>
      <c r="AK266" s="168"/>
      <c r="AL266" s="168"/>
      <c r="AM266" s="168"/>
      <c r="AN266" s="168"/>
      <c r="AO266" s="168"/>
      <c r="AP266" s="168"/>
      <c r="AQ266" s="168"/>
      <c r="AR266" s="169"/>
      <c r="AS266" s="169"/>
    </row>
    <row r="267" ht="15.75" customHeight="1">
      <c r="A267" s="165"/>
      <c r="B267" s="166"/>
      <c r="C267" s="57"/>
      <c r="D267" s="57"/>
      <c r="E267" s="167"/>
      <c r="F267" s="168"/>
      <c r="G267" s="167"/>
      <c r="H267" s="168"/>
      <c r="I267" s="167"/>
      <c r="J267" s="168"/>
      <c r="K267" s="167"/>
      <c r="L267" s="168"/>
      <c r="M267" s="167"/>
      <c r="N267" s="168"/>
      <c r="O267" s="167"/>
      <c r="P267" s="168"/>
      <c r="Q267" s="167"/>
      <c r="R267" s="168"/>
      <c r="S267" s="167"/>
      <c r="T267" s="168"/>
      <c r="U267" s="167"/>
      <c r="V267" s="168"/>
      <c r="W267" s="167"/>
      <c r="X267" s="168"/>
      <c r="Y267" s="167"/>
      <c r="Z267" s="168"/>
      <c r="AA267" s="167"/>
      <c r="AB267" s="168"/>
      <c r="AC267" s="167"/>
      <c r="AD267" s="168"/>
      <c r="AE267" s="166"/>
      <c r="AF267" s="57"/>
      <c r="AG267" s="168"/>
      <c r="AH267" s="168"/>
      <c r="AI267" s="168"/>
      <c r="AJ267" s="168"/>
      <c r="AK267" s="168"/>
      <c r="AL267" s="168"/>
      <c r="AM267" s="168"/>
      <c r="AN267" s="168"/>
      <c r="AO267" s="168"/>
      <c r="AP267" s="168"/>
      <c r="AQ267" s="168"/>
      <c r="AR267" s="169"/>
      <c r="AS267" s="169"/>
    </row>
    <row r="268" ht="15.75" customHeight="1">
      <c r="A268" s="165"/>
      <c r="B268" s="166"/>
      <c r="C268" s="57"/>
      <c r="D268" s="57"/>
      <c r="E268" s="167"/>
      <c r="F268" s="168"/>
      <c r="G268" s="167"/>
      <c r="H268" s="168"/>
      <c r="I268" s="167"/>
      <c r="J268" s="168"/>
      <c r="K268" s="167"/>
      <c r="L268" s="168"/>
      <c r="M268" s="167"/>
      <c r="N268" s="168"/>
      <c r="O268" s="167"/>
      <c r="P268" s="168"/>
      <c r="Q268" s="167"/>
      <c r="R268" s="168"/>
      <c r="S268" s="167"/>
      <c r="T268" s="168"/>
      <c r="U268" s="167"/>
      <c r="V268" s="168"/>
      <c r="W268" s="167"/>
      <c r="X268" s="168"/>
      <c r="Y268" s="167"/>
      <c r="Z268" s="168"/>
      <c r="AA268" s="167"/>
      <c r="AB268" s="168"/>
      <c r="AC268" s="167"/>
      <c r="AD268" s="168"/>
      <c r="AE268" s="166"/>
      <c r="AF268" s="57"/>
      <c r="AG268" s="168"/>
      <c r="AH268" s="168"/>
      <c r="AI268" s="168"/>
      <c r="AJ268" s="168"/>
      <c r="AK268" s="168"/>
      <c r="AL268" s="168"/>
      <c r="AM268" s="168"/>
      <c r="AN268" s="168"/>
      <c r="AO268" s="168"/>
      <c r="AP268" s="168"/>
      <c r="AQ268" s="168"/>
      <c r="AR268" s="169"/>
      <c r="AS268" s="169"/>
    </row>
    <row r="269" ht="15.75" customHeight="1">
      <c r="A269" s="165"/>
      <c r="B269" s="166"/>
      <c r="C269" s="57"/>
      <c r="D269" s="57"/>
      <c r="E269" s="167"/>
      <c r="F269" s="168"/>
      <c r="G269" s="167"/>
      <c r="H269" s="168"/>
      <c r="I269" s="167"/>
      <c r="J269" s="168"/>
      <c r="K269" s="167"/>
      <c r="L269" s="168"/>
      <c r="M269" s="167"/>
      <c r="N269" s="168"/>
      <c r="O269" s="167"/>
      <c r="P269" s="168"/>
      <c r="Q269" s="167"/>
      <c r="R269" s="168"/>
      <c r="S269" s="167"/>
      <c r="T269" s="168"/>
      <c r="U269" s="167"/>
      <c r="V269" s="168"/>
      <c r="W269" s="167"/>
      <c r="X269" s="168"/>
      <c r="Y269" s="167"/>
      <c r="Z269" s="168"/>
      <c r="AA269" s="167"/>
      <c r="AB269" s="168"/>
      <c r="AC269" s="167"/>
      <c r="AD269" s="168"/>
      <c r="AE269" s="166"/>
      <c r="AF269" s="57"/>
      <c r="AG269" s="168"/>
      <c r="AH269" s="168"/>
      <c r="AI269" s="168"/>
      <c r="AJ269" s="168"/>
      <c r="AK269" s="168"/>
      <c r="AL269" s="168"/>
      <c r="AM269" s="168"/>
      <c r="AN269" s="168"/>
      <c r="AO269" s="168"/>
      <c r="AP269" s="168"/>
      <c r="AQ269" s="168"/>
      <c r="AR269" s="169"/>
      <c r="AS269" s="169"/>
    </row>
    <row r="270" ht="15.75" customHeight="1">
      <c r="A270" s="165"/>
      <c r="B270" s="166"/>
      <c r="C270" s="57"/>
      <c r="D270" s="57"/>
      <c r="E270" s="167"/>
      <c r="F270" s="168"/>
      <c r="G270" s="167"/>
      <c r="H270" s="168"/>
      <c r="I270" s="167"/>
      <c r="J270" s="168"/>
      <c r="K270" s="167"/>
      <c r="L270" s="168"/>
      <c r="M270" s="167"/>
      <c r="N270" s="168"/>
      <c r="O270" s="167"/>
      <c r="P270" s="168"/>
      <c r="Q270" s="167"/>
      <c r="R270" s="168"/>
      <c r="S270" s="167"/>
      <c r="T270" s="168"/>
      <c r="U270" s="167"/>
      <c r="V270" s="168"/>
      <c r="W270" s="167"/>
      <c r="X270" s="168"/>
      <c r="Y270" s="167"/>
      <c r="Z270" s="168"/>
      <c r="AA270" s="167"/>
      <c r="AB270" s="168"/>
      <c r="AC270" s="167"/>
      <c r="AD270" s="168"/>
      <c r="AE270" s="166"/>
      <c r="AF270" s="57"/>
      <c r="AG270" s="168"/>
      <c r="AH270" s="168"/>
      <c r="AI270" s="168"/>
      <c r="AJ270" s="168"/>
      <c r="AK270" s="168"/>
      <c r="AL270" s="168"/>
      <c r="AM270" s="168"/>
      <c r="AN270" s="168"/>
      <c r="AO270" s="168"/>
      <c r="AP270" s="168"/>
      <c r="AQ270" s="168"/>
      <c r="AR270" s="169"/>
      <c r="AS270" s="169"/>
    </row>
    <row r="271" ht="15.75" customHeight="1">
      <c r="A271" s="165"/>
      <c r="B271" s="166"/>
      <c r="C271" s="57"/>
      <c r="D271" s="57"/>
      <c r="E271" s="167"/>
      <c r="F271" s="168"/>
      <c r="G271" s="167"/>
      <c r="H271" s="168"/>
      <c r="I271" s="167"/>
      <c r="J271" s="168"/>
      <c r="K271" s="167"/>
      <c r="L271" s="168"/>
      <c r="M271" s="167"/>
      <c r="N271" s="168"/>
      <c r="O271" s="167"/>
      <c r="P271" s="168"/>
      <c r="Q271" s="167"/>
      <c r="R271" s="168"/>
      <c r="S271" s="167"/>
      <c r="T271" s="168"/>
      <c r="U271" s="167"/>
      <c r="V271" s="168"/>
      <c r="W271" s="167"/>
      <c r="X271" s="168"/>
      <c r="Y271" s="167"/>
      <c r="Z271" s="168"/>
      <c r="AA271" s="167"/>
      <c r="AB271" s="168"/>
      <c r="AC271" s="167"/>
      <c r="AD271" s="168"/>
      <c r="AE271" s="166"/>
      <c r="AF271" s="57"/>
      <c r="AG271" s="168"/>
      <c r="AH271" s="168"/>
      <c r="AI271" s="168"/>
      <c r="AJ271" s="168"/>
      <c r="AK271" s="168"/>
      <c r="AL271" s="168"/>
      <c r="AM271" s="168"/>
      <c r="AN271" s="168"/>
      <c r="AO271" s="168"/>
      <c r="AP271" s="168"/>
      <c r="AQ271" s="168"/>
      <c r="AR271" s="169"/>
      <c r="AS271" s="169"/>
    </row>
    <row r="272" ht="15.75" customHeight="1">
      <c r="A272" s="165"/>
      <c r="B272" s="166"/>
      <c r="C272" s="57"/>
      <c r="D272" s="57"/>
      <c r="E272" s="167"/>
      <c r="F272" s="168"/>
      <c r="G272" s="167"/>
      <c r="H272" s="168"/>
      <c r="I272" s="167"/>
      <c r="J272" s="168"/>
      <c r="K272" s="167"/>
      <c r="L272" s="168"/>
      <c r="M272" s="167"/>
      <c r="N272" s="168"/>
      <c r="O272" s="167"/>
      <c r="P272" s="168"/>
      <c r="Q272" s="167"/>
      <c r="R272" s="168"/>
      <c r="S272" s="167"/>
      <c r="T272" s="168"/>
      <c r="U272" s="167"/>
      <c r="V272" s="168"/>
      <c r="W272" s="167"/>
      <c r="X272" s="168"/>
      <c r="Y272" s="167"/>
      <c r="Z272" s="168"/>
      <c r="AA272" s="167"/>
      <c r="AB272" s="168"/>
      <c r="AC272" s="167"/>
      <c r="AD272" s="168"/>
      <c r="AE272" s="166"/>
      <c r="AF272" s="57"/>
      <c r="AG272" s="168"/>
      <c r="AH272" s="168"/>
      <c r="AI272" s="168"/>
      <c r="AJ272" s="168"/>
      <c r="AK272" s="168"/>
      <c r="AL272" s="168"/>
      <c r="AM272" s="168"/>
      <c r="AN272" s="168"/>
      <c r="AO272" s="168"/>
      <c r="AP272" s="168"/>
      <c r="AQ272" s="168"/>
      <c r="AR272" s="169"/>
      <c r="AS272" s="169"/>
    </row>
    <row r="273" ht="15.75" customHeight="1">
      <c r="A273" s="165"/>
      <c r="B273" s="166"/>
      <c r="C273" s="57"/>
      <c r="D273" s="57"/>
      <c r="E273" s="167"/>
      <c r="F273" s="168"/>
      <c r="G273" s="167"/>
      <c r="H273" s="168"/>
      <c r="I273" s="167"/>
      <c r="J273" s="168"/>
      <c r="K273" s="167"/>
      <c r="L273" s="168"/>
      <c r="M273" s="167"/>
      <c r="N273" s="168"/>
      <c r="O273" s="167"/>
      <c r="P273" s="168"/>
      <c r="Q273" s="167"/>
      <c r="R273" s="168"/>
      <c r="S273" s="167"/>
      <c r="T273" s="168"/>
      <c r="U273" s="167"/>
      <c r="V273" s="168"/>
      <c r="W273" s="167"/>
      <c r="X273" s="168"/>
      <c r="Y273" s="167"/>
      <c r="Z273" s="168"/>
      <c r="AA273" s="167"/>
      <c r="AB273" s="168"/>
      <c r="AC273" s="167"/>
      <c r="AD273" s="168"/>
      <c r="AE273" s="166"/>
      <c r="AF273" s="57"/>
      <c r="AG273" s="168"/>
      <c r="AH273" s="168"/>
      <c r="AI273" s="168"/>
      <c r="AJ273" s="168"/>
      <c r="AK273" s="168"/>
      <c r="AL273" s="168"/>
      <c r="AM273" s="168"/>
      <c r="AN273" s="168"/>
      <c r="AO273" s="168"/>
      <c r="AP273" s="168"/>
      <c r="AQ273" s="168"/>
      <c r="AR273" s="169"/>
      <c r="AS273" s="169"/>
    </row>
    <row r="274" ht="15.75" customHeight="1">
      <c r="A274" s="165"/>
      <c r="B274" s="166"/>
      <c r="C274" s="57"/>
      <c r="D274" s="57"/>
      <c r="E274" s="167"/>
      <c r="F274" s="168"/>
      <c r="G274" s="167"/>
      <c r="H274" s="168"/>
      <c r="I274" s="167"/>
      <c r="J274" s="168"/>
      <c r="K274" s="167"/>
      <c r="L274" s="168"/>
      <c r="M274" s="167"/>
      <c r="N274" s="168"/>
      <c r="O274" s="167"/>
      <c r="P274" s="168"/>
      <c r="Q274" s="167"/>
      <c r="R274" s="168"/>
      <c r="S274" s="167"/>
      <c r="T274" s="168"/>
      <c r="U274" s="167"/>
      <c r="V274" s="168"/>
      <c r="W274" s="167"/>
      <c r="X274" s="168"/>
      <c r="Y274" s="167"/>
      <c r="Z274" s="168"/>
      <c r="AA274" s="167"/>
      <c r="AB274" s="168"/>
      <c r="AC274" s="167"/>
      <c r="AD274" s="168"/>
      <c r="AE274" s="166"/>
      <c r="AF274" s="57"/>
      <c r="AG274" s="168"/>
      <c r="AH274" s="168"/>
      <c r="AI274" s="168"/>
      <c r="AJ274" s="168"/>
      <c r="AK274" s="168"/>
      <c r="AL274" s="168"/>
      <c r="AM274" s="168"/>
      <c r="AN274" s="168"/>
      <c r="AO274" s="168"/>
      <c r="AP274" s="168"/>
      <c r="AQ274" s="168"/>
      <c r="AR274" s="169"/>
      <c r="AS274" s="169"/>
    </row>
    <row r="275" ht="15.75" customHeight="1">
      <c r="A275" s="165"/>
      <c r="B275" s="166"/>
      <c r="C275" s="57"/>
      <c r="D275" s="57"/>
      <c r="E275" s="167"/>
      <c r="F275" s="168"/>
      <c r="G275" s="167"/>
      <c r="H275" s="168"/>
      <c r="I275" s="167"/>
      <c r="J275" s="168"/>
      <c r="K275" s="167"/>
      <c r="L275" s="168"/>
      <c r="M275" s="167"/>
      <c r="N275" s="168"/>
      <c r="O275" s="167"/>
      <c r="P275" s="168"/>
      <c r="Q275" s="167"/>
      <c r="R275" s="168"/>
      <c r="S275" s="167"/>
      <c r="T275" s="168"/>
      <c r="U275" s="167"/>
      <c r="V275" s="168"/>
      <c r="W275" s="167"/>
      <c r="X275" s="168"/>
      <c r="Y275" s="167"/>
      <c r="Z275" s="168"/>
      <c r="AA275" s="167"/>
      <c r="AB275" s="168"/>
      <c r="AC275" s="167"/>
      <c r="AD275" s="168"/>
      <c r="AE275" s="166"/>
      <c r="AF275" s="57"/>
      <c r="AG275" s="168"/>
      <c r="AH275" s="168"/>
      <c r="AI275" s="168"/>
      <c r="AJ275" s="168"/>
      <c r="AK275" s="168"/>
      <c r="AL275" s="168"/>
      <c r="AM275" s="168"/>
      <c r="AN275" s="168"/>
      <c r="AO275" s="168"/>
      <c r="AP275" s="168"/>
      <c r="AQ275" s="168"/>
      <c r="AR275" s="169"/>
      <c r="AS275" s="169"/>
    </row>
    <row r="276" ht="15.75" customHeight="1">
      <c r="A276" s="165"/>
      <c r="B276" s="166"/>
      <c r="C276" s="57"/>
      <c r="D276" s="57"/>
      <c r="E276" s="167"/>
      <c r="F276" s="168"/>
      <c r="G276" s="167"/>
      <c r="H276" s="168"/>
      <c r="I276" s="167"/>
      <c r="J276" s="168"/>
      <c r="K276" s="167"/>
      <c r="L276" s="168"/>
      <c r="M276" s="167"/>
      <c r="N276" s="168"/>
      <c r="O276" s="167"/>
      <c r="P276" s="168"/>
      <c r="Q276" s="167"/>
      <c r="R276" s="168"/>
      <c r="S276" s="167"/>
      <c r="T276" s="168"/>
      <c r="U276" s="167"/>
      <c r="V276" s="168"/>
      <c r="W276" s="167"/>
      <c r="X276" s="168"/>
      <c r="Y276" s="167"/>
      <c r="Z276" s="168"/>
      <c r="AA276" s="167"/>
      <c r="AB276" s="168"/>
      <c r="AC276" s="167"/>
      <c r="AD276" s="168"/>
      <c r="AE276" s="166"/>
      <c r="AF276" s="57"/>
      <c r="AG276" s="168"/>
      <c r="AH276" s="168"/>
      <c r="AI276" s="168"/>
      <c r="AJ276" s="168"/>
      <c r="AK276" s="168"/>
      <c r="AL276" s="168"/>
      <c r="AM276" s="168"/>
      <c r="AN276" s="168"/>
      <c r="AO276" s="168"/>
      <c r="AP276" s="168"/>
      <c r="AQ276" s="168"/>
      <c r="AR276" s="169"/>
      <c r="AS276" s="169"/>
    </row>
    <row r="277" ht="15.75" customHeight="1">
      <c r="A277" s="165"/>
      <c r="B277" s="166"/>
      <c r="C277" s="57"/>
      <c r="D277" s="57"/>
      <c r="E277" s="167"/>
      <c r="F277" s="168"/>
      <c r="G277" s="167"/>
      <c r="H277" s="168"/>
      <c r="I277" s="167"/>
      <c r="J277" s="168"/>
      <c r="K277" s="167"/>
      <c r="L277" s="168"/>
      <c r="M277" s="167"/>
      <c r="N277" s="168"/>
      <c r="O277" s="167"/>
      <c r="P277" s="168"/>
      <c r="Q277" s="167"/>
      <c r="R277" s="168"/>
      <c r="S277" s="167"/>
      <c r="T277" s="168"/>
      <c r="U277" s="167"/>
      <c r="V277" s="168"/>
      <c r="W277" s="167"/>
      <c r="X277" s="168"/>
      <c r="Y277" s="167"/>
      <c r="Z277" s="168"/>
      <c r="AA277" s="167"/>
      <c r="AB277" s="168"/>
      <c r="AC277" s="167"/>
      <c r="AD277" s="168"/>
      <c r="AE277" s="166"/>
      <c r="AF277" s="57"/>
      <c r="AG277" s="168"/>
      <c r="AH277" s="168"/>
      <c r="AI277" s="168"/>
      <c r="AJ277" s="168"/>
      <c r="AK277" s="168"/>
      <c r="AL277" s="168"/>
      <c r="AM277" s="168"/>
      <c r="AN277" s="168"/>
      <c r="AO277" s="168"/>
      <c r="AP277" s="168"/>
      <c r="AQ277" s="168"/>
      <c r="AR277" s="169"/>
      <c r="AS277" s="169"/>
    </row>
    <row r="278" ht="15.75" customHeight="1">
      <c r="A278" s="165"/>
      <c r="B278" s="166"/>
      <c r="C278" s="57"/>
      <c r="D278" s="57"/>
      <c r="E278" s="167"/>
      <c r="F278" s="168"/>
      <c r="G278" s="167"/>
      <c r="H278" s="168"/>
      <c r="I278" s="167"/>
      <c r="J278" s="168"/>
      <c r="K278" s="167"/>
      <c r="L278" s="168"/>
      <c r="M278" s="167"/>
      <c r="N278" s="168"/>
      <c r="O278" s="167"/>
      <c r="P278" s="168"/>
      <c r="Q278" s="167"/>
      <c r="R278" s="168"/>
      <c r="S278" s="167"/>
      <c r="T278" s="168"/>
      <c r="U278" s="167"/>
      <c r="V278" s="168"/>
      <c r="W278" s="167"/>
      <c r="X278" s="168"/>
      <c r="Y278" s="167"/>
      <c r="Z278" s="168"/>
      <c r="AA278" s="167"/>
      <c r="AB278" s="168"/>
      <c r="AC278" s="167"/>
      <c r="AD278" s="168"/>
      <c r="AE278" s="166"/>
      <c r="AF278" s="57"/>
      <c r="AG278" s="168"/>
      <c r="AH278" s="168"/>
      <c r="AI278" s="168"/>
      <c r="AJ278" s="168"/>
      <c r="AK278" s="168"/>
      <c r="AL278" s="168"/>
      <c r="AM278" s="168"/>
      <c r="AN278" s="168"/>
      <c r="AO278" s="168"/>
      <c r="AP278" s="168"/>
      <c r="AQ278" s="168"/>
      <c r="AR278" s="169"/>
      <c r="AS278" s="169"/>
    </row>
    <row r="279" ht="15.75" customHeight="1">
      <c r="A279" s="165"/>
      <c r="B279" s="166"/>
      <c r="C279" s="57"/>
      <c r="D279" s="57"/>
      <c r="E279" s="167"/>
      <c r="F279" s="168"/>
      <c r="G279" s="167"/>
      <c r="H279" s="168"/>
      <c r="I279" s="167"/>
      <c r="J279" s="168"/>
      <c r="K279" s="167"/>
      <c r="L279" s="168"/>
      <c r="M279" s="167"/>
      <c r="N279" s="168"/>
      <c r="O279" s="167"/>
      <c r="P279" s="168"/>
      <c r="Q279" s="167"/>
      <c r="R279" s="168"/>
      <c r="S279" s="167"/>
      <c r="T279" s="168"/>
      <c r="U279" s="167"/>
      <c r="V279" s="168"/>
      <c r="W279" s="167"/>
      <c r="X279" s="168"/>
      <c r="Y279" s="167"/>
      <c r="Z279" s="168"/>
      <c r="AA279" s="167"/>
      <c r="AB279" s="168"/>
      <c r="AC279" s="167"/>
      <c r="AD279" s="168"/>
      <c r="AE279" s="166"/>
      <c r="AF279" s="57"/>
      <c r="AG279" s="168"/>
      <c r="AH279" s="168"/>
      <c r="AI279" s="168"/>
      <c r="AJ279" s="168"/>
      <c r="AK279" s="168"/>
      <c r="AL279" s="168"/>
      <c r="AM279" s="168"/>
      <c r="AN279" s="168"/>
      <c r="AO279" s="168"/>
      <c r="AP279" s="168"/>
      <c r="AQ279" s="168"/>
      <c r="AR279" s="169"/>
      <c r="AS279" s="169"/>
    </row>
    <row r="280" ht="15.75" customHeight="1">
      <c r="A280" s="165"/>
      <c r="B280" s="166"/>
      <c r="C280" s="57"/>
      <c r="D280" s="57"/>
      <c r="E280" s="167"/>
      <c r="F280" s="168"/>
      <c r="G280" s="167"/>
      <c r="H280" s="168"/>
      <c r="I280" s="167"/>
      <c r="J280" s="168"/>
      <c r="K280" s="167"/>
      <c r="L280" s="168"/>
      <c r="M280" s="167"/>
      <c r="N280" s="168"/>
      <c r="O280" s="167"/>
      <c r="P280" s="168"/>
      <c r="Q280" s="167"/>
      <c r="R280" s="168"/>
      <c r="S280" s="167"/>
      <c r="T280" s="168"/>
      <c r="U280" s="167"/>
      <c r="V280" s="168"/>
      <c r="W280" s="167"/>
      <c r="X280" s="168"/>
      <c r="Y280" s="167"/>
      <c r="Z280" s="168"/>
      <c r="AA280" s="167"/>
      <c r="AB280" s="168"/>
      <c r="AC280" s="167"/>
      <c r="AD280" s="168"/>
      <c r="AE280" s="166"/>
      <c r="AF280" s="57"/>
      <c r="AG280" s="168"/>
      <c r="AH280" s="168"/>
      <c r="AI280" s="168"/>
      <c r="AJ280" s="168"/>
      <c r="AK280" s="168"/>
      <c r="AL280" s="168"/>
      <c r="AM280" s="168"/>
      <c r="AN280" s="168"/>
      <c r="AO280" s="168"/>
      <c r="AP280" s="168"/>
      <c r="AQ280" s="168"/>
      <c r="AR280" s="169"/>
      <c r="AS280" s="169"/>
    </row>
    <row r="281" ht="15.75" customHeight="1">
      <c r="A281" s="165"/>
      <c r="B281" s="166"/>
      <c r="C281" s="57"/>
      <c r="D281" s="57"/>
      <c r="E281" s="167"/>
      <c r="F281" s="168"/>
      <c r="G281" s="167"/>
      <c r="H281" s="168"/>
      <c r="I281" s="167"/>
      <c r="J281" s="168"/>
      <c r="K281" s="167"/>
      <c r="L281" s="168"/>
      <c r="M281" s="167"/>
      <c r="N281" s="168"/>
      <c r="O281" s="167"/>
      <c r="P281" s="168"/>
      <c r="Q281" s="167"/>
      <c r="R281" s="168"/>
      <c r="S281" s="167"/>
      <c r="T281" s="168"/>
      <c r="U281" s="167"/>
      <c r="V281" s="168"/>
      <c r="W281" s="167"/>
      <c r="X281" s="168"/>
      <c r="Y281" s="167"/>
      <c r="Z281" s="168"/>
      <c r="AA281" s="167"/>
      <c r="AB281" s="168"/>
      <c r="AC281" s="167"/>
      <c r="AD281" s="168"/>
      <c r="AE281" s="166"/>
      <c r="AF281" s="57"/>
      <c r="AG281" s="168"/>
      <c r="AH281" s="168"/>
      <c r="AI281" s="168"/>
      <c r="AJ281" s="168"/>
      <c r="AK281" s="168"/>
      <c r="AL281" s="168"/>
      <c r="AM281" s="168"/>
      <c r="AN281" s="168"/>
      <c r="AO281" s="168"/>
      <c r="AP281" s="168"/>
      <c r="AQ281" s="168"/>
      <c r="AR281" s="169"/>
      <c r="AS281" s="169"/>
    </row>
    <row r="282" ht="15.75" customHeight="1">
      <c r="A282" s="165"/>
      <c r="B282" s="166"/>
      <c r="C282" s="57"/>
      <c r="D282" s="57"/>
      <c r="E282" s="167"/>
      <c r="F282" s="168"/>
      <c r="G282" s="167"/>
      <c r="H282" s="168"/>
      <c r="I282" s="167"/>
      <c r="J282" s="168"/>
      <c r="K282" s="167"/>
      <c r="L282" s="168"/>
      <c r="M282" s="167"/>
      <c r="N282" s="168"/>
      <c r="O282" s="167"/>
      <c r="P282" s="168"/>
      <c r="Q282" s="167"/>
      <c r="R282" s="168"/>
      <c r="S282" s="167"/>
      <c r="T282" s="168"/>
      <c r="U282" s="167"/>
      <c r="V282" s="168"/>
      <c r="W282" s="167"/>
      <c r="X282" s="168"/>
      <c r="Y282" s="167"/>
      <c r="Z282" s="168"/>
      <c r="AA282" s="167"/>
      <c r="AB282" s="168"/>
      <c r="AC282" s="167"/>
      <c r="AD282" s="168"/>
      <c r="AE282" s="166"/>
      <c r="AF282" s="57"/>
      <c r="AG282" s="168"/>
      <c r="AH282" s="168"/>
      <c r="AI282" s="168"/>
      <c r="AJ282" s="168"/>
      <c r="AK282" s="168"/>
      <c r="AL282" s="168"/>
      <c r="AM282" s="168"/>
      <c r="AN282" s="168"/>
      <c r="AO282" s="168"/>
      <c r="AP282" s="168"/>
      <c r="AQ282" s="168"/>
      <c r="AR282" s="169"/>
      <c r="AS282" s="169"/>
    </row>
    <row r="283" ht="15.75" customHeight="1">
      <c r="A283" s="165"/>
      <c r="B283" s="166"/>
      <c r="C283" s="57"/>
      <c r="D283" s="57"/>
      <c r="E283" s="167"/>
      <c r="F283" s="168"/>
      <c r="G283" s="167"/>
      <c r="H283" s="168"/>
      <c r="I283" s="167"/>
      <c r="J283" s="168"/>
      <c r="K283" s="167"/>
      <c r="L283" s="168"/>
      <c r="M283" s="167"/>
      <c r="N283" s="168"/>
      <c r="O283" s="167"/>
      <c r="P283" s="168"/>
      <c r="Q283" s="167"/>
      <c r="R283" s="168"/>
      <c r="S283" s="167"/>
      <c r="T283" s="168"/>
      <c r="U283" s="167"/>
      <c r="V283" s="168"/>
      <c r="W283" s="167"/>
      <c r="X283" s="168"/>
      <c r="Y283" s="167"/>
      <c r="Z283" s="168"/>
      <c r="AA283" s="167"/>
      <c r="AB283" s="168"/>
      <c r="AC283" s="167"/>
      <c r="AD283" s="168"/>
      <c r="AE283" s="166"/>
      <c r="AF283" s="57"/>
      <c r="AG283" s="168"/>
      <c r="AH283" s="168"/>
      <c r="AI283" s="168"/>
      <c r="AJ283" s="168"/>
      <c r="AK283" s="168"/>
      <c r="AL283" s="168"/>
      <c r="AM283" s="168"/>
      <c r="AN283" s="168"/>
      <c r="AO283" s="168"/>
      <c r="AP283" s="168"/>
      <c r="AQ283" s="168"/>
      <c r="AR283" s="169"/>
      <c r="AS283" s="169"/>
    </row>
    <row r="284" ht="15.75" customHeight="1">
      <c r="A284" s="165"/>
      <c r="B284" s="166"/>
      <c r="C284" s="57"/>
      <c r="D284" s="57"/>
      <c r="E284" s="167"/>
      <c r="F284" s="168"/>
      <c r="G284" s="167"/>
      <c r="H284" s="168"/>
      <c r="I284" s="167"/>
      <c r="J284" s="168"/>
      <c r="K284" s="167"/>
      <c r="L284" s="168"/>
      <c r="M284" s="167"/>
      <c r="N284" s="168"/>
      <c r="O284" s="167"/>
      <c r="P284" s="168"/>
      <c r="Q284" s="167"/>
      <c r="R284" s="168"/>
      <c r="S284" s="167"/>
      <c r="T284" s="168"/>
      <c r="U284" s="167"/>
      <c r="V284" s="168"/>
      <c r="W284" s="167"/>
      <c r="X284" s="168"/>
      <c r="Y284" s="167"/>
      <c r="Z284" s="168"/>
      <c r="AA284" s="167"/>
      <c r="AB284" s="168"/>
      <c r="AC284" s="167"/>
      <c r="AD284" s="168"/>
      <c r="AE284" s="166"/>
      <c r="AF284" s="57"/>
      <c r="AG284" s="168"/>
      <c r="AH284" s="168"/>
      <c r="AI284" s="168"/>
      <c r="AJ284" s="168"/>
      <c r="AK284" s="168"/>
      <c r="AL284" s="168"/>
      <c r="AM284" s="168"/>
      <c r="AN284" s="168"/>
      <c r="AO284" s="168"/>
      <c r="AP284" s="168"/>
      <c r="AQ284" s="168"/>
      <c r="AR284" s="169"/>
      <c r="AS284" s="169"/>
    </row>
    <row r="285" ht="15.75" customHeight="1">
      <c r="A285" s="165"/>
      <c r="B285" s="166"/>
      <c r="C285" s="57"/>
      <c r="D285" s="57"/>
      <c r="E285" s="167"/>
      <c r="F285" s="168"/>
      <c r="G285" s="167"/>
      <c r="H285" s="168"/>
      <c r="I285" s="167"/>
      <c r="J285" s="168"/>
      <c r="K285" s="167"/>
      <c r="L285" s="168"/>
      <c r="M285" s="167"/>
      <c r="N285" s="168"/>
      <c r="O285" s="167"/>
      <c r="P285" s="168"/>
      <c r="Q285" s="167"/>
      <c r="R285" s="168"/>
      <c r="S285" s="167"/>
      <c r="T285" s="168"/>
      <c r="U285" s="167"/>
      <c r="V285" s="168"/>
      <c r="W285" s="167"/>
      <c r="X285" s="168"/>
      <c r="Y285" s="167"/>
      <c r="Z285" s="168"/>
      <c r="AA285" s="167"/>
      <c r="AB285" s="168"/>
      <c r="AC285" s="167"/>
      <c r="AD285" s="168"/>
      <c r="AE285" s="166"/>
      <c r="AF285" s="57"/>
      <c r="AG285" s="168"/>
      <c r="AH285" s="168"/>
      <c r="AI285" s="168"/>
      <c r="AJ285" s="168"/>
      <c r="AK285" s="168"/>
      <c r="AL285" s="168"/>
      <c r="AM285" s="168"/>
      <c r="AN285" s="168"/>
      <c r="AO285" s="168"/>
      <c r="AP285" s="168"/>
      <c r="AQ285" s="168"/>
      <c r="AR285" s="169"/>
      <c r="AS285" s="169"/>
    </row>
    <row r="286" ht="15.75" customHeight="1">
      <c r="A286" s="165"/>
      <c r="B286" s="166"/>
      <c r="C286" s="57"/>
      <c r="D286" s="57"/>
      <c r="E286" s="167"/>
      <c r="F286" s="168"/>
      <c r="G286" s="167"/>
      <c r="H286" s="168"/>
      <c r="I286" s="167"/>
      <c r="J286" s="168"/>
      <c r="K286" s="167"/>
      <c r="L286" s="168"/>
      <c r="M286" s="167"/>
      <c r="N286" s="168"/>
      <c r="O286" s="167"/>
      <c r="P286" s="168"/>
      <c r="Q286" s="167"/>
      <c r="R286" s="168"/>
      <c r="S286" s="167"/>
      <c r="T286" s="168"/>
      <c r="U286" s="167"/>
      <c r="V286" s="168"/>
      <c r="W286" s="167"/>
      <c r="X286" s="168"/>
      <c r="Y286" s="167"/>
      <c r="Z286" s="168"/>
      <c r="AA286" s="167"/>
      <c r="AB286" s="168"/>
      <c r="AC286" s="167"/>
      <c r="AD286" s="168"/>
      <c r="AE286" s="166"/>
      <c r="AF286" s="57"/>
      <c r="AG286" s="168"/>
      <c r="AH286" s="168"/>
      <c r="AI286" s="168"/>
      <c r="AJ286" s="168"/>
      <c r="AK286" s="168"/>
      <c r="AL286" s="168"/>
      <c r="AM286" s="168"/>
      <c r="AN286" s="168"/>
      <c r="AO286" s="168"/>
      <c r="AP286" s="168"/>
      <c r="AQ286" s="168"/>
      <c r="AR286" s="169"/>
      <c r="AS286" s="169"/>
    </row>
    <row r="287" ht="15.75" customHeight="1">
      <c r="A287" s="165"/>
      <c r="B287" s="166"/>
      <c r="C287" s="57"/>
      <c r="D287" s="57"/>
      <c r="E287" s="167"/>
      <c r="F287" s="168"/>
      <c r="G287" s="167"/>
      <c r="H287" s="168"/>
      <c r="I287" s="167"/>
      <c r="J287" s="168"/>
      <c r="K287" s="167"/>
      <c r="L287" s="168"/>
      <c r="M287" s="167"/>
      <c r="N287" s="168"/>
      <c r="O287" s="167"/>
      <c r="P287" s="168"/>
      <c r="Q287" s="167"/>
      <c r="R287" s="168"/>
      <c r="S287" s="167"/>
      <c r="T287" s="168"/>
      <c r="U287" s="167"/>
      <c r="V287" s="168"/>
      <c r="W287" s="167"/>
      <c r="X287" s="168"/>
      <c r="Y287" s="167"/>
      <c r="Z287" s="168"/>
      <c r="AA287" s="167"/>
      <c r="AB287" s="168"/>
      <c r="AC287" s="167"/>
      <c r="AD287" s="168"/>
      <c r="AE287" s="166"/>
      <c r="AF287" s="57"/>
      <c r="AG287" s="168"/>
      <c r="AH287" s="168"/>
      <c r="AI287" s="168"/>
      <c r="AJ287" s="168"/>
      <c r="AK287" s="168"/>
      <c r="AL287" s="168"/>
      <c r="AM287" s="168"/>
      <c r="AN287" s="168"/>
      <c r="AO287" s="168"/>
      <c r="AP287" s="168"/>
      <c r="AQ287" s="168"/>
      <c r="AR287" s="169"/>
      <c r="AS287" s="169"/>
    </row>
    <row r="288" ht="15.75" customHeight="1">
      <c r="A288" s="165"/>
      <c r="B288" s="166"/>
      <c r="C288" s="57"/>
      <c r="D288" s="57"/>
      <c r="E288" s="167"/>
      <c r="F288" s="168"/>
      <c r="G288" s="167"/>
      <c r="H288" s="168"/>
      <c r="I288" s="167"/>
      <c r="J288" s="168"/>
      <c r="K288" s="167"/>
      <c r="L288" s="168"/>
      <c r="M288" s="167"/>
      <c r="N288" s="168"/>
      <c r="O288" s="167"/>
      <c r="P288" s="168"/>
      <c r="Q288" s="167"/>
      <c r="R288" s="168"/>
      <c r="S288" s="167"/>
      <c r="T288" s="168"/>
      <c r="U288" s="167"/>
      <c r="V288" s="168"/>
      <c r="W288" s="167"/>
      <c r="X288" s="168"/>
      <c r="Y288" s="167"/>
      <c r="Z288" s="168"/>
      <c r="AA288" s="167"/>
      <c r="AB288" s="168"/>
      <c r="AC288" s="167"/>
      <c r="AD288" s="168"/>
      <c r="AE288" s="166"/>
      <c r="AF288" s="57"/>
      <c r="AG288" s="168"/>
      <c r="AH288" s="168"/>
      <c r="AI288" s="168"/>
      <c r="AJ288" s="168"/>
      <c r="AK288" s="168"/>
      <c r="AL288" s="168"/>
      <c r="AM288" s="168"/>
      <c r="AN288" s="168"/>
      <c r="AO288" s="168"/>
      <c r="AP288" s="168"/>
      <c r="AQ288" s="168"/>
      <c r="AR288" s="169"/>
      <c r="AS288" s="169"/>
    </row>
    <row r="289" ht="15.75" customHeight="1">
      <c r="A289" s="165"/>
      <c r="B289" s="166"/>
      <c r="C289" s="57"/>
      <c r="D289" s="57"/>
      <c r="E289" s="167"/>
      <c r="F289" s="168"/>
      <c r="G289" s="167"/>
      <c r="H289" s="168"/>
      <c r="I289" s="167"/>
      <c r="J289" s="168"/>
      <c r="K289" s="167"/>
      <c r="L289" s="168"/>
      <c r="M289" s="167"/>
      <c r="N289" s="168"/>
      <c r="O289" s="167"/>
      <c r="P289" s="168"/>
      <c r="Q289" s="167"/>
      <c r="R289" s="168"/>
      <c r="S289" s="167"/>
      <c r="T289" s="168"/>
      <c r="U289" s="167"/>
      <c r="V289" s="168"/>
      <c r="W289" s="167"/>
      <c r="X289" s="168"/>
      <c r="Y289" s="167"/>
      <c r="Z289" s="168"/>
      <c r="AA289" s="167"/>
      <c r="AB289" s="168"/>
      <c r="AC289" s="167"/>
      <c r="AD289" s="168"/>
      <c r="AE289" s="166"/>
      <c r="AF289" s="57"/>
      <c r="AG289" s="168"/>
      <c r="AH289" s="168"/>
      <c r="AI289" s="168"/>
      <c r="AJ289" s="168"/>
      <c r="AK289" s="168"/>
      <c r="AL289" s="168"/>
      <c r="AM289" s="168"/>
      <c r="AN289" s="168"/>
      <c r="AO289" s="168"/>
      <c r="AP289" s="168"/>
      <c r="AQ289" s="168"/>
      <c r="AR289" s="169"/>
      <c r="AS289" s="169"/>
    </row>
    <row r="290" ht="15.75" customHeight="1">
      <c r="A290" s="165"/>
      <c r="B290" s="166"/>
      <c r="C290" s="57"/>
      <c r="D290" s="57"/>
      <c r="E290" s="167"/>
      <c r="F290" s="168"/>
      <c r="G290" s="167"/>
      <c r="H290" s="168"/>
      <c r="I290" s="167"/>
      <c r="J290" s="168"/>
      <c r="K290" s="167"/>
      <c r="L290" s="168"/>
      <c r="M290" s="167"/>
      <c r="N290" s="168"/>
      <c r="O290" s="167"/>
      <c r="P290" s="168"/>
      <c r="Q290" s="167"/>
      <c r="R290" s="168"/>
      <c r="S290" s="167"/>
      <c r="T290" s="168"/>
      <c r="U290" s="167"/>
      <c r="V290" s="168"/>
      <c r="W290" s="167"/>
      <c r="X290" s="168"/>
      <c r="Y290" s="167"/>
      <c r="Z290" s="168"/>
      <c r="AA290" s="167"/>
      <c r="AB290" s="168"/>
      <c r="AC290" s="167"/>
      <c r="AD290" s="168"/>
      <c r="AE290" s="166"/>
      <c r="AF290" s="57"/>
      <c r="AG290" s="168"/>
      <c r="AH290" s="168"/>
      <c r="AI290" s="168"/>
      <c r="AJ290" s="168"/>
      <c r="AK290" s="168"/>
      <c r="AL290" s="168"/>
      <c r="AM290" s="168"/>
      <c r="AN290" s="168"/>
      <c r="AO290" s="168"/>
      <c r="AP290" s="168"/>
      <c r="AQ290" s="168"/>
      <c r="AR290" s="169"/>
      <c r="AS290" s="169"/>
    </row>
    <row r="291" ht="15.75" customHeight="1">
      <c r="A291" s="165"/>
      <c r="B291" s="166"/>
      <c r="C291" s="57"/>
      <c r="D291" s="57"/>
      <c r="E291" s="167"/>
      <c r="F291" s="168"/>
      <c r="G291" s="167"/>
      <c r="H291" s="168"/>
      <c r="I291" s="167"/>
      <c r="J291" s="168"/>
      <c r="K291" s="167"/>
      <c r="L291" s="168"/>
      <c r="M291" s="167"/>
      <c r="N291" s="168"/>
      <c r="O291" s="167"/>
      <c r="P291" s="168"/>
      <c r="Q291" s="167"/>
      <c r="R291" s="168"/>
      <c r="S291" s="167"/>
      <c r="T291" s="168"/>
      <c r="U291" s="167"/>
      <c r="V291" s="168"/>
      <c r="W291" s="167"/>
      <c r="X291" s="168"/>
      <c r="Y291" s="167"/>
      <c r="Z291" s="168"/>
      <c r="AA291" s="167"/>
      <c r="AB291" s="168"/>
      <c r="AC291" s="167"/>
      <c r="AD291" s="168"/>
      <c r="AE291" s="166"/>
      <c r="AF291" s="57"/>
      <c r="AG291" s="168"/>
      <c r="AH291" s="168"/>
      <c r="AI291" s="168"/>
      <c r="AJ291" s="168"/>
      <c r="AK291" s="168"/>
      <c r="AL291" s="168"/>
      <c r="AM291" s="168"/>
      <c r="AN291" s="168"/>
      <c r="AO291" s="168"/>
      <c r="AP291" s="168"/>
      <c r="AQ291" s="168"/>
      <c r="AR291" s="169"/>
      <c r="AS291" s="169"/>
    </row>
    <row r="292" ht="15.75" customHeight="1">
      <c r="A292" s="165"/>
      <c r="B292" s="166"/>
      <c r="C292" s="57"/>
      <c r="D292" s="57"/>
      <c r="E292" s="167"/>
      <c r="F292" s="168"/>
      <c r="G292" s="167"/>
      <c r="H292" s="168"/>
      <c r="I292" s="167"/>
      <c r="J292" s="168"/>
      <c r="K292" s="167"/>
      <c r="L292" s="168"/>
      <c r="M292" s="167"/>
      <c r="N292" s="168"/>
      <c r="O292" s="167"/>
      <c r="P292" s="168"/>
      <c r="Q292" s="167"/>
      <c r="R292" s="168"/>
      <c r="S292" s="167"/>
      <c r="T292" s="168"/>
      <c r="U292" s="167"/>
      <c r="V292" s="168"/>
      <c r="W292" s="167"/>
      <c r="X292" s="168"/>
      <c r="Y292" s="167"/>
      <c r="Z292" s="168"/>
      <c r="AA292" s="167"/>
      <c r="AB292" s="168"/>
      <c r="AC292" s="167"/>
      <c r="AD292" s="168"/>
      <c r="AE292" s="166"/>
      <c r="AF292" s="57"/>
      <c r="AG292" s="168"/>
      <c r="AH292" s="168"/>
      <c r="AI292" s="168"/>
      <c r="AJ292" s="168"/>
      <c r="AK292" s="168"/>
      <c r="AL292" s="168"/>
      <c r="AM292" s="168"/>
      <c r="AN292" s="168"/>
      <c r="AO292" s="168"/>
      <c r="AP292" s="168"/>
      <c r="AQ292" s="168"/>
      <c r="AR292" s="169"/>
      <c r="AS292" s="169"/>
    </row>
    <row r="293" ht="15.75" customHeight="1">
      <c r="A293" s="165"/>
      <c r="B293" s="166"/>
      <c r="C293" s="57"/>
      <c r="D293" s="57"/>
      <c r="E293" s="167"/>
      <c r="F293" s="168"/>
      <c r="G293" s="167"/>
      <c r="H293" s="168"/>
      <c r="I293" s="167"/>
      <c r="J293" s="168"/>
      <c r="K293" s="167"/>
      <c r="L293" s="168"/>
      <c r="M293" s="167"/>
      <c r="N293" s="168"/>
      <c r="O293" s="167"/>
      <c r="P293" s="168"/>
      <c r="Q293" s="167"/>
      <c r="R293" s="168"/>
      <c r="S293" s="167"/>
      <c r="T293" s="168"/>
      <c r="U293" s="167"/>
      <c r="V293" s="168"/>
      <c r="W293" s="167"/>
      <c r="X293" s="168"/>
      <c r="Y293" s="167"/>
      <c r="Z293" s="168"/>
      <c r="AA293" s="167"/>
      <c r="AB293" s="168"/>
      <c r="AC293" s="167"/>
      <c r="AD293" s="168"/>
      <c r="AE293" s="166"/>
      <c r="AF293" s="57"/>
      <c r="AG293" s="168"/>
      <c r="AH293" s="168"/>
      <c r="AI293" s="168"/>
      <c r="AJ293" s="168"/>
      <c r="AK293" s="168"/>
      <c r="AL293" s="168"/>
      <c r="AM293" s="168"/>
      <c r="AN293" s="168"/>
      <c r="AO293" s="168"/>
      <c r="AP293" s="168"/>
      <c r="AQ293" s="168"/>
      <c r="AR293" s="169"/>
      <c r="AS293" s="169"/>
    </row>
    <row r="294" ht="15.75" customHeight="1">
      <c r="A294" s="165"/>
      <c r="B294" s="166"/>
      <c r="C294" s="57"/>
      <c r="D294" s="57"/>
      <c r="E294" s="167"/>
      <c r="F294" s="168"/>
      <c r="G294" s="167"/>
      <c r="H294" s="168"/>
      <c r="I294" s="167"/>
      <c r="J294" s="168"/>
      <c r="K294" s="167"/>
      <c r="L294" s="168"/>
      <c r="M294" s="167"/>
      <c r="N294" s="168"/>
      <c r="O294" s="167"/>
      <c r="P294" s="168"/>
      <c r="Q294" s="167"/>
      <c r="R294" s="168"/>
      <c r="S294" s="167"/>
      <c r="T294" s="168"/>
      <c r="U294" s="167"/>
      <c r="V294" s="168"/>
      <c r="W294" s="167"/>
      <c r="X294" s="168"/>
      <c r="Y294" s="167"/>
      <c r="Z294" s="168"/>
      <c r="AA294" s="167"/>
      <c r="AB294" s="168"/>
      <c r="AC294" s="167"/>
      <c r="AD294" s="168"/>
      <c r="AE294" s="166"/>
      <c r="AF294" s="57"/>
      <c r="AG294" s="168"/>
      <c r="AH294" s="168"/>
      <c r="AI294" s="168"/>
      <c r="AJ294" s="168"/>
      <c r="AK294" s="168"/>
      <c r="AL294" s="168"/>
      <c r="AM294" s="168"/>
      <c r="AN294" s="168"/>
      <c r="AO294" s="168"/>
      <c r="AP294" s="168"/>
      <c r="AQ294" s="168"/>
      <c r="AR294" s="169"/>
      <c r="AS294" s="169"/>
    </row>
    <row r="295" ht="15.75" customHeight="1">
      <c r="A295" s="165"/>
      <c r="B295" s="166"/>
      <c r="C295" s="57"/>
      <c r="D295" s="57"/>
      <c r="E295" s="167"/>
      <c r="F295" s="168"/>
      <c r="G295" s="167"/>
      <c r="H295" s="168"/>
      <c r="I295" s="167"/>
      <c r="J295" s="168"/>
      <c r="K295" s="167"/>
      <c r="L295" s="168"/>
      <c r="M295" s="167"/>
      <c r="N295" s="168"/>
      <c r="O295" s="167"/>
      <c r="P295" s="168"/>
      <c r="Q295" s="167"/>
      <c r="R295" s="168"/>
      <c r="S295" s="167"/>
      <c r="T295" s="168"/>
      <c r="U295" s="167"/>
      <c r="V295" s="168"/>
      <c r="W295" s="167"/>
      <c r="X295" s="168"/>
      <c r="Y295" s="167"/>
      <c r="Z295" s="168"/>
      <c r="AA295" s="167"/>
      <c r="AB295" s="168"/>
      <c r="AC295" s="167"/>
      <c r="AD295" s="168"/>
      <c r="AE295" s="166"/>
      <c r="AF295" s="57"/>
      <c r="AG295" s="168"/>
      <c r="AH295" s="168"/>
      <c r="AI295" s="168"/>
      <c r="AJ295" s="168"/>
      <c r="AK295" s="168"/>
      <c r="AL295" s="168"/>
      <c r="AM295" s="168"/>
      <c r="AN295" s="168"/>
      <c r="AO295" s="168"/>
      <c r="AP295" s="168"/>
      <c r="AQ295" s="168"/>
      <c r="AR295" s="169"/>
      <c r="AS295" s="169"/>
    </row>
    <row r="296" ht="15.75" customHeight="1">
      <c r="A296" s="165"/>
      <c r="B296" s="166"/>
      <c r="C296" s="57"/>
      <c r="D296" s="57"/>
      <c r="E296" s="167"/>
      <c r="F296" s="168"/>
      <c r="G296" s="167"/>
      <c r="H296" s="168"/>
      <c r="I296" s="167"/>
      <c r="J296" s="168"/>
      <c r="K296" s="167"/>
      <c r="L296" s="168"/>
      <c r="M296" s="167"/>
      <c r="N296" s="168"/>
      <c r="O296" s="167"/>
      <c r="P296" s="168"/>
      <c r="Q296" s="167"/>
      <c r="R296" s="168"/>
      <c r="S296" s="167"/>
      <c r="T296" s="168"/>
      <c r="U296" s="167"/>
      <c r="V296" s="168"/>
      <c r="W296" s="167"/>
      <c r="X296" s="168"/>
      <c r="Y296" s="167"/>
      <c r="Z296" s="168"/>
      <c r="AA296" s="167"/>
      <c r="AB296" s="168"/>
      <c r="AC296" s="167"/>
      <c r="AD296" s="168"/>
      <c r="AE296" s="166"/>
      <c r="AF296" s="57"/>
      <c r="AG296" s="168"/>
      <c r="AH296" s="168"/>
      <c r="AI296" s="168"/>
      <c r="AJ296" s="168"/>
      <c r="AK296" s="168"/>
      <c r="AL296" s="168"/>
      <c r="AM296" s="168"/>
      <c r="AN296" s="168"/>
      <c r="AO296" s="168"/>
      <c r="AP296" s="168"/>
      <c r="AQ296" s="168"/>
      <c r="AR296" s="169"/>
      <c r="AS296" s="169"/>
    </row>
    <row r="297" ht="15.75" customHeight="1">
      <c r="A297" s="165"/>
      <c r="B297" s="166"/>
      <c r="C297" s="57"/>
      <c r="D297" s="57"/>
      <c r="E297" s="167"/>
      <c r="F297" s="168"/>
      <c r="G297" s="167"/>
      <c r="H297" s="168"/>
      <c r="I297" s="167"/>
      <c r="J297" s="168"/>
      <c r="K297" s="167"/>
      <c r="L297" s="168"/>
      <c r="M297" s="167"/>
      <c r="N297" s="168"/>
      <c r="O297" s="167"/>
      <c r="P297" s="168"/>
      <c r="Q297" s="167"/>
      <c r="R297" s="168"/>
      <c r="S297" s="167"/>
      <c r="T297" s="168"/>
      <c r="U297" s="167"/>
      <c r="V297" s="168"/>
      <c r="W297" s="167"/>
      <c r="X297" s="168"/>
      <c r="Y297" s="167"/>
      <c r="Z297" s="168"/>
      <c r="AA297" s="167"/>
      <c r="AB297" s="168"/>
      <c r="AC297" s="167"/>
      <c r="AD297" s="168"/>
      <c r="AE297" s="166"/>
      <c r="AF297" s="57"/>
      <c r="AG297" s="168"/>
      <c r="AH297" s="168"/>
      <c r="AI297" s="168"/>
      <c r="AJ297" s="168"/>
      <c r="AK297" s="168"/>
      <c r="AL297" s="168"/>
      <c r="AM297" s="168"/>
      <c r="AN297" s="168"/>
      <c r="AO297" s="168"/>
      <c r="AP297" s="168"/>
      <c r="AQ297" s="168"/>
      <c r="AR297" s="169"/>
      <c r="AS297" s="169"/>
    </row>
    <row r="298" ht="15.75" customHeight="1">
      <c r="A298" s="165"/>
      <c r="B298" s="166"/>
      <c r="C298" s="57"/>
      <c r="D298" s="57"/>
      <c r="E298" s="167"/>
      <c r="F298" s="168"/>
      <c r="G298" s="167"/>
      <c r="H298" s="168"/>
      <c r="I298" s="167"/>
      <c r="J298" s="168"/>
      <c r="K298" s="167"/>
      <c r="L298" s="168"/>
      <c r="M298" s="167"/>
      <c r="N298" s="168"/>
      <c r="O298" s="167"/>
      <c r="P298" s="168"/>
      <c r="Q298" s="167"/>
      <c r="R298" s="168"/>
      <c r="S298" s="167"/>
      <c r="T298" s="168"/>
      <c r="U298" s="167"/>
      <c r="V298" s="168"/>
      <c r="W298" s="167"/>
      <c r="X298" s="168"/>
      <c r="Y298" s="167"/>
      <c r="Z298" s="168"/>
      <c r="AA298" s="167"/>
      <c r="AB298" s="168"/>
      <c r="AC298" s="167"/>
      <c r="AD298" s="168"/>
      <c r="AE298" s="166"/>
      <c r="AF298" s="57"/>
      <c r="AG298" s="168"/>
      <c r="AH298" s="168"/>
      <c r="AI298" s="168"/>
      <c r="AJ298" s="168"/>
      <c r="AK298" s="168"/>
      <c r="AL298" s="168"/>
      <c r="AM298" s="168"/>
      <c r="AN298" s="168"/>
      <c r="AO298" s="168"/>
      <c r="AP298" s="168"/>
      <c r="AQ298" s="168"/>
      <c r="AR298" s="169"/>
      <c r="AS298" s="169"/>
    </row>
    <row r="299" ht="15.75" customHeight="1">
      <c r="A299" s="165"/>
      <c r="B299" s="166"/>
      <c r="C299" s="57"/>
      <c r="D299" s="57"/>
      <c r="E299" s="167"/>
      <c r="F299" s="168"/>
      <c r="G299" s="167"/>
      <c r="H299" s="168"/>
      <c r="I299" s="167"/>
      <c r="J299" s="168"/>
      <c r="K299" s="167"/>
      <c r="L299" s="168"/>
      <c r="M299" s="167"/>
      <c r="N299" s="168"/>
      <c r="O299" s="167"/>
      <c r="P299" s="168"/>
      <c r="Q299" s="167"/>
      <c r="R299" s="168"/>
      <c r="S299" s="167"/>
      <c r="T299" s="168"/>
      <c r="U299" s="167"/>
      <c r="V299" s="168"/>
      <c r="W299" s="167"/>
      <c r="X299" s="168"/>
      <c r="Y299" s="167"/>
      <c r="Z299" s="168"/>
      <c r="AA299" s="167"/>
      <c r="AB299" s="168"/>
      <c r="AC299" s="167"/>
      <c r="AD299" s="168"/>
      <c r="AE299" s="166"/>
      <c r="AF299" s="57"/>
      <c r="AG299" s="168"/>
      <c r="AH299" s="168"/>
      <c r="AI299" s="168"/>
      <c r="AJ299" s="168"/>
      <c r="AK299" s="168"/>
      <c r="AL299" s="168"/>
      <c r="AM299" s="168"/>
      <c r="AN299" s="168"/>
      <c r="AO299" s="168"/>
      <c r="AP299" s="168"/>
      <c r="AQ299" s="168"/>
      <c r="AR299" s="169"/>
      <c r="AS299" s="169"/>
    </row>
    <row r="300" ht="15.75" customHeight="1">
      <c r="A300" s="165"/>
      <c r="B300" s="166"/>
      <c r="C300" s="57"/>
      <c r="D300" s="57"/>
      <c r="E300" s="167"/>
      <c r="F300" s="168"/>
      <c r="G300" s="167"/>
      <c r="H300" s="168"/>
      <c r="I300" s="167"/>
      <c r="J300" s="168"/>
      <c r="K300" s="167"/>
      <c r="L300" s="168"/>
      <c r="M300" s="167"/>
      <c r="N300" s="168"/>
      <c r="O300" s="167"/>
      <c r="P300" s="168"/>
      <c r="Q300" s="167"/>
      <c r="R300" s="168"/>
      <c r="S300" s="167"/>
      <c r="T300" s="168"/>
      <c r="U300" s="167"/>
      <c r="V300" s="168"/>
      <c r="W300" s="167"/>
      <c r="X300" s="168"/>
      <c r="Y300" s="167"/>
      <c r="Z300" s="168"/>
      <c r="AA300" s="167"/>
      <c r="AB300" s="168"/>
      <c r="AC300" s="167"/>
      <c r="AD300" s="168"/>
      <c r="AE300" s="166"/>
      <c r="AF300" s="57"/>
      <c r="AG300" s="168"/>
      <c r="AH300" s="168"/>
      <c r="AI300" s="168"/>
      <c r="AJ300" s="168"/>
      <c r="AK300" s="168"/>
      <c r="AL300" s="168"/>
      <c r="AM300" s="168"/>
      <c r="AN300" s="168"/>
      <c r="AO300" s="168"/>
      <c r="AP300" s="168"/>
      <c r="AQ300" s="168"/>
      <c r="AR300" s="169"/>
      <c r="AS300" s="169"/>
    </row>
    <row r="301" ht="15.75" customHeight="1">
      <c r="A301" s="165"/>
      <c r="B301" s="166"/>
      <c r="C301" s="57"/>
      <c r="D301" s="57"/>
      <c r="E301" s="167"/>
      <c r="F301" s="168"/>
      <c r="G301" s="167"/>
      <c r="H301" s="168"/>
      <c r="I301" s="167"/>
      <c r="J301" s="168"/>
      <c r="K301" s="167"/>
      <c r="L301" s="168"/>
      <c r="M301" s="167"/>
      <c r="N301" s="168"/>
      <c r="O301" s="167"/>
      <c r="P301" s="168"/>
      <c r="Q301" s="167"/>
      <c r="R301" s="168"/>
      <c r="S301" s="167"/>
      <c r="T301" s="168"/>
      <c r="U301" s="167"/>
      <c r="V301" s="168"/>
      <c r="W301" s="167"/>
      <c r="X301" s="168"/>
      <c r="Y301" s="167"/>
      <c r="Z301" s="168"/>
      <c r="AA301" s="167"/>
      <c r="AB301" s="168"/>
      <c r="AC301" s="167"/>
      <c r="AD301" s="168"/>
      <c r="AE301" s="166"/>
      <c r="AF301" s="57"/>
      <c r="AG301" s="168"/>
      <c r="AH301" s="168"/>
      <c r="AI301" s="168"/>
      <c r="AJ301" s="168"/>
      <c r="AK301" s="168"/>
      <c r="AL301" s="168"/>
      <c r="AM301" s="168"/>
      <c r="AN301" s="168"/>
      <c r="AO301" s="168"/>
      <c r="AP301" s="168"/>
      <c r="AQ301" s="168"/>
      <c r="AR301" s="169"/>
      <c r="AS301" s="169"/>
    </row>
    <row r="302" ht="15.75" customHeight="1">
      <c r="A302" s="165"/>
      <c r="B302" s="166"/>
      <c r="C302" s="57"/>
      <c r="D302" s="57"/>
      <c r="E302" s="167"/>
      <c r="F302" s="168"/>
      <c r="G302" s="167"/>
      <c r="H302" s="168"/>
      <c r="I302" s="167"/>
      <c r="J302" s="168"/>
      <c r="K302" s="167"/>
      <c r="L302" s="168"/>
      <c r="M302" s="167"/>
      <c r="N302" s="168"/>
      <c r="O302" s="167"/>
      <c r="P302" s="168"/>
      <c r="Q302" s="167"/>
      <c r="R302" s="168"/>
      <c r="S302" s="167"/>
      <c r="T302" s="168"/>
      <c r="U302" s="167"/>
      <c r="V302" s="168"/>
      <c r="W302" s="167"/>
      <c r="X302" s="168"/>
      <c r="Y302" s="167"/>
      <c r="Z302" s="168"/>
      <c r="AA302" s="167"/>
      <c r="AB302" s="168"/>
      <c r="AC302" s="167"/>
      <c r="AD302" s="168"/>
      <c r="AE302" s="166"/>
      <c r="AF302" s="57"/>
      <c r="AG302" s="168"/>
      <c r="AH302" s="168"/>
      <c r="AI302" s="168"/>
      <c r="AJ302" s="168"/>
      <c r="AK302" s="168"/>
      <c r="AL302" s="168"/>
      <c r="AM302" s="168"/>
      <c r="AN302" s="168"/>
      <c r="AO302" s="168"/>
      <c r="AP302" s="168"/>
      <c r="AQ302" s="168"/>
      <c r="AR302" s="169"/>
      <c r="AS302" s="169"/>
    </row>
    <row r="303" ht="15.75" customHeight="1">
      <c r="A303" s="165"/>
      <c r="B303" s="166"/>
      <c r="C303" s="57"/>
      <c r="D303" s="57"/>
      <c r="E303" s="167"/>
      <c r="F303" s="168"/>
      <c r="G303" s="167"/>
      <c r="H303" s="168"/>
      <c r="I303" s="167"/>
      <c r="J303" s="168"/>
      <c r="K303" s="167"/>
      <c r="L303" s="168"/>
      <c r="M303" s="167"/>
      <c r="N303" s="168"/>
      <c r="O303" s="167"/>
      <c r="P303" s="168"/>
      <c r="Q303" s="167"/>
      <c r="R303" s="168"/>
      <c r="S303" s="167"/>
      <c r="T303" s="168"/>
      <c r="U303" s="167"/>
      <c r="V303" s="168"/>
      <c r="W303" s="167"/>
      <c r="X303" s="168"/>
      <c r="Y303" s="167"/>
      <c r="Z303" s="168"/>
      <c r="AA303" s="167"/>
      <c r="AB303" s="168"/>
      <c r="AC303" s="167"/>
      <c r="AD303" s="168"/>
      <c r="AE303" s="166"/>
      <c r="AF303" s="57"/>
      <c r="AG303" s="168"/>
      <c r="AH303" s="168"/>
      <c r="AI303" s="168"/>
      <c r="AJ303" s="168"/>
      <c r="AK303" s="168"/>
      <c r="AL303" s="168"/>
      <c r="AM303" s="168"/>
      <c r="AN303" s="168"/>
      <c r="AO303" s="168"/>
      <c r="AP303" s="168"/>
      <c r="AQ303" s="168"/>
      <c r="AR303" s="169"/>
      <c r="AS303" s="169"/>
    </row>
    <row r="304" ht="15.75" customHeight="1">
      <c r="A304" s="165"/>
      <c r="B304" s="166"/>
      <c r="C304" s="57"/>
      <c r="D304" s="57"/>
      <c r="E304" s="167"/>
      <c r="F304" s="168"/>
      <c r="G304" s="167"/>
      <c r="H304" s="168"/>
      <c r="I304" s="167"/>
      <c r="J304" s="168"/>
      <c r="K304" s="167"/>
      <c r="L304" s="168"/>
      <c r="M304" s="167"/>
      <c r="N304" s="168"/>
      <c r="O304" s="167"/>
      <c r="P304" s="168"/>
      <c r="Q304" s="167"/>
      <c r="R304" s="168"/>
      <c r="S304" s="167"/>
      <c r="T304" s="168"/>
      <c r="U304" s="167"/>
      <c r="V304" s="168"/>
      <c r="W304" s="167"/>
      <c r="X304" s="168"/>
      <c r="Y304" s="167"/>
      <c r="Z304" s="168"/>
      <c r="AA304" s="167"/>
      <c r="AB304" s="168"/>
      <c r="AC304" s="167"/>
      <c r="AD304" s="168"/>
      <c r="AE304" s="166"/>
      <c r="AF304" s="57"/>
      <c r="AG304" s="168"/>
      <c r="AH304" s="168"/>
      <c r="AI304" s="168"/>
      <c r="AJ304" s="168"/>
      <c r="AK304" s="168"/>
      <c r="AL304" s="168"/>
      <c r="AM304" s="168"/>
      <c r="AN304" s="168"/>
      <c r="AO304" s="168"/>
      <c r="AP304" s="168"/>
      <c r="AQ304" s="168"/>
      <c r="AR304" s="169"/>
      <c r="AS304" s="169"/>
    </row>
    <row r="305" ht="15.75" customHeight="1">
      <c r="A305" s="165"/>
      <c r="B305" s="166"/>
      <c r="C305" s="57"/>
      <c r="D305" s="57"/>
      <c r="E305" s="167"/>
      <c r="F305" s="168"/>
      <c r="G305" s="167"/>
      <c r="H305" s="168"/>
      <c r="I305" s="167"/>
      <c r="J305" s="168"/>
      <c r="K305" s="167"/>
      <c r="L305" s="168"/>
      <c r="M305" s="167"/>
      <c r="N305" s="168"/>
      <c r="O305" s="167"/>
      <c r="P305" s="168"/>
      <c r="Q305" s="167"/>
      <c r="R305" s="168"/>
      <c r="S305" s="167"/>
      <c r="T305" s="168"/>
      <c r="U305" s="167"/>
      <c r="V305" s="168"/>
      <c r="W305" s="167"/>
      <c r="X305" s="168"/>
      <c r="Y305" s="167"/>
      <c r="Z305" s="168"/>
      <c r="AA305" s="167"/>
      <c r="AB305" s="168"/>
      <c r="AC305" s="167"/>
      <c r="AD305" s="168"/>
      <c r="AE305" s="166"/>
      <c r="AF305" s="57"/>
      <c r="AG305" s="168"/>
      <c r="AH305" s="168"/>
      <c r="AI305" s="168"/>
      <c r="AJ305" s="168"/>
      <c r="AK305" s="168"/>
      <c r="AL305" s="168"/>
      <c r="AM305" s="168"/>
      <c r="AN305" s="168"/>
      <c r="AO305" s="168"/>
      <c r="AP305" s="168"/>
      <c r="AQ305" s="168"/>
      <c r="AR305" s="169"/>
      <c r="AS305" s="169"/>
    </row>
    <row r="306" ht="15.75" customHeight="1">
      <c r="A306" s="165"/>
      <c r="B306" s="166"/>
      <c r="C306" s="57"/>
      <c r="D306" s="57"/>
      <c r="E306" s="167"/>
      <c r="F306" s="168"/>
      <c r="G306" s="167"/>
      <c r="H306" s="168"/>
      <c r="I306" s="167"/>
      <c r="J306" s="168"/>
      <c r="K306" s="167"/>
      <c r="L306" s="168"/>
      <c r="M306" s="167"/>
      <c r="N306" s="168"/>
      <c r="O306" s="167"/>
      <c r="P306" s="168"/>
      <c r="Q306" s="167"/>
      <c r="R306" s="168"/>
      <c r="S306" s="167"/>
      <c r="T306" s="168"/>
      <c r="U306" s="167"/>
      <c r="V306" s="168"/>
      <c r="W306" s="167"/>
      <c r="X306" s="168"/>
      <c r="Y306" s="167"/>
      <c r="Z306" s="168"/>
      <c r="AA306" s="167"/>
      <c r="AB306" s="168"/>
      <c r="AC306" s="167"/>
      <c r="AD306" s="168"/>
      <c r="AE306" s="166"/>
      <c r="AF306" s="57"/>
      <c r="AG306" s="168"/>
      <c r="AH306" s="168"/>
      <c r="AI306" s="168"/>
      <c r="AJ306" s="168"/>
      <c r="AK306" s="168"/>
      <c r="AL306" s="168"/>
      <c r="AM306" s="168"/>
      <c r="AN306" s="168"/>
      <c r="AO306" s="168"/>
      <c r="AP306" s="168"/>
      <c r="AQ306" s="168"/>
      <c r="AR306" s="169"/>
      <c r="AS306" s="169"/>
    </row>
    <row r="307" ht="15.75" customHeight="1">
      <c r="A307" s="165"/>
      <c r="B307" s="166"/>
      <c r="C307" s="57"/>
      <c r="D307" s="57"/>
      <c r="E307" s="167"/>
      <c r="F307" s="168"/>
      <c r="G307" s="167"/>
      <c r="H307" s="168"/>
      <c r="I307" s="167"/>
      <c r="J307" s="168"/>
      <c r="K307" s="167"/>
      <c r="L307" s="168"/>
      <c r="M307" s="167"/>
      <c r="N307" s="168"/>
      <c r="O307" s="167"/>
      <c r="P307" s="168"/>
      <c r="Q307" s="167"/>
      <c r="R307" s="168"/>
      <c r="S307" s="167"/>
      <c r="T307" s="168"/>
      <c r="U307" s="167"/>
      <c r="V307" s="168"/>
      <c r="W307" s="167"/>
      <c r="X307" s="168"/>
      <c r="Y307" s="167"/>
      <c r="Z307" s="168"/>
      <c r="AA307" s="167"/>
      <c r="AB307" s="168"/>
      <c r="AC307" s="167"/>
      <c r="AD307" s="168"/>
      <c r="AE307" s="166"/>
      <c r="AF307" s="57"/>
      <c r="AG307" s="168"/>
      <c r="AH307" s="168"/>
      <c r="AI307" s="168"/>
      <c r="AJ307" s="168"/>
      <c r="AK307" s="168"/>
      <c r="AL307" s="168"/>
      <c r="AM307" s="168"/>
      <c r="AN307" s="168"/>
      <c r="AO307" s="168"/>
      <c r="AP307" s="168"/>
      <c r="AQ307" s="168"/>
      <c r="AR307" s="169"/>
      <c r="AS307" s="169"/>
    </row>
    <row r="308" ht="15.75" customHeight="1">
      <c r="A308" s="165"/>
      <c r="B308" s="166"/>
      <c r="C308" s="57"/>
      <c r="D308" s="57"/>
      <c r="E308" s="167"/>
      <c r="F308" s="168"/>
      <c r="G308" s="167"/>
      <c r="H308" s="168"/>
      <c r="I308" s="167"/>
      <c r="J308" s="168"/>
      <c r="K308" s="167"/>
      <c r="L308" s="168"/>
      <c r="M308" s="167"/>
      <c r="N308" s="168"/>
      <c r="O308" s="167"/>
      <c r="P308" s="168"/>
      <c r="Q308" s="167"/>
      <c r="R308" s="168"/>
      <c r="S308" s="167"/>
      <c r="T308" s="168"/>
      <c r="U308" s="167"/>
      <c r="V308" s="168"/>
      <c r="W308" s="167"/>
      <c r="X308" s="168"/>
      <c r="Y308" s="167"/>
      <c r="Z308" s="168"/>
      <c r="AA308" s="167"/>
      <c r="AB308" s="168"/>
      <c r="AC308" s="167"/>
      <c r="AD308" s="168"/>
      <c r="AE308" s="166"/>
      <c r="AF308" s="57"/>
      <c r="AG308" s="168"/>
      <c r="AH308" s="168"/>
      <c r="AI308" s="168"/>
      <c r="AJ308" s="168"/>
      <c r="AK308" s="168"/>
      <c r="AL308" s="168"/>
      <c r="AM308" s="168"/>
      <c r="AN308" s="168"/>
      <c r="AO308" s="168"/>
      <c r="AP308" s="168"/>
      <c r="AQ308" s="168"/>
      <c r="AR308" s="169"/>
      <c r="AS308" s="169"/>
    </row>
    <row r="309" ht="15.75" customHeight="1">
      <c r="A309" s="165"/>
      <c r="B309" s="166"/>
      <c r="C309" s="57"/>
      <c r="D309" s="57"/>
      <c r="E309" s="167"/>
      <c r="F309" s="168"/>
      <c r="G309" s="167"/>
      <c r="H309" s="168"/>
      <c r="I309" s="167"/>
      <c r="J309" s="168"/>
      <c r="K309" s="167"/>
      <c r="L309" s="168"/>
      <c r="M309" s="167"/>
      <c r="N309" s="168"/>
      <c r="O309" s="167"/>
      <c r="P309" s="168"/>
      <c r="Q309" s="167"/>
      <c r="R309" s="168"/>
      <c r="S309" s="167"/>
      <c r="T309" s="168"/>
      <c r="U309" s="167"/>
      <c r="V309" s="168"/>
      <c r="W309" s="167"/>
      <c r="X309" s="168"/>
      <c r="Y309" s="167"/>
      <c r="Z309" s="168"/>
      <c r="AA309" s="167"/>
      <c r="AB309" s="168"/>
      <c r="AC309" s="167"/>
      <c r="AD309" s="168"/>
      <c r="AE309" s="166"/>
      <c r="AF309" s="57"/>
      <c r="AG309" s="168"/>
      <c r="AH309" s="168"/>
      <c r="AI309" s="168"/>
      <c r="AJ309" s="168"/>
      <c r="AK309" s="168"/>
      <c r="AL309" s="168"/>
      <c r="AM309" s="168"/>
      <c r="AN309" s="168"/>
      <c r="AO309" s="168"/>
      <c r="AP309" s="168"/>
      <c r="AQ309" s="168"/>
      <c r="AR309" s="169"/>
      <c r="AS309" s="169"/>
    </row>
    <row r="310" ht="15.75" customHeight="1">
      <c r="A310" s="165"/>
      <c r="B310" s="166"/>
      <c r="C310" s="57"/>
      <c r="D310" s="57"/>
      <c r="E310" s="167"/>
      <c r="F310" s="168"/>
      <c r="G310" s="167"/>
      <c r="H310" s="168"/>
      <c r="I310" s="167"/>
      <c r="J310" s="168"/>
      <c r="K310" s="167"/>
      <c r="L310" s="168"/>
      <c r="M310" s="167"/>
      <c r="N310" s="168"/>
      <c r="O310" s="167"/>
      <c r="P310" s="168"/>
      <c r="Q310" s="167"/>
      <c r="R310" s="168"/>
      <c r="S310" s="167"/>
      <c r="T310" s="168"/>
      <c r="U310" s="167"/>
      <c r="V310" s="168"/>
      <c r="W310" s="167"/>
      <c r="X310" s="168"/>
      <c r="Y310" s="167"/>
      <c r="Z310" s="168"/>
      <c r="AA310" s="167"/>
      <c r="AB310" s="168"/>
      <c r="AC310" s="167"/>
      <c r="AD310" s="168"/>
      <c r="AE310" s="166"/>
      <c r="AF310" s="57"/>
      <c r="AG310" s="168"/>
      <c r="AH310" s="168"/>
      <c r="AI310" s="168"/>
      <c r="AJ310" s="168"/>
      <c r="AK310" s="168"/>
      <c r="AL310" s="168"/>
      <c r="AM310" s="168"/>
      <c r="AN310" s="168"/>
      <c r="AO310" s="168"/>
      <c r="AP310" s="168"/>
      <c r="AQ310" s="168"/>
      <c r="AR310" s="169"/>
      <c r="AS310" s="169"/>
    </row>
    <row r="311" ht="15.75" customHeight="1">
      <c r="A311" s="165"/>
      <c r="B311" s="166"/>
      <c r="C311" s="57"/>
      <c r="D311" s="57"/>
      <c r="E311" s="167"/>
      <c r="F311" s="168"/>
      <c r="G311" s="167"/>
      <c r="H311" s="168"/>
      <c r="I311" s="167"/>
      <c r="J311" s="168"/>
      <c r="K311" s="167"/>
      <c r="L311" s="168"/>
      <c r="M311" s="167"/>
      <c r="N311" s="168"/>
      <c r="O311" s="167"/>
      <c r="P311" s="168"/>
      <c r="Q311" s="167"/>
      <c r="R311" s="168"/>
      <c r="S311" s="167"/>
      <c r="T311" s="168"/>
      <c r="U311" s="167"/>
      <c r="V311" s="168"/>
      <c r="W311" s="167"/>
      <c r="X311" s="168"/>
      <c r="Y311" s="167"/>
      <c r="Z311" s="168"/>
      <c r="AA311" s="167"/>
      <c r="AB311" s="168"/>
      <c r="AC311" s="167"/>
      <c r="AD311" s="168"/>
      <c r="AE311" s="166"/>
      <c r="AF311" s="57"/>
      <c r="AG311" s="168"/>
      <c r="AH311" s="168"/>
      <c r="AI311" s="168"/>
      <c r="AJ311" s="168"/>
      <c r="AK311" s="168"/>
      <c r="AL311" s="168"/>
      <c r="AM311" s="168"/>
      <c r="AN311" s="168"/>
      <c r="AO311" s="168"/>
      <c r="AP311" s="168"/>
      <c r="AQ311" s="168"/>
      <c r="AR311" s="169"/>
      <c r="AS311" s="169"/>
    </row>
    <row r="312" ht="15.75" customHeight="1">
      <c r="A312" s="165"/>
      <c r="B312" s="166"/>
      <c r="C312" s="57"/>
      <c r="D312" s="57"/>
      <c r="E312" s="167"/>
      <c r="F312" s="168"/>
      <c r="G312" s="167"/>
      <c r="H312" s="168"/>
      <c r="I312" s="167"/>
      <c r="J312" s="168"/>
      <c r="K312" s="167"/>
      <c r="L312" s="168"/>
      <c r="M312" s="167"/>
      <c r="N312" s="168"/>
      <c r="O312" s="167"/>
      <c r="P312" s="168"/>
      <c r="Q312" s="167"/>
      <c r="R312" s="168"/>
      <c r="S312" s="167"/>
      <c r="T312" s="168"/>
      <c r="U312" s="167"/>
      <c r="V312" s="168"/>
      <c r="W312" s="167"/>
      <c r="X312" s="168"/>
      <c r="Y312" s="167"/>
      <c r="Z312" s="168"/>
      <c r="AA312" s="167"/>
      <c r="AB312" s="168"/>
      <c r="AC312" s="167"/>
      <c r="AD312" s="168"/>
      <c r="AE312" s="166"/>
      <c r="AF312" s="57"/>
      <c r="AG312" s="168"/>
      <c r="AH312" s="168"/>
      <c r="AI312" s="168"/>
      <c r="AJ312" s="168"/>
      <c r="AK312" s="168"/>
      <c r="AL312" s="168"/>
      <c r="AM312" s="168"/>
      <c r="AN312" s="168"/>
      <c r="AO312" s="168"/>
      <c r="AP312" s="168"/>
      <c r="AQ312" s="168"/>
      <c r="AR312" s="169"/>
      <c r="AS312" s="169"/>
    </row>
    <row r="313" ht="15.75" customHeight="1">
      <c r="A313" s="165"/>
      <c r="B313" s="166"/>
      <c r="C313" s="57"/>
      <c r="D313" s="57"/>
      <c r="E313" s="167"/>
      <c r="F313" s="168"/>
      <c r="G313" s="167"/>
      <c r="H313" s="168"/>
      <c r="I313" s="167"/>
      <c r="J313" s="168"/>
      <c r="K313" s="167"/>
      <c r="L313" s="168"/>
      <c r="M313" s="167"/>
      <c r="N313" s="168"/>
      <c r="O313" s="167"/>
      <c r="P313" s="168"/>
      <c r="Q313" s="167"/>
      <c r="R313" s="168"/>
      <c r="S313" s="167"/>
      <c r="T313" s="168"/>
      <c r="U313" s="167"/>
      <c r="V313" s="168"/>
      <c r="W313" s="167"/>
      <c r="X313" s="168"/>
      <c r="Y313" s="167"/>
      <c r="Z313" s="168"/>
      <c r="AA313" s="167"/>
      <c r="AB313" s="168"/>
      <c r="AC313" s="167"/>
      <c r="AD313" s="168"/>
      <c r="AE313" s="166"/>
      <c r="AF313" s="57"/>
      <c r="AG313" s="168"/>
      <c r="AH313" s="168"/>
      <c r="AI313" s="168"/>
      <c r="AJ313" s="168"/>
      <c r="AK313" s="168"/>
      <c r="AL313" s="168"/>
      <c r="AM313" s="168"/>
      <c r="AN313" s="168"/>
      <c r="AO313" s="168"/>
      <c r="AP313" s="168"/>
      <c r="AQ313" s="168"/>
      <c r="AR313" s="169"/>
      <c r="AS313" s="169"/>
    </row>
    <row r="314" ht="15.75" customHeight="1">
      <c r="A314" s="165"/>
      <c r="B314" s="166"/>
      <c r="C314" s="57"/>
      <c r="D314" s="57"/>
      <c r="E314" s="167"/>
      <c r="F314" s="168"/>
      <c r="G314" s="167"/>
      <c r="H314" s="168"/>
      <c r="I314" s="167"/>
      <c r="J314" s="168"/>
      <c r="K314" s="167"/>
      <c r="L314" s="168"/>
      <c r="M314" s="167"/>
      <c r="N314" s="168"/>
      <c r="O314" s="167"/>
      <c r="P314" s="168"/>
      <c r="Q314" s="167"/>
      <c r="R314" s="168"/>
      <c r="S314" s="167"/>
      <c r="T314" s="168"/>
      <c r="U314" s="167"/>
      <c r="V314" s="168"/>
      <c r="W314" s="167"/>
      <c r="X314" s="168"/>
      <c r="Y314" s="167"/>
      <c r="Z314" s="168"/>
      <c r="AA314" s="167"/>
      <c r="AB314" s="168"/>
      <c r="AC314" s="167"/>
      <c r="AD314" s="168"/>
      <c r="AE314" s="166"/>
      <c r="AF314" s="57"/>
      <c r="AG314" s="168"/>
      <c r="AH314" s="168"/>
      <c r="AI314" s="168"/>
      <c r="AJ314" s="168"/>
      <c r="AK314" s="168"/>
      <c r="AL314" s="168"/>
      <c r="AM314" s="168"/>
      <c r="AN314" s="168"/>
      <c r="AO314" s="168"/>
      <c r="AP314" s="168"/>
      <c r="AQ314" s="168"/>
      <c r="AR314" s="169"/>
      <c r="AS314" s="169"/>
    </row>
    <row r="315" ht="15.75" customHeight="1">
      <c r="A315" s="165"/>
      <c r="B315" s="166"/>
      <c r="C315" s="57"/>
      <c r="D315" s="57"/>
      <c r="E315" s="167"/>
      <c r="F315" s="168"/>
      <c r="G315" s="167"/>
      <c r="H315" s="168"/>
      <c r="I315" s="167"/>
      <c r="J315" s="168"/>
      <c r="K315" s="167"/>
      <c r="L315" s="168"/>
      <c r="M315" s="167"/>
      <c r="N315" s="168"/>
      <c r="O315" s="167"/>
      <c r="P315" s="168"/>
      <c r="Q315" s="167"/>
      <c r="R315" s="168"/>
      <c r="S315" s="167"/>
      <c r="T315" s="168"/>
      <c r="U315" s="167"/>
      <c r="V315" s="168"/>
      <c r="W315" s="167"/>
      <c r="X315" s="168"/>
      <c r="Y315" s="167"/>
      <c r="Z315" s="168"/>
      <c r="AA315" s="167"/>
      <c r="AB315" s="168"/>
      <c r="AC315" s="167"/>
      <c r="AD315" s="168"/>
      <c r="AE315" s="166"/>
      <c r="AF315" s="57"/>
      <c r="AG315" s="168"/>
      <c r="AH315" s="168"/>
      <c r="AI315" s="168"/>
      <c r="AJ315" s="168"/>
      <c r="AK315" s="168"/>
      <c r="AL315" s="168"/>
      <c r="AM315" s="168"/>
      <c r="AN315" s="168"/>
      <c r="AO315" s="168"/>
      <c r="AP315" s="168"/>
      <c r="AQ315" s="168"/>
      <c r="AR315" s="169"/>
      <c r="AS315" s="169"/>
    </row>
    <row r="316" ht="15.75" customHeight="1">
      <c r="A316" s="165"/>
      <c r="B316" s="166"/>
      <c r="C316" s="57"/>
      <c r="D316" s="57"/>
      <c r="E316" s="167"/>
      <c r="F316" s="168"/>
      <c r="G316" s="167"/>
      <c r="H316" s="168"/>
      <c r="I316" s="167"/>
      <c r="J316" s="168"/>
      <c r="K316" s="167"/>
      <c r="L316" s="168"/>
      <c r="M316" s="167"/>
      <c r="N316" s="168"/>
      <c r="O316" s="167"/>
      <c r="P316" s="168"/>
      <c r="Q316" s="167"/>
      <c r="R316" s="168"/>
      <c r="S316" s="167"/>
      <c r="T316" s="168"/>
      <c r="U316" s="167"/>
      <c r="V316" s="168"/>
      <c r="W316" s="167"/>
      <c r="X316" s="168"/>
      <c r="Y316" s="167"/>
      <c r="Z316" s="168"/>
      <c r="AA316" s="167"/>
      <c r="AB316" s="168"/>
      <c r="AC316" s="167"/>
      <c r="AD316" s="168"/>
      <c r="AE316" s="166"/>
      <c r="AF316" s="57"/>
      <c r="AG316" s="168"/>
      <c r="AH316" s="168"/>
      <c r="AI316" s="168"/>
      <c r="AJ316" s="168"/>
      <c r="AK316" s="168"/>
      <c r="AL316" s="168"/>
      <c r="AM316" s="168"/>
      <c r="AN316" s="168"/>
      <c r="AO316" s="168"/>
      <c r="AP316" s="168"/>
      <c r="AQ316" s="168"/>
      <c r="AR316" s="169"/>
      <c r="AS316" s="169"/>
    </row>
    <row r="317" ht="15.75" customHeight="1">
      <c r="A317" s="165"/>
      <c r="B317" s="166"/>
      <c r="C317" s="57"/>
      <c r="D317" s="57"/>
      <c r="E317" s="167"/>
      <c r="F317" s="168"/>
      <c r="G317" s="167"/>
      <c r="H317" s="168"/>
      <c r="I317" s="167"/>
      <c r="J317" s="168"/>
      <c r="K317" s="167"/>
      <c r="L317" s="168"/>
      <c r="M317" s="167"/>
      <c r="N317" s="168"/>
      <c r="O317" s="167"/>
      <c r="P317" s="168"/>
      <c r="Q317" s="167"/>
      <c r="R317" s="168"/>
      <c r="S317" s="167"/>
      <c r="T317" s="168"/>
      <c r="U317" s="167"/>
      <c r="V317" s="168"/>
      <c r="W317" s="167"/>
      <c r="X317" s="168"/>
      <c r="Y317" s="167"/>
      <c r="Z317" s="168"/>
      <c r="AA317" s="167"/>
      <c r="AB317" s="168"/>
      <c r="AC317" s="167"/>
      <c r="AD317" s="168"/>
      <c r="AE317" s="166"/>
      <c r="AF317" s="57"/>
      <c r="AG317" s="168"/>
      <c r="AH317" s="168"/>
      <c r="AI317" s="168"/>
      <c r="AJ317" s="168"/>
      <c r="AK317" s="168"/>
      <c r="AL317" s="168"/>
      <c r="AM317" s="168"/>
      <c r="AN317" s="168"/>
      <c r="AO317" s="168"/>
      <c r="AP317" s="168"/>
      <c r="AQ317" s="168"/>
      <c r="AR317" s="169"/>
      <c r="AS317" s="169"/>
    </row>
    <row r="318" ht="15.75" customHeight="1">
      <c r="A318" s="165"/>
      <c r="B318" s="166"/>
      <c r="C318" s="57"/>
      <c r="D318" s="57"/>
      <c r="E318" s="167"/>
      <c r="F318" s="168"/>
      <c r="G318" s="167"/>
      <c r="H318" s="168"/>
      <c r="I318" s="167"/>
      <c r="J318" s="168"/>
      <c r="K318" s="167"/>
      <c r="L318" s="168"/>
      <c r="M318" s="167"/>
      <c r="N318" s="168"/>
      <c r="O318" s="167"/>
      <c r="P318" s="168"/>
      <c r="Q318" s="167"/>
      <c r="R318" s="168"/>
      <c r="S318" s="167"/>
      <c r="T318" s="168"/>
      <c r="U318" s="167"/>
      <c r="V318" s="168"/>
      <c r="W318" s="167"/>
      <c r="X318" s="168"/>
      <c r="Y318" s="167"/>
      <c r="Z318" s="168"/>
      <c r="AA318" s="167"/>
      <c r="AB318" s="168"/>
      <c r="AC318" s="167"/>
      <c r="AD318" s="168"/>
      <c r="AE318" s="166"/>
      <c r="AF318" s="57"/>
      <c r="AG318" s="168"/>
      <c r="AH318" s="168"/>
      <c r="AI318" s="168"/>
      <c r="AJ318" s="168"/>
      <c r="AK318" s="168"/>
      <c r="AL318" s="168"/>
      <c r="AM318" s="168"/>
      <c r="AN318" s="168"/>
      <c r="AO318" s="168"/>
      <c r="AP318" s="168"/>
      <c r="AQ318" s="168"/>
      <c r="AR318" s="169"/>
      <c r="AS318" s="169"/>
    </row>
    <row r="319" ht="15.75" customHeight="1">
      <c r="A319" s="165"/>
      <c r="B319" s="166"/>
      <c r="C319" s="57"/>
      <c r="D319" s="57"/>
      <c r="E319" s="167"/>
      <c r="F319" s="168"/>
      <c r="G319" s="167"/>
      <c r="H319" s="168"/>
      <c r="I319" s="167"/>
      <c r="J319" s="168"/>
      <c r="K319" s="167"/>
      <c r="L319" s="168"/>
      <c r="M319" s="167"/>
      <c r="N319" s="168"/>
      <c r="O319" s="167"/>
      <c r="P319" s="168"/>
      <c r="Q319" s="167"/>
      <c r="R319" s="168"/>
      <c r="S319" s="167"/>
      <c r="T319" s="168"/>
      <c r="U319" s="167"/>
      <c r="V319" s="168"/>
      <c r="W319" s="167"/>
      <c r="X319" s="168"/>
      <c r="Y319" s="167"/>
      <c r="Z319" s="168"/>
      <c r="AA319" s="167"/>
      <c r="AB319" s="168"/>
      <c r="AC319" s="167"/>
      <c r="AD319" s="168"/>
      <c r="AE319" s="166"/>
      <c r="AF319" s="57"/>
      <c r="AG319" s="168"/>
      <c r="AH319" s="168"/>
      <c r="AI319" s="168"/>
      <c r="AJ319" s="168"/>
      <c r="AK319" s="168"/>
      <c r="AL319" s="168"/>
      <c r="AM319" s="168"/>
      <c r="AN319" s="168"/>
      <c r="AO319" s="168"/>
      <c r="AP319" s="168"/>
      <c r="AQ319" s="168"/>
      <c r="AR319" s="169"/>
      <c r="AS319" s="169"/>
    </row>
    <row r="320" ht="15.75" customHeight="1">
      <c r="A320" s="165"/>
      <c r="B320" s="166"/>
      <c r="C320" s="57"/>
      <c r="D320" s="57"/>
      <c r="E320" s="167"/>
      <c r="F320" s="168"/>
      <c r="G320" s="167"/>
      <c r="H320" s="168"/>
      <c r="I320" s="167"/>
      <c r="J320" s="168"/>
      <c r="K320" s="167"/>
      <c r="L320" s="168"/>
      <c r="M320" s="167"/>
      <c r="N320" s="168"/>
      <c r="O320" s="167"/>
      <c r="P320" s="168"/>
      <c r="Q320" s="167"/>
      <c r="R320" s="168"/>
      <c r="S320" s="167"/>
      <c r="T320" s="168"/>
      <c r="U320" s="167"/>
      <c r="V320" s="168"/>
      <c r="W320" s="167"/>
      <c r="X320" s="168"/>
      <c r="Y320" s="167"/>
      <c r="Z320" s="168"/>
      <c r="AA320" s="167"/>
      <c r="AB320" s="168"/>
      <c r="AC320" s="167"/>
      <c r="AD320" s="168"/>
      <c r="AE320" s="166"/>
      <c r="AF320" s="57"/>
      <c r="AG320" s="168"/>
      <c r="AH320" s="168"/>
      <c r="AI320" s="168"/>
      <c r="AJ320" s="168"/>
      <c r="AK320" s="168"/>
      <c r="AL320" s="168"/>
      <c r="AM320" s="168"/>
      <c r="AN320" s="168"/>
      <c r="AO320" s="168"/>
      <c r="AP320" s="168"/>
      <c r="AQ320" s="168"/>
      <c r="AR320" s="169"/>
      <c r="AS320" s="169"/>
    </row>
    <row r="321" ht="15.75" customHeight="1">
      <c r="A321" s="165"/>
      <c r="B321" s="166"/>
      <c r="C321" s="57"/>
      <c r="D321" s="57"/>
      <c r="E321" s="167"/>
      <c r="F321" s="168"/>
      <c r="G321" s="167"/>
      <c r="H321" s="168"/>
      <c r="I321" s="167"/>
      <c r="J321" s="168"/>
      <c r="K321" s="167"/>
      <c r="L321" s="168"/>
      <c r="M321" s="167"/>
      <c r="N321" s="168"/>
      <c r="O321" s="167"/>
      <c r="P321" s="168"/>
      <c r="Q321" s="167"/>
      <c r="R321" s="168"/>
      <c r="S321" s="167"/>
      <c r="T321" s="168"/>
      <c r="U321" s="167"/>
      <c r="V321" s="168"/>
      <c r="W321" s="167"/>
      <c r="X321" s="168"/>
      <c r="Y321" s="167"/>
      <c r="Z321" s="168"/>
      <c r="AA321" s="167"/>
      <c r="AB321" s="168"/>
      <c r="AC321" s="167"/>
      <c r="AD321" s="168"/>
      <c r="AE321" s="166"/>
      <c r="AF321" s="57"/>
      <c r="AG321" s="168"/>
      <c r="AH321" s="168"/>
      <c r="AI321" s="168"/>
      <c r="AJ321" s="168"/>
      <c r="AK321" s="168"/>
      <c r="AL321" s="168"/>
      <c r="AM321" s="168"/>
      <c r="AN321" s="168"/>
      <c r="AO321" s="168"/>
      <c r="AP321" s="168"/>
      <c r="AQ321" s="168"/>
      <c r="AR321" s="169"/>
      <c r="AS321" s="169"/>
    </row>
    <row r="322" ht="15.75" customHeight="1">
      <c r="A322" s="165"/>
      <c r="B322" s="166"/>
      <c r="C322" s="57"/>
      <c r="D322" s="57"/>
      <c r="E322" s="167"/>
      <c r="F322" s="168"/>
      <c r="G322" s="167"/>
      <c r="H322" s="168"/>
      <c r="I322" s="167"/>
      <c r="J322" s="168"/>
      <c r="K322" s="167"/>
      <c r="L322" s="168"/>
      <c r="M322" s="167"/>
      <c r="N322" s="168"/>
      <c r="O322" s="167"/>
      <c r="P322" s="168"/>
      <c r="Q322" s="167"/>
      <c r="R322" s="168"/>
      <c r="S322" s="167"/>
      <c r="T322" s="168"/>
      <c r="U322" s="167"/>
      <c r="V322" s="168"/>
      <c r="W322" s="167"/>
      <c r="X322" s="168"/>
      <c r="Y322" s="167"/>
      <c r="Z322" s="168"/>
      <c r="AA322" s="167"/>
      <c r="AB322" s="168"/>
      <c r="AC322" s="167"/>
      <c r="AD322" s="168"/>
      <c r="AE322" s="166"/>
      <c r="AF322" s="57"/>
      <c r="AG322" s="168"/>
      <c r="AH322" s="168"/>
      <c r="AI322" s="168"/>
      <c r="AJ322" s="168"/>
      <c r="AK322" s="168"/>
      <c r="AL322" s="168"/>
      <c r="AM322" s="168"/>
      <c r="AN322" s="168"/>
      <c r="AO322" s="168"/>
      <c r="AP322" s="168"/>
      <c r="AQ322" s="168"/>
      <c r="AR322" s="169"/>
      <c r="AS322" s="169"/>
    </row>
    <row r="323" ht="15.75" customHeight="1">
      <c r="A323" s="165"/>
      <c r="B323" s="166"/>
      <c r="C323" s="57"/>
      <c r="D323" s="57"/>
      <c r="E323" s="167"/>
      <c r="F323" s="168"/>
      <c r="G323" s="167"/>
      <c r="H323" s="168"/>
      <c r="I323" s="167"/>
      <c r="J323" s="168"/>
      <c r="K323" s="167"/>
      <c r="L323" s="168"/>
      <c r="M323" s="167"/>
      <c r="N323" s="168"/>
      <c r="O323" s="167"/>
      <c r="P323" s="168"/>
      <c r="Q323" s="167"/>
      <c r="R323" s="168"/>
      <c r="S323" s="167"/>
      <c r="T323" s="168"/>
      <c r="U323" s="167"/>
      <c r="V323" s="168"/>
      <c r="W323" s="167"/>
      <c r="X323" s="168"/>
      <c r="Y323" s="167"/>
      <c r="Z323" s="168"/>
      <c r="AA323" s="167"/>
      <c r="AB323" s="168"/>
      <c r="AC323" s="167"/>
      <c r="AD323" s="168"/>
      <c r="AE323" s="166"/>
      <c r="AF323" s="57"/>
      <c r="AG323" s="168"/>
      <c r="AH323" s="168"/>
      <c r="AI323" s="168"/>
      <c r="AJ323" s="168"/>
      <c r="AK323" s="168"/>
      <c r="AL323" s="168"/>
      <c r="AM323" s="168"/>
      <c r="AN323" s="168"/>
      <c r="AO323" s="168"/>
      <c r="AP323" s="168"/>
      <c r="AQ323" s="168"/>
      <c r="AR323" s="169"/>
      <c r="AS323" s="169"/>
    </row>
    <row r="324" ht="15.75" customHeight="1">
      <c r="A324" s="165"/>
      <c r="B324" s="166"/>
      <c r="C324" s="57"/>
      <c r="D324" s="57"/>
      <c r="E324" s="167"/>
      <c r="F324" s="168"/>
      <c r="G324" s="167"/>
      <c r="H324" s="168"/>
      <c r="I324" s="167"/>
      <c r="J324" s="168"/>
      <c r="K324" s="167"/>
      <c r="L324" s="168"/>
      <c r="M324" s="167"/>
      <c r="N324" s="168"/>
      <c r="O324" s="167"/>
      <c r="P324" s="168"/>
      <c r="Q324" s="167"/>
      <c r="R324" s="168"/>
      <c r="S324" s="167"/>
      <c r="T324" s="168"/>
      <c r="U324" s="167"/>
      <c r="V324" s="168"/>
      <c r="W324" s="167"/>
      <c r="X324" s="168"/>
      <c r="Y324" s="167"/>
      <c r="Z324" s="168"/>
      <c r="AA324" s="167"/>
      <c r="AB324" s="168"/>
      <c r="AC324" s="167"/>
      <c r="AD324" s="168"/>
      <c r="AE324" s="166"/>
      <c r="AF324" s="57"/>
      <c r="AG324" s="168"/>
      <c r="AH324" s="168"/>
      <c r="AI324" s="168"/>
      <c r="AJ324" s="168"/>
      <c r="AK324" s="168"/>
      <c r="AL324" s="168"/>
      <c r="AM324" s="168"/>
      <c r="AN324" s="168"/>
      <c r="AO324" s="168"/>
      <c r="AP324" s="168"/>
      <c r="AQ324" s="168"/>
      <c r="AR324" s="169"/>
      <c r="AS324" s="169"/>
    </row>
    <row r="325" ht="15.75" customHeight="1">
      <c r="A325" s="165"/>
      <c r="B325" s="166"/>
      <c r="C325" s="57"/>
      <c r="D325" s="57"/>
      <c r="E325" s="167"/>
      <c r="F325" s="168"/>
      <c r="G325" s="167"/>
      <c r="H325" s="168"/>
      <c r="I325" s="167"/>
      <c r="J325" s="168"/>
      <c r="K325" s="167"/>
      <c r="L325" s="168"/>
      <c r="M325" s="167"/>
      <c r="N325" s="168"/>
      <c r="O325" s="167"/>
      <c r="P325" s="168"/>
      <c r="Q325" s="167"/>
      <c r="R325" s="168"/>
      <c r="S325" s="167"/>
      <c r="T325" s="168"/>
      <c r="U325" s="167"/>
      <c r="V325" s="168"/>
      <c r="W325" s="167"/>
      <c r="X325" s="168"/>
      <c r="Y325" s="167"/>
      <c r="Z325" s="168"/>
      <c r="AA325" s="167"/>
      <c r="AB325" s="168"/>
      <c r="AC325" s="167"/>
      <c r="AD325" s="168"/>
      <c r="AE325" s="166"/>
      <c r="AF325" s="57"/>
      <c r="AG325" s="168"/>
      <c r="AH325" s="168"/>
      <c r="AI325" s="168"/>
      <c r="AJ325" s="168"/>
      <c r="AK325" s="168"/>
      <c r="AL325" s="168"/>
      <c r="AM325" s="168"/>
      <c r="AN325" s="168"/>
      <c r="AO325" s="168"/>
      <c r="AP325" s="168"/>
      <c r="AQ325" s="168"/>
      <c r="AR325" s="169"/>
      <c r="AS325" s="169"/>
    </row>
    <row r="326" ht="15.75" customHeight="1">
      <c r="A326" s="165"/>
      <c r="B326" s="166"/>
      <c r="C326" s="57"/>
      <c r="D326" s="57"/>
      <c r="E326" s="167"/>
      <c r="F326" s="168"/>
      <c r="G326" s="167"/>
      <c r="H326" s="168"/>
      <c r="I326" s="167"/>
      <c r="J326" s="168"/>
      <c r="K326" s="167"/>
      <c r="L326" s="168"/>
      <c r="M326" s="167"/>
      <c r="N326" s="168"/>
      <c r="O326" s="167"/>
      <c r="P326" s="168"/>
      <c r="Q326" s="167"/>
      <c r="R326" s="168"/>
      <c r="S326" s="167"/>
      <c r="T326" s="168"/>
      <c r="U326" s="167"/>
      <c r="V326" s="168"/>
      <c r="W326" s="167"/>
      <c r="X326" s="168"/>
      <c r="Y326" s="167"/>
      <c r="Z326" s="168"/>
      <c r="AA326" s="167"/>
      <c r="AB326" s="168"/>
      <c r="AC326" s="167"/>
      <c r="AD326" s="168"/>
      <c r="AE326" s="166"/>
      <c r="AF326" s="57"/>
      <c r="AG326" s="168"/>
      <c r="AH326" s="168"/>
      <c r="AI326" s="168"/>
      <c r="AJ326" s="168"/>
      <c r="AK326" s="168"/>
      <c r="AL326" s="168"/>
      <c r="AM326" s="168"/>
      <c r="AN326" s="168"/>
      <c r="AO326" s="168"/>
      <c r="AP326" s="168"/>
      <c r="AQ326" s="168"/>
      <c r="AR326" s="169"/>
      <c r="AS326" s="169"/>
    </row>
    <row r="327" ht="15.75" customHeight="1">
      <c r="A327" s="165"/>
      <c r="B327" s="166"/>
      <c r="C327" s="57"/>
      <c r="D327" s="57"/>
      <c r="E327" s="167"/>
      <c r="F327" s="168"/>
      <c r="G327" s="167"/>
      <c r="H327" s="168"/>
      <c r="I327" s="167"/>
      <c r="J327" s="168"/>
      <c r="K327" s="167"/>
      <c r="L327" s="168"/>
      <c r="M327" s="167"/>
      <c r="N327" s="168"/>
      <c r="O327" s="167"/>
      <c r="P327" s="168"/>
      <c r="Q327" s="167"/>
      <c r="R327" s="168"/>
      <c r="S327" s="167"/>
      <c r="T327" s="168"/>
      <c r="U327" s="167"/>
      <c r="V327" s="168"/>
      <c r="W327" s="167"/>
      <c r="X327" s="168"/>
      <c r="Y327" s="167"/>
      <c r="Z327" s="168"/>
      <c r="AA327" s="167"/>
      <c r="AB327" s="168"/>
      <c r="AC327" s="167"/>
      <c r="AD327" s="168"/>
      <c r="AE327" s="166"/>
      <c r="AF327" s="57"/>
      <c r="AG327" s="168"/>
      <c r="AH327" s="168"/>
      <c r="AI327" s="168"/>
      <c r="AJ327" s="168"/>
      <c r="AK327" s="168"/>
      <c r="AL327" s="168"/>
      <c r="AM327" s="168"/>
      <c r="AN327" s="168"/>
      <c r="AO327" s="168"/>
      <c r="AP327" s="168"/>
      <c r="AQ327" s="168"/>
      <c r="AR327" s="169"/>
      <c r="AS327" s="169"/>
    </row>
    <row r="328" ht="15.75" customHeight="1">
      <c r="A328" s="165"/>
      <c r="B328" s="166"/>
      <c r="C328" s="57"/>
      <c r="D328" s="57"/>
      <c r="E328" s="167"/>
      <c r="F328" s="168"/>
      <c r="G328" s="167"/>
      <c r="H328" s="168"/>
      <c r="I328" s="167"/>
      <c r="J328" s="168"/>
      <c r="K328" s="167"/>
      <c r="L328" s="168"/>
      <c r="M328" s="167"/>
      <c r="N328" s="168"/>
      <c r="O328" s="167"/>
      <c r="P328" s="168"/>
      <c r="Q328" s="167"/>
      <c r="R328" s="168"/>
      <c r="S328" s="167"/>
      <c r="T328" s="168"/>
      <c r="U328" s="167"/>
      <c r="V328" s="168"/>
      <c r="W328" s="167"/>
      <c r="X328" s="168"/>
      <c r="Y328" s="167"/>
      <c r="Z328" s="168"/>
      <c r="AA328" s="167"/>
      <c r="AB328" s="168"/>
      <c r="AC328" s="167"/>
      <c r="AD328" s="168"/>
      <c r="AE328" s="166"/>
      <c r="AF328" s="57"/>
      <c r="AG328" s="168"/>
      <c r="AH328" s="168"/>
      <c r="AI328" s="168"/>
      <c r="AJ328" s="168"/>
      <c r="AK328" s="168"/>
      <c r="AL328" s="168"/>
      <c r="AM328" s="168"/>
      <c r="AN328" s="168"/>
      <c r="AO328" s="168"/>
      <c r="AP328" s="168"/>
      <c r="AQ328" s="168"/>
      <c r="AR328" s="169"/>
      <c r="AS328" s="169"/>
    </row>
    <row r="329" ht="15.75" customHeight="1">
      <c r="A329" s="165"/>
      <c r="B329" s="166"/>
      <c r="C329" s="57"/>
      <c r="D329" s="57"/>
      <c r="E329" s="167"/>
      <c r="F329" s="168"/>
      <c r="G329" s="167"/>
      <c r="H329" s="168"/>
      <c r="I329" s="167"/>
      <c r="J329" s="168"/>
      <c r="K329" s="167"/>
      <c r="L329" s="168"/>
      <c r="M329" s="167"/>
      <c r="N329" s="168"/>
      <c r="O329" s="167"/>
      <c r="P329" s="168"/>
      <c r="Q329" s="167"/>
      <c r="R329" s="168"/>
      <c r="S329" s="167"/>
      <c r="T329" s="168"/>
      <c r="U329" s="167"/>
      <c r="V329" s="168"/>
      <c r="W329" s="167"/>
      <c r="X329" s="168"/>
      <c r="Y329" s="167"/>
      <c r="Z329" s="168"/>
      <c r="AA329" s="167"/>
      <c r="AB329" s="168"/>
      <c r="AC329" s="167"/>
      <c r="AD329" s="168"/>
      <c r="AE329" s="166"/>
      <c r="AF329" s="57"/>
      <c r="AG329" s="168"/>
      <c r="AH329" s="168"/>
      <c r="AI329" s="168"/>
      <c r="AJ329" s="168"/>
      <c r="AK329" s="168"/>
      <c r="AL329" s="168"/>
      <c r="AM329" s="168"/>
      <c r="AN329" s="168"/>
      <c r="AO329" s="168"/>
      <c r="AP329" s="168"/>
      <c r="AQ329" s="168"/>
      <c r="AR329" s="169"/>
      <c r="AS329" s="169"/>
    </row>
    <row r="330" ht="15.75" customHeight="1">
      <c r="A330" s="165"/>
      <c r="B330" s="166"/>
      <c r="C330" s="57"/>
      <c r="D330" s="57"/>
      <c r="E330" s="167"/>
      <c r="F330" s="168"/>
      <c r="G330" s="167"/>
      <c r="H330" s="168"/>
      <c r="I330" s="167"/>
      <c r="J330" s="168"/>
      <c r="K330" s="167"/>
      <c r="L330" s="168"/>
      <c r="M330" s="167"/>
      <c r="N330" s="168"/>
      <c r="O330" s="167"/>
      <c r="P330" s="168"/>
      <c r="Q330" s="167"/>
      <c r="R330" s="168"/>
      <c r="S330" s="167"/>
      <c r="T330" s="168"/>
      <c r="U330" s="167"/>
      <c r="V330" s="168"/>
      <c r="W330" s="167"/>
      <c r="X330" s="168"/>
      <c r="Y330" s="167"/>
      <c r="Z330" s="168"/>
      <c r="AA330" s="167"/>
      <c r="AB330" s="168"/>
      <c r="AC330" s="167"/>
      <c r="AD330" s="168"/>
      <c r="AE330" s="166"/>
      <c r="AF330" s="57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8"/>
      <c r="AQ330" s="168"/>
      <c r="AR330" s="169"/>
      <c r="AS330" s="169"/>
    </row>
    <row r="331" ht="15.75" customHeight="1">
      <c r="A331" s="165"/>
      <c r="B331" s="166"/>
      <c r="C331" s="57"/>
      <c r="D331" s="57"/>
      <c r="E331" s="167"/>
      <c r="F331" s="168"/>
      <c r="G331" s="167"/>
      <c r="H331" s="168"/>
      <c r="I331" s="167"/>
      <c r="J331" s="168"/>
      <c r="K331" s="167"/>
      <c r="L331" s="168"/>
      <c r="M331" s="167"/>
      <c r="N331" s="168"/>
      <c r="O331" s="167"/>
      <c r="P331" s="168"/>
      <c r="Q331" s="167"/>
      <c r="R331" s="168"/>
      <c r="S331" s="167"/>
      <c r="T331" s="168"/>
      <c r="U331" s="167"/>
      <c r="V331" s="168"/>
      <c r="W331" s="167"/>
      <c r="X331" s="168"/>
      <c r="Y331" s="167"/>
      <c r="Z331" s="168"/>
      <c r="AA331" s="167"/>
      <c r="AB331" s="168"/>
      <c r="AC331" s="167"/>
      <c r="AD331" s="168"/>
      <c r="AE331" s="166"/>
      <c r="AF331" s="57"/>
      <c r="AG331" s="168"/>
      <c r="AH331" s="168"/>
      <c r="AI331" s="168"/>
      <c r="AJ331" s="168"/>
      <c r="AK331" s="168"/>
      <c r="AL331" s="168"/>
      <c r="AM331" s="168"/>
      <c r="AN331" s="168"/>
      <c r="AO331" s="168"/>
      <c r="AP331" s="168"/>
      <c r="AQ331" s="168"/>
      <c r="AR331" s="169"/>
      <c r="AS331" s="169"/>
    </row>
    <row r="332" ht="15.75" customHeight="1">
      <c r="A332" s="165"/>
      <c r="B332" s="166"/>
      <c r="C332" s="57"/>
      <c r="D332" s="57"/>
      <c r="E332" s="167"/>
      <c r="F332" s="168"/>
      <c r="G332" s="167"/>
      <c r="H332" s="168"/>
      <c r="I332" s="167"/>
      <c r="J332" s="168"/>
      <c r="K332" s="167"/>
      <c r="L332" s="168"/>
      <c r="M332" s="167"/>
      <c r="N332" s="168"/>
      <c r="O332" s="167"/>
      <c r="P332" s="168"/>
      <c r="Q332" s="167"/>
      <c r="R332" s="168"/>
      <c r="S332" s="167"/>
      <c r="T332" s="168"/>
      <c r="U332" s="167"/>
      <c r="V332" s="168"/>
      <c r="W332" s="167"/>
      <c r="X332" s="168"/>
      <c r="Y332" s="167"/>
      <c r="Z332" s="168"/>
      <c r="AA332" s="167"/>
      <c r="AB332" s="168"/>
      <c r="AC332" s="167"/>
      <c r="AD332" s="168"/>
      <c r="AE332" s="166"/>
      <c r="AF332" s="57"/>
      <c r="AG332" s="168"/>
      <c r="AH332" s="168"/>
      <c r="AI332" s="168"/>
      <c r="AJ332" s="168"/>
      <c r="AK332" s="168"/>
      <c r="AL332" s="168"/>
      <c r="AM332" s="168"/>
      <c r="AN332" s="168"/>
      <c r="AO332" s="168"/>
      <c r="AP332" s="168"/>
      <c r="AQ332" s="168"/>
      <c r="AR332" s="169"/>
      <c r="AS332" s="169"/>
    </row>
    <row r="333" ht="15.75" customHeight="1">
      <c r="A333" s="165"/>
      <c r="B333" s="166"/>
      <c r="C333" s="57"/>
      <c r="D333" s="57"/>
      <c r="E333" s="167"/>
      <c r="F333" s="168"/>
      <c r="G333" s="167"/>
      <c r="H333" s="168"/>
      <c r="I333" s="167"/>
      <c r="J333" s="168"/>
      <c r="K333" s="167"/>
      <c r="L333" s="168"/>
      <c r="M333" s="167"/>
      <c r="N333" s="168"/>
      <c r="O333" s="167"/>
      <c r="P333" s="168"/>
      <c r="Q333" s="167"/>
      <c r="R333" s="168"/>
      <c r="S333" s="167"/>
      <c r="T333" s="168"/>
      <c r="U333" s="167"/>
      <c r="V333" s="168"/>
      <c r="W333" s="167"/>
      <c r="X333" s="168"/>
      <c r="Y333" s="167"/>
      <c r="Z333" s="168"/>
      <c r="AA333" s="167"/>
      <c r="AB333" s="168"/>
      <c r="AC333" s="167"/>
      <c r="AD333" s="168"/>
      <c r="AE333" s="166"/>
      <c r="AF333" s="57"/>
      <c r="AG333" s="168"/>
      <c r="AH333" s="168"/>
      <c r="AI333" s="168"/>
      <c r="AJ333" s="168"/>
      <c r="AK333" s="168"/>
      <c r="AL333" s="168"/>
      <c r="AM333" s="168"/>
      <c r="AN333" s="168"/>
      <c r="AO333" s="168"/>
      <c r="AP333" s="168"/>
      <c r="AQ333" s="168"/>
      <c r="AR333" s="169"/>
      <c r="AS333" s="169"/>
    </row>
    <row r="334" ht="15.75" customHeight="1">
      <c r="A334" s="165"/>
      <c r="B334" s="166"/>
      <c r="C334" s="57"/>
      <c r="D334" s="57"/>
      <c r="E334" s="167"/>
      <c r="F334" s="168"/>
      <c r="G334" s="167"/>
      <c r="H334" s="168"/>
      <c r="I334" s="167"/>
      <c r="J334" s="168"/>
      <c r="K334" s="167"/>
      <c r="L334" s="168"/>
      <c r="M334" s="167"/>
      <c r="N334" s="168"/>
      <c r="O334" s="167"/>
      <c r="P334" s="168"/>
      <c r="Q334" s="167"/>
      <c r="R334" s="168"/>
      <c r="S334" s="167"/>
      <c r="T334" s="168"/>
      <c r="U334" s="167"/>
      <c r="V334" s="168"/>
      <c r="W334" s="167"/>
      <c r="X334" s="168"/>
      <c r="Y334" s="167"/>
      <c r="Z334" s="168"/>
      <c r="AA334" s="167"/>
      <c r="AB334" s="168"/>
      <c r="AC334" s="167"/>
      <c r="AD334" s="168"/>
      <c r="AE334" s="166"/>
      <c r="AF334" s="57"/>
      <c r="AG334" s="168"/>
      <c r="AH334" s="168"/>
      <c r="AI334" s="168"/>
      <c r="AJ334" s="168"/>
      <c r="AK334" s="168"/>
      <c r="AL334" s="168"/>
      <c r="AM334" s="168"/>
      <c r="AN334" s="168"/>
      <c r="AO334" s="168"/>
      <c r="AP334" s="168"/>
      <c r="AQ334" s="168"/>
      <c r="AR334" s="169"/>
      <c r="AS334" s="169"/>
    </row>
    <row r="335" ht="15.75" customHeight="1">
      <c r="A335" s="165"/>
      <c r="B335" s="166"/>
      <c r="C335" s="57"/>
      <c r="D335" s="57"/>
      <c r="E335" s="167"/>
      <c r="F335" s="168"/>
      <c r="G335" s="167"/>
      <c r="H335" s="168"/>
      <c r="I335" s="167"/>
      <c r="J335" s="168"/>
      <c r="K335" s="167"/>
      <c r="L335" s="168"/>
      <c r="M335" s="167"/>
      <c r="N335" s="168"/>
      <c r="O335" s="167"/>
      <c r="P335" s="168"/>
      <c r="Q335" s="167"/>
      <c r="R335" s="168"/>
      <c r="S335" s="167"/>
      <c r="T335" s="168"/>
      <c r="U335" s="167"/>
      <c r="V335" s="168"/>
      <c r="W335" s="167"/>
      <c r="X335" s="168"/>
      <c r="Y335" s="167"/>
      <c r="Z335" s="168"/>
      <c r="AA335" s="167"/>
      <c r="AB335" s="168"/>
      <c r="AC335" s="167"/>
      <c r="AD335" s="168"/>
      <c r="AE335" s="166"/>
      <c r="AF335" s="57"/>
      <c r="AG335" s="168"/>
      <c r="AH335" s="168"/>
      <c r="AI335" s="168"/>
      <c r="AJ335" s="168"/>
      <c r="AK335" s="168"/>
      <c r="AL335" s="168"/>
      <c r="AM335" s="168"/>
      <c r="AN335" s="168"/>
      <c r="AO335" s="168"/>
      <c r="AP335" s="168"/>
      <c r="AQ335" s="168"/>
      <c r="AR335" s="169"/>
      <c r="AS335" s="169"/>
    </row>
    <row r="336" ht="15.75" customHeight="1">
      <c r="A336" s="165"/>
      <c r="B336" s="166"/>
      <c r="C336" s="57"/>
      <c r="D336" s="57"/>
      <c r="E336" s="167"/>
      <c r="F336" s="168"/>
      <c r="G336" s="167"/>
      <c r="H336" s="168"/>
      <c r="I336" s="167"/>
      <c r="J336" s="168"/>
      <c r="K336" s="167"/>
      <c r="L336" s="168"/>
      <c r="M336" s="167"/>
      <c r="N336" s="168"/>
      <c r="O336" s="167"/>
      <c r="P336" s="168"/>
      <c r="Q336" s="167"/>
      <c r="R336" s="168"/>
      <c r="S336" s="167"/>
      <c r="T336" s="168"/>
      <c r="U336" s="167"/>
      <c r="V336" s="168"/>
      <c r="W336" s="167"/>
      <c r="X336" s="168"/>
      <c r="Y336" s="167"/>
      <c r="Z336" s="168"/>
      <c r="AA336" s="167"/>
      <c r="AB336" s="168"/>
      <c r="AC336" s="167"/>
      <c r="AD336" s="168"/>
      <c r="AE336" s="166"/>
      <c r="AF336" s="57"/>
      <c r="AG336" s="168"/>
      <c r="AH336" s="168"/>
      <c r="AI336" s="168"/>
      <c r="AJ336" s="168"/>
      <c r="AK336" s="168"/>
      <c r="AL336" s="168"/>
      <c r="AM336" s="168"/>
      <c r="AN336" s="168"/>
      <c r="AO336" s="168"/>
      <c r="AP336" s="168"/>
      <c r="AQ336" s="168"/>
      <c r="AR336" s="169"/>
      <c r="AS336" s="169"/>
    </row>
    <row r="337" ht="15.75" customHeight="1">
      <c r="A337" s="165"/>
      <c r="B337" s="166"/>
      <c r="C337" s="57"/>
      <c r="D337" s="57"/>
      <c r="E337" s="167"/>
      <c r="F337" s="168"/>
      <c r="G337" s="167"/>
      <c r="H337" s="168"/>
      <c r="I337" s="167"/>
      <c r="J337" s="168"/>
      <c r="K337" s="167"/>
      <c r="L337" s="168"/>
      <c r="M337" s="167"/>
      <c r="N337" s="168"/>
      <c r="O337" s="167"/>
      <c r="P337" s="168"/>
      <c r="Q337" s="167"/>
      <c r="R337" s="168"/>
      <c r="S337" s="167"/>
      <c r="T337" s="168"/>
      <c r="U337" s="167"/>
      <c r="V337" s="168"/>
      <c r="W337" s="167"/>
      <c r="X337" s="168"/>
      <c r="Y337" s="167"/>
      <c r="Z337" s="168"/>
      <c r="AA337" s="167"/>
      <c r="AB337" s="168"/>
      <c r="AC337" s="167"/>
      <c r="AD337" s="168"/>
      <c r="AE337" s="166"/>
      <c r="AF337" s="57"/>
      <c r="AG337" s="168"/>
      <c r="AH337" s="168"/>
      <c r="AI337" s="168"/>
      <c r="AJ337" s="168"/>
      <c r="AK337" s="168"/>
      <c r="AL337" s="168"/>
      <c r="AM337" s="168"/>
      <c r="AN337" s="168"/>
      <c r="AO337" s="168"/>
      <c r="AP337" s="168"/>
      <c r="AQ337" s="168"/>
      <c r="AR337" s="169"/>
      <c r="AS337" s="169"/>
    </row>
    <row r="338" ht="15.75" customHeight="1">
      <c r="A338" s="165"/>
      <c r="B338" s="166"/>
      <c r="C338" s="57"/>
      <c r="D338" s="57"/>
      <c r="E338" s="167"/>
      <c r="F338" s="168"/>
      <c r="G338" s="167"/>
      <c r="H338" s="168"/>
      <c r="I338" s="167"/>
      <c r="J338" s="168"/>
      <c r="K338" s="167"/>
      <c r="L338" s="168"/>
      <c r="M338" s="167"/>
      <c r="N338" s="168"/>
      <c r="O338" s="167"/>
      <c r="P338" s="168"/>
      <c r="Q338" s="167"/>
      <c r="R338" s="168"/>
      <c r="S338" s="167"/>
      <c r="T338" s="168"/>
      <c r="U338" s="167"/>
      <c r="V338" s="168"/>
      <c r="W338" s="167"/>
      <c r="X338" s="168"/>
      <c r="Y338" s="167"/>
      <c r="Z338" s="168"/>
      <c r="AA338" s="167"/>
      <c r="AB338" s="168"/>
      <c r="AC338" s="167"/>
      <c r="AD338" s="168"/>
      <c r="AE338" s="166"/>
      <c r="AF338" s="57"/>
      <c r="AG338" s="168"/>
      <c r="AH338" s="168"/>
      <c r="AI338" s="168"/>
      <c r="AJ338" s="168"/>
      <c r="AK338" s="168"/>
      <c r="AL338" s="168"/>
      <c r="AM338" s="168"/>
      <c r="AN338" s="168"/>
      <c r="AO338" s="168"/>
      <c r="AP338" s="168"/>
      <c r="AQ338" s="168"/>
      <c r="AR338" s="169"/>
      <c r="AS338" s="169"/>
    </row>
    <row r="339" ht="15.75" customHeight="1">
      <c r="A339" s="165"/>
      <c r="B339" s="166"/>
      <c r="C339" s="57"/>
      <c r="D339" s="57"/>
      <c r="E339" s="167"/>
      <c r="F339" s="168"/>
      <c r="G339" s="167"/>
      <c r="H339" s="168"/>
      <c r="I339" s="167"/>
      <c r="J339" s="168"/>
      <c r="K339" s="167"/>
      <c r="L339" s="168"/>
      <c r="M339" s="167"/>
      <c r="N339" s="168"/>
      <c r="O339" s="167"/>
      <c r="P339" s="168"/>
      <c r="Q339" s="167"/>
      <c r="R339" s="168"/>
      <c r="S339" s="167"/>
      <c r="T339" s="168"/>
      <c r="U339" s="167"/>
      <c r="V339" s="168"/>
      <c r="W339" s="167"/>
      <c r="X339" s="168"/>
      <c r="Y339" s="167"/>
      <c r="Z339" s="168"/>
      <c r="AA339" s="167"/>
      <c r="AB339" s="168"/>
      <c r="AC339" s="167"/>
      <c r="AD339" s="168"/>
      <c r="AE339" s="166"/>
      <c r="AF339" s="57"/>
      <c r="AG339" s="168"/>
      <c r="AH339" s="168"/>
      <c r="AI339" s="168"/>
      <c r="AJ339" s="168"/>
      <c r="AK339" s="168"/>
      <c r="AL339" s="168"/>
      <c r="AM339" s="168"/>
      <c r="AN339" s="168"/>
      <c r="AO339" s="168"/>
      <c r="AP339" s="168"/>
      <c r="AQ339" s="168"/>
      <c r="AR339" s="169"/>
      <c r="AS339" s="169"/>
    </row>
    <row r="340" ht="15.75" customHeight="1">
      <c r="A340" s="165"/>
      <c r="B340" s="166"/>
      <c r="C340" s="57"/>
      <c r="D340" s="57"/>
      <c r="E340" s="167"/>
      <c r="F340" s="168"/>
      <c r="G340" s="167"/>
      <c r="H340" s="168"/>
      <c r="I340" s="167"/>
      <c r="J340" s="168"/>
      <c r="K340" s="167"/>
      <c r="L340" s="168"/>
      <c r="M340" s="167"/>
      <c r="N340" s="168"/>
      <c r="O340" s="167"/>
      <c r="P340" s="168"/>
      <c r="Q340" s="167"/>
      <c r="R340" s="168"/>
      <c r="S340" s="167"/>
      <c r="T340" s="168"/>
      <c r="U340" s="167"/>
      <c r="V340" s="168"/>
      <c r="W340" s="167"/>
      <c r="X340" s="168"/>
      <c r="Y340" s="167"/>
      <c r="Z340" s="168"/>
      <c r="AA340" s="167"/>
      <c r="AB340" s="168"/>
      <c r="AC340" s="167"/>
      <c r="AD340" s="168"/>
      <c r="AE340" s="166"/>
      <c r="AF340" s="57"/>
      <c r="AG340" s="168"/>
      <c r="AH340" s="168"/>
      <c r="AI340" s="168"/>
      <c r="AJ340" s="168"/>
      <c r="AK340" s="168"/>
      <c r="AL340" s="168"/>
      <c r="AM340" s="168"/>
      <c r="AN340" s="168"/>
      <c r="AO340" s="168"/>
      <c r="AP340" s="168"/>
      <c r="AQ340" s="168"/>
      <c r="AR340" s="169"/>
      <c r="AS340" s="169"/>
    </row>
    <row r="341" ht="15.75" customHeight="1">
      <c r="A341" s="165"/>
      <c r="B341" s="166"/>
      <c r="C341" s="57"/>
      <c r="D341" s="57"/>
      <c r="E341" s="167"/>
      <c r="F341" s="168"/>
      <c r="G341" s="167"/>
      <c r="H341" s="168"/>
      <c r="I341" s="167"/>
      <c r="J341" s="168"/>
      <c r="K341" s="167"/>
      <c r="L341" s="168"/>
      <c r="M341" s="167"/>
      <c r="N341" s="168"/>
      <c r="O341" s="167"/>
      <c r="P341" s="168"/>
      <c r="Q341" s="167"/>
      <c r="R341" s="168"/>
      <c r="S341" s="167"/>
      <c r="T341" s="168"/>
      <c r="U341" s="167"/>
      <c r="V341" s="168"/>
      <c r="W341" s="167"/>
      <c r="X341" s="168"/>
      <c r="Y341" s="167"/>
      <c r="Z341" s="168"/>
      <c r="AA341" s="167"/>
      <c r="AB341" s="168"/>
      <c r="AC341" s="167"/>
      <c r="AD341" s="168"/>
      <c r="AE341" s="166"/>
      <c r="AF341" s="57"/>
      <c r="AG341" s="168"/>
      <c r="AH341" s="168"/>
      <c r="AI341" s="168"/>
      <c r="AJ341" s="168"/>
      <c r="AK341" s="168"/>
      <c r="AL341" s="168"/>
      <c r="AM341" s="168"/>
      <c r="AN341" s="168"/>
      <c r="AO341" s="168"/>
      <c r="AP341" s="168"/>
      <c r="AQ341" s="168"/>
      <c r="AR341" s="169"/>
      <c r="AS341" s="169"/>
    </row>
    <row r="342" ht="15.75" customHeight="1">
      <c r="A342" s="165"/>
      <c r="B342" s="166"/>
      <c r="C342" s="57"/>
      <c r="D342" s="57"/>
      <c r="E342" s="167"/>
      <c r="F342" s="168"/>
      <c r="G342" s="167"/>
      <c r="H342" s="168"/>
      <c r="I342" s="167"/>
      <c r="J342" s="168"/>
      <c r="K342" s="167"/>
      <c r="L342" s="168"/>
      <c r="M342" s="167"/>
      <c r="N342" s="168"/>
      <c r="O342" s="167"/>
      <c r="P342" s="168"/>
      <c r="Q342" s="167"/>
      <c r="R342" s="168"/>
      <c r="S342" s="167"/>
      <c r="T342" s="168"/>
      <c r="U342" s="167"/>
      <c r="V342" s="168"/>
      <c r="W342" s="167"/>
      <c r="X342" s="168"/>
      <c r="Y342" s="167"/>
      <c r="Z342" s="168"/>
      <c r="AA342" s="167"/>
      <c r="AB342" s="168"/>
      <c r="AC342" s="167"/>
      <c r="AD342" s="168"/>
      <c r="AE342" s="166"/>
      <c r="AF342" s="57"/>
      <c r="AG342" s="168"/>
      <c r="AH342" s="168"/>
      <c r="AI342" s="168"/>
      <c r="AJ342" s="168"/>
      <c r="AK342" s="168"/>
      <c r="AL342" s="168"/>
      <c r="AM342" s="168"/>
      <c r="AN342" s="168"/>
      <c r="AO342" s="168"/>
      <c r="AP342" s="168"/>
      <c r="AQ342" s="168"/>
      <c r="AR342" s="169"/>
      <c r="AS342" s="169"/>
    </row>
    <row r="343" ht="15.75" customHeight="1">
      <c r="A343" s="165"/>
      <c r="B343" s="166"/>
      <c r="C343" s="57"/>
      <c r="D343" s="57"/>
      <c r="E343" s="167"/>
      <c r="F343" s="168"/>
      <c r="G343" s="167"/>
      <c r="H343" s="168"/>
      <c r="I343" s="167"/>
      <c r="J343" s="168"/>
      <c r="K343" s="167"/>
      <c r="L343" s="168"/>
      <c r="M343" s="167"/>
      <c r="N343" s="168"/>
      <c r="O343" s="167"/>
      <c r="P343" s="168"/>
      <c r="Q343" s="167"/>
      <c r="R343" s="168"/>
      <c r="S343" s="167"/>
      <c r="T343" s="168"/>
      <c r="U343" s="167"/>
      <c r="V343" s="168"/>
      <c r="W343" s="167"/>
      <c r="X343" s="168"/>
      <c r="Y343" s="167"/>
      <c r="Z343" s="168"/>
      <c r="AA343" s="167"/>
      <c r="AB343" s="168"/>
      <c r="AC343" s="167"/>
      <c r="AD343" s="168"/>
      <c r="AE343" s="166"/>
      <c r="AF343" s="57"/>
      <c r="AG343" s="168"/>
      <c r="AH343" s="168"/>
      <c r="AI343" s="168"/>
      <c r="AJ343" s="168"/>
      <c r="AK343" s="168"/>
      <c r="AL343" s="168"/>
      <c r="AM343" s="168"/>
      <c r="AN343" s="168"/>
      <c r="AO343" s="168"/>
      <c r="AP343" s="168"/>
      <c r="AQ343" s="168"/>
      <c r="AR343" s="169"/>
      <c r="AS343" s="169"/>
    </row>
    <row r="344" ht="15.75" customHeight="1">
      <c r="A344" s="165"/>
      <c r="B344" s="166"/>
      <c r="C344" s="57"/>
      <c r="D344" s="57"/>
      <c r="E344" s="167"/>
      <c r="F344" s="168"/>
      <c r="G344" s="167"/>
      <c r="H344" s="168"/>
      <c r="I344" s="167"/>
      <c r="J344" s="168"/>
      <c r="K344" s="167"/>
      <c r="L344" s="168"/>
      <c r="M344" s="167"/>
      <c r="N344" s="168"/>
      <c r="O344" s="167"/>
      <c r="P344" s="168"/>
      <c r="Q344" s="167"/>
      <c r="R344" s="168"/>
      <c r="S344" s="167"/>
      <c r="T344" s="168"/>
      <c r="U344" s="167"/>
      <c r="V344" s="168"/>
      <c r="W344" s="167"/>
      <c r="X344" s="168"/>
      <c r="Y344" s="167"/>
      <c r="Z344" s="168"/>
      <c r="AA344" s="167"/>
      <c r="AB344" s="168"/>
      <c r="AC344" s="167"/>
      <c r="AD344" s="168"/>
      <c r="AE344" s="166"/>
      <c r="AF344" s="57"/>
      <c r="AG344" s="168"/>
      <c r="AH344" s="168"/>
      <c r="AI344" s="168"/>
      <c r="AJ344" s="168"/>
      <c r="AK344" s="168"/>
      <c r="AL344" s="168"/>
      <c r="AM344" s="168"/>
      <c r="AN344" s="168"/>
      <c r="AO344" s="168"/>
      <c r="AP344" s="168"/>
      <c r="AQ344" s="168"/>
      <c r="AR344" s="169"/>
      <c r="AS344" s="169"/>
    </row>
    <row r="345" ht="15.75" customHeight="1">
      <c r="A345" s="165"/>
      <c r="B345" s="166"/>
      <c r="C345" s="57"/>
      <c r="D345" s="57"/>
      <c r="E345" s="167"/>
      <c r="F345" s="168"/>
      <c r="G345" s="167"/>
      <c r="H345" s="168"/>
      <c r="I345" s="167"/>
      <c r="J345" s="168"/>
      <c r="K345" s="167"/>
      <c r="L345" s="168"/>
      <c r="M345" s="167"/>
      <c r="N345" s="168"/>
      <c r="O345" s="167"/>
      <c r="P345" s="168"/>
      <c r="Q345" s="167"/>
      <c r="R345" s="168"/>
      <c r="S345" s="167"/>
      <c r="T345" s="168"/>
      <c r="U345" s="167"/>
      <c r="V345" s="168"/>
      <c r="W345" s="167"/>
      <c r="X345" s="168"/>
      <c r="Y345" s="167"/>
      <c r="Z345" s="168"/>
      <c r="AA345" s="167"/>
      <c r="AB345" s="168"/>
      <c r="AC345" s="167"/>
      <c r="AD345" s="168"/>
      <c r="AE345" s="166"/>
      <c r="AF345" s="57"/>
      <c r="AG345" s="168"/>
      <c r="AH345" s="168"/>
      <c r="AI345" s="168"/>
      <c r="AJ345" s="168"/>
      <c r="AK345" s="168"/>
      <c r="AL345" s="168"/>
      <c r="AM345" s="168"/>
      <c r="AN345" s="168"/>
      <c r="AO345" s="168"/>
      <c r="AP345" s="168"/>
      <c r="AQ345" s="168"/>
      <c r="AR345" s="169"/>
      <c r="AS345" s="169"/>
    </row>
    <row r="346" ht="15.75" customHeight="1">
      <c r="A346" s="165"/>
      <c r="B346" s="166"/>
      <c r="C346" s="57"/>
      <c r="D346" s="57"/>
      <c r="E346" s="167"/>
      <c r="F346" s="168"/>
      <c r="G346" s="167"/>
      <c r="H346" s="168"/>
      <c r="I346" s="167"/>
      <c r="J346" s="168"/>
      <c r="K346" s="167"/>
      <c r="L346" s="168"/>
      <c r="M346" s="167"/>
      <c r="N346" s="168"/>
      <c r="O346" s="167"/>
      <c r="P346" s="168"/>
      <c r="Q346" s="167"/>
      <c r="R346" s="168"/>
      <c r="S346" s="167"/>
      <c r="T346" s="168"/>
      <c r="U346" s="167"/>
      <c r="V346" s="168"/>
      <c r="W346" s="167"/>
      <c r="X346" s="168"/>
      <c r="Y346" s="167"/>
      <c r="Z346" s="168"/>
      <c r="AA346" s="167"/>
      <c r="AB346" s="168"/>
      <c r="AC346" s="167"/>
      <c r="AD346" s="168"/>
      <c r="AE346" s="166"/>
      <c r="AF346" s="57"/>
      <c r="AG346" s="168"/>
      <c r="AH346" s="168"/>
      <c r="AI346" s="168"/>
      <c r="AJ346" s="168"/>
      <c r="AK346" s="168"/>
      <c r="AL346" s="168"/>
      <c r="AM346" s="168"/>
      <c r="AN346" s="168"/>
      <c r="AO346" s="168"/>
      <c r="AP346" s="168"/>
      <c r="AQ346" s="168"/>
      <c r="AR346" s="169"/>
      <c r="AS346" s="169"/>
    </row>
    <row r="347" ht="15.75" customHeight="1">
      <c r="A347" s="165"/>
      <c r="B347" s="166"/>
      <c r="C347" s="57"/>
      <c r="D347" s="57"/>
      <c r="E347" s="167"/>
      <c r="F347" s="168"/>
      <c r="G347" s="167"/>
      <c r="H347" s="168"/>
      <c r="I347" s="167"/>
      <c r="J347" s="168"/>
      <c r="K347" s="167"/>
      <c r="L347" s="168"/>
      <c r="M347" s="167"/>
      <c r="N347" s="168"/>
      <c r="O347" s="167"/>
      <c r="P347" s="168"/>
      <c r="Q347" s="167"/>
      <c r="R347" s="168"/>
      <c r="S347" s="167"/>
      <c r="T347" s="168"/>
      <c r="U347" s="167"/>
      <c r="V347" s="168"/>
      <c r="W347" s="167"/>
      <c r="X347" s="168"/>
      <c r="Y347" s="167"/>
      <c r="Z347" s="168"/>
      <c r="AA347" s="167"/>
      <c r="AB347" s="168"/>
      <c r="AC347" s="167"/>
      <c r="AD347" s="168"/>
      <c r="AE347" s="166"/>
      <c r="AF347" s="57"/>
      <c r="AG347" s="168"/>
      <c r="AH347" s="168"/>
      <c r="AI347" s="168"/>
      <c r="AJ347" s="168"/>
      <c r="AK347" s="168"/>
      <c r="AL347" s="168"/>
      <c r="AM347" s="168"/>
      <c r="AN347" s="168"/>
      <c r="AO347" s="168"/>
      <c r="AP347" s="168"/>
      <c r="AQ347" s="168"/>
      <c r="AR347" s="169"/>
      <c r="AS347" s="169"/>
    </row>
    <row r="348" ht="15.75" customHeight="1">
      <c r="A348" s="165"/>
      <c r="B348" s="166"/>
      <c r="C348" s="57"/>
      <c r="D348" s="57"/>
      <c r="E348" s="167"/>
      <c r="F348" s="168"/>
      <c r="G348" s="167"/>
      <c r="H348" s="168"/>
      <c r="I348" s="167"/>
      <c r="J348" s="168"/>
      <c r="K348" s="167"/>
      <c r="L348" s="168"/>
      <c r="M348" s="167"/>
      <c r="N348" s="168"/>
      <c r="O348" s="167"/>
      <c r="P348" s="168"/>
      <c r="Q348" s="167"/>
      <c r="R348" s="168"/>
      <c r="S348" s="167"/>
      <c r="T348" s="168"/>
      <c r="U348" s="167"/>
      <c r="V348" s="168"/>
      <c r="W348" s="167"/>
      <c r="X348" s="168"/>
      <c r="Y348" s="167"/>
      <c r="Z348" s="168"/>
      <c r="AA348" s="167"/>
      <c r="AB348" s="168"/>
      <c r="AC348" s="167"/>
      <c r="AD348" s="168"/>
      <c r="AE348" s="166"/>
      <c r="AF348" s="57"/>
      <c r="AG348" s="168"/>
      <c r="AH348" s="168"/>
      <c r="AI348" s="168"/>
      <c r="AJ348" s="168"/>
      <c r="AK348" s="168"/>
      <c r="AL348" s="168"/>
      <c r="AM348" s="168"/>
      <c r="AN348" s="168"/>
      <c r="AO348" s="168"/>
      <c r="AP348" s="168"/>
      <c r="AQ348" s="168"/>
      <c r="AR348" s="169"/>
      <c r="AS348" s="169"/>
    </row>
    <row r="349" ht="15.75" customHeight="1">
      <c r="A349" s="165"/>
      <c r="B349" s="166"/>
      <c r="C349" s="57"/>
      <c r="D349" s="57"/>
      <c r="E349" s="167"/>
      <c r="F349" s="168"/>
      <c r="G349" s="167"/>
      <c r="H349" s="168"/>
      <c r="I349" s="167"/>
      <c r="J349" s="168"/>
      <c r="K349" s="167"/>
      <c r="L349" s="168"/>
      <c r="M349" s="167"/>
      <c r="N349" s="168"/>
      <c r="O349" s="167"/>
      <c r="P349" s="168"/>
      <c r="Q349" s="167"/>
      <c r="R349" s="168"/>
      <c r="S349" s="167"/>
      <c r="T349" s="168"/>
      <c r="U349" s="167"/>
      <c r="V349" s="168"/>
      <c r="W349" s="167"/>
      <c r="X349" s="168"/>
      <c r="Y349" s="167"/>
      <c r="Z349" s="168"/>
      <c r="AA349" s="167"/>
      <c r="AB349" s="168"/>
      <c r="AC349" s="167"/>
      <c r="AD349" s="168"/>
      <c r="AE349" s="166"/>
      <c r="AF349" s="57"/>
      <c r="AG349" s="168"/>
      <c r="AH349" s="168"/>
      <c r="AI349" s="168"/>
      <c r="AJ349" s="168"/>
      <c r="AK349" s="168"/>
      <c r="AL349" s="168"/>
      <c r="AM349" s="168"/>
      <c r="AN349" s="168"/>
      <c r="AO349" s="168"/>
      <c r="AP349" s="168"/>
      <c r="AQ349" s="168"/>
      <c r="AR349" s="169"/>
      <c r="AS349" s="169"/>
    </row>
    <row r="350" ht="15.75" customHeight="1">
      <c r="A350" s="165"/>
      <c r="B350" s="166"/>
      <c r="C350" s="57"/>
      <c r="D350" s="57"/>
      <c r="E350" s="167"/>
      <c r="F350" s="168"/>
      <c r="G350" s="167"/>
      <c r="H350" s="168"/>
      <c r="I350" s="167"/>
      <c r="J350" s="168"/>
      <c r="K350" s="167"/>
      <c r="L350" s="168"/>
      <c r="M350" s="167"/>
      <c r="N350" s="168"/>
      <c r="O350" s="167"/>
      <c r="P350" s="168"/>
      <c r="Q350" s="167"/>
      <c r="R350" s="168"/>
      <c r="S350" s="167"/>
      <c r="T350" s="168"/>
      <c r="U350" s="167"/>
      <c r="V350" s="168"/>
      <c r="W350" s="167"/>
      <c r="X350" s="168"/>
      <c r="Y350" s="167"/>
      <c r="Z350" s="168"/>
      <c r="AA350" s="167"/>
      <c r="AB350" s="168"/>
      <c r="AC350" s="167"/>
      <c r="AD350" s="168"/>
      <c r="AE350" s="166"/>
      <c r="AF350" s="57"/>
      <c r="AG350" s="168"/>
      <c r="AH350" s="168"/>
      <c r="AI350" s="168"/>
      <c r="AJ350" s="168"/>
      <c r="AK350" s="168"/>
      <c r="AL350" s="168"/>
      <c r="AM350" s="168"/>
      <c r="AN350" s="168"/>
      <c r="AO350" s="168"/>
      <c r="AP350" s="168"/>
      <c r="AQ350" s="168"/>
      <c r="AR350" s="169"/>
      <c r="AS350" s="169"/>
    </row>
    <row r="351" ht="15.75" customHeight="1">
      <c r="A351" s="165"/>
      <c r="B351" s="166"/>
      <c r="C351" s="57"/>
      <c r="D351" s="57"/>
      <c r="E351" s="167"/>
      <c r="F351" s="168"/>
      <c r="G351" s="167"/>
      <c r="H351" s="168"/>
      <c r="I351" s="167"/>
      <c r="J351" s="168"/>
      <c r="K351" s="167"/>
      <c r="L351" s="168"/>
      <c r="M351" s="167"/>
      <c r="N351" s="168"/>
      <c r="O351" s="167"/>
      <c r="P351" s="168"/>
      <c r="Q351" s="167"/>
      <c r="R351" s="168"/>
      <c r="S351" s="167"/>
      <c r="T351" s="168"/>
      <c r="U351" s="167"/>
      <c r="V351" s="168"/>
      <c r="W351" s="167"/>
      <c r="X351" s="168"/>
      <c r="Y351" s="167"/>
      <c r="Z351" s="168"/>
      <c r="AA351" s="167"/>
      <c r="AB351" s="168"/>
      <c r="AC351" s="167"/>
      <c r="AD351" s="168"/>
      <c r="AE351" s="166"/>
      <c r="AF351" s="57"/>
      <c r="AG351" s="168"/>
      <c r="AH351" s="168"/>
      <c r="AI351" s="168"/>
      <c r="AJ351" s="168"/>
      <c r="AK351" s="168"/>
      <c r="AL351" s="168"/>
      <c r="AM351" s="168"/>
      <c r="AN351" s="168"/>
      <c r="AO351" s="168"/>
      <c r="AP351" s="168"/>
      <c r="AQ351" s="168"/>
      <c r="AR351" s="169"/>
      <c r="AS351" s="169"/>
    </row>
    <row r="352" ht="15.75" customHeight="1">
      <c r="A352" s="165"/>
      <c r="B352" s="166"/>
      <c r="C352" s="57"/>
      <c r="D352" s="57"/>
      <c r="E352" s="167"/>
      <c r="F352" s="168"/>
      <c r="G352" s="167"/>
      <c r="H352" s="168"/>
      <c r="I352" s="167"/>
      <c r="J352" s="168"/>
      <c r="K352" s="167"/>
      <c r="L352" s="168"/>
      <c r="M352" s="167"/>
      <c r="N352" s="168"/>
      <c r="O352" s="167"/>
      <c r="P352" s="168"/>
      <c r="Q352" s="167"/>
      <c r="R352" s="168"/>
      <c r="S352" s="167"/>
      <c r="T352" s="168"/>
      <c r="U352" s="167"/>
      <c r="V352" s="168"/>
      <c r="W352" s="167"/>
      <c r="X352" s="168"/>
      <c r="Y352" s="167"/>
      <c r="Z352" s="168"/>
      <c r="AA352" s="167"/>
      <c r="AB352" s="168"/>
      <c r="AC352" s="167"/>
      <c r="AD352" s="168"/>
      <c r="AE352" s="166"/>
      <c r="AF352" s="57"/>
      <c r="AG352" s="168"/>
      <c r="AH352" s="168"/>
      <c r="AI352" s="168"/>
      <c r="AJ352" s="168"/>
      <c r="AK352" s="168"/>
      <c r="AL352" s="168"/>
      <c r="AM352" s="168"/>
      <c r="AN352" s="168"/>
      <c r="AO352" s="168"/>
      <c r="AP352" s="168"/>
      <c r="AQ352" s="168"/>
      <c r="AR352" s="169"/>
      <c r="AS352" s="169"/>
    </row>
    <row r="353" ht="15.75" customHeight="1">
      <c r="A353" s="165"/>
      <c r="B353" s="166"/>
      <c r="C353" s="57"/>
      <c r="D353" s="57"/>
      <c r="E353" s="167"/>
      <c r="F353" s="168"/>
      <c r="G353" s="167"/>
      <c r="H353" s="168"/>
      <c r="I353" s="167"/>
      <c r="J353" s="168"/>
      <c r="K353" s="167"/>
      <c r="L353" s="168"/>
      <c r="M353" s="167"/>
      <c r="N353" s="168"/>
      <c r="O353" s="167"/>
      <c r="P353" s="168"/>
      <c r="Q353" s="167"/>
      <c r="R353" s="168"/>
      <c r="S353" s="167"/>
      <c r="T353" s="168"/>
      <c r="U353" s="167"/>
      <c r="V353" s="168"/>
      <c r="W353" s="167"/>
      <c r="X353" s="168"/>
      <c r="Y353" s="167"/>
      <c r="Z353" s="168"/>
      <c r="AA353" s="167"/>
      <c r="AB353" s="168"/>
      <c r="AC353" s="167"/>
      <c r="AD353" s="168"/>
      <c r="AE353" s="166"/>
      <c r="AF353" s="57"/>
      <c r="AG353" s="168"/>
      <c r="AH353" s="168"/>
      <c r="AI353" s="168"/>
      <c r="AJ353" s="168"/>
      <c r="AK353" s="168"/>
      <c r="AL353" s="168"/>
      <c r="AM353" s="168"/>
      <c r="AN353" s="168"/>
      <c r="AO353" s="168"/>
      <c r="AP353" s="168"/>
      <c r="AQ353" s="168"/>
      <c r="AR353" s="169"/>
      <c r="AS353" s="169"/>
    </row>
    <row r="354" ht="15.75" customHeight="1">
      <c r="A354" s="165"/>
      <c r="B354" s="166"/>
      <c r="C354" s="57"/>
      <c r="D354" s="57"/>
      <c r="E354" s="167"/>
      <c r="F354" s="168"/>
      <c r="G354" s="167"/>
      <c r="H354" s="168"/>
      <c r="I354" s="167"/>
      <c r="J354" s="168"/>
      <c r="K354" s="167"/>
      <c r="L354" s="168"/>
      <c r="M354" s="167"/>
      <c r="N354" s="168"/>
      <c r="O354" s="167"/>
      <c r="P354" s="168"/>
      <c r="Q354" s="167"/>
      <c r="R354" s="168"/>
      <c r="S354" s="167"/>
      <c r="T354" s="168"/>
      <c r="U354" s="167"/>
      <c r="V354" s="168"/>
      <c r="W354" s="167"/>
      <c r="X354" s="168"/>
      <c r="Y354" s="167"/>
      <c r="Z354" s="168"/>
      <c r="AA354" s="167"/>
      <c r="AB354" s="168"/>
      <c r="AC354" s="167"/>
      <c r="AD354" s="168"/>
      <c r="AE354" s="166"/>
      <c r="AF354" s="57"/>
      <c r="AG354" s="168"/>
      <c r="AH354" s="168"/>
      <c r="AI354" s="168"/>
      <c r="AJ354" s="168"/>
      <c r="AK354" s="168"/>
      <c r="AL354" s="168"/>
      <c r="AM354" s="168"/>
      <c r="AN354" s="168"/>
      <c r="AO354" s="168"/>
      <c r="AP354" s="168"/>
      <c r="AQ354" s="168"/>
      <c r="AR354" s="169"/>
      <c r="AS354" s="169"/>
    </row>
    <row r="355" ht="15.75" customHeight="1">
      <c r="A355" s="165"/>
      <c r="B355" s="166"/>
      <c r="C355" s="57"/>
      <c r="D355" s="57"/>
      <c r="E355" s="167"/>
      <c r="F355" s="168"/>
      <c r="G355" s="167"/>
      <c r="H355" s="168"/>
      <c r="I355" s="167"/>
      <c r="J355" s="168"/>
      <c r="K355" s="167"/>
      <c r="L355" s="168"/>
      <c r="M355" s="167"/>
      <c r="N355" s="168"/>
      <c r="O355" s="167"/>
      <c r="P355" s="168"/>
      <c r="Q355" s="167"/>
      <c r="R355" s="168"/>
      <c r="S355" s="167"/>
      <c r="T355" s="168"/>
      <c r="U355" s="167"/>
      <c r="V355" s="168"/>
      <c r="W355" s="167"/>
      <c r="X355" s="168"/>
      <c r="Y355" s="167"/>
      <c r="Z355" s="168"/>
      <c r="AA355" s="167"/>
      <c r="AB355" s="168"/>
      <c r="AC355" s="167"/>
      <c r="AD355" s="168"/>
      <c r="AE355" s="166"/>
      <c r="AF355" s="57"/>
      <c r="AG355" s="168"/>
      <c r="AH355" s="168"/>
      <c r="AI355" s="168"/>
      <c r="AJ355" s="168"/>
      <c r="AK355" s="168"/>
      <c r="AL355" s="168"/>
      <c r="AM355" s="168"/>
      <c r="AN355" s="168"/>
      <c r="AO355" s="168"/>
      <c r="AP355" s="168"/>
      <c r="AQ355" s="168"/>
      <c r="AR355" s="169"/>
      <c r="AS355" s="169"/>
    </row>
    <row r="356" ht="15.75" customHeight="1">
      <c r="A356" s="165"/>
      <c r="B356" s="166"/>
      <c r="C356" s="57"/>
      <c r="D356" s="57"/>
      <c r="E356" s="167"/>
      <c r="F356" s="168"/>
      <c r="G356" s="167"/>
      <c r="H356" s="168"/>
      <c r="I356" s="167"/>
      <c r="J356" s="168"/>
      <c r="K356" s="167"/>
      <c r="L356" s="168"/>
      <c r="M356" s="167"/>
      <c r="N356" s="168"/>
      <c r="O356" s="167"/>
      <c r="P356" s="168"/>
      <c r="Q356" s="167"/>
      <c r="R356" s="168"/>
      <c r="S356" s="167"/>
      <c r="T356" s="168"/>
      <c r="U356" s="167"/>
      <c r="V356" s="168"/>
      <c r="W356" s="167"/>
      <c r="X356" s="168"/>
      <c r="Y356" s="167"/>
      <c r="Z356" s="168"/>
      <c r="AA356" s="167"/>
      <c r="AB356" s="168"/>
      <c r="AC356" s="167"/>
      <c r="AD356" s="168"/>
      <c r="AE356" s="166"/>
      <c r="AF356" s="57"/>
      <c r="AG356" s="168"/>
      <c r="AH356" s="168"/>
      <c r="AI356" s="168"/>
      <c r="AJ356" s="168"/>
      <c r="AK356" s="168"/>
      <c r="AL356" s="168"/>
      <c r="AM356" s="168"/>
      <c r="AN356" s="168"/>
      <c r="AO356" s="168"/>
      <c r="AP356" s="168"/>
      <c r="AQ356" s="168"/>
      <c r="AR356" s="169"/>
      <c r="AS356" s="169"/>
    </row>
    <row r="357" ht="15.75" customHeight="1">
      <c r="A357" s="165"/>
      <c r="B357" s="166"/>
      <c r="C357" s="57"/>
      <c r="D357" s="57"/>
      <c r="E357" s="167"/>
      <c r="F357" s="168"/>
      <c r="G357" s="167"/>
      <c r="H357" s="168"/>
      <c r="I357" s="167"/>
      <c r="J357" s="168"/>
      <c r="K357" s="167"/>
      <c r="L357" s="168"/>
      <c r="M357" s="167"/>
      <c r="N357" s="168"/>
      <c r="O357" s="167"/>
      <c r="P357" s="168"/>
      <c r="Q357" s="167"/>
      <c r="R357" s="168"/>
      <c r="S357" s="167"/>
      <c r="T357" s="168"/>
      <c r="U357" s="167"/>
      <c r="V357" s="168"/>
      <c r="W357" s="167"/>
      <c r="X357" s="168"/>
      <c r="Y357" s="167"/>
      <c r="Z357" s="168"/>
      <c r="AA357" s="167"/>
      <c r="AB357" s="168"/>
      <c r="AC357" s="167"/>
      <c r="AD357" s="168"/>
      <c r="AE357" s="166"/>
      <c r="AF357" s="57"/>
      <c r="AG357" s="168"/>
      <c r="AH357" s="168"/>
      <c r="AI357" s="168"/>
      <c r="AJ357" s="168"/>
      <c r="AK357" s="168"/>
      <c r="AL357" s="168"/>
      <c r="AM357" s="168"/>
      <c r="AN357" s="168"/>
      <c r="AO357" s="168"/>
      <c r="AP357" s="168"/>
      <c r="AQ357" s="168"/>
      <c r="AR357" s="169"/>
      <c r="AS357" s="169"/>
    </row>
    <row r="358" ht="15.75" customHeight="1">
      <c r="A358" s="165"/>
      <c r="B358" s="166"/>
      <c r="C358" s="57"/>
      <c r="D358" s="57"/>
      <c r="E358" s="167"/>
      <c r="F358" s="168"/>
      <c r="G358" s="167"/>
      <c r="H358" s="168"/>
      <c r="I358" s="167"/>
      <c r="J358" s="168"/>
      <c r="K358" s="167"/>
      <c r="L358" s="168"/>
      <c r="M358" s="167"/>
      <c r="N358" s="168"/>
      <c r="O358" s="167"/>
      <c r="P358" s="168"/>
      <c r="Q358" s="167"/>
      <c r="R358" s="168"/>
      <c r="S358" s="167"/>
      <c r="T358" s="168"/>
      <c r="U358" s="167"/>
      <c r="V358" s="168"/>
      <c r="W358" s="167"/>
      <c r="X358" s="168"/>
      <c r="Y358" s="167"/>
      <c r="Z358" s="168"/>
      <c r="AA358" s="167"/>
      <c r="AB358" s="168"/>
      <c r="AC358" s="167"/>
      <c r="AD358" s="168"/>
      <c r="AE358" s="166"/>
      <c r="AF358" s="57"/>
      <c r="AG358" s="168"/>
      <c r="AH358" s="168"/>
      <c r="AI358" s="168"/>
      <c r="AJ358" s="168"/>
      <c r="AK358" s="168"/>
      <c r="AL358" s="168"/>
      <c r="AM358" s="168"/>
      <c r="AN358" s="168"/>
      <c r="AO358" s="168"/>
      <c r="AP358" s="168"/>
      <c r="AQ358" s="168"/>
      <c r="AR358" s="169"/>
      <c r="AS358" s="169"/>
    </row>
    <row r="359" ht="15.75" customHeight="1">
      <c r="A359" s="165"/>
      <c r="B359" s="166"/>
      <c r="C359" s="57"/>
      <c r="D359" s="57"/>
      <c r="E359" s="167"/>
      <c r="F359" s="168"/>
      <c r="G359" s="167"/>
      <c r="H359" s="168"/>
      <c r="I359" s="167"/>
      <c r="J359" s="168"/>
      <c r="K359" s="167"/>
      <c r="L359" s="168"/>
      <c r="M359" s="167"/>
      <c r="N359" s="168"/>
      <c r="O359" s="167"/>
      <c r="P359" s="168"/>
      <c r="Q359" s="167"/>
      <c r="R359" s="168"/>
      <c r="S359" s="167"/>
      <c r="T359" s="168"/>
      <c r="U359" s="167"/>
      <c r="V359" s="168"/>
      <c r="W359" s="167"/>
      <c r="X359" s="168"/>
      <c r="Y359" s="167"/>
      <c r="Z359" s="168"/>
      <c r="AA359" s="167"/>
      <c r="AB359" s="168"/>
      <c r="AC359" s="167"/>
      <c r="AD359" s="168"/>
      <c r="AE359" s="166"/>
      <c r="AF359" s="57"/>
      <c r="AG359" s="168"/>
      <c r="AH359" s="168"/>
      <c r="AI359" s="168"/>
      <c r="AJ359" s="168"/>
      <c r="AK359" s="168"/>
      <c r="AL359" s="168"/>
      <c r="AM359" s="168"/>
      <c r="AN359" s="168"/>
      <c r="AO359" s="168"/>
      <c r="AP359" s="168"/>
      <c r="AQ359" s="168"/>
      <c r="AR359" s="169"/>
      <c r="AS359" s="169"/>
    </row>
    <row r="360" ht="15.75" customHeight="1">
      <c r="A360" s="165"/>
      <c r="B360" s="166"/>
      <c r="C360" s="57"/>
      <c r="D360" s="57"/>
      <c r="E360" s="167"/>
      <c r="F360" s="168"/>
      <c r="G360" s="167"/>
      <c r="H360" s="168"/>
      <c r="I360" s="167"/>
      <c r="J360" s="168"/>
      <c r="K360" s="167"/>
      <c r="L360" s="168"/>
      <c r="M360" s="167"/>
      <c r="N360" s="168"/>
      <c r="O360" s="167"/>
      <c r="P360" s="168"/>
      <c r="Q360" s="167"/>
      <c r="R360" s="168"/>
      <c r="S360" s="167"/>
      <c r="T360" s="168"/>
      <c r="U360" s="167"/>
      <c r="V360" s="168"/>
      <c r="W360" s="167"/>
      <c r="X360" s="168"/>
      <c r="Y360" s="167"/>
      <c r="Z360" s="168"/>
      <c r="AA360" s="167"/>
      <c r="AB360" s="168"/>
      <c r="AC360" s="167"/>
      <c r="AD360" s="168"/>
      <c r="AE360" s="166"/>
      <c r="AF360" s="57"/>
      <c r="AG360" s="168"/>
      <c r="AH360" s="168"/>
      <c r="AI360" s="168"/>
      <c r="AJ360" s="168"/>
      <c r="AK360" s="168"/>
      <c r="AL360" s="168"/>
      <c r="AM360" s="168"/>
      <c r="AN360" s="168"/>
      <c r="AO360" s="168"/>
      <c r="AP360" s="168"/>
      <c r="AQ360" s="168"/>
      <c r="AR360" s="169"/>
      <c r="AS360" s="169"/>
    </row>
    <row r="361" ht="15.75" customHeight="1">
      <c r="A361" s="165"/>
      <c r="B361" s="166"/>
      <c r="C361" s="57"/>
      <c r="D361" s="57"/>
      <c r="E361" s="167"/>
      <c r="F361" s="168"/>
      <c r="G361" s="167"/>
      <c r="H361" s="168"/>
      <c r="I361" s="167"/>
      <c r="J361" s="168"/>
      <c r="K361" s="167"/>
      <c r="L361" s="168"/>
      <c r="M361" s="167"/>
      <c r="N361" s="168"/>
      <c r="O361" s="167"/>
      <c r="P361" s="168"/>
      <c r="Q361" s="167"/>
      <c r="R361" s="168"/>
      <c r="S361" s="167"/>
      <c r="T361" s="168"/>
      <c r="U361" s="167"/>
      <c r="V361" s="168"/>
      <c r="W361" s="167"/>
      <c r="X361" s="168"/>
      <c r="Y361" s="167"/>
      <c r="Z361" s="168"/>
      <c r="AA361" s="167"/>
      <c r="AB361" s="168"/>
      <c r="AC361" s="167"/>
      <c r="AD361" s="168"/>
      <c r="AE361" s="166"/>
      <c r="AF361" s="57"/>
      <c r="AG361" s="168"/>
      <c r="AH361" s="168"/>
      <c r="AI361" s="168"/>
      <c r="AJ361" s="168"/>
      <c r="AK361" s="168"/>
      <c r="AL361" s="168"/>
      <c r="AM361" s="168"/>
      <c r="AN361" s="168"/>
      <c r="AO361" s="168"/>
      <c r="AP361" s="168"/>
      <c r="AQ361" s="168"/>
      <c r="AR361" s="169"/>
      <c r="AS361" s="169"/>
    </row>
    <row r="362" ht="15.75" customHeight="1">
      <c r="A362" s="165"/>
      <c r="B362" s="166"/>
      <c r="C362" s="57"/>
      <c r="D362" s="57"/>
      <c r="E362" s="167"/>
      <c r="F362" s="168"/>
      <c r="G362" s="167"/>
      <c r="H362" s="168"/>
      <c r="I362" s="167"/>
      <c r="J362" s="168"/>
      <c r="K362" s="167"/>
      <c r="L362" s="168"/>
      <c r="M362" s="167"/>
      <c r="N362" s="168"/>
      <c r="O362" s="167"/>
      <c r="P362" s="168"/>
      <c r="Q362" s="167"/>
      <c r="R362" s="168"/>
      <c r="S362" s="167"/>
      <c r="T362" s="168"/>
      <c r="U362" s="167"/>
      <c r="V362" s="168"/>
      <c r="W362" s="167"/>
      <c r="X362" s="168"/>
      <c r="Y362" s="167"/>
      <c r="Z362" s="168"/>
      <c r="AA362" s="167"/>
      <c r="AB362" s="168"/>
      <c r="AC362" s="167"/>
      <c r="AD362" s="168"/>
      <c r="AE362" s="166"/>
      <c r="AF362" s="57"/>
      <c r="AG362" s="168"/>
      <c r="AH362" s="168"/>
      <c r="AI362" s="168"/>
      <c r="AJ362" s="168"/>
      <c r="AK362" s="168"/>
      <c r="AL362" s="168"/>
      <c r="AM362" s="168"/>
      <c r="AN362" s="168"/>
      <c r="AO362" s="168"/>
      <c r="AP362" s="168"/>
      <c r="AQ362" s="168"/>
      <c r="AR362" s="169"/>
      <c r="AS362" s="169"/>
    </row>
    <row r="363" ht="15.75" customHeight="1">
      <c r="A363" s="165"/>
      <c r="B363" s="166"/>
      <c r="C363" s="57"/>
      <c r="D363" s="57"/>
      <c r="E363" s="167"/>
      <c r="F363" s="168"/>
      <c r="G363" s="167"/>
      <c r="H363" s="168"/>
      <c r="I363" s="167"/>
      <c r="J363" s="168"/>
      <c r="K363" s="167"/>
      <c r="L363" s="168"/>
      <c r="M363" s="167"/>
      <c r="N363" s="168"/>
      <c r="O363" s="167"/>
      <c r="P363" s="168"/>
      <c r="Q363" s="167"/>
      <c r="R363" s="168"/>
      <c r="S363" s="167"/>
      <c r="T363" s="168"/>
      <c r="U363" s="167"/>
      <c r="V363" s="168"/>
      <c r="W363" s="167"/>
      <c r="X363" s="168"/>
      <c r="Y363" s="167"/>
      <c r="Z363" s="168"/>
      <c r="AA363" s="167"/>
      <c r="AB363" s="168"/>
      <c r="AC363" s="167"/>
      <c r="AD363" s="168"/>
      <c r="AE363" s="166"/>
      <c r="AF363" s="57"/>
      <c r="AG363" s="168"/>
      <c r="AH363" s="168"/>
      <c r="AI363" s="168"/>
      <c r="AJ363" s="168"/>
      <c r="AK363" s="168"/>
      <c r="AL363" s="168"/>
      <c r="AM363" s="168"/>
      <c r="AN363" s="168"/>
      <c r="AO363" s="168"/>
      <c r="AP363" s="168"/>
      <c r="AQ363" s="168"/>
      <c r="AR363" s="169"/>
      <c r="AS363" s="169"/>
    </row>
    <row r="364" ht="15.75" customHeight="1">
      <c r="A364" s="165"/>
      <c r="B364" s="166"/>
      <c r="C364" s="57"/>
      <c r="D364" s="57"/>
      <c r="E364" s="167"/>
      <c r="F364" s="168"/>
      <c r="G364" s="167"/>
      <c r="H364" s="168"/>
      <c r="I364" s="167"/>
      <c r="J364" s="168"/>
      <c r="K364" s="167"/>
      <c r="L364" s="168"/>
      <c r="M364" s="167"/>
      <c r="N364" s="168"/>
      <c r="O364" s="167"/>
      <c r="P364" s="168"/>
      <c r="Q364" s="167"/>
      <c r="R364" s="168"/>
      <c r="S364" s="167"/>
      <c r="T364" s="168"/>
      <c r="U364" s="167"/>
      <c r="V364" s="168"/>
      <c r="W364" s="167"/>
      <c r="X364" s="168"/>
      <c r="Y364" s="167"/>
      <c r="Z364" s="168"/>
      <c r="AA364" s="167"/>
      <c r="AB364" s="168"/>
      <c r="AC364" s="167"/>
      <c r="AD364" s="168"/>
      <c r="AE364" s="166"/>
      <c r="AF364" s="57"/>
      <c r="AG364" s="168"/>
      <c r="AH364" s="168"/>
      <c r="AI364" s="168"/>
      <c r="AJ364" s="168"/>
      <c r="AK364" s="168"/>
      <c r="AL364" s="168"/>
      <c r="AM364" s="168"/>
      <c r="AN364" s="168"/>
      <c r="AO364" s="168"/>
      <c r="AP364" s="168"/>
      <c r="AQ364" s="168"/>
      <c r="AR364" s="169"/>
      <c r="AS364" s="169"/>
    </row>
    <row r="365" ht="15.75" customHeight="1">
      <c r="A365" s="165"/>
      <c r="B365" s="166"/>
      <c r="C365" s="57"/>
      <c r="D365" s="57"/>
      <c r="E365" s="167"/>
      <c r="F365" s="168"/>
      <c r="G365" s="167"/>
      <c r="H365" s="168"/>
      <c r="I365" s="167"/>
      <c r="J365" s="168"/>
      <c r="K365" s="167"/>
      <c r="L365" s="168"/>
      <c r="M365" s="167"/>
      <c r="N365" s="168"/>
      <c r="O365" s="167"/>
      <c r="P365" s="168"/>
      <c r="Q365" s="167"/>
      <c r="R365" s="168"/>
      <c r="S365" s="167"/>
      <c r="T365" s="168"/>
      <c r="U365" s="167"/>
      <c r="V365" s="168"/>
      <c r="W365" s="167"/>
      <c r="X365" s="168"/>
      <c r="Y365" s="167"/>
      <c r="Z365" s="168"/>
      <c r="AA365" s="167"/>
      <c r="AB365" s="168"/>
      <c r="AC365" s="167"/>
      <c r="AD365" s="168"/>
      <c r="AE365" s="166"/>
      <c r="AF365" s="57"/>
      <c r="AG365" s="168"/>
      <c r="AH365" s="168"/>
      <c r="AI365" s="168"/>
      <c r="AJ365" s="168"/>
      <c r="AK365" s="168"/>
      <c r="AL365" s="168"/>
      <c r="AM365" s="168"/>
      <c r="AN365" s="168"/>
      <c r="AO365" s="168"/>
      <c r="AP365" s="168"/>
      <c r="AQ365" s="168"/>
      <c r="AR365" s="169"/>
      <c r="AS365" s="169"/>
    </row>
    <row r="366" ht="15.75" customHeight="1">
      <c r="A366" s="165"/>
      <c r="B366" s="166"/>
      <c r="C366" s="57"/>
      <c r="D366" s="57"/>
      <c r="E366" s="167"/>
      <c r="F366" s="168"/>
      <c r="G366" s="167"/>
      <c r="H366" s="168"/>
      <c r="I366" s="167"/>
      <c r="J366" s="168"/>
      <c r="K366" s="167"/>
      <c r="L366" s="168"/>
      <c r="M366" s="167"/>
      <c r="N366" s="168"/>
      <c r="O366" s="167"/>
      <c r="P366" s="168"/>
      <c r="Q366" s="167"/>
      <c r="R366" s="168"/>
      <c r="S366" s="167"/>
      <c r="T366" s="168"/>
      <c r="U366" s="167"/>
      <c r="V366" s="168"/>
      <c r="W366" s="167"/>
      <c r="X366" s="168"/>
      <c r="Y366" s="167"/>
      <c r="Z366" s="168"/>
      <c r="AA366" s="167"/>
      <c r="AB366" s="168"/>
      <c r="AC366" s="167"/>
      <c r="AD366" s="168"/>
      <c r="AE366" s="166"/>
      <c r="AF366" s="57"/>
      <c r="AG366" s="168"/>
      <c r="AH366" s="168"/>
      <c r="AI366" s="168"/>
      <c r="AJ366" s="168"/>
      <c r="AK366" s="168"/>
      <c r="AL366" s="168"/>
      <c r="AM366" s="168"/>
      <c r="AN366" s="168"/>
      <c r="AO366" s="168"/>
      <c r="AP366" s="168"/>
      <c r="AQ366" s="168"/>
      <c r="AR366" s="169"/>
      <c r="AS366" s="169"/>
    </row>
    <row r="367" ht="15.75" customHeight="1">
      <c r="A367" s="165"/>
      <c r="B367" s="166"/>
      <c r="C367" s="57"/>
      <c r="D367" s="57"/>
      <c r="E367" s="167"/>
      <c r="F367" s="168"/>
      <c r="G367" s="167"/>
      <c r="H367" s="168"/>
      <c r="I367" s="167"/>
      <c r="J367" s="168"/>
      <c r="K367" s="167"/>
      <c r="L367" s="168"/>
      <c r="M367" s="167"/>
      <c r="N367" s="168"/>
      <c r="O367" s="167"/>
      <c r="P367" s="168"/>
      <c r="Q367" s="167"/>
      <c r="R367" s="168"/>
      <c r="S367" s="167"/>
      <c r="T367" s="168"/>
      <c r="U367" s="167"/>
      <c r="V367" s="168"/>
      <c r="W367" s="167"/>
      <c r="X367" s="168"/>
      <c r="Y367" s="167"/>
      <c r="Z367" s="168"/>
      <c r="AA367" s="167"/>
      <c r="AB367" s="168"/>
      <c r="AC367" s="167"/>
      <c r="AD367" s="168"/>
      <c r="AE367" s="166"/>
      <c r="AF367" s="57"/>
      <c r="AG367" s="168"/>
      <c r="AH367" s="168"/>
      <c r="AI367" s="168"/>
      <c r="AJ367" s="168"/>
      <c r="AK367" s="168"/>
      <c r="AL367" s="168"/>
      <c r="AM367" s="168"/>
      <c r="AN367" s="168"/>
      <c r="AO367" s="168"/>
      <c r="AP367" s="168"/>
      <c r="AQ367" s="168"/>
      <c r="AR367" s="169"/>
      <c r="AS367" s="169"/>
    </row>
    <row r="368" ht="15.75" customHeight="1">
      <c r="A368" s="165"/>
      <c r="B368" s="166"/>
      <c r="C368" s="57"/>
      <c r="D368" s="57"/>
      <c r="E368" s="167"/>
      <c r="F368" s="168"/>
      <c r="G368" s="167"/>
      <c r="H368" s="168"/>
      <c r="I368" s="167"/>
      <c r="J368" s="168"/>
      <c r="K368" s="167"/>
      <c r="L368" s="168"/>
      <c r="M368" s="167"/>
      <c r="N368" s="168"/>
      <c r="O368" s="167"/>
      <c r="P368" s="168"/>
      <c r="Q368" s="167"/>
      <c r="R368" s="168"/>
      <c r="S368" s="167"/>
      <c r="T368" s="168"/>
      <c r="U368" s="167"/>
      <c r="V368" s="168"/>
      <c r="W368" s="167"/>
      <c r="X368" s="168"/>
      <c r="Y368" s="167"/>
      <c r="Z368" s="168"/>
      <c r="AA368" s="167"/>
      <c r="AB368" s="168"/>
      <c r="AC368" s="167"/>
      <c r="AD368" s="168"/>
      <c r="AE368" s="166"/>
      <c r="AF368" s="57"/>
      <c r="AG368" s="168"/>
      <c r="AH368" s="168"/>
      <c r="AI368" s="168"/>
      <c r="AJ368" s="168"/>
      <c r="AK368" s="168"/>
      <c r="AL368" s="168"/>
      <c r="AM368" s="168"/>
      <c r="AN368" s="168"/>
      <c r="AO368" s="168"/>
      <c r="AP368" s="168"/>
      <c r="AQ368" s="168"/>
      <c r="AR368" s="169"/>
      <c r="AS368" s="169"/>
    </row>
    <row r="369" ht="15.75" customHeight="1">
      <c r="A369" s="165"/>
      <c r="B369" s="166"/>
      <c r="C369" s="57"/>
      <c r="D369" s="57"/>
      <c r="E369" s="167"/>
      <c r="F369" s="168"/>
      <c r="G369" s="167"/>
      <c r="H369" s="168"/>
      <c r="I369" s="167"/>
      <c r="J369" s="168"/>
      <c r="K369" s="167"/>
      <c r="L369" s="168"/>
      <c r="M369" s="167"/>
      <c r="N369" s="168"/>
      <c r="O369" s="167"/>
      <c r="P369" s="168"/>
      <c r="Q369" s="167"/>
      <c r="R369" s="168"/>
      <c r="S369" s="167"/>
      <c r="T369" s="168"/>
      <c r="U369" s="167"/>
      <c r="V369" s="168"/>
      <c r="W369" s="167"/>
      <c r="X369" s="168"/>
      <c r="Y369" s="167"/>
      <c r="Z369" s="168"/>
      <c r="AA369" s="167"/>
      <c r="AB369" s="168"/>
      <c r="AC369" s="167"/>
      <c r="AD369" s="168"/>
      <c r="AE369" s="166"/>
      <c r="AF369" s="57"/>
      <c r="AG369" s="168"/>
      <c r="AH369" s="168"/>
      <c r="AI369" s="168"/>
      <c r="AJ369" s="168"/>
      <c r="AK369" s="168"/>
      <c r="AL369" s="168"/>
      <c r="AM369" s="168"/>
      <c r="AN369" s="168"/>
      <c r="AO369" s="168"/>
      <c r="AP369" s="168"/>
      <c r="AQ369" s="168"/>
      <c r="AR369" s="169"/>
      <c r="AS369" s="169"/>
    </row>
    <row r="370" ht="15.75" customHeight="1">
      <c r="A370" s="165"/>
      <c r="B370" s="166"/>
      <c r="C370" s="57"/>
      <c r="D370" s="57"/>
      <c r="E370" s="167"/>
      <c r="F370" s="168"/>
      <c r="G370" s="167"/>
      <c r="H370" s="168"/>
      <c r="I370" s="167"/>
      <c r="J370" s="168"/>
      <c r="K370" s="167"/>
      <c r="L370" s="168"/>
      <c r="M370" s="167"/>
      <c r="N370" s="168"/>
      <c r="O370" s="167"/>
      <c r="P370" s="168"/>
      <c r="Q370" s="167"/>
      <c r="R370" s="168"/>
      <c r="S370" s="167"/>
      <c r="T370" s="168"/>
      <c r="U370" s="167"/>
      <c r="V370" s="168"/>
      <c r="W370" s="167"/>
      <c r="X370" s="168"/>
      <c r="Y370" s="167"/>
      <c r="Z370" s="168"/>
      <c r="AA370" s="167"/>
      <c r="AB370" s="168"/>
      <c r="AC370" s="167"/>
      <c r="AD370" s="168"/>
      <c r="AE370" s="166"/>
      <c r="AF370" s="57"/>
      <c r="AG370" s="168"/>
      <c r="AH370" s="168"/>
      <c r="AI370" s="168"/>
      <c r="AJ370" s="168"/>
      <c r="AK370" s="168"/>
      <c r="AL370" s="168"/>
      <c r="AM370" s="168"/>
      <c r="AN370" s="168"/>
      <c r="AO370" s="168"/>
      <c r="AP370" s="168"/>
      <c r="AQ370" s="168"/>
      <c r="AR370" s="169"/>
      <c r="AS370" s="169"/>
    </row>
    <row r="371" ht="15.75" customHeight="1">
      <c r="A371" s="165"/>
      <c r="B371" s="166"/>
      <c r="C371" s="57"/>
      <c r="D371" s="57"/>
      <c r="E371" s="167"/>
      <c r="F371" s="168"/>
      <c r="G371" s="167"/>
      <c r="H371" s="168"/>
      <c r="I371" s="167"/>
      <c r="J371" s="168"/>
      <c r="K371" s="167"/>
      <c r="L371" s="168"/>
      <c r="M371" s="167"/>
      <c r="N371" s="168"/>
      <c r="O371" s="167"/>
      <c r="P371" s="168"/>
      <c r="Q371" s="167"/>
      <c r="R371" s="168"/>
      <c r="S371" s="167"/>
      <c r="T371" s="168"/>
      <c r="U371" s="167"/>
      <c r="V371" s="168"/>
      <c r="W371" s="167"/>
      <c r="X371" s="168"/>
      <c r="Y371" s="167"/>
      <c r="Z371" s="168"/>
      <c r="AA371" s="167"/>
      <c r="AB371" s="168"/>
      <c r="AC371" s="167"/>
      <c r="AD371" s="168"/>
      <c r="AE371" s="166"/>
      <c r="AF371" s="57"/>
      <c r="AG371" s="168"/>
      <c r="AH371" s="168"/>
      <c r="AI371" s="168"/>
      <c r="AJ371" s="168"/>
      <c r="AK371" s="168"/>
      <c r="AL371" s="168"/>
      <c r="AM371" s="168"/>
      <c r="AN371" s="168"/>
      <c r="AO371" s="168"/>
      <c r="AP371" s="168"/>
      <c r="AQ371" s="168"/>
      <c r="AR371" s="169"/>
      <c r="AS371" s="169"/>
    </row>
    <row r="372" ht="15.75" customHeight="1">
      <c r="A372" s="165"/>
      <c r="B372" s="166"/>
      <c r="C372" s="57"/>
      <c r="D372" s="57"/>
      <c r="E372" s="167"/>
      <c r="F372" s="168"/>
      <c r="G372" s="167"/>
      <c r="H372" s="168"/>
      <c r="I372" s="167"/>
      <c r="J372" s="168"/>
      <c r="K372" s="167"/>
      <c r="L372" s="168"/>
      <c r="M372" s="167"/>
      <c r="N372" s="168"/>
      <c r="O372" s="167"/>
      <c r="P372" s="168"/>
      <c r="Q372" s="167"/>
      <c r="R372" s="168"/>
      <c r="S372" s="167"/>
      <c r="T372" s="168"/>
      <c r="U372" s="167"/>
      <c r="V372" s="168"/>
      <c r="W372" s="167"/>
      <c r="X372" s="168"/>
      <c r="Y372" s="167"/>
      <c r="Z372" s="168"/>
      <c r="AA372" s="167"/>
      <c r="AB372" s="168"/>
      <c r="AC372" s="167"/>
      <c r="AD372" s="168"/>
      <c r="AE372" s="166"/>
      <c r="AF372" s="57"/>
      <c r="AG372" s="168"/>
      <c r="AH372" s="168"/>
      <c r="AI372" s="168"/>
      <c r="AJ372" s="168"/>
      <c r="AK372" s="168"/>
      <c r="AL372" s="168"/>
      <c r="AM372" s="168"/>
      <c r="AN372" s="168"/>
      <c r="AO372" s="168"/>
      <c r="AP372" s="168"/>
      <c r="AQ372" s="168"/>
      <c r="AR372" s="169"/>
      <c r="AS372" s="169"/>
    </row>
    <row r="373" ht="15.75" customHeight="1">
      <c r="A373" s="165"/>
      <c r="B373" s="166"/>
      <c r="C373" s="57"/>
      <c r="D373" s="57"/>
      <c r="E373" s="167"/>
      <c r="F373" s="168"/>
      <c r="G373" s="167"/>
      <c r="H373" s="168"/>
      <c r="I373" s="167"/>
      <c r="J373" s="168"/>
      <c r="K373" s="167"/>
      <c r="L373" s="168"/>
      <c r="M373" s="167"/>
      <c r="N373" s="168"/>
      <c r="O373" s="167"/>
      <c r="P373" s="168"/>
      <c r="Q373" s="167"/>
      <c r="R373" s="168"/>
      <c r="S373" s="167"/>
      <c r="T373" s="168"/>
      <c r="U373" s="167"/>
      <c r="V373" s="168"/>
      <c r="W373" s="167"/>
      <c r="X373" s="168"/>
      <c r="Y373" s="167"/>
      <c r="Z373" s="168"/>
      <c r="AA373" s="167"/>
      <c r="AB373" s="168"/>
      <c r="AC373" s="167"/>
      <c r="AD373" s="168"/>
      <c r="AE373" s="166"/>
      <c r="AF373" s="57"/>
      <c r="AG373" s="168"/>
      <c r="AH373" s="168"/>
      <c r="AI373" s="168"/>
      <c r="AJ373" s="168"/>
      <c r="AK373" s="168"/>
      <c r="AL373" s="168"/>
      <c r="AM373" s="168"/>
      <c r="AN373" s="168"/>
      <c r="AO373" s="168"/>
      <c r="AP373" s="168"/>
      <c r="AQ373" s="168"/>
      <c r="AR373" s="169"/>
      <c r="AS373" s="169"/>
    </row>
    <row r="374" ht="15.75" customHeight="1">
      <c r="A374" s="165"/>
      <c r="B374" s="166"/>
      <c r="C374" s="57"/>
      <c r="D374" s="57"/>
      <c r="E374" s="167"/>
      <c r="F374" s="168"/>
      <c r="G374" s="167"/>
      <c r="H374" s="168"/>
      <c r="I374" s="167"/>
      <c r="J374" s="168"/>
      <c r="K374" s="167"/>
      <c r="L374" s="168"/>
      <c r="M374" s="167"/>
      <c r="N374" s="168"/>
      <c r="O374" s="167"/>
      <c r="P374" s="168"/>
      <c r="Q374" s="167"/>
      <c r="R374" s="168"/>
      <c r="S374" s="167"/>
      <c r="T374" s="168"/>
      <c r="U374" s="167"/>
      <c r="V374" s="168"/>
      <c r="W374" s="167"/>
      <c r="X374" s="168"/>
      <c r="Y374" s="167"/>
      <c r="Z374" s="168"/>
      <c r="AA374" s="167"/>
      <c r="AB374" s="168"/>
      <c r="AC374" s="167"/>
      <c r="AD374" s="168"/>
      <c r="AE374" s="166"/>
      <c r="AF374" s="57"/>
      <c r="AG374" s="168"/>
      <c r="AH374" s="168"/>
      <c r="AI374" s="168"/>
      <c r="AJ374" s="168"/>
      <c r="AK374" s="168"/>
      <c r="AL374" s="168"/>
      <c r="AM374" s="168"/>
      <c r="AN374" s="168"/>
      <c r="AO374" s="168"/>
      <c r="AP374" s="168"/>
      <c r="AQ374" s="168"/>
      <c r="AR374" s="169"/>
      <c r="AS374" s="169"/>
    </row>
    <row r="375" ht="15.75" customHeight="1">
      <c r="A375" s="165"/>
      <c r="B375" s="166"/>
      <c r="C375" s="57"/>
      <c r="D375" s="57"/>
      <c r="E375" s="167"/>
      <c r="F375" s="168"/>
      <c r="G375" s="167"/>
      <c r="H375" s="168"/>
      <c r="I375" s="167"/>
      <c r="J375" s="168"/>
      <c r="K375" s="167"/>
      <c r="L375" s="168"/>
      <c r="M375" s="167"/>
      <c r="N375" s="168"/>
      <c r="O375" s="167"/>
      <c r="P375" s="168"/>
      <c r="Q375" s="167"/>
      <c r="R375" s="168"/>
      <c r="S375" s="167"/>
      <c r="T375" s="168"/>
      <c r="U375" s="167"/>
      <c r="V375" s="168"/>
      <c r="W375" s="167"/>
      <c r="X375" s="168"/>
      <c r="Y375" s="167"/>
      <c r="Z375" s="168"/>
      <c r="AA375" s="167"/>
      <c r="AB375" s="168"/>
      <c r="AC375" s="167"/>
      <c r="AD375" s="168"/>
      <c r="AE375" s="166"/>
      <c r="AF375" s="57"/>
      <c r="AG375" s="168"/>
      <c r="AH375" s="168"/>
      <c r="AI375" s="168"/>
      <c r="AJ375" s="168"/>
      <c r="AK375" s="168"/>
      <c r="AL375" s="168"/>
      <c r="AM375" s="168"/>
      <c r="AN375" s="168"/>
      <c r="AO375" s="168"/>
      <c r="AP375" s="168"/>
      <c r="AQ375" s="168"/>
      <c r="AR375" s="169"/>
      <c r="AS375" s="169"/>
    </row>
    <row r="376" ht="15.75" customHeight="1">
      <c r="A376" s="165"/>
      <c r="B376" s="166"/>
      <c r="C376" s="57"/>
      <c r="D376" s="57"/>
      <c r="E376" s="167"/>
      <c r="F376" s="168"/>
      <c r="G376" s="167"/>
      <c r="H376" s="168"/>
      <c r="I376" s="167"/>
      <c r="J376" s="168"/>
      <c r="K376" s="167"/>
      <c r="L376" s="168"/>
      <c r="M376" s="167"/>
      <c r="N376" s="168"/>
      <c r="O376" s="167"/>
      <c r="P376" s="168"/>
      <c r="Q376" s="167"/>
      <c r="R376" s="168"/>
      <c r="S376" s="167"/>
      <c r="T376" s="168"/>
      <c r="U376" s="167"/>
      <c r="V376" s="168"/>
      <c r="W376" s="167"/>
      <c r="X376" s="168"/>
      <c r="Y376" s="167"/>
      <c r="Z376" s="168"/>
      <c r="AA376" s="167"/>
      <c r="AB376" s="168"/>
      <c r="AC376" s="167"/>
      <c r="AD376" s="168"/>
      <c r="AE376" s="166"/>
      <c r="AF376" s="57"/>
      <c r="AG376" s="168"/>
      <c r="AH376" s="168"/>
      <c r="AI376" s="168"/>
      <c r="AJ376" s="168"/>
      <c r="AK376" s="168"/>
      <c r="AL376" s="168"/>
      <c r="AM376" s="168"/>
      <c r="AN376" s="168"/>
      <c r="AO376" s="168"/>
      <c r="AP376" s="168"/>
      <c r="AQ376" s="168"/>
      <c r="AR376" s="169"/>
      <c r="AS376" s="169"/>
    </row>
    <row r="377" ht="15.75" customHeight="1">
      <c r="A377" s="165"/>
      <c r="B377" s="166"/>
      <c r="C377" s="57"/>
      <c r="D377" s="57"/>
      <c r="E377" s="167"/>
      <c r="F377" s="168"/>
      <c r="G377" s="167"/>
      <c r="H377" s="168"/>
      <c r="I377" s="167"/>
      <c r="J377" s="168"/>
      <c r="K377" s="167"/>
      <c r="L377" s="168"/>
      <c r="M377" s="167"/>
      <c r="N377" s="168"/>
      <c r="O377" s="167"/>
      <c r="P377" s="168"/>
      <c r="Q377" s="167"/>
      <c r="R377" s="168"/>
      <c r="S377" s="167"/>
      <c r="T377" s="168"/>
      <c r="U377" s="167"/>
      <c r="V377" s="168"/>
      <c r="W377" s="167"/>
      <c r="X377" s="168"/>
      <c r="Y377" s="167"/>
      <c r="Z377" s="168"/>
      <c r="AA377" s="167"/>
      <c r="AB377" s="168"/>
      <c r="AC377" s="167"/>
      <c r="AD377" s="168"/>
      <c r="AE377" s="166"/>
      <c r="AF377" s="57"/>
      <c r="AG377" s="168"/>
      <c r="AH377" s="168"/>
      <c r="AI377" s="168"/>
      <c r="AJ377" s="168"/>
      <c r="AK377" s="168"/>
      <c r="AL377" s="168"/>
      <c r="AM377" s="168"/>
      <c r="AN377" s="168"/>
      <c r="AO377" s="168"/>
      <c r="AP377" s="168"/>
      <c r="AQ377" s="168"/>
      <c r="AR377" s="169"/>
      <c r="AS377" s="169"/>
    </row>
    <row r="378" ht="15.75" customHeight="1">
      <c r="A378" s="165"/>
      <c r="B378" s="166"/>
      <c r="C378" s="57"/>
      <c r="D378" s="57"/>
      <c r="E378" s="167"/>
      <c r="F378" s="168"/>
      <c r="G378" s="167"/>
      <c r="H378" s="168"/>
      <c r="I378" s="167"/>
      <c r="J378" s="168"/>
      <c r="K378" s="167"/>
      <c r="L378" s="168"/>
      <c r="M378" s="167"/>
      <c r="N378" s="168"/>
      <c r="O378" s="167"/>
      <c r="P378" s="168"/>
      <c r="Q378" s="167"/>
      <c r="R378" s="168"/>
      <c r="S378" s="167"/>
      <c r="T378" s="168"/>
      <c r="U378" s="167"/>
      <c r="V378" s="168"/>
      <c r="W378" s="167"/>
      <c r="X378" s="168"/>
      <c r="Y378" s="167"/>
      <c r="Z378" s="168"/>
      <c r="AA378" s="167"/>
      <c r="AB378" s="168"/>
      <c r="AC378" s="167"/>
      <c r="AD378" s="168"/>
      <c r="AE378" s="166"/>
      <c r="AF378" s="57"/>
      <c r="AG378" s="168"/>
      <c r="AH378" s="168"/>
      <c r="AI378" s="168"/>
      <c r="AJ378" s="168"/>
      <c r="AK378" s="168"/>
      <c r="AL378" s="168"/>
      <c r="AM378" s="168"/>
      <c r="AN378" s="168"/>
      <c r="AO378" s="168"/>
      <c r="AP378" s="168"/>
      <c r="AQ378" s="168"/>
      <c r="AR378" s="169"/>
      <c r="AS378" s="169"/>
    </row>
    <row r="379" ht="15.75" customHeight="1">
      <c r="A379" s="165"/>
      <c r="B379" s="166"/>
      <c r="C379" s="57"/>
      <c r="D379" s="57"/>
      <c r="E379" s="167"/>
      <c r="F379" s="168"/>
      <c r="G379" s="167"/>
      <c r="H379" s="168"/>
      <c r="I379" s="167"/>
      <c r="J379" s="168"/>
      <c r="K379" s="167"/>
      <c r="L379" s="168"/>
      <c r="M379" s="167"/>
      <c r="N379" s="168"/>
      <c r="O379" s="167"/>
      <c r="P379" s="168"/>
      <c r="Q379" s="167"/>
      <c r="R379" s="168"/>
      <c r="S379" s="167"/>
      <c r="T379" s="168"/>
      <c r="U379" s="167"/>
      <c r="V379" s="168"/>
      <c r="W379" s="167"/>
      <c r="X379" s="168"/>
      <c r="Y379" s="167"/>
      <c r="Z379" s="168"/>
      <c r="AA379" s="167"/>
      <c r="AB379" s="168"/>
      <c r="AC379" s="167"/>
      <c r="AD379" s="168"/>
      <c r="AE379" s="166"/>
      <c r="AF379" s="57"/>
      <c r="AG379" s="168"/>
      <c r="AH379" s="168"/>
      <c r="AI379" s="168"/>
      <c r="AJ379" s="168"/>
      <c r="AK379" s="168"/>
      <c r="AL379" s="168"/>
      <c r="AM379" s="168"/>
      <c r="AN379" s="168"/>
      <c r="AO379" s="168"/>
      <c r="AP379" s="168"/>
      <c r="AQ379" s="168"/>
      <c r="AR379" s="169"/>
      <c r="AS379" s="169"/>
    </row>
    <row r="380" ht="15.75" customHeight="1">
      <c r="A380" s="165"/>
      <c r="B380" s="166"/>
      <c r="C380" s="57"/>
      <c r="D380" s="57"/>
      <c r="E380" s="167"/>
      <c r="F380" s="168"/>
      <c r="G380" s="167"/>
      <c r="H380" s="168"/>
      <c r="I380" s="167"/>
      <c r="J380" s="168"/>
      <c r="K380" s="167"/>
      <c r="L380" s="168"/>
      <c r="M380" s="167"/>
      <c r="N380" s="168"/>
      <c r="O380" s="167"/>
      <c r="P380" s="168"/>
      <c r="Q380" s="167"/>
      <c r="R380" s="168"/>
      <c r="S380" s="167"/>
      <c r="T380" s="168"/>
      <c r="U380" s="167"/>
      <c r="V380" s="168"/>
      <c r="W380" s="167"/>
      <c r="X380" s="168"/>
      <c r="Y380" s="167"/>
      <c r="Z380" s="168"/>
      <c r="AA380" s="167"/>
      <c r="AB380" s="168"/>
      <c r="AC380" s="167"/>
      <c r="AD380" s="168"/>
      <c r="AE380" s="166"/>
      <c r="AF380" s="57"/>
      <c r="AG380" s="168"/>
      <c r="AH380" s="168"/>
      <c r="AI380" s="168"/>
      <c r="AJ380" s="168"/>
      <c r="AK380" s="168"/>
      <c r="AL380" s="168"/>
      <c r="AM380" s="168"/>
      <c r="AN380" s="168"/>
      <c r="AO380" s="168"/>
      <c r="AP380" s="168"/>
      <c r="AQ380" s="168"/>
      <c r="AR380" s="169"/>
      <c r="AS380" s="169"/>
    </row>
    <row r="381" ht="15.75" customHeight="1">
      <c r="A381" s="165"/>
      <c r="B381" s="166"/>
      <c r="C381" s="57"/>
      <c r="D381" s="57"/>
      <c r="E381" s="167"/>
      <c r="F381" s="168"/>
      <c r="G381" s="167"/>
      <c r="H381" s="168"/>
      <c r="I381" s="167"/>
      <c r="J381" s="168"/>
      <c r="K381" s="167"/>
      <c r="L381" s="168"/>
      <c r="M381" s="167"/>
      <c r="N381" s="168"/>
      <c r="O381" s="167"/>
      <c r="P381" s="168"/>
      <c r="Q381" s="167"/>
      <c r="R381" s="168"/>
      <c r="S381" s="167"/>
      <c r="T381" s="168"/>
      <c r="U381" s="167"/>
      <c r="V381" s="168"/>
      <c r="W381" s="167"/>
      <c r="X381" s="168"/>
      <c r="Y381" s="167"/>
      <c r="Z381" s="168"/>
      <c r="AA381" s="167"/>
      <c r="AB381" s="168"/>
      <c r="AC381" s="167"/>
      <c r="AD381" s="168"/>
      <c r="AE381" s="166"/>
      <c r="AF381" s="57"/>
      <c r="AG381" s="168"/>
      <c r="AH381" s="168"/>
      <c r="AI381" s="168"/>
      <c r="AJ381" s="168"/>
      <c r="AK381" s="168"/>
      <c r="AL381" s="168"/>
      <c r="AM381" s="168"/>
      <c r="AN381" s="168"/>
      <c r="AO381" s="168"/>
      <c r="AP381" s="168"/>
      <c r="AQ381" s="168"/>
      <c r="AR381" s="169"/>
      <c r="AS381" s="169"/>
    </row>
    <row r="382" ht="15.75" customHeight="1">
      <c r="A382" s="165"/>
      <c r="B382" s="166"/>
      <c r="C382" s="57"/>
      <c r="D382" s="57"/>
      <c r="E382" s="167"/>
      <c r="F382" s="168"/>
      <c r="G382" s="167"/>
      <c r="H382" s="168"/>
      <c r="I382" s="167"/>
      <c r="J382" s="168"/>
      <c r="K382" s="167"/>
      <c r="L382" s="168"/>
      <c r="M382" s="167"/>
      <c r="N382" s="168"/>
      <c r="O382" s="167"/>
      <c r="P382" s="168"/>
      <c r="Q382" s="167"/>
      <c r="R382" s="168"/>
      <c r="S382" s="167"/>
      <c r="T382" s="168"/>
      <c r="U382" s="167"/>
      <c r="V382" s="168"/>
      <c r="W382" s="167"/>
      <c r="X382" s="168"/>
      <c r="Y382" s="167"/>
      <c r="Z382" s="168"/>
      <c r="AA382" s="167"/>
      <c r="AB382" s="168"/>
      <c r="AC382" s="167"/>
      <c r="AD382" s="168"/>
      <c r="AE382" s="166"/>
      <c r="AF382" s="57"/>
      <c r="AG382" s="168"/>
      <c r="AH382" s="168"/>
      <c r="AI382" s="168"/>
      <c r="AJ382" s="168"/>
      <c r="AK382" s="168"/>
      <c r="AL382" s="168"/>
      <c r="AM382" s="168"/>
      <c r="AN382" s="168"/>
      <c r="AO382" s="168"/>
      <c r="AP382" s="168"/>
      <c r="AQ382" s="168"/>
      <c r="AR382" s="169"/>
      <c r="AS382" s="169"/>
    </row>
    <row r="383" ht="15.75" customHeight="1">
      <c r="A383" s="165"/>
      <c r="B383" s="166"/>
      <c r="C383" s="57"/>
      <c r="D383" s="57"/>
      <c r="E383" s="167"/>
      <c r="F383" s="168"/>
      <c r="G383" s="167"/>
      <c r="H383" s="168"/>
      <c r="I383" s="167"/>
      <c r="J383" s="168"/>
      <c r="K383" s="167"/>
      <c r="L383" s="168"/>
      <c r="M383" s="167"/>
      <c r="N383" s="168"/>
      <c r="O383" s="167"/>
      <c r="P383" s="168"/>
      <c r="Q383" s="167"/>
      <c r="R383" s="168"/>
      <c r="S383" s="167"/>
      <c r="T383" s="168"/>
      <c r="U383" s="167"/>
      <c r="V383" s="168"/>
      <c r="W383" s="167"/>
      <c r="X383" s="168"/>
      <c r="Y383" s="167"/>
      <c r="Z383" s="168"/>
      <c r="AA383" s="167"/>
      <c r="AB383" s="168"/>
      <c r="AC383" s="167"/>
      <c r="AD383" s="168"/>
      <c r="AE383" s="166"/>
      <c r="AF383" s="57"/>
      <c r="AG383" s="168"/>
      <c r="AH383" s="168"/>
      <c r="AI383" s="168"/>
      <c r="AJ383" s="168"/>
      <c r="AK383" s="168"/>
      <c r="AL383" s="168"/>
      <c r="AM383" s="168"/>
      <c r="AN383" s="168"/>
      <c r="AO383" s="168"/>
      <c r="AP383" s="168"/>
      <c r="AQ383" s="168"/>
      <c r="AR383" s="169"/>
      <c r="AS383" s="169"/>
    </row>
    <row r="384" ht="15.75" customHeight="1">
      <c r="A384" s="165"/>
      <c r="B384" s="166"/>
      <c r="C384" s="57"/>
      <c r="D384" s="57"/>
      <c r="E384" s="167"/>
      <c r="F384" s="168"/>
      <c r="G384" s="167"/>
      <c r="H384" s="168"/>
      <c r="I384" s="167"/>
      <c r="J384" s="168"/>
      <c r="K384" s="167"/>
      <c r="L384" s="168"/>
      <c r="M384" s="167"/>
      <c r="N384" s="168"/>
      <c r="O384" s="167"/>
      <c r="P384" s="168"/>
      <c r="Q384" s="167"/>
      <c r="R384" s="168"/>
      <c r="S384" s="167"/>
      <c r="T384" s="168"/>
      <c r="U384" s="167"/>
      <c r="V384" s="168"/>
      <c r="W384" s="167"/>
      <c r="X384" s="168"/>
      <c r="Y384" s="167"/>
      <c r="Z384" s="168"/>
      <c r="AA384" s="167"/>
      <c r="AB384" s="168"/>
      <c r="AC384" s="167"/>
      <c r="AD384" s="168"/>
      <c r="AE384" s="166"/>
      <c r="AF384" s="57"/>
      <c r="AG384" s="168"/>
      <c r="AH384" s="168"/>
      <c r="AI384" s="168"/>
      <c r="AJ384" s="168"/>
      <c r="AK384" s="168"/>
      <c r="AL384" s="168"/>
      <c r="AM384" s="168"/>
      <c r="AN384" s="168"/>
      <c r="AO384" s="168"/>
      <c r="AP384" s="168"/>
      <c r="AQ384" s="168"/>
      <c r="AR384" s="169"/>
      <c r="AS384" s="169"/>
    </row>
    <row r="385" ht="15.75" customHeight="1">
      <c r="A385" s="165"/>
      <c r="B385" s="166"/>
      <c r="C385" s="57"/>
      <c r="D385" s="57"/>
      <c r="E385" s="167"/>
      <c r="F385" s="168"/>
      <c r="G385" s="167"/>
      <c r="H385" s="168"/>
      <c r="I385" s="167"/>
      <c r="J385" s="168"/>
      <c r="K385" s="167"/>
      <c r="L385" s="168"/>
      <c r="M385" s="167"/>
      <c r="N385" s="168"/>
      <c r="O385" s="167"/>
      <c r="P385" s="168"/>
      <c r="Q385" s="167"/>
      <c r="R385" s="168"/>
      <c r="S385" s="167"/>
      <c r="T385" s="168"/>
      <c r="U385" s="167"/>
      <c r="V385" s="168"/>
      <c r="W385" s="167"/>
      <c r="X385" s="168"/>
      <c r="Y385" s="167"/>
      <c r="Z385" s="168"/>
      <c r="AA385" s="167"/>
      <c r="AB385" s="168"/>
      <c r="AC385" s="167"/>
      <c r="AD385" s="168"/>
      <c r="AE385" s="166"/>
      <c r="AF385" s="57"/>
      <c r="AG385" s="168"/>
      <c r="AH385" s="168"/>
      <c r="AI385" s="168"/>
      <c r="AJ385" s="168"/>
      <c r="AK385" s="168"/>
      <c r="AL385" s="168"/>
      <c r="AM385" s="168"/>
      <c r="AN385" s="168"/>
      <c r="AO385" s="168"/>
      <c r="AP385" s="168"/>
      <c r="AQ385" s="168"/>
      <c r="AR385" s="169"/>
      <c r="AS385" s="169"/>
    </row>
    <row r="386" ht="15.75" customHeight="1">
      <c r="A386" s="165"/>
      <c r="B386" s="166"/>
      <c r="C386" s="57"/>
      <c r="D386" s="57"/>
      <c r="E386" s="167"/>
      <c r="F386" s="168"/>
      <c r="G386" s="167"/>
      <c r="H386" s="168"/>
      <c r="I386" s="167"/>
      <c r="J386" s="168"/>
      <c r="K386" s="167"/>
      <c r="L386" s="168"/>
      <c r="M386" s="167"/>
      <c r="N386" s="168"/>
      <c r="O386" s="167"/>
      <c r="P386" s="168"/>
      <c r="Q386" s="167"/>
      <c r="R386" s="168"/>
      <c r="S386" s="167"/>
      <c r="T386" s="168"/>
      <c r="U386" s="167"/>
      <c r="V386" s="168"/>
      <c r="W386" s="167"/>
      <c r="X386" s="168"/>
      <c r="Y386" s="167"/>
      <c r="Z386" s="168"/>
      <c r="AA386" s="167"/>
      <c r="AB386" s="168"/>
      <c r="AC386" s="167"/>
      <c r="AD386" s="168"/>
      <c r="AE386" s="166"/>
      <c r="AF386" s="57"/>
      <c r="AG386" s="168"/>
      <c r="AH386" s="168"/>
      <c r="AI386" s="168"/>
      <c r="AJ386" s="168"/>
      <c r="AK386" s="168"/>
      <c r="AL386" s="168"/>
      <c r="AM386" s="168"/>
      <c r="AN386" s="168"/>
      <c r="AO386" s="168"/>
      <c r="AP386" s="168"/>
      <c r="AQ386" s="168"/>
      <c r="AR386" s="169"/>
      <c r="AS386" s="169"/>
    </row>
    <row r="387" ht="15.75" customHeight="1">
      <c r="A387" s="165"/>
      <c r="B387" s="166"/>
      <c r="C387" s="57"/>
      <c r="D387" s="57"/>
      <c r="E387" s="167"/>
      <c r="F387" s="168"/>
      <c r="G387" s="167"/>
      <c r="H387" s="168"/>
      <c r="I387" s="167"/>
      <c r="J387" s="168"/>
      <c r="K387" s="167"/>
      <c r="L387" s="168"/>
      <c r="M387" s="167"/>
      <c r="N387" s="168"/>
      <c r="O387" s="167"/>
      <c r="P387" s="168"/>
      <c r="Q387" s="167"/>
      <c r="R387" s="168"/>
      <c r="S387" s="167"/>
      <c r="T387" s="168"/>
      <c r="U387" s="167"/>
      <c r="V387" s="168"/>
      <c r="W387" s="167"/>
      <c r="X387" s="168"/>
      <c r="Y387" s="167"/>
      <c r="Z387" s="168"/>
      <c r="AA387" s="167"/>
      <c r="AB387" s="168"/>
      <c r="AC387" s="167"/>
      <c r="AD387" s="168"/>
      <c r="AE387" s="166"/>
      <c r="AF387" s="57"/>
      <c r="AG387" s="168"/>
      <c r="AH387" s="168"/>
      <c r="AI387" s="168"/>
      <c r="AJ387" s="168"/>
      <c r="AK387" s="168"/>
      <c r="AL387" s="168"/>
      <c r="AM387" s="168"/>
      <c r="AN387" s="168"/>
      <c r="AO387" s="168"/>
      <c r="AP387" s="168"/>
      <c r="AQ387" s="168"/>
      <c r="AR387" s="169"/>
      <c r="AS387" s="169"/>
    </row>
    <row r="388" ht="15.75" customHeight="1">
      <c r="A388" s="165"/>
      <c r="B388" s="166"/>
      <c r="C388" s="57"/>
      <c r="D388" s="57"/>
      <c r="E388" s="167"/>
      <c r="F388" s="168"/>
      <c r="G388" s="167"/>
      <c r="H388" s="168"/>
      <c r="I388" s="167"/>
      <c r="J388" s="168"/>
      <c r="K388" s="167"/>
      <c r="L388" s="168"/>
      <c r="M388" s="167"/>
      <c r="N388" s="168"/>
      <c r="O388" s="167"/>
      <c r="P388" s="168"/>
      <c r="Q388" s="167"/>
      <c r="R388" s="168"/>
      <c r="S388" s="167"/>
      <c r="T388" s="168"/>
      <c r="U388" s="167"/>
      <c r="V388" s="168"/>
      <c r="W388" s="167"/>
      <c r="X388" s="168"/>
      <c r="Y388" s="167"/>
      <c r="Z388" s="168"/>
      <c r="AA388" s="167"/>
      <c r="AB388" s="168"/>
      <c r="AC388" s="167"/>
      <c r="AD388" s="168"/>
      <c r="AE388" s="166"/>
      <c r="AF388" s="57"/>
      <c r="AG388" s="168"/>
      <c r="AH388" s="168"/>
      <c r="AI388" s="168"/>
      <c r="AJ388" s="168"/>
      <c r="AK388" s="168"/>
      <c r="AL388" s="168"/>
      <c r="AM388" s="168"/>
      <c r="AN388" s="168"/>
      <c r="AO388" s="168"/>
      <c r="AP388" s="168"/>
      <c r="AQ388" s="168"/>
      <c r="AR388" s="169"/>
      <c r="AS388" s="169"/>
    </row>
    <row r="389" ht="15.75" customHeight="1">
      <c r="A389" s="165"/>
      <c r="B389" s="166"/>
      <c r="C389" s="57"/>
      <c r="D389" s="57"/>
      <c r="E389" s="167"/>
      <c r="F389" s="168"/>
      <c r="G389" s="167"/>
      <c r="H389" s="168"/>
      <c r="I389" s="167"/>
      <c r="J389" s="168"/>
      <c r="K389" s="167"/>
      <c r="L389" s="168"/>
      <c r="M389" s="167"/>
      <c r="N389" s="168"/>
      <c r="O389" s="167"/>
      <c r="P389" s="168"/>
      <c r="Q389" s="167"/>
      <c r="R389" s="168"/>
      <c r="S389" s="167"/>
      <c r="T389" s="168"/>
      <c r="U389" s="167"/>
      <c r="V389" s="168"/>
      <c r="W389" s="167"/>
      <c r="X389" s="168"/>
      <c r="Y389" s="167"/>
      <c r="Z389" s="168"/>
      <c r="AA389" s="167"/>
      <c r="AB389" s="168"/>
      <c r="AC389" s="167"/>
      <c r="AD389" s="168"/>
      <c r="AE389" s="166"/>
      <c r="AF389" s="57"/>
      <c r="AG389" s="168"/>
      <c r="AH389" s="168"/>
      <c r="AI389" s="168"/>
      <c r="AJ389" s="168"/>
      <c r="AK389" s="168"/>
      <c r="AL389" s="168"/>
      <c r="AM389" s="168"/>
      <c r="AN389" s="168"/>
      <c r="AO389" s="168"/>
      <c r="AP389" s="168"/>
      <c r="AQ389" s="168"/>
      <c r="AR389" s="169"/>
      <c r="AS389" s="169"/>
    </row>
    <row r="390" ht="15.75" customHeight="1">
      <c r="A390" s="165"/>
      <c r="B390" s="166"/>
      <c r="C390" s="57"/>
      <c r="D390" s="57"/>
      <c r="E390" s="167"/>
      <c r="F390" s="168"/>
      <c r="G390" s="167"/>
      <c r="H390" s="168"/>
      <c r="I390" s="167"/>
      <c r="J390" s="168"/>
      <c r="K390" s="167"/>
      <c r="L390" s="168"/>
      <c r="M390" s="167"/>
      <c r="N390" s="168"/>
      <c r="O390" s="167"/>
      <c r="P390" s="168"/>
      <c r="Q390" s="167"/>
      <c r="R390" s="168"/>
      <c r="S390" s="167"/>
      <c r="T390" s="168"/>
      <c r="U390" s="167"/>
      <c r="V390" s="168"/>
      <c r="W390" s="167"/>
      <c r="X390" s="168"/>
      <c r="Y390" s="167"/>
      <c r="Z390" s="168"/>
      <c r="AA390" s="167"/>
      <c r="AB390" s="168"/>
      <c r="AC390" s="167"/>
      <c r="AD390" s="168"/>
      <c r="AE390" s="166"/>
      <c r="AF390" s="57"/>
      <c r="AG390" s="168"/>
      <c r="AH390" s="168"/>
      <c r="AI390" s="168"/>
      <c r="AJ390" s="168"/>
      <c r="AK390" s="168"/>
      <c r="AL390" s="168"/>
      <c r="AM390" s="168"/>
      <c r="AN390" s="168"/>
      <c r="AO390" s="168"/>
      <c r="AP390" s="168"/>
      <c r="AQ390" s="168"/>
      <c r="AR390" s="169"/>
      <c r="AS390" s="169"/>
    </row>
    <row r="391" ht="15.75" customHeight="1">
      <c r="A391" s="165"/>
      <c r="B391" s="166"/>
      <c r="C391" s="57"/>
      <c r="D391" s="57"/>
      <c r="E391" s="167"/>
      <c r="F391" s="168"/>
      <c r="G391" s="167"/>
      <c r="H391" s="168"/>
      <c r="I391" s="167"/>
      <c r="J391" s="168"/>
      <c r="K391" s="167"/>
      <c r="L391" s="168"/>
      <c r="M391" s="167"/>
      <c r="N391" s="168"/>
      <c r="O391" s="167"/>
      <c r="P391" s="168"/>
      <c r="Q391" s="167"/>
      <c r="R391" s="168"/>
      <c r="S391" s="167"/>
      <c r="T391" s="168"/>
      <c r="U391" s="167"/>
      <c r="V391" s="168"/>
      <c r="W391" s="167"/>
      <c r="X391" s="168"/>
      <c r="Y391" s="167"/>
      <c r="Z391" s="168"/>
      <c r="AA391" s="167"/>
      <c r="AB391" s="168"/>
      <c r="AC391" s="167"/>
      <c r="AD391" s="168"/>
      <c r="AE391" s="166"/>
      <c r="AF391" s="57"/>
      <c r="AG391" s="168"/>
      <c r="AH391" s="168"/>
      <c r="AI391" s="168"/>
      <c r="AJ391" s="168"/>
      <c r="AK391" s="168"/>
      <c r="AL391" s="168"/>
      <c r="AM391" s="168"/>
      <c r="AN391" s="168"/>
      <c r="AO391" s="168"/>
      <c r="AP391" s="168"/>
      <c r="AQ391" s="168"/>
      <c r="AR391" s="169"/>
      <c r="AS391" s="169"/>
    </row>
    <row r="392" ht="15.75" customHeight="1">
      <c r="A392" s="165"/>
      <c r="B392" s="166"/>
      <c r="C392" s="57"/>
      <c r="D392" s="57"/>
      <c r="E392" s="167"/>
      <c r="F392" s="168"/>
      <c r="G392" s="167"/>
      <c r="H392" s="168"/>
      <c r="I392" s="167"/>
      <c r="J392" s="168"/>
      <c r="K392" s="167"/>
      <c r="L392" s="168"/>
      <c r="M392" s="167"/>
      <c r="N392" s="168"/>
      <c r="O392" s="167"/>
      <c r="P392" s="168"/>
      <c r="Q392" s="167"/>
      <c r="R392" s="168"/>
      <c r="S392" s="167"/>
      <c r="T392" s="168"/>
      <c r="U392" s="167"/>
      <c r="V392" s="168"/>
      <c r="W392" s="167"/>
      <c r="X392" s="168"/>
      <c r="Y392" s="167"/>
      <c r="Z392" s="168"/>
      <c r="AA392" s="167"/>
      <c r="AB392" s="168"/>
      <c r="AC392" s="167"/>
      <c r="AD392" s="168"/>
      <c r="AE392" s="166"/>
      <c r="AF392" s="57"/>
      <c r="AG392" s="168"/>
      <c r="AH392" s="168"/>
      <c r="AI392" s="168"/>
      <c r="AJ392" s="168"/>
      <c r="AK392" s="168"/>
      <c r="AL392" s="168"/>
      <c r="AM392" s="168"/>
      <c r="AN392" s="168"/>
      <c r="AO392" s="168"/>
      <c r="AP392" s="168"/>
      <c r="AQ392" s="168"/>
      <c r="AR392" s="169"/>
      <c r="AS392" s="169"/>
    </row>
    <row r="393" ht="15.75" customHeight="1">
      <c r="A393" s="165"/>
      <c r="B393" s="166"/>
      <c r="C393" s="57"/>
      <c r="D393" s="57"/>
      <c r="E393" s="167"/>
      <c r="F393" s="168"/>
      <c r="G393" s="167"/>
      <c r="H393" s="168"/>
      <c r="I393" s="167"/>
      <c r="J393" s="168"/>
      <c r="K393" s="167"/>
      <c r="L393" s="168"/>
      <c r="M393" s="167"/>
      <c r="N393" s="168"/>
      <c r="O393" s="167"/>
      <c r="P393" s="168"/>
      <c r="Q393" s="167"/>
      <c r="R393" s="168"/>
      <c r="S393" s="167"/>
      <c r="T393" s="168"/>
      <c r="U393" s="167"/>
      <c r="V393" s="168"/>
      <c r="W393" s="167"/>
      <c r="X393" s="168"/>
      <c r="Y393" s="167"/>
      <c r="Z393" s="168"/>
      <c r="AA393" s="167"/>
      <c r="AB393" s="168"/>
      <c r="AC393" s="167"/>
      <c r="AD393" s="168"/>
      <c r="AE393" s="166"/>
      <c r="AF393" s="57"/>
      <c r="AG393" s="168"/>
      <c r="AH393" s="168"/>
      <c r="AI393" s="168"/>
      <c r="AJ393" s="168"/>
      <c r="AK393" s="168"/>
      <c r="AL393" s="168"/>
      <c r="AM393" s="168"/>
      <c r="AN393" s="168"/>
      <c r="AO393" s="168"/>
      <c r="AP393" s="168"/>
      <c r="AQ393" s="168"/>
      <c r="AR393" s="169"/>
      <c r="AS393" s="169"/>
    </row>
    <row r="394" ht="15.75" customHeight="1">
      <c r="A394" s="165"/>
      <c r="B394" s="166"/>
      <c r="C394" s="57"/>
      <c r="D394" s="57"/>
      <c r="E394" s="167"/>
      <c r="F394" s="168"/>
      <c r="G394" s="167"/>
      <c r="H394" s="168"/>
      <c r="I394" s="167"/>
      <c r="J394" s="168"/>
      <c r="K394" s="167"/>
      <c r="L394" s="168"/>
      <c r="M394" s="167"/>
      <c r="N394" s="168"/>
      <c r="O394" s="167"/>
      <c r="P394" s="168"/>
      <c r="Q394" s="167"/>
      <c r="R394" s="168"/>
      <c r="S394" s="167"/>
      <c r="T394" s="168"/>
      <c r="U394" s="167"/>
      <c r="V394" s="168"/>
      <c r="W394" s="167"/>
      <c r="X394" s="168"/>
      <c r="Y394" s="167"/>
      <c r="Z394" s="168"/>
      <c r="AA394" s="167"/>
      <c r="AB394" s="168"/>
      <c r="AC394" s="167"/>
      <c r="AD394" s="168"/>
      <c r="AE394" s="166"/>
      <c r="AF394" s="57"/>
      <c r="AG394" s="168"/>
      <c r="AH394" s="168"/>
      <c r="AI394" s="168"/>
      <c r="AJ394" s="168"/>
      <c r="AK394" s="168"/>
      <c r="AL394" s="168"/>
      <c r="AM394" s="168"/>
      <c r="AN394" s="168"/>
      <c r="AO394" s="168"/>
      <c r="AP394" s="168"/>
      <c r="AQ394" s="168"/>
      <c r="AR394" s="169"/>
      <c r="AS394" s="169"/>
    </row>
    <row r="395" ht="15.75" customHeight="1">
      <c r="A395" s="165"/>
      <c r="B395" s="166"/>
      <c r="C395" s="57"/>
      <c r="D395" s="57"/>
      <c r="E395" s="167"/>
      <c r="F395" s="168"/>
      <c r="G395" s="167"/>
      <c r="H395" s="168"/>
      <c r="I395" s="167"/>
      <c r="J395" s="168"/>
      <c r="K395" s="167"/>
      <c r="L395" s="168"/>
      <c r="M395" s="167"/>
      <c r="N395" s="168"/>
      <c r="O395" s="167"/>
      <c r="P395" s="168"/>
      <c r="Q395" s="167"/>
      <c r="R395" s="168"/>
      <c r="S395" s="167"/>
      <c r="T395" s="168"/>
      <c r="U395" s="167"/>
      <c r="V395" s="168"/>
      <c r="W395" s="167"/>
      <c r="X395" s="168"/>
      <c r="Y395" s="167"/>
      <c r="Z395" s="168"/>
      <c r="AA395" s="167"/>
      <c r="AB395" s="168"/>
      <c r="AC395" s="167"/>
      <c r="AD395" s="168"/>
      <c r="AE395" s="166"/>
      <c r="AF395" s="57"/>
      <c r="AG395" s="168"/>
      <c r="AH395" s="168"/>
      <c r="AI395" s="168"/>
      <c r="AJ395" s="168"/>
      <c r="AK395" s="168"/>
      <c r="AL395" s="168"/>
      <c r="AM395" s="168"/>
      <c r="AN395" s="168"/>
      <c r="AO395" s="168"/>
      <c r="AP395" s="168"/>
      <c r="AQ395" s="168"/>
      <c r="AR395" s="169"/>
      <c r="AS395" s="169"/>
    </row>
    <row r="396" ht="15.75" customHeight="1">
      <c r="A396" s="165"/>
      <c r="B396" s="166"/>
      <c r="C396" s="57"/>
      <c r="D396" s="57"/>
      <c r="E396" s="167"/>
      <c r="F396" s="168"/>
      <c r="G396" s="167"/>
      <c r="H396" s="168"/>
      <c r="I396" s="167"/>
      <c r="J396" s="168"/>
      <c r="K396" s="167"/>
      <c r="L396" s="168"/>
      <c r="M396" s="167"/>
      <c r="N396" s="168"/>
      <c r="O396" s="167"/>
      <c r="P396" s="168"/>
      <c r="Q396" s="167"/>
      <c r="R396" s="168"/>
      <c r="S396" s="167"/>
      <c r="T396" s="168"/>
      <c r="U396" s="167"/>
      <c r="V396" s="168"/>
      <c r="W396" s="167"/>
      <c r="X396" s="168"/>
      <c r="Y396" s="167"/>
      <c r="Z396" s="168"/>
      <c r="AA396" s="167"/>
      <c r="AB396" s="168"/>
      <c r="AC396" s="167"/>
      <c r="AD396" s="168"/>
      <c r="AE396" s="166"/>
      <c r="AF396" s="57"/>
      <c r="AG396" s="168"/>
      <c r="AH396" s="168"/>
      <c r="AI396" s="168"/>
      <c r="AJ396" s="168"/>
      <c r="AK396" s="168"/>
      <c r="AL396" s="168"/>
      <c r="AM396" s="168"/>
      <c r="AN396" s="168"/>
      <c r="AO396" s="168"/>
      <c r="AP396" s="168"/>
      <c r="AQ396" s="168"/>
      <c r="AR396" s="169"/>
      <c r="AS396" s="169"/>
    </row>
    <row r="397" ht="15.75" customHeight="1">
      <c r="A397" s="165"/>
      <c r="B397" s="166"/>
      <c r="C397" s="57"/>
      <c r="D397" s="57"/>
      <c r="E397" s="167"/>
      <c r="F397" s="168"/>
      <c r="G397" s="167"/>
      <c r="H397" s="168"/>
      <c r="I397" s="167"/>
      <c r="J397" s="168"/>
      <c r="K397" s="167"/>
      <c r="L397" s="168"/>
      <c r="M397" s="167"/>
      <c r="N397" s="168"/>
      <c r="O397" s="167"/>
      <c r="P397" s="168"/>
      <c r="Q397" s="167"/>
      <c r="R397" s="168"/>
      <c r="S397" s="167"/>
      <c r="T397" s="168"/>
      <c r="U397" s="167"/>
      <c r="V397" s="168"/>
      <c r="W397" s="167"/>
      <c r="X397" s="168"/>
      <c r="Y397" s="167"/>
      <c r="Z397" s="168"/>
      <c r="AA397" s="167"/>
      <c r="AB397" s="168"/>
      <c r="AC397" s="167"/>
      <c r="AD397" s="168"/>
      <c r="AE397" s="166"/>
      <c r="AF397" s="57"/>
      <c r="AG397" s="168"/>
      <c r="AH397" s="168"/>
      <c r="AI397" s="168"/>
      <c r="AJ397" s="168"/>
      <c r="AK397" s="168"/>
      <c r="AL397" s="168"/>
      <c r="AM397" s="168"/>
      <c r="AN397" s="168"/>
      <c r="AO397" s="168"/>
      <c r="AP397" s="168"/>
      <c r="AQ397" s="168"/>
      <c r="AR397" s="169"/>
      <c r="AS397" s="169"/>
    </row>
    <row r="398" ht="15.75" customHeight="1">
      <c r="A398" s="165"/>
      <c r="B398" s="166"/>
      <c r="C398" s="57"/>
      <c r="D398" s="57"/>
      <c r="E398" s="167"/>
      <c r="F398" s="168"/>
      <c r="G398" s="167"/>
      <c r="H398" s="168"/>
      <c r="I398" s="167"/>
      <c r="J398" s="168"/>
      <c r="K398" s="167"/>
      <c r="L398" s="168"/>
      <c r="M398" s="167"/>
      <c r="N398" s="168"/>
      <c r="O398" s="167"/>
      <c r="P398" s="168"/>
      <c r="Q398" s="167"/>
      <c r="R398" s="168"/>
      <c r="S398" s="167"/>
      <c r="T398" s="168"/>
      <c r="U398" s="167"/>
      <c r="V398" s="168"/>
      <c r="W398" s="167"/>
      <c r="X398" s="168"/>
      <c r="Y398" s="167"/>
      <c r="Z398" s="168"/>
      <c r="AA398" s="167"/>
      <c r="AB398" s="168"/>
      <c r="AC398" s="167"/>
      <c r="AD398" s="168"/>
      <c r="AE398" s="166"/>
      <c r="AF398" s="57"/>
      <c r="AG398" s="168"/>
      <c r="AH398" s="168"/>
      <c r="AI398" s="168"/>
      <c r="AJ398" s="168"/>
      <c r="AK398" s="168"/>
      <c r="AL398" s="168"/>
      <c r="AM398" s="168"/>
      <c r="AN398" s="168"/>
      <c r="AO398" s="168"/>
      <c r="AP398" s="168"/>
      <c r="AQ398" s="168"/>
      <c r="AR398" s="169"/>
      <c r="AS398" s="169"/>
    </row>
    <row r="399" ht="15.75" customHeight="1">
      <c r="A399" s="165"/>
      <c r="B399" s="166"/>
      <c r="C399" s="57"/>
      <c r="D399" s="57"/>
      <c r="E399" s="167"/>
      <c r="F399" s="168"/>
      <c r="G399" s="167"/>
      <c r="H399" s="168"/>
      <c r="I399" s="167"/>
      <c r="J399" s="168"/>
      <c r="K399" s="167"/>
      <c r="L399" s="168"/>
      <c r="M399" s="167"/>
      <c r="N399" s="168"/>
      <c r="O399" s="167"/>
      <c r="P399" s="168"/>
      <c r="Q399" s="167"/>
      <c r="R399" s="168"/>
      <c r="S399" s="167"/>
      <c r="T399" s="168"/>
      <c r="U399" s="167"/>
      <c r="V399" s="168"/>
      <c r="W399" s="167"/>
      <c r="X399" s="168"/>
      <c r="Y399" s="167"/>
      <c r="Z399" s="168"/>
      <c r="AA399" s="167"/>
      <c r="AB399" s="168"/>
      <c r="AC399" s="167"/>
      <c r="AD399" s="168"/>
      <c r="AE399" s="166"/>
      <c r="AF399" s="57"/>
      <c r="AG399" s="168"/>
      <c r="AH399" s="168"/>
      <c r="AI399" s="168"/>
      <c r="AJ399" s="168"/>
      <c r="AK399" s="168"/>
      <c r="AL399" s="168"/>
      <c r="AM399" s="168"/>
      <c r="AN399" s="168"/>
      <c r="AO399" s="168"/>
      <c r="AP399" s="168"/>
      <c r="AQ399" s="168"/>
      <c r="AR399" s="169"/>
      <c r="AS399" s="169"/>
    </row>
    <row r="400" ht="15.75" customHeight="1">
      <c r="A400" s="165"/>
      <c r="B400" s="166"/>
      <c r="C400" s="57"/>
      <c r="D400" s="57"/>
      <c r="E400" s="167"/>
      <c r="F400" s="168"/>
      <c r="G400" s="167"/>
      <c r="H400" s="168"/>
      <c r="I400" s="167"/>
      <c r="J400" s="168"/>
      <c r="K400" s="167"/>
      <c r="L400" s="168"/>
      <c r="M400" s="167"/>
      <c r="N400" s="168"/>
      <c r="O400" s="167"/>
      <c r="P400" s="168"/>
      <c r="Q400" s="167"/>
      <c r="R400" s="168"/>
      <c r="S400" s="167"/>
      <c r="T400" s="168"/>
      <c r="U400" s="167"/>
      <c r="V400" s="168"/>
      <c r="W400" s="167"/>
      <c r="X400" s="168"/>
      <c r="Y400" s="167"/>
      <c r="Z400" s="168"/>
      <c r="AA400" s="167"/>
      <c r="AB400" s="168"/>
      <c r="AC400" s="167"/>
      <c r="AD400" s="168"/>
      <c r="AE400" s="166"/>
      <c r="AF400" s="57"/>
      <c r="AG400" s="168"/>
      <c r="AH400" s="168"/>
      <c r="AI400" s="168"/>
      <c r="AJ400" s="168"/>
      <c r="AK400" s="168"/>
      <c r="AL400" s="168"/>
      <c r="AM400" s="168"/>
      <c r="AN400" s="168"/>
      <c r="AO400" s="168"/>
      <c r="AP400" s="168"/>
      <c r="AQ400" s="168"/>
      <c r="AR400" s="169"/>
      <c r="AS400" s="169"/>
    </row>
    <row r="401" ht="15.75" customHeight="1">
      <c r="A401" s="165"/>
      <c r="B401" s="166"/>
      <c r="C401" s="57"/>
      <c r="D401" s="57"/>
      <c r="E401" s="167"/>
      <c r="F401" s="168"/>
      <c r="G401" s="167"/>
      <c r="H401" s="168"/>
      <c r="I401" s="167"/>
      <c r="J401" s="168"/>
      <c r="K401" s="167"/>
      <c r="L401" s="168"/>
      <c r="M401" s="167"/>
      <c r="N401" s="168"/>
      <c r="O401" s="167"/>
      <c r="P401" s="168"/>
      <c r="Q401" s="167"/>
      <c r="R401" s="168"/>
      <c r="S401" s="167"/>
      <c r="T401" s="168"/>
      <c r="U401" s="167"/>
      <c r="V401" s="168"/>
      <c r="W401" s="167"/>
      <c r="X401" s="168"/>
      <c r="Y401" s="167"/>
      <c r="Z401" s="168"/>
      <c r="AA401" s="167"/>
      <c r="AB401" s="168"/>
      <c r="AC401" s="167"/>
      <c r="AD401" s="168"/>
      <c r="AE401" s="166"/>
      <c r="AF401" s="57"/>
      <c r="AG401" s="168"/>
      <c r="AH401" s="168"/>
      <c r="AI401" s="168"/>
      <c r="AJ401" s="168"/>
      <c r="AK401" s="168"/>
      <c r="AL401" s="168"/>
      <c r="AM401" s="168"/>
      <c r="AN401" s="168"/>
      <c r="AO401" s="168"/>
      <c r="AP401" s="168"/>
      <c r="AQ401" s="168"/>
      <c r="AR401" s="169"/>
      <c r="AS401" s="169"/>
    </row>
    <row r="402" ht="15.75" customHeight="1">
      <c r="A402" s="165"/>
      <c r="B402" s="166"/>
      <c r="C402" s="57"/>
      <c r="D402" s="57"/>
      <c r="E402" s="167"/>
      <c r="F402" s="168"/>
      <c r="G402" s="167"/>
      <c r="H402" s="168"/>
      <c r="I402" s="167"/>
      <c r="J402" s="168"/>
      <c r="K402" s="167"/>
      <c r="L402" s="168"/>
      <c r="M402" s="167"/>
      <c r="N402" s="168"/>
      <c r="O402" s="167"/>
      <c r="P402" s="168"/>
      <c r="Q402" s="167"/>
      <c r="R402" s="168"/>
      <c r="S402" s="167"/>
      <c r="T402" s="168"/>
      <c r="U402" s="167"/>
      <c r="V402" s="168"/>
      <c r="W402" s="167"/>
      <c r="X402" s="168"/>
      <c r="Y402" s="167"/>
      <c r="Z402" s="168"/>
      <c r="AA402" s="167"/>
      <c r="AB402" s="168"/>
      <c r="AC402" s="167"/>
      <c r="AD402" s="168"/>
      <c r="AE402" s="166"/>
      <c r="AF402" s="57"/>
      <c r="AG402" s="168"/>
      <c r="AH402" s="168"/>
      <c r="AI402" s="168"/>
      <c r="AJ402" s="168"/>
      <c r="AK402" s="168"/>
      <c r="AL402" s="168"/>
      <c r="AM402" s="168"/>
      <c r="AN402" s="168"/>
      <c r="AO402" s="168"/>
      <c r="AP402" s="168"/>
      <c r="AQ402" s="168"/>
      <c r="AR402" s="169"/>
      <c r="AS402" s="169"/>
    </row>
    <row r="403" ht="15.75" customHeight="1">
      <c r="A403" s="165"/>
      <c r="B403" s="166"/>
      <c r="C403" s="57"/>
      <c r="D403" s="57"/>
      <c r="E403" s="167"/>
      <c r="F403" s="168"/>
      <c r="G403" s="167"/>
      <c r="H403" s="168"/>
      <c r="I403" s="167"/>
      <c r="J403" s="168"/>
      <c r="K403" s="167"/>
      <c r="L403" s="168"/>
      <c r="M403" s="167"/>
      <c r="N403" s="168"/>
      <c r="O403" s="167"/>
      <c r="P403" s="168"/>
      <c r="Q403" s="167"/>
      <c r="R403" s="168"/>
      <c r="S403" s="167"/>
      <c r="T403" s="168"/>
      <c r="U403" s="167"/>
      <c r="V403" s="168"/>
      <c r="W403" s="167"/>
      <c r="X403" s="168"/>
      <c r="Y403" s="167"/>
      <c r="Z403" s="168"/>
      <c r="AA403" s="167"/>
      <c r="AB403" s="168"/>
      <c r="AC403" s="167"/>
      <c r="AD403" s="168"/>
      <c r="AE403" s="166"/>
      <c r="AF403" s="57"/>
      <c r="AG403" s="168"/>
      <c r="AH403" s="168"/>
      <c r="AI403" s="168"/>
      <c r="AJ403" s="168"/>
      <c r="AK403" s="168"/>
      <c r="AL403" s="168"/>
      <c r="AM403" s="168"/>
      <c r="AN403" s="168"/>
      <c r="AO403" s="168"/>
      <c r="AP403" s="168"/>
      <c r="AQ403" s="168"/>
      <c r="AR403" s="169"/>
      <c r="AS403" s="169"/>
    </row>
    <row r="404" ht="15.75" customHeight="1">
      <c r="A404" s="165"/>
      <c r="B404" s="166"/>
      <c r="C404" s="57"/>
      <c r="D404" s="57"/>
      <c r="E404" s="167"/>
      <c r="F404" s="168"/>
      <c r="G404" s="167"/>
      <c r="H404" s="168"/>
      <c r="I404" s="167"/>
      <c r="J404" s="168"/>
      <c r="K404" s="167"/>
      <c r="L404" s="168"/>
      <c r="M404" s="167"/>
      <c r="N404" s="168"/>
      <c r="O404" s="167"/>
      <c r="P404" s="168"/>
      <c r="Q404" s="167"/>
      <c r="R404" s="168"/>
      <c r="S404" s="167"/>
      <c r="T404" s="168"/>
      <c r="U404" s="167"/>
      <c r="V404" s="168"/>
      <c r="W404" s="167"/>
      <c r="X404" s="168"/>
      <c r="Y404" s="167"/>
      <c r="Z404" s="168"/>
      <c r="AA404" s="167"/>
      <c r="AB404" s="168"/>
      <c r="AC404" s="167"/>
      <c r="AD404" s="168"/>
      <c r="AE404" s="166"/>
      <c r="AF404" s="57"/>
      <c r="AG404" s="168"/>
      <c r="AH404" s="168"/>
      <c r="AI404" s="168"/>
      <c r="AJ404" s="168"/>
      <c r="AK404" s="168"/>
      <c r="AL404" s="168"/>
      <c r="AM404" s="168"/>
      <c r="AN404" s="168"/>
      <c r="AO404" s="168"/>
      <c r="AP404" s="168"/>
      <c r="AQ404" s="168"/>
      <c r="AR404" s="169"/>
      <c r="AS404" s="169"/>
    </row>
    <row r="405" ht="15.75" customHeight="1">
      <c r="A405" s="165"/>
      <c r="B405" s="166"/>
      <c r="C405" s="57"/>
      <c r="D405" s="57"/>
      <c r="E405" s="167"/>
      <c r="F405" s="168"/>
      <c r="G405" s="167"/>
      <c r="H405" s="168"/>
      <c r="I405" s="167"/>
      <c r="J405" s="168"/>
      <c r="K405" s="167"/>
      <c r="L405" s="168"/>
      <c r="M405" s="167"/>
      <c r="N405" s="168"/>
      <c r="O405" s="167"/>
      <c r="P405" s="168"/>
      <c r="Q405" s="167"/>
      <c r="R405" s="168"/>
      <c r="S405" s="167"/>
      <c r="T405" s="168"/>
      <c r="U405" s="167"/>
      <c r="V405" s="168"/>
      <c r="W405" s="167"/>
      <c r="X405" s="168"/>
      <c r="Y405" s="167"/>
      <c r="Z405" s="168"/>
      <c r="AA405" s="167"/>
      <c r="AB405" s="168"/>
      <c r="AC405" s="167"/>
      <c r="AD405" s="168"/>
      <c r="AE405" s="166"/>
      <c r="AF405" s="57"/>
      <c r="AG405" s="168"/>
      <c r="AH405" s="168"/>
      <c r="AI405" s="168"/>
      <c r="AJ405" s="168"/>
      <c r="AK405" s="168"/>
      <c r="AL405" s="168"/>
      <c r="AM405" s="168"/>
      <c r="AN405" s="168"/>
      <c r="AO405" s="168"/>
      <c r="AP405" s="168"/>
      <c r="AQ405" s="168"/>
      <c r="AR405" s="169"/>
      <c r="AS405" s="169"/>
    </row>
    <row r="406" ht="15.75" customHeight="1">
      <c r="A406" s="165"/>
      <c r="B406" s="166"/>
      <c r="C406" s="57"/>
      <c r="D406" s="57"/>
      <c r="E406" s="167"/>
      <c r="F406" s="168"/>
      <c r="G406" s="167"/>
      <c r="H406" s="168"/>
      <c r="I406" s="167"/>
      <c r="J406" s="168"/>
      <c r="K406" s="167"/>
      <c r="L406" s="168"/>
      <c r="M406" s="167"/>
      <c r="N406" s="168"/>
      <c r="O406" s="167"/>
      <c r="P406" s="168"/>
      <c r="Q406" s="167"/>
      <c r="R406" s="168"/>
      <c r="S406" s="167"/>
      <c r="T406" s="168"/>
      <c r="U406" s="167"/>
      <c r="V406" s="168"/>
      <c r="W406" s="167"/>
      <c r="X406" s="168"/>
      <c r="Y406" s="167"/>
      <c r="Z406" s="168"/>
      <c r="AA406" s="167"/>
      <c r="AB406" s="168"/>
      <c r="AC406" s="167"/>
      <c r="AD406" s="168"/>
      <c r="AE406" s="166"/>
      <c r="AF406" s="57"/>
      <c r="AG406" s="168"/>
      <c r="AH406" s="168"/>
      <c r="AI406" s="168"/>
      <c r="AJ406" s="168"/>
      <c r="AK406" s="168"/>
      <c r="AL406" s="168"/>
      <c r="AM406" s="168"/>
      <c r="AN406" s="168"/>
      <c r="AO406" s="168"/>
      <c r="AP406" s="168"/>
      <c r="AQ406" s="168"/>
      <c r="AR406" s="169"/>
      <c r="AS406" s="169"/>
    </row>
    <row r="407" ht="15.75" customHeight="1">
      <c r="A407" s="165"/>
      <c r="B407" s="166"/>
      <c r="C407" s="57"/>
      <c r="D407" s="57"/>
      <c r="E407" s="167"/>
      <c r="F407" s="168"/>
      <c r="G407" s="167"/>
      <c r="H407" s="168"/>
      <c r="I407" s="167"/>
      <c r="J407" s="168"/>
      <c r="K407" s="167"/>
      <c r="L407" s="168"/>
      <c r="M407" s="167"/>
      <c r="N407" s="168"/>
      <c r="O407" s="167"/>
      <c r="P407" s="168"/>
      <c r="Q407" s="167"/>
      <c r="R407" s="168"/>
      <c r="S407" s="167"/>
      <c r="T407" s="168"/>
      <c r="U407" s="167"/>
      <c r="V407" s="168"/>
      <c r="W407" s="167"/>
      <c r="X407" s="168"/>
      <c r="Y407" s="167"/>
      <c r="Z407" s="168"/>
      <c r="AA407" s="167"/>
      <c r="AB407" s="168"/>
      <c r="AC407" s="167"/>
      <c r="AD407" s="168"/>
      <c r="AE407" s="166"/>
      <c r="AF407" s="57"/>
      <c r="AG407" s="168"/>
      <c r="AH407" s="168"/>
      <c r="AI407" s="168"/>
      <c r="AJ407" s="168"/>
      <c r="AK407" s="168"/>
      <c r="AL407" s="168"/>
      <c r="AM407" s="168"/>
      <c r="AN407" s="168"/>
      <c r="AO407" s="168"/>
      <c r="AP407" s="168"/>
      <c r="AQ407" s="168"/>
      <c r="AR407" s="169"/>
      <c r="AS407" s="169"/>
    </row>
    <row r="408" ht="15.75" customHeight="1">
      <c r="A408" s="165"/>
      <c r="B408" s="166"/>
      <c r="C408" s="57"/>
      <c r="D408" s="57"/>
      <c r="E408" s="167"/>
      <c r="F408" s="168"/>
      <c r="G408" s="167"/>
      <c r="H408" s="168"/>
      <c r="I408" s="167"/>
      <c r="J408" s="168"/>
      <c r="K408" s="167"/>
      <c r="L408" s="168"/>
      <c r="M408" s="167"/>
      <c r="N408" s="168"/>
      <c r="O408" s="167"/>
      <c r="P408" s="168"/>
      <c r="Q408" s="167"/>
      <c r="R408" s="168"/>
      <c r="S408" s="167"/>
      <c r="T408" s="168"/>
      <c r="U408" s="167"/>
      <c r="V408" s="168"/>
      <c r="W408" s="167"/>
      <c r="X408" s="168"/>
      <c r="Y408" s="167"/>
      <c r="Z408" s="168"/>
      <c r="AA408" s="167"/>
      <c r="AB408" s="168"/>
      <c r="AC408" s="167"/>
      <c r="AD408" s="168"/>
      <c r="AE408" s="166"/>
      <c r="AF408" s="57"/>
      <c r="AG408" s="168"/>
      <c r="AH408" s="168"/>
      <c r="AI408" s="168"/>
      <c r="AJ408" s="168"/>
      <c r="AK408" s="168"/>
      <c r="AL408" s="168"/>
      <c r="AM408" s="168"/>
      <c r="AN408" s="168"/>
      <c r="AO408" s="168"/>
      <c r="AP408" s="168"/>
      <c r="AQ408" s="168"/>
      <c r="AR408" s="169"/>
      <c r="AS408" s="169"/>
    </row>
    <row r="409" ht="15.75" customHeight="1">
      <c r="A409" s="165"/>
      <c r="B409" s="166"/>
      <c r="C409" s="57"/>
      <c r="D409" s="57"/>
      <c r="E409" s="167"/>
      <c r="F409" s="168"/>
      <c r="G409" s="167"/>
      <c r="H409" s="168"/>
      <c r="I409" s="167"/>
      <c r="J409" s="168"/>
      <c r="K409" s="167"/>
      <c r="L409" s="168"/>
      <c r="M409" s="167"/>
      <c r="N409" s="168"/>
      <c r="O409" s="167"/>
      <c r="P409" s="168"/>
      <c r="Q409" s="167"/>
      <c r="R409" s="168"/>
      <c r="S409" s="167"/>
      <c r="T409" s="168"/>
      <c r="U409" s="167"/>
      <c r="V409" s="168"/>
      <c r="W409" s="167"/>
      <c r="X409" s="168"/>
      <c r="Y409" s="167"/>
      <c r="Z409" s="168"/>
      <c r="AA409" s="167"/>
      <c r="AB409" s="168"/>
      <c r="AC409" s="167"/>
      <c r="AD409" s="168"/>
      <c r="AE409" s="166"/>
      <c r="AF409" s="57"/>
      <c r="AG409" s="168"/>
      <c r="AH409" s="168"/>
      <c r="AI409" s="168"/>
      <c r="AJ409" s="168"/>
      <c r="AK409" s="168"/>
      <c r="AL409" s="168"/>
      <c r="AM409" s="168"/>
      <c r="AN409" s="168"/>
      <c r="AO409" s="168"/>
      <c r="AP409" s="168"/>
      <c r="AQ409" s="168"/>
      <c r="AR409" s="169"/>
      <c r="AS409" s="169"/>
    </row>
    <row r="410" ht="15.75" customHeight="1">
      <c r="A410" s="165"/>
      <c r="B410" s="166"/>
      <c r="C410" s="57"/>
      <c r="D410" s="57"/>
      <c r="E410" s="167"/>
      <c r="F410" s="168"/>
      <c r="G410" s="167"/>
      <c r="H410" s="168"/>
      <c r="I410" s="167"/>
      <c r="J410" s="168"/>
      <c r="K410" s="167"/>
      <c r="L410" s="168"/>
      <c r="M410" s="167"/>
      <c r="N410" s="168"/>
      <c r="O410" s="167"/>
      <c r="P410" s="168"/>
      <c r="Q410" s="167"/>
      <c r="R410" s="168"/>
      <c r="S410" s="167"/>
      <c r="T410" s="168"/>
      <c r="U410" s="167"/>
      <c r="V410" s="168"/>
      <c r="W410" s="167"/>
      <c r="X410" s="168"/>
      <c r="Y410" s="167"/>
      <c r="Z410" s="168"/>
      <c r="AA410" s="167"/>
      <c r="AB410" s="168"/>
      <c r="AC410" s="167"/>
      <c r="AD410" s="168"/>
      <c r="AE410" s="166"/>
      <c r="AF410" s="57"/>
      <c r="AG410" s="168"/>
      <c r="AH410" s="168"/>
      <c r="AI410" s="168"/>
      <c r="AJ410" s="168"/>
      <c r="AK410" s="168"/>
      <c r="AL410" s="168"/>
      <c r="AM410" s="168"/>
      <c r="AN410" s="168"/>
      <c r="AO410" s="168"/>
      <c r="AP410" s="168"/>
      <c r="AQ410" s="168"/>
      <c r="AR410" s="169"/>
      <c r="AS410" s="169"/>
    </row>
    <row r="411" ht="15.75" customHeight="1">
      <c r="A411" s="165"/>
      <c r="B411" s="166"/>
      <c r="C411" s="57"/>
      <c r="D411" s="57"/>
      <c r="E411" s="167"/>
      <c r="F411" s="168"/>
      <c r="G411" s="167"/>
      <c r="H411" s="168"/>
      <c r="I411" s="167"/>
      <c r="J411" s="168"/>
      <c r="K411" s="167"/>
      <c r="L411" s="168"/>
      <c r="M411" s="167"/>
      <c r="N411" s="168"/>
      <c r="O411" s="167"/>
      <c r="P411" s="168"/>
      <c r="Q411" s="167"/>
      <c r="R411" s="168"/>
      <c r="S411" s="167"/>
      <c r="T411" s="168"/>
      <c r="U411" s="167"/>
      <c r="V411" s="168"/>
      <c r="W411" s="167"/>
      <c r="X411" s="168"/>
      <c r="Y411" s="167"/>
      <c r="Z411" s="168"/>
      <c r="AA411" s="167"/>
      <c r="AB411" s="168"/>
      <c r="AC411" s="167"/>
      <c r="AD411" s="168"/>
      <c r="AE411" s="166"/>
      <c r="AF411" s="57"/>
      <c r="AG411" s="168"/>
      <c r="AH411" s="168"/>
      <c r="AI411" s="168"/>
      <c r="AJ411" s="168"/>
      <c r="AK411" s="168"/>
      <c r="AL411" s="168"/>
      <c r="AM411" s="168"/>
      <c r="AN411" s="168"/>
      <c r="AO411" s="168"/>
      <c r="AP411" s="168"/>
      <c r="AQ411" s="168"/>
      <c r="AR411" s="169"/>
      <c r="AS411" s="169"/>
    </row>
    <row r="412" ht="15.75" customHeight="1">
      <c r="A412" s="165"/>
      <c r="B412" s="166"/>
      <c r="C412" s="57"/>
      <c r="D412" s="57"/>
      <c r="E412" s="167"/>
      <c r="F412" s="168"/>
      <c r="G412" s="167"/>
      <c r="H412" s="168"/>
      <c r="I412" s="167"/>
      <c r="J412" s="168"/>
      <c r="K412" s="167"/>
      <c r="L412" s="168"/>
      <c r="M412" s="167"/>
      <c r="N412" s="168"/>
      <c r="O412" s="167"/>
      <c r="P412" s="168"/>
      <c r="Q412" s="167"/>
      <c r="R412" s="168"/>
      <c r="S412" s="167"/>
      <c r="T412" s="168"/>
      <c r="U412" s="167"/>
      <c r="V412" s="168"/>
      <c r="W412" s="167"/>
      <c r="X412" s="168"/>
      <c r="Y412" s="167"/>
      <c r="Z412" s="168"/>
      <c r="AA412" s="167"/>
      <c r="AB412" s="168"/>
      <c r="AC412" s="167"/>
      <c r="AD412" s="168"/>
      <c r="AE412" s="166"/>
      <c r="AF412" s="57"/>
      <c r="AG412" s="168"/>
      <c r="AH412" s="168"/>
      <c r="AI412" s="168"/>
      <c r="AJ412" s="168"/>
      <c r="AK412" s="168"/>
      <c r="AL412" s="168"/>
      <c r="AM412" s="168"/>
      <c r="AN412" s="168"/>
      <c r="AO412" s="168"/>
      <c r="AP412" s="168"/>
      <c r="AQ412" s="168"/>
      <c r="AR412" s="169"/>
      <c r="AS412" s="169"/>
    </row>
    <row r="413" ht="15.75" customHeight="1">
      <c r="A413" s="165"/>
      <c r="B413" s="166"/>
      <c r="C413" s="57"/>
      <c r="D413" s="57"/>
      <c r="E413" s="167"/>
      <c r="F413" s="168"/>
      <c r="G413" s="167"/>
      <c r="H413" s="168"/>
      <c r="I413" s="167"/>
      <c r="J413" s="168"/>
      <c r="K413" s="167"/>
      <c r="L413" s="168"/>
      <c r="M413" s="167"/>
      <c r="N413" s="168"/>
      <c r="O413" s="167"/>
      <c r="P413" s="168"/>
      <c r="Q413" s="167"/>
      <c r="R413" s="168"/>
      <c r="S413" s="167"/>
      <c r="T413" s="168"/>
      <c r="U413" s="167"/>
      <c r="V413" s="168"/>
      <c r="W413" s="167"/>
      <c r="X413" s="168"/>
      <c r="Y413" s="167"/>
      <c r="Z413" s="168"/>
      <c r="AA413" s="167"/>
      <c r="AB413" s="168"/>
      <c r="AC413" s="167"/>
      <c r="AD413" s="168"/>
      <c r="AE413" s="166"/>
      <c r="AF413" s="57"/>
      <c r="AG413" s="168"/>
      <c r="AH413" s="168"/>
      <c r="AI413" s="168"/>
      <c r="AJ413" s="168"/>
      <c r="AK413" s="168"/>
      <c r="AL413" s="168"/>
      <c r="AM413" s="168"/>
      <c r="AN413" s="168"/>
      <c r="AO413" s="168"/>
      <c r="AP413" s="168"/>
      <c r="AQ413" s="168"/>
      <c r="AR413" s="169"/>
      <c r="AS413" s="169"/>
    </row>
    <row r="414" ht="15.75" customHeight="1">
      <c r="A414" s="165"/>
      <c r="B414" s="166"/>
      <c r="C414" s="57"/>
      <c r="D414" s="57"/>
      <c r="E414" s="167"/>
      <c r="F414" s="168"/>
      <c r="G414" s="167"/>
      <c r="H414" s="168"/>
      <c r="I414" s="167"/>
      <c r="J414" s="168"/>
      <c r="K414" s="167"/>
      <c r="L414" s="168"/>
      <c r="M414" s="167"/>
      <c r="N414" s="168"/>
      <c r="O414" s="167"/>
      <c r="P414" s="168"/>
      <c r="Q414" s="167"/>
      <c r="R414" s="168"/>
      <c r="S414" s="167"/>
      <c r="T414" s="168"/>
      <c r="U414" s="167"/>
      <c r="V414" s="168"/>
      <c r="W414" s="167"/>
      <c r="X414" s="168"/>
      <c r="Y414" s="167"/>
      <c r="Z414" s="168"/>
      <c r="AA414" s="167"/>
      <c r="AB414" s="168"/>
      <c r="AC414" s="167"/>
      <c r="AD414" s="168"/>
      <c r="AE414" s="166"/>
      <c r="AF414" s="57"/>
      <c r="AG414" s="168"/>
      <c r="AH414" s="168"/>
      <c r="AI414" s="168"/>
      <c r="AJ414" s="168"/>
      <c r="AK414" s="168"/>
      <c r="AL414" s="168"/>
      <c r="AM414" s="168"/>
      <c r="AN414" s="168"/>
      <c r="AO414" s="168"/>
      <c r="AP414" s="168"/>
      <c r="AQ414" s="168"/>
      <c r="AR414" s="169"/>
      <c r="AS414" s="169"/>
    </row>
    <row r="415" ht="15.75" customHeight="1">
      <c r="A415" s="165"/>
      <c r="B415" s="166"/>
      <c r="C415" s="57"/>
      <c r="D415" s="57"/>
      <c r="E415" s="167"/>
      <c r="F415" s="168"/>
      <c r="G415" s="167"/>
      <c r="H415" s="168"/>
      <c r="I415" s="167"/>
      <c r="J415" s="168"/>
      <c r="K415" s="167"/>
      <c r="L415" s="168"/>
      <c r="M415" s="167"/>
      <c r="N415" s="168"/>
      <c r="O415" s="167"/>
      <c r="P415" s="168"/>
      <c r="Q415" s="167"/>
      <c r="R415" s="168"/>
      <c r="S415" s="167"/>
      <c r="T415" s="168"/>
      <c r="U415" s="167"/>
      <c r="V415" s="168"/>
      <c r="W415" s="167"/>
      <c r="X415" s="168"/>
      <c r="Y415" s="167"/>
      <c r="Z415" s="168"/>
      <c r="AA415" s="167"/>
      <c r="AB415" s="168"/>
      <c r="AC415" s="167"/>
      <c r="AD415" s="168"/>
      <c r="AE415" s="166"/>
      <c r="AF415" s="57"/>
      <c r="AG415" s="168"/>
      <c r="AH415" s="168"/>
      <c r="AI415" s="168"/>
      <c r="AJ415" s="168"/>
      <c r="AK415" s="168"/>
      <c r="AL415" s="168"/>
      <c r="AM415" s="168"/>
      <c r="AN415" s="168"/>
      <c r="AO415" s="168"/>
      <c r="AP415" s="168"/>
      <c r="AQ415" s="168"/>
      <c r="AR415" s="169"/>
      <c r="AS415" s="169"/>
    </row>
    <row r="416" ht="15.75" customHeight="1">
      <c r="A416" s="165"/>
      <c r="B416" s="166"/>
      <c r="C416" s="57"/>
      <c r="D416" s="57"/>
      <c r="E416" s="167"/>
      <c r="F416" s="168"/>
      <c r="G416" s="167"/>
      <c r="H416" s="168"/>
      <c r="I416" s="167"/>
      <c r="J416" s="168"/>
      <c r="K416" s="167"/>
      <c r="L416" s="168"/>
      <c r="M416" s="167"/>
      <c r="N416" s="168"/>
      <c r="O416" s="167"/>
      <c r="P416" s="168"/>
      <c r="Q416" s="167"/>
      <c r="R416" s="168"/>
      <c r="S416" s="167"/>
      <c r="T416" s="168"/>
      <c r="U416" s="167"/>
      <c r="V416" s="168"/>
      <c r="W416" s="167"/>
      <c r="X416" s="168"/>
      <c r="Y416" s="167"/>
      <c r="Z416" s="168"/>
      <c r="AA416" s="167"/>
      <c r="AB416" s="168"/>
      <c r="AC416" s="167"/>
      <c r="AD416" s="168"/>
      <c r="AE416" s="166"/>
      <c r="AF416" s="57"/>
      <c r="AG416" s="168"/>
      <c r="AH416" s="168"/>
      <c r="AI416" s="168"/>
      <c r="AJ416" s="168"/>
      <c r="AK416" s="168"/>
      <c r="AL416" s="168"/>
      <c r="AM416" s="168"/>
      <c r="AN416" s="168"/>
      <c r="AO416" s="168"/>
      <c r="AP416" s="168"/>
      <c r="AQ416" s="168"/>
      <c r="AR416" s="169"/>
      <c r="AS416" s="169"/>
    </row>
    <row r="417" ht="15.75" customHeight="1">
      <c r="A417" s="165"/>
      <c r="B417" s="166"/>
      <c r="C417" s="57"/>
      <c r="D417" s="57"/>
      <c r="E417" s="167"/>
      <c r="F417" s="168"/>
      <c r="G417" s="167"/>
      <c r="H417" s="168"/>
      <c r="I417" s="167"/>
      <c r="J417" s="168"/>
      <c r="K417" s="167"/>
      <c r="L417" s="168"/>
      <c r="M417" s="167"/>
      <c r="N417" s="168"/>
      <c r="O417" s="167"/>
      <c r="P417" s="168"/>
      <c r="Q417" s="167"/>
      <c r="R417" s="168"/>
      <c r="S417" s="167"/>
      <c r="T417" s="168"/>
      <c r="U417" s="167"/>
      <c r="V417" s="168"/>
      <c r="W417" s="167"/>
      <c r="X417" s="168"/>
      <c r="Y417" s="167"/>
      <c r="Z417" s="168"/>
      <c r="AA417" s="167"/>
      <c r="AB417" s="168"/>
      <c r="AC417" s="167"/>
      <c r="AD417" s="168"/>
      <c r="AE417" s="166"/>
      <c r="AF417" s="57"/>
      <c r="AG417" s="168"/>
      <c r="AH417" s="168"/>
      <c r="AI417" s="168"/>
      <c r="AJ417" s="168"/>
      <c r="AK417" s="168"/>
      <c r="AL417" s="168"/>
      <c r="AM417" s="168"/>
      <c r="AN417" s="168"/>
      <c r="AO417" s="168"/>
      <c r="AP417" s="168"/>
      <c r="AQ417" s="168"/>
      <c r="AR417" s="169"/>
      <c r="AS417" s="169"/>
    </row>
    <row r="418" ht="15.75" customHeight="1">
      <c r="A418" s="165"/>
      <c r="B418" s="166"/>
      <c r="C418" s="57"/>
      <c r="D418" s="57"/>
      <c r="E418" s="167"/>
      <c r="F418" s="168"/>
      <c r="G418" s="167"/>
      <c r="H418" s="168"/>
      <c r="I418" s="167"/>
      <c r="J418" s="168"/>
      <c r="K418" s="167"/>
      <c r="L418" s="168"/>
      <c r="M418" s="167"/>
      <c r="N418" s="168"/>
      <c r="O418" s="167"/>
      <c r="P418" s="168"/>
      <c r="Q418" s="167"/>
      <c r="R418" s="168"/>
      <c r="S418" s="167"/>
      <c r="T418" s="168"/>
      <c r="U418" s="167"/>
      <c r="V418" s="168"/>
      <c r="W418" s="167"/>
      <c r="X418" s="168"/>
      <c r="Y418" s="167"/>
      <c r="Z418" s="168"/>
      <c r="AA418" s="167"/>
      <c r="AB418" s="168"/>
      <c r="AC418" s="167"/>
      <c r="AD418" s="168"/>
      <c r="AE418" s="166"/>
      <c r="AF418" s="57"/>
      <c r="AG418" s="168"/>
      <c r="AH418" s="168"/>
      <c r="AI418" s="168"/>
      <c r="AJ418" s="168"/>
      <c r="AK418" s="168"/>
      <c r="AL418" s="168"/>
      <c r="AM418" s="168"/>
      <c r="AN418" s="168"/>
      <c r="AO418" s="168"/>
      <c r="AP418" s="168"/>
      <c r="AQ418" s="168"/>
      <c r="AR418" s="169"/>
      <c r="AS418" s="169"/>
    </row>
    <row r="419" ht="15.75" customHeight="1">
      <c r="A419" s="165"/>
      <c r="B419" s="166"/>
      <c r="C419" s="57"/>
      <c r="D419" s="57"/>
      <c r="E419" s="167"/>
      <c r="F419" s="168"/>
      <c r="G419" s="167"/>
      <c r="H419" s="168"/>
      <c r="I419" s="167"/>
      <c r="J419" s="168"/>
      <c r="K419" s="167"/>
      <c r="L419" s="168"/>
      <c r="M419" s="167"/>
      <c r="N419" s="168"/>
      <c r="O419" s="167"/>
      <c r="P419" s="168"/>
      <c r="Q419" s="167"/>
      <c r="R419" s="168"/>
      <c r="S419" s="167"/>
      <c r="T419" s="168"/>
      <c r="U419" s="167"/>
      <c r="V419" s="168"/>
      <c r="W419" s="167"/>
      <c r="X419" s="168"/>
      <c r="Y419" s="167"/>
      <c r="Z419" s="168"/>
      <c r="AA419" s="167"/>
      <c r="AB419" s="168"/>
      <c r="AC419" s="167"/>
      <c r="AD419" s="168"/>
      <c r="AE419" s="166"/>
      <c r="AF419" s="57"/>
      <c r="AG419" s="168"/>
      <c r="AH419" s="168"/>
      <c r="AI419" s="168"/>
      <c r="AJ419" s="168"/>
      <c r="AK419" s="168"/>
      <c r="AL419" s="168"/>
      <c r="AM419" s="168"/>
      <c r="AN419" s="168"/>
      <c r="AO419" s="168"/>
      <c r="AP419" s="168"/>
      <c r="AQ419" s="168"/>
      <c r="AR419" s="169"/>
      <c r="AS419" s="169"/>
    </row>
    <row r="420" ht="15.75" customHeight="1">
      <c r="A420" s="165"/>
      <c r="B420" s="166"/>
      <c r="C420" s="57"/>
      <c r="D420" s="57"/>
      <c r="E420" s="167"/>
      <c r="F420" s="168"/>
      <c r="G420" s="167"/>
      <c r="H420" s="168"/>
      <c r="I420" s="167"/>
      <c r="J420" s="168"/>
      <c r="K420" s="167"/>
      <c r="L420" s="168"/>
      <c r="M420" s="167"/>
      <c r="N420" s="168"/>
      <c r="O420" s="167"/>
      <c r="P420" s="168"/>
      <c r="Q420" s="167"/>
      <c r="R420" s="168"/>
      <c r="S420" s="167"/>
      <c r="T420" s="168"/>
      <c r="U420" s="167"/>
      <c r="V420" s="168"/>
      <c r="W420" s="167"/>
      <c r="X420" s="168"/>
      <c r="Y420" s="167"/>
      <c r="Z420" s="168"/>
      <c r="AA420" s="167"/>
      <c r="AB420" s="168"/>
      <c r="AC420" s="167"/>
      <c r="AD420" s="168"/>
      <c r="AE420" s="166"/>
      <c r="AF420" s="57"/>
      <c r="AG420" s="168"/>
      <c r="AH420" s="168"/>
      <c r="AI420" s="168"/>
      <c r="AJ420" s="168"/>
      <c r="AK420" s="168"/>
      <c r="AL420" s="168"/>
      <c r="AM420" s="168"/>
      <c r="AN420" s="168"/>
      <c r="AO420" s="168"/>
      <c r="AP420" s="168"/>
      <c r="AQ420" s="168"/>
      <c r="AR420" s="169"/>
      <c r="AS420" s="169"/>
    </row>
    <row r="421" ht="15.75" customHeight="1">
      <c r="A421" s="165"/>
      <c r="B421" s="166"/>
      <c r="C421" s="57"/>
      <c r="D421" s="57"/>
      <c r="E421" s="167"/>
      <c r="F421" s="168"/>
      <c r="G421" s="167"/>
      <c r="H421" s="168"/>
      <c r="I421" s="167"/>
      <c r="J421" s="168"/>
      <c r="K421" s="167"/>
      <c r="L421" s="168"/>
      <c r="M421" s="167"/>
      <c r="N421" s="168"/>
      <c r="O421" s="167"/>
      <c r="P421" s="168"/>
      <c r="Q421" s="167"/>
      <c r="R421" s="168"/>
      <c r="S421" s="167"/>
      <c r="T421" s="168"/>
      <c r="U421" s="167"/>
      <c r="V421" s="168"/>
      <c r="W421" s="167"/>
      <c r="X421" s="168"/>
      <c r="Y421" s="167"/>
      <c r="Z421" s="168"/>
      <c r="AA421" s="167"/>
      <c r="AB421" s="168"/>
      <c r="AC421" s="167"/>
      <c r="AD421" s="168"/>
      <c r="AE421" s="166"/>
      <c r="AF421" s="57"/>
      <c r="AG421" s="168"/>
      <c r="AH421" s="168"/>
      <c r="AI421" s="168"/>
      <c r="AJ421" s="168"/>
      <c r="AK421" s="168"/>
      <c r="AL421" s="168"/>
      <c r="AM421" s="168"/>
      <c r="AN421" s="168"/>
      <c r="AO421" s="168"/>
      <c r="AP421" s="168"/>
      <c r="AQ421" s="168"/>
      <c r="AR421" s="169"/>
      <c r="AS421" s="169"/>
    </row>
    <row r="422" ht="15.75" customHeight="1">
      <c r="A422" s="165"/>
      <c r="B422" s="166"/>
      <c r="C422" s="57"/>
      <c r="D422" s="57"/>
      <c r="E422" s="167"/>
      <c r="F422" s="168"/>
      <c r="G422" s="167"/>
      <c r="H422" s="168"/>
      <c r="I422" s="167"/>
      <c r="J422" s="168"/>
      <c r="K422" s="167"/>
      <c r="L422" s="168"/>
      <c r="M422" s="167"/>
      <c r="N422" s="168"/>
      <c r="O422" s="167"/>
      <c r="P422" s="168"/>
      <c r="Q422" s="167"/>
      <c r="R422" s="168"/>
      <c r="S422" s="167"/>
      <c r="T422" s="168"/>
      <c r="U422" s="167"/>
      <c r="V422" s="168"/>
      <c r="W422" s="167"/>
      <c r="X422" s="168"/>
      <c r="Y422" s="167"/>
      <c r="Z422" s="168"/>
      <c r="AA422" s="167"/>
      <c r="AB422" s="168"/>
      <c r="AC422" s="167"/>
      <c r="AD422" s="168"/>
      <c r="AE422" s="166"/>
      <c r="AF422" s="57"/>
      <c r="AG422" s="168"/>
      <c r="AH422" s="168"/>
      <c r="AI422" s="168"/>
      <c r="AJ422" s="168"/>
      <c r="AK422" s="168"/>
      <c r="AL422" s="168"/>
      <c r="AM422" s="168"/>
      <c r="AN422" s="168"/>
      <c r="AO422" s="168"/>
      <c r="AP422" s="168"/>
      <c r="AQ422" s="168"/>
      <c r="AR422" s="169"/>
      <c r="AS422" s="169"/>
    </row>
    <row r="423" ht="15.75" customHeight="1">
      <c r="A423" s="165"/>
      <c r="B423" s="166"/>
      <c r="C423" s="57"/>
      <c r="D423" s="57"/>
      <c r="E423" s="167"/>
      <c r="F423" s="168"/>
      <c r="G423" s="167"/>
      <c r="H423" s="168"/>
      <c r="I423" s="167"/>
      <c r="J423" s="168"/>
      <c r="K423" s="167"/>
      <c r="L423" s="168"/>
      <c r="M423" s="167"/>
      <c r="N423" s="168"/>
      <c r="O423" s="167"/>
      <c r="P423" s="168"/>
      <c r="Q423" s="167"/>
      <c r="R423" s="168"/>
      <c r="S423" s="167"/>
      <c r="T423" s="168"/>
      <c r="U423" s="167"/>
      <c r="V423" s="168"/>
      <c r="W423" s="167"/>
      <c r="X423" s="168"/>
      <c r="Y423" s="167"/>
      <c r="Z423" s="168"/>
      <c r="AA423" s="167"/>
      <c r="AB423" s="168"/>
      <c r="AC423" s="167"/>
      <c r="AD423" s="168"/>
      <c r="AE423" s="166"/>
      <c r="AF423" s="57"/>
      <c r="AG423" s="168"/>
      <c r="AH423" s="168"/>
      <c r="AI423" s="168"/>
      <c r="AJ423" s="168"/>
      <c r="AK423" s="168"/>
      <c r="AL423" s="168"/>
      <c r="AM423" s="168"/>
      <c r="AN423" s="168"/>
      <c r="AO423" s="168"/>
      <c r="AP423" s="168"/>
      <c r="AQ423" s="168"/>
      <c r="AR423" s="169"/>
      <c r="AS423" s="169"/>
    </row>
    <row r="424" ht="15.75" customHeight="1">
      <c r="A424" s="165"/>
      <c r="B424" s="166"/>
      <c r="C424" s="57"/>
      <c r="D424" s="57"/>
      <c r="E424" s="167"/>
      <c r="F424" s="168"/>
      <c r="G424" s="167"/>
      <c r="H424" s="168"/>
      <c r="I424" s="167"/>
      <c r="J424" s="168"/>
      <c r="K424" s="167"/>
      <c r="L424" s="168"/>
      <c r="M424" s="167"/>
      <c r="N424" s="168"/>
      <c r="O424" s="167"/>
      <c r="P424" s="168"/>
      <c r="Q424" s="167"/>
      <c r="R424" s="168"/>
      <c r="S424" s="167"/>
      <c r="T424" s="168"/>
      <c r="U424" s="167"/>
      <c r="V424" s="168"/>
      <c r="W424" s="167"/>
      <c r="X424" s="168"/>
      <c r="Y424" s="167"/>
      <c r="Z424" s="168"/>
      <c r="AA424" s="167"/>
      <c r="AB424" s="168"/>
      <c r="AC424" s="167"/>
      <c r="AD424" s="168"/>
      <c r="AE424" s="166"/>
      <c r="AF424" s="57"/>
      <c r="AG424" s="168"/>
      <c r="AH424" s="168"/>
      <c r="AI424" s="168"/>
      <c r="AJ424" s="168"/>
      <c r="AK424" s="168"/>
      <c r="AL424" s="168"/>
      <c r="AM424" s="168"/>
      <c r="AN424" s="168"/>
      <c r="AO424" s="168"/>
      <c r="AP424" s="168"/>
      <c r="AQ424" s="168"/>
      <c r="AR424" s="169"/>
      <c r="AS424" s="169"/>
    </row>
    <row r="425" ht="15.75" customHeight="1">
      <c r="A425" s="165"/>
      <c r="B425" s="166"/>
      <c r="C425" s="57"/>
      <c r="D425" s="57"/>
      <c r="E425" s="167"/>
      <c r="F425" s="168"/>
      <c r="G425" s="167"/>
      <c r="H425" s="168"/>
      <c r="I425" s="167"/>
      <c r="J425" s="168"/>
      <c r="K425" s="167"/>
      <c r="L425" s="168"/>
      <c r="M425" s="167"/>
      <c r="N425" s="168"/>
      <c r="O425" s="167"/>
      <c r="P425" s="168"/>
      <c r="Q425" s="167"/>
      <c r="R425" s="168"/>
      <c r="S425" s="167"/>
      <c r="T425" s="168"/>
      <c r="U425" s="167"/>
      <c r="V425" s="168"/>
      <c r="W425" s="167"/>
      <c r="X425" s="168"/>
      <c r="Y425" s="167"/>
      <c r="Z425" s="168"/>
      <c r="AA425" s="167"/>
      <c r="AB425" s="168"/>
      <c r="AC425" s="167"/>
      <c r="AD425" s="168"/>
      <c r="AE425" s="166"/>
      <c r="AF425" s="57"/>
      <c r="AG425" s="168"/>
      <c r="AH425" s="168"/>
      <c r="AI425" s="168"/>
      <c r="AJ425" s="168"/>
      <c r="AK425" s="168"/>
      <c r="AL425" s="168"/>
      <c r="AM425" s="168"/>
      <c r="AN425" s="168"/>
      <c r="AO425" s="168"/>
      <c r="AP425" s="168"/>
      <c r="AQ425" s="168"/>
      <c r="AR425" s="169"/>
      <c r="AS425" s="169"/>
    </row>
    <row r="426" ht="15.75" customHeight="1">
      <c r="A426" s="165"/>
      <c r="B426" s="166"/>
      <c r="C426" s="57"/>
      <c r="D426" s="57"/>
      <c r="E426" s="167"/>
      <c r="F426" s="168"/>
      <c r="G426" s="167"/>
      <c r="H426" s="168"/>
      <c r="I426" s="167"/>
      <c r="J426" s="168"/>
      <c r="K426" s="167"/>
      <c r="L426" s="168"/>
      <c r="M426" s="167"/>
      <c r="N426" s="168"/>
      <c r="O426" s="167"/>
      <c r="P426" s="168"/>
      <c r="Q426" s="167"/>
      <c r="R426" s="168"/>
      <c r="S426" s="167"/>
      <c r="T426" s="168"/>
      <c r="U426" s="167"/>
      <c r="V426" s="168"/>
      <c r="W426" s="167"/>
      <c r="X426" s="168"/>
      <c r="Y426" s="167"/>
      <c r="Z426" s="168"/>
      <c r="AA426" s="167"/>
      <c r="AB426" s="168"/>
      <c r="AC426" s="167"/>
      <c r="AD426" s="168"/>
      <c r="AE426" s="166"/>
      <c r="AF426" s="57"/>
      <c r="AG426" s="168"/>
      <c r="AH426" s="168"/>
      <c r="AI426" s="168"/>
      <c r="AJ426" s="168"/>
      <c r="AK426" s="168"/>
      <c r="AL426" s="168"/>
      <c r="AM426" s="168"/>
      <c r="AN426" s="168"/>
      <c r="AO426" s="168"/>
      <c r="AP426" s="168"/>
      <c r="AQ426" s="168"/>
      <c r="AR426" s="169"/>
      <c r="AS426" s="169"/>
    </row>
    <row r="427" ht="15.75" customHeight="1">
      <c r="A427" s="165"/>
      <c r="B427" s="166"/>
      <c r="C427" s="57"/>
      <c r="D427" s="57"/>
      <c r="E427" s="167"/>
      <c r="F427" s="168"/>
      <c r="G427" s="167"/>
      <c r="H427" s="168"/>
      <c r="I427" s="167"/>
      <c r="J427" s="168"/>
      <c r="K427" s="167"/>
      <c r="L427" s="168"/>
      <c r="M427" s="167"/>
      <c r="N427" s="168"/>
      <c r="O427" s="167"/>
      <c r="P427" s="168"/>
      <c r="Q427" s="167"/>
      <c r="R427" s="168"/>
      <c r="S427" s="167"/>
      <c r="T427" s="168"/>
      <c r="U427" s="167"/>
      <c r="V427" s="168"/>
      <c r="W427" s="167"/>
      <c r="X427" s="168"/>
      <c r="Y427" s="167"/>
      <c r="Z427" s="168"/>
      <c r="AA427" s="167"/>
      <c r="AB427" s="168"/>
      <c r="AC427" s="167"/>
      <c r="AD427" s="168"/>
      <c r="AE427" s="166"/>
      <c r="AF427" s="57"/>
      <c r="AG427" s="168"/>
      <c r="AH427" s="168"/>
      <c r="AI427" s="168"/>
      <c r="AJ427" s="168"/>
      <c r="AK427" s="168"/>
      <c r="AL427" s="168"/>
      <c r="AM427" s="168"/>
      <c r="AN427" s="168"/>
      <c r="AO427" s="168"/>
      <c r="AP427" s="168"/>
      <c r="AQ427" s="168"/>
      <c r="AR427" s="169"/>
      <c r="AS427" s="169"/>
    </row>
    <row r="428" ht="15.75" customHeight="1">
      <c r="A428" s="165"/>
      <c r="B428" s="166"/>
      <c r="C428" s="57"/>
      <c r="D428" s="57"/>
      <c r="E428" s="167"/>
      <c r="F428" s="168"/>
      <c r="G428" s="167"/>
      <c r="H428" s="168"/>
      <c r="I428" s="167"/>
      <c r="J428" s="168"/>
      <c r="K428" s="167"/>
      <c r="L428" s="168"/>
      <c r="M428" s="167"/>
      <c r="N428" s="168"/>
      <c r="O428" s="167"/>
      <c r="P428" s="168"/>
      <c r="Q428" s="167"/>
      <c r="R428" s="168"/>
      <c r="S428" s="167"/>
      <c r="T428" s="168"/>
      <c r="U428" s="167"/>
      <c r="V428" s="168"/>
      <c r="W428" s="167"/>
      <c r="X428" s="168"/>
      <c r="Y428" s="167"/>
      <c r="Z428" s="168"/>
      <c r="AA428" s="167"/>
      <c r="AB428" s="168"/>
      <c r="AC428" s="167"/>
      <c r="AD428" s="168"/>
      <c r="AE428" s="166"/>
      <c r="AF428" s="57"/>
      <c r="AG428" s="168"/>
      <c r="AH428" s="168"/>
      <c r="AI428" s="168"/>
      <c r="AJ428" s="168"/>
      <c r="AK428" s="168"/>
      <c r="AL428" s="168"/>
      <c r="AM428" s="168"/>
      <c r="AN428" s="168"/>
      <c r="AO428" s="168"/>
      <c r="AP428" s="168"/>
      <c r="AQ428" s="168"/>
      <c r="AR428" s="169"/>
      <c r="AS428" s="169"/>
    </row>
    <row r="429" ht="15.75" customHeight="1">
      <c r="A429" s="165"/>
      <c r="B429" s="166"/>
      <c r="C429" s="57"/>
      <c r="D429" s="57"/>
      <c r="E429" s="167"/>
      <c r="F429" s="168"/>
      <c r="G429" s="167"/>
      <c r="H429" s="168"/>
      <c r="I429" s="167"/>
      <c r="J429" s="168"/>
      <c r="K429" s="167"/>
      <c r="L429" s="168"/>
      <c r="M429" s="167"/>
      <c r="N429" s="168"/>
      <c r="O429" s="167"/>
      <c r="P429" s="168"/>
      <c r="Q429" s="167"/>
      <c r="R429" s="168"/>
      <c r="S429" s="167"/>
      <c r="T429" s="168"/>
      <c r="U429" s="167"/>
      <c r="V429" s="168"/>
      <c r="W429" s="167"/>
      <c r="X429" s="168"/>
      <c r="Y429" s="167"/>
      <c r="Z429" s="168"/>
      <c r="AA429" s="167"/>
      <c r="AB429" s="168"/>
      <c r="AC429" s="167"/>
      <c r="AD429" s="168"/>
      <c r="AE429" s="166"/>
      <c r="AF429" s="57"/>
      <c r="AG429" s="168"/>
      <c r="AH429" s="168"/>
      <c r="AI429" s="168"/>
      <c r="AJ429" s="168"/>
      <c r="AK429" s="168"/>
      <c r="AL429" s="168"/>
      <c r="AM429" s="168"/>
      <c r="AN429" s="168"/>
      <c r="AO429" s="168"/>
      <c r="AP429" s="168"/>
      <c r="AQ429" s="168"/>
      <c r="AR429" s="169"/>
      <c r="AS429" s="169"/>
    </row>
    <row r="430" ht="15.75" customHeight="1">
      <c r="A430" s="165"/>
      <c r="B430" s="166"/>
      <c r="C430" s="57"/>
      <c r="D430" s="57"/>
      <c r="E430" s="167"/>
      <c r="F430" s="168"/>
      <c r="G430" s="167"/>
      <c r="H430" s="168"/>
      <c r="I430" s="167"/>
      <c r="J430" s="168"/>
      <c r="K430" s="167"/>
      <c r="L430" s="168"/>
      <c r="M430" s="167"/>
      <c r="N430" s="168"/>
      <c r="O430" s="167"/>
      <c r="P430" s="168"/>
      <c r="Q430" s="167"/>
      <c r="R430" s="168"/>
      <c r="S430" s="167"/>
      <c r="T430" s="168"/>
      <c r="U430" s="167"/>
      <c r="V430" s="168"/>
      <c r="W430" s="167"/>
      <c r="X430" s="168"/>
      <c r="Y430" s="167"/>
      <c r="Z430" s="168"/>
      <c r="AA430" s="167"/>
      <c r="AB430" s="168"/>
      <c r="AC430" s="167"/>
      <c r="AD430" s="168"/>
      <c r="AE430" s="166"/>
      <c r="AF430" s="57"/>
      <c r="AG430" s="168"/>
      <c r="AH430" s="168"/>
      <c r="AI430" s="168"/>
      <c r="AJ430" s="168"/>
      <c r="AK430" s="168"/>
      <c r="AL430" s="168"/>
      <c r="AM430" s="168"/>
      <c r="AN430" s="168"/>
      <c r="AO430" s="168"/>
      <c r="AP430" s="168"/>
      <c r="AQ430" s="168"/>
      <c r="AR430" s="169"/>
      <c r="AS430" s="169"/>
    </row>
    <row r="431" ht="15.75" customHeight="1">
      <c r="A431" s="165"/>
      <c r="B431" s="166"/>
      <c r="C431" s="57"/>
      <c r="D431" s="57"/>
      <c r="E431" s="167"/>
      <c r="F431" s="168"/>
      <c r="G431" s="167"/>
      <c r="H431" s="168"/>
      <c r="I431" s="167"/>
      <c r="J431" s="168"/>
      <c r="K431" s="167"/>
      <c r="L431" s="168"/>
      <c r="M431" s="167"/>
      <c r="N431" s="168"/>
      <c r="O431" s="167"/>
      <c r="P431" s="168"/>
      <c r="Q431" s="167"/>
      <c r="R431" s="168"/>
      <c r="S431" s="167"/>
      <c r="T431" s="168"/>
      <c r="U431" s="167"/>
      <c r="V431" s="168"/>
      <c r="W431" s="167"/>
      <c r="X431" s="168"/>
      <c r="Y431" s="167"/>
      <c r="Z431" s="168"/>
      <c r="AA431" s="167"/>
      <c r="AB431" s="168"/>
      <c r="AC431" s="167"/>
      <c r="AD431" s="168"/>
      <c r="AE431" s="166"/>
      <c r="AF431" s="57"/>
      <c r="AG431" s="168"/>
      <c r="AH431" s="168"/>
      <c r="AI431" s="168"/>
      <c r="AJ431" s="168"/>
      <c r="AK431" s="168"/>
      <c r="AL431" s="168"/>
      <c r="AM431" s="168"/>
      <c r="AN431" s="168"/>
      <c r="AO431" s="168"/>
      <c r="AP431" s="168"/>
      <c r="AQ431" s="168"/>
      <c r="AR431" s="169"/>
      <c r="AS431" s="169"/>
    </row>
    <row r="432" ht="15.75" customHeight="1">
      <c r="A432" s="165"/>
      <c r="B432" s="166"/>
      <c r="C432" s="57"/>
      <c r="D432" s="57"/>
      <c r="E432" s="167"/>
      <c r="F432" s="168"/>
      <c r="G432" s="167"/>
      <c r="H432" s="168"/>
      <c r="I432" s="167"/>
      <c r="J432" s="168"/>
      <c r="K432" s="167"/>
      <c r="L432" s="168"/>
      <c r="M432" s="167"/>
      <c r="N432" s="168"/>
      <c r="O432" s="167"/>
      <c r="P432" s="168"/>
      <c r="Q432" s="167"/>
      <c r="R432" s="168"/>
      <c r="S432" s="167"/>
      <c r="T432" s="168"/>
      <c r="U432" s="167"/>
      <c r="V432" s="168"/>
      <c r="W432" s="167"/>
      <c r="X432" s="168"/>
      <c r="Y432" s="167"/>
      <c r="Z432" s="168"/>
      <c r="AA432" s="167"/>
      <c r="AB432" s="168"/>
      <c r="AC432" s="167"/>
      <c r="AD432" s="168"/>
      <c r="AE432" s="166"/>
      <c r="AF432" s="57"/>
      <c r="AG432" s="168"/>
      <c r="AH432" s="168"/>
      <c r="AI432" s="168"/>
      <c r="AJ432" s="168"/>
      <c r="AK432" s="168"/>
      <c r="AL432" s="168"/>
      <c r="AM432" s="168"/>
      <c r="AN432" s="168"/>
      <c r="AO432" s="168"/>
      <c r="AP432" s="168"/>
      <c r="AQ432" s="168"/>
      <c r="AR432" s="169"/>
      <c r="AS432" s="169"/>
    </row>
    <row r="433" ht="15.75" customHeight="1">
      <c r="A433" s="165"/>
      <c r="B433" s="166"/>
      <c r="C433" s="57"/>
      <c r="D433" s="57"/>
      <c r="E433" s="167"/>
      <c r="F433" s="168"/>
      <c r="G433" s="167"/>
      <c r="H433" s="168"/>
      <c r="I433" s="167"/>
      <c r="J433" s="168"/>
      <c r="K433" s="167"/>
      <c r="L433" s="168"/>
      <c r="M433" s="167"/>
      <c r="N433" s="168"/>
      <c r="O433" s="167"/>
      <c r="P433" s="168"/>
      <c r="Q433" s="167"/>
      <c r="R433" s="168"/>
      <c r="S433" s="167"/>
      <c r="T433" s="168"/>
      <c r="U433" s="167"/>
      <c r="V433" s="168"/>
      <c r="W433" s="167"/>
      <c r="X433" s="168"/>
      <c r="Y433" s="167"/>
      <c r="Z433" s="168"/>
      <c r="AA433" s="167"/>
      <c r="AB433" s="168"/>
      <c r="AC433" s="167"/>
      <c r="AD433" s="168"/>
      <c r="AE433" s="166"/>
      <c r="AF433" s="57"/>
      <c r="AG433" s="168"/>
      <c r="AH433" s="168"/>
      <c r="AI433" s="168"/>
      <c r="AJ433" s="168"/>
      <c r="AK433" s="168"/>
      <c r="AL433" s="168"/>
      <c r="AM433" s="168"/>
      <c r="AN433" s="168"/>
      <c r="AO433" s="168"/>
      <c r="AP433" s="168"/>
      <c r="AQ433" s="168"/>
      <c r="AR433" s="169"/>
      <c r="AS433" s="169"/>
    </row>
    <row r="434" ht="15.75" customHeight="1">
      <c r="A434" s="165"/>
      <c r="B434" s="166"/>
      <c r="C434" s="57"/>
      <c r="D434" s="57"/>
      <c r="E434" s="167"/>
      <c r="F434" s="168"/>
      <c r="G434" s="167"/>
      <c r="H434" s="168"/>
      <c r="I434" s="167"/>
      <c r="J434" s="168"/>
      <c r="K434" s="167"/>
      <c r="L434" s="168"/>
      <c r="M434" s="167"/>
      <c r="N434" s="168"/>
      <c r="O434" s="167"/>
      <c r="P434" s="168"/>
      <c r="Q434" s="167"/>
      <c r="R434" s="168"/>
      <c r="S434" s="167"/>
      <c r="T434" s="168"/>
      <c r="U434" s="167"/>
      <c r="V434" s="168"/>
      <c r="W434" s="167"/>
      <c r="X434" s="168"/>
      <c r="Y434" s="167"/>
      <c r="Z434" s="168"/>
      <c r="AA434" s="167"/>
      <c r="AB434" s="168"/>
      <c r="AC434" s="167"/>
      <c r="AD434" s="168"/>
      <c r="AE434" s="166"/>
      <c r="AF434" s="57"/>
      <c r="AG434" s="168"/>
      <c r="AH434" s="168"/>
      <c r="AI434" s="168"/>
      <c r="AJ434" s="168"/>
      <c r="AK434" s="168"/>
      <c r="AL434" s="168"/>
      <c r="AM434" s="168"/>
      <c r="AN434" s="168"/>
      <c r="AO434" s="168"/>
      <c r="AP434" s="168"/>
      <c r="AQ434" s="168"/>
      <c r="AR434" s="169"/>
      <c r="AS434" s="169"/>
    </row>
    <row r="435" ht="15.75" customHeight="1">
      <c r="A435" s="165"/>
      <c r="B435" s="166"/>
      <c r="C435" s="57"/>
      <c r="D435" s="57"/>
      <c r="E435" s="167"/>
      <c r="F435" s="168"/>
      <c r="G435" s="167"/>
      <c r="H435" s="168"/>
      <c r="I435" s="167"/>
      <c r="J435" s="168"/>
      <c r="K435" s="167"/>
      <c r="L435" s="168"/>
      <c r="M435" s="167"/>
      <c r="N435" s="168"/>
      <c r="O435" s="167"/>
      <c r="P435" s="168"/>
      <c r="Q435" s="167"/>
      <c r="R435" s="168"/>
      <c r="S435" s="167"/>
      <c r="T435" s="168"/>
      <c r="U435" s="167"/>
      <c r="V435" s="168"/>
      <c r="W435" s="167"/>
      <c r="X435" s="168"/>
      <c r="Y435" s="167"/>
      <c r="Z435" s="168"/>
      <c r="AA435" s="167"/>
      <c r="AB435" s="168"/>
      <c r="AC435" s="167"/>
      <c r="AD435" s="168"/>
      <c r="AE435" s="166"/>
      <c r="AF435" s="57"/>
      <c r="AG435" s="168"/>
      <c r="AH435" s="168"/>
      <c r="AI435" s="168"/>
      <c r="AJ435" s="168"/>
      <c r="AK435" s="168"/>
      <c r="AL435" s="168"/>
      <c r="AM435" s="168"/>
      <c r="AN435" s="168"/>
      <c r="AO435" s="168"/>
      <c r="AP435" s="168"/>
      <c r="AQ435" s="168"/>
      <c r="AR435" s="169"/>
      <c r="AS435" s="169"/>
    </row>
    <row r="436" ht="15.75" customHeight="1">
      <c r="A436" s="165"/>
      <c r="B436" s="166"/>
      <c r="C436" s="57"/>
      <c r="D436" s="57"/>
      <c r="E436" s="167"/>
      <c r="F436" s="168"/>
      <c r="G436" s="167"/>
      <c r="H436" s="168"/>
      <c r="I436" s="167"/>
      <c r="J436" s="168"/>
      <c r="K436" s="167"/>
      <c r="L436" s="168"/>
      <c r="M436" s="167"/>
      <c r="N436" s="168"/>
      <c r="O436" s="167"/>
      <c r="P436" s="168"/>
      <c r="Q436" s="167"/>
      <c r="R436" s="168"/>
      <c r="S436" s="167"/>
      <c r="T436" s="168"/>
      <c r="U436" s="167"/>
      <c r="V436" s="168"/>
      <c r="W436" s="167"/>
      <c r="X436" s="168"/>
      <c r="Y436" s="167"/>
      <c r="Z436" s="168"/>
      <c r="AA436" s="167"/>
      <c r="AB436" s="168"/>
      <c r="AC436" s="167"/>
      <c r="AD436" s="168"/>
      <c r="AE436" s="166"/>
      <c r="AF436" s="57"/>
      <c r="AG436" s="168"/>
      <c r="AH436" s="168"/>
      <c r="AI436" s="168"/>
      <c r="AJ436" s="168"/>
      <c r="AK436" s="168"/>
      <c r="AL436" s="168"/>
      <c r="AM436" s="168"/>
      <c r="AN436" s="168"/>
      <c r="AO436" s="168"/>
      <c r="AP436" s="168"/>
      <c r="AQ436" s="168"/>
      <c r="AR436" s="169"/>
      <c r="AS436" s="169"/>
    </row>
    <row r="437" ht="15.75" customHeight="1">
      <c r="A437" s="165"/>
      <c r="B437" s="166"/>
      <c r="C437" s="57"/>
      <c r="D437" s="57"/>
      <c r="E437" s="167"/>
      <c r="F437" s="168"/>
      <c r="G437" s="167"/>
      <c r="H437" s="168"/>
      <c r="I437" s="167"/>
      <c r="J437" s="168"/>
      <c r="K437" s="167"/>
      <c r="L437" s="168"/>
      <c r="M437" s="167"/>
      <c r="N437" s="168"/>
      <c r="O437" s="167"/>
      <c r="P437" s="168"/>
      <c r="Q437" s="167"/>
      <c r="R437" s="168"/>
      <c r="S437" s="167"/>
      <c r="T437" s="168"/>
      <c r="U437" s="167"/>
      <c r="V437" s="168"/>
      <c r="W437" s="167"/>
      <c r="X437" s="168"/>
      <c r="Y437" s="167"/>
      <c r="Z437" s="168"/>
      <c r="AA437" s="167"/>
      <c r="AB437" s="168"/>
      <c r="AC437" s="167"/>
      <c r="AD437" s="168"/>
      <c r="AE437" s="166"/>
      <c r="AF437" s="57"/>
      <c r="AG437" s="168"/>
      <c r="AH437" s="168"/>
      <c r="AI437" s="168"/>
      <c r="AJ437" s="168"/>
      <c r="AK437" s="168"/>
      <c r="AL437" s="168"/>
      <c r="AM437" s="168"/>
      <c r="AN437" s="168"/>
      <c r="AO437" s="168"/>
      <c r="AP437" s="168"/>
      <c r="AQ437" s="168"/>
      <c r="AR437" s="169"/>
      <c r="AS437" s="169"/>
    </row>
    <row r="438" ht="15.75" customHeight="1">
      <c r="A438" s="165"/>
      <c r="B438" s="166"/>
      <c r="C438" s="57"/>
      <c r="D438" s="57"/>
      <c r="E438" s="167"/>
      <c r="F438" s="168"/>
      <c r="G438" s="167"/>
      <c r="H438" s="168"/>
      <c r="I438" s="167"/>
      <c r="J438" s="168"/>
      <c r="K438" s="167"/>
      <c r="L438" s="168"/>
      <c r="M438" s="167"/>
      <c r="N438" s="168"/>
      <c r="O438" s="167"/>
      <c r="P438" s="168"/>
      <c r="Q438" s="167"/>
      <c r="R438" s="168"/>
      <c r="S438" s="167"/>
      <c r="T438" s="168"/>
      <c r="U438" s="167"/>
      <c r="V438" s="168"/>
      <c r="W438" s="167"/>
      <c r="X438" s="168"/>
      <c r="Y438" s="167"/>
      <c r="Z438" s="168"/>
      <c r="AA438" s="167"/>
      <c r="AB438" s="168"/>
      <c r="AC438" s="167"/>
      <c r="AD438" s="168"/>
      <c r="AE438" s="166"/>
      <c r="AF438" s="57"/>
      <c r="AG438" s="168"/>
      <c r="AH438" s="168"/>
      <c r="AI438" s="168"/>
      <c r="AJ438" s="168"/>
      <c r="AK438" s="168"/>
      <c r="AL438" s="168"/>
      <c r="AM438" s="168"/>
      <c r="AN438" s="168"/>
      <c r="AO438" s="168"/>
      <c r="AP438" s="168"/>
      <c r="AQ438" s="168"/>
      <c r="AR438" s="169"/>
      <c r="AS438" s="169"/>
    </row>
    <row r="439" ht="15.75" customHeight="1">
      <c r="A439" s="165"/>
      <c r="B439" s="166"/>
      <c r="C439" s="57"/>
      <c r="D439" s="57"/>
      <c r="E439" s="167"/>
      <c r="F439" s="168"/>
      <c r="G439" s="167"/>
      <c r="H439" s="168"/>
      <c r="I439" s="167"/>
      <c r="J439" s="168"/>
      <c r="K439" s="167"/>
      <c r="L439" s="168"/>
      <c r="M439" s="167"/>
      <c r="N439" s="168"/>
      <c r="O439" s="167"/>
      <c r="P439" s="168"/>
      <c r="Q439" s="167"/>
      <c r="R439" s="168"/>
      <c r="S439" s="167"/>
      <c r="T439" s="168"/>
      <c r="U439" s="167"/>
      <c r="V439" s="168"/>
      <c r="W439" s="167"/>
      <c r="X439" s="168"/>
      <c r="Y439" s="167"/>
      <c r="Z439" s="168"/>
      <c r="AA439" s="167"/>
      <c r="AB439" s="168"/>
      <c r="AC439" s="167"/>
      <c r="AD439" s="168"/>
      <c r="AE439" s="166"/>
      <c r="AF439" s="57"/>
      <c r="AG439" s="168"/>
      <c r="AH439" s="168"/>
      <c r="AI439" s="168"/>
      <c r="AJ439" s="168"/>
      <c r="AK439" s="168"/>
      <c r="AL439" s="168"/>
      <c r="AM439" s="168"/>
      <c r="AN439" s="168"/>
      <c r="AO439" s="168"/>
      <c r="AP439" s="168"/>
      <c r="AQ439" s="168"/>
      <c r="AR439" s="169"/>
      <c r="AS439" s="169"/>
    </row>
    <row r="440" ht="15.75" customHeight="1">
      <c r="A440" s="165"/>
      <c r="B440" s="166"/>
      <c r="C440" s="57"/>
      <c r="D440" s="57"/>
      <c r="E440" s="167"/>
      <c r="F440" s="168"/>
      <c r="G440" s="167"/>
      <c r="H440" s="168"/>
      <c r="I440" s="167"/>
      <c r="J440" s="168"/>
      <c r="K440" s="167"/>
      <c r="L440" s="168"/>
      <c r="M440" s="167"/>
      <c r="N440" s="168"/>
      <c r="O440" s="167"/>
      <c r="P440" s="168"/>
      <c r="Q440" s="167"/>
      <c r="R440" s="168"/>
      <c r="S440" s="167"/>
      <c r="T440" s="168"/>
      <c r="U440" s="167"/>
      <c r="V440" s="168"/>
      <c r="W440" s="167"/>
      <c r="X440" s="168"/>
      <c r="Y440" s="167"/>
      <c r="Z440" s="168"/>
      <c r="AA440" s="167"/>
      <c r="AB440" s="168"/>
      <c r="AC440" s="167"/>
      <c r="AD440" s="168"/>
      <c r="AE440" s="166"/>
      <c r="AF440" s="57"/>
      <c r="AG440" s="168"/>
      <c r="AH440" s="168"/>
      <c r="AI440" s="168"/>
      <c r="AJ440" s="168"/>
      <c r="AK440" s="168"/>
      <c r="AL440" s="168"/>
      <c r="AM440" s="168"/>
      <c r="AN440" s="168"/>
      <c r="AO440" s="168"/>
      <c r="AP440" s="168"/>
      <c r="AQ440" s="168"/>
      <c r="AR440" s="169"/>
      <c r="AS440" s="169"/>
    </row>
    <row r="441" ht="15.75" customHeight="1">
      <c r="A441" s="165"/>
      <c r="B441" s="166"/>
      <c r="C441" s="57"/>
      <c r="D441" s="57"/>
      <c r="E441" s="167"/>
      <c r="F441" s="168"/>
      <c r="G441" s="167"/>
      <c r="H441" s="168"/>
      <c r="I441" s="167"/>
      <c r="J441" s="168"/>
      <c r="K441" s="167"/>
      <c r="L441" s="168"/>
      <c r="M441" s="167"/>
      <c r="N441" s="168"/>
      <c r="O441" s="167"/>
      <c r="P441" s="168"/>
      <c r="Q441" s="167"/>
      <c r="R441" s="168"/>
      <c r="S441" s="167"/>
      <c r="T441" s="168"/>
      <c r="U441" s="167"/>
      <c r="V441" s="168"/>
      <c r="W441" s="167"/>
      <c r="X441" s="168"/>
      <c r="Y441" s="167"/>
      <c r="Z441" s="168"/>
      <c r="AA441" s="167"/>
      <c r="AB441" s="168"/>
      <c r="AC441" s="167"/>
      <c r="AD441" s="168"/>
      <c r="AE441" s="166"/>
      <c r="AF441" s="57"/>
      <c r="AG441" s="168"/>
      <c r="AH441" s="168"/>
      <c r="AI441" s="168"/>
      <c r="AJ441" s="168"/>
      <c r="AK441" s="168"/>
      <c r="AL441" s="168"/>
      <c r="AM441" s="168"/>
      <c r="AN441" s="168"/>
      <c r="AO441" s="168"/>
      <c r="AP441" s="168"/>
      <c r="AQ441" s="168"/>
      <c r="AR441" s="169"/>
      <c r="AS441" s="169"/>
    </row>
    <row r="442" ht="15.75" customHeight="1">
      <c r="A442" s="165"/>
      <c r="B442" s="166"/>
      <c r="C442" s="57"/>
      <c r="D442" s="57"/>
      <c r="E442" s="167"/>
      <c r="F442" s="168"/>
      <c r="G442" s="167"/>
      <c r="H442" s="168"/>
      <c r="I442" s="167"/>
      <c r="J442" s="168"/>
      <c r="K442" s="167"/>
      <c r="L442" s="168"/>
      <c r="M442" s="167"/>
      <c r="N442" s="168"/>
      <c r="O442" s="167"/>
      <c r="P442" s="168"/>
      <c r="Q442" s="167"/>
      <c r="R442" s="168"/>
      <c r="S442" s="167"/>
      <c r="T442" s="168"/>
      <c r="U442" s="167"/>
      <c r="V442" s="168"/>
      <c r="W442" s="167"/>
      <c r="X442" s="168"/>
      <c r="Y442" s="167"/>
      <c r="Z442" s="168"/>
      <c r="AA442" s="167"/>
      <c r="AB442" s="168"/>
      <c r="AC442" s="167"/>
      <c r="AD442" s="168"/>
      <c r="AE442" s="166"/>
      <c r="AF442" s="57"/>
      <c r="AG442" s="168"/>
      <c r="AH442" s="168"/>
      <c r="AI442" s="168"/>
      <c r="AJ442" s="168"/>
      <c r="AK442" s="168"/>
      <c r="AL442" s="168"/>
      <c r="AM442" s="168"/>
      <c r="AN442" s="168"/>
      <c r="AO442" s="168"/>
      <c r="AP442" s="168"/>
      <c r="AQ442" s="168"/>
      <c r="AR442" s="169"/>
      <c r="AS442" s="169"/>
    </row>
    <row r="443" ht="15.75" customHeight="1">
      <c r="A443" s="165"/>
      <c r="B443" s="166"/>
      <c r="C443" s="57"/>
      <c r="D443" s="57"/>
      <c r="E443" s="167"/>
      <c r="F443" s="168"/>
      <c r="G443" s="167"/>
      <c r="H443" s="168"/>
      <c r="I443" s="167"/>
      <c r="J443" s="168"/>
      <c r="K443" s="167"/>
      <c r="L443" s="168"/>
      <c r="M443" s="167"/>
      <c r="N443" s="168"/>
      <c r="O443" s="167"/>
      <c r="P443" s="168"/>
      <c r="Q443" s="167"/>
      <c r="R443" s="168"/>
      <c r="S443" s="167"/>
      <c r="T443" s="168"/>
      <c r="U443" s="167"/>
      <c r="V443" s="168"/>
      <c r="W443" s="167"/>
      <c r="X443" s="168"/>
      <c r="Y443" s="167"/>
      <c r="Z443" s="168"/>
      <c r="AA443" s="167"/>
      <c r="AB443" s="168"/>
      <c r="AC443" s="167"/>
      <c r="AD443" s="168"/>
      <c r="AE443" s="166"/>
      <c r="AF443" s="57"/>
      <c r="AG443" s="168"/>
      <c r="AH443" s="168"/>
      <c r="AI443" s="168"/>
      <c r="AJ443" s="168"/>
      <c r="AK443" s="168"/>
      <c r="AL443" s="168"/>
      <c r="AM443" s="168"/>
      <c r="AN443" s="168"/>
      <c r="AO443" s="168"/>
      <c r="AP443" s="168"/>
      <c r="AQ443" s="168"/>
      <c r="AR443" s="169"/>
      <c r="AS443" s="169"/>
    </row>
    <row r="444" ht="15.75" customHeight="1">
      <c r="A444" s="165"/>
      <c r="B444" s="166"/>
      <c r="C444" s="57"/>
      <c r="D444" s="57"/>
      <c r="E444" s="167"/>
      <c r="F444" s="168"/>
      <c r="G444" s="167"/>
      <c r="H444" s="168"/>
      <c r="I444" s="167"/>
      <c r="J444" s="168"/>
      <c r="K444" s="167"/>
      <c r="L444" s="168"/>
      <c r="M444" s="167"/>
      <c r="N444" s="168"/>
      <c r="O444" s="167"/>
      <c r="P444" s="168"/>
      <c r="Q444" s="167"/>
      <c r="R444" s="168"/>
      <c r="S444" s="167"/>
      <c r="T444" s="168"/>
      <c r="U444" s="167"/>
      <c r="V444" s="168"/>
      <c r="W444" s="167"/>
      <c r="X444" s="168"/>
      <c r="Y444" s="167"/>
      <c r="Z444" s="168"/>
      <c r="AA444" s="167"/>
      <c r="AB444" s="168"/>
      <c r="AC444" s="167"/>
      <c r="AD444" s="168"/>
      <c r="AE444" s="166"/>
      <c r="AF444" s="57"/>
      <c r="AG444" s="168"/>
      <c r="AH444" s="168"/>
      <c r="AI444" s="168"/>
      <c r="AJ444" s="168"/>
      <c r="AK444" s="168"/>
      <c r="AL444" s="168"/>
      <c r="AM444" s="168"/>
      <c r="AN444" s="168"/>
      <c r="AO444" s="168"/>
      <c r="AP444" s="168"/>
      <c r="AQ444" s="168"/>
      <c r="AR444" s="169"/>
      <c r="AS444" s="169"/>
    </row>
    <row r="445" ht="15.75" customHeight="1">
      <c r="A445" s="165"/>
      <c r="B445" s="166"/>
      <c r="C445" s="57"/>
      <c r="D445" s="57"/>
      <c r="E445" s="167"/>
      <c r="F445" s="168"/>
      <c r="G445" s="167"/>
      <c r="H445" s="168"/>
      <c r="I445" s="167"/>
      <c r="J445" s="168"/>
      <c r="K445" s="167"/>
      <c r="L445" s="168"/>
      <c r="M445" s="167"/>
      <c r="N445" s="168"/>
      <c r="O445" s="167"/>
      <c r="P445" s="168"/>
      <c r="Q445" s="167"/>
      <c r="R445" s="168"/>
      <c r="S445" s="167"/>
      <c r="T445" s="168"/>
      <c r="U445" s="167"/>
      <c r="V445" s="168"/>
      <c r="W445" s="167"/>
      <c r="X445" s="168"/>
      <c r="Y445" s="167"/>
      <c r="Z445" s="168"/>
      <c r="AA445" s="167"/>
      <c r="AB445" s="168"/>
      <c r="AC445" s="167"/>
      <c r="AD445" s="168"/>
      <c r="AE445" s="166"/>
      <c r="AF445" s="57"/>
      <c r="AG445" s="168"/>
      <c r="AH445" s="168"/>
      <c r="AI445" s="168"/>
      <c r="AJ445" s="168"/>
      <c r="AK445" s="168"/>
      <c r="AL445" s="168"/>
      <c r="AM445" s="168"/>
      <c r="AN445" s="168"/>
      <c r="AO445" s="168"/>
      <c r="AP445" s="168"/>
      <c r="AQ445" s="168"/>
      <c r="AR445" s="169"/>
      <c r="AS445" s="169"/>
    </row>
    <row r="446" ht="15.75" customHeight="1">
      <c r="A446" s="165"/>
      <c r="B446" s="166"/>
      <c r="C446" s="57"/>
      <c r="D446" s="57"/>
      <c r="E446" s="167"/>
      <c r="F446" s="168"/>
      <c r="G446" s="167"/>
      <c r="H446" s="168"/>
      <c r="I446" s="167"/>
      <c r="J446" s="168"/>
      <c r="K446" s="167"/>
      <c r="L446" s="168"/>
      <c r="M446" s="167"/>
      <c r="N446" s="168"/>
      <c r="O446" s="167"/>
      <c r="P446" s="168"/>
      <c r="Q446" s="167"/>
      <c r="R446" s="168"/>
      <c r="S446" s="167"/>
      <c r="T446" s="168"/>
      <c r="U446" s="167"/>
      <c r="V446" s="168"/>
      <c r="W446" s="167"/>
      <c r="X446" s="168"/>
      <c r="Y446" s="167"/>
      <c r="Z446" s="168"/>
      <c r="AA446" s="167"/>
      <c r="AB446" s="168"/>
      <c r="AC446" s="167"/>
      <c r="AD446" s="168"/>
      <c r="AE446" s="166"/>
      <c r="AF446" s="57"/>
      <c r="AG446" s="168"/>
      <c r="AH446" s="168"/>
      <c r="AI446" s="168"/>
      <c r="AJ446" s="168"/>
      <c r="AK446" s="168"/>
      <c r="AL446" s="168"/>
      <c r="AM446" s="168"/>
      <c r="AN446" s="168"/>
      <c r="AO446" s="168"/>
      <c r="AP446" s="168"/>
      <c r="AQ446" s="168"/>
      <c r="AR446" s="169"/>
      <c r="AS446" s="169"/>
    </row>
    <row r="447" ht="15.75" customHeight="1">
      <c r="A447" s="165"/>
      <c r="B447" s="166"/>
      <c r="C447" s="57"/>
      <c r="D447" s="57"/>
      <c r="E447" s="167"/>
      <c r="F447" s="168"/>
      <c r="G447" s="167"/>
      <c r="H447" s="168"/>
      <c r="I447" s="167"/>
      <c r="J447" s="168"/>
      <c r="K447" s="167"/>
      <c r="L447" s="168"/>
      <c r="M447" s="167"/>
      <c r="N447" s="168"/>
      <c r="O447" s="167"/>
      <c r="P447" s="168"/>
      <c r="Q447" s="167"/>
      <c r="R447" s="168"/>
      <c r="S447" s="167"/>
      <c r="T447" s="168"/>
      <c r="U447" s="167"/>
      <c r="V447" s="168"/>
      <c r="W447" s="167"/>
      <c r="X447" s="168"/>
      <c r="Y447" s="167"/>
      <c r="Z447" s="168"/>
      <c r="AA447" s="167"/>
      <c r="AB447" s="168"/>
      <c r="AC447" s="167"/>
      <c r="AD447" s="168"/>
      <c r="AE447" s="166"/>
      <c r="AF447" s="57"/>
      <c r="AG447" s="168"/>
      <c r="AH447" s="168"/>
      <c r="AI447" s="168"/>
      <c r="AJ447" s="168"/>
      <c r="AK447" s="168"/>
      <c r="AL447" s="168"/>
      <c r="AM447" s="168"/>
      <c r="AN447" s="168"/>
      <c r="AO447" s="168"/>
      <c r="AP447" s="168"/>
      <c r="AQ447" s="168"/>
      <c r="AR447" s="169"/>
      <c r="AS447" s="169"/>
    </row>
    <row r="448" ht="15.75" customHeight="1">
      <c r="A448" s="165"/>
      <c r="B448" s="166"/>
      <c r="C448" s="57"/>
      <c r="D448" s="57"/>
      <c r="E448" s="167"/>
      <c r="F448" s="168"/>
      <c r="G448" s="167"/>
      <c r="H448" s="168"/>
      <c r="I448" s="167"/>
      <c r="J448" s="168"/>
      <c r="K448" s="167"/>
      <c r="L448" s="168"/>
      <c r="M448" s="167"/>
      <c r="N448" s="168"/>
      <c r="O448" s="167"/>
      <c r="P448" s="168"/>
      <c r="Q448" s="167"/>
      <c r="R448" s="168"/>
      <c r="S448" s="167"/>
      <c r="T448" s="168"/>
      <c r="U448" s="167"/>
      <c r="V448" s="168"/>
      <c r="W448" s="167"/>
      <c r="X448" s="168"/>
      <c r="Y448" s="167"/>
      <c r="Z448" s="168"/>
      <c r="AA448" s="167"/>
      <c r="AB448" s="168"/>
      <c r="AC448" s="167"/>
      <c r="AD448" s="168"/>
      <c r="AE448" s="166"/>
      <c r="AF448" s="57"/>
      <c r="AG448" s="168"/>
      <c r="AH448" s="168"/>
      <c r="AI448" s="168"/>
      <c r="AJ448" s="168"/>
      <c r="AK448" s="168"/>
      <c r="AL448" s="168"/>
      <c r="AM448" s="168"/>
      <c r="AN448" s="168"/>
      <c r="AO448" s="168"/>
      <c r="AP448" s="168"/>
      <c r="AQ448" s="168"/>
      <c r="AR448" s="169"/>
      <c r="AS448" s="169"/>
    </row>
    <row r="449" ht="15.75" customHeight="1">
      <c r="A449" s="165"/>
      <c r="B449" s="166"/>
      <c r="C449" s="57"/>
      <c r="D449" s="57"/>
      <c r="E449" s="167"/>
      <c r="F449" s="168"/>
      <c r="G449" s="167"/>
      <c r="H449" s="168"/>
      <c r="I449" s="167"/>
      <c r="J449" s="168"/>
      <c r="K449" s="167"/>
      <c r="L449" s="168"/>
      <c r="M449" s="167"/>
      <c r="N449" s="168"/>
      <c r="O449" s="167"/>
      <c r="P449" s="168"/>
      <c r="Q449" s="167"/>
      <c r="R449" s="168"/>
      <c r="S449" s="167"/>
      <c r="T449" s="168"/>
      <c r="U449" s="167"/>
      <c r="V449" s="168"/>
      <c r="W449" s="167"/>
      <c r="X449" s="168"/>
      <c r="Y449" s="167"/>
      <c r="Z449" s="168"/>
      <c r="AA449" s="167"/>
      <c r="AB449" s="168"/>
      <c r="AC449" s="167"/>
      <c r="AD449" s="168"/>
      <c r="AE449" s="166"/>
      <c r="AF449" s="57"/>
      <c r="AG449" s="168"/>
      <c r="AH449" s="168"/>
      <c r="AI449" s="168"/>
      <c r="AJ449" s="168"/>
      <c r="AK449" s="168"/>
      <c r="AL449" s="168"/>
      <c r="AM449" s="168"/>
      <c r="AN449" s="168"/>
      <c r="AO449" s="168"/>
      <c r="AP449" s="168"/>
      <c r="AQ449" s="168"/>
      <c r="AR449" s="169"/>
      <c r="AS449" s="169"/>
    </row>
    <row r="450" ht="15.75" customHeight="1">
      <c r="A450" s="165"/>
      <c r="B450" s="166"/>
      <c r="C450" s="57"/>
      <c r="D450" s="57"/>
      <c r="E450" s="167"/>
      <c r="F450" s="168"/>
      <c r="G450" s="167"/>
      <c r="H450" s="168"/>
      <c r="I450" s="167"/>
      <c r="J450" s="168"/>
      <c r="K450" s="167"/>
      <c r="L450" s="168"/>
      <c r="M450" s="167"/>
      <c r="N450" s="168"/>
      <c r="O450" s="167"/>
      <c r="P450" s="168"/>
      <c r="Q450" s="167"/>
      <c r="R450" s="168"/>
      <c r="S450" s="167"/>
      <c r="T450" s="168"/>
      <c r="U450" s="167"/>
      <c r="V450" s="168"/>
      <c r="W450" s="167"/>
      <c r="X450" s="168"/>
      <c r="Y450" s="167"/>
      <c r="Z450" s="168"/>
      <c r="AA450" s="167"/>
      <c r="AB450" s="168"/>
      <c r="AC450" s="167"/>
      <c r="AD450" s="168"/>
      <c r="AE450" s="166"/>
      <c r="AF450" s="57"/>
      <c r="AG450" s="168"/>
      <c r="AH450" s="168"/>
      <c r="AI450" s="168"/>
      <c r="AJ450" s="168"/>
      <c r="AK450" s="168"/>
      <c r="AL450" s="168"/>
      <c r="AM450" s="168"/>
      <c r="AN450" s="168"/>
      <c r="AO450" s="168"/>
      <c r="AP450" s="168"/>
      <c r="AQ450" s="168"/>
      <c r="AR450" s="169"/>
      <c r="AS450" s="169"/>
    </row>
    <row r="451" ht="15.75" customHeight="1">
      <c r="A451" s="165"/>
      <c r="B451" s="166"/>
      <c r="C451" s="57"/>
      <c r="D451" s="57"/>
      <c r="E451" s="167"/>
      <c r="F451" s="168"/>
      <c r="G451" s="167"/>
      <c r="H451" s="168"/>
      <c r="I451" s="167"/>
      <c r="J451" s="168"/>
      <c r="K451" s="167"/>
      <c r="L451" s="168"/>
      <c r="M451" s="167"/>
      <c r="N451" s="168"/>
      <c r="O451" s="167"/>
      <c r="P451" s="168"/>
      <c r="Q451" s="167"/>
      <c r="R451" s="168"/>
      <c r="S451" s="167"/>
      <c r="T451" s="168"/>
      <c r="U451" s="167"/>
      <c r="V451" s="168"/>
      <c r="W451" s="167"/>
      <c r="X451" s="168"/>
      <c r="Y451" s="167"/>
      <c r="Z451" s="168"/>
      <c r="AA451" s="167"/>
      <c r="AB451" s="168"/>
      <c r="AC451" s="167"/>
      <c r="AD451" s="168"/>
      <c r="AE451" s="166"/>
      <c r="AF451" s="57"/>
      <c r="AG451" s="168"/>
      <c r="AH451" s="168"/>
      <c r="AI451" s="168"/>
      <c r="AJ451" s="168"/>
      <c r="AK451" s="168"/>
      <c r="AL451" s="168"/>
      <c r="AM451" s="168"/>
      <c r="AN451" s="168"/>
      <c r="AO451" s="168"/>
      <c r="AP451" s="168"/>
      <c r="AQ451" s="168"/>
      <c r="AR451" s="169"/>
      <c r="AS451" s="169"/>
    </row>
    <row r="452" ht="15.75" customHeight="1">
      <c r="A452" s="156"/>
      <c r="B452" s="156"/>
      <c r="C452" s="170"/>
      <c r="D452" s="170"/>
      <c r="E452" s="171"/>
      <c r="F452" s="172"/>
      <c r="G452" s="171"/>
      <c r="H452" s="172"/>
      <c r="I452" s="171"/>
      <c r="J452" s="172"/>
      <c r="K452" s="171"/>
      <c r="L452" s="172"/>
      <c r="M452" s="171"/>
      <c r="N452" s="172"/>
      <c r="O452" s="171"/>
      <c r="P452" s="172"/>
      <c r="Q452" s="171"/>
      <c r="R452" s="172"/>
      <c r="S452" s="171"/>
      <c r="T452" s="172"/>
      <c r="U452" s="171"/>
      <c r="V452" s="172"/>
      <c r="W452" s="171"/>
      <c r="X452" s="172"/>
      <c r="Y452" s="171"/>
      <c r="Z452" s="172"/>
      <c r="AA452" s="171"/>
      <c r="AB452" s="172"/>
      <c r="AC452" s="171"/>
      <c r="AD452" s="172"/>
      <c r="AE452" s="156"/>
      <c r="AF452" s="170"/>
      <c r="AG452" s="172"/>
      <c r="AH452" s="172"/>
      <c r="AI452" s="172"/>
      <c r="AJ452" s="172"/>
      <c r="AK452" s="172"/>
      <c r="AL452" s="172"/>
      <c r="AM452" s="172"/>
      <c r="AN452" s="172"/>
      <c r="AO452" s="172"/>
      <c r="AP452" s="172"/>
      <c r="AQ452" s="172"/>
      <c r="AR452" s="173"/>
      <c r="AS452" s="173"/>
    </row>
    <row r="453" ht="15.75" customHeight="1">
      <c r="A453" s="156"/>
      <c r="B453" s="156"/>
      <c r="C453" s="170"/>
      <c r="D453" s="170"/>
      <c r="E453" s="171"/>
      <c r="F453" s="172"/>
      <c r="G453" s="171"/>
      <c r="H453" s="172"/>
      <c r="I453" s="171"/>
      <c r="J453" s="172"/>
      <c r="K453" s="171"/>
      <c r="L453" s="172"/>
      <c r="M453" s="171"/>
      <c r="N453" s="172"/>
      <c r="O453" s="171"/>
      <c r="P453" s="172"/>
      <c r="Q453" s="171"/>
      <c r="R453" s="172"/>
      <c r="S453" s="171"/>
      <c r="T453" s="172"/>
      <c r="U453" s="171"/>
      <c r="V453" s="172"/>
      <c r="W453" s="171"/>
      <c r="X453" s="172"/>
      <c r="Y453" s="171"/>
      <c r="Z453" s="172"/>
      <c r="AA453" s="171"/>
      <c r="AB453" s="172"/>
      <c r="AC453" s="171"/>
      <c r="AD453" s="172"/>
      <c r="AE453" s="156"/>
      <c r="AF453" s="170"/>
      <c r="AG453" s="172"/>
      <c r="AH453" s="172"/>
      <c r="AI453" s="172"/>
      <c r="AJ453" s="172"/>
      <c r="AK453" s="172"/>
      <c r="AL453" s="172"/>
      <c r="AM453" s="172"/>
      <c r="AN453" s="172"/>
      <c r="AO453" s="172"/>
      <c r="AP453" s="172"/>
      <c r="AQ453" s="172"/>
      <c r="AR453" s="173"/>
      <c r="AS453" s="173"/>
    </row>
    <row r="454" ht="15.75" customHeight="1">
      <c r="A454" s="156"/>
      <c r="B454" s="156"/>
      <c r="C454" s="170"/>
      <c r="D454" s="170"/>
      <c r="E454" s="171"/>
      <c r="F454" s="172"/>
      <c r="G454" s="171"/>
      <c r="H454" s="172"/>
      <c r="I454" s="171"/>
      <c r="J454" s="172"/>
      <c r="K454" s="171"/>
      <c r="L454" s="172"/>
      <c r="M454" s="171"/>
      <c r="N454" s="172"/>
      <c r="O454" s="171"/>
      <c r="P454" s="172"/>
      <c r="Q454" s="171"/>
      <c r="R454" s="172"/>
      <c r="S454" s="171"/>
      <c r="T454" s="172"/>
      <c r="U454" s="171"/>
      <c r="V454" s="172"/>
      <c r="W454" s="171"/>
      <c r="X454" s="172"/>
      <c r="Y454" s="171"/>
      <c r="Z454" s="172"/>
      <c r="AA454" s="171"/>
      <c r="AB454" s="172"/>
      <c r="AC454" s="171"/>
      <c r="AD454" s="172"/>
      <c r="AE454" s="156"/>
      <c r="AF454" s="170"/>
      <c r="AG454" s="172"/>
      <c r="AH454" s="172"/>
      <c r="AI454" s="172"/>
      <c r="AJ454" s="172"/>
      <c r="AK454" s="172"/>
      <c r="AL454" s="172"/>
      <c r="AM454" s="172"/>
      <c r="AN454" s="172"/>
      <c r="AO454" s="172"/>
      <c r="AP454" s="172"/>
      <c r="AQ454" s="172"/>
      <c r="AR454" s="173"/>
      <c r="AS454" s="173"/>
    </row>
    <row r="455" ht="15.75" customHeight="1">
      <c r="A455" s="156"/>
      <c r="B455" s="156"/>
      <c r="C455" s="170"/>
      <c r="D455" s="170"/>
      <c r="E455" s="171"/>
      <c r="F455" s="172"/>
      <c r="G455" s="171"/>
      <c r="H455" s="172"/>
      <c r="I455" s="171"/>
      <c r="J455" s="172"/>
      <c r="K455" s="171"/>
      <c r="L455" s="172"/>
      <c r="M455" s="171"/>
      <c r="N455" s="172"/>
      <c r="O455" s="171"/>
      <c r="P455" s="172"/>
      <c r="Q455" s="171"/>
      <c r="R455" s="172"/>
      <c r="S455" s="171"/>
      <c r="T455" s="172"/>
      <c r="U455" s="171"/>
      <c r="V455" s="172"/>
      <c r="W455" s="171"/>
      <c r="X455" s="172"/>
      <c r="Y455" s="171"/>
      <c r="Z455" s="172"/>
      <c r="AA455" s="171"/>
      <c r="AB455" s="172"/>
      <c r="AC455" s="171"/>
      <c r="AD455" s="172"/>
      <c r="AE455" s="156"/>
      <c r="AF455" s="170"/>
      <c r="AG455" s="172"/>
      <c r="AH455" s="172"/>
      <c r="AI455" s="172"/>
      <c r="AJ455" s="172"/>
      <c r="AK455" s="172"/>
      <c r="AL455" s="172"/>
      <c r="AM455" s="172"/>
      <c r="AN455" s="172"/>
      <c r="AO455" s="172"/>
      <c r="AP455" s="172"/>
      <c r="AQ455" s="172"/>
      <c r="AR455" s="173"/>
      <c r="AS455" s="173"/>
    </row>
    <row r="456" ht="15.75" customHeight="1">
      <c r="A456" s="156"/>
      <c r="B456" s="156"/>
      <c r="C456" s="170"/>
      <c r="D456" s="170"/>
      <c r="E456" s="171"/>
      <c r="F456" s="172"/>
      <c r="G456" s="171"/>
      <c r="H456" s="172"/>
      <c r="I456" s="171"/>
      <c r="J456" s="172"/>
      <c r="K456" s="171"/>
      <c r="L456" s="172"/>
      <c r="M456" s="171"/>
      <c r="N456" s="172"/>
      <c r="O456" s="171"/>
      <c r="P456" s="172"/>
      <c r="Q456" s="171"/>
      <c r="R456" s="172"/>
      <c r="S456" s="171"/>
      <c r="T456" s="172"/>
      <c r="U456" s="171"/>
      <c r="V456" s="172"/>
      <c r="W456" s="171"/>
      <c r="X456" s="172"/>
      <c r="Y456" s="171"/>
      <c r="Z456" s="172"/>
      <c r="AA456" s="171"/>
      <c r="AB456" s="172"/>
      <c r="AC456" s="171"/>
      <c r="AD456" s="172"/>
      <c r="AE456" s="156"/>
      <c r="AF456" s="170"/>
      <c r="AG456" s="172"/>
      <c r="AH456" s="172"/>
      <c r="AI456" s="172"/>
      <c r="AJ456" s="172"/>
      <c r="AK456" s="172"/>
      <c r="AL456" s="172"/>
      <c r="AM456" s="172"/>
      <c r="AN456" s="172"/>
      <c r="AO456" s="172"/>
      <c r="AP456" s="172"/>
      <c r="AQ456" s="172"/>
      <c r="AR456" s="173"/>
      <c r="AS456" s="173"/>
    </row>
    <row r="457" ht="15.75" customHeight="1">
      <c r="A457" s="156"/>
      <c r="B457" s="156"/>
      <c r="C457" s="170"/>
      <c r="D457" s="170"/>
      <c r="E457" s="171"/>
      <c r="F457" s="172"/>
      <c r="G457" s="171"/>
      <c r="H457" s="172"/>
      <c r="I457" s="171"/>
      <c r="J457" s="172"/>
      <c r="K457" s="171"/>
      <c r="L457" s="172"/>
      <c r="M457" s="171"/>
      <c r="N457" s="172"/>
      <c r="O457" s="171"/>
      <c r="P457" s="172"/>
      <c r="Q457" s="171"/>
      <c r="R457" s="172"/>
      <c r="S457" s="171"/>
      <c r="T457" s="172"/>
      <c r="U457" s="171"/>
      <c r="V457" s="172"/>
      <c r="W457" s="171"/>
      <c r="X457" s="172"/>
      <c r="Y457" s="171"/>
      <c r="Z457" s="172"/>
      <c r="AA457" s="171"/>
      <c r="AB457" s="172"/>
      <c r="AC457" s="171"/>
      <c r="AD457" s="172"/>
      <c r="AE457" s="156"/>
      <c r="AF457" s="170"/>
      <c r="AG457" s="172"/>
      <c r="AH457" s="172"/>
      <c r="AI457" s="172"/>
      <c r="AJ457" s="172"/>
      <c r="AK457" s="172"/>
      <c r="AL457" s="172"/>
      <c r="AM457" s="172"/>
      <c r="AN457" s="172"/>
      <c r="AO457" s="172"/>
      <c r="AP457" s="172"/>
      <c r="AQ457" s="172"/>
      <c r="AR457" s="173"/>
      <c r="AS457" s="173"/>
    </row>
    <row r="458" ht="15.75" customHeight="1">
      <c r="A458" s="156"/>
      <c r="B458" s="156"/>
      <c r="C458" s="170"/>
      <c r="D458" s="170"/>
      <c r="E458" s="171"/>
      <c r="F458" s="172"/>
      <c r="G458" s="171"/>
      <c r="H458" s="172"/>
      <c r="I458" s="171"/>
      <c r="J458" s="172"/>
      <c r="K458" s="171"/>
      <c r="L458" s="172"/>
      <c r="M458" s="171"/>
      <c r="N458" s="172"/>
      <c r="O458" s="171"/>
      <c r="P458" s="172"/>
      <c r="Q458" s="171"/>
      <c r="R458" s="172"/>
      <c r="S458" s="171"/>
      <c r="T458" s="172"/>
      <c r="U458" s="171"/>
      <c r="V458" s="172"/>
      <c r="W458" s="171"/>
      <c r="X458" s="172"/>
      <c r="Y458" s="171"/>
      <c r="Z458" s="172"/>
      <c r="AA458" s="171"/>
      <c r="AB458" s="172"/>
      <c r="AC458" s="171"/>
      <c r="AD458" s="172"/>
      <c r="AE458" s="156"/>
      <c r="AF458" s="170"/>
      <c r="AG458" s="172"/>
      <c r="AH458" s="172"/>
      <c r="AI458" s="172"/>
      <c r="AJ458" s="172"/>
      <c r="AK458" s="172"/>
      <c r="AL458" s="172"/>
      <c r="AM458" s="172"/>
      <c r="AN458" s="172"/>
      <c r="AO458" s="172"/>
      <c r="AP458" s="172"/>
      <c r="AQ458" s="172"/>
      <c r="AR458" s="173"/>
      <c r="AS458" s="173"/>
    </row>
    <row r="459" ht="15.75" customHeight="1">
      <c r="A459" s="156"/>
      <c r="B459" s="156"/>
      <c r="C459" s="170"/>
      <c r="D459" s="170"/>
      <c r="E459" s="171"/>
      <c r="F459" s="172"/>
      <c r="G459" s="171"/>
      <c r="H459" s="172"/>
      <c r="I459" s="171"/>
      <c r="J459" s="172"/>
      <c r="K459" s="171"/>
      <c r="L459" s="172"/>
      <c r="M459" s="171"/>
      <c r="N459" s="172"/>
      <c r="O459" s="171"/>
      <c r="P459" s="172"/>
      <c r="Q459" s="171"/>
      <c r="R459" s="172"/>
      <c r="S459" s="171"/>
      <c r="T459" s="172"/>
      <c r="U459" s="171"/>
      <c r="V459" s="172"/>
      <c r="W459" s="171"/>
      <c r="X459" s="172"/>
      <c r="Y459" s="171"/>
      <c r="Z459" s="172"/>
      <c r="AA459" s="171"/>
      <c r="AB459" s="172"/>
      <c r="AC459" s="171"/>
      <c r="AD459" s="172"/>
      <c r="AE459" s="156"/>
      <c r="AF459" s="170"/>
      <c r="AG459" s="172"/>
      <c r="AH459" s="172"/>
      <c r="AI459" s="172"/>
      <c r="AJ459" s="172"/>
      <c r="AK459" s="172"/>
      <c r="AL459" s="172"/>
      <c r="AM459" s="172"/>
      <c r="AN459" s="172"/>
      <c r="AO459" s="172"/>
      <c r="AP459" s="172"/>
      <c r="AQ459" s="172"/>
      <c r="AR459" s="173"/>
      <c r="AS459" s="173"/>
    </row>
    <row r="460" ht="15.75" customHeight="1">
      <c r="A460" s="156"/>
      <c r="B460" s="156"/>
      <c r="C460" s="170"/>
      <c r="D460" s="170"/>
      <c r="E460" s="171"/>
      <c r="F460" s="172"/>
      <c r="G460" s="171"/>
      <c r="H460" s="172"/>
      <c r="I460" s="171"/>
      <c r="J460" s="172"/>
      <c r="K460" s="171"/>
      <c r="L460" s="172"/>
      <c r="M460" s="171"/>
      <c r="N460" s="172"/>
      <c r="O460" s="171"/>
      <c r="P460" s="172"/>
      <c r="Q460" s="171"/>
      <c r="R460" s="172"/>
      <c r="S460" s="171"/>
      <c r="T460" s="172"/>
      <c r="U460" s="171"/>
      <c r="V460" s="172"/>
      <c r="W460" s="171"/>
      <c r="X460" s="172"/>
      <c r="Y460" s="171"/>
      <c r="Z460" s="172"/>
      <c r="AA460" s="171"/>
      <c r="AB460" s="172"/>
      <c r="AC460" s="171"/>
      <c r="AD460" s="172"/>
      <c r="AE460" s="156"/>
      <c r="AF460" s="170"/>
      <c r="AG460" s="172"/>
      <c r="AH460" s="172"/>
      <c r="AI460" s="172"/>
      <c r="AJ460" s="172"/>
      <c r="AK460" s="172"/>
      <c r="AL460" s="172"/>
      <c r="AM460" s="172"/>
      <c r="AN460" s="172"/>
      <c r="AO460" s="172"/>
      <c r="AP460" s="172"/>
      <c r="AQ460" s="172"/>
      <c r="AR460" s="173"/>
      <c r="AS460" s="173"/>
    </row>
    <row r="461" ht="15.75" customHeight="1">
      <c r="A461" s="156"/>
      <c r="B461" s="156"/>
      <c r="C461" s="170"/>
      <c r="D461" s="170"/>
      <c r="E461" s="171"/>
      <c r="F461" s="172"/>
      <c r="G461" s="171"/>
      <c r="H461" s="172"/>
      <c r="I461" s="171"/>
      <c r="J461" s="172"/>
      <c r="K461" s="171"/>
      <c r="L461" s="172"/>
      <c r="M461" s="171"/>
      <c r="N461" s="172"/>
      <c r="O461" s="171"/>
      <c r="P461" s="172"/>
      <c r="Q461" s="171"/>
      <c r="R461" s="172"/>
      <c r="S461" s="171"/>
      <c r="T461" s="172"/>
      <c r="U461" s="171"/>
      <c r="V461" s="172"/>
      <c r="W461" s="171"/>
      <c r="X461" s="172"/>
      <c r="Y461" s="171"/>
      <c r="Z461" s="172"/>
      <c r="AA461" s="171"/>
      <c r="AB461" s="172"/>
      <c r="AC461" s="171"/>
      <c r="AD461" s="172"/>
      <c r="AE461" s="156"/>
      <c r="AF461" s="170"/>
      <c r="AG461" s="172"/>
      <c r="AH461" s="172"/>
      <c r="AI461" s="172"/>
      <c r="AJ461" s="172"/>
      <c r="AK461" s="172"/>
      <c r="AL461" s="172"/>
      <c r="AM461" s="172"/>
      <c r="AN461" s="172"/>
      <c r="AO461" s="172"/>
      <c r="AP461" s="172"/>
      <c r="AQ461" s="172"/>
      <c r="AR461" s="173"/>
      <c r="AS461" s="173"/>
    </row>
    <row r="462" ht="15.75" customHeight="1">
      <c r="A462" s="156"/>
      <c r="B462" s="156"/>
      <c r="C462" s="170"/>
      <c r="D462" s="170"/>
      <c r="E462" s="171"/>
      <c r="F462" s="172"/>
      <c r="G462" s="171"/>
      <c r="H462" s="172"/>
      <c r="I462" s="171"/>
      <c r="J462" s="172"/>
      <c r="K462" s="171"/>
      <c r="L462" s="172"/>
      <c r="M462" s="171"/>
      <c r="N462" s="172"/>
      <c r="O462" s="171"/>
      <c r="P462" s="172"/>
      <c r="Q462" s="171"/>
      <c r="R462" s="172"/>
      <c r="S462" s="171"/>
      <c r="T462" s="172"/>
      <c r="U462" s="171"/>
      <c r="V462" s="172"/>
      <c r="W462" s="171"/>
      <c r="X462" s="172"/>
      <c r="Y462" s="171"/>
      <c r="Z462" s="172"/>
      <c r="AA462" s="171"/>
      <c r="AB462" s="172"/>
      <c r="AC462" s="171"/>
      <c r="AD462" s="172"/>
      <c r="AE462" s="156"/>
      <c r="AF462" s="170"/>
      <c r="AG462" s="172"/>
      <c r="AH462" s="172"/>
      <c r="AI462" s="172"/>
      <c r="AJ462" s="172"/>
      <c r="AK462" s="172"/>
      <c r="AL462" s="172"/>
      <c r="AM462" s="172"/>
      <c r="AN462" s="172"/>
      <c r="AO462" s="172"/>
      <c r="AP462" s="172"/>
      <c r="AQ462" s="172"/>
      <c r="AR462" s="173"/>
      <c r="AS462" s="173"/>
    </row>
    <row r="463" ht="15.75" customHeight="1">
      <c r="A463" s="156"/>
      <c r="B463" s="156"/>
      <c r="C463" s="170"/>
      <c r="D463" s="170"/>
      <c r="E463" s="171"/>
      <c r="F463" s="172"/>
      <c r="G463" s="171"/>
      <c r="H463" s="172"/>
      <c r="I463" s="171"/>
      <c r="J463" s="172"/>
      <c r="K463" s="171"/>
      <c r="L463" s="172"/>
      <c r="M463" s="171"/>
      <c r="N463" s="172"/>
      <c r="O463" s="171"/>
      <c r="P463" s="172"/>
      <c r="Q463" s="171"/>
      <c r="R463" s="172"/>
      <c r="S463" s="171"/>
      <c r="T463" s="172"/>
      <c r="U463" s="171"/>
      <c r="V463" s="172"/>
      <c r="W463" s="171"/>
      <c r="X463" s="172"/>
      <c r="Y463" s="171"/>
      <c r="Z463" s="172"/>
      <c r="AA463" s="171"/>
      <c r="AB463" s="172"/>
      <c r="AC463" s="171"/>
      <c r="AD463" s="172"/>
      <c r="AE463" s="156"/>
      <c r="AF463" s="170"/>
      <c r="AG463" s="172"/>
      <c r="AH463" s="172"/>
      <c r="AI463" s="172"/>
      <c r="AJ463" s="172"/>
      <c r="AK463" s="172"/>
      <c r="AL463" s="172"/>
      <c r="AM463" s="172"/>
      <c r="AN463" s="172"/>
      <c r="AO463" s="172"/>
      <c r="AP463" s="172"/>
      <c r="AQ463" s="172"/>
      <c r="AR463" s="173"/>
      <c r="AS463" s="173"/>
    </row>
    <row r="464" ht="15.75" customHeight="1">
      <c r="A464" s="156"/>
      <c r="B464" s="156"/>
      <c r="C464" s="170"/>
      <c r="D464" s="170"/>
      <c r="E464" s="171"/>
      <c r="F464" s="172"/>
      <c r="G464" s="171"/>
      <c r="H464" s="172"/>
      <c r="I464" s="171"/>
      <c r="J464" s="172"/>
      <c r="K464" s="171"/>
      <c r="L464" s="172"/>
      <c r="M464" s="171"/>
      <c r="N464" s="172"/>
      <c r="O464" s="171"/>
      <c r="P464" s="172"/>
      <c r="Q464" s="171"/>
      <c r="R464" s="172"/>
      <c r="S464" s="171"/>
      <c r="T464" s="172"/>
      <c r="U464" s="171"/>
      <c r="V464" s="172"/>
      <c r="W464" s="171"/>
      <c r="X464" s="172"/>
      <c r="Y464" s="171"/>
      <c r="Z464" s="172"/>
      <c r="AA464" s="171"/>
      <c r="AB464" s="172"/>
      <c r="AC464" s="171"/>
      <c r="AD464" s="172"/>
      <c r="AE464" s="156"/>
      <c r="AF464" s="170"/>
      <c r="AG464" s="172"/>
      <c r="AH464" s="172"/>
      <c r="AI464" s="172"/>
      <c r="AJ464" s="172"/>
      <c r="AK464" s="172"/>
      <c r="AL464" s="172"/>
      <c r="AM464" s="172"/>
      <c r="AN464" s="172"/>
      <c r="AO464" s="172"/>
      <c r="AP464" s="172"/>
      <c r="AQ464" s="172"/>
      <c r="AR464" s="173"/>
      <c r="AS464" s="173"/>
    </row>
    <row r="465" ht="15.75" customHeight="1">
      <c r="A465" s="156"/>
      <c r="B465" s="156"/>
      <c r="C465" s="170"/>
      <c r="D465" s="170"/>
      <c r="E465" s="171"/>
      <c r="F465" s="172"/>
      <c r="G465" s="171"/>
      <c r="H465" s="172"/>
      <c r="I465" s="171"/>
      <c r="J465" s="172"/>
      <c r="K465" s="171"/>
      <c r="L465" s="172"/>
      <c r="M465" s="171"/>
      <c r="N465" s="172"/>
      <c r="O465" s="171"/>
      <c r="P465" s="172"/>
      <c r="Q465" s="171"/>
      <c r="R465" s="172"/>
      <c r="S465" s="171"/>
      <c r="T465" s="172"/>
      <c r="U465" s="171"/>
      <c r="V465" s="172"/>
      <c r="W465" s="171"/>
      <c r="X465" s="172"/>
      <c r="Y465" s="171"/>
      <c r="Z465" s="172"/>
      <c r="AA465" s="171"/>
      <c r="AB465" s="172"/>
      <c r="AC465" s="171"/>
      <c r="AD465" s="172"/>
      <c r="AE465" s="156"/>
      <c r="AF465" s="170"/>
      <c r="AG465" s="172"/>
      <c r="AH465" s="172"/>
      <c r="AI465" s="172"/>
      <c r="AJ465" s="172"/>
      <c r="AK465" s="172"/>
      <c r="AL465" s="172"/>
      <c r="AM465" s="172"/>
      <c r="AN465" s="172"/>
      <c r="AO465" s="172"/>
      <c r="AP465" s="172"/>
      <c r="AQ465" s="172"/>
      <c r="AR465" s="173"/>
      <c r="AS465" s="173"/>
    </row>
    <row r="466" ht="15.75" customHeight="1">
      <c r="A466" s="156"/>
      <c r="B466" s="156"/>
      <c r="C466" s="170"/>
      <c r="D466" s="170"/>
      <c r="E466" s="171"/>
      <c r="F466" s="172"/>
      <c r="G466" s="171"/>
      <c r="H466" s="172"/>
      <c r="I466" s="171"/>
      <c r="J466" s="172"/>
      <c r="K466" s="171"/>
      <c r="L466" s="172"/>
      <c r="M466" s="171"/>
      <c r="N466" s="172"/>
      <c r="O466" s="171"/>
      <c r="P466" s="172"/>
      <c r="Q466" s="171"/>
      <c r="R466" s="172"/>
      <c r="S466" s="171"/>
      <c r="T466" s="172"/>
      <c r="U466" s="171"/>
      <c r="V466" s="172"/>
      <c r="W466" s="171"/>
      <c r="X466" s="172"/>
      <c r="Y466" s="171"/>
      <c r="Z466" s="172"/>
      <c r="AA466" s="171"/>
      <c r="AB466" s="172"/>
      <c r="AC466" s="171"/>
      <c r="AD466" s="172"/>
      <c r="AE466" s="156"/>
      <c r="AF466" s="170"/>
      <c r="AG466" s="172"/>
      <c r="AH466" s="172"/>
      <c r="AI466" s="172"/>
      <c r="AJ466" s="172"/>
      <c r="AK466" s="172"/>
      <c r="AL466" s="172"/>
      <c r="AM466" s="172"/>
      <c r="AN466" s="172"/>
      <c r="AO466" s="172"/>
      <c r="AP466" s="172"/>
      <c r="AQ466" s="172"/>
      <c r="AR466" s="173"/>
      <c r="AS466" s="173"/>
    </row>
    <row r="467" ht="15.75" customHeight="1">
      <c r="A467" s="156"/>
      <c r="B467" s="156"/>
      <c r="C467" s="170"/>
      <c r="D467" s="170"/>
      <c r="E467" s="171"/>
      <c r="F467" s="172"/>
      <c r="G467" s="171"/>
      <c r="H467" s="172"/>
      <c r="I467" s="171"/>
      <c r="J467" s="172"/>
      <c r="K467" s="171"/>
      <c r="L467" s="172"/>
      <c r="M467" s="171"/>
      <c r="N467" s="172"/>
      <c r="O467" s="171"/>
      <c r="P467" s="172"/>
      <c r="Q467" s="171"/>
      <c r="R467" s="172"/>
      <c r="S467" s="171"/>
      <c r="T467" s="172"/>
      <c r="U467" s="171"/>
      <c r="V467" s="172"/>
      <c r="W467" s="171"/>
      <c r="X467" s="172"/>
      <c r="Y467" s="171"/>
      <c r="Z467" s="172"/>
      <c r="AA467" s="171"/>
      <c r="AB467" s="172"/>
      <c r="AC467" s="171"/>
      <c r="AD467" s="172"/>
      <c r="AE467" s="156"/>
      <c r="AF467" s="170"/>
      <c r="AG467" s="172"/>
      <c r="AH467" s="172"/>
      <c r="AI467" s="172"/>
      <c r="AJ467" s="172"/>
      <c r="AK467" s="172"/>
      <c r="AL467" s="172"/>
      <c r="AM467" s="172"/>
      <c r="AN467" s="172"/>
      <c r="AO467" s="172"/>
      <c r="AP467" s="172"/>
      <c r="AQ467" s="172"/>
      <c r="AR467" s="173"/>
      <c r="AS467" s="173"/>
    </row>
    <row r="468" ht="15.75" customHeight="1">
      <c r="A468" s="156"/>
      <c r="B468" s="156"/>
      <c r="C468" s="170"/>
      <c r="D468" s="170"/>
      <c r="E468" s="171"/>
      <c r="F468" s="172"/>
      <c r="G468" s="171"/>
      <c r="H468" s="172"/>
      <c r="I468" s="171"/>
      <c r="J468" s="172"/>
      <c r="K468" s="171"/>
      <c r="L468" s="172"/>
      <c r="M468" s="171"/>
      <c r="N468" s="172"/>
      <c r="O468" s="171"/>
      <c r="P468" s="172"/>
      <c r="Q468" s="171"/>
      <c r="R468" s="172"/>
      <c r="S468" s="171"/>
      <c r="T468" s="172"/>
      <c r="U468" s="171"/>
      <c r="V468" s="172"/>
      <c r="W468" s="171"/>
      <c r="X468" s="172"/>
      <c r="Y468" s="171"/>
      <c r="Z468" s="172"/>
      <c r="AA468" s="171"/>
      <c r="AB468" s="172"/>
      <c r="AC468" s="171"/>
      <c r="AD468" s="172"/>
      <c r="AE468" s="156"/>
      <c r="AF468" s="170"/>
      <c r="AG468" s="172"/>
      <c r="AH468" s="172"/>
      <c r="AI468" s="172"/>
      <c r="AJ468" s="172"/>
      <c r="AK468" s="172"/>
      <c r="AL468" s="172"/>
      <c r="AM468" s="172"/>
      <c r="AN468" s="172"/>
      <c r="AO468" s="172"/>
      <c r="AP468" s="172"/>
      <c r="AQ468" s="172"/>
      <c r="AR468" s="173"/>
      <c r="AS468" s="173"/>
    </row>
    <row r="469" ht="15.75" customHeight="1">
      <c r="A469" s="156"/>
      <c r="B469" s="156"/>
      <c r="C469" s="170"/>
      <c r="D469" s="170"/>
      <c r="E469" s="171"/>
      <c r="F469" s="172"/>
      <c r="G469" s="171"/>
      <c r="H469" s="172"/>
      <c r="I469" s="171"/>
      <c r="J469" s="172"/>
      <c r="K469" s="171"/>
      <c r="L469" s="172"/>
      <c r="M469" s="171"/>
      <c r="N469" s="172"/>
      <c r="O469" s="171"/>
      <c r="P469" s="172"/>
      <c r="Q469" s="171"/>
      <c r="R469" s="172"/>
      <c r="S469" s="171"/>
      <c r="T469" s="172"/>
      <c r="U469" s="171"/>
      <c r="V469" s="172"/>
      <c r="W469" s="171"/>
      <c r="X469" s="172"/>
      <c r="Y469" s="171"/>
      <c r="Z469" s="172"/>
      <c r="AA469" s="171"/>
      <c r="AB469" s="172"/>
      <c r="AC469" s="171"/>
      <c r="AD469" s="172"/>
      <c r="AE469" s="156"/>
      <c r="AF469" s="170"/>
      <c r="AG469" s="172"/>
      <c r="AH469" s="172"/>
      <c r="AI469" s="172"/>
      <c r="AJ469" s="172"/>
      <c r="AK469" s="172"/>
      <c r="AL469" s="172"/>
      <c r="AM469" s="172"/>
      <c r="AN469" s="172"/>
      <c r="AO469" s="172"/>
      <c r="AP469" s="172"/>
      <c r="AQ469" s="172"/>
      <c r="AR469" s="173"/>
      <c r="AS469" s="173"/>
    </row>
    <row r="470" ht="15.75" customHeight="1">
      <c r="A470" s="156"/>
      <c r="B470" s="156"/>
      <c r="C470" s="170"/>
      <c r="D470" s="170"/>
      <c r="E470" s="171"/>
      <c r="F470" s="172"/>
      <c r="G470" s="171"/>
      <c r="H470" s="172"/>
      <c r="I470" s="171"/>
      <c r="J470" s="172"/>
      <c r="K470" s="171"/>
      <c r="L470" s="172"/>
      <c r="M470" s="171"/>
      <c r="N470" s="172"/>
      <c r="O470" s="171"/>
      <c r="P470" s="172"/>
      <c r="Q470" s="171"/>
      <c r="R470" s="172"/>
      <c r="S470" s="171"/>
      <c r="T470" s="172"/>
      <c r="U470" s="171"/>
      <c r="V470" s="172"/>
      <c r="W470" s="171"/>
      <c r="X470" s="172"/>
      <c r="Y470" s="171"/>
      <c r="Z470" s="172"/>
      <c r="AA470" s="171"/>
      <c r="AB470" s="172"/>
      <c r="AC470" s="171"/>
      <c r="AD470" s="172"/>
      <c r="AE470" s="156"/>
      <c r="AF470" s="170"/>
      <c r="AG470" s="172"/>
      <c r="AH470" s="172"/>
      <c r="AI470" s="172"/>
      <c r="AJ470" s="172"/>
      <c r="AK470" s="172"/>
      <c r="AL470" s="172"/>
      <c r="AM470" s="172"/>
      <c r="AN470" s="172"/>
      <c r="AO470" s="172"/>
      <c r="AP470" s="172"/>
      <c r="AQ470" s="172"/>
      <c r="AR470" s="173"/>
      <c r="AS470" s="173"/>
    </row>
    <row r="471" ht="15.75" customHeight="1">
      <c r="A471" s="156"/>
      <c r="B471" s="156"/>
      <c r="C471" s="170"/>
      <c r="D471" s="170"/>
      <c r="E471" s="171"/>
      <c r="F471" s="172"/>
      <c r="G471" s="171"/>
      <c r="H471" s="172"/>
      <c r="I471" s="171"/>
      <c r="J471" s="172"/>
      <c r="K471" s="171"/>
      <c r="L471" s="172"/>
      <c r="M471" s="171"/>
      <c r="N471" s="172"/>
      <c r="O471" s="171"/>
      <c r="P471" s="172"/>
      <c r="Q471" s="171"/>
      <c r="R471" s="172"/>
      <c r="S471" s="171"/>
      <c r="T471" s="172"/>
      <c r="U471" s="171"/>
      <c r="V471" s="172"/>
      <c r="W471" s="171"/>
      <c r="X471" s="172"/>
      <c r="Y471" s="171"/>
      <c r="Z471" s="172"/>
      <c r="AA471" s="171"/>
      <c r="AB471" s="172"/>
      <c r="AC471" s="171"/>
      <c r="AD471" s="172"/>
      <c r="AE471" s="156"/>
      <c r="AF471" s="170"/>
      <c r="AG471" s="172"/>
      <c r="AH471" s="172"/>
      <c r="AI471" s="172"/>
      <c r="AJ471" s="172"/>
      <c r="AK471" s="172"/>
      <c r="AL471" s="172"/>
      <c r="AM471" s="172"/>
      <c r="AN471" s="172"/>
      <c r="AO471" s="172"/>
      <c r="AP471" s="172"/>
      <c r="AQ471" s="172"/>
      <c r="AR471" s="173"/>
      <c r="AS471" s="173"/>
    </row>
    <row r="472" ht="15.75" customHeight="1">
      <c r="A472" s="156"/>
      <c r="B472" s="156"/>
      <c r="C472" s="170"/>
      <c r="D472" s="170"/>
      <c r="E472" s="171"/>
      <c r="F472" s="172"/>
      <c r="G472" s="171"/>
      <c r="H472" s="172"/>
      <c r="I472" s="171"/>
      <c r="J472" s="172"/>
      <c r="K472" s="171"/>
      <c r="L472" s="172"/>
      <c r="M472" s="171"/>
      <c r="N472" s="172"/>
      <c r="O472" s="171"/>
      <c r="P472" s="172"/>
      <c r="Q472" s="171"/>
      <c r="R472" s="172"/>
      <c r="S472" s="171"/>
      <c r="T472" s="172"/>
      <c r="U472" s="171"/>
      <c r="V472" s="172"/>
      <c r="W472" s="171"/>
      <c r="X472" s="172"/>
      <c r="Y472" s="171"/>
      <c r="Z472" s="172"/>
      <c r="AA472" s="171"/>
      <c r="AB472" s="172"/>
      <c r="AC472" s="171"/>
      <c r="AD472" s="172"/>
      <c r="AE472" s="156"/>
      <c r="AF472" s="170"/>
      <c r="AG472" s="172"/>
      <c r="AH472" s="172"/>
      <c r="AI472" s="172"/>
      <c r="AJ472" s="172"/>
      <c r="AK472" s="172"/>
      <c r="AL472" s="172"/>
      <c r="AM472" s="172"/>
      <c r="AN472" s="172"/>
      <c r="AO472" s="172"/>
      <c r="AP472" s="172"/>
      <c r="AQ472" s="172"/>
      <c r="AR472" s="173"/>
      <c r="AS472" s="173"/>
    </row>
    <row r="473" ht="15.75" customHeight="1">
      <c r="A473" s="156"/>
      <c r="B473" s="156"/>
      <c r="C473" s="170"/>
      <c r="D473" s="170"/>
      <c r="E473" s="171"/>
      <c r="F473" s="172"/>
      <c r="G473" s="171"/>
      <c r="H473" s="172"/>
      <c r="I473" s="171"/>
      <c r="J473" s="172"/>
      <c r="K473" s="171"/>
      <c r="L473" s="172"/>
      <c r="M473" s="171"/>
      <c r="N473" s="172"/>
      <c r="O473" s="171"/>
      <c r="P473" s="172"/>
      <c r="Q473" s="171"/>
      <c r="R473" s="172"/>
      <c r="S473" s="171"/>
      <c r="T473" s="172"/>
      <c r="U473" s="171"/>
      <c r="V473" s="172"/>
      <c r="W473" s="171"/>
      <c r="X473" s="172"/>
      <c r="Y473" s="171"/>
      <c r="Z473" s="172"/>
      <c r="AA473" s="171"/>
      <c r="AB473" s="172"/>
      <c r="AC473" s="171"/>
      <c r="AD473" s="172"/>
      <c r="AE473" s="156"/>
      <c r="AF473" s="170"/>
      <c r="AG473" s="172"/>
      <c r="AH473" s="172"/>
      <c r="AI473" s="172"/>
      <c r="AJ473" s="172"/>
      <c r="AK473" s="172"/>
      <c r="AL473" s="172"/>
      <c r="AM473" s="172"/>
      <c r="AN473" s="172"/>
      <c r="AO473" s="172"/>
      <c r="AP473" s="172"/>
      <c r="AQ473" s="172"/>
      <c r="AR473" s="173"/>
      <c r="AS473" s="173"/>
    </row>
    <row r="474" ht="15.75" customHeight="1">
      <c r="A474" s="156"/>
      <c r="B474" s="156"/>
      <c r="C474" s="170"/>
      <c r="D474" s="170"/>
      <c r="E474" s="171"/>
      <c r="F474" s="172"/>
      <c r="G474" s="171"/>
      <c r="H474" s="172"/>
      <c r="I474" s="171"/>
      <c r="J474" s="172"/>
      <c r="K474" s="171"/>
      <c r="L474" s="172"/>
      <c r="M474" s="171"/>
      <c r="N474" s="172"/>
      <c r="O474" s="171"/>
      <c r="P474" s="172"/>
      <c r="Q474" s="171"/>
      <c r="R474" s="172"/>
      <c r="S474" s="171"/>
      <c r="T474" s="172"/>
      <c r="U474" s="171"/>
      <c r="V474" s="172"/>
      <c r="W474" s="171"/>
      <c r="X474" s="172"/>
      <c r="Y474" s="171"/>
      <c r="Z474" s="172"/>
      <c r="AA474" s="171"/>
      <c r="AB474" s="172"/>
      <c r="AC474" s="171"/>
      <c r="AD474" s="172"/>
      <c r="AE474" s="156"/>
      <c r="AF474" s="170"/>
      <c r="AG474" s="172"/>
      <c r="AH474" s="172"/>
      <c r="AI474" s="172"/>
      <c r="AJ474" s="172"/>
      <c r="AK474" s="172"/>
      <c r="AL474" s="172"/>
      <c r="AM474" s="172"/>
      <c r="AN474" s="172"/>
      <c r="AO474" s="172"/>
      <c r="AP474" s="172"/>
      <c r="AQ474" s="172"/>
      <c r="AR474" s="173"/>
      <c r="AS474" s="173"/>
    </row>
    <row r="475" ht="15.75" customHeight="1">
      <c r="A475" s="156"/>
      <c r="B475" s="156"/>
      <c r="C475" s="170"/>
      <c r="D475" s="170"/>
      <c r="E475" s="171"/>
      <c r="F475" s="172"/>
      <c r="G475" s="171"/>
      <c r="H475" s="172"/>
      <c r="I475" s="171"/>
      <c r="J475" s="172"/>
      <c r="K475" s="171"/>
      <c r="L475" s="172"/>
      <c r="M475" s="171"/>
      <c r="N475" s="172"/>
      <c r="O475" s="171"/>
      <c r="P475" s="172"/>
      <c r="Q475" s="171"/>
      <c r="R475" s="172"/>
      <c r="S475" s="171"/>
      <c r="T475" s="172"/>
      <c r="U475" s="171"/>
      <c r="V475" s="172"/>
      <c r="W475" s="171"/>
      <c r="X475" s="172"/>
      <c r="Y475" s="171"/>
      <c r="Z475" s="172"/>
      <c r="AA475" s="171"/>
      <c r="AB475" s="172"/>
      <c r="AC475" s="171"/>
      <c r="AD475" s="172"/>
      <c r="AE475" s="156"/>
      <c r="AF475" s="170"/>
      <c r="AG475" s="172"/>
      <c r="AH475" s="172"/>
      <c r="AI475" s="172"/>
      <c r="AJ475" s="172"/>
      <c r="AK475" s="172"/>
      <c r="AL475" s="172"/>
      <c r="AM475" s="172"/>
      <c r="AN475" s="172"/>
      <c r="AO475" s="172"/>
      <c r="AP475" s="172"/>
      <c r="AQ475" s="172"/>
      <c r="AR475" s="173"/>
      <c r="AS475" s="173"/>
    </row>
    <row r="476" ht="15.75" customHeight="1">
      <c r="A476" s="156"/>
      <c r="B476" s="156"/>
      <c r="C476" s="170"/>
      <c r="D476" s="170"/>
      <c r="E476" s="171"/>
      <c r="F476" s="172"/>
      <c r="G476" s="171"/>
      <c r="H476" s="172"/>
      <c r="I476" s="171"/>
      <c r="J476" s="172"/>
      <c r="K476" s="171"/>
      <c r="L476" s="172"/>
      <c r="M476" s="171"/>
      <c r="N476" s="172"/>
      <c r="O476" s="171"/>
      <c r="P476" s="172"/>
      <c r="Q476" s="171"/>
      <c r="R476" s="172"/>
      <c r="S476" s="171"/>
      <c r="T476" s="172"/>
      <c r="U476" s="171"/>
      <c r="V476" s="172"/>
      <c r="W476" s="171"/>
      <c r="X476" s="172"/>
      <c r="Y476" s="171"/>
      <c r="Z476" s="172"/>
      <c r="AA476" s="171"/>
      <c r="AB476" s="172"/>
      <c r="AC476" s="171"/>
      <c r="AD476" s="172"/>
      <c r="AE476" s="156"/>
      <c r="AF476" s="170"/>
      <c r="AG476" s="172"/>
      <c r="AH476" s="172"/>
      <c r="AI476" s="172"/>
      <c r="AJ476" s="172"/>
      <c r="AK476" s="172"/>
      <c r="AL476" s="172"/>
      <c r="AM476" s="172"/>
      <c r="AN476" s="172"/>
      <c r="AO476" s="172"/>
      <c r="AP476" s="172"/>
      <c r="AQ476" s="172"/>
      <c r="AR476" s="173"/>
      <c r="AS476" s="173"/>
    </row>
    <row r="477" ht="15.75" customHeight="1">
      <c r="A477" s="156"/>
      <c r="B477" s="156"/>
      <c r="C477" s="170"/>
      <c r="D477" s="170"/>
      <c r="E477" s="171"/>
      <c r="F477" s="172"/>
      <c r="G477" s="171"/>
      <c r="H477" s="172"/>
      <c r="I477" s="171"/>
      <c r="J477" s="172"/>
      <c r="K477" s="171"/>
      <c r="L477" s="172"/>
      <c r="M477" s="171"/>
      <c r="N477" s="172"/>
      <c r="O477" s="171"/>
      <c r="P477" s="172"/>
      <c r="Q477" s="171"/>
      <c r="R477" s="172"/>
      <c r="S477" s="171"/>
      <c r="T477" s="172"/>
      <c r="U477" s="171"/>
      <c r="V477" s="172"/>
      <c r="W477" s="171"/>
      <c r="X477" s="172"/>
      <c r="Y477" s="171"/>
      <c r="Z477" s="172"/>
      <c r="AA477" s="171"/>
      <c r="AB477" s="172"/>
      <c r="AC477" s="171"/>
      <c r="AD477" s="172"/>
      <c r="AE477" s="156"/>
      <c r="AF477" s="170"/>
      <c r="AG477" s="172"/>
      <c r="AH477" s="172"/>
      <c r="AI477" s="172"/>
      <c r="AJ477" s="172"/>
      <c r="AK477" s="172"/>
      <c r="AL477" s="172"/>
      <c r="AM477" s="172"/>
      <c r="AN477" s="172"/>
      <c r="AO477" s="172"/>
      <c r="AP477" s="172"/>
      <c r="AQ477" s="172"/>
      <c r="AR477" s="173"/>
      <c r="AS477" s="173"/>
    </row>
    <row r="478" ht="15.75" customHeight="1">
      <c r="A478" s="156"/>
      <c r="B478" s="156"/>
      <c r="C478" s="170"/>
      <c r="D478" s="170"/>
      <c r="E478" s="171"/>
      <c r="F478" s="172"/>
      <c r="G478" s="171"/>
      <c r="H478" s="172"/>
      <c r="I478" s="171"/>
      <c r="J478" s="172"/>
      <c r="K478" s="171"/>
      <c r="L478" s="172"/>
      <c r="M478" s="171"/>
      <c r="N478" s="172"/>
      <c r="O478" s="171"/>
      <c r="P478" s="172"/>
      <c r="Q478" s="171"/>
      <c r="R478" s="172"/>
      <c r="S478" s="171"/>
      <c r="T478" s="172"/>
      <c r="U478" s="171"/>
      <c r="V478" s="172"/>
      <c r="W478" s="171"/>
      <c r="X478" s="172"/>
      <c r="Y478" s="171"/>
      <c r="Z478" s="172"/>
      <c r="AA478" s="171"/>
      <c r="AB478" s="172"/>
      <c r="AC478" s="171"/>
      <c r="AD478" s="172"/>
      <c r="AE478" s="156"/>
      <c r="AF478" s="170"/>
      <c r="AG478" s="172"/>
      <c r="AH478" s="172"/>
      <c r="AI478" s="172"/>
      <c r="AJ478" s="172"/>
      <c r="AK478" s="172"/>
      <c r="AL478" s="172"/>
      <c r="AM478" s="172"/>
      <c r="AN478" s="172"/>
      <c r="AO478" s="172"/>
      <c r="AP478" s="172"/>
      <c r="AQ478" s="172"/>
      <c r="AR478" s="173"/>
      <c r="AS478" s="173"/>
    </row>
    <row r="479" ht="15.75" customHeight="1">
      <c r="A479" s="156"/>
      <c r="B479" s="156"/>
      <c r="C479" s="170"/>
      <c r="D479" s="170"/>
      <c r="E479" s="171"/>
      <c r="F479" s="172"/>
      <c r="G479" s="171"/>
      <c r="H479" s="172"/>
      <c r="I479" s="171"/>
      <c r="J479" s="172"/>
      <c r="K479" s="171"/>
      <c r="L479" s="172"/>
      <c r="M479" s="171"/>
      <c r="N479" s="172"/>
      <c r="O479" s="171"/>
      <c r="P479" s="172"/>
      <c r="Q479" s="171"/>
      <c r="R479" s="172"/>
      <c r="S479" s="171"/>
      <c r="T479" s="172"/>
      <c r="U479" s="171"/>
      <c r="V479" s="172"/>
      <c r="W479" s="171"/>
      <c r="X479" s="172"/>
      <c r="Y479" s="171"/>
      <c r="Z479" s="172"/>
      <c r="AA479" s="171"/>
      <c r="AB479" s="172"/>
      <c r="AC479" s="171"/>
      <c r="AD479" s="172"/>
      <c r="AE479" s="156"/>
      <c r="AF479" s="170"/>
      <c r="AG479" s="172"/>
      <c r="AH479" s="172"/>
      <c r="AI479" s="172"/>
      <c r="AJ479" s="172"/>
      <c r="AK479" s="172"/>
      <c r="AL479" s="172"/>
      <c r="AM479" s="172"/>
      <c r="AN479" s="172"/>
      <c r="AO479" s="172"/>
      <c r="AP479" s="172"/>
      <c r="AQ479" s="172"/>
      <c r="AR479" s="173"/>
      <c r="AS479" s="173"/>
    </row>
    <row r="480" ht="15.75" customHeight="1">
      <c r="A480" s="156"/>
      <c r="B480" s="156"/>
      <c r="C480" s="170"/>
      <c r="D480" s="170"/>
      <c r="E480" s="171"/>
      <c r="F480" s="172"/>
      <c r="G480" s="171"/>
      <c r="H480" s="172"/>
      <c r="I480" s="171"/>
      <c r="J480" s="172"/>
      <c r="K480" s="171"/>
      <c r="L480" s="172"/>
      <c r="M480" s="171"/>
      <c r="N480" s="172"/>
      <c r="O480" s="171"/>
      <c r="P480" s="172"/>
      <c r="Q480" s="171"/>
      <c r="R480" s="172"/>
      <c r="S480" s="171"/>
      <c r="T480" s="172"/>
      <c r="U480" s="171"/>
      <c r="V480" s="172"/>
      <c r="W480" s="171"/>
      <c r="X480" s="172"/>
      <c r="Y480" s="171"/>
      <c r="Z480" s="172"/>
      <c r="AA480" s="171"/>
      <c r="AB480" s="172"/>
      <c r="AC480" s="171"/>
      <c r="AD480" s="172"/>
      <c r="AE480" s="156"/>
      <c r="AF480" s="170"/>
      <c r="AG480" s="172"/>
      <c r="AH480" s="172"/>
      <c r="AI480" s="172"/>
      <c r="AJ480" s="172"/>
      <c r="AK480" s="172"/>
      <c r="AL480" s="172"/>
      <c r="AM480" s="172"/>
      <c r="AN480" s="172"/>
      <c r="AO480" s="172"/>
      <c r="AP480" s="172"/>
      <c r="AQ480" s="172"/>
      <c r="AR480" s="173"/>
      <c r="AS480" s="173"/>
    </row>
    <row r="481" ht="15.75" customHeight="1">
      <c r="A481" s="156"/>
      <c r="B481" s="156"/>
      <c r="C481" s="170"/>
      <c r="D481" s="170"/>
      <c r="E481" s="171"/>
      <c r="F481" s="172"/>
      <c r="G481" s="171"/>
      <c r="H481" s="172"/>
      <c r="I481" s="171"/>
      <c r="J481" s="172"/>
      <c r="K481" s="171"/>
      <c r="L481" s="172"/>
      <c r="M481" s="171"/>
      <c r="N481" s="172"/>
      <c r="O481" s="171"/>
      <c r="P481" s="172"/>
      <c r="Q481" s="171"/>
      <c r="R481" s="172"/>
      <c r="S481" s="171"/>
      <c r="T481" s="172"/>
      <c r="U481" s="171"/>
      <c r="V481" s="172"/>
      <c r="W481" s="171"/>
      <c r="X481" s="172"/>
      <c r="Y481" s="171"/>
      <c r="Z481" s="172"/>
      <c r="AA481" s="171"/>
      <c r="AB481" s="172"/>
      <c r="AC481" s="171"/>
      <c r="AD481" s="172"/>
      <c r="AE481" s="156"/>
      <c r="AF481" s="170"/>
      <c r="AG481" s="172"/>
      <c r="AH481" s="172"/>
      <c r="AI481" s="172"/>
      <c r="AJ481" s="172"/>
      <c r="AK481" s="172"/>
      <c r="AL481" s="172"/>
      <c r="AM481" s="172"/>
      <c r="AN481" s="172"/>
      <c r="AO481" s="172"/>
      <c r="AP481" s="172"/>
      <c r="AQ481" s="172"/>
      <c r="AR481" s="173"/>
      <c r="AS481" s="173"/>
    </row>
    <row r="482" ht="15.75" customHeight="1">
      <c r="A482" s="156"/>
      <c r="B482" s="156"/>
      <c r="C482" s="170"/>
      <c r="D482" s="170"/>
      <c r="E482" s="171"/>
      <c r="F482" s="172"/>
      <c r="G482" s="171"/>
      <c r="H482" s="172"/>
      <c r="I482" s="171"/>
      <c r="J482" s="172"/>
      <c r="K482" s="171"/>
      <c r="L482" s="172"/>
      <c r="M482" s="171"/>
      <c r="N482" s="172"/>
      <c r="O482" s="171"/>
      <c r="P482" s="172"/>
      <c r="Q482" s="171"/>
      <c r="R482" s="172"/>
      <c r="S482" s="171"/>
      <c r="T482" s="172"/>
      <c r="U482" s="171"/>
      <c r="V482" s="172"/>
      <c r="W482" s="171"/>
      <c r="X482" s="172"/>
      <c r="Y482" s="171"/>
      <c r="Z482" s="172"/>
      <c r="AA482" s="171"/>
      <c r="AB482" s="172"/>
      <c r="AC482" s="171"/>
      <c r="AD482" s="172"/>
      <c r="AE482" s="156"/>
      <c r="AF482" s="170"/>
      <c r="AG482" s="172"/>
      <c r="AH482" s="172"/>
      <c r="AI482" s="172"/>
      <c r="AJ482" s="172"/>
      <c r="AK482" s="172"/>
      <c r="AL482" s="172"/>
      <c r="AM482" s="172"/>
      <c r="AN482" s="172"/>
      <c r="AO482" s="172"/>
      <c r="AP482" s="172"/>
      <c r="AQ482" s="172"/>
      <c r="AR482" s="173"/>
      <c r="AS482" s="173"/>
    </row>
    <row r="483" ht="15.75" customHeight="1">
      <c r="A483" s="156"/>
      <c r="B483" s="156"/>
      <c r="C483" s="170"/>
      <c r="D483" s="170"/>
      <c r="E483" s="171"/>
      <c r="F483" s="172"/>
      <c r="G483" s="171"/>
      <c r="H483" s="172"/>
      <c r="I483" s="171"/>
      <c r="J483" s="172"/>
      <c r="K483" s="171"/>
      <c r="L483" s="172"/>
      <c r="M483" s="171"/>
      <c r="N483" s="172"/>
      <c r="O483" s="171"/>
      <c r="P483" s="172"/>
      <c r="Q483" s="171"/>
      <c r="R483" s="172"/>
      <c r="S483" s="171"/>
      <c r="T483" s="172"/>
      <c r="U483" s="171"/>
      <c r="V483" s="172"/>
      <c r="W483" s="171"/>
      <c r="X483" s="172"/>
      <c r="Y483" s="171"/>
      <c r="Z483" s="172"/>
      <c r="AA483" s="171"/>
      <c r="AB483" s="172"/>
      <c r="AC483" s="171"/>
      <c r="AD483" s="172"/>
      <c r="AE483" s="156"/>
      <c r="AF483" s="170"/>
      <c r="AG483" s="172"/>
      <c r="AH483" s="172"/>
      <c r="AI483" s="172"/>
      <c r="AJ483" s="172"/>
      <c r="AK483" s="172"/>
      <c r="AL483" s="172"/>
      <c r="AM483" s="172"/>
      <c r="AN483" s="172"/>
      <c r="AO483" s="172"/>
      <c r="AP483" s="172"/>
      <c r="AQ483" s="172"/>
      <c r="AR483" s="173"/>
      <c r="AS483" s="173"/>
    </row>
    <row r="484" ht="15.75" customHeight="1">
      <c r="A484" s="156"/>
      <c r="B484" s="156"/>
      <c r="C484" s="170"/>
      <c r="D484" s="170"/>
      <c r="E484" s="171"/>
      <c r="F484" s="172"/>
      <c r="G484" s="171"/>
      <c r="H484" s="172"/>
      <c r="I484" s="171"/>
      <c r="J484" s="172"/>
      <c r="K484" s="171"/>
      <c r="L484" s="172"/>
      <c r="M484" s="171"/>
      <c r="N484" s="172"/>
      <c r="O484" s="171"/>
      <c r="P484" s="172"/>
      <c r="Q484" s="171"/>
      <c r="R484" s="172"/>
      <c r="S484" s="171"/>
      <c r="T484" s="172"/>
      <c r="U484" s="171"/>
      <c r="V484" s="172"/>
      <c r="W484" s="171"/>
      <c r="X484" s="172"/>
      <c r="Y484" s="171"/>
      <c r="Z484" s="172"/>
      <c r="AA484" s="171"/>
      <c r="AB484" s="172"/>
      <c r="AC484" s="171"/>
      <c r="AD484" s="172"/>
      <c r="AE484" s="156"/>
      <c r="AF484" s="170"/>
      <c r="AG484" s="172"/>
      <c r="AH484" s="172"/>
      <c r="AI484" s="172"/>
      <c r="AJ484" s="172"/>
      <c r="AK484" s="172"/>
      <c r="AL484" s="172"/>
      <c r="AM484" s="172"/>
      <c r="AN484" s="172"/>
      <c r="AO484" s="172"/>
      <c r="AP484" s="172"/>
      <c r="AQ484" s="172"/>
      <c r="AR484" s="173"/>
      <c r="AS484" s="173"/>
    </row>
    <row r="485" ht="15.75" customHeight="1">
      <c r="A485" s="156"/>
      <c r="B485" s="156"/>
      <c r="C485" s="170"/>
      <c r="D485" s="170"/>
      <c r="E485" s="171"/>
      <c r="F485" s="172"/>
      <c r="G485" s="171"/>
      <c r="H485" s="172"/>
      <c r="I485" s="171"/>
      <c r="J485" s="172"/>
      <c r="K485" s="171"/>
      <c r="L485" s="172"/>
      <c r="M485" s="171"/>
      <c r="N485" s="172"/>
      <c r="O485" s="171"/>
      <c r="P485" s="172"/>
      <c r="Q485" s="171"/>
      <c r="R485" s="172"/>
      <c r="S485" s="171"/>
      <c r="T485" s="172"/>
      <c r="U485" s="171"/>
      <c r="V485" s="172"/>
      <c r="W485" s="171"/>
      <c r="X485" s="172"/>
      <c r="Y485" s="171"/>
      <c r="Z485" s="172"/>
      <c r="AA485" s="171"/>
      <c r="AB485" s="172"/>
      <c r="AC485" s="171"/>
      <c r="AD485" s="172"/>
      <c r="AE485" s="156"/>
      <c r="AF485" s="170"/>
      <c r="AG485" s="172"/>
      <c r="AH485" s="172"/>
      <c r="AI485" s="172"/>
      <c r="AJ485" s="172"/>
      <c r="AK485" s="172"/>
      <c r="AL485" s="172"/>
      <c r="AM485" s="172"/>
      <c r="AN485" s="172"/>
      <c r="AO485" s="172"/>
      <c r="AP485" s="172"/>
      <c r="AQ485" s="172"/>
      <c r="AR485" s="173"/>
      <c r="AS485" s="173"/>
    </row>
    <row r="486" ht="15.75" customHeight="1">
      <c r="A486" s="156"/>
      <c r="B486" s="156"/>
      <c r="C486" s="170"/>
      <c r="D486" s="170"/>
      <c r="E486" s="171"/>
      <c r="F486" s="172"/>
      <c r="G486" s="171"/>
      <c r="H486" s="172"/>
      <c r="I486" s="171"/>
      <c r="J486" s="172"/>
      <c r="K486" s="171"/>
      <c r="L486" s="172"/>
      <c r="M486" s="171"/>
      <c r="N486" s="172"/>
      <c r="O486" s="171"/>
      <c r="P486" s="172"/>
      <c r="Q486" s="171"/>
      <c r="R486" s="172"/>
      <c r="S486" s="171"/>
      <c r="T486" s="172"/>
      <c r="U486" s="171"/>
      <c r="V486" s="172"/>
      <c r="W486" s="171"/>
      <c r="X486" s="172"/>
      <c r="Y486" s="171"/>
      <c r="Z486" s="172"/>
      <c r="AA486" s="171"/>
      <c r="AB486" s="172"/>
      <c r="AC486" s="171"/>
      <c r="AD486" s="172"/>
      <c r="AE486" s="156"/>
      <c r="AF486" s="170"/>
      <c r="AG486" s="172"/>
      <c r="AH486" s="172"/>
      <c r="AI486" s="172"/>
      <c r="AJ486" s="172"/>
      <c r="AK486" s="172"/>
      <c r="AL486" s="172"/>
      <c r="AM486" s="172"/>
      <c r="AN486" s="172"/>
      <c r="AO486" s="172"/>
      <c r="AP486" s="172"/>
      <c r="AQ486" s="172"/>
      <c r="AR486" s="173"/>
      <c r="AS486" s="173"/>
    </row>
    <row r="487" ht="15.75" customHeight="1">
      <c r="A487" s="156"/>
      <c r="B487" s="156"/>
      <c r="C487" s="170"/>
      <c r="D487" s="170"/>
      <c r="E487" s="171"/>
      <c r="F487" s="172"/>
      <c r="G487" s="171"/>
      <c r="H487" s="172"/>
      <c r="I487" s="171"/>
      <c r="J487" s="172"/>
      <c r="K487" s="171"/>
      <c r="L487" s="172"/>
      <c r="M487" s="171"/>
      <c r="N487" s="172"/>
      <c r="O487" s="171"/>
      <c r="P487" s="172"/>
      <c r="Q487" s="171"/>
      <c r="R487" s="172"/>
      <c r="S487" s="171"/>
      <c r="T487" s="172"/>
      <c r="U487" s="171"/>
      <c r="V487" s="172"/>
      <c r="W487" s="171"/>
      <c r="X487" s="172"/>
      <c r="Y487" s="171"/>
      <c r="Z487" s="172"/>
      <c r="AA487" s="171"/>
      <c r="AB487" s="172"/>
      <c r="AC487" s="171"/>
      <c r="AD487" s="172"/>
      <c r="AE487" s="156"/>
      <c r="AF487" s="170"/>
      <c r="AG487" s="172"/>
      <c r="AH487" s="172"/>
      <c r="AI487" s="172"/>
      <c r="AJ487" s="172"/>
      <c r="AK487" s="172"/>
      <c r="AL487" s="172"/>
      <c r="AM487" s="172"/>
      <c r="AN487" s="172"/>
      <c r="AO487" s="172"/>
      <c r="AP487" s="172"/>
      <c r="AQ487" s="172"/>
      <c r="AR487" s="173"/>
      <c r="AS487" s="173"/>
    </row>
    <row r="488" ht="15.75" customHeight="1">
      <c r="A488" s="156"/>
      <c r="B488" s="156"/>
      <c r="C488" s="170"/>
      <c r="D488" s="170"/>
      <c r="E488" s="171"/>
      <c r="F488" s="172"/>
      <c r="G488" s="171"/>
      <c r="H488" s="172"/>
      <c r="I488" s="171"/>
      <c r="J488" s="172"/>
      <c r="K488" s="171"/>
      <c r="L488" s="172"/>
      <c r="M488" s="171"/>
      <c r="N488" s="172"/>
      <c r="O488" s="171"/>
      <c r="P488" s="172"/>
      <c r="Q488" s="171"/>
      <c r="R488" s="172"/>
      <c r="S488" s="171"/>
      <c r="T488" s="172"/>
      <c r="U488" s="171"/>
      <c r="V488" s="172"/>
      <c r="W488" s="171"/>
      <c r="X488" s="172"/>
      <c r="Y488" s="171"/>
      <c r="Z488" s="172"/>
      <c r="AA488" s="171"/>
      <c r="AB488" s="172"/>
      <c r="AC488" s="171"/>
      <c r="AD488" s="172"/>
      <c r="AE488" s="156"/>
      <c r="AF488" s="170"/>
      <c r="AG488" s="172"/>
      <c r="AH488" s="172"/>
      <c r="AI488" s="172"/>
      <c r="AJ488" s="172"/>
      <c r="AK488" s="172"/>
      <c r="AL488" s="172"/>
      <c r="AM488" s="172"/>
      <c r="AN488" s="172"/>
      <c r="AO488" s="172"/>
      <c r="AP488" s="172"/>
      <c r="AQ488" s="172"/>
      <c r="AR488" s="173"/>
      <c r="AS488" s="173"/>
    </row>
    <row r="489" ht="15.75" customHeight="1">
      <c r="A489" s="156"/>
      <c r="B489" s="156"/>
      <c r="C489" s="170"/>
      <c r="D489" s="170"/>
      <c r="E489" s="171"/>
      <c r="F489" s="172"/>
      <c r="G489" s="171"/>
      <c r="H489" s="172"/>
      <c r="I489" s="171"/>
      <c r="J489" s="172"/>
      <c r="K489" s="171"/>
      <c r="L489" s="172"/>
      <c r="M489" s="171"/>
      <c r="N489" s="172"/>
      <c r="O489" s="171"/>
      <c r="P489" s="172"/>
      <c r="Q489" s="171"/>
      <c r="R489" s="172"/>
      <c r="S489" s="171"/>
      <c r="T489" s="172"/>
      <c r="U489" s="171"/>
      <c r="V489" s="172"/>
      <c r="W489" s="171"/>
      <c r="X489" s="172"/>
      <c r="Y489" s="171"/>
      <c r="Z489" s="172"/>
      <c r="AA489" s="171"/>
      <c r="AB489" s="172"/>
      <c r="AC489" s="171"/>
      <c r="AD489" s="172"/>
      <c r="AE489" s="156"/>
      <c r="AF489" s="170"/>
      <c r="AG489" s="172"/>
      <c r="AH489" s="172"/>
      <c r="AI489" s="172"/>
      <c r="AJ489" s="172"/>
      <c r="AK489" s="172"/>
      <c r="AL489" s="172"/>
      <c r="AM489" s="172"/>
      <c r="AN489" s="172"/>
      <c r="AO489" s="172"/>
      <c r="AP489" s="172"/>
      <c r="AQ489" s="172"/>
      <c r="AR489" s="173"/>
      <c r="AS489" s="173"/>
    </row>
    <row r="490" ht="15.75" customHeight="1">
      <c r="A490" s="156"/>
      <c r="B490" s="156"/>
      <c r="C490" s="170"/>
      <c r="D490" s="170"/>
      <c r="E490" s="171"/>
      <c r="F490" s="172"/>
      <c r="G490" s="171"/>
      <c r="H490" s="172"/>
      <c r="I490" s="171"/>
      <c r="J490" s="172"/>
      <c r="K490" s="171"/>
      <c r="L490" s="172"/>
      <c r="M490" s="171"/>
      <c r="N490" s="172"/>
      <c r="O490" s="171"/>
      <c r="P490" s="172"/>
      <c r="Q490" s="171"/>
      <c r="R490" s="172"/>
      <c r="S490" s="171"/>
      <c r="T490" s="172"/>
      <c r="U490" s="171"/>
      <c r="V490" s="172"/>
      <c r="W490" s="171"/>
      <c r="X490" s="172"/>
      <c r="Y490" s="171"/>
      <c r="Z490" s="172"/>
      <c r="AA490" s="171"/>
      <c r="AB490" s="172"/>
      <c r="AC490" s="171"/>
      <c r="AD490" s="172"/>
      <c r="AE490" s="156"/>
      <c r="AF490" s="170"/>
      <c r="AG490" s="172"/>
      <c r="AH490" s="172"/>
      <c r="AI490" s="172"/>
      <c r="AJ490" s="172"/>
      <c r="AK490" s="172"/>
      <c r="AL490" s="172"/>
      <c r="AM490" s="172"/>
      <c r="AN490" s="172"/>
      <c r="AO490" s="172"/>
      <c r="AP490" s="172"/>
      <c r="AQ490" s="172"/>
      <c r="AR490" s="173"/>
      <c r="AS490" s="173"/>
    </row>
    <row r="491" ht="15.75" customHeight="1">
      <c r="A491" s="156"/>
      <c r="B491" s="156"/>
      <c r="C491" s="170"/>
      <c r="D491" s="170"/>
      <c r="E491" s="171"/>
      <c r="F491" s="172"/>
      <c r="G491" s="171"/>
      <c r="H491" s="172"/>
      <c r="I491" s="171"/>
      <c r="J491" s="172"/>
      <c r="K491" s="171"/>
      <c r="L491" s="172"/>
      <c r="M491" s="171"/>
      <c r="N491" s="172"/>
      <c r="O491" s="171"/>
      <c r="P491" s="172"/>
      <c r="Q491" s="171"/>
      <c r="R491" s="172"/>
      <c r="S491" s="171"/>
      <c r="T491" s="172"/>
      <c r="U491" s="171"/>
      <c r="V491" s="172"/>
      <c r="W491" s="171"/>
      <c r="X491" s="172"/>
      <c r="Y491" s="171"/>
      <c r="Z491" s="172"/>
      <c r="AA491" s="171"/>
      <c r="AB491" s="172"/>
      <c r="AC491" s="171"/>
      <c r="AD491" s="172"/>
      <c r="AE491" s="156"/>
      <c r="AF491" s="170"/>
      <c r="AG491" s="172"/>
      <c r="AH491" s="172"/>
      <c r="AI491" s="172"/>
      <c r="AJ491" s="172"/>
      <c r="AK491" s="172"/>
      <c r="AL491" s="172"/>
      <c r="AM491" s="172"/>
      <c r="AN491" s="172"/>
      <c r="AO491" s="172"/>
      <c r="AP491" s="172"/>
      <c r="AQ491" s="172"/>
      <c r="AR491" s="173"/>
      <c r="AS491" s="173"/>
    </row>
    <row r="492" ht="15.75" customHeight="1">
      <c r="A492" s="156"/>
      <c r="B492" s="156"/>
      <c r="C492" s="170"/>
      <c r="D492" s="170"/>
      <c r="E492" s="171"/>
      <c r="F492" s="172"/>
      <c r="G492" s="171"/>
      <c r="H492" s="172"/>
      <c r="I492" s="171"/>
      <c r="J492" s="172"/>
      <c r="K492" s="171"/>
      <c r="L492" s="172"/>
      <c r="M492" s="171"/>
      <c r="N492" s="172"/>
      <c r="O492" s="171"/>
      <c r="P492" s="172"/>
      <c r="Q492" s="171"/>
      <c r="R492" s="172"/>
      <c r="S492" s="171"/>
      <c r="T492" s="172"/>
      <c r="U492" s="171"/>
      <c r="V492" s="172"/>
      <c r="W492" s="171"/>
      <c r="X492" s="172"/>
      <c r="Y492" s="171"/>
      <c r="Z492" s="172"/>
      <c r="AA492" s="171"/>
      <c r="AB492" s="172"/>
      <c r="AC492" s="171"/>
      <c r="AD492" s="172"/>
      <c r="AE492" s="156"/>
      <c r="AF492" s="170"/>
      <c r="AG492" s="172"/>
      <c r="AH492" s="172"/>
      <c r="AI492" s="172"/>
      <c r="AJ492" s="172"/>
      <c r="AK492" s="172"/>
      <c r="AL492" s="172"/>
      <c r="AM492" s="172"/>
      <c r="AN492" s="172"/>
      <c r="AO492" s="172"/>
      <c r="AP492" s="172"/>
      <c r="AQ492" s="172"/>
      <c r="AR492" s="173"/>
      <c r="AS492" s="173"/>
    </row>
    <row r="493" ht="15.75" customHeight="1">
      <c r="A493" s="156"/>
      <c r="B493" s="156"/>
      <c r="C493" s="170"/>
      <c r="D493" s="170"/>
      <c r="E493" s="171"/>
      <c r="F493" s="172"/>
      <c r="G493" s="171"/>
      <c r="H493" s="172"/>
      <c r="I493" s="171"/>
      <c r="J493" s="172"/>
      <c r="K493" s="171"/>
      <c r="L493" s="172"/>
      <c r="M493" s="171"/>
      <c r="N493" s="172"/>
      <c r="O493" s="171"/>
      <c r="P493" s="172"/>
      <c r="Q493" s="171"/>
      <c r="R493" s="172"/>
      <c r="S493" s="171"/>
      <c r="T493" s="172"/>
      <c r="U493" s="171"/>
      <c r="V493" s="172"/>
      <c r="W493" s="171"/>
      <c r="X493" s="172"/>
      <c r="Y493" s="171"/>
      <c r="Z493" s="172"/>
      <c r="AA493" s="171"/>
      <c r="AB493" s="172"/>
      <c r="AC493" s="171"/>
      <c r="AD493" s="172"/>
      <c r="AE493" s="156"/>
      <c r="AF493" s="170"/>
      <c r="AG493" s="172"/>
      <c r="AH493" s="172"/>
      <c r="AI493" s="172"/>
      <c r="AJ493" s="172"/>
      <c r="AK493" s="172"/>
      <c r="AL493" s="172"/>
      <c r="AM493" s="172"/>
      <c r="AN493" s="172"/>
      <c r="AO493" s="172"/>
      <c r="AP493" s="172"/>
      <c r="AQ493" s="172"/>
      <c r="AR493" s="173"/>
      <c r="AS493" s="173"/>
    </row>
    <row r="494" ht="15.75" customHeight="1">
      <c r="A494" s="156"/>
      <c r="B494" s="156"/>
      <c r="C494" s="170"/>
      <c r="D494" s="170"/>
      <c r="E494" s="171"/>
      <c r="F494" s="172"/>
      <c r="G494" s="171"/>
      <c r="H494" s="172"/>
      <c r="I494" s="171"/>
      <c r="J494" s="172"/>
      <c r="K494" s="171"/>
      <c r="L494" s="172"/>
      <c r="M494" s="171"/>
      <c r="N494" s="172"/>
      <c r="O494" s="171"/>
      <c r="P494" s="172"/>
      <c r="Q494" s="171"/>
      <c r="R494" s="172"/>
      <c r="S494" s="171"/>
      <c r="T494" s="172"/>
      <c r="U494" s="171"/>
      <c r="V494" s="172"/>
      <c r="W494" s="171"/>
      <c r="X494" s="172"/>
      <c r="Y494" s="171"/>
      <c r="Z494" s="172"/>
      <c r="AA494" s="171"/>
      <c r="AB494" s="172"/>
      <c r="AC494" s="171"/>
      <c r="AD494" s="172"/>
      <c r="AE494" s="156"/>
      <c r="AF494" s="170"/>
      <c r="AG494" s="172"/>
      <c r="AH494" s="172"/>
      <c r="AI494" s="172"/>
      <c r="AJ494" s="172"/>
      <c r="AK494" s="172"/>
      <c r="AL494" s="172"/>
      <c r="AM494" s="172"/>
      <c r="AN494" s="172"/>
      <c r="AO494" s="172"/>
      <c r="AP494" s="172"/>
      <c r="AQ494" s="172"/>
      <c r="AR494" s="173"/>
      <c r="AS494" s="173"/>
    </row>
    <row r="495" ht="15.75" customHeight="1">
      <c r="A495" s="156"/>
      <c r="B495" s="156"/>
      <c r="C495" s="170"/>
      <c r="D495" s="170"/>
      <c r="E495" s="171"/>
      <c r="F495" s="172"/>
      <c r="G495" s="171"/>
      <c r="H495" s="172"/>
      <c r="I495" s="171"/>
      <c r="J495" s="172"/>
      <c r="K495" s="171"/>
      <c r="L495" s="172"/>
      <c r="M495" s="171"/>
      <c r="N495" s="172"/>
      <c r="O495" s="171"/>
      <c r="P495" s="172"/>
      <c r="Q495" s="171"/>
      <c r="R495" s="172"/>
      <c r="S495" s="171"/>
      <c r="T495" s="172"/>
      <c r="U495" s="171"/>
      <c r="V495" s="172"/>
      <c r="W495" s="171"/>
      <c r="X495" s="172"/>
      <c r="Y495" s="171"/>
      <c r="Z495" s="172"/>
      <c r="AA495" s="171"/>
      <c r="AB495" s="172"/>
      <c r="AC495" s="171"/>
      <c r="AD495" s="172"/>
      <c r="AE495" s="156"/>
      <c r="AF495" s="170"/>
      <c r="AG495" s="172"/>
      <c r="AH495" s="172"/>
      <c r="AI495" s="172"/>
      <c r="AJ495" s="172"/>
      <c r="AK495" s="172"/>
      <c r="AL495" s="172"/>
      <c r="AM495" s="172"/>
      <c r="AN495" s="172"/>
      <c r="AO495" s="172"/>
      <c r="AP495" s="172"/>
      <c r="AQ495" s="172"/>
      <c r="AR495" s="173"/>
      <c r="AS495" s="173"/>
    </row>
    <row r="496" ht="15.75" customHeight="1">
      <c r="A496" s="156"/>
      <c r="B496" s="156"/>
      <c r="C496" s="170"/>
      <c r="D496" s="170"/>
      <c r="E496" s="171"/>
      <c r="F496" s="172"/>
      <c r="G496" s="171"/>
      <c r="H496" s="172"/>
      <c r="I496" s="171"/>
      <c r="J496" s="172"/>
      <c r="K496" s="171"/>
      <c r="L496" s="172"/>
      <c r="M496" s="171"/>
      <c r="N496" s="172"/>
      <c r="O496" s="171"/>
      <c r="P496" s="172"/>
      <c r="Q496" s="171"/>
      <c r="R496" s="172"/>
      <c r="S496" s="171"/>
      <c r="T496" s="172"/>
      <c r="U496" s="171"/>
      <c r="V496" s="172"/>
      <c r="W496" s="171"/>
      <c r="X496" s="172"/>
      <c r="Y496" s="171"/>
      <c r="Z496" s="172"/>
      <c r="AA496" s="171"/>
      <c r="AB496" s="172"/>
      <c r="AC496" s="171"/>
      <c r="AD496" s="172"/>
      <c r="AE496" s="156"/>
      <c r="AF496" s="170"/>
      <c r="AG496" s="172"/>
      <c r="AH496" s="172"/>
      <c r="AI496" s="172"/>
      <c r="AJ496" s="172"/>
      <c r="AK496" s="172"/>
      <c r="AL496" s="172"/>
      <c r="AM496" s="172"/>
      <c r="AN496" s="172"/>
      <c r="AO496" s="172"/>
      <c r="AP496" s="172"/>
      <c r="AQ496" s="172"/>
      <c r="AR496" s="173"/>
      <c r="AS496" s="173"/>
    </row>
    <row r="497" ht="15.75" customHeight="1">
      <c r="A497" s="156"/>
      <c r="B497" s="156"/>
      <c r="C497" s="170"/>
      <c r="D497" s="170"/>
      <c r="E497" s="171"/>
      <c r="F497" s="172"/>
      <c r="G497" s="171"/>
      <c r="H497" s="172"/>
      <c r="I497" s="171"/>
      <c r="J497" s="172"/>
      <c r="K497" s="171"/>
      <c r="L497" s="172"/>
      <c r="M497" s="171"/>
      <c r="N497" s="172"/>
      <c r="O497" s="171"/>
      <c r="P497" s="172"/>
      <c r="Q497" s="171"/>
      <c r="R497" s="172"/>
      <c r="S497" s="171"/>
      <c r="T497" s="172"/>
      <c r="U497" s="171"/>
      <c r="V497" s="172"/>
      <c r="W497" s="171"/>
      <c r="X497" s="172"/>
      <c r="Y497" s="171"/>
      <c r="Z497" s="172"/>
      <c r="AA497" s="171"/>
      <c r="AB497" s="172"/>
      <c r="AC497" s="171"/>
      <c r="AD497" s="172"/>
      <c r="AE497" s="156"/>
      <c r="AF497" s="170"/>
      <c r="AG497" s="172"/>
      <c r="AH497" s="172"/>
      <c r="AI497" s="172"/>
      <c r="AJ497" s="172"/>
      <c r="AK497" s="172"/>
      <c r="AL497" s="172"/>
      <c r="AM497" s="172"/>
      <c r="AN497" s="172"/>
      <c r="AO497" s="172"/>
      <c r="AP497" s="172"/>
      <c r="AQ497" s="172"/>
      <c r="AR497" s="173"/>
      <c r="AS497" s="173"/>
    </row>
    <row r="498" ht="15.75" customHeight="1">
      <c r="A498" s="156"/>
      <c r="B498" s="156"/>
      <c r="C498" s="170"/>
      <c r="D498" s="170"/>
      <c r="E498" s="171"/>
      <c r="F498" s="172"/>
      <c r="G498" s="171"/>
      <c r="H498" s="172"/>
      <c r="I498" s="171"/>
      <c r="J498" s="172"/>
      <c r="K498" s="171"/>
      <c r="L498" s="172"/>
      <c r="M498" s="171"/>
      <c r="N498" s="172"/>
      <c r="O498" s="171"/>
      <c r="P498" s="172"/>
      <c r="Q498" s="171"/>
      <c r="R498" s="172"/>
      <c r="S498" s="171"/>
      <c r="T498" s="172"/>
      <c r="U498" s="171"/>
      <c r="V498" s="172"/>
      <c r="W498" s="171"/>
      <c r="X498" s="172"/>
      <c r="Y498" s="171"/>
      <c r="Z498" s="172"/>
      <c r="AA498" s="171"/>
      <c r="AB498" s="172"/>
      <c r="AC498" s="171"/>
      <c r="AD498" s="172"/>
      <c r="AE498" s="156"/>
      <c r="AF498" s="170"/>
      <c r="AG498" s="172"/>
      <c r="AH498" s="172"/>
      <c r="AI498" s="172"/>
      <c r="AJ498" s="172"/>
      <c r="AK498" s="172"/>
      <c r="AL498" s="172"/>
      <c r="AM498" s="172"/>
      <c r="AN498" s="172"/>
      <c r="AO498" s="172"/>
      <c r="AP498" s="172"/>
      <c r="AQ498" s="172"/>
      <c r="AR498" s="173"/>
      <c r="AS498" s="173"/>
    </row>
    <row r="499" ht="15.75" customHeight="1">
      <c r="A499" s="156"/>
      <c r="B499" s="156"/>
      <c r="C499" s="170"/>
      <c r="D499" s="170"/>
      <c r="E499" s="171"/>
      <c r="F499" s="172"/>
      <c r="G499" s="171"/>
      <c r="H499" s="172"/>
      <c r="I499" s="171"/>
      <c r="J499" s="172"/>
      <c r="K499" s="171"/>
      <c r="L499" s="172"/>
      <c r="M499" s="171"/>
      <c r="N499" s="172"/>
      <c r="O499" s="171"/>
      <c r="P499" s="172"/>
      <c r="Q499" s="171"/>
      <c r="R499" s="172"/>
      <c r="S499" s="171"/>
      <c r="T499" s="172"/>
      <c r="U499" s="171"/>
      <c r="V499" s="172"/>
      <c r="W499" s="171"/>
      <c r="X499" s="172"/>
      <c r="Y499" s="171"/>
      <c r="Z499" s="172"/>
      <c r="AA499" s="171"/>
      <c r="AB499" s="172"/>
      <c r="AC499" s="171"/>
      <c r="AD499" s="172"/>
      <c r="AE499" s="156"/>
      <c r="AF499" s="170"/>
      <c r="AG499" s="172"/>
      <c r="AH499" s="172"/>
      <c r="AI499" s="172"/>
      <c r="AJ499" s="172"/>
      <c r="AK499" s="172"/>
      <c r="AL499" s="172"/>
      <c r="AM499" s="172"/>
      <c r="AN499" s="172"/>
      <c r="AO499" s="172"/>
      <c r="AP499" s="172"/>
      <c r="AQ499" s="172"/>
      <c r="AR499" s="173"/>
      <c r="AS499" s="173"/>
    </row>
    <row r="500" ht="15.75" customHeight="1">
      <c r="A500" s="156"/>
      <c r="B500" s="156"/>
      <c r="C500" s="170"/>
      <c r="D500" s="170"/>
      <c r="E500" s="171"/>
      <c r="F500" s="172"/>
      <c r="G500" s="171"/>
      <c r="H500" s="172"/>
      <c r="I500" s="171"/>
      <c r="J500" s="172"/>
      <c r="K500" s="171"/>
      <c r="L500" s="172"/>
      <c r="M500" s="171"/>
      <c r="N500" s="172"/>
      <c r="O500" s="171"/>
      <c r="P500" s="172"/>
      <c r="Q500" s="171"/>
      <c r="R500" s="172"/>
      <c r="S500" s="171"/>
      <c r="T500" s="172"/>
      <c r="U500" s="171"/>
      <c r="V500" s="172"/>
      <c r="W500" s="171"/>
      <c r="X500" s="172"/>
      <c r="Y500" s="171"/>
      <c r="Z500" s="172"/>
      <c r="AA500" s="171"/>
      <c r="AB500" s="172"/>
      <c r="AC500" s="171"/>
      <c r="AD500" s="172"/>
      <c r="AE500" s="156"/>
      <c r="AF500" s="170"/>
      <c r="AG500" s="172"/>
      <c r="AH500" s="172"/>
      <c r="AI500" s="172"/>
      <c r="AJ500" s="172"/>
      <c r="AK500" s="172"/>
      <c r="AL500" s="172"/>
      <c r="AM500" s="172"/>
      <c r="AN500" s="172"/>
      <c r="AO500" s="172"/>
      <c r="AP500" s="172"/>
      <c r="AQ500" s="172"/>
      <c r="AR500" s="173"/>
      <c r="AS500" s="173"/>
    </row>
    <row r="501" ht="15.75" customHeight="1">
      <c r="A501" s="156"/>
      <c r="B501" s="156"/>
      <c r="C501" s="170"/>
      <c r="D501" s="170"/>
      <c r="E501" s="171"/>
      <c r="F501" s="172"/>
      <c r="G501" s="171"/>
      <c r="H501" s="172"/>
      <c r="I501" s="171"/>
      <c r="J501" s="172"/>
      <c r="K501" s="171"/>
      <c r="L501" s="172"/>
      <c r="M501" s="171"/>
      <c r="N501" s="172"/>
      <c r="O501" s="171"/>
      <c r="P501" s="172"/>
      <c r="Q501" s="171"/>
      <c r="R501" s="172"/>
      <c r="S501" s="171"/>
      <c r="T501" s="172"/>
      <c r="U501" s="171"/>
      <c r="V501" s="172"/>
      <c r="W501" s="171"/>
      <c r="X501" s="172"/>
      <c r="Y501" s="171"/>
      <c r="Z501" s="172"/>
      <c r="AA501" s="171"/>
      <c r="AB501" s="172"/>
      <c r="AC501" s="171"/>
      <c r="AD501" s="172"/>
      <c r="AE501" s="156"/>
      <c r="AF501" s="170"/>
      <c r="AG501" s="172"/>
      <c r="AH501" s="172"/>
      <c r="AI501" s="172"/>
      <c r="AJ501" s="172"/>
      <c r="AK501" s="172"/>
      <c r="AL501" s="172"/>
      <c r="AM501" s="172"/>
      <c r="AN501" s="172"/>
      <c r="AO501" s="172"/>
      <c r="AP501" s="172"/>
      <c r="AQ501" s="172"/>
      <c r="AR501" s="173"/>
      <c r="AS501" s="173"/>
    </row>
    <row r="502" ht="15.75" customHeight="1">
      <c r="A502" s="156"/>
      <c r="B502" s="156"/>
      <c r="C502" s="170"/>
      <c r="D502" s="170"/>
      <c r="E502" s="171"/>
      <c r="F502" s="172"/>
      <c r="G502" s="171"/>
      <c r="H502" s="172"/>
      <c r="I502" s="171"/>
      <c r="J502" s="172"/>
      <c r="K502" s="171"/>
      <c r="L502" s="172"/>
      <c r="M502" s="171"/>
      <c r="N502" s="172"/>
      <c r="O502" s="171"/>
      <c r="P502" s="172"/>
      <c r="Q502" s="171"/>
      <c r="R502" s="172"/>
      <c r="S502" s="171"/>
      <c r="T502" s="172"/>
      <c r="U502" s="171"/>
      <c r="V502" s="172"/>
      <c r="W502" s="171"/>
      <c r="X502" s="172"/>
      <c r="Y502" s="171"/>
      <c r="Z502" s="172"/>
      <c r="AA502" s="171"/>
      <c r="AB502" s="172"/>
      <c r="AC502" s="171"/>
      <c r="AD502" s="172"/>
      <c r="AE502" s="156"/>
      <c r="AF502" s="170"/>
      <c r="AG502" s="172"/>
      <c r="AH502" s="172"/>
      <c r="AI502" s="172"/>
      <c r="AJ502" s="172"/>
      <c r="AK502" s="172"/>
      <c r="AL502" s="172"/>
      <c r="AM502" s="172"/>
      <c r="AN502" s="172"/>
      <c r="AO502" s="172"/>
      <c r="AP502" s="172"/>
      <c r="AQ502" s="172"/>
      <c r="AR502" s="173"/>
      <c r="AS502" s="173"/>
    </row>
    <row r="503" ht="15.75" customHeight="1">
      <c r="A503" s="156"/>
      <c r="B503" s="156"/>
      <c r="C503" s="170"/>
      <c r="D503" s="170"/>
      <c r="E503" s="171"/>
      <c r="F503" s="172"/>
      <c r="G503" s="171"/>
      <c r="H503" s="172"/>
      <c r="I503" s="171"/>
      <c r="J503" s="172"/>
      <c r="K503" s="171"/>
      <c r="L503" s="172"/>
      <c r="M503" s="171"/>
      <c r="N503" s="172"/>
      <c r="O503" s="171"/>
      <c r="P503" s="172"/>
      <c r="Q503" s="171"/>
      <c r="R503" s="172"/>
      <c r="S503" s="171"/>
      <c r="T503" s="172"/>
      <c r="U503" s="171"/>
      <c r="V503" s="172"/>
      <c r="W503" s="171"/>
      <c r="X503" s="172"/>
      <c r="Y503" s="171"/>
      <c r="Z503" s="172"/>
      <c r="AA503" s="171"/>
      <c r="AB503" s="172"/>
      <c r="AC503" s="171"/>
      <c r="AD503" s="172"/>
      <c r="AE503" s="156"/>
      <c r="AF503" s="170"/>
      <c r="AG503" s="172"/>
      <c r="AH503" s="172"/>
      <c r="AI503" s="172"/>
      <c r="AJ503" s="172"/>
      <c r="AK503" s="172"/>
      <c r="AL503" s="172"/>
      <c r="AM503" s="172"/>
      <c r="AN503" s="172"/>
      <c r="AO503" s="172"/>
      <c r="AP503" s="172"/>
      <c r="AQ503" s="172"/>
      <c r="AR503" s="173"/>
      <c r="AS503" s="173"/>
    </row>
    <row r="504" ht="15.75" customHeight="1">
      <c r="A504" s="156"/>
      <c r="B504" s="156"/>
      <c r="C504" s="170"/>
      <c r="D504" s="170"/>
      <c r="E504" s="171"/>
      <c r="F504" s="172"/>
      <c r="G504" s="171"/>
      <c r="H504" s="172"/>
      <c r="I504" s="171"/>
      <c r="J504" s="172"/>
      <c r="K504" s="171"/>
      <c r="L504" s="172"/>
      <c r="M504" s="171"/>
      <c r="N504" s="172"/>
      <c r="O504" s="171"/>
      <c r="P504" s="172"/>
      <c r="Q504" s="171"/>
      <c r="R504" s="172"/>
      <c r="S504" s="171"/>
      <c r="T504" s="172"/>
      <c r="U504" s="171"/>
      <c r="V504" s="172"/>
      <c r="W504" s="171"/>
      <c r="X504" s="172"/>
      <c r="Y504" s="171"/>
      <c r="Z504" s="172"/>
      <c r="AA504" s="171"/>
      <c r="AB504" s="172"/>
      <c r="AC504" s="171"/>
      <c r="AD504" s="172"/>
      <c r="AE504" s="156"/>
      <c r="AF504" s="170"/>
      <c r="AG504" s="172"/>
      <c r="AH504" s="172"/>
      <c r="AI504" s="172"/>
      <c r="AJ504" s="172"/>
      <c r="AK504" s="172"/>
      <c r="AL504" s="172"/>
      <c r="AM504" s="172"/>
      <c r="AN504" s="172"/>
      <c r="AO504" s="172"/>
      <c r="AP504" s="172"/>
      <c r="AQ504" s="172"/>
      <c r="AR504" s="173"/>
      <c r="AS504" s="173"/>
    </row>
    <row r="505" ht="15.75" customHeight="1">
      <c r="A505" s="156"/>
      <c r="B505" s="156"/>
      <c r="C505" s="170"/>
      <c r="D505" s="170"/>
      <c r="E505" s="171"/>
      <c r="F505" s="172"/>
      <c r="G505" s="171"/>
      <c r="H505" s="172"/>
      <c r="I505" s="171"/>
      <c r="J505" s="172"/>
      <c r="K505" s="171"/>
      <c r="L505" s="172"/>
      <c r="M505" s="171"/>
      <c r="N505" s="172"/>
      <c r="O505" s="171"/>
      <c r="P505" s="172"/>
      <c r="Q505" s="171"/>
      <c r="R505" s="172"/>
      <c r="S505" s="171"/>
      <c r="T505" s="172"/>
      <c r="U505" s="171"/>
      <c r="V505" s="172"/>
      <c r="W505" s="171"/>
      <c r="X505" s="172"/>
      <c r="Y505" s="171"/>
      <c r="Z505" s="172"/>
      <c r="AA505" s="171"/>
      <c r="AB505" s="172"/>
      <c r="AC505" s="171"/>
      <c r="AD505" s="172"/>
      <c r="AE505" s="156"/>
      <c r="AF505" s="170"/>
      <c r="AG505" s="172"/>
      <c r="AH505" s="172"/>
      <c r="AI505" s="172"/>
      <c r="AJ505" s="172"/>
      <c r="AK505" s="172"/>
      <c r="AL505" s="172"/>
      <c r="AM505" s="172"/>
      <c r="AN505" s="172"/>
      <c r="AO505" s="172"/>
      <c r="AP505" s="172"/>
      <c r="AQ505" s="172"/>
      <c r="AR505" s="173"/>
      <c r="AS505" s="173"/>
    </row>
    <row r="506" ht="15.75" customHeight="1">
      <c r="A506" s="156"/>
      <c r="B506" s="156"/>
      <c r="C506" s="170"/>
      <c r="D506" s="170"/>
      <c r="E506" s="171"/>
      <c r="F506" s="172"/>
      <c r="G506" s="171"/>
      <c r="H506" s="172"/>
      <c r="I506" s="171"/>
      <c r="J506" s="172"/>
      <c r="K506" s="171"/>
      <c r="L506" s="172"/>
      <c r="M506" s="171"/>
      <c r="N506" s="172"/>
      <c r="O506" s="171"/>
      <c r="P506" s="172"/>
      <c r="Q506" s="171"/>
      <c r="R506" s="172"/>
      <c r="S506" s="171"/>
      <c r="T506" s="172"/>
      <c r="U506" s="171"/>
      <c r="V506" s="172"/>
      <c r="W506" s="171"/>
      <c r="X506" s="172"/>
      <c r="Y506" s="171"/>
      <c r="Z506" s="172"/>
      <c r="AA506" s="171"/>
      <c r="AB506" s="172"/>
      <c r="AC506" s="171"/>
      <c r="AD506" s="172"/>
      <c r="AE506" s="156"/>
      <c r="AF506" s="170"/>
      <c r="AG506" s="172"/>
      <c r="AH506" s="172"/>
      <c r="AI506" s="172"/>
      <c r="AJ506" s="172"/>
      <c r="AK506" s="172"/>
      <c r="AL506" s="172"/>
      <c r="AM506" s="172"/>
      <c r="AN506" s="172"/>
      <c r="AO506" s="172"/>
      <c r="AP506" s="172"/>
      <c r="AQ506" s="172"/>
      <c r="AR506" s="173"/>
      <c r="AS506" s="173"/>
    </row>
    <row r="507" ht="15.75" customHeight="1">
      <c r="A507" s="156"/>
      <c r="B507" s="156"/>
      <c r="C507" s="170"/>
      <c r="D507" s="170"/>
      <c r="E507" s="171"/>
      <c r="F507" s="172"/>
      <c r="G507" s="171"/>
      <c r="H507" s="172"/>
      <c r="I507" s="171"/>
      <c r="J507" s="172"/>
      <c r="K507" s="171"/>
      <c r="L507" s="172"/>
      <c r="M507" s="171"/>
      <c r="N507" s="172"/>
      <c r="O507" s="171"/>
      <c r="P507" s="172"/>
      <c r="Q507" s="171"/>
      <c r="R507" s="172"/>
      <c r="S507" s="171"/>
      <c r="T507" s="172"/>
      <c r="U507" s="171"/>
      <c r="V507" s="172"/>
      <c r="W507" s="171"/>
      <c r="X507" s="172"/>
      <c r="Y507" s="171"/>
      <c r="Z507" s="172"/>
      <c r="AA507" s="171"/>
      <c r="AB507" s="172"/>
      <c r="AC507" s="171"/>
      <c r="AD507" s="172"/>
      <c r="AE507" s="156"/>
      <c r="AF507" s="170"/>
      <c r="AG507" s="172"/>
      <c r="AH507" s="172"/>
      <c r="AI507" s="172"/>
      <c r="AJ507" s="172"/>
      <c r="AK507" s="172"/>
      <c r="AL507" s="172"/>
      <c r="AM507" s="172"/>
      <c r="AN507" s="172"/>
      <c r="AO507" s="172"/>
      <c r="AP507" s="172"/>
      <c r="AQ507" s="172"/>
      <c r="AR507" s="173"/>
      <c r="AS507" s="173"/>
    </row>
    <row r="508" ht="15.75" customHeight="1">
      <c r="A508" s="156"/>
      <c r="B508" s="156"/>
      <c r="C508" s="170"/>
      <c r="D508" s="170"/>
      <c r="E508" s="171"/>
      <c r="F508" s="172"/>
      <c r="G508" s="171"/>
      <c r="H508" s="172"/>
      <c r="I508" s="171"/>
      <c r="J508" s="172"/>
      <c r="K508" s="171"/>
      <c r="L508" s="172"/>
      <c r="M508" s="171"/>
      <c r="N508" s="172"/>
      <c r="O508" s="171"/>
      <c r="P508" s="172"/>
      <c r="Q508" s="171"/>
      <c r="R508" s="172"/>
      <c r="S508" s="171"/>
      <c r="T508" s="172"/>
      <c r="U508" s="171"/>
      <c r="V508" s="172"/>
      <c r="W508" s="171"/>
      <c r="X508" s="172"/>
      <c r="Y508" s="171"/>
      <c r="Z508" s="172"/>
      <c r="AA508" s="171"/>
      <c r="AB508" s="172"/>
      <c r="AC508" s="171"/>
      <c r="AD508" s="172"/>
      <c r="AE508" s="156"/>
      <c r="AF508" s="170"/>
      <c r="AG508" s="172"/>
      <c r="AH508" s="172"/>
      <c r="AI508" s="172"/>
      <c r="AJ508" s="172"/>
      <c r="AK508" s="172"/>
      <c r="AL508" s="172"/>
      <c r="AM508" s="172"/>
      <c r="AN508" s="172"/>
      <c r="AO508" s="172"/>
      <c r="AP508" s="172"/>
      <c r="AQ508" s="172"/>
      <c r="AR508" s="173"/>
      <c r="AS508" s="173"/>
    </row>
    <row r="509" ht="15.75" customHeight="1">
      <c r="A509" s="156"/>
      <c r="B509" s="156"/>
      <c r="C509" s="170"/>
      <c r="D509" s="170"/>
      <c r="E509" s="171"/>
      <c r="F509" s="172"/>
      <c r="G509" s="171"/>
      <c r="H509" s="172"/>
      <c r="I509" s="171"/>
      <c r="J509" s="172"/>
      <c r="K509" s="171"/>
      <c r="L509" s="172"/>
      <c r="M509" s="171"/>
      <c r="N509" s="172"/>
      <c r="O509" s="171"/>
      <c r="P509" s="172"/>
      <c r="Q509" s="171"/>
      <c r="R509" s="172"/>
      <c r="S509" s="171"/>
      <c r="T509" s="172"/>
      <c r="U509" s="171"/>
      <c r="V509" s="172"/>
      <c r="W509" s="171"/>
      <c r="X509" s="172"/>
      <c r="Y509" s="171"/>
      <c r="Z509" s="172"/>
      <c r="AA509" s="171"/>
      <c r="AB509" s="172"/>
      <c r="AC509" s="171"/>
      <c r="AD509" s="172"/>
      <c r="AE509" s="156"/>
      <c r="AF509" s="170"/>
      <c r="AG509" s="172"/>
      <c r="AH509" s="172"/>
      <c r="AI509" s="172"/>
      <c r="AJ509" s="172"/>
      <c r="AK509" s="172"/>
      <c r="AL509" s="172"/>
      <c r="AM509" s="172"/>
      <c r="AN509" s="172"/>
      <c r="AO509" s="172"/>
      <c r="AP509" s="172"/>
      <c r="AQ509" s="172"/>
      <c r="AR509" s="173"/>
      <c r="AS509" s="173"/>
    </row>
    <row r="510" ht="15.75" customHeight="1">
      <c r="A510" s="156"/>
      <c r="B510" s="156"/>
      <c r="C510" s="170"/>
      <c r="D510" s="170"/>
      <c r="E510" s="171"/>
      <c r="F510" s="172"/>
      <c r="G510" s="171"/>
      <c r="H510" s="172"/>
      <c r="I510" s="171"/>
      <c r="J510" s="172"/>
      <c r="K510" s="171"/>
      <c r="L510" s="172"/>
      <c r="M510" s="171"/>
      <c r="N510" s="172"/>
      <c r="O510" s="171"/>
      <c r="P510" s="172"/>
      <c r="Q510" s="171"/>
      <c r="R510" s="172"/>
      <c r="S510" s="171"/>
      <c r="T510" s="172"/>
      <c r="U510" s="171"/>
      <c r="V510" s="172"/>
      <c r="W510" s="171"/>
      <c r="X510" s="172"/>
      <c r="Y510" s="171"/>
      <c r="Z510" s="172"/>
      <c r="AA510" s="171"/>
      <c r="AB510" s="172"/>
      <c r="AC510" s="171"/>
      <c r="AD510" s="172"/>
      <c r="AE510" s="156"/>
      <c r="AF510" s="170"/>
      <c r="AG510" s="172"/>
      <c r="AH510" s="172"/>
      <c r="AI510" s="172"/>
      <c r="AJ510" s="172"/>
      <c r="AK510" s="172"/>
      <c r="AL510" s="172"/>
      <c r="AM510" s="172"/>
      <c r="AN510" s="172"/>
      <c r="AO510" s="172"/>
      <c r="AP510" s="172"/>
      <c r="AQ510" s="172"/>
      <c r="AR510" s="173"/>
      <c r="AS510" s="173"/>
    </row>
    <row r="511" ht="15.75" customHeight="1">
      <c r="A511" s="156"/>
      <c r="B511" s="156"/>
      <c r="C511" s="170"/>
      <c r="D511" s="170"/>
      <c r="E511" s="171"/>
      <c r="F511" s="172"/>
      <c r="G511" s="171"/>
      <c r="H511" s="172"/>
      <c r="I511" s="171"/>
      <c r="J511" s="172"/>
      <c r="K511" s="171"/>
      <c r="L511" s="172"/>
      <c r="M511" s="171"/>
      <c r="N511" s="172"/>
      <c r="O511" s="171"/>
      <c r="P511" s="172"/>
      <c r="Q511" s="171"/>
      <c r="R511" s="172"/>
      <c r="S511" s="171"/>
      <c r="T511" s="172"/>
      <c r="U511" s="171"/>
      <c r="V511" s="172"/>
      <c r="W511" s="171"/>
      <c r="X511" s="172"/>
      <c r="Y511" s="171"/>
      <c r="Z511" s="172"/>
      <c r="AA511" s="171"/>
      <c r="AB511" s="172"/>
      <c r="AC511" s="171"/>
      <c r="AD511" s="172"/>
      <c r="AE511" s="156"/>
      <c r="AF511" s="170"/>
      <c r="AG511" s="172"/>
      <c r="AH511" s="172"/>
      <c r="AI511" s="172"/>
      <c r="AJ511" s="172"/>
      <c r="AK511" s="172"/>
      <c r="AL511" s="172"/>
      <c r="AM511" s="172"/>
      <c r="AN511" s="172"/>
      <c r="AO511" s="172"/>
      <c r="AP511" s="172"/>
      <c r="AQ511" s="172"/>
      <c r="AR511" s="173"/>
      <c r="AS511" s="173"/>
    </row>
    <row r="512" ht="15.75" customHeight="1">
      <c r="A512" s="156"/>
      <c r="B512" s="156"/>
      <c r="C512" s="170"/>
      <c r="D512" s="170"/>
      <c r="E512" s="171"/>
      <c r="F512" s="172"/>
      <c r="G512" s="171"/>
      <c r="H512" s="172"/>
      <c r="I512" s="171"/>
      <c r="J512" s="172"/>
      <c r="K512" s="171"/>
      <c r="L512" s="172"/>
      <c r="M512" s="171"/>
      <c r="N512" s="172"/>
      <c r="O512" s="171"/>
      <c r="P512" s="172"/>
      <c r="Q512" s="171"/>
      <c r="R512" s="172"/>
      <c r="S512" s="171"/>
      <c r="T512" s="172"/>
      <c r="U512" s="171"/>
      <c r="V512" s="172"/>
      <c r="W512" s="171"/>
      <c r="X512" s="172"/>
      <c r="Y512" s="171"/>
      <c r="Z512" s="172"/>
      <c r="AA512" s="171"/>
      <c r="AB512" s="172"/>
      <c r="AC512" s="171"/>
      <c r="AD512" s="172"/>
      <c r="AE512" s="156"/>
      <c r="AF512" s="170"/>
      <c r="AG512" s="172"/>
      <c r="AH512" s="172"/>
      <c r="AI512" s="172"/>
      <c r="AJ512" s="172"/>
      <c r="AK512" s="172"/>
      <c r="AL512" s="172"/>
      <c r="AM512" s="172"/>
      <c r="AN512" s="172"/>
      <c r="AO512" s="172"/>
      <c r="AP512" s="172"/>
      <c r="AQ512" s="172"/>
      <c r="AR512" s="173"/>
      <c r="AS512" s="173"/>
    </row>
    <row r="513" ht="15.75" customHeight="1">
      <c r="A513" s="156"/>
      <c r="B513" s="156"/>
      <c r="C513" s="170"/>
      <c r="D513" s="170"/>
      <c r="E513" s="171"/>
      <c r="F513" s="172"/>
      <c r="G513" s="171"/>
      <c r="H513" s="172"/>
      <c r="I513" s="171"/>
      <c r="J513" s="172"/>
      <c r="K513" s="171"/>
      <c r="L513" s="172"/>
      <c r="M513" s="171"/>
      <c r="N513" s="172"/>
      <c r="O513" s="171"/>
      <c r="P513" s="172"/>
      <c r="Q513" s="171"/>
      <c r="R513" s="172"/>
      <c r="S513" s="171"/>
      <c r="T513" s="172"/>
      <c r="U513" s="171"/>
      <c r="V513" s="172"/>
      <c r="W513" s="171"/>
      <c r="X513" s="172"/>
      <c r="Y513" s="171"/>
      <c r="Z513" s="172"/>
      <c r="AA513" s="171"/>
      <c r="AB513" s="172"/>
      <c r="AC513" s="171"/>
      <c r="AD513" s="172"/>
      <c r="AE513" s="156"/>
      <c r="AF513" s="170"/>
      <c r="AG513" s="172"/>
      <c r="AH513" s="172"/>
      <c r="AI513" s="172"/>
      <c r="AJ513" s="172"/>
      <c r="AK513" s="172"/>
      <c r="AL513" s="172"/>
      <c r="AM513" s="172"/>
      <c r="AN513" s="172"/>
      <c r="AO513" s="172"/>
      <c r="AP513" s="172"/>
      <c r="AQ513" s="172"/>
      <c r="AR513" s="173"/>
      <c r="AS513" s="173"/>
    </row>
    <row r="514" ht="15.75" customHeight="1">
      <c r="A514" s="156"/>
      <c r="B514" s="156"/>
      <c r="C514" s="170"/>
      <c r="D514" s="170"/>
      <c r="E514" s="171"/>
      <c r="F514" s="172"/>
      <c r="G514" s="171"/>
      <c r="H514" s="172"/>
      <c r="I514" s="171"/>
      <c r="J514" s="172"/>
      <c r="K514" s="171"/>
      <c r="L514" s="172"/>
      <c r="M514" s="171"/>
      <c r="N514" s="172"/>
      <c r="O514" s="171"/>
      <c r="P514" s="172"/>
      <c r="Q514" s="171"/>
      <c r="R514" s="172"/>
      <c r="S514" s="171"/>
      <c r="T514" s="172"/>
      <c r="U514" s="171"/>
      <c r="V514" s="172"/>
      <c r="W514" s="171"/>
      <c r="X514" s="172"/>
      <c r="Y514" s="171"/>
      <c r="Z514" s="172"/>
      <c r="AA514" s="171"/>
      <c r="AB514" s="172"/>
      <c r="AC514" s="171"/>
      <c r="AD514" s="172"/>
      <c r="AE514" s="156"/>
      <c r="AF514" s="170"/>
      <c r="AG514" s="172"/>
      <c r="AH514" s="172"/>
      <c r="AI514" s="172"/>
      <c r="AJ514" s="172"/>
      <c r="AK514" s="172"/>
      <c r="AL514" s="172"/>
      <c r="AM514" s="172"/>
      <c r="AN514" s="172"/>
      <c r="AO514" s="172"/>
      <c r="AP514" s="172"/>
      <c r="AQ514" s="172"/>
      <c r="AR514" s="173"/>
      <c r="AS514" s="173"/>
    </row>
    <row r="515" ht="15.75" customHeight="1">
      <c r="A515" s="156"/>
      <c r="B515" s="156"/>
      <c r="C515" s="170"/>
      <c r="D515" s="170"/>
      <c r="E515" s="171"/>
      <c r="F515" s="172"/>
      <c r="G515" s="171"/>
      <c r="H515" s="172"/>
      <c r="I515" s="171"/>
      <c r="J515" s="172"/>
      <c r="K515" s="171"/>
      <c r="L515" s="172"/>
      <c r="M515" s="171"/>
      <c r="N515" s="172"/>
      <c r="O515" s="171"/>
      <c r="P515" s="172"/>
      <c r="Q515" s="171"/>
      <c r="R515" s="172"/>
      <c r="S515" s="171"/>
      <c r="T515" s="172"/>
      <c r="U515" s="171"/>
      <c r="V515" s="172"/>
      <c r="W515" s="171"/>
      <c r="X515" s="172"/>
      <c r="Y515" s="171"/>
      <c r="Z515" s="172"/>
      <c r="AA515" s="171"/>
      <c r="AB515" s="172"/>
      <c r="AC515" s="171"/>
      <c r="AD515" s="172"/>
      <c r="AE515" s="156"/>
      <c r="AF515" s="170"/>
      <c r="AG515" s="172"/>
      <c r="AH515" s="172"/>
      <c r="AI515" s="172"/>
      <c r="AJ515" s="172"/>
      <c r="AK515" s="172"/>
      <c r="AL515" s="172"/>
      <c r="AM515" s="172"/>
      <c r="AN515" s="172"/>
      <c r="AO515" s="172"/>
      <c r="AP515" s="172"/>
      <c r="AQ515" s="172"/>
      <c r="AR515" s="173"/>
      <c r="AS515" s="173"/>
    </row>
    <row r="516" ht="15.75" customHeight="1">
      <c r="A516" s="156"/>
      <c r="B516" s="156"/>
      <c r="C516" s="170"/>
      <c r="D516" s="170"/>
      <c r="E516" s="171"/>
      <c r="F516" s="172"/>
      <c r="G516" s="171"/>
      <c r="H516" s="172"/>
      <c r="I516" s="171"/>
      <c r="J516" s="172"/>
      <c r="K516" s="171"/>
      <c r="L516" s="172"/>
      <c r="M516" s="171"/>
      <c r="N516" s="172"/>
      <c r="O516" s="171"/>
      <c r="P516" s="172"/>
      <c r="Q516" s="171"/>
      <c r="R516" s="172"/>
      <c r="S516" s="171"/>
      <c r="T516" s="172"/>
      <c r="U516" s="171"/>
      <c r="V516" s="172"/>
      <c r="W516" s="171"/>
      <c r="X516" s="172"/>
      <c r="Y516" s="171"/>
      <c r="Z516" s="172"/>
      <c r="AA516" s="171"/>
      <c r="AB516" s="172"/>
      <c r="AC516" s="171"/>
      <c r="AD516" s="172"/>
      <c r="AE516" s="156"/>
      <c r="AF516" s="170"/>
      <c r="AG516" s="172"/>
      <c r="AH516" s="172"/>
      <c r="AI516" s="172"/>
      <c r="AJ516" s="172"/>
      <c r="AK516" s="172"/>
      <c r="AL516" s="172"/>
      <c r="AM516" s="172"/>
      <c r="AN516" s="172"/>
      <c r="AO516" s="172"/>
      <c r="AP516" s="172"/>
      <c r="AQ516" s="172"/>
      <c r="AR516" s="173"/>
      <c r="AS516" s="173"/>
    </row>
    <row r="517" ht="15.75" customHeight="1">
      <c r="A517" s="156"/>
      <c r="B517" s="156"/>
      <c r="C517" s="170"/>
      <c r="D517" s="170"/>
      <c r="E517" s="171"/>
      <c r="F517" s="172"/>
      <c r="G517" s="171"/>
      <c r="H517" s="172"/>
      <c r="I517" s="171"/>
      <c r="J517" s="172"/>
      <c r="K517" s="171"/>
      <c r="L517" s="172"/>
      <c r="M517" s="171"/>
      <c r="N517" s="172"/>
      <c r="O517" s="171"/>
      <c r="P517" s="172"/>
      <c r="Q517" s="171"/>
      <c r="R517" s="172"/>
      <c r="S517" s="171"/>
      <c r="T517" s="172"/>
      <c r="U517" s="171"/>
      <c r="V517" s="172"/>
      <c r="W517" s="171"/>
      <c r="X517" s="172"/>
      <c r="Y517" s="171"/>
      <c r="Z517" s="172"/>
      <c r="AA517" s="171"/>
      <c r="AB517" s="172"/>
      <c r="AC517" s="171"/>
      <c r="AD517" s="172"/>
      <c r="AE517" s="156"/>
      <c r="AF517" s="170"/>
      <c r="AG517" s="172"/>
      <c r="AH517" s="172"/>
      <c r="AI517" s="172"/>
      <c r="AJ517" s="172"/>
      <c r="AK517" s="172"/>
      <c r="AL517" s="172"/>
      <c r="AM517" s="172"/>
      <c r="AN517" s="172"/>
      <c r="AO517" s="172"/>
      <c r="AP517" s="172"/>
      <c r="AQ517" s="172"/>
      <c r="AR517" s="173"/>
      <c r="AS517" s="173"/>
    </row>
    <row r="518" ht="15.75" customHeight="1">
      <c r="A518" s="156"/>
      <c r="B518" s="156"/>
      <c r="C518" s="170"/>
      <c r="D518" s="170"/>
      <c r="E518" s="171"/>
      <c r="F518" s="172"/>
      <c r="G518" s="171"/>
      <c r="H518" s="172"/>
      <c r="I518" s="171"/>
      <c r="J518" s="172"/>
      <c r="K518" s="171"/>
      <c r="L518" s="172"/>
      <c r="M518" s="171"/>
      <c r="N518" s="172"/>
      <c r="O518" s="171"/>
      <c r="P518" s="172"/>
      <c r="Q518" s="171"/>
      <c r="R518" s="172"/>
      <c r="S518" s="171"/>
      <c r="T518" s="172"/>
      <c r="U518" s="171"/>
      <c r="V518" s="172"/>
      <c r="W518" s="171"/>
      <c r="X518" s="172"/>
      <c r="Y518" s="171"/>
      <c r="Z518" s="172"/>
      <c r="AA518" s="171"/>
      <c r="AB518" s="172"/>
      <c r="AC518" s="171"/>
      <c r="AD518" s="172"/>
      <c r="AE518" s="156"/>
      <c r="AF518" s="170"/>
      <c r="AG518" s="172"/>
      <c r="AH518" s="172"/>
      <c r="AI518" s="172"/>
      <c r="AJ518" s="172"/>
      <c r="AK518" s="172"/>
      <c r="AL518" s="172"/>
      <c r="AM518" s="172"/>
      <c r="AN518" s="172"/>
      <c r="AO518" s="172"/>
      <c r="AP518" s="172"/>
      <c r="AQ518" s="172"/>
      <c r="AR518" s="173"/>
      <c r="AS518" s="173"/>
    </row>
    <row r="519" ht="15.75" customHeight="1">
      <c r="A519" s="156"/>
      <c r="B519" s="156"/>
      <c r="C519" s="170"/>
      <c r="D519" s="170"/>
      <c r="E519" s="171"/>
      <c r="F519" s="172"/>
      <c r="G519" s="171"/>
      <c r="H519" s="172"/>
      <c r="I519" s="171"/>
      <c r="J519" s="172"/>
      <c r="K519" s="171"/>
      <c r="L519" s="172"/>
      <c r="M519" s="171"/>
      <c r="N519" s="172"/>
      <c r="O519" s="171"/>
      <c r="P519" s="172"/>
      <c r="Q519" s="171"/>
      <c r="R519" s="172"/>
      <c r="S519" s="171"/>
      <c r="T519" s="172"/>
      <c r="U519" s="171"/>
      <c r="V519" s="172"/>
      <c r="W519" s="171"/>
      <c r="X519" s="172"/>
      <c r="Y519" s="171"/>
      <c r="Z519" s="172"/>
      <c r="AA519" s="171"/>
      <c r="AB519" s="172"/>
      <c r="AC519" s="171"/>
      <c r="AD519" s="172"/>
      <c r="AE519" s="156"/>
      <c r="AF519" s="170"/>
      <c r="AG519" s="172"/>
      <c r="AH519" s="172"/>
      <c r="AI519" s="172"/>
      <c r="AJ519" s="172"/>
      <c r="AK519" s="172"/>
      <c r="AL519" s="172"/>
      <c r="AM519" s="172"/>
      <c r="AN519" s="172"/>
      <c r="AO519" s="172"/>
      <c r="AP519" s="172"/>
      <c r="AQ519" s="172"/>
      <c r="AR519" s="173"/>
      <c r="AS519" s="173"/>
    </row>
    <row r="520" ht="15.75" customHeight="1">
      <c r="A520" s="156"/>
      <c r="B520" s="156"/>
      <c r="C520" s="170"/>
      <c r="D520" s="170"/>
      <c r="E520" s="171"/>
      <c r="F520" s="172"/>
      <c r="G520" s="171"/>
      <c r="H520" s="172"/>
      <c r="I520" s="171"/>
      <c r="J520" s="172"/>
      <c r="K520" s="171"/>
      <c r="L520" s="172"/>
      <c r="M520" s="171"/>
      <c r="N520" s="172"/>
      <c r="O520" s="171"/>
      <c r="P520" s="172"/>
      <c r="Q520" s="171"/>
      <c r="R520" s="172"/>
      <c r="S520" s="171"/>
      <c r="T520" s="172"/>
      <c r="U520" s="171"/>
      <c r="V520" s="172"/>
      <c r="W520" s="171"/>
      <c r="X520" s="172"/>
      <c r="Y520" s="171"/>
      <c r="Z520" s="172"/>
      <c r="AA520" s="171"/>
      <c r="AB520" s="172"/>
      <c r="AC520" s="171"/>
      <c r="AD520" s="172"/>
      <c r="AE520" s="156"/>
      <c r="AF520" s="170"/>
      <c r="AG520" s="172"/>
      <c r="AH520" s="172"/>
      <c r="AI520" s="172"/>
      <c r="AJ520" s="172"/>
      <c r="AK520" s="172"/>
      <c r="AL520" s="172"/>
      <c r="AM520" s="172"/>
      <c r="AN520" s="172"/>
      <c r="AO520" s="172"/>
      <c r="AP520" s="172"/>
      <c r="AQ520" s="172"/>
      <c r="AR520" s="173"/>
      <c r="AS520" s="173"/>
    </row>
    <row r="521" ht="15.75" customHeight="1">
      <c r="A521" s="156"/>
      <c r="B521" s="156"/>
      <c r="C521" s="170"/>
      <c r="D521" s="170"/>
      <c r="E521" s="171"/>
      <c r="F521" s="172"/>
      <c r="G521" s="171"/>
      <c r="H521" s="172"/>
      <c r="I521" s="171"/>
      <c r="J521" s="172"/>
      <c r="K521" s="171"/>
      <c r="L521" s="172"/>
      <c r="M521" s="171"/>
      <c r="N521" s="172"/>
      <c r="O521" s="171"/>
      <c r="P521" s="172"/>
      <c r="Q521" s="171"/>
      <c r="R521" s="172"/>
      <c r="S521" s="171"/>
      <c r="T521" s="172"/>
      <c r="U521" s="171"/>
      <c r="V521" s="172"/>
      <c r="W521" s="171"/>
      <c r="X521" s="172"/>
      <c r="Y521" s="171"/>
      <c r="Z521" s="172"/>
      <c r="AA521" s="171"/>
      <c r="AB521" s="172"/>
      <c r="AC521" s="171"/>
      <c r="AD521" s="172"/>
      <c r="AE521" s="156"/>
      <c r="AF521" s="170"/>
      <c r="AG521" s="172"/>
      <c r="AH521" s="172"/>
      <c r="AI521" s="172"/>
      <c r="AJ521" s="172"/>
      <c r="AK521" s="172"/>
      <c r="AL521" s="172"/>
      <c r="AM521" s="172"/>
      <c r="AN521" s="172"/>
      <c r="AO521" s="172"/>
      <c r="AP521" s="172"/>
      <c r="AQ521" s="172"/>
      <c r="AR521" s="173"/>
      <c r="AS521" s="173"/>
    </row>
    <row r="522" ht="15.75" customHeight="1">
      <c r="A522" s="156"/>
      <c r="B522" s="156"/>
      <c r="C522" s="170"/>
      <c r="D522" s="170"/>
      <c r="E522" s="171"/>
      <c r="F522" s="172"/>
      <c r="G522" s="171"/>
      <c r="H522" s="172"/>
      <c r="I522" s="171"/>
      <c r="J522" s="172"/>
      <c r="K522" s="171"/>
      <c r="L522" s="172"/>
      <c r="M522" s="171"/>
      <c r="N522" s="172"/>
      <c r="O522" s="171"/>
      <c r="P522" s="172"/>
      <c r="Q522" s="171"/>
      <c r="R522" s="172"/>
      <c r="S522" s="171"/>
      <c r="T522" s="172"/>
      <c r="U522" s="171"/>
      <c r="V522" s="172"/>
      <c r="W522" s="171"/>
      <c r="X522" s="172"/>
      <c r="Y522" s="171"/>
      <c r="Z522" s="172"/>
      <c r="AA522" s="171"/>
      <c r="AB522" s="172"/>
      <c r="AC522" s="171"/>
      <c r="AD522" s="172"/>
      <c r="AE522" s="156"/>
      <c r="AF522" s="170"/>
      <c r="AG522" s="172"/>
      <c r="AH522" s="172"/>
      <c r="AI522" s="172"/>
      <c r="AJ522" s="172"/>
      <c r="AK522" s="172"/>
      <c r="AL522" s="172"/>
      <c r="AM522" s="172"/>
      <c r="AN522" s="172"/>
      <c r="AO522" s="172"/>
      <c r="AP522" s="172"/>
      <c r="AQ522" s="172"/>
      <c r="AR522" s="173"/>
      <c r="AS522" s="173"/>
    </row>
    <row r="523" ht="15.75" customHeight="1">
      <c r="A523" s="156"/>
      <c r="B523" s="156"/>
      <c r="C523" s="170"/>
      <c r="D523" s="170"/>
      <c r="E523" s="171"/>
      <c r="F523" s="172"/>
      <c r="G523" s="171"/>
      <c r="H523" s="172"/>
      <c r="I523" s="171"/>
      <c r="J523" s="172"/>
      <c r="K523" s="171"/>
      <c r="L523" s="172"/>
      <c r="M523" s="171"/>
      <c r="N523" s="172"/>
      <c r="O523" s="171"/>
      <c r="P523" s="172"/>
      <c r="Q523" s="171"/>
      <c r="R523" s="172"/>
      <c r="S523" s="171"/>
      <c r="T523" s="172"/>
      <c r="U523" s="171"/>
      <c r="V523" s="172"/>
      <c r="W523" s="171"/>
      <c r="X523" s="172"/>
      <c r="Y523" s="171"/>
      <c r="Z523" s="172"/>
      <c r="AA523" s="171"/>
      <c r="AB523" s="172"/>
      <c r="AC523" s="171"/>
      <c r="AD523" s="172"/>
      <c r="AE523" s="156"/>
      <c r="AF523" s="170"/>
      <c r="AG523" s="172"/>
      <c r="AH523" s="172"/>
      <c r="AI523" s="172"/>
      <c r="AJ523" s="172"/>
      <c r="AK523" s="172"/>
      <c r="AL523" s="172"/>
      <c r="AM523" s="172"/>
      <c r="AN523" s="172"/>
      <c r="AO523" s="172"/>
      <c r="AP523" s="172"/>
      <c r="AQ523" s="172"/>
      <c r="AR523" s="173"/>
      <c r="AS523" s="173"/>
    </row>
    <row r="524" ht="15.75" customHeight="1">
      <c r="A524" s="156"/>
      <c r="B524" s="156"/>
      <c r="C524" s="170"/>
      <c r="D524" s="170"/>
      <c r="E524" s="171"/>
      <c r="F524" s="172"/>
      <c r="G524" s="171"/>
      <c r="H524" s="172"/>
      <c r="I524" s="171"/>
      <c r="J524" s="172"/>
      <c r="K524" s="171"/>
      <c r="L524" s="172"/>
      <c r="M524" s="171"/>
      <c r="N524" s="172"/>
      <c r="O524" s="171"/>
      <c r="P524" s="172"/>
      <c r="Q524" s="171"/>
      <c r="R524" s="172"/>
      <c r="S524" s="171"/>
      <c r="T524" s="172"/>
      <c r="U524" s="171"/>
      <c r="V524" s="172"/>
      <c r="W524" s="171"/>
      <c r="X524" s="172"/>
      <c r="Y524" s="171"/>
      <c r="Z524" s="172"/>
      <c r="AA524" s="171"/>
      <c r="AB524" s="172"/>
      <c r="AC524" s="171"/>
      <c r="AD524" s="172"/>
      <c r="AE524" s="156"/>
      <c r="AF524" s="170"/>
      <c r="AG524" s="172"/>
      <c r="AH524" s="172"/>
      <c r="AI524" s="172"/>
      <c r="AJ524" s="172"/>
      <c r="AK524" s="172"/>
      <c r="AL524" s="172"/>
      <c r="AM524" s="172"/>
      <c r="AN524" s="172"/>
      <c r="AO524" s="172"/>
      <c r="AP524" s="172"/>
      <c r="AQ524" s="172"/>
      <c r="AR524" s="173"/>
      <c r="AS524" s="173"/>
    </row>
    <row r="525" ht="15.75" customHeight="1">
      <c r="A525" s="156"/>
      <c r="B525" s="156"/>
      <c r="C525" s="170"/>
      <c r="D525" s="170"/>
      <c r="E525" s="171"/>
      <c r="F525" s="172"/>
      <c r="G525" s="171"/>
      <c r="H525" s="172"/>
      <c r="I525" s="171"/>
      <c r="J525" s="172"/>
      <c r="K525" s="171"/>
      <c r="L525" s="172"/>
      <c r="M525" s="171"/>
      <c r="N525" s="172"/>
      <c r="O525" s="171"/>
      <c r="P525" s="172"/>
      <c r="Q525" s="171"/>
      <c r="R525" s="172"/>
      <c r="S525" s="171"/>
      <c r="T525" s="172"/>
      <c r="U525" s="171"/>
      <c r="V525" s="172"/>
      <c r="W525" s="171"/>
      <c r="X525" s="172"/>
      <c r="Y525" s="171"/>
      <c r="Z525" s="172"/>
      <c r="AA525" s="171"/>
      <c r="AB525" s="172"/>
      <c r="AC525" s="171"/>
      <c r="AD525" s="172"/>
      <c r="AE525" s="156"/>
      <c r="AF525" s="170"/>
      <c r="AG525" s="172"/>
      <c r="AH525" s="172"/>
      <c r="AI525" s="172"/>
      <c r="AJ525" s="172"/>
      <c r="AK525" s="172"/>
      <c r="AL525" s="172"/>
      <c r="AM525" s="172"/>
      <c r="AN525" s="172"/>
      <c r="AO525" s="172"/>
      <c r="AP525" s="172"/>
      <c r="AQ525" s="172"/>
      <c r="AR525" s="173"/>
      <c r="AS525" s="173"/>
    </row>
    <row r="526" ht="15.75" customHeight="1">
      <c r="A526" s="156"/>
      <c r="B526" s="156"/>
      <c r="C526" s="170"/>
      <c r="D526" s="170"/>
      <c r="E526" s="171"/>
      <c r="F526" s="172"/>
      <c r="G526" s="171"/>
      <c r="H526" s="172"/>
      <c r="I526" s="171"/>
      <c r="J526" s="172"/>
      <c r="K526" s="171"/>
      <c r="L526" s="172"/>
      <c r="M526" s="171"/>
      <c r="N526" s="172"/>
      <c r="O526" s="171"/>
      <c r="P526" s="172"/>
      <c r="Q526" s="171"/>
      <c r="R526" s="172"/>
      <c r="S526" s="171"/>
      <c r="T526" s="172"/>
      <c r="U526" s="171"/>
      <c r="V526" s="172"/>
      <c r="W526" s="171"/>
      <c r="X526" s="172"/>
      <c r="Y526" s="171"/>
      <c r="Z526" s="172"/>
      <c r="AA526" s="171"/>
      <c r="AB526" s="172"/>
      <c r="AC526" s="171"/>
      <c r="AD526" s="172"/>
      <c r="AE526" s="156"/>
      <c r="AF526" s="170"/>
      <c r="AG526" s="172"/>
      <c r="AH526" s="172"/>
      <c r="AI526" s="172"/>
      <c r="AJ526" s="172"/>
      <c r="AK526" s="172"/>
      <c r="AL526" s="172"/>
      <c r="AM526" s="172"/>
      <c r="AN526" s="172"/>
      <c r="AO526" s="172"/>
      <c r="AP526" s="172"/>
      <c r="AQ526" s="172"/>
      <c r="AR526" s="173"/>
      <c r="AS526" s="173"/>
    </row>
    <row r="527" ht="15.75" customHeight="1">
      <c r="A527" s="156"/>
      <c r="B527" s="156"/>
      <c r="C527" s="170"/>
      <c r="D527" s="170"/>
      <c r="E527" s="171"/>
      <c r="F527" s="172"/>
      <c r="G527" s="171"/>
      <c r="H527" s="172"/>
      <c r="I527" s="171"/>
      <c r="J527" s="172"/>
      <c r="K527" s="171"/>
      <c r="L527" s="172"/>
      <c r="M527" s="171"/>
      <c r="N527" s="172"/>
      <c r="O527" s="171"/>
      <c r="P527" s="172"/>
      <c r="Q527" s="171"/>
      <c r="R527" s="172"/>
      <c r="S527" s="171"/>
      <c r="T527" s="172"/>
      <c r="U527" s="171"/>
      <c r="V527" s="172"/>
      <c r="W527" s="171"/>
      <c r="X527" s="172"/>
      <c r="Y527" s="171"/>
      <c r="Z527" s="172"/>
      <c r="AA527" s="171"/>
      <c r="AB527" s="172"/>
      <c r="AC527" s="171"/>
      <c r="AD527" s="172"/>
      <c r="AE527" s="156"/>
      <c r="AF527" s="170"/>
      <c r="AG527" s="172"/>
      <c r="AH527" s="172"/>
      <c r="AI527" s="172"/>
      <c r="AJ527" s="172"/>
      <c r="AK527" s="172"/>
      <c r="AL527" s="172"/>
      <c r="AM527" s="172"/>
      <c r="AN527" s="172"/>
      <c r="AO527" s="172"/>
      <c r="AP527" s="172"/>
      <c r="AQ527" s="172"/>
      <c r="AR527" s="173"/>
      <c r="AS527" s="173"/>
    </row>
    <row r="528" ht="15.75" customHeight="1">
      <c r="A528" s="156"/>
      <c r="B528" s="156"/>
      <c r="C528" s="170"/>
      <c r="D528" s="170"/>
      <c r="E528" s="171"/>
      <c r="F528" s="172"/>
      <c r="G528" s="171"/>
      <c r="H528" s="172"/>
      <c r="I528" s="171"/>
      <c r="J528" s="172"/>
      <c r="K528" s="171"/>
      <c r="L528" s="172"/>
      <c r="M528" s="171"/>
      <c r="N528" s="172"/>
      <c r="O528" s="171"/>
      <c r="P528" s="172"/>
      <c r="Q528" s="171"/>
      <c r="R528" s="172"/>
      <c r="S528" s="171"/>
      <c r="T528" s="172"/>
      <c r="U528" s="171"/>
      <c r="V528" s="172"/>
      <c r="W528" s="171"/>
      <c r="X528" s="172"/>
      <c r="Y528" s="171"/>
      <c r="Z528" s="172"/>
      <c r="AA528" s="171"/>
      <c r="AB528" s="172"/>
      <c r="AC528" s="171"/>
      <c r="AD528" s="172"/>
      <c r="AE528" s="156"/>
      <c r="AF528" s="170"/>
      <c r="AG528" s="172"/>
      <c r="AH528" s="172"/>
      <c r="AI528" s="172"/>
      <c r="AJ528" s="172"/>
      <c r="AK528" s="172"/>
      <c r="AL528" s="172"/>
      <c r="AM528" s="172"/>
      <c r="AN528" s="172"/>
      <c r="AO528" s="172"/>
      <c r="AP528" s="172"/>
      <c r="AQ528" s="172"/>
      <c r="AR528" s="173"/>
      <c r="AS528" s="173"/>
    </row>
    <row r="529" ht="15.75" customHeight="1">
      <c r="A529" s="156"/>
      <c r="B529" s="156"/>
      <c r="C529" s="170"/>
      <c r="D529" s="170"/>
      <c r="E529" s="171"/>
      <c r="F529" s="172"/>
      <c r="G529" s="171"/>
      <c r="H529" s="172"/>
      <c r="I529" s="171"/>
      <c r="J529" s="172"/>
      <c r="K529" s="171"/>
      <c r="L529" s="172"/>
      <c r="M529" s="171"/>
      <c r="N529" s="172"/>
      <c r="O529" s="171"/>
      <c r="P529" s="172"/>
      <c r="Q529" s="171"/>
      <c r="R529" s="172"/>
      <c r="S529" s="171"/>
      <c r="T529" s="172"/>
      <c r="U529" s="171"/>
      <c r="V529" s="172"/>
      <c r="W529" s="171"/>
      <c r="X529" s="172"/>
      <c r="Y529" s="171"/>
      <c r="Z529" s="172"/>
      <c r="AA529" s="171"/>
      <c r="AB529" s="172"/>
      <c r="AC529" s="171"/>
      <c r="AD529" s="172"/>
      <c r="AE529" s="156"/>
      <c r="AF529" s="170"/>
      <c r="AG529" s="172"/>
      <c r="AH529" s="172"/>
      <c r="AI529" s="172"/>
      <c r="AJ529" s="172"/>
      <c r="AK529" s="172"/>
      <c r="AL529" s="172"/>
      <c r="AM529" s="172"/>
      <c r="AN529" s="172"/>
      <c r="AO529" s="172"/>
      <c r="AP529" s="172"/>
      <c r="AQ529" s="172"/>
      <c r="AR529" s="173"/>
      <c r="AS529" s="173"/>
    </row>
    <row r="530" ht="15.75" customHeight="1">
      <c r="A530" s="156"/>
      <c r="B530" s="156"/>
      <c r="C530" s="170"/>
      <c r="D530" s="170"/>
      <c r="E530" s="171"/>
      <c r="F530" s="172"/>
      <c r="G530" s="171"/>
      <c r="H530" s="172"/>
      <c r="I530" s="171"/>
      <c r="J530" s="172"/>
      <c r="K530" s="171"/>
      <c r="L530" s="172"/>
      <c r="M530" s="171"/>
      <c r="N530" s="172"/>
      <c r="O530" s="171"/>
      <c r="P530" s="172"/>
      <c r="Q530" s="171"/>
      <c r="R530" s="172"/>
      <c r="S530" s="171"/>
      <c r="T530" s="172"/>
      <c r="U530" s="171"/>
      <c r="V530" s="172"/>
      <c r="W530" s="171"/>
      <c r="X530" s="172"/>
      <c r="Y530" s="171"/>
      <c r="Z530" s="172"/>
      <c r="AA530" s="171"/>
      <c r="AB530" s="172"/>
      <c r="AC530" s="171"/>
      <c r="AD530" s="172"/>
      <c r="AE530" s="156"/>
      <c r="AF530" s="170"/>
      <c r="AG530" s="172"/>
      <c r="AH530" s="172"/>
      <c r="AI530" s="172"/>
      <c r="AJ530" s="172"/>
      <c r="AK530" s="172"/>
      <c r="AL530" s="172"/>
      <c r="AM530" s="172"/>
      <c r="AN530" s="172"/>
      <c r="AO530" s="172"/>
      <c r="AP530" s="172"/>
      <c r="AQ530" s="172"/>
      <c r="AR530" s="173"/>
      <c r="AS530" s="173"/>
    </row>
    <row r="531" ht="15.75" customHeight="1">
      <c r="A531" s="156"/>
      <c r="B531" s="156"/>
      <c r="C531" s="170"/>
      <c r="D531" s="170"/>
      <c r="E531" s="171"/>
      <c r="F531" s="172"/>
      <c r="G531" s="171"/>
      <c r="H531" s="172"/>
      <c r="I531" s="171"/>
      <c r="J531" s="172"/>
      <c r="K531" s="171"/>
      <c r="L531" s="172"/>
      <c r="M531" s="171"/>
      <c r="N531" s="172"/>
      <c r="O531" s="171"/>
      <c r="P531" s="172"/>
      <c r="Q531" s="171"/>
      <c r="R531" s="172"/>
      <c r="S531" s="171"/>
      <c r="T531" s="172"/>
      <c r="U531" s="171"/>
      <c r="V531" s="172"/>
      <c r="W531" s="171"/>
      <c r="X531" s="172"/>
      <c r="Y531" s="171"/>
      <c r="Z531" s="172"/>
      <c r="AA531" s="171"/>
      <c r="AB531" s="172"/>
      <c r="AC531" s="171"/>
      <c r="AD531" s="172"/>
      <c r="AE531" s="156"/>
      <c r="AF531" s="170"/>
      <c r="AG531" s="172"/>
      <c r="AH531" s="172"/>
      <c r="AI531" s="172"/>
      <c r="AJ531" s="172"/>
      <c r="AK531" s="172"/>
      <c r="AL531" s="172"/>
      <c r="AM531" s="172"/>
      <c r="AN531" s="172"/>
      <c r="AO531" s="172"/>
      <c r="AP531" s="172"/>
      <c r="AQ531" s="172"/>
      <c r="AR531" s="173"/>
      <c r="AS531" s="173"/>
    </row>
    <row r="532" ht="15.75" customHeight="1">
      <c r="A532" s="156"/>
      <c r="B532" s="156"/>
      <c r="C532" s="170"/>
      <c r="D532" s="170"/>
      <c r="E532" s="171"/>
      <c r="F532" s="172"/>
      <c r="G532" s="171"/>
      <c r="H532" s="172"/>
      <c r="I532" s="171"/>
      <c r="J532" s="172"/>
      <c r="K532" s="171"/>
      <c r="L532" s="172"/>
      <c r="M532" s="171"/>
      <c r="N532" s="172"/>
      <c r="O532" s="171"/>
      <c r="P532" s="172"/>
      <c r="Q532" s="171"/>
      <c r="R532" s="172"/>
      <c r="S532" s="171"/>
      <c r="T532" s="172"/>
      <c r="U532" s="171"/>
      <c r="V532" s="172"/>
      <c r="W532" s="171"/>
      <c r="X532" s="172"/>
      <c r="Y532" s="171"/>
      <c r="Z532" s="172"/>
      <c r="AA532" s="171"/>
      <c r="AB532" s="172"/>
      <c r="AC532" s="171"/>
      <c r="AD532" s="172"/>
      <c r="AE532" s="156"/>
      <c r="AF532" s="170"/>
      <c r="AG532" s="172"/>
      <c r="AH532" s="172"/>
      <c r="AI532" s="172"/>
      <c r="AJ532" s="172"/>
      <c r="AK532" s="172"/>
      <c r="AL532" s="172"/>
      <c r="AM532" s="172"/>
      <c r="AN532" s="172"/>
      <c r="AO532" s="172"/>
      <c r="AP532" s="172"/>
      <c r="AQ532" s="172"/>
      <c r="AR532" s="173"/>
      <c r="AS532" s="173"/>
    </row>
    <row r="533" ht="15.75" customHeight="1">
      <c r="A533" s="156"/>
      <c r="B533" s="156"/>
      <c r="C533" s="170"/>
      <c r="D533" s="170"/>
      <c r="E533" s="171"/>
      <c r="F533" s="172"/>
      <c r="G533" s="171"/>
      <c r="H533" s="172"/>
      <c r="I533" s="171"/>
      <c r="J533" s="172"/>
      <c r="K533" s="171"/>
      <c r="L533" s="172"/>
      <c r="M533" s="171"/>
      <c r="N533" s="172"/>
      <c r="O533" s="171"/>
      <c r="P533" s="172"/>
      <c r="Q533" s="171"/>
      <c r="R533" s="172"/>
      <c r="S533" s="171"/>
      <c r="T533" s="172"/>
      <c r="U533" s="171"/>
      <c r="V533" s="172"/>
      <c r="W533" s="171"/>
      <c r="X533" s="172"/>
      <c r="Y533" s="171"/>
      <c r="Z533" s="172"/>
      <c r="AA533" s="171"/>
      <c r="AB533" s="172"/>
      <c r="AC533" s="171"/>
      <c r="AD533" s="172"/>
      <c r="AE533" s="156"/>
      <c r="AF533" s="170"/>
      <c r="AG533" s="172"/>
      <c r="AH533" s="172"/>
      <c r="AI533" s="172"/>
      <c r="AJ533" s="172"/>
      <c r="AK533" s="172"/>
      <c r="AL533" s="172"/>
      <c r="AM533" s="172"/>
      <c r="AN533" s="172"/>
      <c r="AO533" s="172"/>
      <c r="AP533" s="172"/>
      <c r="AQ533" s="172"/>
      <c r="AR533" s="173"/>
      <c r="AS533" s="173"/>
    </row>
    <row r="534" ht="15.75" customHeight="1">
      <c r="A534" s="156"/>
      <c r="B534" s="156"/>
      <c r="C534" s="170"/>
      <c r="D534" s="170"/>
      <c r="E534" s="171"/>
      <c r="F534" s="172"/>
      <c r="G534" s="171"/>
      <c r="H534" s="172"/>
      <c r="I534" s="171"/>
      <c r="J534" s="172"/>
      <c r="K534" s="171"/>
      <c r="L534" s="172"/>
      <c r="M534" s="171"/>
      <c r="N534" s="172"/>
      <c r="O534" s="171"/>
      <c r="P534" s="172"/>
      <c r="Q534" s="171"/>
      <c r="R534" s="172"/>
      <c r="S534" s="171"/>
      <c r="T534" s="172"/>
      <c r="U534" s="171"/>
      <c r="V534" s="172"/>
      <c r="W534" s="171"/>
      <c r="X534" s="172"/>
      <c r="Y534" s="171"/>
      <c r="Z534" s="172"/>
      <c r="AA534" s="171"/>
      <c r="AB534" s="172"/>
      <c r="AC534" s="171"/>
      <c r="AD534" s="172"/>
      <c r="AE534" s="156"/>
      <c r="AF534" s="170"/>
      <c r="AG534" s="172"/>
      <c r="AH534" s="172"/>
      <c r="AI534" s="172"/>
      <c r="AJ534" s="172"/>
      <c r="AK534" s="172"/>
      <c r="AL534" s="172"/>
      <c r="AM534" s="172"/>
      <c r="AN534" s="172"/>
      <c r="AO534" s="172"/>
      <c r="AP534" s="172"/>
      <c r="AQ534" s="172"/>
      <c r="AR534" s="173"/>
      <c r="AS534" s="173"/>
    </row>
    <row r="535" ht="15.75" customHeight="1">
      <c r="A535" s="156"/>
      <c r="B535" s="156"/>
      <c r="C535" s="170"/>
      <c r="D535" s="170"/>
      <c r="E535" s="171"/>
      <c r="F535" s="172"/>
      <c r="G535" s="171"/>
      <c r="H535" s="172"/>
      <c r="I535" s="171"/>
      <c r="J535" s="172"/>
      <c r="K535" s="171"/>
      <c r="L535" s="172"/>
      <c r="M535" s="171"/>
      <c r="N535" s="172"/>
      <c r="O535" s="171"/>
      <c r="P535" s="172"/>
      <c r="Q535" s="171"/>
      <c r="R535" s="172"/>
      <c r="S535" s="171"/>
      <c r="T535" s="172"/>
      <c r="U535" s="171"/>
      <c r="V535" s="172"/>
      <c r="W535" s="171"/>
      <c r="X535" s="172"/>
      <c r="Y535" s="171"/>
      <c r="Z535" s="172"/>
      <c r="AA535" s="171"/>
      <c r="AB535" s="172"/>
      <c r="AC535" s="171"/>
      <c r="AD535" s="172"/>
      <c r="AE535" s="156"/>
      <c r="AF535" s="170"/>
      <c r="AG535" s="172"/>
      <c r="AH535" s="172"/>
      <c r="AI535" s="172"/>
      <c r="AJ535" s="172"/>
      <c r="AK535" s="172"/>
      <c r="AL535" s="172"/>
      <c r="AM535" s="172"/>
      <c r="AN535" s="172"/>
      <c r="AO535" s="172"/>
      <c r="AP535" s="172"/>
      <c r="AQ535" s="172"/>
      <c r="AR535" s="173"/>
      <c r="AS535" s="173"/>
    </row>
    <row r="536" ht="15.75" customHeight="1">
      <c r="A536" s="156"/>
      <c r="B536" s="156"/>
      <c r="C536" s="170"/>
      <c r="D536" s="170"/>
      <c r="E536" s="171"/>
      <c r="F536" s="172"/>
      <c r="G536" s="171"/>
      <c r="H536" s="172"/>
      <c r="I536" s="171"/>
      <c r="J536" s="172"/>
      <c r="K536" s="171"/>
      <c r="L536" s="172"/>
      <c r="M536" s="171"/>
      <c r="N536" s="172"/>
      <c r="O536" s="171"/>
      <c r="P536" s="172"/>
      <c r="Q536" s="171"/>
      <c r="R536" s="172"/>
      <c r="S536" s="171"/>
      <c r="T536" s="172"/>
      <c r="U536" s="171"/>
      <c r="V536" s="172"/>
      <c r="W536" s="171"/>
      <c r="X536" s="172"/>
      <c r="Y536" s="171"/>
      <c r="Z536" s="172"/>
      <c r="AA536" s="171"/>
      <c r="AB536" s="172"/>
      <c r="AC536" s="171"/>
      <c r="AD536" s="172"/>
      <c r="AE536" s="156"/>
      <c r="AF536" s="170"/>
      <c r="AG536" s="172"/>
      <c r="AH536" s="172"/>
      <c r="AI536" s="172"/>
      <c r="AJ536" s="172"/>
      <c r="AK536" s="172"/>
      <c r="AL536" s="172"/>
      <c r="AM536" s="172"/>
      <c r="AN536" s="172"/>
      <c r="AO536" s="172"/>
      <c r="AP536" s="172"/>
      <c r="AQ536" s="172"/>
      <c r="AR536" s="173"/>
      <c r="AS536" s="173"/>
    </row>
    <row r="537" ht="15.75" customHeight="1">
      <c r="A537" s="156"/>
      <c r="B537" s="156"/>
      <c r="C537" s="170"/>
      <c r="D537" s="170"/>
      <c r="E537" s="171"/>
      <c r="F537" s="172"/>
      <c r="G537" s="171"/>
      <c r="H537" s="172"/>
      <c r="I537" s="171"/>
      <c r="J537" s="172"/>
      <c r="K537" s="171"/>
      <c r="L537" s="172"/>
      <c r="M537" s="171"/>
      <c r="N537" s="172"/>
      <c r="O537" s="171"/>
      <c r="P537" s="172"/>
      <c r="Q537" s="171"/>
      <c r="R537" s="172"/>
      <c r="S537" s="171"/>
      <c r="T537" s="172"/>
      <c r="U537" s="171"/>
      <c r="V537" s="172"/>
      <c r="W537" s="171"/>
      <c r="X537" s="172"/>
      <c r="Y537" s="171"/>
      <c r="Z537" s="172"/>
      <c r="AA537" s="171"/>
      <c r="AB537" s="172"/>
      <c r="AC537" s="171"/>
      <c r="AD537" s="172"/>
      <c r="AE537" s="156"/>
      <c r="AF537" s="170"/>
      <c r="AG537" s="172"/>
      <c r="AH537" s="172"/>
      <c r="AI537" s="172"/>
      <c r="AJ537" s="172"/>
      <c r="AK537" s="172"/>
      <c r="AL537" s="172"/>
      <c r="AM537" s="172"/>
      <c r="AN537" s="172"/>
      <c r="AO537" s="172"/>
      <c r="AP537" s="172"/>
      <c r="AQ537" s="172"/>
      <c r="AR537" s="173"/>
      <c r="AS537" s="173"/>
    </row>
    <row r="538" ht="15.75" customHeight="1">
      <c r="A538" s="156"/>
      <c r="B538" s="156"/>
      <c r="C538" s="170"/>
      <c r="D538" s="170"/>
      <c r="E538" s="171"/>
      <c r="F538" s="172"/>
      <c r="G538" s="171"/>
      <c r="H538" s="172"/>
      <c r="I538" s="171"/>
      <c r="J538" s="172"/>
      <c r="K538" s="171"/>
      <c r="L538" s="172"/>
      <c r="M538" s="171"/>
      <c r="N538" s="172"/>
      <c r="O538" s="171"/>
      <c r="P538" s="172"/>
      <c r="Q538" s="171"/>
      <c r="R538" s="172"/>
      <c r="S538" s="171"/>
      <c r="T538" s="172"/>
      <c r="U538" s="171"/>
      <c r="V538" s="172"/>
      <c r="W538" s="171"/>
      <c r="X538" s="172"/>
      <c r="Y538" s="171"/>
      <c r="Z538" s="172"/>
      <c r="AA538" s="171"/>
      <c r="AB538" s="172"/>
      <c r="AC538" s="171"/>
      <c r="AD538" s="172"/>
      <c r="AE538" s="156"/>
      <c r="AF538" s="170"/>
      <c r="AG538" s="172"/>
      <c r="AH538" s="172"/>
      <c r="AI538" s="172"/>
      <c r="AJ538" s="172"/>
      <c r="AK538" s="172"/>
      <c r="AL538" s="172"/>
      <c r="AM538" s="172"/>
      <c r="AN538" s="172"/>
      <c r="AO538" s="172"/>
      <c r="AP538" s="172"/>
      <c r="AQ538" s="172"/>
      <c r="AR538" s="173"/>
      <c r="AS538" s="173"/>
    </row>
    <row r="539" ht="15.75" customHeight="1">
      <c r="A539" s="156"/>
      <c r="B539" s="156"/>
      <c r="C539" s="170"/>
      <c r="D539" s="170"/>
      <c r="E539" s="171"/>
      <c r="F539" s="172"/>
      <c r="G539" s="171"/>
      <c r="H539" s="172"/>
      <c r="I539" s="171"/>
      <c r="J539" s="172"/>
      <c r="K539" s="171"/>
      <c r="L539" s="172"/>
      <c r="M539" s="171"/>
      <c r="N539" s="172"/>
      <c r="O539" s="171"/>
      <c r="P539" s="172"/>
      <c r="Q539" s="171"/>
      <c r="R539" s="172"/>
      <c r="S539" s="171"/>
      <c r="T539" s="172"/>
      <c r="U539" s="171"/>
      <c r="V539" s="172"/>
      <c r="W539" s="171"/>
      <c r="X539" s="172"/>
      <c r="Y539" s="171"/>
      <c r="Z539" s="172"/>
      <c r="AA539" s="171"/>
      <c r="AB539" s="172"/>
      <c r="AC539" s="171"/>
      <c r="AD539" s="172"/>
      <c r="AE539" s="156"/>
      <c r="AF539" s="170"/>
      <c r="AG539" s="172"/>
      <c r="AH539" s="172"/>
      <c r="AI539" s="172"/>
      <c r="AJ539" s="172"/>
      <c r="AK539" s="172"/>
      <c r="AL539" s="172"/>
      <c r="AM539" s="172"/>
      <c r="AN539" s="172"/>
      <c r="AO539" s="172"/>
      <c r="AP539" s="172"/>
      <c r="AQ539" s="172"/>
      <c r="AR539" s="173"/>
      <c r="AS539" s="173"/>
    </row>
    <row r="540" ht="15.75" customHeight="1">
      <c r="A540" s="156"/>
      <c r="B540" s="156"/>
      <c r="C540" s="170"/>
      <c r="D540" s="170"/>
      <c r="E540" s="171"/>
      <c r="F540" s="172"/>
      <c r="G540" s="171"/>
      <c r="H540" s="172"/>
      <c r="I540" s="171"/>
      <c r="J540" s="172"/>
      <c r="K540" s="171"/>
      <c r="L540" s="172"/>
      <c r="M540" s="171"/>
      <c r="N540" s="172"/>
      <c r="O540" s="171"/>
      <c r="P540" s="172"/>
      <c r="Q540" s="171"/>
      <c r="R540" s="172"/>
      <c r="S540" s="171"/>
      <c r="T540" s="172"/>
      <c r="U540" s="171"/>
      <c r="V540" s="172"/>
      <c r="W540" s="171"/>
      <c r="X540" s="172"/>
      <c r="Y540" s="171"/>
      <c r="Z540" s="172"/>
      <c r="AA540" s="171"/>
      <c r="AB540" s="172"/>
      <c r="AC540" s="171"/>
      <c r="AD540" s="172"/>
      <c r="AE540" s="156"/>
      <c r="AF540" s="170"/>
      <c r="AG540" s="172"/>
      <c r="AH540" s="172"/>
      <c r="AI540" s="172"/>
      <c r="AJ540" s="172"/>
      <c r="AK540" s="172"/>
      <c r="AL540" s="172"/>
      <c r="AM540" s="172"/>
      <c r="AN540" s="172"/>
      <c r="AO540" s="172"/>
      <c r="AP540" s="172"/>
      <c r="AQ540" s="172"/>
      <c r="AR540" s="173"/>
      <c r="AS540" s="173"/>
    </row>
    <row r="541" ht="15.75" customHeight="1">
      <c r="A541" s="156"/>
      <c r="B541" s="156"/>
      <c r="C541" s="170"/>
      <c r="D541" s="170"/>
      <c r="E541" s="171"/>
      <c r="F541" s="172"/>
      <c r="G541" s="171"/>
      <c r="H541" s="172"/>
      <c r="I541" s="171"/>
      <c r="J541" s="172"/>
      <c r="K541" s="171"/>
      <c r="L541" s="172"/>
      <c r="M541" s="171"/>
      <c r="N541" s="172"/>
      <c r="O541" s="171"/>
      <c r="P541" s="172"/>
      <c r="Q541" s="171"/>
      <c r="R541" s="172"/>
      <c r="S541" s="171"/>
      <c r="T541" s="172"/>
      <c r="U541" s="171"/>
      <c r="V541" s="172"/>
      <c r="W541" s="171"/>
      <c r="X541" s="172"/>
      <c r="Y541" s="171"/>
      <c r="Z541" s="172"/>
      <c r="AA541" s="171"/>
      <c r="AB541" s="172"/>
      <c r="AC541" s="171"/>
      <c r="AD541" s="172"/>
      <c r="AE541" s="156"/>
      <c r="AF541" s="170"/>
      <c r="AG541" s="172"/>
      <c r="AH541" s="172"/>
      <c r="AI541" s="172"/>
      <c r="AJ541" s="172"/>
      <c r="AK541" s="172"/>
      <c r="AL541" s="172"/>
      <c r="AM541" s="172"/>
      <c r="AN541" s="172"/>
      <c r="AO541" s="172"/>
      <c r="AP541" s="172"/>
      <c r="AQ541" s="172"/>
      <c r="AR541" s="173"/>
      <c r="AS541" s="173"/>
    </row>
    <row r="542" ht="15.75" customHeight="1">
      <c r="A542" s="156"/>
      <c r="B542" s="156"/>
      <c r="C542" s="170"/>
      <c r="D542" s="170"/>
      <c r="E542" s="171"/>
      <c r="F542" s="172"/>
      <c r="G542" s="171"/>
      <c r="H542" s="172"/>
      <c r="I542" s="171"/>
      <c r="J542" s="172"/>
      <c r="K542" s="171"/>
      <c r="L542" s="172"/>
      <c r="M542" s="171"/>
      <c r="N542" s="172"/>
      <c r="O542" s="171"/>
      <c r="P542" s="172"/>
      <c r="Q542" s="171"/>
      <c r="R542" s="172"/>
      <c r="S542" s="171"/>
      <c r="T542" s="172"/>
      <c r="U542" s="171"/>
      <c r="V542" s="172"/>
      <c r="W542" s="171"/>
      <c r="X542" s="172"/>
      <c r="Y542" s="171"/>
      <c r="Z542" s="172"/>
      <c r="AA542" s="171"/>
      <c r="AB542" s="172"/>
      <c r="AC542" s="171"/>
      <c r="AD542" s="172"/>
      <c r="AE542" s="156"/>
      <c r="AF542" s="170"/>
      <c r="AG542" s="172"/>
      <c r="AH542" s="172"/>
      <c r="AI542" s="172"/>
      <c r="AJ542" s="172"/>
      <c r="AK542" s="172"/>
      <c r="AL542" s="172"/>
      <c r="AM542" s="172"/>
      <c r="AN542" s="172"/>
      <c r="AO542" s="172"/>
      <c r="AP542" s="172"/>
      <c r="AQ542" s="172"/>
      <c r="AR542" s="173"/>
      <c r="AS542" s="173"/>
    </row>
    <row r="543" ht="15.75" customHeight="1">
      <c r="A543" s="156"/>
      <c r="B543" s="156"/>
      <c r="C543" s="170"/>
      <c r="D543" s="170"/>
      <c r="E543" s="171"/>
      <c r="F543" s="172"/>
      <c r="G543" s="171"/>
      <c r="H543" s="172"/>
      <c r="I543" s="171"/>
      <c r="J543" s="172"/>
      <c r="K543" s="171"/>
      <c r="L543" s="172"/>
      <c r="M543" s="171"/>
      <c r="N543" s="172"/>
      <c r="O543" s="171"/>
      <c r="P543" s="172"/>
      <c r="Q543" s="171"/>
      <c r="R543" s="172"/>
      <c r="S543" s="171"/>
      <c r="T543" s="172"/>
      <c r="U543" s="171"/>
      <c r="V543" s="172"/>
      <c r="W543" s="171"/>
      <c r="X543" s="172"/>
      <c r="Y543" s="171"/>
      <c r="Z543" s="172"/>
      <c r="AA543" s="171"/>
      <c r="AB543" s="172"/>
      <c r="AC543" s="171"/>
      <c r="AD543" s="172"/>
      <c r="AE543" s="156"/>
      <c r="AF543" s="170"/>
      <c r="AG543" s="172"/>
      <c r="AH543" s="172"/>
      <c r="AI543" s="172"/>
      <c r="AJ543" s="172"/>
      <c r="AK543" s="172"/>
      <c r="AL543" s="172"/>
      <c r="AM543" s="172"/>
      <c r="AN543" s="172"/>
      <c r="AO543" s="172"/>
      <c r="AP543" s="172"/>
      <c r="AQ543" s="172"/>
      <c r="AR543" s="173"/>
      <c r="AS543" s="173"/>
    </row>
    <row r="544" ht="15.75" customHeight="1">
      <c r="A544" s="156"/>
      <c r="B544" s="156"/>
      <c r="C544" s="170"/>
      <c r="D544" s="170"/>
      <c r="E544" s="171"/>
      <c r="F544" s="172"/>
      <c r="G544" s="171"/>
      <c r="H544" s="172"/>
      <c r="I544" s="171"/>
      <c r="J544" s="172"/>
      <c r="K544" s="171"/>
      <c r="L544" s="172"/>
      <c r="M544" s="171"/>
      <c r="N544" s="172"/>
      <c r="O544" s="171"/>
      <c r="P544" s="172"/>
      <c r="Q544" s="171"/>
      <c r="R544" s="172"/>
      <c r="S544" s="171"/>
      <c r="T544" s="172"/>
      <c r="U544" s="171"/>
      <c r="V544" s="172"/>
      <c r="W544" s="171"/>
      <c r="X544" s="172"/>
      <c r="Y544" s="171"/>
      <c r="Z544" s="172"/>
      <c r="AA544" s="171"/>
      <c r="AB544" s="172"/>
      <c r="AC544" s="171"/>
      <c r="AD544" s="172"/>
      <c r="AE544" s="156"/>
      <c r="AF544" s="170"/>
      <c r="AG544" s="172"/>
      <c r="AH544" s="172"/>
      <c r="AI544" s="172"/>
      <c r="AJ544" s="172"/>
      <c r="AK544" s="172"/>
      <c r="AL544" s="172"/>
      <c r="AM544" s="172"/>
      <c r="AN544" s="172"/>
      <c r="AO544" s="172"/>
      <c r="AP544" s="172"/>
      <c r="AQ544" s="172"/>
      <c r="AR544" s="173"/>
      <c r="AS544" s="173"/>
    </row>
    <row r="545" ht="15.75" customHeight="1">
      <c r="A545" s="156"/>
      <c r="B545" s="156"/>
      <c r="C545" s="170"/>
      <c r="D545" s="170"/>
      <c r="E545" s="171"/>
      <c r="F545" s="172"/>
      <c r="G545" s="171"/>
      <c r="H545" s="172"/>
      <c r="I545" s="171"/>
      <c r="J545" s="172"/>
      <c r="K545" s="171"/>
      <c r="L545" s="172"/>
      <c r="M545" s="171"/>
      <c r="N545" s="172"/>
      <c r="O545" s="171"/>
      <c r="P545" s="172"/>
      <c r="Q545" s="171"/>
      <c r="R545" s="172"/>
      <c r="S545" s="171"/>
      <c r="T545" s="172"/>
      <c r="U545" s="171"/>
      <c r="V545" s="172"/>
      <c r="W545" s="171"/>
      <c r="X545" s="172"/>
      <c r="Y545" s="171"/>
      <c r="Z545" s="172"/>
      <c r="AA545" s="171"/>
      <c r="AB545" s="172"/>
      <c r="AC545" s="171"/>
      <c r="AD545" s="172"/>
      <c r="AE545" s="156"/>
      <c r="AF545" s="170"/>
      <c r="AG545" s="172"/>
      <c r="AH545" s="172"/>
      <c r="AI545" s="172"/>
      <c r="AJ545" s="172"/>
      <c r="AK545" s="172"/>
      <c r="AL545" s="172"/>
      <c r="AM545" s="172"/>
      <c r="AN545" s="172"/>
      <c r="AO545" s="172"/>
      <c r="AP545" s="172"/>
      <c r="AQ545" s="172"/>
      <c r="AR545" s="173"/>
      <c r="AS545" s="173"/>
    </row>
    <row r="546" ht="15.75" customHeight="1">
      <c r="A546" s="156"/>
      <c r="B546" s="156"/>
      <c r="C546" s="170"/>
      <c r="D546" s="170"/>
      <c r="E546" s="171"/>
      <c r="F546" s="172"/>
      <c r="G546" s="171"/>
      <c r="H546" s="172"/>
      <c r="I546" s="171"/>
      <c r="J546" s="172"/>
      <c r="K546" s="171"/>
      <c r="L546" s="172"/>
      <c r="M546" s="171"/>
      <c r="N546" s="172"/>
      <c r="O546" s="171"/>
      <c r="P546" s="172"/>
      <c r="Q546" s="171"/>
      <c r="R546" s="172"/>
      <c r="S546" s="171"/>
      <c r="T546" s="172"/>
      <c r="U546" s="171"/>
      <c r="V546" s="172"/>
      <c r="W546" s="171"/>
      <c r="X546" s="172"/>
      <c r="Y546" s="171"/>
      <c r="Z546" s="172"/>
      <c r="AA546" s="171"/>
      <c r="AB546" s="172"/>
      <c r="AC546" s="171"/>
      <c r="AD546" s="172"/>
      <c r="AE546" s="156"/>
      <c r="AF546" s="170"/>
      <c r="AG546" s="172"/>
      <c r="AH546" s="172"/>
      <c r="AI546" s="172"/>
      <c r="AJ546" s="172"/>
      <c r="AK546" s="172"/>
      <c r="AL546" s="172"/>
      <c r="AM546" s="172"/>
      <c r="AN546" s="172"/>
      <c r="AO546" s="172"/>
      <c r="AP546" s="172"/>
      <c r="AQ546" s="172"/>
      <c r="AR546" s="173"/>
      <c r="AS546" s="173"/>
    </row>
    <row r="547" ht="15.75" customHeight="1">
      <c r="A547" s="156"/>
      <c r="B547" s="156"/>
      <c r="C547" s="170"/>
      <c r="D547" s="170"/>
      <c r="E547" s="171"/>
      <c r="F547" s="172"/>
      <c r="G547" s="171"/>
      <c r="H547" s="172"/>
      <c r="I547" s="171"/>
      <c r="J547" s="172"/>
      <c r="K547" s="171"/>
      <c r="L547" s="172"/>
      <c r="M547" s="171"/>
      <c r="N547" s="172"/>
      <c r="O547" s="171"/>
      <c r="P547" s="172"/>
      <c r="Q547" s="171"/>
      <c r="R547" s="172"/>
      <c r="S547" s="171"/>
      <c r="T547" s="172"/>
      <c r="U547" s="171"/>
      <c r="V547" s="172"/>
      <c r="W547" s="171"/>
      <c r="X547" s="172"/>
      <c r="Y547" s="171"/>
      <c r="Z547" s="172"/>
      <c r="AA547" s="171"/>
      <c r="AB547" s="172"/>
      <c r="AC547" s="171"/>
      <c r="AD547" s="172"/>
      <c r="AE547" s="156"/>
      <c r="AF547" s="170"/>
      <c r="AG547" s="172"/>
      <c r="AH547" s="172"/>
      <c r="AI547" s="172"/>
      <c r="AJ547" s="172"/>
      <c r="AK547" s="172"/>
      <c r="AL547" s="172"/>
      <c r="AM547" s="172"/>
      <c r="AN547" s="172"/>
      <c r="AO547" s="172"/>
      <c r="AP547" s="172"/>
      <c r="AQ547" s="172"/>
      <c r="AR547" s="173"/>
      <c r="AS547" s="173"/>
    </row>
    <row r="548" ht="15.75" customHeight="1">
      <c r="A548" s="156"/>
      <c r="B548" s="156"/>
      <c r="C548" s="170"/>
      <c r="D548" s="170"/>
      <c r="E548" s="171"/>
      <c r="F548" s="172"/>
      <c r="G548" s="171"/>
      <c r="H548" s="172"/>
      <c r="I548" s="171"/>
      <c r="J548" s="172"/>
      <c r="K548" s="171"/>
      <c r="L548" s="172"/>
      <c r="M548" s="171"/>
      <c r="N548" s="172"/>
      <c r="O548" s="171"/>
      <c r="P548" s="172"/>
      <c r="Q548" s="171"/>
      <c r="R548" s="172"/>
      <c r="S548" s="171"/>
      <c r="T548" s="172"/>
      <c r="U548" s="171"/>
      <c r="V548" s="172"/>
      <c r="W548" s="171"/>
      <c r="X548" s="172"/>
      <c r="Y548" s="171"/>
      <c r="Z548" s="172"/>
      <c r="AA548" s="171"/>
      <c r="AB548" s="172"/>
      <c r="AC548" s="171"/>
      <c r="AD548" s="172"/>
      <c r="AE548" s="156"/>
      <c r="AF548" s="170"/>
      <c r="AG548" s="172"/>
      <c r="AH548" s="172"/>
      <c r="AI548" s="172"/>
      <c r="AJ548" s="172"/>
      <c r="AK548" s="172"/>
      <c r="AL548" s="172"/>
      <c r="AM548" s="172"/>
      <c r="AN548" s="172"/>
      <c r="AO548" s="172"/>
      <c r="AP548" s="172"/>
      <c r="AQ548" s="172"/>
      <c r="AR548" s="173"/>
      <c r="AS548" s="173"/>
    </row>
    <row r="549" ht="15.75" customHeight="1">
      <c r="A549" s="156"/>
      <c r="B549" s="156"/>
      <c r="C549" s="170"/>
      <c r="D549" s="170"/>
      <c r="E549" s="171"/>
      <c r="F549" s="172"/>
      <c r="G549" s="171"/>
      <c r="H549" s="172"/>
      <c r="I549" s="171"/>
      <c r="J549" s="172"/>
      <c r="K549" s="171"/>
      <c r="L549" s="172"/>
      <c r="M549" s="171"/>
      <c r="N549" s="172"/>
      <c r="O549" s="171"/>
      <c r="P549" s="172"/>
      <c r="Q549" s="171"/>
      <c r="R549" s="172"/>
      <c r="S549" s="171"/>
      <c r="T549" s="172"/>
      <c r="U549" s="171"/>
      <c r="V549" s="172"/>
      <c r="W549" s="171"/>
      <c r="X549" s="172"/>
      <c r="Y549" s="171"/>
      <c r="Z549" s="172"/>
      <c r="AA549" s="171"/>
      <c r="AB549" s="172"/>
      <c r="AC549" s="171"/>
      <c r="AD549" s="172"/>
      <c r="AE549" s="156"/>
      <c r="AF549" s="170"/>
      <c r="AG549" s="172"/>
      <c r="AH549" s="172"/>
      <c r="AI549" s="172"/>
      <c r="AJ549" s="172"/>
      <c r="AK549" s="172"/>
      <c r="AL549" s="172"/>
      <c r="AM549" s="172"/>
      <c r="AN549" s="172"/>
      <c r="AO549" s="172"/>
      <c r="AP549" s="172"/>
      <c r="AQ549" s="172"/>
      <c r="AR549" s="173"/>
      <c r="AS549" s="173"/>
    </row>
    <row r="550" ht="15.75" customHeight="1">
      <c r="A550" s="156"/>
      <c r="B550" s="156"/>
      <c r="C550" s="170"/>
      <c r="D550" s="170"/>
      <c r="E550" s="171"/>
      <c r="F550" s="172"/>
      <c r="G550" s="171"/>
      <c r="H550" s="172"/>
      <c r="I550" s="171"/>
      <c r="J550" s="172"/>
      <c r="K550" s="171"/>
      <c r="L550" s="172"/>
      <c r="M550" s="171"/>
      <c r="N550" s="172"/>
      <c r="O550" s="171"/>
      <c r="P550" s="172"/>
      <c r="Q550" s="171"/>
      <c r="R550" s="172"/>
      <c r="S550" s="171"/>
      <c r="T550" s="172"/>
      <c r="U550" s="171"/>
      <c r="V550" s="172"/>
      <c r="W550" s="171"/>
      <c r="X550" s="172"/>
      <c r="Y550" s="171"/>
      <c r="Z550" s="172"/>
      <c r="AA550" s="171"/>
      <c r="AB550" s="172"/>
      <c r="AC550" s="171"/>
      <c r="AD550" s="172"/>
      <c r="AE550" s="156"/>
      <c r="AF550" s="170"/>
      <c r="AG550" s="172"/>
      <c r="AH550" s="172"/>
      <c r="AI550" s="172"/>
      <c r="AJ550" s="172"/>
      <c r="AK550" s="172"/>
      <c r="AL550" s="172"/>
      <c r="AM550" s="172"/>
      <c r="AN550" s="172"/>
      <c r="AO550" s="172"/>
      <c r="AP550" s="172"/>
      <c r="AQ550" s="172"/>
      <c r="AR550" s="173"/>
      <c r="AS550" s="173"/>
    </row>
    <row r="551" ht="15.75" customHeight="1">
      <c r="A551" s="156"/>
      <c r="B551" s="156"/>
      <c r="C551" s="170"/>
      <c r="D551" s="170"/>
      <c r="E551" s="171"/>
      <c r="F551" s="172"/>
      <c r="G551" s="171"/>
      <c r="H551" s="172"/>
      <c r="I551" s="171"/>
      <c r="J551" s="172"/>
      <c r="K551" s="171"/>
      <c r="L551" s="172"/>
      <c r="M551" s="171"/>
      <c r="N551" s="172"/>
      <c r="O551" s="171"/>
      <c r="P551" s="172"/>
      <c r="Q551" s="171"/>
      <c r="R551" s="172"/>
      <c r="S551" s="171"/>
      <c r="T551" s="172"/>
      <c r="U551" s="171"/>
      <c r="V551" s="172"/>
      <c r="W551" s="171"/>
      <c r="X551" s="172"/>
      <c r="Y551" s="171"/>
      <c r="Z551" s="172"/>
      <c r="AA551" s="171"/>
      <c r="AB551" s="172"/>
      <c r="AC551" s="171"/>
      <c r="AD551" s="172"/>
      <c r="AE551" s="156"/>
      <c r="AF551" s="170"/>
      <c r="AG551" s="172"/>
      <c r="AH551" s="172"/>
      <c r="AI551" s="172"/>
      <c r="AJ551" s="172"/>
      <c r="AK551" s="172"/>
      <c r="AL551" s="172"/>
      <c r="AM551" s="172"/>
      <c r="AN551" s="172"/>
      <c r="AO551" s="172"/>
      <c r="AP551" s="172"/>
      <c r="AQ551" s="172"/>
      <c r="AR551" s="173"/>
      <c r="AS551" s="173"/>
    </row>
    <row r="552" ht="15.75" customHeight="1">
      <c r="A552" s="156"/>
      <c r="B552" s="156"/>
      <c r="C552" s="170"/>
      <c r="D552" s="170"/>
      <c r="E552" s="171"/>
      <c r="F552" s="172"/>
      <c r="G552" s="171"/>
      <c r="H552" s="172"/>
      <c r="I552" s="171"/>
      <c r="J552" s="172"/>
      <c r="K552" s="171"/>
      <c r="L552" s="172"/>
      <c r="M552" s="171"/>
      <c r="N552" s="172"/>
      <c r="O552" s="171"/>
      <c r="P552" s="172"/>
      <c r="Q552" s="171"/>
      <c r="R552" s="172"/>
      <c r="S552" s="171"/>
      <c r="T552" s="172"/>
      <c r="U552" s="171"/>
      <c r="V552" s="172"/>
      <c r="W552" s="171"/>
      <c r="X552" s="172"/>
      <c r="Y552" s="171"/>
      <c r="Z552" s="172"/>
      <c r="AA552" s="171"/>
      <c r="AB552" s="172"/>
      <c r="AC552" s="171"/>
      <c r="AD552" s="172"/>
      <c r="AE552" s="156"/>
      <c r="AF552" s="170"/>
      <c r="AG552" s="172"/>
      <c r="AH552" s="172"/>
      <c r="AI552" s="172"/>
      <c r="AJ552" s="172"/>
      <c r="AK552" s="172"/>
      <c r="AL552" s="172"/>
      <c r="AM552" s="172"/>
      <c r="AN552" s="172"/>
      <c r="AO552" s="172"/>
      <c r="AP552" s="172"/>
      <c r="AQ552" s="172"/>
      <c r="AR552" s="173"/>
      <c r="AS552" s="173"/>
    </row>
    <row r="553" ht="15.75" customHeight="1">
      <c r="A553" s="156"/>
      <c r="B553" s="156"/>
      <c r="C553" s="170"/>
      <c r="D553" s="170"/>
      <c r="E553" s="171"/>
      <c r="F553" s="172"/>
      <c r="G553" s="171"/>
      <c r="H553" s="172"/>
      <c r="I553" s="171"/>
      <c r="J553" s="172"/>
      <c r="K553" s="171"/>
      <c r="L553" s="172"/>
      <c r="M553" s="171"/>
      <c r="N553" s="172"/>
      <c r="O553" s="171"/>
      <c r="P553" s="172"/>
      <c r="Q553" s="171"/>
      <c r="R553" s="172"/>
      <c r="S553" s="171"/>
      <c r="T553" s="172"/>
      <c r="U553" s="171"/>
      <c r="V553" s="172"/>
      <c r="W553" s="171"/>
      <c r="X553" s="172"/>
      <c r="Y553" s="171"/>
      <c r="Z553" s="172"/>
      <c r="AA553" s="171"/>
      <c r="AB553" s="172"/>
      <c r="AC553" s="171"/>
      <c r="AD553" s="172"/>
      <c r="AE553" s="156"/>
      <c r="AF553" s="170"/>
      <c r="AG553" s="172"/>
      <c r="AH553" s="172"/>
      <c r="AI553" s="172"/>
      <c r="AJ553" s="172"/>
      <c r="AK553" s="172"/>
      <c r="AL553" s="172"/>
      <c r="AM553" s="172"/>
      <c r="AN553" s="172"/>
      <c r="AO553" s="172"/>
      <c r="AP553" s="172"/>
      <c r="AQ553" s="172"/>
      <c r="AR553" s="173"/>
      <c r="AS553" s="173"/>
    </row>
    <row r="554" ht="15.75" customHeight="1">
      <c r="A554" s="156"/>
      <c r="B554" s="156"/>
      <c r="C554" s="170"/>
      <c r="D554" s="170"/>
      <c r="E554" s="171"/>
      <c r="F554" s="172"/>
      <c r="G554" s="171"/>
      <c r="H554" s="172"/>
      <c r="I554" s="171"/>
      <c r="J554" s="172"/>
      <c r="K554" s="171"/>
      <c r="L554" s="172"/>
      <c r="M554" s="171"/>
      <c r="N554" s="172"/>
      <c r="O554" s="171"/>
      <c r="P554" s="172"/>
      <c r="Q554" s="171"/>
      <c r="R554" s="172"/>
      <c r="S554" s="171"/>
      <c r="T554" s="172"/>
      <c r="U554" s="171"/>
      <c r="V554" s="172"/>
      <c r="W554" s="171"/>
      <c r="X554" s="172"/>
      <c r="Y554" s="171"/>
      <c r="Z554" s="172"/>
      <c r="AA554" s="171"/>
      <c r="AB554" s="172"/>
      <c r="AC554" s="171"/>
      <c r="AD554" s="172"/>
      <c r="AE554" s="156"/>
      <c r="AF554" s="170"/>
      <c r="AG554" s="172"/>
      <c r="AH554" s="172"/>
      <c r="AI554" s="172"/>
      <c r="AJ554" s="172"/>
      <c r="AK554" s="172"/>
      <c r="AL554" s="172"/>
      <c r="AM554" s="172"/>
      <c r="AN554" s="172"/>
      <c r="AO554" s="172"/>
      <c r="AP554" s="172"/>
      <c r="AQ554" s="172"/>
      <c r="AR554" s="173"/>
      <c r="AS554" s="173"/>
    </row>
    <row r="555" ht="15.75" customHeight="1">
      <c r="A555" s="156"/>
      <c r="B555" s="156"/>
      <c r="C555" s="170"/>
      <c r="D555" s="170"/>
      <c r="E555" s="171"/>
      <c r="F555" s="172"/>
      <c r="G555" s="171"/>
      <c r="H555" s="172"/>
      <c r="I555" s="171"/>
      <c r="J555" s="172"/>
      <c r="K555" s="171"/>
      <c r="L555" s="172"/>
      <c r="M555" s="171"/>
      <c r="N555" s="172"/>
      <c r="O555" s="171"/>
      <c r="P555" s="172"/>
      <c r="Q555" s="171"/>
      <c r="R555" s="172"/>
      <c r="S555" s="171"/>
      <c r="T555" s="172"/>
      <c r="U555" s="171"/>
      <c r="V555" s="172"/>
      <c r="W555" s="171"/>
      <c r="X555" s="172"/>
      <c r="Y555" s="171"/>
      <c r="Z555" s="172"/>
      <c r="AA555" s="171"/>
      <c r="AB555" s="172"/>
      <c r="AC555" s="171"/>
      <c r="AD555" s="172"/>
      <c r="AE555" s="156"/>
      <c r="AF555" s="170"/>
      <c r="AG555" s="172"/>
      <c r="AH555" s="172"/>
      <c r="AI555" s="172"/>
      <c r="AJ555" s="172"/>
      <c r="AK555" s="172"/>
      <c r="AL555" s="172"/>
      <c r="AM555" s="172"/>
      <c r="AN555" s="172"/>
      <c r="AO555" s="172"/>
      <c r="AP555" s="172"/>
      <c r="AQ555" s="172"/>
      <c r="AR555" s="173"/>
      <c r="AS555" s="173"/>
    </row>
    <row r="556" ht="15.75" customHeight="1">
      <c r="A556" s="156"/>
      <c r="B556" s="156"/>
      <c r="C556" s="170"/>
      <c r="D556" s="170"/>
      <c r="E556" s="171"/>
      <c r="F556" s="172"/>
      <c r="G556" s="171"/>
      <c r="H556" s="172"/>
      <c r="I556" s="171"/>
      <c r="J556" s="172"/>
      <c r="K556" s="171"/>
      <c r="L556" s="172"/>
      <c r="M556" s="171"/>
      <c r="N556" s="172"/>
      <c r="O556" s="171"/>
      <c r="P556" s="172"/>
      <c r="Q556" s="171"/>
      <c r="R556" s="172"/>
      <c r="S556" s="171"/>
      <c r="T556" s="172"/>
      <c r="U556" s="171"/>
      <c r="V556" s="172"/>
      <c r="W556" s="171"/>
      <c r="X556" s="172"/>
      <c r="Y556" s="171"/>
      <c r="Z556" s="172"/>
      <c r="AA556" s="171"/>
      <c r="AB556" s="172"/>
      <c r="AC556" s="171"/>
      <c r="AD556" s="172"/>
      <c r="AE556" s="156"/>
      <c r="AF556" s="170"/>
      <c r="AG556" s="172"/>
      <c r="AH556" s="172"/>
      <c r="AI556" s="172"/>
      <c r="AJ556" s="172"/>
      <c r="AK556" s="172"/>
      <c r="AL556" s="172"/>
      <c r="AM556" s="172"/>
      <c r="AN556" s="172"/>
      <c r="AO556" s="172"/>
      <c r="AP556" s="172"/>
      <c r="AQ556" s="172"/>
      <c r="AR556" s="173"/>
      <c r="AS556" s="173"/>
    </row>
    <row r="557" ht="15.75" customHeight="1">
      <c r="A557" s="156"/>
      <c r="B557" s="156"/>
      <c r="C557" s="170"/>
      <c r="D557" s="170"/>
      <c r="E557" s="171"/>
      <c r="F557" s="172"/>
      <c r="G557" s="171"/>
      <c r="H557" s="172"/>
      <c r="I557" s="171"/>
      <c r="J557" s="172"/>
      <c r="K557" s="171"/>
      <c r="L557" s="172"/>
      <c r="M557" s="171"/>
      <c r="N557" s="172"/>
      <c r="O557" s="171"/>
      <c r="P557" s="172"/>
      <c r="Q557" s="171"/>
      <c r="R557" s="172"/>
      <c r="S557" s="171"/>
      <c r="T557" s="172"/>
      <c r="U557" s="171"/>
      <c r="V557" s="172"/>
      <c r="W557" s="171"/>
      <c r="X557" s="172"/>
      <c r="Y557" s="171"/>
      <c r="Z557" s="172"/>
      <c r="AA557" s="171"/>
      <c r="AB557" s="172"/>
      <c r="AC557" s="171"/>
      <c r="AD557" s="172"/>
      <c r="AE557" s="156"/>
      <c r="AF557" s="170"/>
      <c r="AG557" s="172"/>
      <c r="AH557" s="172"/>
      <c r="AI557" s="172"/>
      <c r="AJ557" s="172"/>
      <c r="AK557" s="172"/>
      <c r="AL557" s="172"/>
      <c r="AM557" s="172"/>
      <c r="AN557" s="172"/>
      <c r="AO557" s="172"/>
      <c r="AP557" s="172"/>
      <c r="AQ557" s="172"/>
      <c r="AR557" s="173"/>
      <c r="AS557" s="173"/>
    </row>
    <row r="558" ht="15.75" customHeight="1">
      <c r="A558" s="156"/>
      <c r="B558" s="156"/>
      <c r="C558" s="170"/>
      <c r="D558" s="170"/>
      <c r="E558" s="171"/>
      <c r="F558" s="172"/>
      <c r="G558" s="171"/>
      <c r="H558" s="172"/>
      <c r="I558" s="171"/>
      <c r="J558" s="172"/>
      <c r="K558" s="171"/>
      <c r="L558" s="172"/>
      <c r="M558" s="171"/>
      <c r="N558" s="172"/>
      <c r="O558" s="171"/>
      <c r="P558" s="172"/>
      <c r="Q558" s="171"/>
      <c r="R558" s="172"/>
      <c r="S558" s="171"/>
      <c r="T558" s="172"/>
      <c r="U558" s="171"/>
      <c r="V558" s="172"/>
      <c r="W558" s="171"/>
      <c r="X558" s="172"/>
      <c r="Y558" s="171"/>
      <c r="Z558" s="172"/>
      <c r="AA558" s="171"/>
      <c r="AB558" s="172"/>
      <c r="AC558" s="171"/>
      <c r="AD558" s="172"/>
      <c r="AE558" s="156"/>
      <c r="AF558" s="170"/>
      <c r="AG558" s="172"/>
      <c r="AH558" s="172"/>
      <c r="AI558" s="172"/>
      <c r="AJ558" s="172"/>
      <c r="AK558" s="172"/>
      <c r="AL558" s="172"/>
      <c r="AM558" s="172"/>
      <c r="AN558" s="172"/>
      <c r="AO558" s="172"/>
      <c r="AP558" s="172"/>
      <c r="AQ558" s="172"/>
      <c r="AR558" s="173"/>
      <c r="AS558" s="173"/>
    </row>
    <row r="559" ht="15.75" customHeight="1">
      <c r="A559" s="156"/>
      <c r="B559" s="156"/>
      <c r="C559" s="170"/>
      <c r="D559" s="170"/>
      <c r="E559" s="171"/>
      <c r="F559" s="172"/>
      <c r="G559" s="171"/>
      <c r="H559" s="172"/>
      <c r="I559" s="171"/>
      <c r="J559" s="172"/>
      <c r="K559" s="171"/>
      <c r="L559" s="172"/>
      <c r="M559" s="171"/>
      <c r="N559" s="172"/>
      <c r="O559" s="171"/>
      <c r="P559" s="172"/>
      <c r="Q559" s="171"/>
      <c r="R559" s="172"/>
      <c r="S559" s="171"/>
      <c r="T559" s="172"/>
      <c r="U559" s="171"/>
      <c r="V559" s="172"/>
      <c r="W559" s="171"/>
      <c r="X559" s="172"/>
      <c r="Y559" s="171"/>
      <c r="Z559" s="172"/>
      <c r="AA559" s="171"/>
      <c r="AB559" s="172"/>
      <c r="AC559" s="171"/>
      <c r="AD559" s="172"/>
      <c r="AE559" s="156"/>
      <c r="AF559" s="170"/>
      <c r="AG559" s="172"/>
      <c r="AH559" s="172"/>
      <c r="AI559" s="172"/>
      <c r="AJ559" s="172"/>
      <c r="AK559" s="172"/>
      <c r="AL559" s="172"/>
      <c r="AM559" s="172"/>
      <c r="AN559" s="172"/>
      <c r="AO559" s="172"/>
      <c r="AP559" s="172"/>
      <c r="AQ559" s="172"/>
      <c r="AR559" s="173"/>
      <c r="AS559" s="173"/>
    </row>
    <row r="560" ht="15.75" customHeight="1">
      <c r="A560" s="156"/>
      <c r="B560" s="156"/>
      <c r="C560" s="170"/>
      <c r="D560" s="170"/>
      <c r="E560" s="171"/>
      <c r="F560" s="172"/>
      <c r="G560" s="171"/>
      <c r="H560" s="172"/>
      <c r="I560" s="171"/>
      <c r="J560" s="172"/>
      <c r="K560" s="171"/>
      <c r="L560" s="172"/>
      <c r="M560" s="171"/>
      <c r="N560" s="172"/>
      <c r="O560" s="171"/>
      <c r="P560" s="172"/>
      <c r="Q560" s="171"/>
      <c r="R560" s="172"/>
      <c r="S560" s="171"/>
      <c r="T560" s="172"/>
      <c r="U560" s="171"/>
      <c r="V560" s="172"/>
      <c r="W560" s="171"/>
      <c r="X560" s="172"/>
      <c r="Y560" s="171"/>
      <c r="Z560" s="172"/>
      <c r="AA560" s="171"/>
      <c r="AB560" s="172"/>
      <c r="AC560" s="171"/>
      <c r="AD560" s="172"/>
      <c r="AE560" s="156"/>
      <c r="AF560" s="170"/>
      <c r="AG560" s="172"/>
      <c r="AH560" s="172"/>
      <c r="AI560" s="172"/>
      <c r="AJ560" s="172"/>
      <c r="AK560" s="172"/>
      <c r="AL560" s="172"/>
      <c r="AM560" s="172"/>
      <c r="AN560" s="172"/>
      <c r="AO560" s="172"/>
      <c r="AP560" s="172"/>
      <c r="AQ560" s="172"/>
      <c r="AR560" s="173"/>
      <c r="AS560" s="173"/>
    </row>
    <row r="561" ht="15.75" customHeight="1">
      <c r="A561" s="156"/>
      <c r="B561" s="156"/>
      <c r="C561" s="170"/>
      <c r="D561" s="170"/>
      <c r="E561" s="171"/>
      <c r="F561" s="172"/>
      <c r="G561" s="171"/>
      <c r="H561" s="172"/>
      <c r="I561" s="171"/>
      <c r="J561" s="172"/>
      <c r="K561" s="171"/>
      <c r="L561" s="172"/>
      <c r="M561" s="171"/>
      <c r="N561" s="172"/>
      <c r="O561" s="171"/>
      <c r="P561" s="172"/>
      <c r="Q561" s="171"/>
      <c r="R561" s="172"/>
      <c r="S561" s="171"/>
      <c r="T561" s="172"/>
      <c r="U561" s="171"/>
      <c r="V561" s="172"/>
      <c r="W561" s="171"/>
      <c r="X561" s="172"/>
      <c r="Y561" s="171"/>
      <c r="Z561" s="172"/>
      <c r="AA561" s="171"/>
      <c r="AB561" s="172"/>
      <c r="AC561" s="171"/>
      <c r="AD561" s="172"/>
      <c r="AE561" s="156"/>
      <c r="AF561" s="170"/>
      <c r="AG561" s="172"/>
      <c r="AH561" s="172"/>
      <c r="AI561" s="172"/>
      <c r="AJ561" s="172"/>
      <c r="AK561" s="172"/>
      <c r="AL561" s="172"/>
      <c r="AM561" s="172"/>
      <c r="AN561" s="172"/>
      <c r="AO561" s="172"/>
      <c r="AP561" s="172"/>
      <c r="AQ561" s="172"/>
      <c r="AR561" s="173"/>
      <c r="AS561" s="173"/>
    </row>
    <row r="562" ht="15.75" customHeight="1">
      <c r="A562" s="156"/>
      <c r="B562" s="156"/>
      <c r="C562" s="170"/>
      <c r="D562" s="170"/>
      <c r="E562" s="171"/>
      <c r="F562" s="172"/>
      <c r="G562" s="171"/>
      <c r="H562" s="172"/>
      <c r="I562" s="171"/>
      <c r="J562" s="172"/>
      <c r="K562" s="171"/>
      <c r="L562" s="172"/>
      <c r="M562" s="171"/>
      <c r="N562" s="172"/>
      <c r="O562" s="171"/>
      <c r="P562" s="172"/>
      <c r="Q562" s="171"/>
      <c r="R562" s="172"/>
      <c r="S562" s="171"/>
      <c r="T562" s="172"/>
      <c r="U562" s="171"/>
      <c r="V562" s="172"/>
      <c r="W562" s="171"/>
      <c r="X562" s="172"/>
      <c r="Y562" s="171"/>
      <c r="Z562" s="172"/>
      <c r="AA562" s="171"/>
      <c r="AB562" s="172"/>
      <c r="AC562" s="171"/>
      <c r="AD562" s="172"/>
      <c r="AE562" s="156"/>
      <c r="AF562" s="170"/>
      <c r="AG562" s="172"/>
      <c r="AH562" s="172"/>
      <c r="AI562" s="172"/>
      <c r="AJ562" s="172"/>
      <c r="AK562" s="172"/>
      <c r="AL562" s="172"/>
      <c r="AM562" s="172"/>
      <c r="AN562" s="172"/>
      <c r="AO562" s="172"/>
      <c r="AP562" s="172"/>
      <c r="AQ562" s="172"/>
      <c r="AR562" s="173"/>
      <c r="AS562" s="173"/>
    </row>
    <row r="563" ht="15.75" customHeight="1">
      <c r="A563" s="156"/>
      <c r="B563" s="156"/>
      <c r="C563" s="170"/>
      <c r="D563" s="170"/>
      <c r="E563" s="171"/>
      <c r="F563" s="172"/>
      <c r="G563" s="171"/>
      <c r="H563" s="172"/>
      <c r="I563" s="171"/>
      <c r="J563" s="172"/>
      <c r="K563" s="171"/>
      <c r="L563" s="172"/>
      <c r="M563" s="171"/>
      <c r="N563" s="172"/>
      <c r="O563" s="171"/>
      <c r="P563" s="172"/>
      <c r="Q563" s="171"/>
      <c r="R563" s="172"/>
      <c r="S563" s="171"/>
      <c r="T563" s="172"/>
      <c r="U563" s="171"/>
      <c r="V563" s="172"/>
      <c r="W563" s="171"/>
      <c r="X563" s="172"/>
      <c r="Y563" s="171"/>
      <c r="Z563" s="172"/>
      <c r="AA563" s="171"/>
      <c r="AB563" s="172"/>
      <c r="AC563" s="171"/>
      <c r="AD563" s="172"/>
      <c r="AE563" s="156"/>
      <c r="AF563" s="170"/>
      <c r="AG563" s="172"/>
      <c r="AH563" s="172"/>
      <c r="AI563" s="172"/>
      <c r="AJ563" s="172"/>
      <c r="AK563" s="172"/>
      <c r="AL563" s="172"/>
      <c r="AM563" s="172"/>
      <c r="AN563" s="172"/>
      <c r="AO563" s="172"/>
      <c r="AP563" s="172"/>
      <c r="AQ563" s="172"/>
      <c r="AR563" s="173"/>
      <c r="AS563" s="173"/>
    </row>
    <row r="564" ht="15.75" customHeight="1">
      <c r="A564" s="156"/>
      <c r="B564" s="156"/>
      <c r="C564" s="170"/>
      <c r="D564" s="170"/>
      <c r="E564" s="171"/>
      <c r="F564" s="172"/>
      <c r="G564" s="171"/>
      <c r="H564" s="172"/>
      <c r="I564" s="171"/>
      <c r="J564" s="172"/>
      <c r="K564" s="171"/>
      <c r="L564" s="172"/>
      <c r="M564" s="171"/>
      <c r="N564" s="172"/>
      <c r="O564" s="171"/>
      <c r="P564" s="172"/>
      <c r="Q564" s="171"/>
      <c r="R564" s="172"/>
      <c r="S564" s="171"/>
      <c r="T564" s="172"/>
      <c r="U564" s="171"/>
      <c r="V564" s="172"/>
      <c r="W564" s="171"/>
      <c r="X564" s="172"/>
      <c r="Y564" s="171"/>
      <c r="Z564" s="172"/>
      <c r="AA564" s="171"/>
      <c r="AB564" s="172"/>
      <c r="AC564" s="171"/>
      <c r="AD564" s="172"/>
      <c r="AE564" s="156"/>
      <c r="AF564" s="170"/>
      <c r="AG564" s="172"/>
      <c r="AH564" s="172"/>
      <c r="AI564" s="172"/>
      <c r="AJ564" s="172"/>
      <c r="AK564" s="172"/>
      <c r="AL564" s="172"/>
      <c r="AM564" s="172"/>
      <c r="AN564" s="172"/>
      <c r="AO564" s="172"/>
      <c r="AP564" s="172"/>
      <c r="AQ564" s="172"/>
      <c r="AR564" s="173"/>
      <c r="AS564" s="173"/>
    </row>
    <row r="565" ht="15.75" customHeight="1">
      <c r="A565" s="156"/>
      <c r="B565" s="156"/>
      <c r="C565" s="170"/>
      <c r="D565" s="170"/>
      <c r="E565" s="171"/>
      <c r="F565" s="172"/>
      <c r="G565" s="171"/>
      <c r="H565" s="172"/>
      <c r="I565" s="171"/>
      <c r="J565" s="172"/>
      <c r="K565" s="171"/>
      <c r="L565" s="172"/>
      <c r="M565" s="171"/>
      <c r="N565" s="172"/>
      <c r="O565" s="171"/>
      <c r="P565" s="172"/>
      <c r="Q565" s="171"/>
      <c r="R565" s="172"/>
      <c r="S565" s="171"/>
      <c r="T565" s="172"/>
      <c r="U565" s="171"/>
      <c r="V565" s="172"/>
      <c r="W565" s="171"/>
      <c r="X565" s="172"/>
      <c r="Y565" s="171"/>
      <c r="Z565" s="172"/>
      <c r="AA565" s="171"/>
      <c r="AB565" s="172"/>
      <c r="AC565" s="171"/>
      <c r="AD565" s="172"/>
      <c r="AE565" s="156"/>
      <c r="AF565" s="170"/>
      <c r="AG565" s="172"/>
      <c r="AH565" s="172"/>
      <c r="AI565" s="172"/>
      <c r="AJ565" s="172"/>
      <c r="AK565" s="172"/>
      <c r="AL565" s="172"/>
      <c r="AM565" s="172"/>
      <c r="AN565" s="172"/>
      <c r="AO565" s="172"/>
      <c r="AP565" s="172"/>
      <c r="AQ565" s="172"/>
      <c r="AR565" s="173"/>
      <c r="AS565" s="173"/>
    </row>
    <row r="566" ht="15.75" customHeight="1">
      <c r="A566" s="156"/>
      <c r="B566" s="156"/>
      <c r="C566" s="170"/>
      <c r="D566" s="170"/>
      <c r="E566" s="171"/>
      <c r="F566" s="172"/>
      <c r="G566" s="171"/>
      <c r="H566" s="172"/>
      <c r="I566" s="171"/>
      <c r="J566" s="172"/>
      <c r="K566" s="171"/>
      <c r="L566" s="172"/>
      <c r="M566" s="171"/>
      <c r="N566" s="172"/>
      <c r="O566" s="171"/>
      <c r="P566" s="172"/>
      <c r="Q566" s="171"/>
      <c r="R566" s="172"/>
      <c r="S566" s="171"/>
      <c r="T566" s="172"/>
      <c r="U566" s="171"/>
      <c r="V566" s="172"/>
      <c r="W566" s="171"/>
      <c r="X566" s="172"/>
      <c r="Y566" s="171"/>
      <c r="Z566" s="172"/>
      <c r="AA566" s="171"/>
      <c r="AB566" s="172"/>
      <c r="AC566" s="171"/>
      <c r="AD566" s="172"/>
      <c r="AE566" s="156"/>
      <c r="AF566" s="170"/>
      <c r="AG566" s="172"/>
      <c r="AH566" s="172"/>
      <c r="AI566" s="172"/>
      <c r="AJ566" s="172"/>
      <c r="AK566" s="172"/>
      <c r="AL566" s="172"/>
      <c r="AM566" s="172"/>
      <c r="AN566" s="172"/>
      <c r="AO566" s="172"/>
      <c r="AP566" s="172"/>
      <c r="AQ566" s="172"/>
      <c r="AR566" s="173"/>
      <c r="AS566" s="173"/>
    </row>
    <row r="567" ht="15.75" customHeight="1">
      <c r="A567" s="156"/>
      <c r="B567" s="156"/>
      <c r="C567" s="170"/>
      <c r="D567" s="170"/>
      <c r="E567" s="171"/>
      <c r="F567" s="172"/>
      <c r="G567" s="171"/>
      <c r="H567" s="172"/>
      <c r="I567" s="171"/>
      <c r="J567" s="172"/>
      <c r="K567" s="171"/>
      <c r="L567" s="172"/>
      <c r="M567" s="171"/>
      <c r="N567" s="172"/>
      <c r="O567" s="171"/>
      <c r="P567" s="172"/>
      <c r="Q567" s="171"/>
      <c r="R567" s="172"/>
      <c r="S567" s="171"/>
      <c r="T567" s="172"/>
      <c r="U567" s="171"/>
      <c r="V567" s="172"/>
      <c r="W567" s="171"/>
      <c r="X567" s="172"/>
      <c r="Y567" s="171"/>
      <c r="Z567" s="172"/>
      <c r="AA567" s="171"/>
      <c r="AB567" s="172"/>
      <c r="AC567" s="171"/>
      <c r="AD567" s="172"/>
      <c r="AE567" s="156"/>
      <c r="AF567" s="170"/>
      <c r="AG567" s="172"/>
      <c r="AH567" s="172"/>
      <c r="AI567" s="172"/>
      <c r="AJ567" s="172"/>
      <c r="AK567" s="172"/>
      <c r="AL567" s="172"/>
      <c r="AM567" s="172"/>
      <c r="AN567" s="172"/>
      <c r="AO567" s="172"/>
      <c r="AP567" s="172"/>
      <c r="AQ567" s="172"/>
      <c r="AR567" s="173"/>
      <c r="AS567" s="173"/>
    </row>
    <row r="568" ht="15.75" customHeight="1">
      <c r="A568" s="156"/>
      <c r="B568" s="156"/>
      <c r="C568" s="170"/>
      <c r="D568" s="170"/>
      <c r="E568" s="171"/>
      <c r="F568" s="172"/>
      <c r="G568" s="171"/>
      <c r="H568" s="172"/>
      <c r="I568" s="171"/>
      <c r="J568" s="172"/>
      <c r="K568" s="171"/>
      <c r="L568" s="172"/>
      <c r="M568" s="171"/>
      <c r="N568" s="172"/>
      <c r="O568" s="171"/>
      <c r="P568" s="172"/>
      <c r="Q568" s="171"/>
      <c r="R568" s="172"/>
      <c r="S568" s="171"/>
      <c r="T568" s="172"/>
      <c r="U568" s="171"/>
      <c r="V568" s="172"/>
      <c r="W568" s="171"/>
      <c r="X568" s="172"/>
      <c r="Y568" s="171"/>
      <c r="Z568" s="172"/>
      <c r="AA568" s="171"/>
      <c r="AB568" s="172"/>
      <c r="AC568" s="171"/>
      <c r="AD568" s="172"/>
      <c r="AE568" s="156"/>
      <c r="AF568" s="170"/>
      <c r="AG568" s="172"/>
      <c r="AH568" s="172"/>
      <c r="AI568" s="172"/>
      <c r="AJ568" s="172"/>
      <c r="AK568" s="172"/>
      <c r="AL568" s="172"/>
      <c r="AM568" s="172"/>
      <c r="AN568" s="172"/>
      <c r="AO568" s="172"/>
      <c r="AP568" s="172"/>
      <c r="AQ568" s="172"/>
      <c r="AR568" s="173"/>
      <c r="AS568" s="173"/>
    </row>
    <row r="569" ht="15.75" customHeight="1">
      <c r="A569" s="156"/>
      <c r="B569" s="156"/>
      <c r="C569" s="170"/>
      <c r="D569" s="170"/>
      <c r="E569" s="171"/>
      <c r="F569" s="172"/>
      <c r="G569" s="171"/>
      <c r="H569" s="172"/>
      <c r="I569" s="171"/>
      <c r="J569" s="172"/>
      <c r="K569" s="171"/>
      <c r="L569" s="172"/>
      <c r="M569" s="171"/>
      <c r="N569" s="172"/>
      <c r="O569" s="171"/>
      <c r="P569" s="172"/>
      <c r="Q569" s="171"/>
      <c r="R569" s="172"/>
      <c r="S569" s="171"/>
      <c r="T569" s="172"/>
      <c r="U569" s="171"/>
      <c r="V569" s="172"/>
      <c r="W569" s="171"/>
      <c r="X569" s="172"/>
      <c r="Y569" s="171"/>
      <c r="Z569" s="172"/>
      <c r="AA569" s="171"/>
      <c r="AB569" s="172"/>
      <c r="AC569" s="171"/>
      <c r="AD569" s="172"/>
      <c r="AE569" s="156"/>
      <c r="AF569" s="170"/>
      <c r="AG569" s="172"/>
      <c r="AH569" s="172"/>
      <c r="AI569" s="172"/>
      <c r="AJ569" s="172"/>
      <c r="AK569" s="172"/>
      <c r="AL569" s="172"/>
      <c r="AM569" s="172"/>
      <c r="AN569" s="172"/>
      <c r="AO569" s="172"/>
      <c r="AP569" s="172"/>
      <c r="AQ569" s="172"/>
      <c r="AR569" s="173"/>
      <c r="AS569" s="173"/>
    </row>
    <row r="570" ht="15.75" customHeight="1">
      <c r="A570" s="156"/>
      <c r="B570" s="156"/>
      <c r="C570" s="170"/>
      <c r="D570" s="170"/>
      <c r="E570" s="171"/>
      <c r="F570" s="172"/>
      <c r="G570" s="171"/>
      <c r="H570" s="172"/>
      <c r="I570" s="171"/>
      <c r="J570" s="172"/>
      <c r="K570" s="171"/>
      <c r="L570" s="172"/>
      <c r="M570" s="171"/>
      <c r="N570" s="172"/>
      <c r="O570" s="171"/>
      <c r="P570" s="172"/>
      <c r="Q570" s="171"/>
      <c r="R570" s="172"/>
      <c r="S570" s="171"/>
      <c r="T570" s="172"/>
      <c r="U570" s="171"/>
      <c r="V570" s="172"/>
      <c r="W570" s="171"/>
      <c r="X570" s="172"/>
      <c r="Y570" s="171"/>
      <c r="Z570" s="172"/>
      <c r="AA570" s="171"/>
      <c r="AB570" s="172"/>
      <c r="AC570" s="171"/>
      <c r="AD570" s="172"/>
      <c r="AE570" s="156"/>
      <c r="AF570" s="170"/>
      <c r="AG570" s="172"/>
      <c r="AH570" s="172"/>
      <c r="AI570" s="172"/>
      <c r="AJ570" s="172"/>
      <c r="AK570" s="172"/>
      <c r="AL570" s="172"/>
      <c r="AM570" s="172"/>
      <c r="AN570" s="172"/>
      <c r="AO570" s="172"/>
      <c r="AP570" s="172"/>
      <c r="AQ570" s="172"/>
      <c r="AR570" s="173"/>
      <c r="AS570" s="173"/>
    </row>
    <row r="571" ht="15.75" customHeight="1">
      <c r="A571" s="156"/>
      <c r="B571" s="156"/>
      <c r="C571" s="170"/>
      <c r="D571" s="170"/>
      <c r="E571" s="171"/>
      <c r="F571" s="172"/>
      <c r="G571" s="171"/>
      <c r="H571" s="172"/>
      <c r="I571" s="171"/>
      <c r="J571" s="172"/>
      <c r="K571" s="171"/>
      <c r="L571" s="172"/>
      <c r="M571" s="171"/>
      <c r="N571" s="172"/>
      <c r="O571" s="171"/>
      <c r="P571" s="172"/>
      <c r="Q571" s="171"/>
      <c r="R571" s="172"/>
      <c r="S571" s="171"/>
      <c r="T571" s="172"/>
      <c r="U571" s="171"/>
      <c r="V571" s="172"/>
      <c r="W571" s="171"/>
      <c r="X571" s="172"/>
      <c r="Y571" s="171"/>
      <c r="Z571" s="172"/>
      <c r="AA571" s="171"/>
      <c r="AB571" s="172"/>
      <c r="AC571" s="171"/>
      <c r="AD571" s="172"/>
      <c r="AE571" s="156"/>
      <c r="AF571" s="170"/>
      <c r="AG571" s="172"/>
      <c r="AH571" s="172"/>
      <c r="AI571" s="172"/>
      <c r="AJ571" s="172"/>
      <c r="AK571" s="172"/>
      <c r="AL571" s="172"/>
      <c r="AM571" s="172"/>
      <c r="AN571" s="172"/>
      <c r="AO571" s="172"/>
      <c r="AP571" s="172"/>
      <c r="AQ571" s="172"/>
      <c r="AR571" s="173"/>
      <c r="AS571" s="173"/>
    </row>
    <row r="572" ht="15.75" customHeight="1">
      <c r="A572" s="156"/>
      <c r="B572" s="156"/>
      <c r="C572" s="170"/>
      <c r="D572" s="170"/>
      <c r="E572" s="171"/>
      <c r="F572" s="172"/>
      <c r="G572" s="171"/>
      <c r="H572" s="172"/>
      <c r="I572" s="171"/>
      <c r="J572" s="172"/>
      <c r="K572" s="171"/>
      <c r="L572" s="172"/>
      <c r="M572" s="171"/>
      <c r="N572" s="172"/>
      <c r="O572" s="171"/>
      <c r="P572" s="172"/>
      <c r="Q572" s="171"/>
      <c r="R572" s="172"/>
      <c r="S572" s="171"/>
      <c r="T572" s="172"/>
      <c r="U572" s="171"/>
      <c r="V572" s="172"/>
      <c r="W572" s="171"/>
      <c r="X572" s="172"/>
      <c r="Y572" s="171"/>
      <c r="Z572" s="172"/>
      <c r="AA572" s="171"/>
      <c r="AB572" s="172"/>
      <c r="AC572" s="171"/>
      <c r="AD572" s="172"/>
      <c r="AE572" s="156"/>
      <c r="AF572" s="170"/>
      <c r="AG572" s="172"/>
      <c r="AH572" s="172"/>
      <c r="AI572" s="172"/>
      <c r="AJ572" s="172"/>
      <c r="AK572" s="172"/>
      <c r="AL572" s="172"/>
      <c r="AM572" s="172"/>
      <c r="AN572" s="172"/>
      <c r="AO572" s="172"/>
      <c r="AP572" s="172"/>
      <c r="AQ572" s="172"/>
      <c r="AR572" s="173"/>
      <c r="AS572" s="173"/>
    </row>
    <row r="573" ht="15.75" customHeight="1">
      <c r="A573" s="156"/>
      <c r="B573" s="156"/>
      <c r="C573" s="170"/>
      <c r="D573" s="170"/>
      <c r="E573" s="171"/>
      <c r="F573" s="172"/>
      <c r="G573" s="171"/>
      <c r="H573" s="172"/>
      <c r="I573" s="171"/>
      <c r="J573" s="172"/>
      <c r="K573" s="171"/>
      <c r="L573" s="172"/>
      <c r="M573" s="171"/>
      <c r="N573" s="172"/>
      <c r="O573" s="171"/>
      <c r="P573" s="172"/>
      <c r="Q573" s="171"/>
      <c r="R573" s="172"/>
      <c r="S573" s="171"/>
      <c r="T573" s="172"/>
      <c r="U573" s="171"/>
      <c r="V573" s="172"/>
      <c r="W573" s="171"/>
      <c r="X573" s="172"/>
      <c r="Y573" s="171"/>
      <c r="Z573" s="172"/>
      <c r="AA573" s="171"/>
      <c r="AB573" s="172"/>
      <c r="AC573" s="171"/>
      <c r="AD573" s="172"/>
      <c r="AE573" s="156"/>
      <c r="AF573" s="170"/>
      <c r="AG573" s="172"/>
      <c r="AH573" s="172"/>
      <c r="AI573" s="172"/>
      <c r="AJ573" s="172"/>
      <c r="AK573" s="172"/>
      <c r="AL573" s="172"/>
      <c r="AM573" s="172"/>
      <c r="AN573" s="172"/>
      <c r="AO573" s="172"/>
      <c r="AP573" s="172"/>
      <c r="AQ573" s="172"/>
      <c r="AR573" s="173"/>
      <c r="AS573" s="173"/>
    </row>
    <row r="574" ht="15.75" customHeight="1">
      <c r="A574" s="156"/>
      <c r="B574" s="156"/>
      <c r="C574" s="170"/>
      <c r="D574" s="170"/>
      <c r="E574" s="171"/>
      <c r="F574" s="172"/>
      <c r="G574" s="171"/>
      <c r="H574" s="172"/>
      <c r="I574" s="171"/>
      <c r="J574" s="172"/>
      <c r="K574" s="171"/>
      <c r="L574" s="172"/>
      <c r="M574" s="171"/>
      <c r="N574" s="172"/>
      <c r="O574" s="171"/>
      <c r="P574" s="172"/>
      <c r="Q574" s="171"/>
      <c r="R574" s="172"/>
      <c r="S574" s="171"/>
      <c r="T574" s="172"/>
      <c r="U574" s="171"/>
      <c r="V574" s="172"/>
      <c r="W574" s="171"/>
      <c r="X574" s="172"/>
      <c r="Y574" s="171"/>
      <c r="Z574" s="172"/>
      <c r="AA574" s="171"/>
      <c r="AB574" s="172"/>
      <c r="AC574" s="171"/>
      <c r="AD574" s="172"/>
      <c r="AE574" s="156"/>
      <c r="AF574" s="170"/>
      <c r="AG574" s="172"/>
      <c r="AH574" s="172"/>
      <c r="AI574" s="172"/>
      <c r="AJ574" s="172"/>
      <c r="AK574" s="172"/>
      <c r="AL574" s="172"/>
      <c r="AM574" s="172"/>
      <c r="AN574" s="172"/>
      <c r="AO574" s="172"/>
      <c r="AP574" s="172"/>
      <c r="AQ574" s="172"/>
      <c r="AR574" s="173"/>
      <c r="AS574" s="173"/>
    </row>
    <row r="575" ht="15.75" customHeight="1">
      <c r="A575" s="156"/>
      <c r="B575" s="156"/>
      <c r="C575" s="170"/>
      <c r="D575" s="170"/>
      <c r="E575" s="171"/>
      <c r="F575" s="172"/>
      <c r="G575" s="171"/>
      <c r="H575" s="172"/>
      <c r="I575" s="171"/>
      <c r="J575" s="172"/>
      <c r="K575" s="171"/>
      <c r="L575" s="172"/>
      <c r="M575" s="171"/>
      <c r="N575" s="172"/>
      <c r="O575" s="171"/>
      <c r="P575" s="172"/>
      <c r="Q575" s="171"/>
      <c r="R575" s="172"/>
      <c r="S575" s="171"/>
      <c r="T575" s="172"/>
      <c r="U575" s="171"/>
      <c r="V575" s="172"/>
      <c r="W575" s="171"/>
      <c r="X575" s="172"/>
      <c r="Y575" s="171"/>
      <c r="Z575" s="172"/>
      <c r="AA575" s="171"/>
      <c r="AB575" s="172"/>
      <c r="AC575" s="171"/>
      <c r="AD575" s="172"/>
      <c r="AE575" s="156"/>
      <c r="AF575" s="170"/>
      <c r="AG575" s="172"/>
      <c r="AH575" s="172"/>
      <c r="AI575" s="172"/>
      <c r="AJ575" s="172"/>
      <c r="AK575" s="172"/>
      <c r="AL575" s="172"/>
      <c r="AM575" s="172"/>
      <c r="AN575" s="172"/>
      <c r="AO575" s="172"/>
      <c r="AP575" s="172"/>
      <c r="AQ575" s="172"/>
      <c r="AR575" s="173"/>
      <c r="AS575" s="173"/>
    </row>
    <row r="576" ht="15.75" customHeight="1">
      <c r="A576" s="156"/>
      <c r="B576" s="156"/>
      <c r="C576" s="170"/>
      <c r="D576" s="170"/>
      <c r="E576" s="171"/>
      <c r="F576" s="172"/>
      <c r="G576" s="171"/>
      <c r="H576" s="172"/>
      <c r="I576" s="171"/>
      <c r="J576" s="172"/>
      <c r="K576" s="171"/>
      <c r="L576" s="172"/>
      <c r="M576" s="171"/>
      <c r="N576" s="172"/>
      <c r="O576" s="171"/>
      <c r="P576" s="172"/>
      <c r="Q576" s="171"/>
      <c r="R576" s="172"/>
      <c r="S576" s="171"/>
      <c r="T576" s="172"/>
      <c r="U576" s="171"/>
      <c r="V576" s="172"/>
      <c r="W576" s="171"/>
      <c r="X576" s="172"/>
      <c r="Y576" s="171"/>
      <c r="Z576" s="172"/>
      <c r="AA576" s="171"/>
      <c r="AB576" s="172"/>
      <c r="AC576" s="171"/>
      <c r="AD576" s="172"/>
      <c r="AE576" s="156"/>
      <c r="AF576" s="170"/>
      <c r="AG576" s="172"/>
      <c r="AH576" s="172"/>
      <c r="AI576" s="172"/>
      <c r="AJ576" s="172"/>
      <c r="AK576" s="172"/>
      <c r="AL576" s="172"/>
      <c r="AM576" s="172"/>
      <c r="AN576" s="172"/>
      <c r="AO576" s="172"/>
      <c r="AP576" s="172"/>
      <c r="AQ576" s="172"/>
      <c r="AR576" s="173"/>
      <c r="AS576" s="173"/>
    </row>
    <row r="577" ht="15.75" customHeight="1">
      <c r="A577" s="156"/>
      <c r="B577" s="156"/>
      <c r="C577" s="170"/>
      <c r="D577" s="170"/>
      <c r="E577" s="171"/>
      <c r="F577" s="172"/>
      <c r="G577" s="171"/>
      <c r="H577" s="172"/>
      <c r="I577" s="171"/>
      <c r="J577" s="172"/>
      <c r="K577" s="171"/>
      <c r="L577" s="172"/>
      <c r="M577" s="171"/>
      <c r="N577" s="172"/>
      <c r="O577" s="171"/>
      <c r="P577" s="172"/>
      <c r="Q577" s="171"/>
      <c r="R577" s="172"/>
      <c r="S577" s="171"/>
      <c r="T577" s="172"/>
      <c r="U577" s="171"/>
      <c r="V577" s="172"/>
      <c r="W577" s="171"/>
      <c r="X577" s="172"/>
      <c r="Y577" s="171"/>
      <c r="Z577" s="172"/>
      <c r="AA577" s="171"/>
      <c r="AB577" s="172"/>
      <c r="AC577" s="171"/>
      <c r="AD577" s="172"/>
      <c r="AE577" s="156"/>
      <c r="AF577" s="170"/>
      <c r="AG577" s="172"/>
      <c r="AH577" s="172"/>
      <c r="AI577" s="172"/>
      <c r="AJ577" s="172"/>
      <c r="AK577" s="172"/>
      <c r="AL577" s="172"/>
      <c r="AM577" s="172"/>
      <c r="AN577" s="172"/>
      <c r="AO577" s="172"/>
      <c r="AP577" s="172"/>
      <c r="AQ577" s="172"/>
      <c r="AR577" s="173"/>
      <c r="AS577" s="173"/>
    </row>
    <row r="578" ht="15.75" customHeight="1">
      <c r="A578" s="156"/>
      <c r="B578" s="156"/>
      <c r="C578" s="170"/>
      <c r="D578" s="170"/>
      <c r="E578" s="171"/>
      <c r="F578" s="172"/>
      <c r="G578" s="171"/>
      <c r="H578" s="172"/>
      <c r="I578" s="171"/>
      <c r="J578" s="172"/>
      <c r="K578" s="171"/>
      <c r="L578" s="172"/>
      <c r="M578" s="171"/>
      <c r="N578" s="172"/>
      <c r="O578" s="171"/>
      <c r="P578" s="172"/>
      <c r="Q578" s="171"/>
      <c r="R578" s="172"/>
      <c r="S578" s="171"/>
      <c r="T578" s="172"/>
      <c r="U578" s="171"/>
      <c r="V578" s="172"/>
      <c r="W578" s="171"/>
      <c r="X578" s="172"/>
      <c r="Y578" s="171"/>
      <c r="Z578" s="172"/>
      <c r="AA578" s="171"/>
      <c r="AB578" s="172"/>
      <c r="AC578" s="171"/>
      <c r="AD578" s="172"/>
      <c r="AE578" s="156"/>
      <c r="AF578" s="170"/>
      <c r="AG578" s="172"/>
      <c r="AH578" s="172"/>
      <c r="AI578" s="172"/>
      <c r="AJ578" s="172"/>
      <c r="AK578" s="172"/>
      <c r="AL578" s="172"/>
      <c r="AM578" s="172"/>
      <c r="AN578" s="172"/>
      <c r="AO578" s="172"/>
      <c r="AP578" s="172"/>
      <c r="AQ578" s="172"/>
      <c r="AR578" s="173"/>
      <c r="AS578" s="173"/>
    </row>
    <row r="579" ht="15.75" customHeight="1">
      <c r="A579" s="156"/>
      <c r="B579" s="156"/>
      <c r="C579" s="170"/>
      <c r="D579" s="170"/>
      <c r="E579" s="171"/>
      <c r="F579" s="172"/>
      <c r="G579" s="171"/>
      <c r="H579" s="172"/>
      <c r="I579" s="171"/>
      <c r="J579" s="172"/>
      <c r="K579" s="171"/>
      <c r="L579" s="172"/>
      <c r="M579" s="171"/>
      <c r="N579" s="172"/>
      <c r="O579" s="171"/>
      <c r="P579" s="172"/>
      <c r="Q579" s="171"/>
      <c r="R579" s="172"/>
      <c r="S579" s="171"/>
      <c r="T579" s="172"/>
      <c r="U579" s="171"/>
      <c r="V579" s="172"/>
      <c r="W579" s="171"/>
      <c r="X579" s="172"/>
      <c r="Y579" s="171"/>
      <c r="Z579" s="172"/>
      <c r="AA579" s="171"/>
      <c r="AB579" s="172"/>
      <c r="AC579" s="171"/>
      <c r="AD579" s="172"/>
      <c r="AE579" s="156"/>
      <c r="AF579" s="170"/>
      <c r="AG579" s="172"/>
      <c r="AH579" s="172"/>
      <c r="AI579" s="172"/>
      <c r="AJ579" s="172"/>
      <c r="AK579" s="172"/>
      <c r="AL579" s="172"/>
      <c r="AM579" s="172"/>
      <c r="AN579" s="172"/>
      <c r="AO579" s="172"/>
      <c r="AP579" s="172"/>
      <c r="AQ579" s="172"/>
      <c r="AR579" s="173"/>
      <c r="AS579" s="173"/>
    </row>
    <row r="580" ht="15.75" customHeight="1">
      <c r="A580" s="156"/>
      <c r="B580" s="156"/>
      <c r="C580" s="170"/>
      <c r="D580" s="170"/>
      <c r="E580" s="171"/>
      <c r="F580" s="172"/>
      <c r="G580" s="171"/>
      <c r="H580" s="172"/>
      <c r="I580" s="171"/>
      <c r="J580" s="172"/>
      <c r="K580" s="171"/>
      <c r="L580" s="172"/>
      <c r="M580" s="171"/>
      <c r="N580" s="172"/>
      <c r="O580" s="171"/>
      <c r="P580" s="172"/>
      <c r="Q580" s="171"/>
      <c r="R580" s="172"/>
      <c r="S580" s="171"/>
      <c r="T580" s="172"/>
      <c r="U580" s="171"/>
      <c r="V580" s="172"/>
      <c r="W580" s="171"/>
      <c r="X580" s="172"/>
      <c r="Y580" s="171"/>
      <c r="Z580" s="172"/>
      <c r="AA580" s="171"/>
      <c r="AB580" s="172"/>
      <c r="AC580" s="171"/>
      <c r="AD580" s="172"/>
      <c r="AE580" s="156"/>
      <c r="AF580" s="170"/>
      <c r="AG580" s="172"/>
      <c r="AH580" s="172"/>
      <c r="AI580" s="172"/>
      <c r="AJ580" s="172"/>
      <c r="AK580" s="172"/>
      <c r="AL580" s="172"/>
      <c r="AM580" s="172"/>
      <c r="AN580" s="172"/>
      <c r="AO580" s="172"/>
      <c r="AP580" s="172"/>
      <c r="AQ580" s="172"/>
      <c r="AR580" s="173"/>
      <c r="AS580" s="173"/>
    </row>
    <row r="581" ht="15.75" customHeight="1">
      <c r="A581" s="156"/>
      <c r="B581" s="156"/>
      <c r="C581" s="170"/>
      <c r="D581" s="170"/>
      <c r="E581" s="171"/>
      <c r="F581" s="172"/>
      <c r="G581" s="171"/>
      <c r="H581" s="172"/>
      <c r="I581" s="171"/>
      <c r="J581" s="172"/>
      <c r="K581" s="171"/>
      <c r="L581" s="172"/>
      <c r="M581" s="171"/>
      <c r="N581" s="172"/>
      <c r="O581" s="171"/>
      <c r="P581" s="172"/>
      <c r="Q581" s="171"/>
      <c r="R581" s="172"/>
      <c r="S581" s="171"/>
      <c r="T581" s="172"/>
      <c r="U581" s="171"/>
      <c r="V581" s="172"/>
      <c r="W581" s="171"/>
      <c r="X581" s="172"/>
      <c r="Y581" s="171"/>
      <c r="Z581" s="172"/>
      <c r="AA581" s="171"/>
      <c r="AB581" s="172"/>
      <c r="AC581" s="171"/>
      <c r="AD581" s="172"/>
      <c r="AE581" s="156"/>
      <c r="AF581" s="170"/>
      <c r="AG581" s="172"/>
      <c r="AH581" s="172"/>
      <c r="AI581" s="172"/>
      <c r="AJ581" s="172"/>
      <c r="AK581" s="172"/>
      <c r="AL581" s="172"/>
      <c r="AM581" s="172"/>
      <c r="AN581" s="172"/>
      <c r="AO581" s="172"/>
      <c r="AP581" s="172"/>
      <c r="AQ581" s="172"/>
      <c r="AR581" s="173"/>
      <c r="AS581" s="173"/>
    </row>
    <row r="582" ht="15.75" customHeight="1">
      <c r="A582" s="156"/>
      <c r="B582" s="156"/>
      <c r="C582" s="170"/>
      <c r="D582" s="170"/>
      <c r="E582" s="171"/>
      <c r="F582" s="172"/>
      <c r="G582" s="171"/>
      <c r="H582" s="172"/>
      <c r="I582" s="171"/>
      <c r="J582" s="172"/>
      <c r="K582" s="171"/>
      <c r="L582" s="172"/>
      <c r="M582" s="171"/>
      <c r="N582" s="172"/>
      <c r="O582" s="171"/>
      <c r="P582" s="172"/>
      <c r="Q582" s="171"/>
      <c r="R582" s="172"/>
      <c r="S582" s="171"/>
      <c r="T582" s="172"/>
      <c r="U582" s="171"/>
      <c r="V582" s="172"/>
      <c r="W582" s="171"/>
      <c r="X582" s="172"/>
      <c r="Y582" s="171"/>
      <c r="Z582" s="172"/>
      <c r="AA582" s="171"/>
      <c r="AB582" s="172"/>
      <c r="AC582" s="171"/>
      <c r="AD582" s="172"/>
      <c r="AE582" s="156"/>
      <c r="AF582" s="170"/>
      <c r="AG582" s="172"/>
      <c r="AH582" s="172"/>
      <c r="AI582" s="172"/>
      <c r="AJ582" s="172"/>
      <c r="AK582" s="172"/>
      <c r="AL582" s="172"/>
      <c r="AM582" s="172"/>
      <c r="AN582" s="172"/>
      <c r="AO582" s="172"/>
      <c r="AP582" s="172"/>
      <c r="AQ582" s="172"/>
      <c r="AR582" s="173"/>
      <c r="AS582" s="173"/>
    </row>
    <row r="583" ht="15.75" customHeight="1">
      <c r="A583" s="156"/>
      <c r="B583" s="156"/>
      <c r="C583" s="170"/>
      <c r="D583" s="170"/>
      <c r="E583" s="171"/>
      <c r="F583" s="172"/>
      <c r="G583" s="171"/>
      <c r="H583" s="172"/>
      <c r="I583" s="171"/>
      <c r="J583" s="172"/>
      <c r="K583" s="171"/>
      <c r="L583" s="172"/>
      <c r="M583" s="171"/>
      <c r="N583" s="172"/>
      <c r="O583" s="171"/>
      <c r="P583" s="172"/>
      <c r="Q583" s="171"/>
      <c r="R583" s="172"/>
      <c r="S583" s="171"/>
      <c r="T583" s="172"/>
      <c r="U583" s="171"/>
      <c r="V583" s="172"/>
      <c r="W583" s="171"/>
      <c r="X583" s="172"/>
      <c r="Y583" s="171"/>
      <c r="Z583" s="172"/>
      <c r="AA583" s="171"/>
      <c r="AB583" s="172"/>
      <c r="AC583" s="171"/>
      <c r="AD583" s="172"/>
      <c r="AE583" s="156"/>
      <c r="AF583" s="170"/>
      <c r="AG583" s="172"/>
      <c r="AH583" s="172"/>
      <c r="AI583" s="172"/>
      <c r="AJ583" s="172"/>
      <c r="AK583" s="172"/>
      <c r="AL583" s="172"/>
      <c r="AM583" s="172"/>
      <c r="AN583" s="172"/>
      <c r="AO583" s="172"/>
      <c r="AP583" s="172"/>
      <c r="AQ583" s="172"/>
      <c r="AR583" s="173"/>
      <c r="AS583" s="173"/>
    </row>
    <row r="584" ht="15.75" customHeight="1">
      <c r="A584" s="156"/>
      <c r="B584" s="156"/>
      <c r="C584" s="170"/>
      <c r="D584" s="170"/>
      <c r="E584" s="171"/>
      <c r="F584" s="172"/>
      <c r="G584" s="171"/>
      <c r="H584" s="172"/>
      <c r="I584" s="171"/>
      <c r="J584" s="172"/>
      <c r="K584" s="171"/>
      <c r="L584" s="172"/>
      <c r="M584" s="171"/>
      <c r="N584" s="172"/>
      <c r="O584" s="171"/>
      <c r="P584" s="172"/>
      <c r="Q584" s="171"/>
      <c r="R584" s="172"/>
      <c r="S584" s="171"/>
      <c r="T584" s="172"/>
      <c r="U584" s="171"/>
      <c r="V584" s="172"/>
      <c r="W584" s="171"/>
      <c r="X584" s="172"/>
      <c r="Y584" s="171"/>
      <c r="Z584" s="172"/>
      <c r="AA584" s="171"/>
      <c r="AB584" s="172"/>
      <c r="AC584" s="171"/>
      <c r="AD584" s="172"/>
      <c r="AE584" s="156"/>
      <c r="AF584" s="170"/>
      <c r="AG584" s="172"/>
      <c r="AH584" s="172"/>
      <c r="AI584" s="172"/>
      <c r="AJ584" s="172"/>
      <c r="AK584" s="172"/>
      <c r="AL584" s="172"/>
      <c r="AM584" s="172"/>
      <c r="AN584" s="172"/>
      <c r="AO584" s="172"/>
      <c r="AP584" s="172"/>
      <c r="AQ584" s="172"/>
      <c r="AR584" s="173"/>
      <c r="AS584" s="173"/>
    </row>
    <row r="585" ht="15.75" customHeight="1">
      <c r="A585" s="156"/>
      <c r="B585" s="156"/>
      <c r="C585" s="170"/>
      <c r="D585" s="170"/>
      <c r="E585" s="171"/>
      <c r="F585" s="172"/>
      <c r="G585" s="171"/>
      <c r="H585" s="172"/>
      <c r="I585" s="171"/>
      <c r="J585" s="172"/>
      <c r="K585" s="171"/>
      <c r="L585" s="172"/>
      <c r="M585" s="171"/>
      <c r="N585" s="172"/>
      <c r="O585" s="171"/>
      <c r="P585" s="172"/>
      <c r="Q585" s="171"/>
      <c r="R585" s="172"/>
      <c r="S585" s="171"/>
      <c r="T585" s="172"/>
      <c r="U585" s="171"/>
      <c r="V585" s="172"/>
      <c r="W585" s="171"/>
      <c r="X585" s="172"/>
      <c r="Y585" s="171"/>
      <c r="Z585" s="172"/>
      <c r="AA585" s="171"/>
      <c r="AB585" s="172"/>
      <c r="AC585" s="171"/>
      <c r="AD585" s="172"/>
      <c r="AE585" s="156"/>
      <c r="AF585" s="170"/>
      <c r="AG585" s="172"/>
      <c r="AH585" s="172"/>
      <c r="AI585" s="172"/>
      <c r="AJ585" s="172"/>
      <c r="AK585" s="172"/>
      <c r="AL585" s="172"/>
      <c r="AM585" s="172"/>
      <c r="AN585" s="172"/>
      <c r="AO585" s="172"/>
      <c r="AP585" s="172"/>
      <c r="AQ585" s="172"/>
      <c r="AR585" s="173"/>
      <c r="AS585" s="173"/>
    </row>
    <row r="586" ht="15.75" customHeight="1">
      <c r="A586" s="156"/>
      <c r="B586" s="156"/>
      <c r="C586" s="170"/>
      <c r="D586" s="170"/>
      <c r="E586" s="171"/>
      <c r="F586" s="172"/>
      <c r="G586" s="171"/>
      <c r="H586" s="172"/>
      <c r="I586" s="171"/>
      <c r="J586" s="172"/>
      <c r="K586" s="171"/>
      <c r="L586" s="172"/>
      <c r="M586" s="171"/>
      <c r="N586" s="172"/>
      <c r="O586" s="171"/>
      <c r="P586" s="172"/>
      <c r="Q586" s="171"/>
      <c r="R586" s="172"/>
      <c r="S586" s="171"/>
      <c r="T586" s="172"/>
      <c r="U586" s="171"/>
      <c r="V586" s="172"/>
      <c r="W586" s="171"/>
      <c r="X586" s="172"/>
      <c r="Y586" s="171"/>
      <c r="Z586" s="172"/>
      <c r="AA586" s="171"/>
      <c r="AB586" s="172"/>
      <c r="AC586" s="171"/>
      <c r="AD586" s="172"/>
      <c r="AE586" s="156"/>
      <c r="AF586" s="170"/>
      <c r="AG586" s="172"/>
      <c r="AH586" s="172"/>
      <c r="AI586" s="172"/>
      <c r="AJ586" s="172"/>
      <c r="AK586" s="172"/>
      <c r="AL586" s="172"/>
      <c r="AM586" s="172"/>
      <c r="AN586" s="172"/>
      <c r="AO586" s="172"/>
      <c r="AP586" s="172"/>
      <c r="AQ586" s="172"/>
      <c r="AR586" s="173"/>
      <c r="AS586" s="173"/>
    </row>
    <row r="587" ht="15.75" customHeight="1">
      <c r="A587" s="156"/>
      <c r="B587" s="156"/>
      <c r="C587" s="170"/>
      <c r="D587" s="170"/>
      <c r="E587" s="171"/>
      <c r="F587" s="172"/>
      <c r="G587" s="171"/>
      <c r="H587" s="172"/>
      <c r="I587" s="171"/>
      <c r="J587" s="172"/>
      <c r="K587" s="171"/>
      <c r="L587" s="172"/>
      <c r="M587" s="171"/>
      <c r="N587" s="172"/>
      <c r="O587" s="171"/>
      <c r="P587" s="172"/>
      <c r="Q587" s="171"/>
      <c r="R587" s="172"/>
      <c r="S587" s="171"/>
      <c r="T587" s="172"/>
      <c r="U587" s="171"/>
      <c r="V587" s="172"/>
      <c r="W587" s="171"/>
      <c r="X587" s="172"/>
      <c r="Y587" s="171"/>
      <c r="Z587" s="172"/>
      <c r="AA587" s="171"/>
      <c r="AB587" s="172"/>
      <c r="AC587" s="171"/>
      <c r="AD587" s="172"/>
      <c r="AE587" s="156"/>
      <c r="AF587" s="170"/>
      <c r="AG587" s="172"/>
      <c r="AH587" s="172"/>
      <c r="AI587" s="172"/>
      <c r="AJ587" s="172"/>
      <c r="AK587" s="172"/>
      <c r="AL587" s="172"/>
      <c r="AM587" s="172"/>
      <c r="AN587" s="172"/>
      <c r="AO587" s="172"/>
      <c r="AP587" s="172"/>
      <c r="AQ587" s="172"/>
      <c r="AR587" s="173"/>
      <c r="AS587" s="173"/>
    </row>
    <row r="588" ht="15.75" customHeight="1">
      <c r="A588" s="156"/>
      <c r="B588" s="156"/>
      <c r="C588" s="170"/>
      <c r="D588" s="170"/>
      <c r="E588" s="171"/>
      <c r="F588" s="172"/>
      <c r="G588" s="171"/>
      <c r="H588" s="172"/>
      <c r="I588" s="171"/>
      <c r="J588" s="172"/>
      <c r="K588" s="171"/>
      <c r="L588" s="172"/>
      <c r="M588" s="171"/>
      <c r="N588" s="172"/>
      <c r="O588" s="171"/>
      <c r="P588" s="172"/>
      <c r="Q588" s="171"/>
      <c r="R588" s="172"/>
      <c r="S588" s="171"/>
      <c r="T588" s="172"/>
      <c r="U588" s="171"/>
      <c r="V588" s="172"/>
      <c r="W588" s="171"/>
      <c r="X588" s="172"/>
      <c r="Y588" s="171"/>
      <c r="Z588" s="172"/>
      <c r="AA588" s="171"/>
      <c r="AB588" s="172"/>
      <c r="AC588" s="171"/>
      <c r="AD588" s="172"/>
      <c r="AE588" s="156"/>
      <c r="AF588" s="170"/>
      <c r="AG588" s="172"/>
      <c r="AH588" s="172"/>
      <c r="AI588" s="172"/>
      <c r="AJ588" s="172"/>
      <c r="AK588" s="172"/>
      <c r="AL588" s="172"/>
      <c r="AM588" s="172"/>
      <c r="AN588" s="172"/>
      <c r="AO588" s="172"/>
      <c r="AP588" s="172"/>
      <c r="AQ588" s="172"/>
      <c r="AR588" s="173"/>
      <c r="AS588" s="173"/>
    </row>
    <row r="589" ht="15.75" customHeight="1">
      <c r="A589" s="156"/>
      <c r="B589" s="156"/>
      <c r="C589" s="170"/>
      <c r="D589" s="170"/>
      <c r="E589" s="171"/>
      <c r="F589" s="172"/>
      <c r="G589" s="171"/>
      <c r="H589" s="172"/>
      <c r="I589" s="171"/>
      <c r="J589" s="172"/>
      <c r="K589" s="171"/>
      <c r="L589" s="172"/>
      <c r="M589" s="171"/>
      <c r="N589" s="172"/>
      <c r="O589" s="171"/>
      <c r="P589" s="172"/>
      <c r="Q589" s="171"/>
      <c r="R589" s="172"/>
      <c r="S589" s="171"/>
      <c r="T589" s="172"/>
      <c r="U589" s="171"/>
      <c r="V589" s="172"/>
      <c r="W589" s="171"/>
      <c r="X589" s="172"/>
      <c r="Y589" s="171"/>
      <c r="Z589" s="172"/>
      <c r="AA589" s="171"/>
      <c r="AB589" s="172"/>
      <c r="AC589" s="171"/>
      <c r="AD589" s="172"/>
      <c r="AE589" s="156"/>
      <c r="AF589" s="170"/>
      <c r="AG589" s="172"/>
      <c r="AH589" s="172"/>
      <c r="AI589" s="172"/>
      <c r="AJ589" s="172"/>
      <c r="AK589" s="172"/>
      <c r="AL589" s="172"/>
      <c r="AM589" s="172"/>
      <c r="AN589" s="172"/>
      <c r="AO589" s="172"/>
      <c r="AP589" s="172"/>
      <c r="AQ589" s="172"/>
      <c r="AR589" s="173"/>
      <c r="AS589" s="173"/>
    </row>
    <row r="590" ht="15.75" customHeight="1">
      <c r="A590" s="156"/>
      <c r="B590" s="156"/>
      <c r="C590" s="170"/>
      <c r="D590" s="170"/>
      <c r="E590" s="171"/>
      <c r="F590" s="172"/>
      <c r="G590" s="171"/>
      <c r="H590" s="172"/>
      <c r="I590" s="171"/>
      <c r="J590" s="172"/>
      <c r="K590" s="171"/>
      <c r="L590" s="172"/>
      <c r="M590" s="171"/>
      <c r="N590" s="172"/>
      <c r="O590" s="171"/>
      <c r="P590" s="172"/>
      <c r="Q590" s="171"/>
      <c r="R590" s="172"/>
      <c r="S590" s="171"/>
      <c r="T590" s="172"/>
      <c r="U590" s="171"/>
      <c r="V590" s="172"/>
      <c r="W590" s="171"/>
      <c r="X590" s="172"/>
      <c r="Y590" s="171"/>
      <c r="Z590" s="172"/>
      <c r="AA590" s="171"/>
      <c r="AB590" s="172"/>
      <c r="AC590" s="171"/>
      <c r="AD590" s="172"/>
      <c r="AE590" s="156"/>
      <c r="AF590" s="170"/>
      <c r="AG590" s="172"/>
      <c r="AH590" s="172"/>
      <c r="AI590" s="172"/>
      <c r="AJ590" s="172"/>
      <c r="AK590" s="172"/>
      <c r="AL590" s="172"/>
      <c r="AM590" s="172"/>
      <c r="AN590" s="172"/>
      <c r="AO590" s="172"/>
      <c r="AP590" s="172"/>
      <c r="AQ590" s="172"/>
      <c r="AR590" s="173"/>
      <c r="AS590" s="173"/>
    </row>
    <row r="591" ht="15.75" customHeight="1">
      <c r="A591" s="156"/>
      <c r="B591" s="156"/>
      <c r="C591" s="170"/>
      <c r="D591" s="170"/>
      <c r="E591" s="171"/>
      <c r="F591" s="172"/>
      <c r="G591" s="171"/>
      <c r="H591" s="172"/>
      <c r="I591" s="171"/>
      <c r="J591" s="172"/>
      <c r="K591" s="171"/>
      <c r="L591" s="172"/>
      <c r="M591" s="171"/>
      <c r="N591" s="172"/>
      <c r="O591" s="171"/>
      <c r="P591" s="172"/>
      <c r="Q591" s="171"/>
      <c r="R591" s="172"/>
      <c r="S591" s="171"/>
      <c r="T591" s="172"/>
      <c r="U591" s="171"/>
      <c r="V591" s="172"/>
      <c r="W591" s="171"/>
      <c r="X591" s="172"/>
      <c r="Y591" s="171"/>
      <c r="Z591" s="172"/>
      <c r="AA591" s="171"/>
      <c r="AB591" s="172"/>
      <c r="AC591" s="171"/>
      <c r="AD591" s="172"/>
      <c r="AE591" s="156"/>
      <c r="AF591" s="170"/>
      <c r="AG591" s="172"/>
      <c r="AH591" s="172"/>
      <c r="AI591" s="172"/>
      <c r="AJ591" s="172"/>
      <c r="AK591" s="172"/>
      <c r="AL591" s="172"/>
      <c r="AM591" s="172"/>
      <c r="AN591" s="172"/>
      <c r="AO591" s="172"/>
      <c r="AP591" s="172"/>
      <c r="AQ591" s="172"/>
      <c r="AR591" s="173"/>
      <c r="AS591" s="173"/>
    </row>
    <row r="592" ht="15.75" customHeight="1">
      <c r="A592" s="156"/>
      <c r="B592" s="156"/>
      <c r="C592" s="170"/>
      <c r="D592" s="170"/>
      <c r="E592" s="171"/>
      <c r="F592" s="172"/>
      <c r="G592" s="171"/>
      <c r="H592" s="172"/>
      <c r="I592" s="171"/>
      <c r="J592" s="172"/>
      <c r="K592" s="171"/>
      <c r="L592" s="172"/>
      <c r="M592" s="171"/>
      <c r="N592" s="172"/>
      <c r="O592" s="171"/>
      <c r="P592" s="172"/>
      <c r="Q592" s="171"/>
      <c r="R592" s="172"/>
      <c r="S592" s="171"/>
      <c r="T592" s="172"/>
      <c r="U592" s="171"/>
      <c r="V592" s="172"/>
      <c r="W592" s="171"/>
      <c r="X592" s="172"/>
      <c r="Y592" s="171"/>
      <c r="Z592" s="172"/>
      <c r="AA592" s="171"/>
      <c r="AB592" s="172"/>
      <c r="AC592" s="171"/>
      <c r="AD592" s="172"/>
      <c r="AE592" s="156"/>
      <c r="AF592" s="170"/>
      <c r="AG592" s="172"/>
      <c r="AH592" s="172"/>
      <c r="AI592" s="172"/>
      <c r="AJ592" s="172"/>
      <c r="AK592" s="172"/>
      <c r="AL592" s="172"/>
      <c r="AM592" s="172"/>
      <c r="AN592" s="172"/>
      <c r="AO592" s="172"/>
      <c r="AP592" s="172"/>
      <c r="AQ592" s="172"/>
      <c r="AR592" s="173"/>
      <c r="AS592" s="173"/>
    </row>
    <row r="593" ht="15.75" customHeight="1">
      <c r="A593" s="156"/>
      <c r="B593" s="156"/>
      <c r="C593" s="170"/>
      <c r="D593" s="170"/>
      <c r="E593" s="171"/>
      <c r="F593" s="172"/>
      <c r="G593" s="171"/>
      <c r="H593" s="172"/>
      <c r="I593" s="171"/>
      <c r="J593" s="172"/>
      <c r="K593" s="171"/>
      <c r="L593" s="172"/>
      <c r="M593" s="171"/>
      <c r="N593" s="172"/>
      <c r="O593" s="171"/>
      <c r="P593" s="172"/>
      <c r="Q593" s="171"/>
      <c r="R593" s="172"/>
      <c r="S593" s="171"/>
      <c r="T593" s="172"/>
      <c r="U593" s="171"/>
      <c r="V593" s="172"/>
      <c r="W593" s="171"/>
      <c r="X593" s="172"/>
      <c r="Y593" s="171"/>
      <c r="Z593" s="172"/>
      <c r="AA593" s="171"/>
      <c r="AB593" s="172"/>
      <c r="AC593" s="171"/>
      <c r="AD593" s="172"/>
      <c r="AE593" s="156"/>
      <c r="AF593" s="170"/>
      <c r="AG593" s="172"/>
      <c r="AH593" s="172"/>
      <c r="AI593" s="172"/>
      <c r="AJ593" s="172"/>
      <c r="AK593" s="172"/>
      <c r="AL593" s="172"/>
      <c r="AM593" s="172"/>
      <c r="AN593" s="172"/>
      <c r="AO593" s="172"/>
      <c r="AP593" s="172"/>
      <c r="AQ593" s="172"/>
      <c r="AR593" s="173"/>
      <c r="AS593" s="173"/>
    </row>
    <row r="594" ht="15.75" customHeight="1">
      <c r="A594" s="156"/>
      <c r="B594" s="156"/>
      <c r="C594" s="170"/>
      <c r="D594" s="170"/>
      <c r="E594" s="171"/>
      <c r="F594" s="172"/>
      <c r="G594" s="171"/>
      <c r="H594" s="172"/>
      <c r="I594" s="171"/>
      <c r="J594" s="172"/>
      <c r="K594" s="171"/>
      <c r="L594" s="172"/>
      <c r="M594" s="171"/>
      <c r="N594" s="172"/>
      <c r="O594" s="171"/>
      <c r="P594" s="172"/>
      <c r="Q594" s="171"/>
      <c r="R594" s="172"/>
      <c r="S594" s="171"/>
      <c r="T594" s="172"/>
      <c r="U594" s="171"/>
      <c r="V594" s="172"/>
      <c r="W594" s="171"/>
      <c r="X594" s="172"/>
      <c r="Y594" s="171"/>
      <c r="Z594" s="172"/>
      <c r="AA594" s="171"/>
      <c r="AB594" s="172"/>
      <c r="AC594" s="171"/>
      <c r="AD594" s="172"/>
      <c r="AE594" s="156"/>
      <c r="AF594" s="170"/>
      <c r="AG594" s="172"/>
      <c r="AH594" s="172"/>
      <c r="AI594" s="172"/>
      <c r="AJ594" s="172"/>
      <c r="AK594" s="172"/>
      <c r="AL594" s="172"/>
      <c r="AM594" s="172"/>
      <c r="AN594" s="172"/>
      <c r="AO594" s="172"/>
      <c r="AP594" s="172"/>
      <c r="AQ594" s="172"/>
      <c r="AR594" s="173"/>
      <c r="AS594" s="173"/>
    </row>
    <row r="595" ht="15.75" customHeight="1">
      <c r="A595" s="156"/>
      <c r="B595" s="156"/>
      <c r="C595" s="170"/>
      <c r="D595" s="170"/>
      <c r="E595" s="171"/>
      <c r="F595" s="172"/>
      <c r="G595" s="171"/>
      <c r="H595" s="172"/>
      <c r="I595" s="171"/>
      <c r="J595" s="172"/>
      <c r="K595" s="171"/>
      <c r="L595" s="172"/>
      <c r="M595" s="171"/>
      <c r="N595" s="172"/>
      <c r="O595" s="171"/>
      <c r="P595" s="172"/>
      <c r="Q595" s="171"/>
      <c r="R595" s="172"/>
      <c r="S595" s="171"/>
      <c r="T595" s="172"/>
      <c r="U595" s="171"/>
      <c r="V595" s="172"/>
      <c r="W595" s="171"/>
      <c r="X595" s="172"/>
      <c r="Y595" s="171"/>
      <c r="Z595" s="172"/>
      <c r="AA595" s="171"/>
      <c r="AB595" s="172"/>
      <c r="AC595" s="171"/>
      <c r="AD595" s="172"/>
      <c r="AE595" s="156"/>
      <c r="AF595" s="170"/>
      <c r="AG595" s="172"/>
      <c r="AH595" s="172"/>
      <c r="AI595" s="172"/>
      <c r="AJ595" s="172"/>
      <c r="AK595" s="172"/>
      <c r="AL595" s="172"/>
      <c r="AM595" s="172"/>
      <c r="AN595" s="172"/>
      <c r="AO595" s="172"/>
      <c r="AP595" s="172"/>
      <c r="AQ595" s="172"/>
      <c r="AR595" s="173"/>
      <c r="AS595" s="173"/>
    </row>
    <row r="596" ht="15.75" customHeight="1">
      <c r="A596" s="156"/>
      <c r="B596" s="156"/>
      <c r="C596" s="170"/>
      <c r="D596" s="170"/>
      <c r="E596" s="171"/>
      <c r="F596" s="172"/>
      <c r="G596" s="171"/>
      <c r="H596" s="172"/>
      <c r="I596" s="171"/>
      <c r="J596" s="172"/>
      <c r="K596" s="171"/>
      <c r="L596" s="172"/>
      <c r="M596" s="171"/>
      <c r="N596" s="172"/>
      <c r="O596" s="171"/>
      <c r="P596" s="172"/>
      <c r="Q596" s="171"/>
      <c r="R596" s="172"/>
      <c r="S596" s="171"/>
      <c r="T596" s="172"/>
      <c r="U596" s="171"/>
      <c r="V596" s="172"/>
      <c r="W596" s="171"/>
      <c r="X596" s="172"/>
      <c r="Y596" s="171"/>
      <c r="Z596" s="172"/>
      <c r="AA596" s="171"/>
      <c r="AB596" s="172"/>
      <c r="AC596" s="171"/>
      <c r="AD596" s="172"/>
      <c r="AE596" s="156"/>
      <c r="AF596" s="170"/>
      <c r="AG596" s="172"/>
      <c r="AH596" s="172"/>
      <c r="AI596" s="172"/>
      <c r="AJ596" s="172"/>
      <c r="AK596" s="172"/>
      <c r="AL596" s="172"/>
      <c r="AM596" s="172"/>
      <c r="AN596" s="172"/>
      <c r="AO596" s="172"/>
      <c r="AP596" s="172"/>
      <c r="AQ596" s="172"/>
      <c r="AR596" s="173"/>
      <c r="AS596" s="173"/>
    </row>
    <row r="597" ht="15.75" customHeight="1">
      <c r="A597" s="156"/>
      <c r="B597" s="156"/>
      <c r="C597" s="170"/>
      <c r="D597" s="170"/>
      <c r="E597" s="171"/>
      <c r="F597" s="172"/>
      <c r="G597" s="171"/>
      <c r="H597" s="172"/>
      <c r="I597" s="171"/>
      <c r="J597" s="172"/>
      <c r="K597" s="171"/>
      <c r="L597" s="172"/>
      <c r="M597" s="171"/>
      <c r="N597" s="172"/>
      <c r="O597" s="171"/>
      <c r="P597" s="172"/>
      <c r="Q597" s="171"/>
      <c r="R597" s="172"/>
      <c r="S597" s="171"/>
      <c r="T597" s="172"/>
      <c r="U597" s="171"/>
      <c r="V597" s="172"/>
      <c r="W597" s="171"/>
      <c r="X597" s="172"/>
      <c r="Y597" s="171"/>
      <c r="Z597" s="172"/>
      <c r="AA597" s="171"/>
      <c r="AB597" s="172"/>
      <c r="AC597" s="171"/>
      <c r="AD597" s="172"/>
      <c r="AE597" s="156"/>
      <c r="AF597" s="170"/>
      <c r="AG597" s="172"/>
      <c r="AH597" s="172"/>
      <c r="AI597" s="172"/>
      <c r="AJ597" s="172"/>
      <c r="AK597" s="172"/>
      <c r="AL597" s="172"/>
      <c r="AM597" s="172"/>
      <c r="AN597" s="172"/>
      <c r="AO597" s="172"/>
      <c r="AP597" s="172"/>
      <c r="AQ597" s="172"/>
      <c r="AR597" s="173"/>
      <c r="AS597" s="173"/>
    </row>
    <row r="598" ht="15.75" customHeight="1">
      <c r="A598" s="156"/>
      <c r="B598" s="156"/>
      <c r="C598" s="170"/>
      <c r="D598" s="170"/>
      <c r="E598" s="171"/>
      <c r="F598" s="172"/>
      <c r="G598" s="171"/>
      <c r="H598" s="172"/>
      <c r="I598" s="171"/>
      <c r="J598" s="172"/>
      <c r="K598" s="171"/>
      <c r="L598" s="172"/>
      <c r="M598" s="171"/>
      <c r="N598" s="172"/>
      <c r="O598" s="171"/>
      <c r="P598" s="172"/>
      <c r="Q598" s="171"/>
      <c r="R598" s="172"/>
      <c r="S598" s="171"/>
      <c r="T598" s="172"/>
      <c r="U598" s="171"/>
      <c r="V598" s="172"/>
      <c r="W598" s="171"/>
      <c r="X598" s="172"/>
      <c r="Y598" s="171"/>
      <c r="Z598" s="172"/>
      <c r="AA598" s="171"/>
      <c r="AB598" s="172"/>
      <c r="AC598" s="171"/>
      <c r="AD598" s="172"/>
      <c r="AE598" s="156"/>
      <c r="AF598" s="170"/>
      <c r="AG598" s="172"/>
      <c r="AH598" s="172"/>
      <c r="AI598" s="172"/>
      <c r="AJ598" s="172"/>
      <c r="AK598" s="172"/>
      <c r="AL598" s="172"/>
      <c r="AM598" s="172"/>
      <c r="AN598" s="172"/>
      <c r="AO598" s="172"/>
      <c r="AP598" s="172"/>
      <c r="AQ598" s="172"/>
      <c r="AR598" s="173"/>
      <c r="AS598" s="173"/>
    </row>
    <row r="599" ht="15.75" customHeight="1">
      <c r="A599" s="156"/>
      <c r="B599" s="156"/>
      <c r="C599" s="170"/>
      <c r="D599" s="170"/>
      <c r="E599" s="171"/>
      <c r="F599" s="172"/>
      <c r="G599" s="171"/>
      <c r="H599" s="172"/>
      <c r="I599" s="171"/>
      <c r="J599" s="172"/>
      <c r="K599" s="171"/>
      <c r="L599" s="172"/>
      <c r="M599" s="171"/>
      <c r="N599" s="172"/>
      <c r="O599" s="171"/>
      <c r="P599" s="172"/>
      <c r="Q599" s="171"/>
      <c r="R599" s="172"/>
      <c r="S599" s="171"/>
      <c r="T599" s="172"/>
      <c r="U599" s="171"/>
      <c r="V599" s="172"/>
      <c r="W599" s="171"/>
      <c r="X599" s="172"/>
      <c r="Y599" s="171"/>
      <c r="Z599" s="172"/>
      <c r="AA599" s="171"/>
      <c r="AB599" s="172"/>
      <c r="AC599" s="171"/>
      <c r="AD599" s="172"/>
      <c r="AE599" s="156"/>
      <c r="AF599" s="170"/>
      <c r="AG599" s="172"/>
      <c r="AH599" s="172"/>
      <c r="AI599" s="172"/>
      <c r="AJ599" s="172"/>
      <c r="AK599" s="172"/>
      <c r="AL599" s="172"/>
      <c r="AM599" s="172"/>
      <c r="AN599" s="172"/>
      <c r="AO599" s="172"/>
      <c r="AP599" s="172"/>
      <c r="AQ599" s="172"/>
      <c r="AR599" s="173"/>
      <c r="AS599" s="173"/>
    </row>
    <row r="600" ht="15.75" customHeight="1">
      <c r="A600" s="156"/>
      <c r="B600" s="156"/>
      <c r="C600" s="170"/>
      <c r="D600" s="170"/>
      <c r="E600" s="171"/>
      <c r="F600" s="172"/>
      <c r="G600" s="171"/>
      <c r="H600" s="172"/>
      <c r="I600" s="171"/>
      <c r="J600" s="172"/>
      <c r="K600" s="171"/>
      <c r="L600" s="172"/>
      <c r="M600" s="171"/>
      <c r="N600" s="172"/>
      <c r="O600" s="171"/>
      <c r="P600" s="172"/>
      <c r="Q600" s="171"/>
      <c r="R600" s="172"/>
      <c r="S600" s="171"/>
      <c r="T600" s="172"/>
      <c r="U600" s="171"/>
      <c r="V600" s="172"/>
      <c r="W600" s="171"/>
      <c r="X600" s="172"/>
      <c r="Y600" s="171"/>
      <c r="Z600" s="172"/>
      <c r="AA600" s="171"/>
      <c r="AB600" s="172"/>
      <c r="AC600" s="171"/>
      <c r="AD600" s="172"/>
      <c r="AE600" s="156"/>
      <c r="AF600" s="170"/>
      <c r="AG600" s="172"/>
      <c r="AH600" s="172"/>
      <c r="AI600" s="172"/>
      <c r="AJ600" s="172"/>
      <c r="AK600" s="172"/>
      <c r="AL600" s="172"/>
      <c r="AM600" s="172"/>
      <c r="AN600" s="172"/>
      <c r="AO600" s="172"/>
      <c r="AP600" s="172"/>
      <c r="AQ600" s="172"/>
      <c r="AR600" s="173"/>
      <c r="AS600" s="173"/>
    </row>
    <row r="601" ht="15.75" customHeight="1">
      <c r="A601" s="156"/>
      <c r="B601" s="156"/>
      <c r="C601" s="170"/>
      <c r="D601" s="170"/>
      <c r="E601" s="171"/>
      <c r="F601" s="172"/>
      <c r="G601" s="171"/>
      <c r="H601" s="172"/>
      <c r="I601" s="171"/>
      <c r="J601" s="172"/>
      <c r="K601" s="171"/>
      <c r="L601" s="172"/>
      <c r="M601" s="171"/>
      <c r="N601" s="172"/>
      <c r="O601" s="171"/>
      <c r="P601" s="172"/>
      <c r="Q601" s="171"/>
      <c r="R601" s="172"/>
      <c r="S601" s="171"/>
      <c r="T601" s="172"/>
      <c r="U601" s="171"/>
      <c r="V601" s="172"/>
      <c r="W601" s="171"/>
      <c r="X601" s="172"/>
      <c r="Y601" s="171"/>
      <c r="Z601" s="172"/>
      <c r="AA601" s="171"/>
      <c r="AB601" s="172"/>
      <c r="AC601" s="171"/>
      <c r="AD601" s="172"/>
      <c r="AE601" s="156"/>
      <c r="AF601" s="170"/>
      <c r="AG601" s="172"/>
      <c r="AH601" s="172"/>
      <c r="AI601" s="172"/>
      <c r="AJ601" s="172"/>
      <c r="AK601" s="172"/>
      <c r="AL601" s="172"/>
      <c r="AM601" s="172"/>
      <c r="AN601" s="172"/>
      <c r="AO601" s="172"/>
      <c r="AP601" s="172"/>
      <c r="AQ601" s="172"/>
      <c r="AR601" s="173"/>
      <c r="AS601" s="173"/>
    </row>
    <row r="602" ht="15.75" customHeight="1">
      <c r="A602" s="156"/>
      <c r="B602" s="156"/>
      <c r="C602" s="170"/>
      <c r="D602" s="170"/>
      <c r="E602" s="171"/>
      <c r="F602" s="172"/>
      <c r="G602" s="171"/>
      <c r="H602" s="172"/>
      <c r="I602" s="171"/>
      <c r="J602" s="172"/>
      <c r="K602" s="171"/>
      <c r="L602" s="172"/>
      <c r="M602" s="171"/>
      <c r="N602" s="172"/>
      <c r="O602" s="171"/>
      <c r="P602" s="172"/>
      <c r="Q602" s="171"/>
      <c r="R602" s="172"/>
      <c r="S602" s="171"/>
      <c r="T602" s="172"/>
      <c r="U602" s="171"/>
      <c r="V602" s="172"/>
      <c r="W602" s="171"/>
      <c r="X602" s="172"/>
      <c r="Y602" s="171"/>
      <c r="Z602" s="172"/>
      <c r="AA602" s="171"/>
      <c r="AB602" s="172"/>
      <c r="AC602" s="171"/>
      <c r="AD602" s="172"/>
      <c r="AE602" s="156"/>
      <c r="AF602" s="170"/>
      <c r="AG602" s="172"/>
      <c r="AH602" s="172"/>
      <c r="AI602" s="172"/>
      <c r="AJ602" s="172"/>
      <c r="AK602" s="172"/>
      <c r="AL602" s="172"/>
      <c r="AM602" s="172"/>
      <c r="AN602" s="172"/>
      <c r="AO602" s="172"/>
      <c r="AP602" s="172"/>
      <c r="AQ602" s="172"/>
      <c r="AR602" s="173"/>
      <c r="AS602" s="173"/>
    </row>
    <row r="603" ht="15.75" customHeight="1">
      <c r="A603" s="156"/>
      <c r="B603" s="156"/>
      <c r="C603" s="170"/>
      <c r="D603" s="170"/>
      <c r="E603" s="171"/>
      <c r="F603" s="172"/>
      <c r="G603" s="171"/>
      <c r="H603" s="172"/>
      <c r="I603" s="171"/>
      <c r="J603" s="172"/>
      <c r="K603" s="171"/>
      <c r="L603" s="172"/>
      <c r="M603" s="171"/>
      <c r="N603" s="172"/>
      <c r="O603" s="171"/>
      <c r="P603" s="172"/>
      <c r="Q603" s="171"/>
      <c r="R603" s="172"/>
      <c r="S603" s="171"/>
      <c r="T603" s="172"/>
      <c r="U603" s="171"/>
      <c r="V603" s="172"/>
      <c r="W603" s="171"/>
      <c r="X603" s="172"/>
      <c r="Y603" s="171"/>
      <c r="Z603" s="172"/>
      <c r="AA603" s="171"/>
      <c r="AB603" s="172"/>
      <c r="AC603" s="171"/>
      <c r="AD603" s="172"/>
      <c r="AE603" s="156"/>
      <c r="AF603" s="170"/>
      <c r="AG603" s="172"/>
      <c r="AH603" s="172"/>
      <c r="AI603" s="172"/>
      <c r="AJ603" s="172"/>
      <c r="AK603" s="172"/>
      <c r="AL603" s="172"/>
      <c r="AM603" s="172"/>
      <c r="AN603" s="172"/>
      <c r="AO603" s="172"/>
      <c r="AP603" s="172"/>
      <c r="AQ603" s="172"/>
      <c r="AR603" s="173"/>
      <c r="AS603" s="173"/>
    </row>
    <row r="604" ht="15.75" customHeight="1">
      <c r="A604" s="156"/>
      <c r="B604" s="156"/>
      <c r="C604" s="170"/>
      <c r="D604" s="170"/>
      <c r="E604" s="171"/>
      <c r="F604" s="172"/>
      <c r="G604" s="171"/>
      <c r="H604" s="172"/>
      <c r="I604" s="171"/>
      <c r="J604" s="172"/>
      <c r="K604" s="171"/>
      <c r="L604" s="172"/>
      <c r="M604" s="171"/>
      <c r="N604" s="172"/>
      <c r="O604" s="171"/>
      <c r="P604" s="172"/>
      <c r="Q604" s="171"/>
      <c r="R604" s="172"/>
      <c r="S604" s="171"/>
      <c r="T604" s="172"/>
      <c r="U604" s="171"/>
      <c r="V604" s="172"/>
      <c r="W604" s="171"/>
      <c r="X604" s="172"/>
      <c r="Y604" s="171"/>
      <c r="Z604" s="172"/>
      <c r="AA604" s="171"/>
      <c r="AB604" s="172"/>
      <c r="AC604" s="171"/>
      <c r="AD604" s="172"/>
      <c r="AE604" s="156"/>
      <c r="AF604" s="170"/>
      <c r="AG604" s="172"/>
      <c r="AH604" s="172"/>
      <c r="AI604" s="172"/>
      <c r="AJ604" s="172"/>
      <c r="AK604" s="172"/>
      <c r="AL604" s="172"/>
      <c r="AM604" s="172"/>
      <c r="AN604" s="172"/>
      <c r="AO604" s="172"/>
      <c r="AP604" s="172"/>
      <c r="AQ604" s="172"/>
      <c r="AR604" s="173"/>
      <c r="AS604" s="173"/>
    </row>
    <row r="605" ht="15.75" customHeight="1">
      <c r="A605" s="156"/>
      <c r="B605" s="156"/>
      <c r="C605" s="170"/>
      <c r="D605" s="170"/>
      <c r="E605" s="171"/>
      <c r="F605" s="172"/>
      <c r="G605" s="171"/>
      <c r="H605" s="172"/>
      <c r="I605" s="171"/>
      <c r="J605" s="172"/>
      <c r="K605" s="171"/>
      <c r="L605" s="172"/>
      <c r="M605" s="171"/>
      <c r="N605" s="172"/>
      <c r="O605" s="171"/>
      <c r="P605" s="172"/>
      <c r="Q605" s="171"/>
      <c r="R605" s="172"/>
      <c r="S605" s="171"/>
      <c r="T605" s="172"/>
      <c r="U605" s="171"/>
      <c r="V605" s="172"/>
      <c r="W605" s="171"/>
      <c r="X605" s="172"/>
      <c r="Y605" s="171"/>
      <c r="Z605" s="172"/>
      <c r="AA605" s="171"/>
      <c r="AB605" s="172"/>
      <c r="AC605" s="171"/>
      <c r="AD605" s="172"/>
      <c r="AE605" s="156"/>
      <c r="AF605" s="170"/>
      <c r="AG605" s="172"/>
      <c r="AH605" s="172"/>
      <c r="AI605" s="172"/>
      <c r="AJ605" s="172"/>
      <c r="AK605" s="172"/>
      <c r="AL605" s="172"/>
      <c r="AM605" s="172"/>
      <c r="AN605" s="172"/>
      <c r="AO605" s="172"/>
      <c r="AP605" s="172"/>
      <c r="AQ605" s="172"/>
      <c r="AR605" s="173"/>
      <c r="AS605" s="173"/>
    </row>
    <row r="606" ht="15.75" customHeight="1">
      <c r="A606" s="156"/>
      <c r="B606" s="156"/>
      <c r="C606" s="170"/>
      <c r="D606" s="170"/>
      <c r="E606" s="171"/>
      <c r="F606" s="172"/>
      <c r="G606" s="171"/>
      <c r="H606" s="172"/>
      <c r="I606" s="171"/>
      <c r="J606" s="172"/>
      <c r="K606" s="171"/>
      <c r="L606" s="172"/>
      <c r="M606" s="171"/>
      <c r="N606" s="172"/>
      <c r="O606" s="171"/>
      <c r="P606" s="172"/>
      <c r="Q606" s="171"/>
      <c r="R606" s="172"/>
      <c r="S606" s="171"/>
      <c r="T606" s="172"/>
      <c r="U606" s="171"/>
      <c r="V606" s="172"/>
      <c r="W606" s="171"/>
      <c r="X606" s="172"/>
      <c r="Y606" s="171"/>
      <c r="Z606" s="172"/>
      <c r="AA606" s="171"/>
      <c r="AB606" s="172"/>
      <c r="AC606" s="171"/>
      <c r="AD606" s="172"/>
      <c r="AE606" s="156"/>
      <c r="AF606" s="170"/>
      <c r="AG606" s="172"/>
      <c r="AH606" s="172"/>
      <c r="AI606" s="172"/>
      <c r="AJ606" s="172"/>
      <c r="AK606" s="172"/>
      <c r="AL606" s="172"/>
      <c r="AM606" s="172"/>
      <c r="AN606" s="172"/>
      <c r="AO606" s="172"/>
      <c r="AP606" s="172"/>
      <c r="AQ606" s="172"/>
      <c r="AR606" s="173"/>
      <c r="AS606" s="173"/>
    </row>
    <row r="607" ht="15.75" customHeight="1">
      <c r="A607" s="156"/>
      <c r="B607" s="156"/>
      <c r="C607" s="170"/>
      <c r="D607" s="170"/>
      <c r="E607" s="171"/>
      <c r="F607" s="172"/>
      <c r="G607" s="171"/>
      <c r="H607" s="172"/>
      <c r="I607" s="171"/>
      <c r="J607" s="172"/>
      <c r="K607" s="171"/>
      <c r="L607" s="172"/>
      <c r="M607" s="171"/>
      <c r="N607" s="172"/>
      <c r="O607" s="171"/>
      <c r="P607" s="172"/>
      <c r="Q607" s="171"/>
      <c r="R607" s="172"/>
      <c r="S607" s="171"/>
      <c r="T607" s="172"/>
      <c r="U607" s="171"/>
      <c r="V607" s="172"/>
      <c r="W607" s="171"/>
      <c r="X607" s="172"/>
      <c r="Y607" s="171"/>
      <c r="Z607" s="172"/>
      <c r="AA607" s="171"/>
      <c r="AB607" s="172"/>
      <c r="AC607" s="171"/>
      <c r="AD607" s="172"/>
      <c r="AE607" s="156"/>
      <c r="AF607" s="170"/>
      <c r="AG607" s="172"/>
      <c r="AH607" s="172"/>
      <c r="AI607" s="172"/>
      <c r="AJ607" s="172"/>
      <c r="AK607" s="172"/>
      <c r="AL607" s="172"/>
      <c r="AM607" s="172"/>
      <c r="AN607" s="172"/>
      <c r="AO607" s="172"/>
      <c r="AP607" s="172"/>
      <c r="AQ607" s="172"/>
      <c r="AR607" s="173"/>
      <c r="AS607" s="173"/>
    </row>
    <row r="608" ht="15.75" customHeight="1">
      <c r="A608" s="156"/>
      <c r="B608" s="156"/>
      <c r="C608" s="170"/>
      <c r="D608" s="170"/>
      <c r="E608" s="171"/>
      <c r="F608" s="172"/>
      <c r="G608" s="171"/>
      <c r="H608" s="172"/>
      <c r="I608" s="171"/>
      <c r="J608" s="172"/>
      <c r="K608" s="171"/>
      <c r="L608" s="172"/>
      <c r="M608" s="171"/>
      <c r="N608" s="172"/>
      <c r="O608" s="171"/>
      <c r="P608" s="172"/>
      <c r="Q608" s="171"/>
      <c r="R608" s="172"/>
      <c r="S608" s="171"/>
      <c r="T608" s="172"/>
      <c r="U608" s="171"/>
      <c r="V608" s="172"/>
      <c r="W608" s="171"/>
      <c r="X608" s="172"/>
      <c r="Y608" s="171"/>
      <c r="Z608" s="172"/>
      <c r="AA608" s="171"/>
      <c r="AB608" s="172"/>
      <c r="AC608" s="171"/>
      <c r="AD608" s="172"/>
      <c r="AE608" s="156"/>
      <c r="AF608" s="170"/>
      <c r="AG608" s="172"/>
      <c r="AH608" s="172"/>
      <c r="AI608" s="172"/>
      <c r="AJ608" s="172"/>
      <c r="AK608" s="172"/>
      <c r="AL608" s="172"/>
      <c r="AM608" s="172"/>
      <c r="AN608" s="172"/>
      <c r="AO608" s="172"/>
      <c r="AP608" s="172"/>
      <c r="AQ608" s="172"/>
      <c r="AR608" s="173"/>
      <c r="AS608" s="173"/>
    </row>
    <row r="609" ht="15.75" customHeight="1">
      <c r="A609" s="156"/>
      <c r="B609" s="156"/>
      <c r="C609" s="170"/>
      <c r="D609" s="170"/>
      <c r="E609" s="171"/>
      <c r="F609" s="172"/>
      <c r="G609" s="171"/>
      <c r="H609" s="172"/>
      <c r="I609" s="171"/>
      <c r="J609" s="172"/>
      <c r="K609" s="171"/>
      <c r="L609" s="172"/>
      <c r="M609" s="171"/>
      <c r="N609" s="172"/>
      <c r="O609" s="171"/>
      <c r="P609" s="172"/>
      <c r="Q609" s="171"/>
      <c r="R609" s="172"/>
      <c r="S609" s="171"/>
      <c r="T609" s="172"/>
      <c r="U609" s="171"/>
      <c r="V609" s="172"/>
      <c r="W609" s="171"/>
      <c r="X609" s="172"/>
      <c r="Y609" s="171"/>
      <c r="Z609" s="172"/>
      <c r="AA609" s="171"/>
      <c r="AB609" s="172"/>
      <c r="AC609" s="171"/>
      <c r="AD609" s="172"/>
      <c r="AE609" s="156"/>
      <c r="AF609" s="170"/>
      <c r="AG609" s="172"/>
      <c r="AH609" s="172"/>
      <c r="AI609" s="172"/>
      <c r="AJ609" s="172"/>
      <c r="AK609" s="172"/>
      <c r="AL609" s="172"/>
      <c r="AM609" s="172"/>
      <c r="AN609" s="172"/>
      <c r="AO609" s="172"/>
      <c r="AP609" s="172"/>
      <c r="AQ609" s="172"/>
      <c r="AR609" s="173"/>
      <c r="AS609" s="173"/>
    </row>
    <row r="610" ht="15.75" customHeight="1">
      <c r="A610" s="156"/>
      <c r="B610" s="156"/>
      <c r="C610" s="170"/>
      <c r="D610" s="170"/>
      <c r="E610" s="171"/>
      <c r="F610" s="172"/>
      <c r="G610" s="171"/>
      <c r="H610" s="172"/>
      <c r="I610" s="171"/>
      <c r="J610" s="172"/>
      <c r="K610" s="171"/>
      <c r="L610" s="172"/>
      <c r="M610" s="171"/>
      <c r="N610" s="172"/>
      <c r="O610" s="171"/>
      <c r="P610" s="172"/>
      <c r="Q610" s="171"/>
      <c r="R610" s="172"/>
      <c r="S610" s="171"/>
      <c r="T610" s="172"/>
      <c r="U610" s="171"/>
      <c r="V610" s="172"/>
      <c r="W610" s="171"/>
      <c r="X610" s="172"/>
      <c r="Y610" s="171"/>
      <c r="Z610" s="172"/>
      <c r="AA610" s="171"/>
      <c r="AB610" s="172"/>
      <c r="AC610" s="171"/>
      <c r="AD610" s="172"/>
      <c r="AE610" s="156"/>
      <c r="AF610" s="170"/>
      <c r="AG610" s="172"/>
      <c r="AH610" s="172"/>
      <c r="AI610" s="172"/>
      <c r="AJ610" s="172"/>
      <c r="AK610" s="172"/>
      <c r="AL610" s="172"/>
      <c r="AM610" s="172"/>
      <c r="AN610" s="172"/>
      <c r="AO610" s="172"/>
      <c r="AP610" s="172"/>
      <c r="AQ610" s="172"/>
      <c r="AR610" s="173"/>
      <c r="AS610" s="173"/>
    </row>
    <row r="611" ht="15.75" customHeight="1">
      <c r="A611" s="156"/>
      <c r="B611" s="156"/>
      <c r="C611" s="170"/>
      <c r="D611" s="170"/>
      <c r="E611" s="171"/>
      <c r="F611" s="172"/>
      <c r="G611" s="171"/>
      <c r="H611" s="172"/>
      <c r="I611" s="171"/>
      <c r="J611" s="172"/>
      <c r="K611" s="171"/>
      <c r="L611" s="172"/>
      <c r="M611" s="171"/>
      <c r="N611" s="172"/>
      <c r="O611" s="171"/>
      <c r="P611" s="172"/>
      <c r="Q611" s="171"/>
      <c r="R611" s="172"/>
      <c r="S611" s="171"/>
      <c r="T611" s="172"/>
      <c r="U611" s="171"/>
      <c r="V611" s="172"/>
      <c r="W611" s="171"/>
      <c r="X611" s="172"/>
      <c r="Y611" s="171"/>
      <c r="Z611" s="172"/>
      <c r="AA611" s="171"/>
      <c r="AB611" s="172"/>
      <c r="AC611" s="171"/>
      <c r="AD611" s="172"/>
      <c r="AE611" s="156"/>
      <c r="AF611" s="170"/>
      <c r="AG611" s="172"/>
      <c r="AH611" s="172"/>
      <c r="AI611" s="172"/>
      <c r="AJ611" s="172"/>
      <c r="AK611" s="172"/>
      <c r="AL611" s="172"/>
      <c r="AM611" s="172"/>
      <c r="AN611" s="172"/>
      <c r="AO611" s="172"/>
      <c r="AP611" s="172"/>
      <c r="AQ611" s="172"/>
      <c r="AR611" s="173"/>
      <c r="AS611" s="173"/>
    </row>
    <row r="612" ht="15.75" customHeight="1">
      <c r="A612" s="156"/>
      <c r="B612" s="156"/>
      <c r="C612" s="170"/>
      <c r="D612" s="170"/>
      <c r="E612" s="171"/>
      <c r="F612" s="172"/>
      <c r="G612" s="171"/>
      <c r="H612" s="172"/>
      <c r="I612" s="171"/>
      <c r="J612" s="172"/>
      <c r="K612" s="171"/>
      <c r="L612" s="172"/>
      <c r="M612" s="171"/>
      <c r="N612" s="172"/>
      <c r="O612" s="171"/>
      <c r="P612" s="172"/>
      <c r="Q612" s="171"/>
      <c r="R612" s="172"/>
      <c r="S612" s="171"/>
      <c r="T612" s="172"/>
      <c r="U612" s="171"/>
      <c r="V612" s="172"/>
      <c r="W612" s="171"/>
      <c r="X612" s="172"/>
      <c r="Y612" s="171"/>
      <c r="Z612" s="172"/>
      <c r="AA612" s="171"/>
      <c r="AB612" s="172"/>
      <c r="AC612" s="171"/>
      <c r="AD612" s="172"/>
      <c r="AE612" s="156"/>
      <c r="AF612" s="170"/>
      <c r="AG612" s="172"/>
      <c r="AH612" s="172"/>
      <c r="AI612" s="172"/>
      <c r="AJ612" s="172"/>
      <c r="AK612" s="172"/>
      <c r="AL612" s="172"/>
      <c r="AM612" s="172"/>
      <c r="AN612" s="172"/>
      <c r="AO612" s="172"/>
      <c r="AP612" s="172"/>
      <c r="AQ612" s="172"/>
      <c r="AR612" s="173"/>
      <c r="AS612" s="173"/>
    </row>
    <row r="613" ht="15.75" customHeight="1">
      <c r="A613" s="156"/>
      <c r="B613" s="156"/>
      <c r="C613" s="170"/>
      <c r="D613" s="170"/>
      <c r="E613" s="171"/>
      <c r="F613" s="172"/>
      <c r="G613" s="171"/>
      <c r="H613" s="172"/>
      <c r="I613" s="171"/>
      <c r="J613" s="172"/>
      <c r="K613" s="171"/>
      <c r="L613" s="172"/>
      <c r="M613" s="171"/>
      <c r="N613" s="172"/>
      <c r="O613" s="171"/>
      <c r="P613" s="172"/>
      <c r="Q613" s="171"/>
      <c r="R613" s="172"/>
      <c r="S613" s="171"/>
      <c r="T613" s="172"/>
      <c r="U613" s="171"/>
      <c r="V613" s="172"/>
      <c r="W613" s="171"/>
      <c r="X613" s="172"/>
      <c r="Y613" s="171"/>
      <c r="Z613" s="172"/>
      <c r="AA613" s="171"/>
      <c r="AB613" s="172"/>
      <c r="AC613" s="171"/>
      <c r="AD613" s="172"/>
      <c r="AE613" s="156"/>
      <c r="AF613" s="170"/>
      <c r="AG613" s="172"/>
      <c r="AH613" s="172"/>
      <c r="AI613" s="172"/>
      <c r="AJ613" s="172"/>
      <c r="AK613" s="172"/>
      <c r="AL613" s="172"/>
      <c r="AM613" s="172"/>
      <c r="AN613" s="172"/>
      <c r="AO613" s="172"/>
      <c r="AP613" s="172"/>
      <c r="AQ613" s="172"/>
      <c r="AR613" s="173"/>
      <c r="AS613" s="173"/>
    </row>
    <row r="614" ht="15.75" customHeight="1">
      <c r="A614" s="156"/>
      <c r="B614" s="156"/>
      <c r="C614" s="170"/>
      <c r="D614" s="170"/>
      <c r="E614" s="171"/>
      <c r="F614" s="172"/>
      <c r="G614" s="171"/>
      <c r="H614" s="172"/>
      <c r="I614" s="171"/>
      <c r="J614" s="172"/>
      <c r="K614" s="171"/>
      <c r="L614" s="172"/>
      <c r="M614" s="171"/>
      <c r="N614" s="172"/>
      <c r="O614" s="171"/>
      <c r="P614" s="172"/>
      <c r="Q614" s="171"/>
      <c r="R614" s="172"/>
      <c r="S614" s="171"/>
      <c r="T614" s="172"/>
      <c r="U614" s="171"/>
      <c r="V614" s="172"/>
      <c r="W614" s="171"/>
      <c r="X614" s="172"/>
      <c r="Y614" s="171"/>
      <c r="Z614" s="172"/>
      <c r="AA614" s="171"/>
      <c r="AB614" s="172"/>
      <c r="AC614" s="171"/>
      <c r="AD614" s="172"/>
      <c r="AE614" s="156"/>
      <c r="AF614" s="170"/>
      <c r="AG614" s="172"/>
      <c r="AH614" s="172"/>
      <c r="AI614" s="172"/>
      <c r="AJ614" s="172"/>
      <c r="AK614" s="172"/>
      <c r="AL614" s="172"/>
      <c r="AM614" s="172"/>
      <c r="AN614" s="172"/>
      <c r="AO614" s="172"/>
      <c r="AP614" s="172"/>
      <c r="AQ614" s="172"/>
      <c r="AR614" s="173"/>
      <c r="AS614" s="173"/>
    </row>
    <row r="615" ht="15.75" customHeight="1">
      <c r="A615" s="156"/>
      <c r="B615" s="156"/>
      <c r="C615" s="170"/>
      <c r="D615" s="170"/>
      <c r="E615" s="171"/>
      <c r="F615" s="172"/>
      <c r="G615" s="171"/>
      <c r="H615" s="172"/>
      <c r="I615" s="171"/>
      <c r="J615" s="172"/>
      <c r="K615" s="171"/>
      <c r="L615" s="172"/>
      <c r="M615" s="171"/>
      <c r="N615" s="172"/>
      <c r="O615" s="171"/>
      <c r="P615" s="172"/>
      <c r="Q615" s="171"/>
      <c r="R615" s="172"/>
      <c r="S615" s="171"/>
      <c r="T615" s="172"/>
      <c r="U615" s="171"/>
      <c r="V615" s="172"/>
      <c r="W615" s="171"/>
      <c r="X615" s="172"/>
      <c r="Y615" s="171"/>
      <c r="Z615" s="172"/>
      <c r="AA615" s="171"/>
      <c r="AB615" s="172"/>
      <c r="AC615" s="171"/>
      <c r="AD615" s="172"/>
      <c r="AE615" s="156"/>
      <c r="AF615" s="170"/>
      <c r="AG615" s="172"/>
      <c r="AH615" s="172"/>
      <c r="AI615" s="172"/>
      <c r="AJ615" s="172"/>
      <c r="AK615" s="172"/>
      <c r="AL615" s="172"/>
      <c r="AM615" s="172"/>
      <c r="AN615" s="172"/>
      <c r="AO615" s="172"/>
      <c r="AP615" s="172"/>
      <c r="AQ615" s="172"/>
      <c r="AR615" s="173"/>
      <c r="AS615" s="173"/>
    </row>
    <row r="616" ht="15.75" customHeight="1">
      <c r="A616" s="156"/>
      <c r="B616" s="156"/>
      <c r="C616" s="170"/>
      <c r="D616" s="170"/>
      <c r="E616" s="171"/>
      <c r="F616" s="172"/>
      <c r="G616" s="171"/>
      <c r="H616" s="172"/>
      <c r="I616" s="171"/>
      <c r="J616" s="172"/>
      <c r="K616" s="171"/>
      <c r="L616" s="172"/>
      <c r="M616" s="171"/>
      <c r="N616" s="172"/>
      <c r="O616" s="171"/>
      <c r="P616" s="172"/>
      <c r="Q616" s="171"/>
      <c r="R616" s="172"/>
      <c r="S616" s="171"/>
      <c r="T616" s="172"/>
      <c r="U616" s="171"/>
      <c r="V616" s="172"/>
      <c r="W616" s="171"/>
      <c r="X616" s="172"/>
      <c r="Y616" s="171"/>
      <c r="Z616" s="172"/>
      <c r="AA616" s="171"/>
      <c r="AB616" s="172"/>
      <c r="AC616" s="171"/>
      <c r="AD616" s="172"/>
      <c r="AE616" s="156"/>
      <c r="AF616" s="170"/>
      <c r="AG616" s="172"/>
      <c r="AH616" s="172"/>
      <c r="AI616" s="172"/>
      <c r="AJ616" s="172"/>
      <c r="AK616" s="172"/>
      <c r="AL616" s="172"/>
      <c r="AM616" s="172"/>
      <c r="AN616" s="172"/>
      <c r="AO616" s="172"/>
      <c r="AP616" s="172"/>
      <c r="AQ616" s="172"/>
      <c r="AR616" s="173"/>
      <c r="AS616" s="173"/>
    </row>
    <row r="617" ht="15.75" customHeight="1">
      <c r="A617" s="156"/>
      <c r="B617" s="156"/>
      <c r="C617" s="170"/>
      <c r="D617" s="170"/>
      <c r="E617" s="171"/>
      <c r="F617" s="172"/>
      <c r="G617" s="171"/>
      <c r="H617" s="172"/>
      <c r="I617" s="171"/>
      <c r="J617" s="172"/>
      <c r="K617" s="171"/>
      <c r="L617" s="172"/>
      <c r="M617" s="171"/>
      <c r="N617" s="172"/>
      <c r="O617" s="171"/>
      <c r="P617" s="172"/>
      <c r="Q617" s="171"/>
      <c r="R617" s="172"/>
      <c r="S617" s="171"/>
      <c r="T617" s="172"/>
      <c r="U617" s="171"/>
      <c r="V617" s="172"/>
      <c r="W617" s="171"/>
      <c r="X617" s="172"/>
      <c r="Y617" s="171"/>
      <c r="Z617" s="172"/>
      <c r="AA617" s="171"/>
      <c r="AB617" s="172"/>
      <c r="AC617" s="171"/>
      <c r="AD617" s="172"/>
      <c r="AE617" s="156"/>
      <c r="AF617" s="170"/>
      <c r="AG617" s="172"/>
      <c r="AH617" s="172"/>
      <c r="AI617" s="172"/>
      <c r="AJ617" s="172"/>
      <c r="AK617" s="172"/>
      <c r="AL617" s="172"/>
      <c r="AM617" s="172"/>
      <c r="AN617" s="172"/>
      <c r="AO617" s="172"/>
      <c r="AP617" s="172"/>
      <c r="AQ617" s="172"/>
      <c r="AR617" s="173"/>
      <c r="AS617" s="173"/>
    </row>
    <row r="618" ht="15.75" customHeight="1">
      <c r="A618" s="156"/>
      <c r="B618" s="156"/>
      <c r="C618" s="170"/>
      <c r="D618" s="170"/>
      <c r="E618" s="171"/>
      <c r="F618" s="172"/>
      <c r="G618" s="171"/>
      <c r="H618" s="172"/>
      <c r="I618" s="171"/>
      <c r="J618" s="172"/>
      <c r="K618" s="171"/>
      <c r="L618" s="172"/>
      <c r="M618" s="171"/>
      <c r="N618" s="172"/>
      <c r="O618" s="171"/>
      <c r="P618" s="172"/>
      <c r="Q618" s="171"/>
      <c r="R618" s="172"/>
      <c r="S618" s="171"/>
      <c r="T618" s="172"/>
      <c r="U618" s="171"/>
      <c r="V618" s="172"/>
      <c r="W618" s="171"/>
      <c r="X618" s="172"/>
      <c r="Y618" s="171"/>
      <c r="Z618" s="172"/>
      <c r="AA618" s="171"/>
      <c r="AB618" s="172"/>
      <c r="AC618" s="171"/>
      <c r="AD618" s="172"/>
      <c r="AE618" s="156"/>
      <c r="AF618" s="170"/>
      <c r="AG618" s="172"/>
      <c r="AH618" s="172"/>
      <c r="AI618" s="172"/>
      <c r="AJ618" s="172"/>
      <c r="AK618" s="172"/>
      <c r="AL618" s="172"/>
      <c r="AM618" s="172"/>
      <c r="AN618" s="172"/>
      <c r="AO618" s="172"/>
      <c r="AP618" s="172"/>
      <c r="AQ618" s="172"/>
      <c r="AR618" s="173"/>
      <c r="AS618" s="173"/>
    </row>
    <row r="619" ht="15.75" customHeight="1">
      <c r="A619" s="156"/>
      <c r="B619" s="156"/>
      <c r="C619" s="170"/>
      <c r="D619" s="170"/>
      <c r="E619" s="171"/>
      <c r="F619" s="172"/>
      <c r="G619" s="171"/>
      <c r="H619" s="172"/>
      <c r="I619" s="171"/>
      <c r="J619" s="172"/>
      <c r="K619" s="171"/>
      <c r="L619" s="172"/>
      <c r="M619" s="171"/>
      <c r="N619" s="172"/>
      <c r="O619" s="171"/>
      <c r="P619" s="172"/>
      <c r="Q619" s="171"/>
      <c r="R619" s="172"/>
      <c r="S619" s="171"/>
      <c r="T619" s="172"/>
      <c r="U619" s="171"/>
      <c r="V619" s="172"/>
      <c r="W619" s="171"/>
      <c r="X619" s="172"/>
      <c r="Y619" s="171"/>
      <c r="Z619" s="172"/>
      <c r="AA619" s="171"/>
      <c r="AB619" s="172"/>
      <c r="AC619" s="171"/>
      <c r="AD619" s="172"/>
      <c r="AE619" s="156"/>
      <c r="AF619" s="170"/>
      <c r="AG619" s="172"/>
      <c r="AH619" s="172"/>
      <c r="AI619" s="172"/>
      <c r="AJ619" s="172"/>
      <c r="AK619" s="172"/>
      <c r="AL619" s="172"/>
      <c r="AM619" s="172"/>
      <c r="AN619" s="172"/>
      <c r="AO619" s="172"/>
      <c r="AP619" s="172"/>
      <c r="AQ619" s="172"/>
      <c r="AR619" s="173"/>
      <c r="AS619" s="173"/>
    </row>
    <row r="620" ht="15.75" customHeight="1">
      <c r="A620" s="156"/>
      <c r="B620" s="156"/>
      <c r="C620" s="170"/>
      <c r="D620" s="170"/>
      <c r="E620" s="171"/>
      <c r="F620" s="172"/>
      <c r="G620" s="171"/>
      <c r="H620" s="172"/>
      <c r="I620" s="171"/>
      <c r="J620" s="172"/>
      <c r="K620" s="171"/>
      <c r="L620" s="172"/>
      <c r="M620" s="171"/>
      <c r="N620" s="172"/>
      <c r="O620" s="171"/>
      <c r="P620" s="172"/>
      <c r="Q620" s="171"/>
      <c r="R620" s="172"/>
      <c r="S620" s="171"/>
      <c r="T620" s="172"/>
      <c r="U620" s="171"/>
      <c r="V620" s="172"/>
      <c r="W620" s="171"/>
      <c r="X620" s="172"/>
      <c r="Y620" s="171"/>
      <c r="Z620" s="172"/>
      <c r="AA620" s="171"/>
      <c r="AB620" s="172"/>
      <c r="AC620" s="171"/>
      <c r="AD620" s="172"/>
      <c r="AE620" s="156"/>
      <c r="AF620" s="170"/>
      <c r="AG620" s="172"/>
      <c r="AH620" s="172"/>
      <c r="AI620" s="172"/>
      <c r="AJ620" s="172"/>
      <c r="AK620" s="172"/>
      <c r="AL620" s="172"/>
      <c r="AM620" s="172"/>
      <c r="AN620" s="172"/>
      <c r="AO620" s="172"/>
      <c r="AP620" s="172"/>
      <c r="AQ620" s="172"/>
      <c r="AR620" s="173"/>
      <c r="AS620" s="173"/>
    </row>
    <row r="621" ht="15.75" customHeight="1">
      <c r="A621" s="156"/>
      <c r="B621" s="156"/>
      <c r="C621" s="170"/>
      <c r="D621" s="170"/>
      <c r="E621" s="171"/>
      <c r="F621" s="172"/>
      <c r="G621" s="171"/>
      <c r="H621" s="172"/>
      <c r="I621" s="171"/>
      <c r="J621" s="172"/>
      <c r="K621" s="171"/>
      <c r="L621" s="172"/>
      <c r="M621" s="171"/>
      <c r="N621" s="172"/>
      <c r="O621" s="171"/>
      <c r="P621" s="172"/>
      <c r="Q621" s="171"/>
      <c r="R621" s="172"/>
      <c r="S621" s="171"/>
      <c r="T621" s="172"/>
      <c r="U621" s="171"/>
      <c r="V621" s="172"/>
      <c r="W621" s="171"/>
      <c r="X621" s="172"/>
      <c r="Y621" s="171"/>
      <c r="Z621" s="172"/>
      <c r="AA621" s="171"/>
      <c r="AB621" s="172"/>
      <c r="AC621" s="171"/>
      <c r="AD621" s="172"/>
      <c r="AE621" s="156"/>
      <c r="AF621" s="170"/>
      <c r="AG621" s="172"/>
      <c r="AH621" s="172"/>
      <c r="AI621" s="172"/>
      <c r="AJ621" s="172"/>
      <c r="AK621" s="172"/>
      <c r="AL621" s="172"/>
      <c r="AM621" s="172"/>
      <c r="AN621" s="172"/>
      <c r="AO621" s="172"/>
      <c r="AP621" s="172"/>
      <c r="AQ621" s="172"/>
      <c r="AR621" s="173"/>
      <c r="AS621" s="173"/>
    </row>
    <row r="622" ht="15.75" customHeight="1">
      <c r="A622" s="156"/>
      <c r="B622" s="156"/>
      <c r="C622" s="170"/>
      <c r="D622" s="170"/>
      <c r="E622" s="171"/>
      <c r="F622" s="172"/>
      <c r="G622" s="171"/>
      <c r="H622" s="172"/>
      <c r="I622" s="171"/>
      <c r="J622" s="172"/>
      <c r="K622" s="171"/>
      <c r="L622" s="172"/>
      <c r="M622" s="171"/>
      <c r="N622" s="172"/>
      <c r="O622" s="171"/>
      <c r="P622" s="172"/>
      <c r="Q622" s="171"/>
      <c r="R622" s="172"/>
      <c r="S622" s="171"/>
      <c r="T622" s="172"/>
      <c r="U622" s="171"/>
      <c r="V622" s="172"/>
      <c r="W622" s="171"/>
      <c r="X622" s="172"/>
      <c r="Y622" s="171"/>
      <c r="Z622" s="172"/>
      <c r="AA622" s="171"/>
      <c r="AB622" s="172"/>
      <c r="AC622" s="171"/>
      <c r="AD622" s="172"/>
      <c r="AE622" s="156"/>
      <c r="AF622" s="170"/>
      <c r="AG622" s="172"/>
      <c r="AH622" s="172"/>
      <c r="AI622" s="172"/>
      <c r="AJ622" s="172"/>
      <c r="AK622" s="172"/>
      <c r="AL622" s="172"/>
      <c r="AM622" s="172"/>
      <c r="AN622" s="172"/>
      <c r="AO622" s="172"/>
      <c r="AP622" s="172"/>
      <c r="AQ622" s="172"/>
      <c r="AR622" s="173"/>
      <c r="AS622" s="173"/>
    </row>
    <row r="623" ht="15.75" customHeight="1">
      <c r="A623" s="156"/>
      <c r="B623" s="156"/>
      <c r="C623" s="170"/>
      <c r="D623" s="170"/>
      <c r="E623" s="171"/>
      <c r="F623" s="172"/>
      <c r="G623" s="171"/>
      <c r="H623" s="172"/>
      <c r="I623" s="171"/>
      <c r="J623" s="172"/>
      <c r="K623" s="171"/>
      <c r="L623" s="172"/>
      <c r="M623" s="171"/>
      <c r="N623" s="172"/>
      <c r="O623" s="171"/>
      <c r="P623" s="172"/>
      <c r="Q623" s="171"/>
      <c r="R623" s="172"/>
      <c r="S623" s="171"/>
      <c r="T623" s="172"/>
      <c r="U623" s="171"/>
      <c r="V623" s="172"/>
      <c r="W623" s="171"/>
      <c r="X623" s="172"/>
      <c r="Y623" s="171"/>
      <c r="Z623" s="172"/>
      <c r="AA623" s="171"/>
      <c r="AB623" s="172"/>
      <c r="AC623" s="171"/>
      <c r="AD623" s="172"/>
      <c r="AE623" s="156"/>
      <c r="AF623" s="170"/>
      <c r="AG623" s="172"/>
      <c r="AH623" s="172"/>
      <c r="AI623" s="172"/>
      <c r="AJ623" s="172"/>
      <c r="AK623" s="172"/>
      <c r="AL623" s="172"/>
      <c r="AM623" s="172"/>
      <c r="AN623" s="172"/>
      <c r="AO623" s="172"/>
      <c r="AP623" s="172"/>
      <c r="AQ623" s="172"/>
      <c r="AR623" s="173"/>
      <c r="AS623" s="173"/>
    </row>
    <row r="624" ht="15.75" customHeight="1">
      <c r="A624" s="156"/>
      <c r="B624" s="156"/>
      <c r="C624" s="170"/>
      <c r="D624" s="170"/>
      <c r="E624" s="171"/>
      <c r="F624" s="172"/>
      <c r="G624" s="171"/>
      <c r="H624" s="172"/>
      <c r="I624" s="171"/>
      <c r="J624" s="172"/>
      <c r="K624" s="171"/>
      <c r="L624" s="172"/>
      <c r="M624" s="171"/>
      <c r="N624" s="172"/>
      <c r="O624" s="171"/>
      <c r="P624" s="172"/>
      <c r="Q624" s="171"/>
      <c r="R624" s="172"/>
      <c r="S624" s="171"/>
      <c r="T624" s="172"/>
      <c r="U624" s="171"/>
      <c r="V624" s="172"/>
      <c r="W624" s="171"/>
      <c r="X624" s="172"/>
      <c r="Y624" s="171"/>
      <c r="Z624" s="172"/>
      <c r="AA624" s="171"/>
      <c r="AB624" s="172"/>
      <c r="AC624" s="171"/>
      <c r="AD624" s="172"/>
      <c r="AE624" s="156"/>
      <c r="AF624" s="170"/>
      <c r="AG624" s="172"/>
      <c r="AH624" s="172"/>
      <c r="AI624" s="172"/>
      <c r="AJ624" s="172"/>
      <c r="AK624" s="172"/>
      <c r="AL624" s="172"/>
      <c r="AM624" s="172"/>
      <c r="AN624" s="172"/>
      <c r="AO624" s="172"/>
      <c r="AP624" s="172"/>
      <c r="AQ624" s="172"/>
      <c r="AR624" s="173"/>
      <c r="AS624" s="173"/>
    </row>
    <row r="625" ht="15.75" customHeight="1">
      <c r="A625" s="156"/>
      <c r="B625" s="156"/>
      <c r="C625" s="170"/>
      <c r="D625" s="170"/>
      <c r="E625" s="171"/>
      <c r="F625" s="172"/>
      <c r="G625" s="171"/>
      <c r="H625" s="172"/>
      <c r="I625" s="171"/>
      <c r="J625" s="172"/>
      <c r="K625" s="171"/>
      <c r="L625" s="172"/>
      <c r="M625" s="171"/>
      <c r="N625" s="172"/>
      <c r="O625" s="171"/>
      <c r="P625" s="172"/>
      <c r="Q625" s="171"/>
      <c r="R625" s="172"/>
      <c r="S625" s="171"/>
      <c r="T625" s="172"/>
      <c r="U625" s="171"/>
      <c r="V625" s="172"/>
      <c r="W625" s="171"/>
      <c r="X625" s="172"/>
      <c r="Y625" s="171"/>
      <c r="Z625" s="172"/>
      <c r="AA625" s="171"/>
      <c r="AB625" s="172"/>
      <c r="AC625" s="171"/>
      <c r="AD625" s="172"/>
      <c r="AE625" s="156"/>
      <c r="AF625" s="170"/>
      <c r="AG625" s="172"/>
      <c r="AH625" s="172"/>
      <c r="AI625" s="172"/>
      <c r="AJ625" s="172"/>
      <c r="AK625" s="172"/>
      <c r="AL625" s="172"/>
      <c r="AM625" s="172"/>
      <c r="AN625" s="172"/>
      <c r="AO625" s="172"/>
      <c r="AP625" s="172"/>
      <c r="AQ625" s="172"/>
      <c r="AR625" s="173"/>
      <c r="AS625" s="173"/>
    </row>
    <row r="626" ht="15.75" customHeight="1">
      <c r="A626" s="156"/>
      <c r="B626" s="156"/>
      <c r="C626" s="170"/>
      <c r="D626" s="170"/>
      <c r="E626" s="171"/>
      <c r="F626" s="172"/>
      <c r="G626" s="171"/>
      <c r="H626" s="172"/>
      <c r="I626" s="171"/>
      <c r="J626" s="172"/>
      <c r="K626" s="171"/>
      <c r="L626" s="172"/>
      <c r="M626" s="171"/>
      <c r="N626" s="172"/>
      <c r="O626" s="171"/>
      <c r="P626" s="172"/>
      <c r="Q626" s="171"/>
      <c r="R626" s="172"/>
      <c r="S626" s="171"/>
      <c r="T626" s="172"/>
      <c r="U626" s="171"/>
      <c r="V626" s="172"/>
      <c r="W626" s="171"/>
      <c r="X626" s="172"/>
      <c r="Y626" s="171"/>
      <c r="Z626" s="172"/>
      <c r="AA626" s="171"/>
      <c r="AB626" s="172"/>
      <c r="AC626" s="171"/>
      <c r="AD626" s="172"/>
      <c r="AE626" s="156"/>
      <c r="AF626" s="170"/>
      <c r="AG626" s="172"/>
      <c r="AH626" s="172"/>
      <c r="AI626" s="172"/>
      <c r="AJ626" s="172"/>
      <c r="AK626" s="172"/>
      <c r="AL626" s="172"/>
      <c r="AM626" s="172"/>
      <c r="AN626" s="172"/>
      <c r="AO626" s="172"/>
      <c r="AP626" s="172"/>
      <c r="AQ626" s="172"/>
      <c r="AR626" s="173"/>
      <c r="AS626" s="173"/>
    </row>
    <row r="627" ht="15.75" customHeight="1">
      <c r="A627" s="156"/>
      <c r="B627" s="156"/>
      <c r="C627" s="170"/>
      <c r="D627" s="170"/>
      <c r="E627" s="171"/>
      <c r="F627" s="172"/>
      <c r="G627" s="171"/>
      <c r="H627" s="172"/>
      <c r="I627" s="171"/>
      <c r="J627" s="172"/>
      <c r="K627" s="171"/>
      <c r="L627" s="172"/>
      <c r="M627" s="171"/>
      <c r="N627" s="172"/>
      <c r="O627" s="171"/>
      <c r="P627" s="172"/>
      <c r="Q627" s="171"/>
      <c r="R627" s="172"/>
      <c r="S627" s="171"/>
      <c r="T627" s="172"/>
      <c r="U627" s="171"/>
      <c r="V627" s="172"/>
      <c r="W627" s="171"/>
      <c r="X627" s="172"/>
      <c r="Y627" s="171"/>
      <c r="Z627" s="172"/>
      <c r="AA627" s="171"/>
      <c r="AB627" s="172"/>
      <c r="AC627" s="171"/>
      <c r="AD627" s="172"/>
      <c r="AE627" s="156"/>
      <c r="AF627" s="170"/>
      <c r="AG627" s="172"/>
      <c r="AH627" s="172"/>
      <c r="AI627" s="172"/>
      <c r="AJ627" s="172"/>
      <c r="AK627" s="172"/>
      <c r="AL627" s="172"/>
      <c r="AM627" s="172"/>
      <c r="AN627" s="172"/>
      <c r="AO627" s="172"/>
      <c r="AP627" s="172"/>
      <c r="AQ627" s="172"/>
      <c r="AR627" s="173"/>
      <c r="AS627" s="173"/>
    </row>
    <row r="628" ht="15.75" customHeight="1">
      <c r="A628" s="156"/>
      <c r="B628" s="156"/>
      <c r="C628" s="170"/>
      <c r="D628" s="170"/>
      <c r="E628" s="171"/>
      <c r="F628" s="172"/>
      <c r="G628" s="171"/>
      <c r="H628" s="172"/>
      <c r="I628" s="171"/>
      <c r="J628" s="172"/>
      <c r="K628" s="171"/>
      <c r="L628" s="172"/>
      <c r="M628" s="171"/>
      <c r="N628" s="172"/>
      <c r="O628" s="171"/>
      <c r="P628" s="172"/>
      <c r="Q628" s="171"/>
      <c r="R628" s="172"/>
      <c r="S628" s="171"/>
      <c r="T628" s="172"/>
      <c r="U628" s="171"/>
      <c r="V628" s="172"/>
      <c r="W628" s="171"/>
      <c r="X628" s="172"/>
      <c r="Y628" s="171"/>
      <c r="Z628" s="172"/>
      <c r="AA628" s="171"/>
      <c r="AB628" s="172"/>
      <c r="AC628" s="171"/>
      <c r="AD628" s="172"/>
      <c r="AE628" s="156"/>
      <c r="AF628" s="170"/>
      <c r="AG628" s="172"/>
      <c r="AH628" s="172"/>
      <c r="AI628" s="172"/>
      <c r="AJ628" s="172"/>
      <c r="AK628" s="172"/>
      <c r="AL628" s="172"/>
      <c r="AM628" s="172"/>
      <c r="AN628" s="172"/>
      <c r="AO628" s="172"/>
      <c r="AP628" s="172"/>
      <c r="AQ628" s="172"/>
      <c r="AR628" s="173"/>
      <c r="AS628" s="173"/>
    </row>
    <row r="629" ht="15.75" customHeight="1">
      <c r="A629" s="156"/>
      <c r="B629" s="156"/>
      <c r="C629" s="170"/>
      <c r="D629" s="170"/>
      <c r="E629" s="171"/>
      <c r="F629" s="172"/>
      <c r="G629" s="171"/>
      <c r="H629" s="172"/>
      <c r="I629" s="171"/>
      <c r="J629" s="172"/>
      <c r="K629" s="171"/>
      <c r="L629" s="172"/>
      <c r="M629" s="171"/>
      <c r="N629" s="172"/>
      <c r="O629" s="171"/>
      <c r="P629" s="172"/>
      <c r="Q629" s="171"/>
      <c r="R629" s="172"/>
      <c r="S629" s="171"/>
      <c r="T629" s="172"/>
      <c r="U629" s="171"/>
      <c r="V629" s="172"/>
      <c r="W629" s="171"/>
      <c r="X629" s="172"/>
      <c r="Y629" s="171"/>
      <c r="Z629" s="172"/>
      <c r="AA629" s="171"/>
      <c r="AB629" s="172"/>
      <c r="AC629" s="171"/>
      <c r="AD629" s="172"/>
      <c r="AE629" s="156"/>
      <c r="AF629" s="170"/>
      <c r="AG629" s="172"/>
      <c r="AH629" s="172"/>
      <c r="AI629" s="172"/>
      <c r="AJ629" s="172"/>
      <c r="AK629" s="172"/>
      <c r="AL629" s="172"/>
      <c r="AM629" s="172"/>
      <c r="AN629" s="172"/>
      <c r="AO629" s="172"/>
      <c r="AP629" s="172"/>
      <c r="AQ629" s="172"/>
      <c r="AR629" s="173"/>
      <c r="AS629" s="173"/>
    </row>
    <row r="630" ht="15.75" customHeight="1">
      <c r="A630" s="156"/>
      <c r="B630" s="156"/>
      <c r="C630" s="170"/>
      <c r="D630" s="170"/>
      <c r="E630" s="171"/>
      <c r="F630" s="172"/>
      <c r="G630" s="171"/>
      <c r="H630" s="172"/>
      <c r="I630" s="171"/>
      <c r="J630" s="172"/>
      <c r="K630" s="171"/>
      <c r="L630" s="172"/>
      <c r="M630" s="171"/>
      <c r="N630" s="172"/>
      <c r="O630" s="171"/>
      <c r="P630" s="172"/>
      <c r="Q630" s="171"/>
      <c r="R630" s="172"/>
      <c r="S630" s="171"/>
      <c r="T630" s="172"/>
      <c r="U630" s="171"/>
      <c r="V630" s="172"/>
      <c r="W630" s="171"/>
      <c r="X630" s="172"/>
      <c r="Y630" s="171"/>
      <c r="Z630" s="172"/>
      <c r="AA630" s="171"/>
      <c r="AB630" s="172"/>
      <c r="AC630" s="171"/>
      <c r="AD630" s="172"/>
      <c r="AE630" s="156"/>
      <c r="AF630" s="170"/>
      <c r="AG630" s="172"/>
      <c r="AH630" s="172"/>
      <c r="AI630" s="172"/>
      <c r="AJ630" s="172"/>
      <c r="AK630" s="172"/>
      <c r="AL630" s="172"/>
      <c r="AM630" s="172"/>
      <c r="AN630" s="172"/>
      <c r="AO630" s="172"/>
      <c r="AP630" s="172"/>
      <c r="AQ630" s="172"/>
      <c r="AR630" s="173"/>
      <c r="AS630" s="173"/>
    </row>
    <row r="631" ht="15.75" customHeight="1">
      <c r="A631" s="156"/>
      <c r="B631" s="156"/>
      <c r="C631" s="170"/>
      <c r="D631" s="170"/>
      <c r="E631" s="171"/>
      <c r="F631" s="172"/>
      <c r="G631" s="171"/>
      <c r="H631" s="172"/>
      <c r="I631" s="171"/>
      <c r="J631" s="172"/>
      <c r="K631" s="171"/>
      <c r="L631" s="172"/>
      <c r="M631" s="171"/>
      <c r="N631" s="172"/>
      <c r="O631" s="171"/>
      <c r="P631" s="172"/>
      <c r="Q631" s="171"/>
      <c r="R631" s="172"/>
      <c r="S631" s="171"/>
      <c r="T631" s="172"/>
      <c r="U631" s="171"/>
      <c r="V631" s="172"/>
      <c r="W631" s="171"/>
      <c r="X631" s="172"/>
      <c r="Y631" s="171"/>
      <c r="Z631" s="172"/>
      <c r="AA631" s="171"/>
      <c r="AB631" s="172"/>
      <c r="AC631" s="171"/>
      <c r="AD631" s="172"/>
      <c r="AE631" s="156"/>
      <c r="AF631" s="170"/>
      <c r="AG631" s="172"/>
      <c r="AH631" s="172"/>
      <c r="AI631" s="172"/>
      <c r="AJ631" s="172"/>
      <c r="AK631" s="172"/>
      <c r="AL631" s="172"/>
      <c r="AM631" s="172"/>
      <c r="AN631" s="172"/>
      <c r="AO631" s="172"/>
      <c r="AP631" s="172"/>
      <c r="AQ631" s="172"/>
      <c r="AR631" s="173"/>
      <c r="AS631" s="173"/>
    </row>
    <row r="632" ht="15.75" customHeight="1">
      <c r="A632" s="156"/>
      <c r="B632" s="156"/>
      <c r="C632" s="170"/>
      <c r="D632" s="170"/>
      <c r="E632" s="171"/>
      <c r="F632" s="172"/>
      <c r="G632" s="171"/>
      <c r="H632" s="172"/>
      <c r="I632" s="171"/>
      <c r="J632" s="172"/>
      <c r="K632" s="171"/>
      <c r="L632" s="172"/>
      <c r="M632" s="171"/>
      <c r="N632" s="172"/>
      <c r="O632" s="171"/>
      <c r="P632" s="172"/>
      <c r="Q632" s="171"/>
      <c r="R632" s="172"/>
      <c r="S632" s="171"/>
      <c r="T632" s="172"/>
      <c r="U632" s="171"/>
      <c r="V632" s="172"/>
      <c r="W632" s="171"/>
      <c r="X632" s="172"/>
      <c r="Y632" s="171"/>
      <c r="Z632" s="172"/>
      <c r="AA632" s="171"/>
      <c r="AB632" s="172"/>
      <c r="AC632" s="171"/>
      <c r="AD632" s="172"/>
      <c r="AE632" s="156"/>
      <c r="AF632" s="170"/>
      <c r="AG632" s="172"/>
      <c r="AH632" s="172"/>
      <c r="AI632" s="172"/>
      <c r="AJ632" s="172"/>
      <c r="AK632" s="172"/>
      <c r="AL632" s="172"/>
      <c r="AM632" s="172"/>
      <c r="AN632" s="172"/>
      <c r="AO632" s="172"/>
      <c r="AP632" s="172"/>
      <c r="AQ632" s="172"/>
      <c r="AR632" s="173"/>
      <c r="AS632" s="173"/>
    </row>
    <row r="633" ht="15.75" customHeight="1">
      <c r="A633" s="156"/>
      <c r="B633" s="156"/>
      <c r="C633" s="170"/>
      <c r="D633" s="170"/>
      <c r="E633" s="171"/>
      <c r="F633" s="172"/>
      <c r="G633" s="171"/>
      <c r="H633" s="172"/>
      <c r="I633" s="171"/>
      <c r="J633" s="172"/>
      <c r="K633" s="171"/>
      <c r="L633" s="172"/>
      <c r="M633" s="171"/>
      <c r="N633" s="172"/>
      <c r="O633" s="171"/>
      <c r="P633" s="172"/>
      <c r="Q633" s="171"/>
      <c r="R633" s="172"/>
      <c r="S633" s="171"/>
      <c r="T633" s="172"/>
      <c r="U633" s="171"/>
      <c r="V633" s="172"/>
      <c r="W633" s="171"/>
      <c r="X633" s="172"/>
      <c r="Y633" s="171"/>
      <c r="Z633" s="172"/>
      <c r="AA633" s="171"/>
      <c r="AB633" s="172"/>
      <c r="AC633" s="171"/>
      <c r="AD633" s="172"/>
      <c r="AE633" s="156"/>
      <c r="AF633" s="170"/>
      <c r="AG633" s="172"/>
      <c r="AH633" s="172"/>
      <c r="AI633" s="172"/>
      <c r="AJ633" s="172"/>
      <c r="AK633" s="172"/>
      <c r="AL633" s="172"/>
      <c r="AM633" s="172"/>
      <c r="AN633" s="172"/>
      <c r="AO633" s="172"/>
      <c r="AP633" s="172"/>
      <c r="AQ633" s="172"/>
      <c r="AR633" s="173"/>
      <c r="AS633" s="173"/>
    </row>
    <row r="634" ht="15.75" customHeight="1">
      <c r="A634" s="156"/>
      <c r="B634" s="156"/>
      <c r="C634" s="170"/>
      <c r="D634" s="170"/>
      <c r="E634" s="171"/>
      <c r="F634" s="172"/>
      <c r="G634" s="171"/>
      <c r="H634" s="172"/>
      <c r="I634" s="171"/>
      <c r="J634" s="172"/>
      <c r="K634" s="171"/>
      <c r="L634" s="172"/>
      <c r="M634" s="171"/>
      <c r="N634" s="172"/>
      <c r="O634" s="171"/>
      <c r="P634" s="172"/>
      <c r="Q634" s="171"/>
      <c r="R634" s="172"/>
      <c r="S634" s="171"/>
      <c r="T634" s="172"/>
      <c r="U634" s="171"/>
      <c r="V634" s="172"/>
      <c r="W634" s="171"/>
      <c r="X634" s="172"/>
      <c r="Y634" s="171"/>
      <c r="Z634" s="172"/>
      <c r="AA634" s="171"/>
      <c r="AB634" s="172"/>
      <c r="AC634" s="171"/>
      <c r="AD634" s="172"/>
      <c r="AE634" s="156"/>
      <c r="AF634" s="170"/>
      <c r="AG634" s="172"/>
      <c r="AH634" s="172"/>
      <c r="AI634" s="172"/>
      <c r="AJ634" s="172"/>
      <c r="AK634" s="172"/>
      <c r="AL634" s="172"/>
      <c r="AM634" s="172"/>
      <c r="AN634" s="172"/>
      <c r="AO634" s="172"/>
      <c r="AP634" s="172"/>
      <c r="AQ634" s="172"/>
      <c r="AR634" s="173"/>
      <c r="AS634" s="173"/>
    </row>
    <row r="635" ht="15.75" customHeight="1">
      <c r="A635" s="156"/>
      <c r="B635" s="156"/>
      <c r="C635" s="170"/>
      <c r="D635" s="170"/>
      <c r="E635" s="171"/>
      <c r="F635" s="172"/>
      <c r="G635" s="171"/>
      <c r="H635" s="172"/>
      <c r="I635" s="171"/>
      <c r="J635" s="172"/>
      <c r="K635" s="171"/>
      <c r="L635" s="172"/>
      <c r="M635" s="171"/>
      <c r="N635" s="172"/>
      <c r="O635" s="171"/>
      <c r="P635" s="172"/>
      <c r="Q635" s="171"/>
      <c r="R635" s="172"/>
      <c r="S635" s="171"/>
      <c r="T635" s="172"/>
      <c r="U635" s="171"/>
      <c r="V635" s="172"/>
      <c r="W635" s="171"/>
      <c r="X635" s="172"/>
      <c r="Y635" s="171"/>
      <c r="Z635" s="172"/>
      <c r="AA635" s="171"/>
      <c r="AB635" s="172"/>
      <c r="AC635" s="171"/>
      <c r="AD635" s="172"/>
      <c r="AE635" s="156"/>
      <c r="AF635" s="170"/>
      <c r="AG635" s="172"/>
      <c r="AH635" s="172"/>
      <c r="AI635" s="172"/>
      <c r="AJ635" s="172"/>
      <c r="AK635" s="172"/>
      <c r="AL635" s="172"/>
      <c r="AM635" s="172"/>
      <c r="AN635" s="172"/>
      <c r="AO635" s="172"/>
      <c r="AP635" s="172"/>
      <c r="AQ635" s="172"/>
      <c r="AR635" s="173"/>
      <c r="AS635" s="173"/>
    </row>
    <row r="636" ht="15.75" customHeight="1">
      <c r="A636" s="156"/>
      <c r="B636" s="156"/>
      <c r="C636" s="170"/>
      <c r="D636" s="170"/>
      <c r="E636" s="171"/>
      <c r="F636" s="172"/>
      <c r="G636" s="171"/>
      <c r="H636" s="172"/>
      <c r="I636" s="171"/>
      <c r="J636" s="172"/>
      <c r="K636" s="171"/>
      <c r="L636" s="172"/>
      <c r="M636" s="171"/>
      <c r="N636" s="172"/>
      <c r="O636" s="171"/>
      <c r="P636" s="172"/>
      <c r="Q636" s="171"/>
      <c r="R636" s="172"/>
      <c r="S636" s="171"/>
      <c r="T636" s="172"/>
      <c r="U636" s="171"/>
      <c r="V636" s="172"/>
      <c r="W636" s="171"/>
      <c r="X636" s="172"/>
      <c r="Y636" s="171"/>
      <c r="Z636" s="172"/>
      <c r="AA636" s="171"/>
      <c r="AB636" s="172"/>
      <c r="AC636" s="171"/>
      <c r="AD636" s="172"/>
      <c r="AE636" s="156"/>
      <c r="AF636" s="170"/>
      <c r="AG636" s="172"/>
      <c r="AH636" s="172"/>
      <c r="AI636" s="172"/>
      <c r="AJ636" s="172"/>
      <c r="AK636" s="172"/>
      <c r="AL636" s="172"/>
      <c r="AM636" s="172"/>
      <c r="AN636" s="172"/>
      <c r="AO636" s="172"/>
      <c r="AP636" s="172"/>
      <c r="AQ636" s="172"/>
      <c r="AR636" s="173"/>
      <c r="AS636" s="173"/>
    </row>
    <row r="637" ht="15.75" customHeight="1">
      <c r="A637" s="156"/>
      <c r="B637" s="156"/>
      <c r="C637" s="170"/>
      <c r="D637" s="170"/>
      <c r="E637" s="171"/>
      <c r="F637" s="172"/>
      <c r="G637" s="171"/>
      <c r="H637" s="172"/>
      <c r="I637" s="171"/>
      <c r="J637" s="172"/>
      <c r="K637" s="171"/>
      <c r="L637" s="172"/>
      <c r="M637" s="171"/>
      <c r="N637" s="172"/>
      <c r="O637" s="171"/>
      <c r="P637" s="172"/>
      <c r="Q637" s="171"/>
      <c r="R637" s="172"/>
      <c r="S637" s="171"/>
      <c r="T637" s="172"/>
      <c r="U637" s="171"/>
      <c r="V637" s="172"/>
      <c r="W637" s="171"/>
      <c r="X637" s="172"/>
      <c r="Y637" s="171"/>
      <c r="Z637" s="172"/>
      <c r="AA637" s="171"/>
      <c r="AB637" s="172"/>
      <c r="AC637" s="171"/>
      <c r="AD637" s="172"/>
      <c r="AE637" s="156"/>
      <c r="AF637" s="170"/>
      <c r="AG637" s="172"/>
      <c r="AH637" s="172"/>
      <c r="AI637" s="172"/>
      <c r="AJ637" s="172"/>
      <c r="AK637" s="172"/>
      <c r="AL637" s="172"/>
      <c r="AM637" s="172"/>
      <c r="AN637" s="172"/>
      <c r="AO637" s="172"/>
      <c r="AP637" s="172"/>
      <c r="AQ637" s="172"/>
      <c r="AR637" s="173"/>
      <c r="AS637" s="173"/>
    </row>
    <row r="638" ht="15.75" customHeight="1">
      <c r="A638" s="156"/>
      <c r="B638" s="156"/>
      <c r="C638" s="170"/>
      <c r="D638" s="170"/>
      <c r="E638" s="171"/>
      <c r="F638" s="172"/>
      <c r="G638" s="171"/>
      <c r="H638" s="172"/>
      <c r="I638" s="171"/>
      <c r="J638" s="172"/>
      <c r="K638" s="171"/>
      <c r="L638" s="172"/>
      <c r="M638" s="171"/>
      <c r="N638" s="172"/>
      <c r="O638" s="171"/>
      <c r="P638" s="172"/>
      <c r="Q638" s="171"/>
      <c r="R638" s="172"/>
      <c r="S638" s="171"/>
      <c r="T638" s="172"/>
      <c r="U638" s="171"/>
      <c r="V638" s="172"/>
      <c r="W638" s="171"/>
      <c r="X638" s="172"/>
      <c r="Y638" s="171"/>
      <c r="Z638" s="172"/>
      <c r="AA638" s="171"/>
      <c r="AB638" s="172"/>
      <c r="AC638" s="171"/>
      <c r="AD638" s="172"/>
      <c r="AE638" s="156"/>
      <c r="AF638" s="170"/>
      <c r="AG638" s="172"/>
      <c r="AH638" s="172"/>
      <c r="AI638" s="172"/>
      <c r="AJ638" s="172"/>
      <c r="AK638" s="172"/>
      <c r="AL638" s="172"/>
      <c r="AM638" s="172"/>
      <c r="AN638" s="172"/>
      <c r="AO638" s="172"/>
      <c r="AP638" s="172"/>
      <c r="AQ638" s="172"/>
      <c r="AR638" s="173"/>
      <c r="AS638" s="173"/>
    </row>
    <row r="639" ht="15.75" customHeight="1">
      <c r="A639" s="156"/>
      <c r="B639" s="156"/>
      <c r="C639" s="170"/>
      <c r="D639" s="170"/>
      <c r="E639" s="171"/>
      <c r="F639" s="172"/>
      <c r="G639" s="171"/>
      <c r="H639" s="172"/>
      <c r="I639" s="171"/>
      <c r="J639" s="172"/>
      <c r="K639" s="171"/>
      <c r="L639" s="172"/>
      <c r="M639" s="171"/>
      <c r="N639" s="172"/>
      <c r="O639" s="171"/>
      <c r="P639" s="172"/>
      <c r="Q639" s="171"/>
      <c r="R639" s="172"/>
      <c r="S639" s="171"/>
      <c r="T639" s="172"/>
      <c r="U639" s="171"/>
      <c r="V639" s="172"/>
      <c r="W639" s="171"/>
      <c r="X639" s="172"/>
      <c r="Y639" s="171"/>
      <c r="Z639" s="172"/>
      <c r="AA639" s="171"/>
      <c r="AB639" s="172"/>
      <c r="AC639" s="171"/>
      <c r="AD639" s="172"/>
      <c r="AE639" s="156"/>
      <c r="AF639" s="170"/>
      <c r="AG639" s="172"/>
      <c r="AH639" s="172"/>
      <c r="AI639" s="172"/>
      <c r="AJ639" s="172"/>
      <c r="AK639" s="172"/>
      <c r="AL639" s="172"/>
      <c r="AM639" s="172"/>
      <c r="AN639" s="172"/>
      <c r="AO639" s="172"/>
      <c r="AP639" s="172"/>
      <c r="AQ639" s="172"/>
      <c r="AR639" s="173"/>
      <c r="AS639" s="173"/>
    </row>
    <row r="640" ht="15.75" customHeight="1">
      <c r="A640" s="156"/>
      <c r="B640" s="156"/>
      <c r="C640" s="170"/>
      <c r="D640" s="170"/>
      <c r="E640" s="171"/>
      <c r="F640" s="172"/>
      <c r="G640" s="171"/>
      <c r="H640" s="172"/>
      <c r="I640" s="171"/>
      <c r="J640" s="172"/>
      <c r="K640" s="171"/>
      <c r="L640" s="172"/>
      <c r="M640" s="171"/>
      <c r="N640" s="172"/>
      <c r="O640" s="171"/>
      <c r="P640" s="172"/>
      <c r="Q640" s="171"/>
      <c r="R640" s="172"/>
      <c r="S640" s="171"/>
      <c r="T640" s="172"/>
      <c r="U640" s="171"/>
      <c r="V640" s="172"/>
      <c r="W640" s="171"/>
      <c r="X640" s="172"/>
      <c r="Y640" s="171"/>
      <c r="Z640" s="172"/>
      <c r="AA640" s="171"/>
      <c r="AB640" s="172"/>
      <c r="AC640" s="171"/>
      <c r="AD640" s="172"/>
      <c r="AE640" s="156"/>
      <c r="AF640" s="170"/>
      <c r="AG640" s="172"/>
      <c r="AH640" s="172"/>
      <c r="AI640" s="172"/>
      <c r="AJ640" s="172"/>
      <c r="AK640" s="172"/>
      <c r="AL640" s="172"/>
      <c r="AM640" s="172"/>
      <c r="AN640" s="172"/>
      <c r="AO640" s="172"/>
      <c r="AP640" s="172"/>
      <c r="AQ640" s="172"/>
      <c r="AR640" s="173"/>
      <c r="AS640" s="173"/>
    </row>
    <row r="641" ht="15.75" customHeight="1">
      <c r="A641" s="156"/>
      <c r="B641" s="156"/>
      <c r="C641" s="170"/>
      <c r="D641" s="170"/>
      <c r="E641" s="171"/>
      <c r="F641" s="172"/>
      <c r="G641" s="171"/>
      <c r="H641" s="172"/>
      <c r="I641" s="171"/>
      <c r="J641" s="172"/>
      <c r="K641" s="171"/>
      <c r="L641" s="172"/>
      <c r="M641" s="171"/>
      <c r="N641" s="172"/>
      <c r="O641" s="171"/>
      <c r="P641" s="172"/>
      <c r="Q641" s="171"/>
      <c r="R641" s="172"/>
      <c r="S641" s="171"/>
      <c r="T641" s="172"/>
      <c r="U641" s="171"/>
      <c r="V641" s="172"/>
      <c r="W641" s="171"/>
      <c r="X641" s="172"/>
      <c r="Y641" s="171"/>
      <c r="Z641" s="172"/>
      <c r="AA641" s="171"/>
      <c r="AB641" s="172"/>
      <c r="AC641" s="171"/>
      <c r="AD641" s="172"/>
      <c r="AE641" s="156"/>
      <c r="AF641" s="170"/>
      <c r="AG641" s="172"/>
      <c r="AH641" s="172"/>
      <c r="AI641" s="172"/>
      <c r="AJ641" s="172"/>
      <c r="AK641" s="172"/>
      <c r="AL641" s="172"/>
      <c r="AM641" s="172"/>
      <c r="AN641" s="172"/>
      <c r="AO641" s="172"/>
      <c r="AP641" s="172"/>
      <c r="AQ641" s="172"/>
      <c r="AR641" s="173"/>
      <c r="AS641" s="173"/>
    </row>
    <row r="642" ht="15.75" customHeight="1">
      <c r="A642" s="156"/>
      <c r="B642" s="156"/>
      <c r="C642" s="170"/>
      <c r="D642" s="170"/>
      <c r="E642" s="171"/>
      <c r="F642" s="172"/>
      <c r="G642" s="171"/>
      <c r="H642" s="172"/>
      <c r="I642" s="171"/>
      <c r="J642" s="172"/>
      <c r="K642" s="171"/>
      <c r="L642" s="172"/>
      <c r="M642" s="171"/>
      <c r="N642" s="172"/>
      <c r="O642" s="171"/>
      <c r="P642" s="172"/>
      <c r="Q642" s="171"/>
      <c r="R642" s="172"/>
      <c r="S642" s="171"/>
      <c r="T642" s="172"/>
      <c r="U642" s="171"/>
      <c r="V642" s="172"/>
      <c r="W642" s="171"/>
      <c r="X642" s="172"/>
      <c r="Y642" s="171"/>
      <c r="Z642" s="172"/>
      <c r="AA642" s="171"/>
      <c r="AB642" s="172"/>
      <c r="AC642" s="171"/>
      <c r="AD642" s="172"/>
      <c r="AE642" s="156"/>
      <c r="AF642" s="170"/>
      <c r="AG642" s="172"/>
      <c r="AH642" s="172"/>
      <c r="AI642" s="172"/>
      <c r="AJ642" s="172"/>
      <c r="AK642" s="172"/>
      <c r="AL642" s="172"/>
      <c r="AM642" s="172"/>
      <c r="AN642" s="172"/>
      <c r="AO642" s="172"/>
      <c r="AP642" s="172"/>
      <c r="AQ642" s="172"/>
      <c r="AR642" s="173"/>
      <c r="AS642" s="173"/>
    </row>
    <row r="643" ht="15.75" customHeight="1">
      <c r="A643" s="156"/>
      <c r="B643" s="156"/>
      <c r="C643" s="170"/>
      <c r="D643" s="170"/>
      <c r="E643" s="171"/>
      <c r="F643" s="172"/>
      <c r="G643" s="171"/>
      <c r="H643" s="172"/>
      <c r="I643" s="171"/>
      <c r="J643" s="172"/>
      <c r="K643" s="171"/>
      <c r="L643" s="172"/>
      <c r="M643" s="171"/>
      <c r="N643" s="172"/>
      <c r="O643" s="171"/>
      <c r="P643" s="172"/>
      <c r="Q643" s="171"/>
      <c r="R643" s="172"/>
      <c r="S643" s="171"/>
      <c r="T643" s="172"/>
      <c r="U643" s="171"/>
      <c r="V643" s="172"/>
      <c r="W643" s="171"/>
      <c r="X643" s="172"/>
      <c r="Y643" s="171"/>
      <c r="Z643" s="172"/>
      <c r="AA643" s="171"/>
      <c r="AB643" s="172"/>
      <c r="AC643" s="171"/>
      <c r="AD643" s="172"/>
      <c r="AE643" s="156"/>
      <c r="AF643" s="170"/>
      <c r="AG643" s="172"/>
      <c r="AH643" s="172"/>
      <c r="AI643" s="172"/>
      <c r="AJ643" s="172"/>
      <c r="AK643" s="172"/>
      <c r="AL643" s="172"/>
      <c r="AM643" s="172"/>
      <c r="AN643" s="172"/>
      <c r="AO643" s="172"/>
      <c r="AP643" s="172"/>
      <c r="AQ643" s="172"/>
      <c r="AR643" s="173"/>
      <c r="AS643" s="173"/>
    </row>
    <row r="644" ht="15.75" customHeight="1">
      <c r="A644" s="156"/>
      <c r="B644" s="156"/>
      <c r="C644" s="170"/>
      <c r="D644" s="170"/>
      <c r="E644" s="171"/>
      <c r="F644" s="172"/>
      <c r="G644" s="171"/>
      <c r="H644" s="172"/>
      <c r="I644" s="171"/>
      <c r="J644" s="172"/>
      <c r="K644" s="171"/>
      <c r="L644" s="172"/>
      <c r="M644" s="171"/>
      <c r="N644" s="172"/>
      <c r="O644" s="171"/>
      <c r="P644" s="172"/>
      <c r="Q644" s="171"/>
      <c r="R644" s="172"/>
      <c r="S644" s="171"/>
      <c r="T644" s="172"/>
      <c r="U644" s="171"/>
      <c r="V644" s="172"/>
      <c r="W644" s="171"/>
      <c r="X644" s="172"/>
      <c r="Y644" s="171"/>
      <c r="Z644" s="172"/>
      <c r="AA644" s="171"/>
      <c r="AB644" s="172"/>
      <c r="AC644" s="171"/>
      <c r="AD644" s="172"/>
      <c r="AE644" s="156"/>
      <c r="AF644" s="170"/>
      <c r="AG644" s="172"/>
      <c r="AH644" s="172"/>
      <c r="AI644" s="172"/>
      <c r="AJ644" s="172"/>
      <c r="AK644" s="172"/>
      <c r="AL644" s="172"/>
      <c r="AM644" s="172"/>
      <c r="AN644" s="172"/>
      <c r="AO644" s="172"/>
      <c r="AP644" s="172"/>
      <c r="AQ644" s="172"/>
      <c r="AR644" s="173"/>
      <c r="AS644" s="173"/>
    </row>
    <row r="645" ht="15.75" customHeight="1">
      <c r="A645" s="156"/>
      <c r="B645" s="156"/>
      <c r="C645" s="170"/>
      <c r="D645" s="170"/>
      <c r="E645" s="171"/>
      <c r="F645" s="172"/>
      <c r="G645" s="171"/>
      <c r="H645" s="172"/>
      <c r="I645" s="171"/>
      <c r="J645" s="172"/>
      <c r="K645" s="171"/>
      <c r="L645" s="172"/>
      <c r="M645" s="171"/>
      <c r="N645" s="172"/>
      <c r="O645" s="171"/>
      <c r="P645" s="172"/>
      <c r="Q645" s="171"/>
      <c r="R645" s="172"/>
      <c r="S645" s="171"/>
      <c r="T645" s="172"/>
      <c r="U645" s="171"/>
      <c r="V645" s="172"/>
      <c r="W645" s="171"/>
      <c r="X645" s="172"/>
      <c r="Y645" s="171"/>
      <c r="Z645" s="172"/>
      <c r="AA645" s="171"/>
      <c r="AB645" s="172"/>
      <c r="AC645" s="171"/>
      <c r="AD645" s="172"/>
      <c r="AE645" s="156"/>
      <c r="AF645" s="170"/>
      <c r="AG645" s="172"/>
      <c r="AH645" s="172"/>
      <c r="AI645" s="172"/>
      <c r="AJ645" s="172"/>
      <c r="AK645" s="172"/>
      <c r="AL645" s="172"/>
      <c r="AM645" s="172"/>
      <c r="AN645" s="172"/>
      <c r="AO645" s="172"/>
      <c r="AP645" s="172"/>
      <c r="AQ645" s="172"/>
      <c r="AR645" s="173"/>
      <c r="AS645" s="173"/>
    </row>
    <row r="646" ht="15.75" customHeight="1">
      <c r="A646" s="156"/>
      <c r="B646" s="156"/>
      <c r="C646" s="170"/>
      <c r="D646" s="170"/>
      <c r="E646" s="171"/>
      <c r="F646" s="172"/>
      <c r="G646" s="171"/>
      <c r="H646" s="172"/>
      <c r="I646" s="171"/>
      <c r="J646" s="172"/>
      <c r="K646" s="171"/>
      <c r="L646" s="172"/>
      <c r="M646" s="171"/>
      <c r="N646" s="172"/>
      <c r="O646" s="171"/>
      <c r="P646" s="172"/>
      <c r="Q646" s="171"/>
      <c r="R646" s="172"/>
      <c r="S646" s="171"/>
      <c r="T646" s="172"/>
      <c r="U646" s="171"/>
      <c r="V646" s="172"/>
      <c r="W646" s="171"/>
      <c r="X646" s="172"/>
      <c r="Y646" s="171"/>
      <c r="Z646" s="172"/>
      <c r="AA646" s="171"/>
      <c r="AB646" s="172"/>
      <c r="AC646" s="171"/>
      <c r="AD646" s="172"/>
      <c r="AE646" s="156"/>
      <c r="AF646" s="170"/>
      <c r="AG646" s="172"/>
      <c r="AH646" s="172"/>
      <c r="AI646" s="172"/>
      <c r="AJ646" s="172"/>
      <c r="AK646" s="172"/>
      <c r="AL646" s="172"/>
      <c r="AM646" s="172"/>
      <c r="AN646" s="172"/>
      <c r="AO646" s="172"/>
      <c r="AP646" s="172"/>
      <c r="AQ646" s="172"/>
      <c r="AR646" s="173"/>
      <c r="AS646" s="173"/>
    </row>
    <row r="647" ht="15.75" customHeight="1">
      <c r="A647" s="156"/>
      <c r="B647" s="156"/>
      <c r="C647" s="170"/>
      <c r="D647" s="170"/>
      <c r="E647" s="171"/>
      <c r="F647" s="172"/>
      <c r="G647" s="171"/>
      <c r="H647" s="172"/>
      <c r="I647" s="171"/>
      <c r="J647" s="172"/>
      <c r="K647" s="171"/>
      <c r="L647" s="172"/>
      <c r="M647" s="171"/>
      <c r="N647" s="172"/>
      <c r="O647" s="171"/>
      <c r="P647" s="172"/>
      <c r="Q647" s="171"/>
      <c r="R647" s="172"/>
      <c r="S647" s="171"/>
      <c r="T647" s="172"/>
      <c r="U647" s="171"/>
      <c r="V647" s="172"/>
      <c r="W647" s="171"/>
      <c r="X647" s="172"/>
      <c r="Y647" s="171"/>
      <c r="Z647" s="172"/>
      <c r="AA647" s="171"/>
      <c r="AB647" s="172"/>
      <c r="AC647" s="171"/>
      <c r="AD647" s="172"/>
      <c r="AE647" s="156"/>
      <c r="AF647" s="170"/>
      <c r="AG647" s="172"/>
      <c r="AH647" s="172"/>
      <c r="AI647" s="172"/>
      <c r="AJ647" s="172"/>
      <c r="AK647" s="172"/>
      <c r="AL647" s="172"/>
      <c r="AM647" s="172"/>
      <c r="AN647" s="172"/>
      <c r="AO647" s="172"/>
      <c r="AP647" s="172"/>
      <c r="AQ647" s="172"/>
      <c r="AR647" s="173"/>
      <c r="AS647" s="173"/>
    </row>
    <row r="648" ht="15.75" customHeight="1">
      <c r="A648" s="156"/>
      <c r="B648" s="156"/>
      <c r="C648" s="170"/>
      <c r="D648" s="170"/>
      <c r="E648" s="171"/>
      <c r="F648" s="172"/>
      <c r="G648" s="171"/>
      <c r="H648" s="172"/>
      <c r="I648" s="171"/>
      <c r="J648" s="172"/>
      <c r="K648" s="171"/>
      <c r="L648" s="172"/>
      <c r="M648" s="171"/>
      <c r="N648" s="172"/>
      <c r="O648" s="171"/>
      <c r="P648" s="172"/>
      <c r="Q648" s="171"/>
      <c r="R648" s="172"/>
      <c r="S648" s="171"/>
      <c r="T648" s="172"/>
      <c r="U648" s="171"/>
      <c r="V648" s="172"/>
      <c r="W648" s="171"/>
      <c r="X648" s="172"/>
      <c r="Y648" s="171"/>
      <c r="Z648" s="172"/>
      <c r="AA648" s="171"/>
      <c r="AB648" s="172"/>
      <c r="AC648" s="171"/>
      <c r="AD648" s="172"/>
      <c r="AE648" s="156"/>
      <c r="AF648" s="170"/>
      <c r="AG648" s="172"/>
      <c r="AH648" s="172"/>
      <c r="AI648" s="172"/>
      <c r="AJ648" s="172"/>
      <c r="AK648" s="172"/>
      <c r="AL648" s="172"/>
      <c r="AM648" s="172"/>
      <c r="AN648" s="172"/>
      <c r="AO648" s="172"/>
      <c r="AP648" s="172"/>
      <c r="AQ648" s="172"/>
      <c r="AR648" s="173"/>
      <c r="AS648" s="173"/>
    </row>
    <row r="649" ht="15.75" customHeight="1">
      <c r="A649" s="156"/>
      <c r="B649" s="156"/>
      <c r="C649" s="170"/>
      <c r="D649" s="170"/>
      <c r="E649" s="171"/>
      <c r="F649" s="172"/>
      <c r="G649" s="171"/>
      <c r="H649" s="172"/>
      <c r="I649" s="171"/>
      <c r="J649" s="172"/>
      <c r="K649" s="171"/>
      <c r="L649" s="172"/>
      <c r="M649" s="171"/>
      <c r="N649" s="172"/>
      <c r="O649" s="171"/>
      <c r="P649" s="172"/>
      <c r="Q649" s="171"/>
      <c r="R649" s="172"/>
      <c r="S649" s="171"/>
      <c r="T649" s="172"/>
      <c r="U649" s="171"/>
      <c r="V649" s="172"/>
      <c r="W649" s="171"/>
      <c r="X649" s="172"/>
      <c r="Y649" s="171"/>
      <c r="Z649" s="172"/>
      <c r="AA649" s="171"/>
      <c r="AB649" s="172"/>
      <c r="AC649" s="171"/>
      <c r="AD649" s="172"/>
      <c r="AE649" s="156"/>
      <c r="AF649" s="170"/>
      <c r="AG649" s="172"/>
      <c r="AH649" s="172"/>
      <c r="AI649" s="172"/>
      <c r="AJ649" s="172"/>
      <c r="AK649" s="172"/>
      <c r="AL649" s="172"/>
      <c r="AM649" s="172"/>
      <c r="AN649" s="172"/>
      <c r="AO649" s="172"/>
      <c r="AP649" s="172"/>
      <c r="AQ649" s="172"/>
      <c r="AR649" s="173"/>
      <c r="AS649" s="173"/>
    </row>
    <row r="650" ht="15.75" customHeight="1">
      <c r="A650" s="156"/>
      <c r="B650" s="156"/>
      <c r="C650" s="170"/>
      <c r="D650" s="170"/>
      <c r="E650" s="171"/>
      <c r="F650" s="172"/>
      <c r="G650" s="171"/>
      <c r="H650" s="172"/>
      <c r="I650" s="171"/>
      <c r="J650" s="172"/>
      <c r="K650" s="171"/>
      <c r="L650" s="172"/>
      <c r="M650" s="171"/>
      <c r="N650" s="172"/>
      <c r="O650" s="171"/>
      <c r="P650" s="172"/>
      <c r="Q650" s="171"/>
      <c r="R650" s="172"/>
      <c r="S650" s="171"/>
      <c r="T650" s="172"/>
      <c r="U650" s="171"/>
      <c r="V650" s="172"/>
      <c r="W650" s="171"/>
      <c r="X650" s="172"/>
      <c r="Y650" s="171"/>
      <c r="Z650" s="172"/>
      <c r="AA650" s="171"/>
      <c r="AB650" s="172"/>
      <c r="AC650" s="171"/>
      <c r="AD650" s="172"/>
      <c r="AE650" s="156"/>
      <c r="AF650" s="170"/>
      <c r="AG650" s="172"/>
      <c r="AH650" s="172"/>
      <c r="AI650" s="172"/>
      <c r="AJ650" s="172"/>
      <c r="AK650" s="172"/>
      <c r="AL650" s="172"/>
      <c r="AM650" s="172"/>
      <c r="AN650" s="172"/>
      <c r="AO650" s="172"/>
      <c r="AP650" s="172"/>
      <c r="AQ650" s="172"/>
      <c r="AR650" s="173"/>
      <c r="AS650" s="173"/>
    </row>
    <row r="651" ht="15.75" customHeight="1">
      <c r="A651" s="156"/>
      <c r="B651" s="156"/>
      <c r="C651" s="170"/>
      <c r="D651" s="170"/>
      <c r="E651" s="171"/>
      <c r="F651" s="172"/>
      <c r="G651" s="171"/>
      <c r="H651" s="172"/>
      <c r="I651" s="171"/>
      <c r="J651" s="172"/>
      <c r="K651" s="171"/>
      <c r="L651" s="172"/>
      <c r="M651" s="171"/>
      <c r="N651" s="172"/>
      <c r="O651" s="171"/>
      <c r="P651" s="172"/>
      <c r="Q651" s="171"/>
      <c r="R651" s="172"/>
      <c r="S651" s="171"/>
      <c r="T651" s="172"/>
      <c r="U651" s="171"/>
      <c r="V651" s="172"/>
      <c r="W651" s="171"/>
      <c r="X651" s="172"/>
      <c r="Y651" s="171"/>
      <c r="Z651" s="172"/>
      <c r="AA651" s="171"/>
      <c r="AB651" s="172"/>
      <c r="AC651" s="171"/>
      <c r="AD651" s="172"/>
      <c r="AE651" s="156"/>
      <c r="AF651" s="170"/>
      <c r="AG651" s="172"/>
      <c r="AH651" s="172"/>
      <c r="AI651" s="172"/>
      <c r="AJ651" s="172"/>
      <c r="AK651" s="172"/>
      <c r="AL651" s="172"/>
      <c r="AM651" s="172"/>
      <c r="AN651" s="172"/>
      <c r="AO651" s="172"/>
      <c r="AP651" s="172"/>
      <c r="AQ651" s="172"/>
      <c r="AR651" s="173"/>
      <c r="AS651" s="173"/>
    </row>
    <row r="652" ht="15.75" customHeight="1">
      <c r="A652" s="156"/>
      <c r="B652" s="156"/>
      <c r="C652" s="170"/>
      <c r="D652" s="170"/>
      <c r="E652" s="171"/>
      <c r="F652" s="172"/>
      <c r="G652" s="171"/>
      <c r="H652" s="172"/>
      <c r="I652" s="171"/>
      <c r="J652" s="172"/>
      <c r="K652" s="171"/>
      <c r="L652" s="172"/>
      <c r="M652" s="171"/>
      <c r="N652" s="172"/>
      <c r="O652" s="171"/>
      <c r="P652" s="172"/>
      <c r="Q652" s="171"/>
      <c r="R652" s="172"/>
      <c r="S652" s="171"/>
      <c r="T652" s="172"/>
      <c r="U652" s="171"/>
      <c r="V652" s="172"/>
      <c r="W652" s="171"/>
      <c r="X652" s="172"/>
      <c r="Y652" s="171"/>
      <c r="Z652" s="172"/>
      <c r="AA652" s="171"/>
      <c r="AB652" s="172"/>
      <c r="AC652" s="171"/>
      <c r="AD652" s="172"/>
      <c r="AE652" s="156"/>
      <c r="AF652" s="170"/>
      <c r="AG652" s="172"/>
      <c r="AH652" s="172"/>
      <c r="AI652" s="172"/>
      <c r="AJ652" s="172"/>
      <c r="AK652" s="172"/>
      <c r="AL652" s="172"/>
      <c r="AM652" s="172"/>
      <c r="AN652" s="172"/>
      <c r="AO652" s="172"/>
      <c r="AP652" s="172"/>
      <c r="AQ652" s="172"/>
      <c r="AR652" s="173"/>
      <c r="AS652" s="173"/>
    </row>
    <row r="653" ht="15.75" customHeight="1">
      <c r="A653" s="156"/>
      <c r="B653" s="156"/>
      <c r="C653" s="170"/>
      <c r="D653" s="170"/>
      <c r="E653" s="171"/>
      <c r="F653" s="172"/>
      <c r="G653" s="171"/>
      <c r="H653" s="172"/>
      <c r="I653" s="171"/>
      <c r="J653" s="172"/>
      <c r="K653" s="171"/>
      <c r="L653" s="172"/>
      <c r="M653" s="171"/>
      <c r="N653" s="172"/>
      <c r="O653" s="171"/>
      <c r="P653" s="172"/>
      <c r="Q653" s="171"/>
      <c r="R653" s="172"/>
      <c r="S653" s="171"/>
      <c r="T653" s="172"/>
      <c r="U653" s="171"/>
      <c r="V653" s="172"/>
      <c r="W653" s="171"/>
      <c r="X653" s="172"/>
      <c r="Y653" s="171"/>
      <c r="Z653" s="172"/>
      <c r="AA653" s="171"/>
      <c r="AB653" s="172"/>
      <c r="AC653" s="171"/>
      <c r="AD653" s="172"/>
      <c r="AE653" s="156"/>
      <c r="AF653" s="170"/>
      <c r="AG653" s="172"/>
      <c r="AH653" s="172"/>
      <c r="AI653" s="172"/>
      <c r="AJ653" s="172"/>
      <c r="AK653" s="172"/>
      <c r="AL653" s="172"/>
      <c r="AM653" s="172"/>
      <c r="AN653" s="172"/>
      <c r="AO653" s="172"/>
      <c r="AP653" s="172"/>
      <c r="AQ653" s="172"/>
      <c r="AR653" s="173"/>
      <c r="AS653" s="173"/>
    </row>
    <row r="654" ht="15.75" customHeight="1">
      <c r="A654" s="156"/>
      <c r="B654" s="156"/>
      <c r="C654" s="170"/>
      <c r="D654" s="170"/>
      <c r="E654" s="171"/>
      <c r="F654" s="172"/>
      <c r="G654" s="171"/>
      <c r="H654" s="172"/>
      <c r="I654" s="171"/>
      <c r="J654" s="172"/>
      <c r="K654" s="171"/>
      <c r="L654" s="172"/>
      <c r="M654" s="171"/>
      <c r="N654" s="172"/>
      <c r="O654" s="171"/>
      <c r="P654" s="172"/>
      <c r="Q654" s="171"/>
      <c r="R654" s="172"/>
      <c r="S654" s="171"/>
      <c r="T654" s="172"/>
      <c r="U654" s="171"/>
      <c r="V654" s="172"/>
      <c r="W654" s="171"/>
      <c r="X654" s="172"/>
      <c r="Y654" s="171"/>
      <c r="Z654" s="172"/>
      <c r="AA654" s="171"/>
      <c r="AB654" s="172"/>
      <c r="AC654" s="171"/>
      <c r="AD654" s="172"/>
      <c r="AE654" s="156"/>
      <c r="AF654" s="170"/>
      <c r="AG654" s="172"/>
      <c r="AH654" s="172"/>
      <c r="AI654" s="172"/>
      <c r="AJ654" s="172"/>
      <c r="AK654" s="172"/>
      <c r="AL654" s="172"/>
      <c r="AM654" s="172"/>
      <c r="AN654" s="172"/>
      <c r="AO654" s="172"/>
      <c r="AP654" s="172"/>
      <c r="AQ654" s="172"/>
      <c r="AR654" s="173"/>
      <c r="AS654" s="173"/>
    </row>
    <row r="655" ht="15.75" customHeight="1">
      <c r="A655" s="156"/>
      <c r="B655" s="156"/>
      <c r="C655" s="170"/>
      <c r="D655" s="170"/>
      <c r="E655" s="171"/>
      <c r="F655" s="172"/>
      <c r="G655" s="171"/>
      <c r="H655" s="172"/>
      <c r="I655" s="171"/>
      <c r="J655" s="172"/>
      <c r="K655" s="171"/>
      <c r="L655" s="172"/>
      <c r="M655" s="171"/>
      <c r="N655" s="172"/>
      <c r="O655" s="171"/>
      <c r="P655" s="172"/>
      <c r="Q655" s="171"/>
      <c r="R655" s="172"/>
      <c r="S655" s="171"/>
      <c r="T655" s="172"/>
      <c r="U655" s="171"/>
      <c r="V655" s="172"/>
      <c r="W655" s="171"/>
      <c r="X655" s="172"/>
      <c r="Y655" s="171"/>
      <c r="Z655" s="172"/>
      <c r="AA655" s="171"/>
      <c r="AB655" s="172"/>
      <c r="AC655" s="171"/>
      <c r="AD655" s="172"/>
      <c r="AE655" s="156"/>
      <c r="AF655" s="170"/>
      <c r="AG655" s="172"/>
      <c r="AH655" s="172"/>
      <c r="AI655" s="172"/>
      <c r="AJ655" s="172"/>
      <c r="AK655" s="172"/>
      <c r="AL655" s="172"/>
      <c r="AM655" s="172"/>
      <c r="AN655" s="172"/>
      <c r="AO655" s="172"/>
      <c r="AP655" s="172"/>
      <c r="AQ655" s="172"/>
      <c r="AR655" s="173"/>
      <c r="AS655" s="173"/>
    </row>
    <row r="656" ht="15.75" customHeight="1">
      <c r="A656" s="156"/>
      <c r="B656" s="156"/>
      <c r="C656" s="170"/>
      <c r="D656" s="170"/>
      <c r="E656" s="171"/>
      <c r="F656" s="172"/>
      <c r="G656" s="171"/>
      <c r="H656" s="172"/>
      <c r="I656" s="171"/>
      <c r="J656" s="172"/>
      <c r="K656" s="171"/>
      <c r="L656" s="172"/>
      <c r="M656" s="171"/>
      <c r="N656" s="172"/>
      <c r="O656" s="171"/>
      <c r="P656" s="172"/>
      <c r="Q656" s="171"/>
      <c r="R656" s="172"/>
      <c r="S656" s="171"/>
      <c r="T656" s="172"/>
      <c r="U656" s="171"/>
      <c r="V656" s="172"/>
      <c r="W656" s="171"/>
      <c r="X656" s="172"/>
      <c r="Y656" s="171"/>
      <c r="Z656" s="172"/>
      <c r="AA656" s="171"/>
      <c r="AB656" s="172"/>
      <c r="AC656" s="171"/>
      <c r="AD656" s="172"/>
      <c r="AE656" s="156"/>
      <c r="AF656" s="170"/>
      <c r="AG656" s="172"/>
      <c r="AH656" s="172"/>
      <c r="AI656" s="172"/>
      <c r="AJ656" s="172"/>
      <c r="AK656" s="172"/>
      <c r="AL656" s="172"/>
      <c r="AM656" s="172"/>
      <c r="AN656" s="172"/>
      <c r="AO656" s="172"/>
      <c r="AP656" s="172"/>
      <c r="AQ656" s="172"/>
      <c r="AR656" s="173"/>
      <c r="AS656" s="173"/>
    </row>
    <row r="657" ht="15.75" customHeight="1">
      <c r="A657" s="156"/>
      <c r="B657" s="156"/>
      <c r="C657" s="170"/>
      <c r="D657" s="170"/>
      <c r="E657" s="171"/>
      <c r="F657" s="172"/>
      <c r="G657" s="171"/>
      <c r="H657" s="172"/>
      <c r="I657" s="171"/>
      <c r="J657" s="172"/>
      <c r="K657" s="171"/>
      <c r="L657" s="172"/>
      <c r="M657" s="171"/>
      <c r="N657" s="172"/>
      <c r="O657" s="171"/>
      <c r="P657" s="172"/>
      <c r="Q657" s="171"/>
      <c r="R657" s="172"/>
      <c r="S657" s="171"/>
      <c r="T657" s="172"/>
      <c r="U657" s="171"/>
      <c r="V657" s="172"/>
      <c r="W657" s="171"/>
      <c r="X657" s="172"/>
      <c r="Y657" s="171"/>
      <c r="Z657" s="172"/>
      <c r="AA657" s="171"/>
      <c r="AB657" s="172"/>
      <c r="AC657" s="171"/>
      <c r="AD657" s="172"/>
      <c r="AE657" s="156"/>
      <c r="AF657" s="170"/>
      <c r="AG657" s="172"/>
      <c r="AH657" s="172"/>
      <c r="AI657" s="172"/>
      <c r="AJ657" s="172"/>
      <c r="AK657" s="172"/>
      <c r="AL657" s="172"/>
      <c r="AM657" s="172"/>
      <c r="AN657" s="172"/>
      <c r="AO657" s="172"/>
      <c r="AP657" s="172"/>
      <c r="AQ657" s="172"/>
      <c r="AR657" s="173"/>
      <c r="AS657" s="173"/>
    </row>
    <row r="658" ht="15.75" customHeight="1">
      <c r="A658" s="156"/>
      <c r="B658" s="156"/>
      <c r="C658" s="170"/>
      <c r="D658" s="170"/>
      <c r="E658" s="171"/>
      <c r="F658" s="172"/>
      <c r="G658" s="171"/>
      <c r="H658" s="172"/>
      <c r="I658" s="171"/>
      <c r="J658" s="172"/>
      <c r="K658" s="171"/>
      <c r="L658" s="172"/>
      <c r="M658" s="171"/>
      <c r="N658" s="172"/>
      <c r="O658" s="171"/>
      <c r="P658" s="172"/>
      <c r="Q658" s="171"/>
      <c r="R658" s="172"/>
      <c r="S658" s="171"/>
      <c r="T658" s="172"/>
      <c r="U658" s="171"/>
      <c r="V658" s="172"/>
      <c r="W658" s="171"/>
      <c r="X658" s="172"/>
      <c r="Y658" s="171"/>
      <c r="Z658" s="172"/>
      <c r="AA658" s="171"/>
      <c r="AB658" s="172"/>
      <c r="AC658" s="171"/>
      <c r="AD658" s="172"/>
      <c r="AE658" s="156"/>
      <c r="AF658" s="170"/>
      <c r="AG658" s="172"/>
      <c r="AH658" s="172"/>
      <c r="AI658" s="172"/>
      <c r="AJ658" s="172"/>
      <c r="AK658" s="172"/>
      <c r="AL658" s="172"/>
      <c r="AM658" s="172"/>
      <c r="AN658" s="172"/>
      <c r="AO658" s="172"/>
      <c r="AP658" s="172"/>
      <c r="AQ658" s="172"/>
      <c r="AR658" s="173"/>
      <c r="AS658" s="173"/>
    </row>
    <row r="659" ht="15.75" customHeight="1">
      <c r="A659" s="156"/>
      <c r="B659" s="156"/>
      <c r="C659" s="170"/>
      <c r="D659" s="170"/>
      <c r="E659" s="171"/>
      <c r="F659" s="172"/>
      <c r="G659" s="171"/>
      <c r="H659" s="172"/>
      <c r="I659" s="171"/>
      <c r="J659" s="172"/>
      <c r="K659" s="171"/>
      <c r="L659" s="172"/>
      <c r="M659" s="171"/>
      <c r="N659" s="172"/>
      <c r="O659" s="171"/>
      <c r="P659" s="172"/>
      <c r="Q659" s="171"/>
      <c r="R659" s="172"/>
      <c r="S659" s="171"/>
      <c r="T659" s="172"/>
      <c r="U659" s="171"/>
      <c r="V659" s="172"/>
      <c r="W659" s="171"/>
      <c r="X659" s="172"/>
      <c r="Y659" s="171"/>
      <c r="Z659" s="172"/>
      <c r="AA659" s="171"/>
      <c r="AB659" s="172"/>
      <c r="AC659" s="171"/>
      <c r="AD659" s="172"/>
      <c r="AE659" s="156"/>
      <c r="AF659" s="170"/>
      <c r="AG659" s="172"/>
      <c r="AH659" s="172"/>
      <c r="AI659" s="172"/>
      <c r="AJ659" s="172"/>
      <c r="AK659" s="172"/>
      <c r="AL659" s="172"/>
      <c r="AM659" s="172"/>
      <c r="AN659" s="172"/>
      <c r="AO659" s="172"/>
      <c r="AP659" s="172"/>
      <c r="AQ659" s="172"/>
      <c r="AR659" s="173"/>
      <c r="AS659" s="173"/>
    </row>
    <row r="660" ht="15.75" customHeight="1">
      <c r="A660" s="156"/>
      <c r="B660" s="156"/>
      <c r="C660" s="170"/>
      <c r="D660" s="170"/>
      <c r="E660" s="171"/>
      <c r="F660" s="172"/>
      <c r="G660" s="171"/>
      <c r="H660" s="172"/>
      <c r="I660" s="171"/>
      <c r="J660" s="172"/>
      <c r="K660" s="171"/>
      <c r="L660" s="172"/>
      <c r="M660" s="171"/>
      <c r="N660" s="172"/>
      <c r="O660" s="171"/>
      <c r="P660" s="172"/>
      <c r="Q660" s="171"/>
      <c r="R660" s="172"/>
      <c r="S660" s="171"/>
      <c r="T660" s="172"/>
      <c r="U660" s="171"/>
      <c r="V660" s="172"/>
      <c r="W660" s="171"/>
      <c r="X660" s="172"/>
      <c r="Y660" s="171"/>
      <c r="Z660" s="172"/>
      <c r="AA660" s="171"/>
      <c r="AB660" s="172"/>
      <c r="AC660" s="171"/>
      <c r="AD660" s="172"/>
      <c r="AE660" s="156"/>
      <c r="AF660" s="170"/>
      <c r="AG660" s="172"/>
      <c r="AH660" s="172"/>
      <c r="AI660" s="172"/>
      <c r="AJ660" s="172"/>
      <c r="AK660" s="172"/>
      <c r="AL660" s="172"/>
      <c r="AM660" s="172"/>
      <c r="AN660" s="172"/>
      <c r="AO660" s="172"/>
      <c r="AP660" s="172"/>
      <c r="AQ660" s="172"/>
      <c r="AR660" s="173"/>
      <c r="AS660" s="173"/>
    </row>
    <row r="661" ht="15.75" customHeight="1">
      <c r="A661" s="156"/>
      <c r="B661" s="156"/>
      <c r="C661" s="170"/>
      <c r="D661" s="170"/>
      <c r="E661" s="171"/>
      <c r="F661" s="172"/>
      <c r="G661" s="171"/>
      <c r="H661" s="172"/>
      <c r="I661" s="171"/>
      <c r="J661" s="172"/>
      <c r="K661" s="171"/>
      <c r="L661" s="172"/>
      <c r="M661" s="171"/>
      <c r="N661" s="172"/>
      <c r="O661" s="171"/>
      <c r="P661" s="172"/>
      <c r="Q661" s="171"/>
      <c r="R661" s="172"/>
      <c r="S661" s="171"/>
      <c r="T661" s="172"/>
      <c r="U661" s="171"/>
      <c r="V661" s="172"/>
      <c r="W661" s="171"/>
      <c r="X661" s="172"/>
      <c r="Y661" s="171"/>
      <c r="Z661" s="172"/>
      <c r="AA661" s="171"/>
      <c r="AB661" s="172"/>
      <c r="AC661" s="171"/>
      <c r="AD661" s="172"/>
      <c r="AE661" s="156"/>
      <c r="AF661" s="170"/>
      <c r="AG661" s="172"/>
      <c r="AH661" s="172"/>
      <c r="AI661" s="172"/>
      <c r="AJ661" s="172"/>
      <c r="AK661" s="172"/>
      <c r="AL661" s="172"/>
      <c r="AM661" s="172"/>
      <c r="AN661" s="172"/>
      <c r="AO661" s="172"/>
      <c r="AP661" s="172"/>
      <c r="AQ661" s="172"/>
      <c r="AR661" s="173"/>
      <c r="AS661" s="173"/>
    </row>
    <row r="662" ht="15.75" customHeight="1">
      <c r="A662" s="156"/>
      <c r="B662" s="156"/>
      <c r="C662" s="170"/>
      <c r="D662" s="170"/>
      <c r="E662" s="171"/>
      <c r="F662" s="172"/>
      <c r="G662" s="171"/>
      <c r="H662" s="172"/>
      <c r="I662" s="171"/>
      <c r="J662" s="172"/>
      <c r="K662" s="171"/>
      <c r="L662" s="172"/>
      <c r="M662" s="171"/>
      <c r="N662" s="172"/>
      <c r="O662" s="171"/>
      <c r="P662" s="172"/>
      <c r="Q662" s="171"/>
      <c r="R662" s="172"/>
      <c r="S662" s="171"/>
      <c r="T662" s="172"/>
      <c r="U662" s="171"/>
      <c r="V662" s="172"/>
      <c r="W662" s="171"/>
      <c r="X662" s="172"/>
      <c r="Y662" s="171"/>
      <c r="Z662" s="172"/>
      <c r="AA662" s="171"/>
      <c r="AB662" s="172"/>
      <c r="AC662" s="171"/>
      <c r="AD662" s="172"/>
      <c r="AE662" s="156"/>
      <c r="AF662" s="170"/>
      <c r="AG662" s="172"/>
      <c r="AH662" s="172"/>
      <c r="AI662" s="172"/>
      <c r="AJ662" s="172"/>
      <c r="AK662" s="172"/>
      <c r="AL662" s="172"/>
      <c r="AM662" s="172"/>
      <c r="AN662" s="172"/>
      <c r="AO662" s="172"/>
      <c r="AP662" s="172"/>
      <c r="AQ662" s="172"/>
      <c r="AR662" s="173"/>
      <c r="AS662" s="173"/>
    </row>
    <row r="663" ht="15.75" customHeight="1">
      <c r="A663" s="156"/>
      <c r="B663" s="156"/>
      <c r="C663" s="170"/>
      <c r="D663" s="170"/>
      <c r="E663" s="171"/>
      <c r="F663" s="172"/>
      <c r="G663" s="171"/>
      <c r="H663" s="172"/>
      <c r="I663" s="171"/>
      <c r="J663" s="172"/>
      <c r="K663" s="171"/>
      <c r="L663" s="172"/>
      <c r="M663" s="171"/>
      <c r="N663" s="172"/>
      <c r="O663" s="171"/>
      <c r="P663" s="172"/>
      <c r="Q663" s="171"/>
      <c r="R663" s="172"/>
      <c r="S663" s="171"/>
      <c r="T663" s="172"/>
      <c r="U663" s="171"/>
      <c r="V663" s="172"/>
      <c r="W663" s="171"/>
      <c r="X663" s="172"/>
      <c r="Y663" s="171"/>
      <c r="Z663" s="172"/>
      <c r="AA663" s="171"/>
      <c r="AB663" s="172"/>
      <c r="AC663" s="171"/>
      <c r="AD663" s="172"/>
      <c r="AE663" s="156"/>
      <c r="AF663" s="170"/>
      <c r="AG663" s="172"/>
      <c r="AH663" s="172"/>
      <c r="AI663" s="172"/>
      <c r="AJ663" s="172"/>
      <c r="AK663" s="172"/>
      <c r="AL663" s="172"/>
      <c r="AM663" s="172"/>
      <c r="AN663" s="172"/>
      <c r="AO663" s="172"/>
      <c r="AP663" s="172"/>
      <c r="AQ663" s="172"/>
      <c r="AR663" s="173"/>
      <c r="AS663" s="173"/>
    </row>
    <row r="664" ht="15.75" customHeight="1">
      <c r="A664" s="156"/>
      <c r="B664" s="156"/>
      <c r="C664" s="170"/>
      <c r="D664" s="170"/>
      <c r="E664" s="171"/>
      <c r="F664" s="172"/>
      <c r="G664" s="171"/>
      <c r="H664" s="172"/>
      <c r="I664" s="171"/>
      <c r="J664" s="172"/>
      <c r="K664" s="171"/>
      <c r="L664" s="172"/>
      <c r="M664" s="171"/>
      <c r="N664" s="172"/>
      <c r="O664" s="171"/>
      <c r="P664" s="172"/>
      <c r="Q664" s="171"/>
      <c r="R664" s="172"/>
      <c r="S664" s="171"/>
      <c r="T664" s="172"/>
      <c r="U664" s="171"/>
      <c r="V664" s="172"/>
      <c r="W664" s="171"/>
      <c r="X664" s="172"/>
      <c r="Y664" s="171"/>
      <c r="Z664" s="172"/>
      <c r="AA664" s="171"/>
      <c r="AB664" s="172"/>
      <c r="AC664" s="171"/>
      <c r="AD664" s="172"/>
      <c r="AE664" s="156"/>
      <c r="AF664" s="170"/>
      <c r="AG664" s="172"/>
      <c r="AH664" s="172"/>
      <c r="AI664" s="172"/>
      <c r="AJ664" s="172"/>
      <c r="AK664" s="172"/>
      <c r="AL664" s="172"/>
      <c r="AM664" s="172"/>
      <c r="AN664" s="172"/>
      <c r="AO664" s="172"/>
      <c r="AP664" s="172"/>
      <c r="AQ664" s="172"/>
      <c r="AR664" s="173"/>
      <c r="AS664" s="173"/>
    </row>
    <row r="665" ht="15.75" customHeight="1">
      <c r="A665" s="156"/>
      <c r="B665" s="156"/>
      <c r="C665" s="170"/>
      <c r="D665" s="170"/>
      <c r="E665" s="171"/>
      <c r="F665" s="172"/>
      <c r="G665" s="171"/>
      <c r="H665" s="172"/>
      <c r="I665" s="171"/>
      <c r="J665" s="172"/>
      <c r="K665" s="171"/>
      <c r="L665" s="172"/>
      <c r="M665" s="171"/>
      <c r="N665" s="172"/>
      <c r="O665" s="171"/>
      <c r="P665" s="172"/>
      <c r="Q665" s="171"/>
      <c r="R665" s="172"/>
      <c r="S665" s="171"/>
      <c r="T665" s="172"/>
      <c r="U665" s="171"/>
      <c r="V665" s="172"/>
      <c r="W665" s="171"/>
      <c r="X665" s="172"/>
      <c r="Y665" s="171"/>
      <c r="Z665" s="172"/>
      <c r="AA665" s="171"/>
      <c r="AB665" s="172"/>
      <c r="AC665" s="171"/>
      <c r="AD665" s="172"/>
      <c r="AE665" s="156"/>
      <c r="AF665" s="170"/>
      <c r="AG665" s="172"/>
      <c r="AH665" s="172"/>
      <c r="AI665" s="172"/>
      <c r="AJ665" s="172"/>
      <c r="AK665" s="172"/>
      <c r="AL665" s="172"/>
      <c r="AM665" s="172"/>
      <c r="AN665" s="172"/>
      <c r="AO665" s="172"/>
      <c r="AP665" s="172"/>
      <c r="AQ665" s="172"/>
      <c r="AR665" s="173"/>
      <c r="AS665" s="173"/>
    </row>
    <row r="666" ht="15.75" customHeight="1">
      <c r="A666" s="156"/>
      <c r="B666" s="156"/>
      <c r="C666" s="170"/>
      <c r="D666" s="170"/>
      <c r="E666" s="171"/>
      <c r="F666" s="172"/>
      <c r="G666" s="171"/>
      <c r="H666" s="172"/>
      <c r="I666" s="171"/>
      <c r="J666" s="172"/>
      <c r="K666" s="171"/>
      <c r="L666" s="172"/>
      <c r="M666" s="171"/>
      <c r="N666" s="172"/>
      <c r="O666" s="171"/>
      <c r="P666" s="172"/>
      <c r="Q666" s="171"/>
      <c r="R666" s="172"/>
      <c r="S666" s="171"/>
      <c r="T666" s="172"/>
      <c r="U666" s="171"/>
      <c r="V666" s="172"/>
      <c r="W666" s="171"/>
      <c r="X666" s="172"/>
      <c r="Y666" s="171"/>
      <c r="Z666" s="172"/>
      <c r="AA666" s="171"/>
      <c r="AB666" s="172"/>
      <c r="AC666" s="171"/>
      <c r="AD666" s="172"/>
      <c r="AE666" s="156"/>
      <c r="AF666" s="170"/>
      <c r="AG666" s="172"/>
      <c r="AH666" s="172"/>
      <c r="AI666" s="172"/>
      <c r="AJ666" s="172"/>
      <c r="AK666" s="172"/>
      <c r="AL666" s="172"/>
      <c r="AM666" s="172"/>
      <c r="AN666" s="172"/>
      <c r="AO666" s="172"/>
      <c r="AP666" s="172"/>
      <c r="AQ666" s="172"/>
      <c r="AR666" s="173"/>
      <c r="AS666" s="173"/>
    </row>
    <row r="667" ht="15.75" customHeight="1">
      <c r="A667" s="156"/>
      <c r="B667" s="156"/>
      <c r="C667" s="170"/>
      <c r="D667" s="170"/>
      <c r="E667" s="171"/>
      <c r="F667" s="172"/>
      <c r="G667" s="171"/>
      <c r="H667" s="172"/>
      <c r="I667" s="171"/>
      <c r="J667" s="172"/>
      <c r="K667" s="171"/>
      <c r="L667" s="172"/>
      <c r="M667" s="171"/>
      <c r="N667" s="172"/>
      <c r="O667" s="171"/>
      <c r="P667" s="172"/>
      <c r="Q667" s="171"/>
      <c r="R667" s="172"/>
      <c r="S667" s="171"/>
      <c r="T667" s="172"/>
      <c r="U667" s="171"/>
      <c r="V667" s="172"/>
      <c r="W667" s="171"/>
      <c r="X667" s="172"/>
      <c r="Y667" s="171"/>
      <c r="Z667" s="172"/>
      <c r="AA667" s="171"/>
      <c r="AB667" s="172"/>
      <c r="AC667" s="171"/>
      <c r="AD667" s="172"/>
      <c r="AE667" s="156"/>
      <c r="AF667" s="170"/>
      <c r="AG667" s="172"/>
      <c r="AH667" s="172"/>
      <c r="AI667" s="172"/>
      <c r="AJ667" s="172"/>
      <c r="AK667" s="172"/>
      <c r="AL667" s="172"/>
      <c r="AM667" s="172"/>
      <c r="AN667" s="172"/>
      <c r="AO667" s="172"/>
      <c r="AP667" s="172"/>
      <c r="AQ667" s="172"/>
      <c r="AR667" s="173"/>
      <c r="AS667" s="173"/>
    </row>
    <row r="668" ht="15.75" customHeight="1">
      <c r="A668" s="156"/>
      <c r="B668" s="156"/>
      <c r="C668" s="170"/>
      <c r="D668" s="170"/>
      <c r="E668" s="171"/>
      <c r="F668" s="172"/>
      <c r="G668" s="171"/>
      <c r="H668" s="172"/>
      <c r="I668" s="171"/>
      <c r="J668" s="172"/>
      <c r="K668" s="171"/>
      <c r="L668" s="172"/>
      <c r="M668" s="171"/>
      <c r="N668" s="172"/>
      <c r="O668" s="171"/>
      <c r="P668" s="172"/>
      <c r="Q668" s="171"/>
      <c r="R668" s="172"/>
      <c r="S668" s="171"/>
      <c r="T668" s="172"/>
      <c r="U668" s="171"/>
      <c r="V668" s="172"/>
      <c r="W668" s="171"/>
      <c r="X668" s="172"/>
      <c r="Y668" s="171"/>
      <c r="Z668" s="172"/>
      <c r="AA668" s="171"/>
      <c r="AB668" s="172"/>
      <c r="AC668" s="171"/>
      <c r="AD668" s="172"/>
      <c r="AE668" s="156"/>
      <c r="AF668" s="170"/>
      <c r="AG668" s="172"/>
      <c r="AH668" s="172"/>
      <c r="AI668" s="172"/>
      <c r="AJ668" s="172"/>
      <c r="AK668" s="172"/>
      <c r="AL668" s="172"/>
      <c r="AM668" s="172"/>
      <c r="AN668" s="172"/>
      <c r="AO668" s="172"/>
      <c r="AP668" s="172"/>
      <c r="AQ668" s="172"/>
      <c r="AR668" s="173"/>
      <c r="AS668" s="173"/>
    </row>
    <row r="669" ht="15.75" customHeight="1">
      <c r="A669" s="156"/>
      <c r="B669" s="156"/>
      <c r="C669" s="170"/>
      <c r="D669" s="170"/>
      <c r="E669" s="171"/>
      <c r="F669" s="172"/>
      <c r="G669" s="171"/>
      <c r="H669" s="172"/>
      <c r="I669" s="171"/>
      <c r="J669" s="172"/>
      <c r="K669" s="171"/>
      <c r="L669" s="172"/>
      <c r="M669" s="171"/>
      <c r="N669" s="172"/>
      <c r="O669" s="171"/>
      <c r="P669" s="172"/>
      <c r="Q669" s="171"/>
      <c r="R669" s="172"/>
      <c r="S669" s="171"/>
      <c r="T669" s="172"/>
      <c r="U669" s="171"/>
      <c r="V669" s="172"/>
      <c r="W669" s="171"/>
      <c r="X669" s="172"/>
      <c r="Y669" s="171"/>
      <c r="Z669" s="172"/>
      <c r="AA669" s="171"/>
      <c r="AB669" s="172"/>
      <c r="AC669" s="171"/>
      <c r="AD669" s="172"/>
      <c r="AE669" s="156"/>
      <c r="AF669" s="170"/>
      <c r="AG669" s="172"/>
      <c r="AH669" s="172"/>
      <c r="AI669" s="172"/>
      <c r="AJ669" s="172"/>
      <c r="AK669" s="172"/>
      <c r="AL669" s="172"/>
      <c r="AM669" s="172"/>
      <c r="AN669" s="172"/>
      <c r="AO669" s="172"/>
      <c r="AP669" s="172"/>
      <c r="AQ669" s="172"/>
      <c r="AR669" s="173"/>
      <c r="AS669" s="173"/>
    </row>
    <row r="670" ht="15.75" customHeight="1">
      <c r="A670" s="156"/>
      <c r="B670" s="156"/>
      <c r="C670" s="170"/>
      <c r="D670" s="170"/>
      <c r="E670" s="171"/>
      <c r="F670" s="172"/>
      <c r="G670" s="171"/>
      <c r="H670" s="172"/>
      <c r="I670" s="171"/>
      <c r="J670" s="172"/>
      <c r="K670" s="171"/>
      <c r="L670" s="172"/>
      <c r="M670" s="171"/>
      <c r="N670" s="172"/>
      <c r="O670" s="171"/>
      <c r="P670" s="172"/>
      <c r="Q670" s="171"/>
      <c r="R670" s="172"/>
      <c r="S670" s="171"/>
      <c r="T670" s="172"/>
      <c r="U670" s="171"/>
      <c r="V670" s="172"/>
      <c r="W670" s="171"/>
      <c r="X670" s="172"/>
      <c r="Y670" s="171"/>
      <c r="Z670" s="172"/>
      <c r="AA670" s="171"/>
      <c r="AB670" s="172"/>
      <c r="AC670" s="171"/>
      <c r="AD670" s="172"/>
      <c r="AE670" s="156"/>
      <c r="AF670" s="170"/>
      <c r="AG670" s="172"/>
      <c r="AH670" s="172"/>
      <c r="AI670" s="172"/>
      <c r="AJ670" s="172"/>
      <c r="AK670" s="172"/>
      <c r="AL670" s="172"/>
      <c r="AM670" s="172"/>
      <c r="AN670" s="172"/>
      <c r="AO670" s="172"/>
      <c r="AP670" s="172"/>
      <c r="AQ670" s="172"/>
      <c r="AR670" s="173"/>
      <c r="AS670" s="173"/>
    </row>
    <row r="671" ht="15.75" customHeight="1">
      <c r="A671" s="156"/>
      <c r="B671" s="156"/>
      <c r="C671" s="170"/>
      <c r="D671" s="170"/>
      <c r="E671" s="171"/>
      <c r="F671" s="172"/>
      <c r="G671" s="171"/>
      <c r="H671" s="172"/>
      <c r="I671" s="171"/>
      <c r="J671" s="172"/>
      <c r="K671" s="171"/>
      <c r="L671" s="172"/>
      <c r="M671" s="171"/>
      <c r="N671" s="172"/>
      <c r="O671" s="171"/>
      <c r="P671" s="172"/>
      <c r="Q671" s="171"/>
      <c r="R671" s="172"/>
      <c r="S671" s="171"/>
      <c r="T671" s="172"/>
      <c r="U671" s="171"/>
      <c r="V671" s="172"/>
      <c r="W671" s="171"/>
      <c r="X671" s="172"/>
      <c r="Y671" s="171"/>
      <c r="Z671" s="172"/>
      <c r="AA671" s="171"/>
      <c r="AB671" s="172"/>
      <c r="AC671" s="171"/>
      <c r="AD671" s="172"/>
      <c r="AE671" s="156"/>
      <c r="AF671" s="170"/>
      <c r="AG671" s="172"/>
      <c r="AH671" s="172"/>
      <c r="AI671" s="172"/>
      <c r="AJ671" s="172"/>
      <c r="AK671" s="172"/>
      <c r="AL671" s="172"/>
      <c r="AM671" s="172"/>
      <c r="AN671" s="172"/>
      <c r="AO671" s="172"/>
      <c r="AP671" s="172"/>
      <c r="AQ671" s="172"/>
      <c r="AR671" s="173"/>
      <c r="AS671" s="173"/>
    </row>
    <row r="672" ht="15.75" customHeight="1">
      <c r="A672" s="156"/>
      <c r="B672" s="156"/>
      <c r="C672" s="170"/>
      <c r="D672" s="170"/>
      <c r="E672" s="171"/>
      <c r="F672" s="172"/>
      <c r="G672" s="171"/>
      <c r="H672" s="172"/>
      <c r="I672" s="171"/>
      <c r="J672" s="172"/>
      <c r="K672" s="171"/>
      <c r="L672" s="172"/>
      <c r="M672" s="171"/>
      <c r="N672" s="172"/>
      <c r="O672" s="171"/>
      <c r="P672" s="172"/>
      <c r="Q672" s="171"/>
      <c r="R672" s="172"/>
      <c r="S672" s="171"/>
      <c r="T672" s="172"/>
      <c r="U672" s="171"/>
      <c r="V672" s="172"/>
      <c r="W672" s="171"/>
      <c r="X672" s="172"/>
      <c r="Y672" s="171"/>
      <c r="Z672" s="172"/>
      <c r="AA672" s="171"/>
      <c r="AB672" s="172"/>
      <c r="AC672" s="171"/>
      <c r="AD672" s="172"/>
      <c r="AE672" s="156"/>
      <c r="AF672" s="170"/>
      <c r="AG672" s="172"/>
      <c r="AH672" s="172"/>
      <c r="AI672" s="172"/>
      <c r="AJ672" s="172"/>
      <c r="AK672" s="172"/>
      <c r="AL672" s="172"/>
      <c r="AM672" s="172"/>
      <c r="AN672" s="172"/>
      <c r="AO672" s="172"/>
      <c r="AP672" s="172"/>
      <c r="AQ672" s="172"/>
      <c r="AR672" s="173"/>
      <c r="AS672" s="173"/>
    </row>
    <row r="673" ht="15.75" customHeight="1">
      <c r="A673" s="156"/>
      <c r="B673" s="156"/>
      <c r="C673" s="170"/>
      <c r="D673" s="170"/>
      <c r="E673" s="171"/>
      <c r="F673" s="172"/>
      <c r="G673" s="171"/>
      <c r="H673" s="172"/>
      <c r="I673" s="171"/>
      <c r="J673" s="172"/>
      <c r="K673" s="171"/>
      <c r="L673" s="172"/>
      <c r="M673" s="171"/>
      <c r="N673" s="172"/>
      <c r="O673" s="171"/>
      <c r="P673" s="172"/>
      <c r="Q673" s="171"/>
      <c r="R673" s="172"/>
      <c r="S673" s="171"/>
      <c r="T673" s="172"/>
      <c r="U673" s="171"/>
      <c r="V673" s="172"/>
      <c r="W673" s="171"/>
      <c r="X673" s="172"/>
      <c r="Y673" s="171"/>
      <c r="Z673" s="172"/>
      <c r="AA673" s="171"/>
      <c r="AB673" s="172"/>
      <c r="AC673" s="171"/>
      <c r="AD673" s="172"/>
      <c r="AE673" s="156"/>
      <c r="AF673" s="170"/>
      <c r="AG673" s="172"/>
      <c r="AH673" s="172"/>
      <c r="AI673" s="172"/>
      <c r="AJ673" s="172"/>
      <c r="AK673" s="172"/>
      <c r="AL673" s="172"/>
      <c r="AM673" s="172"/>
      <c r="AN673" s="172"/>
      <c r="AO673" s="172"/>
      <c r="AP673" s="172"/>
      <c r="AQ673" s="172"/>
      <c r="AR673" s="173"/>
      <c r="AS673" s="173"/>
    </row>
    <row r="674" ht="15.75" customHeight="1">
      <c r="A674" s="156"/>
      <c r="B674" s="156"/>
      <c r="C674" s="170"/>
      <c r="D674" s="170"/>
      <c r="E674" s="171"/>
      <c r="F674" s="172"/>
      <c r="G674" s="171"/>
      <c r="H674" s="172"/>
      <c r="I674" s="171"/>
      <c r="J674" s="172"/>
      <c r="K674" s="171"/>
      <c r="L674" s="172"/>
      <c r="M674" s="171"/>
      <c r="N674" s="172"/>
      <c r="O674" s="171"/>
      <c r="P674" s="172"/>
      <c r="Q674" s="171"/>
      <c r="R674" s="172"/>
      <c r="S674" s="171"/>
      <c r="T674" s="172"/>
      <c r="U674" s="171"/>
      <c r="V674" s="172"/>
      <c r="W674" s="171"/>
      <c r="X674" s="172"/>
      <c r="Y674" s="171"/>
      <c r="Z674" s="172"/>
      <c r="AA674" s="171"/>
      <c r="AB674" s="172"/>
      <c r="AC674" s="171"/>
      <c r="AD674" s="172"/>
      <c r="AE674" s="156"/>
      <c r="AF674" s="170"/>
      <c r="AG674" s="172"/>
      <c r="AH674" s="172"/>
      <c r="AI674" s="172"/>
      <c r="AJ674" s="172"/>
      <c r="AK674" s="172"/>
      <c r="AL674" s="172"/>
      <c r="AM674" s="172"/>
      <c r="AN674" s="172"/>
      <c r="AO674" s="172"/>
      <c r="AP674" s="172"/>
      <c r="AQ674" s="172"/>
      <c r="AR674" s="173"/>
      <c r="AS674" s="173"/>
    </row>
    <row r="675" ht="15.75" customHeight="1">
      <c r="A675" s="156"/>
      <c r="B675" s="156"/>
      <c r="C675" s="170"/>
      <c r="D675" s="170"/>
      <c r="E675" s="171"/>
      <c r="F675" s="172"/>
      <c r="G675" s="171"/>
      <c r="H675" s="172"/>
      <c r="I675" s="171"/>
      <c r="J675" s="172"/>
      <c r="K675" s="171"/>
      <c r="L675" s="172"/>
      <c r="M675" s="171"/>
      <c r="N675" s="172"/>
      <c r="O675" s="171"/>
      <c r="P675" s="172"/>
      <c r="Q675" s="171"/>
      <c r="R675" s="172"/>
      <c r="S675" s="171"/>
      <c r="T675" s="172"/>
      <c r="U675" s="171"/>
      <c r="V675" s="172"/>
      <c r="W675" s="171"/>
      <c r="X675" s="172"/>
      <c r="Y675" s="171"/>
      <c r="Z675" s="172"/>
      <c r="AA675" s="171"/>
      <c r="AB675" s="172"/>
      <c r="AC675" s="171"/>
      <c r="AD675" s="172"/>
      <c r="AE675" s="156"/>
      <c r="AF675" s="170"/>
      <c r="AG675" s="172"/>
      <c r="AH675" s="172"/>
      <c r="AI675" s="172"/>
      <c r="AJ675" s="172"/>
      <c r="AK675" s="172"/>
      <c r="AL675" s="172"/>
      <c r="AM675" s="172"/>
      <c r="AN675" s="172"/>
      <c r="AO675" s="172"/>
      <c r="AP675" s="172"/>
      <c r="AQ675" s="172"/>
      <c r="AR675" s="173"/>
      <c r="AS675" s="173"/>
    </row>
    <row r="676" ht="15.75" customHeight="1">
      <c r="A676" s="156"/>
      <c r="B676" s="156"/>
      <c r="C676" s="170"/>
      <c r="D676" s="170"/>
      <c r="E676" s="171"/>
      <c r="F676" s="172"/>
      <c r="G676" s="171"/>
      <c r="H676" s="172"/>
      <c r="I676" s="171"/>
      <c r="J676" s="172"/>
      <c r="K676" s="171"/>
      <c r="L676" s="172"/>
      <c r="M676" s="171"/>
      <c r="N676" s="172"/>
      <c r="O676" s="171"/>
      <c r="P676" s="172"/>
      <c r="Q676" s="171"/>
      <c r="R676" s="172"/>
      <c r="S676" s="171"/>
      <c r="T676" s="172"/>
      <c r="U676" s="171"/>
      <c r="V676" s="172"/>
      <c r="W676" s="171"/>
      <c r="X676" s="172"/>
      <c r="Y676" s="171"/>
      <c r="Z676" s="172"/>
      <c r="AA676" s="171"/>
      <c r="AB676" s="172"/>
      <c r="AC676" s="171"/>
      <c r="AD676" s="172"/>
      <c r="AE676" s="156"/>
      <c r="AF676" s="170"/>
      <c r="AG676" s="172"/>
      <c r="AH676" s="172"/>
      <c r="AI676" s="172"/>
      <c r="AJ676" s="172"/>
      <c r="AK676" s="172"/>
      <c r="AL676" s="172"/>
      <c r="AM676" s="172"/>
      <c r="AN676" s="172"/>
      <c r="AO676" s="172"/>
      <c r="AP676" s="172"/>
      <c r="AQ676" s="172"/>
      <c r="AR676" s="173"/>
      <c r="AS676" s="173"/>
    </row>
    <row r="677" ht="15.75" customHeight="1">
      <c r="A677" s="156"/>
      <c r="B677" s="156"/>
      <c r="C677" s="170"/>
      <c r="D677" s="170"/>
      <c r="E677" s="171"/>
      <c r="F677" s="172"/>
      <c r="G677" s="171"/>
      <c r="H677" s="172"/>
      <c r="I677" s="171"/>
      <c r="J677" s="172"/>
      <c r="K677" s="171"/>
      <c r="L677" s="172"/>
      <c r="M677" s="171"/>
      <c r="N677" s="172"/>
      <c r="O677" s="171"/>
      <c r="P677" s="172"/>
      <c r="Q677" s="171"/>
      <c r="R677" s="172"/>
      <c r="S677" s="171"/>
      <c r="T677" s="172"/>
      <c r="U677" s="171"/>
      <c r="V677" s="172"/>
      <c r="W677" s="171"/>
      <c r="X677" s="172"/>
      <c r="Y677" s="171"/>
      <c r="Z677" s="172"/>
      <c r="AA677" s="171"/>
      <c r="AB677" s="172"/>
      <c r="AC677" s="171"/>
      <c r="AD677" s="172"/>
      <c r="AE677" s="156"/>
      <c r="AF677" s="170"/>
      <c r="AG677" s="172"/>
      <c r="AH677" s="172"/>
      <c r="AI677" s="172"/>
      <c r="AJ677" s="172"/>
      <c r="AK677" s="172"/>
      <c r="AL677" s="172"/>
      <c r="AM677" s="172"/>
      <c r="AN677" s="172"/>
      <c r="AO677" s="172"/>
      <c r="AP677" s="172"/>
      <c r="AQ677" s="172"/>
      <c r="AR677" s="173"/>
      <c r="AS677" s="173"/>
    </row>
    <row r="678" ht="15.75" customHeight="1">
      <c r="A678" s="156"/>
      <c r="B678" s="156"/>
      <c r="C678" s="170"/>
      <c r="D678" s="170"/>
      <c r="E678" s="171"/>
      <c r="F678" s="172"/>
      <c r="G678" s="171"/>
      <c r="H678" s="172"/>
      <c r="I678" s="171"/>
      <c r="J678" s="172"/>
      <c r="K678" s="171"/>
      <c r="L678" s="172"/>
      <c r="M678" s="171"/>
      <c r="N678" s="172"/>
      <c r="O678" s="171"/>
      <c r="P678" s="172"/>
      <c r="Q678" s="171"/>
      <c r="R678" s="172"/>
      <c r="S678" s="171"/>
      <c r="T678" s="172"/>
      <c r="U678" s="171"/>
      <c r="V678" s="172"/>
      <c r="W678" s="171"/>
      <c r="X678" s="172"/>
      <c r="Y678" s="171"/>
      <c r="Z678" s="172"/>
      <c r="AA678" s="171"/>
      <c r="AB678" s="172"/>
      <c r="AC678" s="171"/>
      <c r="AD678" s="172"/>
      <c r="AE678" s="156"/>
      <c r="AF678" s="170"/>
      <c r="AG678" s="172"/>
      <c r="AH678" s="172"/>
      <c r="AI678" s="172"/>
      <c r="AJ678" s="172"/>
      <c r="AK678" s="172"/>
      <c r="AL678" s="172"/>
      <c r="AM678" s="172"/>
      <c r="AN678" s="172"/>
      <c r="AO678" s="172"/>
      <c r="AP678" s="172"/>
      <c r="AQ678" s="172"/>
      <c r="AR678" s="173"/>
      <c r="AS678" s="173"/>
    </row>
    <row r="679" ht="15.75" customHeight="1">
      <c r="A679" s="156"/>
      <c r="B679" s="156"/>
      <c r="C679" s="170"/>
      <c r="D679" s="170"/>
      <c r="E679" s="171"/>
      <c r="F679" s="172"/>
      <c r="G679" s="171"/>
      <c r="H679" s="172"/>
      <c r="I679" s="171"/>
      <c r="J679" s="172"/>
      <c r="K679" s="171"/>
      <c r="L679" s="172"/>
      <c r="M679" s="171"/>
      <c r="N679" s="172"/>
      <c r="O679" s="171"/>
      <c r="P679" s="172"/>
      <c r="Q679" s="171"/>
      <c r="R679" s="172"/>
      <c r="S679" s="171"/>
      <c r="T679" s="172"/>
      <c r="U679" s="171"/>
      <c r="V679" s="172"/>
      <c r="W679" s="171"/>
      <c r="X679" s="172"/>
      <c r="Y679" s="171"/>
      <c r="Z679" s="172"/>
      <c r="AA679" s="171"/>
      <c r="AB679" s="172"/>
      <c r="AC679" s="171"/>
      <c r="AD679" s="172"/>
      <c r="AE679" s="156"/>
      <c r="AF679" s="170"/>
      <c r="AG679" s="172"/>
      <c r="AH679" s="172"/>
      <c r="AI679" s="172"/>
      <c r="AJ679" s="172"/>
      <c r="AK679" s="172"/>
      <c r="AL679" s="172"/>
      <c r="AM679" s="172"/>
      <c r="AN679" s="172"/>
      <c r="AO679" s="172"/>
      <c r="AP679" s="172"/>
      <c r="AQ679" s="172"/>
      <c r="AR679" s="173"/>
      <c r="AS679" s="173"/>
    </row>
    <row r="680" ht="15.75" customHeight="1">
      <c r="A680" s="156"/>
      <c r="B680" s="156"/>
      <c r="C680" s="170"/>
      <c r="D680" s="170"/>
      <c r="E680" s="171"/>
      <c r="F680" s="172"/>
      <c r="G680" s="171"/>
      <c r="H680" s="172"/>
      <c r="I680" s="171"/>
      <c r="J680" s="172"/>
      <c r="K680" s="171"/>
      <c r="L680" s="172"/>
      <c r="M680" s="171"/>
      <c r="N680" s="172"/>
      <c r="O680" s="171"/>
      <c r="P680" s="172"/>
      <c r="Q680" s="171"/>
      <c r="R680" s="172"/>
      <c r="S680" s="171"/>
      <c r="T680" s="172"/>
      <c r="U680" s="171"/>
      <c r="V680" s="172"/>
      <c r="W680" s="171"/>
      <c r="X680" s="172"/>
      <c r="Y680" s="171"/>
      <c r="Z680" s="172"/>
      <c r="AA680" s="171"/>
      <c r="AB680" s="172"/>
      <c r="AC680" s="171"/>
      <c r="AD680" s="172"/>
      <c r="AE680" s="156"/>
      <c r="AF680" s="170"/>
      <c r="AG680" s="172"/>
      <c r="AH680" s="172"/>
      <c r="AI680" s="172"/>
      <c r="AJ680" s="172"/>
      <c r="AK680" s="172"/>
      <c r="AL680" s="172"/>
      <c r="AM680" s="172"/>
      <c r="AN680" s="172"/>
      <c r="AO680" s="172"/>
      <c r="AP680" s="172"/>
      <c r="AQ680" s="172"/>
      <c r="AR680" s="173"/>
      <c r="AS680" s="173"/>
    </row>
    <row r="681" ht="15.75" customHeight="1">
      <c r="A681" s="156"/>
      <c r="B681" s="156"/>
      <c r="C681" s="170"/>
      <c r="D681" s="170"/>
      <c r="E681" s="171"/>
      <c r="F681" s="172"/>
      <c r="G681" s="171"/>
      <c r="H681" s="172"/>
      <c r="I681" s="171"/>
      <c r="J681" s="172"/>
      <c r="K681" s="171"/>
      <c r="L681" s="172"/>
      <c r="M681" s="171"/>
      <c r="N681" s="172"/>
      <c r="O681" s="171"/>
      <c r="P681" s="172"/>
      <c r="Q681" s="171"/>
      <c r="R681" s="172"/>
      <c r="S681" s="171"/>
      <c r="T681" s="172"/>
      <c r="U681" s="171"/>
      <c r="V681" s="172"/>
      <c r="W681" s="171"/>
      <c r="X681" s="172"/>
      <c r="Y681" s="171"/>
      <c r="Z681" s="172"/>
      <c r="AA681" s="171"/>
      <c r="AB681" s="172"/>
      <c r="AC681" s="171"/>
      <c r="AD681" s="172"/>
      <c r="AE681" s="156"/>
      <c r="AF681" s="170"/>
      <c r="AG681" s="172"/>
      <c r="AH681" s="172"/>
      <c r="AI681" s="172"/>
      <c r="AJ681" s="172"/>
      <c r="AK681" s="172"/>
      <c r="AL681" s="172"/>
      <c r="AM681" s="172"/>
      <c r="AN681" s="172"/>
      <c r="AO681" s="172"/>
      <c r="AP681" s="172"/>
      <c r="AQ681" s="172"/>
      <c r="AR681" s="173"/>
      <c r="AS681" s="173"/>
    </row>
    <row r="682" ht="15.75" customHeight="1">
      <c r="A682" s="156"/>
      <c r="B682" s="156"/>
      <c r="C682" s="170"/>
      <c r="D682" s="170"/>
      <c r="E682" s="171"/>
      <c r="F682" s="172"/>
      <c r="G682" s="171"/>
      <c r="H682" s="172"/>
      <c r="I682" s="171"/>
      <c r="J682" s="172"/>
      <c r="K682" s="171"/>
      <c r="L682" s="172"/>
      <c r="M682" s="171"/>
      <c r="N682" s="172"/>
      <c r="O682" s="171"/>
      <c r="P682" s="172"/>
      <c r="Q682" s="171"/>
      <c r="R682" s="172"/>
      <c r="S682" s="171"/>
      <c r="T682" s="172"/>
      <c r="U682" s="171"/>
      <c r="V682" s="172"/>
      <c r="W682" s="171"/>
      <c r="X682" s="172"/>
      <c r="Y682" s="171"/>
      <c r="Z682" s="172"/>
      <c r="AA682" s="171"/>
      <c r="AB682" s="172"/>
      <c r="AC682" s="171"/>
      <c r="AD682" s="172"/>
      <c r="AE682" s="156"/>
      <c r="AF682" s="170"/>
      <c r="AG682" s="172"/>
      <c r="AH682" s="172"/>
      <c r="AI682" s="172"/>
      <c r="AJ682" s="172"/>
      <c r="AK682" s="172"/>
      <c r="AL682" s="172"/>
      <c r="AM682" s="172"/>
      <c r="AN682" s="172"/>
      <c r="AO682" s="172"/>
      <c r="AP682" s="172"/>
      <c r="AQ682" s="172"/>
      <c r="AR682" s="173"/>
      <c r="AS682" s="173"/>
    </row>
    <row r="683" ht="15.75" customHeight="1">
      <c r="A683" s="156"/>
      <c r="B683" s="156"/>
      <c r="C683" s="170"/>
      <c r="D683" s="170"/>
      <c r="E683" s="171"/>
      <c r="F683" s="172"/>
      <c r="G683" s="171"/>
      <c r="H683" s="172"/>
      <c r="I683" s="171"/>
      <c r="J683" s="172"/>
      <c r="K683" s="171"/>
      <c r="L683" s="172"/>
      <c r="M683" s="171"/>
      <c r="N683" s="172"/>
      <c r="O683" s="171"/>
      <c r="P683" s="172"/>
      <c r="Q683" s="171"/>
      <c r="R683" s="172"/>
      <c r="S683" s="171"/>
      <c r="T683" s="172"/>
      <c r="U683" s="171"/>
      <c r="V683" s="172"/>
      <c r="W683" s="171"/>
      <c r="X683" s="172"/>
      <c r="Y683" s="171"/>
      <c r="Z683" s="172"/>
      <c r="AA683" s="171"/>
      <c r="AB683" s="172"/>
      <c r="AC683" s="171"/>
      <c r="AD683" s="172"/>
      <c r="AE683" s="156"/>
      <c r="AF683" s="170"/>
      <c r="AG683" s="172"/>
      <c r="AH683" s="172"/>
      <c r="AI683" s="172"/>
      <c r="AJ683" s="172"/>
      <c r="AK683" s="172"/>
      <c r="AL683" s="172"/>
      <c r="AM683" s="172"/>
      <c r="AN683" s="172"/>
      <c r="AO683" s="172"/>
      <c r="AP683" s="172"/>
      <c r="AQ683" s="172"/>
      <c r="AR683" s="173"/>
      <c r="AS683" s="173"/>
    </row>
    <row r="684" ht="15.75" customHeight="1">
      <c r="A684" s="156"/>
      <c r="B684" s="156"/>
      <c r="C684" s="170"/>
      <c r="D684" s="170"/>
      <c r="E684" s="171"/>
      <c r="F684" s="172"/>
      <c r="G684" s="171"/>
      <c r="H684" s="172"/>
      <c r="I684" s="171"/>
      <c r="J684" s="172"/>
      <c r="K684" s="171"/>
      <c r="L684" s="172"/>
      <c r="M684" s="171"/>
      <c r="N684" s="172"/>
      <c r="O684" s="171"/>
      <c r="P684" s="172"/>
      <c r="Q684" s="171"/>
      <c r="R684" s="172"/>
      <c r="S684" s="171"/>
      <c r="T684" s="172"/>
      <c r="U684" s="171"/>
      <c r="V684" s="172"/>
      <c r="W684" s="171"/>
      <c r="X684" s="172"/>
      <c r="Y684" s="171"/>
      <c r="Z684" s="172"/>
      <c r="AA684" s="171"/>
      <c r="AB684" s="172"/>
      <c r="AC684" s="171"/>
      <c r="AD684" s="172"/>
      <c r="AE684" s="156"/>
      <c r="AF684" s="170"/>
      <c r="AG684" s="172"/>
      <c r="AH684" s="172"/>
      <c r="AI684" s="172"/>
      <c r="AJ684" s="172"/>
      <c r="AK684" s="172"/>
      <c r="AL684" s="172"/>
      <c r="AM684" s="172"/>
      <c r="AN684" s="172"/>
      <c r="AO684" s="172"/>
      <c r="AP684" s="172"/>
      <c r="AQ684" s="172"/>
      <c r="AR684" s="173"/>
      <c r="AS684" s="173"/>
    </row>
    <row r="685" ht="15.75" customHeight="1">
      <c r="A685" s="156"/>
      <c r="B685" s="156"/>
      <c r="C685" s="170"/>
      <c r="D685" s="170"/>
      <c r="E685" s="171"/>
      <c r="F685" s="172"/>
      <c r="G685" s="171"/>
      <c r="H685" s="172"/>
      <c r="I685" s="171"/>
      <c r="J685" s="172"/>
      <c r="K685" s="171"/>
      <c r="L685" s="172"/>
      <c r="M685" s="171"/>
      <c r="N685" s="172"/>
      <c r="O685" s="171"/>
      <c r="P685" s="172"/>
      <c r="Q685" s="171"/>
      <c r="R685" s="172"/>
      <c r="S685" s="171"/>
      <c r="T685" s="172"/>
      <c r="U685" s="171"/>
      <c r="V685" s="172"/>
      <c r="W685" s="171"/>
      <c r="X685" s="172"/>
      <c r="Y685" s="171"/>
      <c r="Z685" s="172"/>
      <c r="AA685" s="171"/>
      <c r="AB685" s="172"/>
      <c r="AC685" s="171"/>
      <c r="AD685" s="172"/>
      <c r="AE685" s="156"/>
      <c r="AF685" s="170"/>
      <c r="AG685" s="172"/>
      <c r="AH685" s="172"/>
      <c r="AI685" s="172"/>
      <c r="AJ685" s="172"/>
      <c r="AK685" s="172"/>
      <c r="AL685" s="172"/>
      <c r="AM685" s="172"/>
      <c r="AN685" s="172"/>
      <c r="AO685" s="172"/>
      <c r="AP685" s="172"/>
      <c r="AQ685" s="172"/>
      <c r="AR685" s="173"/>
      <c r="AS685" s="173"/>
    </row>
    <row r="686" ht="15.75" customHeight="1">
      <c r="A686" s="156"/>
      <c r="B686" s="156"/>
      <c r="C686" s="170"/>
      <c r="D686" s="170"/>
      <c r="E686" s="171"/>
      <c r="F686" s="172"/>
      <c r="G686" s="171"/>
      <c r="H686" s="172"/>
      <c r="I686" s="171"/>
      <c r="J686" s="172"/>
      <c r="K686" s="171"/>
      <c r="L686" s="172"/>
      <c r="M686" s="171"/>
      <c r="N686" s="172"/>
      <c r="O686" s="171"/>
      <c r="P686" s="172"/>
      <c r="Q686" s="171"/>
      <c r="R686" s="172"/>
      <c r="S686" s="171"/>
      <c r="T686" s="172"/>
      <c r="U686" s="171"/>
      <c r="V686" s="172"/>
      <c r="W686" s="171"/>
      <c r="X686" s="172"/>
      <c r="Y686" s="171"/>
      <c r="Z686" s="172"/>
      <c r="AA686" s="171"/>
      <c r="AB686" s="172"/>
      <c r="AC686" s="171"/>
      <c r="AD686" s="172"/>
      <c r="AE686" s="156"/>
      <c r="AF686" s="170"/>
      <c r="AG686" s="172"/>
      <c r="AH686" s="172"/>
      <c r="AI686" s="172"/>
      <c r="AJ686" s="172"/>
      <c r="AK686" s="172"/>
      <c r="AL686" s="172"/>
      <c r="AM686" s="172"/>
      <c r="AN686" s="172"/>
      <c r="AO686" s="172"/>
      <c r="AP686" s="172"/>
      <c r="AQ686" s="172"/>
      <c r="AR686" s="173"/>
      <c r="AS686" s="173"/>
    </row>
    <row r="687" ht="15.75" customHeight="1">
      <c r="A687" s="156"/>
      <c r="B687" s="156"/>
      <c r="C687" s="170"/>
      <c r="D687" s="170"/>
      <c r="E687" s="171"/>
      <c r="F687" s="172"/>
      <c r="G687" s="171"/>
      <c r="H687" s="172"/>
      <c r="I687" s="171"/>
      <c r="J687" s="172"/>
      <c r="K687" s="171"/>
      <c r="L687" s="172"/>
      <c r="M687" s="171"/>
      <c r="N687" s="172"/>
      <c r="O687" s="171"/>
      <c r="P687" s="172"/>
      <c r="Q687" s="171"/>
      <c r="R687" s="172"/>
      <c r="S687" s="171"/>
      <c r="T687" s="172"/>
      <c r="U687" s="171"/>
      <c r="V687" s="172"/>
      <c r="W687" s="171"/>
      <c r="X687" s="172"/>
      <c r="Y687" s="171"/>
      <c r="Z687" s="172"/>
      <c r="AA687" s="171"/>
      <c r="AB687" s="172"/>
      <c r="AC687" s="171"/>
      <c r="AD687" s="172"/>
      <c r="AE687" s="156"/>
      <c r="AF687" s="170"/>
      <c r="AG687" s="172"/>
      <c r="AH687" s="172"/>
      <c r="AI687" s="172"/>
      <c r="AJ687" s="172"/>
      <c r="AK687" s="172"/>
      <c r="AL687" s="172"/>
      <c r="AM687" s="172"/>
      <c r="AN687" s="172"/>
      <c r="AO687" s="172"/>
      <c r="AP687" s="172"/>
      <c r="AQ687" s="172"/>
      <c r="AR687" s="173"/>
      <c r="AS687" s="173"/>
    </row>
    <row r="688" ht="15.75" customHeight="1">
      <c r="A688" s="156"/>
      <c r="B688" s="156"/>
      <c r="C688" s="170"/>
      <c r="D688" s="170"/>
      <c r="E688" s="171"/>
      <c r="F688" s="172"/>
      <c r="G688" s="171"/>
      <c r="H688" s="172"/>
      <c r="I688" s="171"/>
      <c r="J688" s="172"/>
      <c r="K688" s="171"/>
      <c r="L688" s="172"/>
      <c r="M688" s="171"/>
      <c r="N688" s="172"/>
      <c r="O688" s="171"/>
      <c r="P688" s="172"/>
      <c r="Q688" s="171"/>
      <c r="R688" s="172"/>
      <c r="S688" s="171"/>
      <c r="T688" s="172"/>
      <c r="U688" s="171"/>
      <c r="V688" s="172"/>
      <c r="W688" s="171"/>
      <c r="X688" s="172"/>
      <c r="Y688" s="171"/>
      <c r="Z688" s="172"/>
      <c r="AA688" s="171"/>
      <c r="AB688" s="172"/>
      <c r="AC688" s="171"/>
      <c r="AD688" s="172"/>
      <c r="AE688" s="156"/>
      <c r="AF688" s="170"/>
      <c r="AG688" s="172"/>
      <c r="AH688" s="172"/>
      <c r="AI688" s="172"/>
      <c r="AJ688" s="172"/>
      <c r="AK688" s="172"/>
      <c r="AL688" s="172"/>
      <c r="AM688" s="172"/>
      <c r="AN688" s="172"/>
      <c r="AO688" s="172"/>
      <c r="AP688" s="172"/>
      <c r="AQ688" s="172"/>
      <c r="AR688" s="173"/>
      <c r="AS688" s="173"/>
    </row>
    <row r="689" ht="15.75" customHeight="1">
      <c r="A689" s="156"/>
      <c r="B689" s="156"/>
      <c r="C689" s="170"/>
      <c r="D689" s="170"/>
      <c r="E689" s="171"/>
      <c r="F689" s="172"/>
      <c r="G689" s="171"/>
      <c r="H689" s="172"/>
      <c r="I689" s="171"/>
      <c r="J689" s="172"/>
      <c r="K689" s="171"/>
      <c r="L689" s="172"/>
      <c r="M689" s="171"/>
      <c r="N689" s="172"/>
      <c r="O689" s="171"/>
      <c r="P689" s="172"/>
      <c r="Q689" s="171"/>
      <c r="R689" s="172"/>
      <c r="S689" s="171"/>
      <c r="T689" s="172"/>
      <c r="U689" s="171"/>
      <c r="V689" s="172"/>
      <c r="W689" s="171"/>
      <c r="X689" s="172"/>
      <c r="Y689" s="171"/>
      <c r="Z689" s="172"/>
      <c r="AA689" s="171"/>
      <c r="AB689" s="172"/>
      <c r="AC689" s="171"/>
      <c r="AD689" s="172"/>
      <c r="AE689" s="156"/>
      <c r="AF689" s="170"/>
      <c r="AG689" s="172"/>
      <c r="AH689" s="172"/>
      <c r="AI689" s="172"/>
      <c r="AJ689" s="172"/>
      <c r="AK689" s="172"/>
      <c r="AL689" s="172"/>
      <c r="AM689" s="172"/>
      <c r="AN689" s="172"/>
      <c r="AO689" s="172"/>
      <c r="AP689" s="172"/>
      <c r="AQ689" s="172"/>
      <c r="AR689" s="173"/>
      <c r="AS689" s="173"/>
    </row>
    <row r="690" ht="15.75" customHeight="1">
      <c r="A690" s="156"/>
      <c r="B690" s="156"/>
      <c r="C690" s="170"/>
      <c r="D690" s="170"/>
      <c r="E690" s="171"/>
      <c r="F690" s="172"/>
      <c r="G690" s="171"/>
      <c r="H690" s="172"/>
      <c r="I690" s="171"/>
      <c r="J690" s="172"/>
      <c r="K690" s="171"/>
      <c r="L690" s="172"/>
      <c r="M690" s="171"/>
      <c r="N690" s="172"/>
      <c r="O690" s="171"/>
      <c r="P690" s="172"/>
      <c r="Q690" s="171"/>
      <c r="R690" s="172"/>
      <c r="S690" s="171"/>
      <c r="T690" s="172"/>
      <c r="U690" s="171"/>
      <c r="V690" s="172"/>
      <c r="W690" s="171"/>
      <c r="X690" s="172"/>
      <c r="Y690" s="171"/>
      <c r="Z690" s="172"/>
      <c r="AA690" s="171"/>
      <c r="AB690" s="172"/>
      <c r="AC690" s="171"/>
      <c r="AD690" s="172"/>
      <c r="AE690" s="156"/>
      <c r="AF690" s="170"/>
      <c r="AG690" s="172"/>
      <c r="AH690" s="172"/>
      <c r="AI690" s="172"/>
      <c r="AJ690" s="172"/>
      <c r="AK690" s="172"/>
      <c r="AL690" s="172"/>
      <c r="AM690" s="172"/>
      <c r="AN690" s="172"/>
      <c r="AO690" s="172"/>
      <c r="AP690" s="172"/>
      <c r="AQ690" s="172"/>
      <c r="AR690" s="173"/>
      <c r="AS690" s="173"/>
    </row>
    <row r="691" ht="15.75" customHeight="1">
      <c r="A691" s="156"/>
      <c r="B691" s="156"/>
      <c r="C691" s="170"/>
      <c r="D691" s="170"/>
      <c r="E691" s="171"/>
      <c r="F691" s="172"/>
      <c r="G691" s="171"/>
      <c r="H691" s="172"/>
      <c r="I691" s="171"/>
      <c r="J691" s="172"/>
      <c r="K691" s="171"/>
      <c r="L691" s="172"/>
      <c r="M691" s="171"/>
      <c r="N691" s="172"/>
      <c r="O691" s="171"/>
      <c r="P691" s="172"/>
      <c r="Q691" s="171"/>
      <c r="R691" s="172"/>
      <c r="S691" s="171"/>
      <c r="T691" s="172"/>
      <c r="U691" s="171"/>
      <c r="V691" s="172"/>
      <c r="W691" s="171"/>
      <c r="X691" s="172"/>
      <c r="Y691" s="171"/>
      <c r="Z691" s="172"/>
      <c r="AA691" s="171"/>
      <c r="AB691" s="172"/>
      <c r="AC691" s="171"/>
      <c r="AD691" s="172"/>
      <c r="AE691" s="156"/>
      <c r="AF691" s="170"/>
      <c r="AG691" s="172"/>
      <c r="AH691" s="172"/>
      <c r="AI691" s="172"/>
      <c r="AJ691" s="172"/>
      <c r="AK691" s="172"/>
      <c r="AL691" s="172"/>
      <c r="AM691" s="172"/>
      <c r="AN691" s="172"/>
      <c r="AO691" s="172"/>
      <c r="AP691" s="172"/>
      <c r="AQ691" s="172"/>
      <c r="AR691" s="173"/>
      <c r="AS691" s="173"/>
    </row>
    <row r="692" ht="15.75" customHeight="1">
      <c r="A692" s="156"/>
      <c r="B692" s="156"/>
      <c r="C692" s="170"/>
      <c r="D692" s="170"/>
      <c r="E692" s="171"/>
      <c r="F692" s="172"/>
      <c r="G692" s="171"/>
      <c r="H692" s="172"/>
      <c r="I692" s="171"/>
      <c r="J692" s="172"/>
      <c r="K692" s="171"/>
      <c r="L692" s="172"/>
      <c r="M692" s="171"/>
      <c r="N692" s="172"/>
      <c r="O692" s="171"/>
      <c r="P692" s="172"/>
      <c r="Q692" s="171"/>
      <c r="R692" s="172"/>
      <c r="S692" s="171"/>
      <c r="T692" s="172"/>
      <c r="U692" s="171"/>
      <c r="V692" s="172"/>
      <c r="W692" s="171"/>
      <c r="X692" s="172"/>
      <c r="Y692" s="171"/>
      <c r="Z692" s="172"/>
      <c r="AA692" s="171"/>
      <c r="AB692" s="172"/>
      <c r="AC692" s="171"/>
      <c r="AD692" s="172"/>
      <c r="AE692" s="156"/>
      <c r="AF692" s="170"/>
      <c r="AG692" s="172"/>
      <c r="AH692" s="172"/>
      <c r="AI692" s="172"/>
      <c r="AJ692" s="172"/>
      <c r="AK692" s="172"/>
      <c r="AL692" s="172"/>
      <c r="AM692" s="172"/>
      <c r="AN692" s="172"/>
      <c r="AO692" s="172"/>
      <c r="AP692" s="172"/>
      <c r="AQ692" s="172"/>
      <c r="AR692" s="173"/>
      <c r="AS692" s="173"/>
    </row>
    <row r="693" ht="15.75" customHeight="1">
      <c r="A693" s="156"/>
      <c r="B693" s="156"/>
      <c r="C693" s="170"/>
      <c r="D693" s="170"/>
      <c r="E693" s="171"/>
      <c r="F693" s="172"/>
      <c r="G693" s="171"/>
      <c r="H693" s="172"/>
      <c r="I693" s="171"/>
      <c r="J693" s="172"/>
      <c r="K693" s="171"/>
      <c r="L693" s="172"/>
      <c r="M693" s="171"/>
      <c r="N693" s="172"/>
      <c r="O693" s="171"/>
      <c r="P693" s="172"/>
      <c r="Q693" s="171"/>
      <c r="R693" s="172"/>
      <c r="S693" s="171"/>
      <c r="T693" s="172"/>
      <c r="U693" s="171"/>
      <c r="V693" s="172"/>
      <c r="W693" s="171"/>
      <c r="X693" s="172"/>
      <c r="Y693" s="171"/>
      <c r="Z693" s="172"/>
      <c r="AA693" s="171"/>
      <c r="AB693" s="172"/>
      <c r="AC693" s="171"/>
      <c r="AD693" s="172"/>
      <c r="AE693" s="156"/>
      <c r="AF693" s="170"/>
      <c r="AG693" s="172"/>
      <c r="AH693" s="172"/>
      <c r="AI693" s="172"/>
      <c r="AJ693" s="172"/>
      <c r="AK693" s="172"/>
      <c r="AL693" s="172"/>
      <c r="AM693" s="172"/>
      <c r="AN693" s="172"/>
      <c r="AO693" s="172"/>
      <c r="AP693" s="172"/>
      <c r="AQ693" s="172"/>
      <c r="AR693" s="173"/>
      <c r="AS693" s="173"/>
    </row>
    <row r="694" ht="15.75" customHeight="1">
      <c r="A694" s="156"/>
      <c r="B694" s="156"/>
      <c r="C694" s="170"/>
      <c r="D694" s="170"/>
      <c r="E694" s="171"/>
      <c r="F694" s="172"/>
      <c r="G694" s="171"/>
      <c r="H694" s="172"/>
      <c r="I694" s="171"/>
      <c r="J694" s="172"/>
      <c r="K694" s="171"/>
      <c r="L694" s="172"/>
      <c r="M694" s="171"/>
      <c r="N694" s="172"/>
      <c r="O694" s="171"/>
      <c r="P694" s="172"/>
      <c r="Q694" s="171"/>
      <c r="R694" s="172"/>
      <c r="S694" s="171"/>
      <c r="T694" s="172"/>
      <c r="U694" s="171"/>
      <c r="V694" s="172"/>
      <c r="W694" s="171"/>
      <c r="X694" s="172"/>
      <c r="Y694" s="171"/>
      <c r="Z694" s="172"/>
      <c r="AA694" s="171"/>
      <c r="AB694" s="172"/>
      <c r="AC694" s="171"/>
      <c r="AD694" s="172"/>
      <c r="AE694" s="156"/>
      <c r="AF694" s="170"/>
      <c r="AG694" s="172"/>
      <c r="AH694" s="172"/>
      <c r="AI694" s="172"/>
      <c r="AJ694" s="172"/>
      <c r="AK694" s="172"/>
      <c r="AL694" s="172"/>
      <c r="AM694" s="172"/>
      <c r="AN694" s="172"/>
      <c r="AO694" s="172"/>
      <c r="AP694" s="172"/>
      <c r="AQ694" s="172"/>
      <c r="AR694" s="173"/>
      <c r="AS694" s="173"/>
    </row>
    <row r="695" ht="15.75" customHeight="1">
      <c r="A695" s="156"/>
      <c r="B695" s="156"/>
      <c r="C695" s="170"/>
      <c r="D695" s="170"/>
      <c r="E695" s="171"/>
      <c r="F695" s="172"/>
      <c r="G695" s="171"/>
      <c r="H695" s="172"/>
      <c r="I695" s="171"/>
      <c r="J695" s="172"/>
      <c r="K695" s="171"/>
      <c r="L695" s="172"/>
      <c r="M695" s="171"/>
      <c r="N695" s="172"/>
      <c r="O695" s="171"/>
      <c r="P695" s="172"/>
      <c r="Q695" s="171"/>
      <c r="R695" s="172"/>
      <c r="S695" s="171"/>
      <c r="T695" s="172"/>
      <c r="U695" s="171"/>
      <c r="V695" s="172"/>
      <c r="W695" s="171"/>
      <c r="X695" s="172"/>
      <c r="Y695" s="171"/>
      <c r="Z695" s="172"/>
      <c r="AA695" s="171"/>
      <c r="AB695" s="172"/>
      <c r="AC695" s="171"/>
      <c r="AD695" s="172"/>
      <c r="AE695" s="156"/>
      <c r="AF695" s="170"/>
      <c r="AG695" s="172"/>
      <c r="AH695" s="172"/>
      <c r="AI695" s="172"/>
      <c r="AJ695" s="172"/>
      <c r="AK695" s="172"/>
      <c r="AL695" s="172"/>
      <c r="AM695" s="172"/>
      <c r="AN695" s="172"/>
      <c r="AO695" s="172"/>
      <c r="AP695" s="172"/>
      <c r="AQ695" s="172"/>
      <c r="AR695" s="173"/>
      <c r="AS695" s="173"/>
    </row>
    <row r="696" ht="15.75" customHeight="1">
      <c r="A696" s="156"/>
      <c r="B696" s="156"/>
      <c r="C696" s="170"/>
      <c r="D696" s="170"/>
      <c r="E696" s="171"/>
      <c r="F696" s="172"/>
      <c r="G696" s="171"/>
      <c r="H696" s="172"/>
      <c r="I696" s="171"/>
      <c r="J696" s="172"/>
      <c r="K696" s="171"/>
      <c r="L696" s="172"/>
      <c r="M696" s="171"/>
      <c r="N696" s="172"/>
      <c r="O696" s="171"/>
      <c r="P696" s="172"/>
      <c r="Q696" s="171"/>
      <c r="R696" s="172"/>
      <c r="S696" s="171"/>
      <c r="T696" s="172"/>
      <c r="U696" s="171"/>
      <c r="V696" s="172"/>
      <c r="W696" s="171"/>
      <c r="X696" s="172"/>
      <c r="Y696" s="171"/>
      <c r="Z696" s="172"/>
      <c r="AA696" s="171"/>
      <c r="AB696" s="172"/>
      <c r="AC696" s="171"/>
      <c r="AD696" s="172"/>
      <c r="AE696" s="156"/>
      <c r="AF696" s="170"/>
      <c r="AG696" s="172"/>
      <c r="AH696" s="172"/>
      <c r="AI696" s="172"/>
      <c r="AJ696" s="172"/>
      <c r="AK696" s="172"/>
      <c r="AL696" s="172"/>
      <c r="AM696" s="172"/>
      <c r="AN696" s="172"/>
      <c r="AO696" s="172"/>
      <c r="AP696" s="172"/>
      <c r="AQ696" s="172"/>
      <c r="AR696" s="173"/>
      <c r="AS696" s="173"/>
    </row>
    <row r="697" ht="15.75" customHeight="1">
      <c r="A697" s="156"/>
      <c r="B697" s="156"/>
      <c r="C697" s="170"/>
      <c r="D697" s="170"/>
      <c r="E697" s="171"/>
      <c r="F697" s="172"/>
      <c r="G697" s="171"/>
      <c r="H697" s="172"/>
      <c r="I697" s="171"/>
      <c r="J697" s="172"/>
      <c r="K697" s="171"/>
      <c r="L697" s="172"/>
      <c r="M697" s="171"/>
      <c r="N697" s="172"/>
      <c r="O697" s="171"/>
      <c r="P697" s="172"/>
      <c r="Q697" s="171"/>
      <c r="R697" s="172"/>
      <c r="S697" s="171"/>
      <c r="T697" s="172"/>
      <c r="U697" s="171"/>
      <c r="V697" s="172"/>
      <c r="W697" s="171"/>
      <c r="X697" s="172"/>
      <c r="Y697" s="171"/>
      <c r="Z697" s="172"/>
      <c r="AA697" s="171"/>
      <c r="AB697" s="172"/>
      <c r="AC697" s="171"/>
      <c r="AD697" s="172"/>
      <c r="AE697" s="156"/>
      <c r="AF697" s="170"/>
      <c r="AG697" s="172"/>
      <c r="AH697" s="172"/>
      <c r="AI697" s="172"/>
      <c r="AJ697" s="172"/>
      <c r="AK697" s="172"/>
      <c r="AL697" s="172"/>
      <c r="AM697" s="172"/>
      <c r="AN697" s="172"/>
      <c r="AO697" s="172"/>
      <c r="AP697" s="172"/>
      <c r="AQ697" s="172"/>
      <c r="AR697" s="173"/>
      <c r="AS697" s="173"/>
    </row>
    <row r="698" ht="15.75" customHeight="1">
      <c r="A698" s="156"/>
      <c r="B698" s="156"/>
      <c r="C698" s="170"/>
      <c r="D698" s="170"/>
      <c r="E698" s="171"/>
      <c r="F698" s="172"/>
      <c r="G698" s="171"/>
      <c r="H698" s="172"/>
      <c r="I698" s="171"/>
      <c r="J698" s="172"/>
      <c r="K698" s="171"/>
      <c r="L698" s="172"/>
      <c r="M698" s="171"/>
      <c r="N698" s="172"/>
      <c r="O698" s="171"/>
      <c r="P698" s="172"/>
      <c r="Q698" s="171"/>
      <c r="R698" s="172"/>
      <c r="S698" s="171"/>
      <c r="T698" s="172"/>
      <c r="U698" s="171"/>
      <c r="V698" s="172"/>
      <c r="W698" s="171"/>
      <c r="X698" s="172"/>
      <c r="Y698" s="171"/>
      <c r="Z698" s="172"/>
      <c r="AA698" s="171"/>
      <c r="AB698" s="172"/>
      <c r="AC698" s="171"/>
      <c r="AD698" s="172"/>
      <c r="AE698" s="156"/>
      <c r="AF698" s="170"/>
      <c r="AG698" s="172"/>
      <c r="AH698" s="172"/>
      <c r="AI698" s="172"/>
      <c r="AJ698" s="172"/>
      <c r="AK698" s="172"/>
      <c r="AL698" s="172"/>
      <c r="AM698" s="172"/>
      <c r="AN698" s="172"/>
      <c r="AO698" s="172"/>
      <c r="AP698" s="172"/>
      <c r="AQ698" s="172"/>
      <c r="AR698" s="173"/>
      <c r="AS698" s="173"/>
    </row>
    <row r="699" ht="15.75" customHeight="1">
      <c r="A699" s="156"/>
      <c r="B699" s="156"/>
      <c r="C699" s="170"/>
      <c r="D699" s="170"/>
      <c r="E699" s="171"/>
      <c r="F699" s="172"/>
      <c r="G699" s="171"/>
      <c r="H699" s="172"/>
      <c r="I699" s="171"/>
      <c r="J699" s="172"/>
      <c r="K699" s="171"/>
      <c r="L699" s="172"/>
      <c r="M699" s="171"/>
      <c r="N699" s="172"/>
      <c r="O699" s="171"/>
      <c r="P699" s="172"/>
      <c r="Q699" s="171"/>
      <c r="R699" s="172"/>
      <c r="S699" s="171"/>
      <c r="T699" s="172"/>
      <c r="U699" s="171"/>
      <c r="V699" s="172"/>
      <c r="W699" s="171"/>
      <c r="X699" s="172"/>
      <c r="Y699" s="171"/>
      <c r="Z699" s="172"/>
      <c r="AA699" s="171"/>
      <c r="AB699" s="172"/>
      <c r="AC699" s="171"/>
      <c r="AD699" s="172"/>
      <c r="AE699" s="156"/>
      <c r="AF699" s="170"/>
      <c r="AG699" s="172"/>
      <c r="AH699" s="172"/>
      <c r="AI699" s="172"/>
      <c r="AJ699" s="172"/>
      <c r="AK699" s="172"/>
      <c r="AL699" s="172"/>
      <c r="AM699" s="172"/>
      <c r="AN699" s="172"/>
      <c r="AO699" s="172"/>
      <c r="AP699" s="172"/>
      <c r="AQ699" s="172"/>
      <c r="AR699" s="173"/>
      <c r="AS699" s="173"/>
    </row>
    <row r="700" ht="15.75" customHeight="1">
      <c r="A700" s="156"/>
      <c r="B700" s="156"/>
      <c r="C700" s="170"/>
      <c r="D700" s="170"/>
      <c r="E700" s="171"/>
      <c r="F700" s="172"/>
      <c r="G700" s="171"/>
      <c r="H700" s="172"/>
      <c r="I700" s="171"/>
      <c r="J700" s="172"/>
      <c r="K700" s="171"/>
      <c r="L700" s="172"/>
      <c r="M700" s="171"/>
      <c r="N700" s="172"/>
      <c r="O700" s="171"/>
      <c r="P700" s="172"/>
      <c r="Q700" s="171"/>
      <c r="R700" s="172"/>
      <c r="S700" s="171"/>
      <c r="T700" s="172"/>
      <c r="U700" s="171"/>
      <c r="V700" s="172"/>
      <c r="W700" s="171"/>
      <c r="X700" s="172"/>
      <c r="Y700" s="171"/>
      <c r="Z700" s="172"/>
      <c r="AA700" s="171"/>
      <c r="AB700" s="172"/>
      <c r="AC700" s="171"/>
      <c r="AD700" s="172"/>
      <c r="AE700" s="156"/>
      <c r="AF700" s="170"/>
      <c r="AG700" s="172"/>
      <c r="AH700" s="172"/>
      <c r="AI700" s="172"/>
      <c r="AJ700" s="172"/>
      <c r="AK700" s="172"/>
      <c r="AL700" s="172"/>
      <c r="AM700" s="172"/>
      <c r="AN700" s="172"/>
      <c r="AO700" s="172"/>
      <c r="AP700" s="172"/>
      <c r="AQ700" s="172"/>
      <c r="AR700" s="173"/>
      <c r="AS700" s="173"/>
    </row>
    <row r="701" ht="15.75" customHeight="1">
      <c r="A701" s="156"/>
      <c r="B701" s="156"/>
      <c r="C701" s="170"/>
      <c r="D701" s="170"/>
      <c r="E701" s="171"/>
      <c r="F701" s="172"/>
      <c r="G701" s="171"/>
      <c r="H701" s="172"/>
      <c r="I701" s="171"/>
      <c r="J701" s="172"/>
      <c r="K701" s="171"/>
      <c r="L701" s="172"/>
      <c r="M701" s="171"/>
      <c r="N701" s="172"/>
      <c r="O701" s="171"/>
      <c r="P701" s="172"/>
      <c r="Q701" s="171"/>
      <c r="R701" s="172"/>
      <c r="S701" s="171"/>
      <c r="T701" s="172"/>
      <c r="U701" s="171"/>
      <c r="V701" s="172"/>
      <c r="W701" s="171"/>
      <c r="X701" s="172"/>
      <c r="Y701" s="171"/>
      <c r="Z701" s="172"/>
      <c r="AA701" s="171"/>
      <c r="AB701" s="172"/>
      <c r="AC701" s="171"/>
      <c r="AD701" s="172"/>
      <c r="AE701" s="156"/>
      <c r="AF701" s="170"/>
      <c r="AG701" s="172"/>
      <c r="AH701" s="172"/>
      <c r="AI701" s="172"/>
      <c r="AJ701" s="172"/>
      <c r="AK701" s="172"/>
      <c r="AL701" s="172"/>
      <c r="AM701" s="172"/>
      <c r="AN701" s="172"/>
      <c r="AO701" s="172"/>
      <c r="AP701" s="172"/>
      <c r="AQ701" s="172"/>
      <c r="AR701" s="173"/>
      <c r="AS701" s="173"/>
    </row>
    <row r="702" ht="15.75" customHeight="1">
      <c r="A702" s="156"/>
      <c r="B702" s="156"/>
      <c r="C702" s="170"/>
      <c r="D702" s="170"/>
      <c r="E702" s="171"/>
      <c r="F702" s="172"/>
      <c r="G702" s="171"/>
      <c r="H702" s="172"/>
      <c r="I702" s="171"/>
      <c r="J702" s="172"/>
      <c r="K702" s="171"/>
      <c r="L702" s="172"/>
      <c r="M702" s="171"/>
      <c r="N702" s="172"/>
      <c r="O702" s="171"/>
      <c r="P702" s="172"/>
      <c r="Q702" s="171"/>
      <c r="R702" s="172"/>
      <c r="S702" s="171"/>
      <c r="T702" s="172"/>
      <c r="U702" s="171"/>
      <c r="V702" s="172"/>
      <c r="W702" s="171"/>
      <c r="X702" s="172"/>
      <c r="Y702" s="171"/>
      <c r="Z702" s="172"/>
      <c r="AA702" s="171"/>
      <c r="AB702" s="172"/>
      <c r="AC702" s="171"/>
      <c r="AD702" s="172"/>
      <c r="AE702" s="156"/>
      <c r="AF702" s="170"/>
      <c r="AG702" s="172"/>
      <c r="AH702" s="172"/>
      <c r="AI702" s="172"/>
      <c r="AJ702" s="172"/>
      <c r="AK702" s="172"/>
      <c r="AL702" s="172"/>
      <c r="AM702" s="172"/>
      <c r="AN702" s="172"/>
      <c r="AO702" s="172"/>
      <c r="AP702" s="172"/>
      <c r="AQ702" s="172"/>
      <c r="AR702" s="173"/>
      <c r="AS702" s="173"/>
    </row>
    <row r="703" ht="15.75" customHeight="1">
      <c r="A703" s="156"/>
      <c r="B703" s="156"/>
      <c r="C703" s="170"/>
      <c r="D703" s="170"/>
      <c r="E703" s="171"/>
      <c r="F703" s="172"/>
      <c r="G703" s="171"/>
      <c r="H703" s="172"/>
      <c r="I703" s="171"/>
      <c r="J703" s="172"/>
      <c r="K703" s="171"/>
      <c r="L703" s="172"/>
      <c r="M703" s="171"/>
      <c r="N703" s="172"/>
      <c r="O703" s="171"/>
      <c r="P703" s="172"/>
      <c r="Q703" s="171"/>
      <c r="R703" s="172"/>
      <c r="S703" s="171"/>
      <c r="T703" s="172"/>
      <c r="U703" s="171"/>
      <c r="V703" s="172"/>
      <c r="W703" s="171"/>
      <c r="X703" s="172"/>
      <c r="Y703" s="171"/>
      <c r="Z703" s="172"/>
      <c r="AA703" s="171"/>
      <c r="AB703" s="172"/>
      <c r="AC703" s="171"/>
      <c r="AD703" s="172"/>
      <c r="AE703" s="156"/>
      <c r="AF703" s="170"/>
      <c r="AG703" s="172"/>
      <c r="AH703" s="172"/>
      <c r="AI703" s="172"/>
      <c r="AJ703" s="172"/>
      <c r="AK703" s="172"/>
      <c r="AL703" s="172"/>
      <c r="AM703" s="172"/>
      <c r="AN703" s="172"/>
      <c r="AO703" s="172"/>
      <c r="AP703" s="172"/>
      <c r="AQ703" s="172"/>
      <c r="AR703" s="173"/>
      <c r="AS703" s="173"/>
    </row>
    <row r="704" ht="15.75" customHeight="1">
      <c r="A704" s="156"/>
      <c r="B704" s="156"/>
      <c r="C704" s="170"/>
      <c r="D704" s="170"/>
      <c r="E704" s="171"/>
      <c r="F704" s="172"/>
      <c r="G704" s="171"/>
      <c r="H704" s="172"/>
      <c r="I704" s="171"/>
      <c r="J704" s="172"/>
      <c r="K704" s="171"/>
      <c r="L704" s="172"/>
      <c r="M704" s="171"/>
      <c r="N704" s="172"/>
      <c r="O704" s="171"/>
      <c r="P704" s="172"/>
      <c r="Q704" s="171"/>
      <c r="R704" s="172"/>
      <c r="S704" s="171"/>
      <c r="T704" s="172"/>
      <c r="U704" s="171"/>
      <c r="V704" s="172"/>
      <c r="W704" s="171"/>
      <c r="X704" s="172"/>
      <c r="Y704" s="171"/>
      <c r="Z704" s="172"/>
      <c r="AA704" s="171"/>
      <c r="AB704" s="172"/>
      <c r="AC704" s="171"/>
      <c r="AD704" s="172"/>
      <c r="AE704" s="156"/>
      <c r="AF704" s="170"/>
      <c r="AG704" s="172"/>
      <c r="AH704" s="172"/>
      <c r="AI704" s="172"/>
      <c r="AJ704" s="172"/>
      <c r="AK704" s="172"/>
      <c r="AL704" s="172"/>
      <c r="AM704" s="172"/>
      <c r="AN704" s="172"/>
      <c r="AO704" s="172"/>
      <c r="AP704" s="172"/>
      <c r="AQ704" s="172"/>
      <c r="AR704" s="173"/>
      <c r="AS704" s="173"/>
    </row>
    <row r="705" ht="15.75" customHeight="1">
      <c r="A705" s="156"/>
      <c r="B705" s="156"/>
      <c r="C705" s="170"/>
      <c r="D705" s="170"/>
      <c r="E705" s="171"/>
      <c r="F705" s="172"/>
      <c r="G705" s="171"/>
      <c r="H705" s="172"/>
      <c r="I705" s="171"/>
      <c r="J705" s="172"/>
      <c r="K705" s="171"/>
      <c r="L705" s="172"/>
      <c r="M705" s="171"/>
      <c r="N705" s="172"/>
      <c r="O705" s="171"/>
      <c r="P705" s="172"/>
      <c r="Q705" s="171"/>
      <c r="R705" s="172"/>
      <c r="S705" s="171"/>
      <c r="T705" s="172"/>
      <c r="U705" s="171"/>
      <c r="V705" s="172"/>
      <c r="W705" s="171"/>
      <c r="X705" s="172"/>
      <c r="Y705" s="171"/>
      <c r="Z705" s="172"/>
      <c r="AA705" s="171"/>
      <c r="AB705" s="172"/>
      <c r="AC705" s="171"/>
      <c r="AD705" s="172"/>
      <c r="AE705" s="156"/>
      <c r="AF705" s="170"/>
      <c r="AG705" s="172"/>
      <c r="AH705" s="172"/>
      <c r="AI705" s="172"/>
      <c r="AJ705" s="172"/>
      <c r="AK705" s="172"/>
      <c r="AL705" s="172"/>
      <c r="AM705" s="172"/>
      <c r="AN705" s="172"/>
      <c r="AO705" s="172"/>
      <c r="AP705" s="172"/>
      <c r="AQ705" s="172"/>
      <c r="AR705" s="173"/>
      <c r="AS705" s="173"/>
    </row>
    <row r="706" ht="15.75" customHeight="1">
      <c r="A706" s="156"/>
      <c r="B706" s="156"/>
      <c r="C706" s="170"/>
      <c r="D706" s="170"/>
      <c r="E706" s="171"/>
      <c r="F706" s="172"/>
      <c r="G706" s="171"/>
      <c r="H706" s="172"/>
      <c r="I706" s="171"/>
      <c r="J706" s="172"/>
      <c r="K706" s="171"/>
      <c r="L706" s="172"/>
      <c r="M706" s="171"/>
      <c r="N706" s="172"/>
      <c r="O706" s="171"/>
      <c r="P706" s="172"/>
      <c r="Q706" s="171"/>
      <c r="R706" s="172"/>
      <c r="S706" s="171"/>
      <c r="T706" s="172"/>
      <c r="U706" s="171"/>
      <c r="V706" s="172"/>
      <c r="W706" s="171"/>
      <c r="X706" s="172"/>
      <c r="Y706" s="171"/>
      <c r="Z706" s="172"/>
      <c r="AA706" s="171"/>
      <c r="AB706" s="172"/>
      <c r="AC706" s="171"/>
      <c r="AD706" s="172"/>
      <c r="AE706" s="156"/>
      <c r="AF706" s="170"/>
      <c r="AG706" s="172"/>
      <c r="AH706" s="172"/>
      <c r="AI706" s="172"/>
      <c r="AJ706" s="172"/>
      <c r="AK706" s="172"/>
      <c r="AL706" s="172"/>
      <c r="AM706" s="172"/>
      <c r="AN706" s="172"/>
      <c r="AO706" s="172"/>
      <c r="AP706" s="172"/>
      <c r="AQ706" s="172"/>
      <c r="AR706" s="173"/>
      <c r="AS706" s="173"/>
    </row>
    <row r="707" ht="15.75" customHeight="1">
      <c r="A707" s="156"/>
      <c r="B707" s="156"/>
      <c r="C707" s="170"/>
      <c r="D707" s="170"/>
      <c r="E707" s="171"/>
      <c r="F707" s="172"/>
      <c r="G707" s="171"/>
      <c r="H707" s="172"/>
      <c r="I707" s="171"/>
      <c r="J707" s="172"/>
      <c r="K707" s="171"/>
      <c r="L707" s="172"/>
      <c r="M707" s="171"/>
      <c r="N707" s="172"/>
      <c r="O707" s="171"/>
      <c r="P707" s="172"/>
      <c r="Q707" s="171"/>
      <c r="R707" s="172"/>
      <c r="S707" s="171"/>
      <c r="T707" s="172"/>
      <c r="U707" s="171"/>
      <c r="V707" s="172"/>
      <c r="W707" s="171"/>
      <c r="X707" s="172"/>
      <c r="Y707" s="171"/>
      <c r="Z707" s="172"/>
      <c r="AA707" s="171"/>
      <c r="AB707" s="172"/>
      <c r="AC707" s="171"/>
      <c r="AD707" s="172"/>
      <c r="AE707" s="156"/>
      <c r="AF707" s="170"/>
      <c r="AG707" s="172"/>
      <c r="AH707" s="172"/>
      <c r="AI707" s="172"/>
      <c r="AJ707" s="172"/>
      <c r="AK707" s="172"/>
      <c r="AL707" s="172"/>
      <c r="AM707" s="172"/>
      <c r="AN707" s="172"/>
      <c r="AO707" s="172"/>
      <c r="AP707" s="172"/>
      <c r="AQ707" s="172"/>
      <c r="AR707" s="173"/>
      <c r="AS707" s="173"/>
    </row>
    <row r="708" ht="15.75" customHeight="1">
      <c r="A708" s="156"/>
      <c r="B708" s="156"/>
      <c r="C708" s="170"/>
      <c r="D708" s="170"/>
      <c r="E708" s="171"/>
      <c r="F708" s="172"/>
      <c r="G708" s="171"/>
      <c r="H708" s="172"/>
      <c r="I708" s="171"/>
      <c r="J708" s="172"/>
      <c r="K708" s="171"/>
      <c r="L708" s="172"/>
      <c r="M708" s="171"/>
      <c r="N708" s="172"/>
      <c r="O708" s="171"/>
      <c r="P708" s="172"/>
      <c r="Q708" s="171"/>
      <c r="R708" s="172"/>
      <c r="S708" s="171"/>
      <c r="T708" s="172"/>
      <c r="U708" s="171"/>
      <c r="V708" s="172"/>
      <c r="W708" s="171"/>
      <c r="X708" s="172"/>
      <c r="Y708" s="171"/>
      <c r="Z708" s="172"/>
      <c r="AA708" s="171"/>
      <c r="AB708" s="172"/>
      <c r="AC708" s="171"/>
      <c r="AD708" s="172"/>
      <c r="AE708" s="156"/>
      <c r="AF708" s="170"/>
      <c r="AG708" s="172"/>
      <c r="AH708" s="172"/>
      <c r="AI708" s="172"/>
      <c r="AJ708" s="172"/>
      <c r="AK708" s="172"/>
      <c r="AL708" s="172"/>
      <c r="AM708" s="172"/>
      <c r="AN708" s="172"/>
      <c r="AO708" s="172"/>
      <c r="AP708" s="172"/>
      <c r="AQ708" s="172"/>
      <c r="AR708" s="173"/>
      <c r="AS708" s="173"/>
    </row>
    <row r="709" ht="15.75" customHeight="1">
      <c r="A709" s="156"/>
      <c r="B709" s="156"/>
      <c r="C709" s="170"/>
      <c r="D709" s="170"/>
      <c r="E709" s="171"/>
      <c r="F709" s="172"/>
      <c r="G709" s="171"/>
      <c r="H709" s="172"/>
      <c r="I709" s="171"/>
      <c r="J709" s="172"/>
      <c r="K709" s="171"/>
      <c r="L709" s="172"/>
      <c r="M709" s="171"/>
      <c r="N709" s="172"/>
      <c r="O709" s="171"/>
      <c r="P709" s="172"/>
      <c r="Q709" s="171"/>
      <c r="R709" s="172"/>
      <c r="S709" s="171"/>
      <c r="T709" s="172"/>
      <c r="U709" s="171"/>
      <c r="V709" s="172"/>
      <c r="W709" s="171"/>
      <c r="X709" s="172"/>
      <c r="Y709" s="171"/>
      <c r="Z709" s="172"/>
      <c r="AA709" s="171"/>
      <c r="AB709" s="172"/>
      <c r="AC709" s="171"/>
      <c r="AD709" s="172"/>
      <c r="AE709" s="156"/>
      <c r="AF709" s="170"/>
      <c r="AG709" s="172"/>
      <c r="AH709" s="172"/>
      <c r="AI709" s="172"/>
      <c r="AJ709" s="172"/>
      <c r="AK709" s="172"/>
      <c r="AL709" s="172"/>
      <c r="AM709" s="172"/>
      <c r="AN709" s="172"/>
      <c r="AO709" s="172"/>
      <c r="AP709" s="172"/>
      <c r="AQ709" s="172"/>
      <c r="AR709" s="173"/>
      <c r="AS709" s="173"/>
    </row>
    <row r="710" ht="15.75" customHeight="1">
      <c r="A710" s="156"/>
      <c r="B710" s="156"/>
      <c r="C710" s="170"/>
      <c r="D710" s="170"/>
      <c r="E710" s="171"/>
      <c r="F710" s="172"/>
      <c r="G710" s="171"/>
      <c r="H710" s="172"/>
      <c r="I710" s="171"/>
      <c r="J710" s="172"/>
      <c r="K710" s="171"/>
      <c r="L710" s="172"/>
      <c r="M710" s="171"/>
      <c r="N710" s="172"/>
      <c r="O710" s="171"/>
      <c r="P710" s="172"/>
      <c r="Q710" s="171"/>
      <c r="R710" s="172"/>
      <c r="S710" s="171"/>
      <c r="T710" s="172"/>
      <c r="U710" s="171"/>
      <c r="V710" s="172"/>
      <c r="W710" s="171"/>
      <c r="X710" s="172"/>
      <c r="Y710" s="171"/>
      <c r="Z710" s="172"/>
      <c r="AA710" s="171"/>
      <c r="AB710" s="172"/>
      <c r="AC710" s="171"/>
      <c r="AD710" s="172"/>
      <c r="AE710" s="156"/>
      <c r="AF710" s="170"/>
      <c r="AG710" s="172"/>
      <c r="AH710" s="172"/>
      <c r="AI710" s="172"/>
      <c r="AJ710" s="172"/>
      <c r="AK710" s="172"/>
      <c r="AL710" s="172"/>
      <c r="AM710" s="172"/>
      <c r="AN710" s="172"/>
      <c r="AO710" s="172"/>
      <c r="AP710" s="172"/>
      <c r="AQ710" s="172"/>
      <c r="AR710" s="173"/>
      <c r="AS710" s="173"/>
    </row>
    <row r="711" ht="15.75" customHeight="1">
      <c r="A711" s="156"/>
      <c r="B711" s="156"/>
      <c r="C711" s="170"/>
      <c r="D711" s="170"/>
      <c r="E711" s="171"/>
      <c r="F711" s="172"/>
      <c r="G711" s="171"/>
      <c r="H711" s="172"/>
      <c r="I711" s="171"/>
      <c r="J711" s="172"/>
      <c r="K711" s="171"/>
      <c r="L711" s="172"/>
      <c r="M711" s="171"/>
      <c r="N711" s="172"/>
      <c r="O711" s="171"/>
      <c r="P711" s="172"/>
      <c r="Q711" s="171"/>
      <c r="R711" s="172"/>
      <c r="S711" s="171"/>
      <c r="T711" s="172"/>
      <c r="U711" s="171"/>
      <c r="V711" s="172"/>
      <c r="W711" s="171"/>
      <c r="X711" s="172"/>
      <c r="Y711" s="171"/>
      <c r="Z711" s="172"/>
      <c r="AA711" s="171"/>
      <c r="AB711" s="172"/>
      <c r="AC711" s="171"/>
      <c r="AD711" s="172"/>
      <c r="AE711" s="156"/>
      <c r="AF711" s="170"/>
      <c r="AG711" s="172"/>
      <c r="AH711" s="172"/>
      <c r="AI711" s="172"/>
      <c r="AJ711" s="172"/>
      <c r="AK711" s="172"/>
      <c r="AL711" s="172"/>
      <c r="AM711" s="172"/>
      <c r="AN711" s="172"/>
      <c r="AO711" s="172"/>
      <c r="AP711" s="172"/>
      <c r="AQ711" s="172"/>
      <c r="AR711" s="173"/>
      <c r="AS711" s="173"/>
    </row>
    <row r="712" ht="15.75" customHeight="1">
      <c r="A712" s="156"/>
      <c r="B712" s="156"/>
      <c r="C712" s="170"/>
      <c r="D712" s="170"/>
      <c r="E712" s="171"/>
      <c r="F712" s="172"/>
      <c r="G712" s="171"/>
      <c r="H712" s="172"/>
      <c r="I712" s="171"/>
      <c r="J712" s="172"/>
      <c r="K712" s="171"/>
      <c r="L712" s="172"/>
      <c r="M712" s="171"/>
      <c r="N712" s="172"/>
      <c r="O712" s="171"/>
      <c r="P712" s="172"/>
      <c r="Q712" s="171"/>
      <c r="R712" s="172"/>
      <c r="S712" s="171"/>
      <c r="T712" s="172"/>
      <c r="U712" s="171"/>
      <c r="V712" s="172"/>
      <c r="W712" s="171"/>
      <c r="X712" s="172"/>
      <c r="Y712" s="171"/>
      <c r="Z712" s="172"/>
      <c r="AA712" s="171"/>
      <c r="AB712" s="172"/>
      <c r="AC712" s="171"/>
      <c r="AD712" s="172"/>
      <c r="AE712" s="156"/>
      <c r="AF712" s="170"/>
      <c r="AG712" s="172"/>
      <c r="AH712" s="172"/>
      <c r="AI712" s="172"/>
      <c r="AJ712" s="172"/>
      <c r="AK712" s="172"/>
      <c r="AL712" s="172"/>
      <c r="AM712" s="172"/>
      <c r="AN712" s="172"/>
      <c r="AO712" s="172"/>
      <c r="AP712" s="172"/>
      <c r="AQ712" s="172"/>
      <c r="AR712" s="173"/>
      <c r="AS712" s="173"/>
    </row>
    <row r="713" ht="15.75" customHeight="1">
      <c r="A713" s="156"/>
      <c r="B713" s="156"/>
      <c r="C713" s="170"/>
      <c r="D713" s="170"/>
      <c r="E713" s="171"/>
      <c r="F713" s="172"/>
      <c r="G713" s="171"/>
      <c r="H713" s="172"/>
      <c r="I713" s="171"/>
      <c r="J713" s="172"/>
      <c r="K713" s="171"/>
      <c r="L713" s="172"/>
      <c r="M713" s="171"/>
      <c r="N713" s="172"/>
      <c r="O713" s="171"/>
      <c r="P713" s="172"/>
      <c r="Q713" s="171"/>
      <c r="R713" s="172"/>
      <c r="S713" s="171"/>
      <c r="T713" s="172"/>
      <c r="U713" s="171"/>
      <c r="V713" s="172"/>
      <c r="W713" s="171"/>
      <c r="X713" s="172"/>
      <c r="Y713" s="171"/>
      <c r="Z713" s="172"/>
      <c r="AA713" s="171"/>
      <c r="AB713" s="172"/>
      <c r="AC713" s="171"/>
      <c r="AD713" s="172"/>
      <c r="AE713" s="156"/>
      <c r="AF713" s="170"/>
      <c r="AG713" s="172"/>
      <c r="AH713" s="172"/>
      <c r="AI713" s="172"/>
      <c r="AJ713" s="172"/>
      <c r="AK713" s="172"/>
      <c r="AL713" s="172"/>
      <c r="AM713" s="172"/>
      <c r="AN713" s="172"/>
      <c r="AO713" s="172"/>
      <c r="AP713" s="172"/>
      <c r="AQ713" s="172"/>
      <c r="AR713" s="173"/>
      <c r="AS713" s="173"/>
    </row>
    <row r="714" ht="15.75" customHeight="1">
      <c r="A714" s="156"/>
      <c r="B714" s="156"/>
      <c r="C714" s="170"/>
      <c r="D714" s="170"/>
      <c r="E714" s="171"/>
      <c r="F714" s="172"/>
      <c r="G714" s="171"/>
      <c r="H714" s="172"/>
      <c r="I714" s="171"/>
      <c r="J714" s="172"/>
      <c r="K714" s="171"/>
      <c r="L714" s="172"/>
      <c r="M714" s="171"/>
      <c r="N714" s="172"/>
      <c r="O714" s="171"/>
      <c r="P714" s="172"/>
      <c r="Q714" s="171"/>
      <c r="R714" s="172"/>
      <c r="S714" s="171"/>
      <c r="T714" s="172"/>
      <c r="U714" s="171"/>
      <c r="V714" s="172"/>
      <c r="W714" s="171"/>
      <c r="X714" s="172"/>
      <c r="Y714" s="171"/>
      <c r="Z714" s="172"/>
      <c r="AA714" s="171"/>
      <c r="AB714" s="172"/>
      <c r="AC714" s="171"/>
      <c r="AD714" s="172"/>
      <c r="AE714" s="156"/>
      <c r="AF714" s="170"/>
      <c r="AG714" s="172"/>
      <c r="AH714" s="172"/>
      <c r="AI714" s="172"/>
      <c r="AJ714" s="172"/>
      <c r="AK714" s="172"/>
      <c r="AL714" s="172"/>
      <c r="AM714" s="172"/>
      <c r="AN714" s="172"/>
      <c r="AO714" s="172"/>
      <c r="AP714" s="172"/>
      <c r="AQ714" s="172"/>
      <c r="AR714" s="173"/>
      <c r="AS714" s="173"/>
    </row>
    <row r="715" ht="15.75" customHeight="1">
      <c r="A715" s="156"/>
      <c r="B715" s="156"/>
      <c r="C715" s="170"/>
      <c r="D715" s="170"/>
      <c r="E715" s="171"/>
      <c r="F715" s="172"/>
      <c r="G715" s="171"/>
      <c r="H715" s="172"/>
      <c r="I715" s="171"/>
      <c r="J715" s="172"/>
      <c r="K715" s="171"/>
      <c r="L715" s="172"/>
      <c r="M715" s="171"/>
      <c r="N715" s="172"/>
      <c r="O715" s="171"/>
      <c r="P715" s="172"/>
      <c r="Q715" s="171"/>
      <c r="R715" s="172"/>
      <c r="S715" s="171"/>
      <c r="T715" s="172"/>
      <c r="U715" s="171"/>
      <c r="V715" s="172"/>
      <c r="W715" s="171"/>
      <c r="X715" s="172"/>
      <c r="Y715" s="171"/>
      <c r="Z715" s="172"/>
      <c r="AA715" s="171"/>
      <c r="AB715" s="172"/>
      <c r="AC715" s="171"/>
      <c r="AD715" s="172"/>
      <c r="AE715" s="156"/>
      <c r="AF715" s="170"/>
      <c r="AG715" s="172"/>
      <c r="AH715" s="172"/>
      <c r="AI715" s="172"/>
      <c r="AJ715" s="172"/>
      <c r="AK715" s="172"/>
      <c r="AL715" s="172"/>
      <c r="AM715" s="172"/>
      <c r="AN715" s="172"/>
      <c r="AO715" s="172"/>
      <c r="AP715" s="172"/>
      <c r="AQ715" s="172"/>
      <c r="AR715" s="173"/>
      <c r="AS715" s="173"/>
    </row>
    <row r="716" ht="15.75" customHeight="1">
      <c r="A716" s="156"/>
      <c r="B716" s="156"/>
      <c r="C716" s="170"/>
      <c r="D716" s="170"/>
      <c r="E716" s="171"/>
      <c r="F716" s="172"/>
      <c r="G716" s="171"/>
      <c r="H716" s="172"/>
      <c r="I716" s="171"/>
      <c r="J716" s="172"/>
      <c r="K716" s="171"/>
      <c r="L716" s="172"/>
      <c r="M716" s="171"/>
      <c r="N716" s="172"/>
      <c r="O716" s="171"/>
      <c r="P716" s="172"/>
      <c r="Q716" s="171"/>
      <c r="R716" s="172"/>
      <c r="S716" s="171"/>
      <c r="T716" s="172"/>
      <c r="U716" s="171"/>
      <c r="V716" s="172"/>
      <c r="W716" s="171"/>
      <c r="X716" s="172"/>
      <c r="Y716" s="171"/>
      <c r="Z716" s="172"/>
      <c r="AA716" s="171"/>
      <c r="AB716" s="172"/>
      <c r="AC716" s="171"/>
      <c r="AD716" s="172"/>
      <c r="AE716" s="156"/>
      <c r="AF716" s="170"/>
      <c r="AG716" s="172"/>
      <c r="AH716" s="172"/>
      <c r="AI716" s="172"/>
      <c r="AJ716" s="172"/>
      <c r="AK716" s="172"/>
      <c r="AL716" s="172"/>
      <c r="AM716" s="172"/>
      <c r="AN716" s="172"/>
      <c r="AO716" s="172"/>
      <c r="AP716" s="172"/>
      <c r="AQ716" s="172"/>
      <c r="AR716" s="173"/>
      <c r="AS716" s="173"/>
    </row>
    <row r="717" ht="15.75" customHeight="1">
      <c r="A717" s="156"/>
      <c r="B717" s="156"/>
      <c r="C717" s="170"/>
      <c r="D717" s="170"/>
      <c r="E717" s="171"/>
      <c r="F717" s="172"/>
      <c r="G717" s="171"/>
      <c r="H717" s="172"/>
      <c r="I717" s="171"/>
      <c r="J717" s="172"/>
      <c r="K717" s="171"/>
      <c r="L717" s="172"/>
      <c r="M717" s="171"/>
      <c r="N717" s="172"/>
      <c r="O717" s="171"/>
      <c r="P717" s="172"/>
      <c r="Q717" s="171"/>
      <c r="R717" s="172"/>
      <c r="S717" s="171"/>
      <c r="T717" s="172"/>
      <c r="U717" s="171"/>
      <c r="V717" s="172"/>
      <c r="W717" s="171"/>
      <c r="X717" s="172"/>
      <c r="Y717" s="171"/>
      <c r="Z717" s="172"/>
      <c r="AA717" s="171"/>
      <c r="AB717" s="172"/>
      <c r="AC717" s="171"/>
      <c r="AD717" s="172"/>
      <c r="AE717" s="156"/>
      <c r="AF717" s="170"/>
      <c r="AG717" s="172"/>
      <c r="AH717" s="172"/>
      <c r="AI717" s="172"/>
      <c r="AJ717" s="172"/>
      <c r="AK717" s="172"/>
      <c r="AL717" s="172"/>
      <c r="AM717" s="172"/>
      <c r="AN717" s="172"/>
      <c r="AO717" s="172"/>
      <c r="AP717" s="172"/>
      <c r="AQ717" s="172"/>
      <c r="AR717" s="173"/>
      <c r="AS717" s="173"/>
    </row>
    <row r="718" ht="15.75" customHeight="1">
      <c r="A718" s="156"/>
      <c r="B718" s="156"/>
      <c r="C718" s="170"/>
      <c r="D718" s="170"/>
      <c r="E718" s="171"/>
      <c r="F718" s="172"/>
      <c r="G718" s="171"/>
      <c r="H718" s="172"/>
      <c r="I718" s="171"/>
      <c r="J718" s="172"/>
      <c r="K718" s="171"/>
      <c r="L718" s="172"/>
      <c r="M718" s="171"/>
      <c r="N718" s="172"/>
      <c r="O718" s="171"/>
      <c r="P718" s="172"/>
      <c r="Q718" s="171"/>
      <c r="R718" s="172"/>
      <c r="S718" s="171"/>
      <c r="T718" s="172"/>
      <c r="U718" s="171"/>
      <c r="V718" s="172"/>
      <c r="W718" s="171"/>
      <c r="X718" s="172"/>
      <c r="Y718" s="171"/>
      <c r="Z718" s="172"/>
      <c r="AA718" s="171"/>
      <c r="AB718" s="172"/>
      <c r="AC718" s="171"/>
      <c r="AD718" s="172"/>
      <c r="AE718" s="156"/>
      <c r="AF718" s="170"/>
      <c r="AG718" s="172"/>
      <c r="AH718" s="172"/>
      <c r="AI718" s="172"/>
      <c r="AJ718" s="172"/>
      <c r="AK718" s="172"/>
      <c r="AL718" s="172"/>
      <c r="AM718" s="172"/>
      <c r="AN718" s="172"/>
      <c r="AO718" s="172"/>
      <c r="AP718" s="172"/>
      <c r="AQ718" s="172"/>
      <c r="AR718" s="173"/>
      <c r="AS718" s="173"/>
    </row>
    <row r="719" ht="15.75" customHeight="1">
      <c r="A719" s="156"/>
      <c r="B719" s="156"/>
      <c r="C719" s="170"/>
      <c r="D719" s="170"/>
      <c r="E719" s="171"/>
      <c r="F719" s="172"/>
      <c r="G719" s="171"/>
      <c r="H719" s="172"/>
      <c r="I719" s="171"/>
      <c r="J719" s="172"/>
      <c r="K719" s="171"/>
      <c r="L719" s="172"/>
      <c r="M719" s="171"/>
      <c r="N719" s="172"/>
      <c r="O719" s="171"/>
      <c r="P719" s="172"/>
      <c r="Q719" s="171"/>
      <c r="R719" s="172"/>
      <c r="S719" s="171"/>
      <c r="T719" s="172"/>
      <c r="U719" s="171"/>
      <c r="V719" s="172"/>
      <c r="W719" s="171"/>
      <c r="X719" s="172"/>
      <c r="Y719" s="171"/>
      <c r="Z719" s="172"/>
      <c r="AA719" s="171"/>
      <c r="AB719" s="172"/>
      <c r="AC719" s="171"/>
      <c r="AD719" s="172"/>
      <c r="AE719" s="156"/>
      <c r="AF719" s="170"/>
      <c r="AG719" s="172"/>
      <c r="AH719" s="172"/>
      <c r="AI719" s="172"/>
      <c r="AJ719" s="172"/>
      <c r="AK719" s="172"/>
      <c r="AL719" s="172"/>
      <c r="AM719" s="172"/>
      <c r="AN719" s="172"/>
      <c r="AO719" s="172"/>
      <c r="AP719" s="172"/>
      <c r="AQ719" s="172"/>
      <c r="AR719" s="173"/>
      <c r="AS719" s="173"/>
    </row>
    <row r="720" ht="15.75" customHeight="1">
      <c r="A720" s="156"/>
      <c r="B720" s="156"/>
      <c r="C720" s="170"/>
      <c r="D720" s="170"/>
      <c r="E720" s="171"/>
      <c r="F720" s="172"/>
      <c r="G720" s="171"/>
      <c r="H720" s="172"/>
      <c r="I720" s="171"/>
      <c r="J720" s="172"/>
      <c r="K720" s="171"/>
      <c r="L720" s="172"/>
      <c r="M720" s="171"/>
      <c r="N720" s="172"/>
      <c r="O720" s="171"/>
      <c r="P720" s="172"/>
      <c r="Q720" s="171"/>
      <c r="R720" s="172"/>
      <c r="S720" s="171"/>
      <c r="T720" s="172"/>
      <c r="U720" s="171"/>
      <c r="V720" s="172"/>
      <c r="W720" s="171"/>
      <c r="X720" s="172"/>
      <c r="Y720" s="171"/>
      <c r="Z720" s="172"/>
      <c r="AA720" s="171"/>
      <c r="AB720" s="172"/>
      <c r="AC720" s="171"/>
      <c r="AD720" s="172"/>
      <c r="AE720" s="156"/>
      <c r="AF720" s="170"/>
      <c r="AG720" s="172"/>
      <c r="AH720" s="172"/>
      <c r="AI720" s="172"/>
      <c r="AJ720" s="172"/>
      <c r="AK720" s="172"/>
      <c r="AL720" s="172"/>
      <c r="AM720" s="172"/>
      <c r="AN720" s="172"/>
      <c r="AO720" s="172"/>
      <c r="AP720" s="172"/>
      <c r="AQ720" s="172"/>
      <c r="AR720" s="173"/>
      <c r="AS720" s="173"/>
    </row>
    <row r="721" ht="15.75" customHeight="1">
      <c r="A721" s="156"/>
      <c r="B721" s="156"/>
      <c r="C721" s="170"/>
      <c r="D721" s="170"/>
      <c r="E721" s="171"/>
      <c r="F721" s="172"/>
      <c r="G721" s="171"/>
      <c r="H721" s="172"/>
      <c r="I721" s="171"/>
      <c r="J721" s="172"/>
      <c r="K721" s="171"/>
      <c r="L721" s="172"/>
      <c r="M721" s="171"/>
      <c r="N721" s="172"/>
      <c r="O721" s="171"/>
      <c r="P721" s="172"/>
      <c r="Q721" s="171"/>
      <c r="R721" s="172"/>
      <c r="S721" s="171"/>
      <c r="T721" s="172"/>
      <c r="U721" s="171"/>
      <c r="V721" s="172"/>
      <c r="W721" s="171"/>
      <c r="X721" s="172"/>
      <c r="Y721" s="171"/>
      <c r="Z721" s="172"/>
      <c r="AA721" s="171"/>
      <c r="AB721" s="172"/>
      <c r="AC721" s="171"/>
      <c r="AD721" s="172"/>
      <c r="AE721" s="156"/>
      <c r="AF721" s="170"/>
      <c r="AG721" s="172"/>
      <c r="AH721" s="172"/>
      <c r="AI721" s="172"/>
      <c r="AJ721" s="172"/>
      <c r="AK721" s="172"/>
      <c r="AL721" s="172"/>
      <c r="AM721" s="172"/>
      <c r="AN721" s="172"/>
      <c r="AO721" s="172"/>
      <c r="AP721" s="172"/>
      <c r="AQ721" s="172"/>
      <c r="AR721" s="173"/>
      <c r="AS721" s="173"/>
    </row>
    <row r="722" ht="15.75" customHeight="1">
      <c r="A722" s="156"/>
      <c r="B722" s="156"/>
      <c r="C722" s="170"/>
      <c r="D722" s="170"/>
      <c r="E722" s="171"/>
      <c r="F722" s="172"/>
      <c r="G722" s="171"/>
      <c r="H722" s="172"/>
      <c r="I722" s="171"/>
      <c r="J722" s="172"/>
      <c r="K722" s="171"/>
      <c r="L722" s="172"/>
      <c r="M722" s="171"/>
      <c r="N722" s="172"/>
      <c r="O722" s="171"/>
      <c r="P722" s="172"/>
      <c r="Q722" s="171"/>
      <c r="R722" s="172"/>
      <c r="S722" s="171"/>
      <c r="T722" s="172"/>
      <c r="U722" s="171"/>
      <c r="V722" s="172"/>
      <c r="W722" s="171"/>
      <c r="X722" s="172"/>
      <c r="Y722" s="171"/>
      <c r="Z722" s="172"/>
      <c r="AA722" s="171"/>
      <c r="AB722" s="172"/>
      <c r="AC722" s="171"/>
      <c r="AD722" s="172"/>
      <c r="AE722" s="156"/>
      <c r="AF722" s="170"/>
      <c r="AG722" s="172"/>
      <c r="AH722" s="172"/>
      <c r="AI722" s="172"/>
      <c r="AJ722" s="172"/>
      <c r="AK722" s="172"/>
      <c r="AL722" s="172"/>
      <c r="AM722" s="172"/>
      <c r="AN722" s="172"/>
      <c r="AO722" s="172"/>
      <c r="AP722" s="172"/>
      <c r="AQ722" s="172"/>
      <c r="AR722" s="173"/>
      <c r="AS722" s="173"/>
    </row>
    <row r="723" ht="15.75" customHeight="1">
      <c r="A723" s="156"/>
      <c r="B723" s="156"/>
      <c r="C723" s="170"/>
      <c r="D723" s="170"/>
      <c r="E723" s="171"/>
      <c r="F723" s="172"/>
      <c r="G723" s="171"/>
      <c r="H723" s="172"/>
      <c r="I723" s="171"/>
      <c r="J723" s="172"/>
      <c r="K723" s="171"/>
      <c r="L723" s="172"/>
      <c r="M723" s="171"/>
      <c r="N723" s="172"/>
      <c r="O723" s="171"/>
      <c r="P723" s="172"/>
      <c r="Q723" s="171"/>
      <c r="R723" s="172"/>
      <c r="S723" s="171"/>
      <c r="T723" s="172"/>
      <c r="U723" s="171"/>
      <c r="V723" s="172"/>
      <c r="W723" s="171"/>
      <c r="X723" s="172"/>
      <c r="Y723" s="171"/>
      <c r="Z723" s="172"/>
      <c r="AA723" s="171"/>
      <c r="AB723" s="172"/>
      <c r="AC723" s="171"/>
      <c r="AD723" s="172"/>
      <c r="AE723" s="156"/>
      <c r="AF723" s="170"/>
      <c r="AG723" s="172"/>
      <c r="AH723" s="172"/>
      <c r="AI723" s="172"/>
      <c r="AJ723" s="172"/>
      <c r="AK723" s="172"/>
      <c r="AL723" s="172"/>
      <c r="AM723" s="172"/>
      <c r="AN723" s="172"/>
      <c r="AO723" s="172"/>
      <c r="AP723" s="172"/>
      <c r="AQ723" s="172"/>
      <c r="AR723" s="173"/>
      <c r="AS723" s="173"/>
    </row>
    <row r="724" ht="15.75" customHeight="1">
      <c r="A724" s="156"/>
      <c r="B724" s="156"/>
      <c r="C724" s="170"/>
      <c r="D724" s="170"/>
      <c r="E724" s="171"/>
      <c r="F724" s="172"/>
      <c r="G724" s="171"/>
      <c r="H724" s="172"/>
      <c r="I724" s="171"/>
      <c r="J724" s="172"/>
      <c r="K724" s="171"/>
      <c r="L724" s="172"/>
      <c r="M724" s="171"/>
      <c r="N724" s="172"/>
      <c r="O724" s="171"/>
      <c r="P724" s="172"/>
      <c r="Q724" s="171"/>
      <c r="R724" s="172"/>
      <c r="S724" s="171"/>
      <c r="T724" s="172"/>
      <c r="U724" s="171"/>
      <c r="V724" s="172"/>
      <c r="W724" s="171"/>
      <c r="X724" s="172"/>
      <c r="Y724" s="171"/>
      <c r="Z724" s="172"/>
      <c r="AA724" s="171"/>
      <c r="AB724" s="172"/>
      <c r="AC724" s="171"/>
      <c r="AD724" s="172"/>
      <c r="AE724" s="156"/>
      <c r="AF724" s="170"/>
      <c r="AG724" s="172"/>
      <c r="AH724" s="172"/>
      <c r="AI724" s="172"/>
      <c r="AJ724" s="172"/>
      <c r="AK724" s="172"/>
      <c r="AL724" s="172"/>
      <c r="AM724" s="172"/>
      <c r="AN724" s="172"/>
      <c r="AO724" s="172"/>
      <c r="AP724" s="172"/>
      <c r="AQ724" s="172"/>
      <c r="AR724" s="173"/>
      <c r="AS724" s="173"/>
    </row>
    <row r="725" ht="15.75" customHeight="1">
      <c r="A725" s="156"/>
      <c r="B725" s="156"/>
      <c r="C725" s="170"/>
      <c r="D725" s="170"/>
      <c r="E725" s="171"/>
      <c r="F725" s="172"/>
      <c r="G725" s="171"/>
      <c r="H725" s="172"/>
      <c r="I725" s="171"/>
      <c r="J725" s="172"/>
      <c r="K725" s="171"/>
      <c r="L725" s="172"/>
      <c r="M725" s="171"/>
      <c r="N725" s="172"/>
      <c r="O725" s="171"/>
      <c r="P725" s="172"/>
      <c r="Q725" s="171"/>
      <c r="R725" s="172"/>
      <c r="S725" s="171"/>
      <c r="T725" s="172"/>
      <c r="U725" s="171"/>
      <c r="V725" s="172"/>
      <c r="W725" s="171"/>
      <c r="X725" s="172"/>
      <c r="Y725" s="171"/>
      <c r="Z725" s="172"/>
      <c r="AA725" s="171"/>
      <c r="AB725" s="172"/>
      <c r="AC725" s="171"/>
      <c r="AD725" s="172"/>
      <c r="AE725" s="156"/>
      <c r="AF725" s="170"/>
      <c r="AG725" s="172"/>
      <c r="AH725" s="172"/>
      <c r="AI725" s="172"/>
      <c r="AJ725" s="172"/>
      <c r="AK725" s="172"/>
      <c r="AL725" s="172"/>
      <c r="AM725" s="172"/>
      <c r="AN725" s="172"/>
      <c r="AO725" s="172"/>
      <c r="AP725" s="172"/>
      <c r="AQ725" s="172"/>
      <c r="AR725" s="173"/>
      <c r="AS725" s="173"/>
    </row>
    <row r="726" ht="15.75" customHeight="1">
      <c r="A726" s="156"/>
      <c r="B726" s="156"/>
      <c r="C726" s="170"/>
      <c r="D726" s="170"/>
      <c r="E726" s="171"/>
      <c r="F726" s="172"/>
      <c r="G726" s="171"/>
      <c r="H726" s="172"/>
      <c r="I726" s="171"/>
      <c r="J726" s="172"/>
      <c r="K726" s="171"/>
      <c r="L726" s="172"/>
      <c r="M726" s="171"/>
      <c r="N726" s="172"/>
      <c r="O726" s="171"/>
      <c r="P726" s="172"/>
      <c r="Q726" s="171"/>
      <c r="R726" s="172"/>
      <c r="S726" s="171"/>
      <c r="T726" s="172"/>
      <c r="U726" s="171"/>
      <c r="V726" s="172"/>
      <c r="W726" s="171"/>
      <c r="X726" s="172"/>
      <c r="Y726" s="171"/>
      <c r="Z726" s="172"/>
      <c r="AA726" s="171"/>
      <c r="AB726" s="172"/>
      <c r="AC726" s="171"/>
      <c r="AD726" s="172"/>
      <c r="AE726" s="156"/>
      <c r="AF726" s="170"/>
      <c r="AG726" s="172"/>
      <c r="AH726" s="172"/>
      <c r="AI726" s="172"/>
      <c r="AJ726" s="172"/>
      <c r="AK726" s="172"/>
      <c r="AL726" s="172"/>
      <c r="AM726" s="172"/>
      <c r="AN726" s="172"/>
      <c r="AO726" s="172"/>
      <c r="AP726" s="172"/>
      <c r="AQ726" s="172"/>
      <c r="AR726" s="173"/>
      <c r="AS726" s="173"/>
    </row>
    <row r="727" ht="15.75" customHeight="1">
      <c r="A727" s="156"/>
      <c r="B727" s="156"/>
      <c r="C727" s="170"/>
      <c r="D727" s="170"/>
      <c r="E727" s="171"/>
      <c r="F727" s="172"/>
      <c r="G727" s="171"/>
      <c r="H727" s="172"/>
      <c r="I727" s="171"/>
      <c r="J727" s="172"/>
      <c r="K727" s="171"/>
      <c r="L727" s="172"/>
      <c r="M727" s="171"/>
      <c r="N727" s="172"/>
      <c r="O727" s="171"/>
      <c r="P727" s="172"/>
      <c r="Q727" s="171"/>
      <c r="R727" s="172"/>
      <c r="S727" s="171"/>
      <c r="T727" s="172"/>
      <c r="U727" s="171"/>
      <c r="V727" s="172"/>
      <c r="W727" s="171"/>
      <c r="X727" s="172"/>
      <c r="Y727" s="171"/>
      <c r="Z727" s="172"/>
      <c r="AA727" s="171"/>
      <c r="AB727" s="172"/>
      <c r="AC727" s="171"/>
      <c r="AD727" s="172"/>
      <c r="AE727" s="156"/>
      <c r="AF727" s="170"/>
      <c r="AG727" s="172"/>
      <c r="AH727" s="172"/>
      <c r="AI727" s="172"/>
      <c r="AJ727" s="172"/>
      <c r="AK727" s="172"/>
      <c r="AL727" s="172"/>
      <c r="AM727" s="172"/>
      <c r="AN727" s="172"/>
      <c r="AO727" s="172"/>
      <c r="AP727" s="172"/>
      <c r="AQ727" s="172"/>
      <c r="AR727" s="173"/>
      <c r="AS727" s="173"/>
    </row>
    <row r="728" ht="15.75" customHeight="1">
      <c r="A728" s="156"/>
      <c r="B728" s="156"/>
      <c r="C728" s="170"/>
      <c r="D728" s="170"/>
      <c r="E728" s="171"/>
      <c r="F728" s="172"/>
      <c r="G728" s="171"/>
      <c r="H728" s="172"/>
      <c r="I728" s="171"/>
      <c r="J728" s="172"/>
      <c r="K728" s="171"/>
      <c r="L728" s="172"/>
      <c r="M728" s="171"/>
      <c r="N728" s="172"/>
      <c r="O728" s="171"/>
      <c r="P728" s="172"/>
      <c r="Q728" s="171"/>
      <c r="R728" s="172"/>
      <c r="S728" s="171"/>
      <c r="T728" s="172"/>
      <c r="U728" s="171"/>
      <c r="V728" s="172"/>
      <c r="W728" s="171"/>
      <c r="X728" s="172"/>
      <c r="Y728" s="171"/>
      <c r="Z728" s="172"/>
      <c r="AA728" s="171"/>
      <c r="AB728" s="172"/>
      <c r="AC728" s="171"/>
      <c r="AD728" s="172"/>
      <c r="AE728" s="156"/>
      <c r="AF728" s="170"/>
      <c r="AG728" s="172"/>
      <c r="AH728" s="172"/>
      <c r="AI728" s="172"/>
      <c r="AJ728" s="172"/>
      <c r="AK728" s="172"/>
      <c r="AL728" s="172"/>
      <c r="AM728" s="172"/>
      <c r="AN728" s="172"/>
      <c r="AO728" s="172"/>
      <c r="AP728" s="172"/>
      <c r="AQ728" s="172"/>
      <c r="AR728" s="173"/>
      <c r="AS728" s="173"/>
    </row>
    <row r="729" ht="15.75" customHeight="1">
      <c r="A729" s="156"/>
      <c r="B729" s="156"/>
      <c r="C729" s="170"/>
      <c r="D729" s="170"/>
      <c r="E729" s="171"/>
      <c r="F729" s="172"/>
      <c r="G729" s="171"/>
      <c r="H729" s="172"/>
      <c r="I729" s="171"/>
      <c r="J729" s="172"/>
      <c r="K729" s="171"/>
      <c r="L729" s="172"/>
      <c r="M729" s="171"/>
      <c r="N729" s="172"/>
      <c r="O729" s="171"/>
      <c r="P729" s="172"/>
      <c r="Q729" s="171"/>
      <c r="R729" s="172"/>
      <c r="S729" s="171"/>
      <c r="T729" s="172"/>
      <c r="U729" s="171"/>
      <c r="V729" s="172"/>
      <c r="W729" s="171"/>
      <c r="X729" s="172"/>
      <c r="Y729" s="171"/>
      <c r="Z729" s="172"/>
      <c r="AA729" s="171"/>
      <c r="AB729" s="172"/>
      <c r="AC729" s="171"/>
      <c r="AD729" s="172"/>
      <c r="AE729" s="156"/>
      <c r="AF729" s="170"/>
      <c r="AG729" s="172"/>
      <c r="AH729" s="172"/>
      <c r="AI729" s="172"/>
      <c r="AJ729" s="172"/>
      <c r="AK729" s="172"/>
      <c r="AL729" s="172"/>
      <c r="AM729" s="172"/>
      <c r="AN729" s="172"/>
      <c r="AO729" s="172"/>
      <c r="AP729" s="172"/>
      <c r="AQ729" s="172"/>
      <c r="AR729" s="173"/>
      <c r="AS729" s="173"/>
    </row>
    <row r="730" ht="15.75" customHeight="1">
      <c r="A730" s="156"/>
      <c r="B730" s="156"/>
      <c r="C730" s="170"/>
      <c r="D730" s="170"/>
      <c r="E730" s="171"/>
      <c r="F730" s="172"/>
      <c r="G730" s="171"/>
      <c r="H730" s="172"/>
      <c r="I730" s="171"/>
      <c r="J730" s="172"/>
      <c r="K730" s="171"/>
      <c r="L730" s="172"/>
      <c r="M730" s="171"/>
      <c r="N730" s="172"/>
      <c r="O730" s="171"/>
      <c r="P730" s="172"/>
      <c r="Q730" s="171"/>
      <c r="R730" s="172"/>
      <c r="S730" s="171"/>
      <c r="T730" s="172"/>
      <c r="U730" s="171"/>
      <c r="V730" s="172"/>
      <c r="W730" s="171"/>
      <c r="X730" s="172"/>
      <c r="Y730" s="171"/>
      <c r="Z730" s="172"/>
      <c r="AA730" s="171"/>
      <c r="AB730" s="172"/>
      <c r="AC730" s="171"/>
      <c r="AD730" s="172"/>
      <c r="AE730" s="156"/>
      <c r="AF730" s="170"/>
      <c r="AG730" s="172"/>
      <c r="AH730" s="172"/>
      <c r="AI730" s="172"/>
      <c r="AJ730" s="172"/>
      <c r="AK730" s="172"/>
      <c r="AL730" s="172"/>
      <c r="AM730" s="172"/>
      <c r="AN730" s="172"/>
      <c r="AO730" s="172"/>
      <c r="AP730" s="172"/>
      <c r="AQ730" s="172"/>
      <c r="AR730" s="173"/>
      <c r="AS730" s="173"/>
    </row>
    <row r="731" ht="15.75" customHeight="1">
      <c r="A731" s="156"/>
      <c r="B731" s="156"/>
      <c r="C731" s="170"/>
      <c r="D731" s="170"/>
      <c r="E731" s="171"/>
      <c r="F731" s="172"/>
      <c r="G731" s="171"/>
      <c r="H731" s="172"/>
      <c r="I731" s="171"/>
      <c r="J731" s="172"/>
      <c r="K731" s="171"/>
      <c r="L731" s="172"/>
      <c r="M731" s="171"/>
      <c r="N731" s="172"/>
      <c r="O731" s="171"/>
      <c r="P731" s="172"/>
      <c r="Q731" s="171"/>
      <c r="R731" s="172"/>
      <c r="S731" s="171"/>
      <c r="T731" s="172"/>
      <c r="U731" s="171"/>
      <c r="V731" s="172"/>
      <c r="W731" s="171"/>
      <c r="X731" s="172"/>
      <c r="Y731" s="171"/>
      <c r="Z731" s="172"/>
      <c r="AA731" s="171"/>
      <c r="AB731" s="172"/>
      <c r="AC731" s="171"/>
      <c r="AD731" s="172"/>
      <c r="AE731" s="156"/>
      <c r="AF731" s="170"/>
      <c r="AG731" s="172"/>
      <c r="AH731" s="172"/>
      <c r="AI731" s="172"/>
      <c r="AJ731" s="172"/>
      <c r="AK731" s="172"/>
      <c r="AL731" s="172"/>
      <c r="AM731" s="172"/>
      <c r="AN731" s="172"/>
      <c r="AO731" s="172"/>
      <c r="AP731" s="172"/>
      <c r="AQ731" s="172"/>
      <c r="AR731" s="173"/>
      <c r="AS731" s="173"/>
    </row>
    <row r="732" ht="15.75" customHeight="1">
      <c r="A732" s="156"/>
      <c r="B732" s="156"/>
      <c r="C732" s="170"/>
      <c r="D732" s="170"/>
      <c r="E732" s="171"/>
      <c r="F732" s="172"/>
      <c r="G732" s="171"/>
      <c r="H732" s="172"/>
      <c r="I732" s="171"/>
      <c r="J732" s="172"/>
      <c r="K732" s="171"/>
      <c r="L732" s="172"/>
      <c r="M732" s="171"/>
      <c r="N732" s="172"/>
      <c r="O732" s="171"/>
      <c r="P732" s="172"/>
      <c r="Q732" s="171"/>
      <c r="R732" s="172"/>
      <c r="S732" s="171"/>
      <c r="T732" s="172"/>
      <c r="U732" s="171"/>
      <c r="V732" s="172"/>
      <c r="W732" s="171"/>
      <c r="X732" s="172"/>
      <c r="Y732" s="171"/>
      <c r="Z732" s="172"/>
      <c r="AA732" s="171"/>
      <c r="AB732" s="172"/>
      <c r="AC732" s="171"/>
      <c r="AD732" s="172"/>
      <c r="AE732" s="156"/>
      <c r="AF732" s="170"/>
      <c r="AG732" s="172"/>
      <c r="AH732" s="172"/>
      <c r="AI732" s="172"/>
      <c r="AJ732" s="172"/>
      <c r="AK732" s="172"/>
      <c r="AL732" s="172"/>
      <c r="AM732" s="172"/>
      <c r="AN732" s="172"/>
      <c r="AO732" s="172"/>
      <c r="AP732" s="172"/>
      <c r="AQ732" s="172"/>
      <c r="AR732" s="173"/>
      <c r="AS732" s="173"/>
    </row>
    <row r="733" ht="15.75" customHeight="1">
      <c r="A733" s="156"/>
      <c r="B733" s="156"/>
      <c r="C733" s="170"/>
      <c r="D733" s="170"/>
      <c r="E733" s="171"/>
      <c r="F733" s="172"/>
      <c r="G733" s="171"/>
      <c r="H733" s="172"/>
      <c r="I733" s="171"/>
      <c r="J733" s="172"/>
      <c r="K733" s="171"/>
      <c r="L733" s="172"/>
      <c r="M733" s="171"/>
      <c r="N733" s="172"/>
      <c r="O733" s="171"/>
      <c r="P733" s="172"/>
      <c r="Q733" s="171"/>
      <c r="R733" s="172"/>
      <c r="S733" s="171"/>
      <c r="T733" s="172"/>
      <c r="U733" s="171"/>
      <c r="V733" s="172"/>
      <c r="W733" s="171"/>
      <c r="X733" s="172"/>
      <c r="Y733" s="171"/>
      <c r="Z733" s="172"/>
      <c r="AA733" s="171"/>
      <c r="AB733" s="172"/>
      <c r="AC733" s="171"/>
      <c r="AD733" s="172"/>
      <c r="AE733" s="156"/>
      <c r="AF733" s="170"/>
      <c r="AG733" s="172"/>
      <c r="AH733" s="172"/>
      <c r="AI733" s="172"/>
      <c r="AJ733" s="172"/>
      <c r="AK733" s="172"/>
      <c r="AL733" s="172"/>
      <c r="AM733" s="172"/>
      <c r="AN733" s="172"/>
      <c r="AO733" s="172"/>
      <c r="AP733" s="172"/>
      <c r="AQ733" s="172"/>
      <c r="AR733" s="173"/>
      <c r="AS733" s="173"/>
    </row>
    <row r="734" ht="15.75" customHeight="1">
      <c r="A734" s="156"/>
      <c r="B734" s="156"/>
      <c r="C734" s="170"/>
      <c r="D734" s="170"/>
      <c r="E734" s="171"/>
      <c r="F734" s="172"/>
      <c r="G734" s="171"/>
      <c r="H734" s="172"/>
      <c r="I734" s="171"/>
      <c r="J734" s="172"/>
      <c r="K734" s="171"/>
      <c r="L734" s="172"/>
      <c r="M734" s="171"/>
      <c r="N734" s="172"/>
      <c r="O734" s="171"/>
      <c r="P734" s="172"/>
      <c r="Q734" s="171"/>
      <c r="R734" s="172"/>
      <c r="S734" s="171"/>
      <c r="T734" s="172"/>
      <c r="U734" s="171"/>
      <c r="V734" s="172"/>
      <c r="W734" s="171"/>
      <c r="X734" s="172"/>
      <c r="Y734" s="171"/>
      <c r="Z734" s="172"/>
      <c r="AA734" s="171"/>
      <c r="AB734" s="172"/>
      <c r="AC734" s="171"/>
      <c r="AD734" s="172"/>
      <c r="AE734" s="156"/>
      <c r="AF734" s="170"/>
      <c r="AG734" s="172"/>
      <c r="AH734" s="172"/>
      <c r="AI734" s="172"/>
      <c r="AJ734" s="172"/>
      <c r="AK734" s="172"/>
      <c r="AL734" s="172"/>
      <c r="AM734" s="172"/>
      <c r="AN734" s="172"/>
      <c r="AO734" s="172"/>
      <c r="AP734" s="172"/>
      <c r="AQ734" s="172"/>
      <c r="AR734" s="173"/>
      <c r="AS734" s="173"/>
    </row>
    <row r="735" ht="15.75" customHeight="1">
      <c r="A735" s="156"/>
      <c r="B735" s="156"/>
      <c r="C735" s="170"/>
      <c r="D735" s="170"/>
      <c r="E735" s="171"/>
      <c r="F735" s="172"/>
      <c r="G735" s="171"/>
      <c r="H735" s="172"/>
      <c r="I735" s="171"/>
      <c r="J735" s="172"/>
      <c r="K735" s="171"/>
      <c r="L735" s="172"/>
      <c r="M735" s="171"/>
      <c r="N735" s="172"/>
      <c r="O735" s="171"/>
      <c r="P735" s="172"/>
      <c r="Q735" s="171"/>
      <c r="R735" s="172"/>
      <c r="S735" s="171"/>
      <c r="T735" s="172"/>
      <c r="U735" s="171"/>
      <c r="V735" s="172"/>
      <c r="W735" s="171"/>
      <c r="X735" s="172"/>
      <c r="Y735" s="171"/>
      <c r="Z735" s="172"/>
      <c r="AA735" s="171"/>
      <c r="AB735" s="172"/>
      <c r="AC735" s="171"/>
      <c r="AD735" s="172"/>
      <c r="AE735" s="156"/>
      <c r="AF735" s="170"/>
      <c r="AG735" s="172"/>
      <c r="AH735" s="172"/>
      <c r="AI735" s="172"/>
      <c r="AJ735" s="172"/>
      <c r="AK735" s="172"/>
      <c r="AL735" s="172"/>
      <c r="AM735" s="172"/>
      <c r="AN735" s="172"/>
      <c r="AO735" s="172"/>
      <c r="AP735" s="172"/>
      <c r="AQ735" s="172"/>
      <c r="AR735" s="173"/>
      <c r="AS735" s="173"/>
    </row>
    <row r="736" ht="15.75" customHeight="1">
      <c r="A736" s="156"/>
      <c r="B736" s="156"/>
      <c r="C736" s="170"/>
      <c r="D736" s="170"/>
      <c r="E736" s="171"/>
      <c r="F736" s="172"/>
      <c r="G736" s="171"/>
      <c r="H736" s="172"/>
      <c r="I736" s="171"/>
      <c r="J736" s="172"/>
      <c r="K736" s="171"/>
      <c r="L736" s="172"/>
      <c r="M736" s="171"/>
      <c r="N736" s="172"/>
      <c r="O736" s="171"/>
      <c r="P736" s="172"/>
      <c r="Q736" s="171"/>
      <c r="R736" s="172"/>
      <c r="S736" s="171"/>
      <c r="T736" s="172"/>
      <c r="U736" s="171"/>
      <c r="V736" s="172"/>
      <c r="W736" s="171"/>
      <c r="X736" s="172"/>
      <c r="Y736" s="171"/>
      <c r="Z736" s="172"/>
      <c r="AA736" s="171"/>
      <c r="AB736" s="172"/>
      <c r="AC736" s="171"/>
      <c r="AD736" s="172"/>
      <c r="AE736" s="156"/>
      <c r="AF736" s="170"/>
      <c r="AG736" s="172"/>
      <c r="AH736" s="172"/>
      <c r="AI736" s="172"/>
      <c r="AJ736" s="172"/>
      <c r="AK736" s="172"/>
      <c r="AL736" s="172"/>
      <c r="AM736" s="172"/>
      <c r="AN736" s="172"/>
      <c r="AO736" s="172"/>
      <c r="AP736" s="172"/>
      <c r="AQ736" s="172"/>
      <c r="AR736" s="173"/>
      <c r="AS736" s="173"/>
    </row>
    <row r="737" ht="15.75" customHeight="1">
      <c r="A737" s="156"/>
      <c r="B737" s="156"/>
      <c r="C737" s="170"/>
      <c r="D737" s="170"/>
      <c r="E737" s="171"/>
      <c r="F737" s="172"/>
      <c r="G737" s="171"/>
      <c r="H737" s="172"/>
      <c r="I737" s="171"/>
      <c r="J737" s="172"/>
      <c r="K737" s="171"/>
      <c r="L737" s="172"/>
      <c r="M737" s="171"/>
      <c r="N737" s="172"/>
      <c r="O737" s="171"/>
      <c r="P737" s="172"/>
      <c r="Q737" s="171"/>
      <c r="R737" s="172"/>
      <c r="S737" s="171"/>
      <c r="T737" s="172"/>
      <c r="U737" s="171"/>
      <c r="V737" s="172"/>
      <c r="W737" s="171"/>
      <c r="X737" s="172"/>
      <c r="Y737" s="171"/>
      <c r="Z737" s="172"/>
      <c r="AA737" s="171"/>
      <c r="AB737" s="172"/>
      <c r="AC737" s="171"/>
      <c r="AD737" s="172"/>
      <c r="AE737" s="156"/>
      <c r="AF737" s="170"/>
      <c r="AG737" s="172"/>
      <c r="AH737" s="172"/>
      <c r="AI737" s="172"/>
      <c r="AJ737" s="172"/>
      <c r="AK737" s="172"/>
      <c r="AL737" s="172"/>
      <c r="AM737" s="172"/>
      <c r="AN737" s="172"/>
      <c r="AO737" s="172"/>
      <c r="AP737" s="172"/>
      <c r="AQ737" s="172"/>
      <c r="AR737" s="173"/>
      <c r="AS737" s="173"/>
    </row>
    <row r="738" ht="15.75" customHeight="1">
      <c r="A738" s="156"/>
      <c r="B738" s="156"/>
      <c r="C738" s="170"/>
      <c r="D738" s="170"/>
      <c r="E738" s="171"/>
      <c r="F738" s="172"/>
      <c r="G738" s="171"/>
      <c r="H738" s="172"/>
      <c r="I738" s="171"/>
      <c r="J738" s="172"/>
      <c r="K738" s="171"/>
      <c r="L738" s="172"/>
      <c r="M738" s="171"/>
      <c r="N738" s="172"/>
      <c r="O738" s="171"/>
      <c r="P738" s="172"/>
      <c r="Q738" s="171"/>
      <c r="R738" s="172"/>
      <c r="S738" s="171"/>
      <c r="T738" s="172"/>
      <c r="U738" s="171"/>
      <c r="V738" s="172"/>
      <c r="W738" s="171"/>
      <c r="X738" s="172"/>
      <c r="Y738" s="171"/>
      <c r="Z738" s="172"/>
      <c r="AA738" s="171"/>
      <c r="AB738" s="172"/>
      <c r="AC738" s="171"/>
      <c r="AD738" s="172"/>
      <c r="AE738" s="156"/>
      <c r="AF738" s="170"/>
      <c r="AG738" s="172"/>
      <c r="AH738" s="172"/>
      <c r="AI738" s="172"/>
      <c r="AJ738" s="172"/>
      <c r="AK738" s="172"/>
      <c r="AL738" s="172"/>
      <c r="AM738" s="172"/>
      <c r="AN738" s="172"/>
      <c r="AO738" s="172"/>
      <c r="AP738" s="172"/>
      <c r="AQ738" s="172"/>
      <c r="AR738" s="173"/>
      <c r="AS738" s="173"/>
    </row>
    <row r="739" ht="15.75" customHeight="1">
      <c r="A739" s="156"/>
      <c r="B739" s="156"/>
      <c r="C739" s="170"/>
      <c r="D739" s="170"/>
      <c r="E739" s="171"/>
      <c r="F739" s="172"/>
      <c r="G739" s="171"/>
      <c r="H739" s="172"/>
      <c r="I739" s="171"/>
      <c r="J739" s="172"/>
      <c r="K739" s="171"/>
      <c r="L739" s="172"/>
      <c r="M739" s="171"/>
      <c r="N739" s="172"/>
      <c r="O739" s="171"/>
      <c r="P739" s="172"/>
      <c r="Q739" s="171"/>
      <c r="R739" s="172"/>
      <c r="S739" s="171"/>
      <c r="T739" s="172"/>
      <c r="U739" s="171"/>
      <c r="V739" s="172"/>
      <c r="W739" s="171"/>
      <c r="X739" s="172"/>
      <c r="Y739" s="171"/>
      <c r="Z739" s="172"/>
      <c r="AA739" s="171"/>
      <c r="AB739" s="172"/>
      <c r="AC739" s="171"/>
      <c r="AD739" s="172"/>
      <c r="AE739" s="156"/>
      <c r="AF739" s="170"/>
      <c r="AG739" s="172"/>
      <c r="AH739" s="172"/>
      <c r="AI739" s="172"/>
      <c r="AJ739" s="172"/>
      <c r="AK739" s="172"/>
      <c r="AL739" s="172"/>
      <c r="AM739" s="172"/>
      <c r="AN739" s="172"/>
      <c r="AO739" s="172"/>
      <c r="AP739" s="172"/>
      <c r="AQ739" s="172"/>
      <c r="AR739" s="173"/>
      <c r="AS739" s="173"/>
    </row>
    <row r="740" ht="15.75" customHeight="1">
      <c r="A740" s="156"/>
      <c r="B740" s="156"/>
      <c r="C740" s="170"/>
      <c r="D740" s="170"/>
      <c r="E740" s="171"/>
      <c r="F740" s="172"/>
      <c r="G740" s="171"/>
      <c r="H740" s="172"/>
      <c r="I740" s="171"/>
      <c r="J740" s="172"/>
      <c r="K740" s="171"/>
      <c r="L740" s="172"/>
      <c r="M740" s="171"/>
      <c r="N740" s="172"/>
      <c r="O740" s="171"/>
      <c r="P740" s="172"/>
      <c r="Q740" s="171"/>
      <c r="R740" s="172"/>
      <c r="S740" s="171"/>
      <c r="T740" s="172"/>
      <c r="U740" s="171"/>
      <c r="V740" s="172"/>
      <c r="W740" s="171"/>
      <c r="X740" s="172"/>
      <c r="Y740" s="171"/>
      <c r="Z740" s="172"/>
      <c r="AA740" s="171"/>
      <c r="AB740" s="172"/>
      <c r="AC740" s="171"/>
      <c r="AD740" s="172"/>
      <c r="AE740" s="156"/>
      <c r="AF740" s="170"/>
      <c r="AG740" s="172"/>
      <c r="AH740" s="172"/>
      <c r="AI740" s="172"/>
      <c r="AJ740" s="172"/>
      <c r="AK740" s="172"/>
      <c r="AL740" s="172"/>
      <c r="AM740" s="172"/>
      <c r="AN740" s="172"/>
      <c r="AO740" s="172"/>
      <c r="AP740" s="172"/>
      <c r="AQ740" s="172"/>
      <c r="AR740" s="173"/>
      <c r="AS740" s="173"/>
    </row>
    <row r="741" ht="15.75" customHeight="1">
      <c r="A741" s="156"/>
      <c r="B741" s="156"/>
      <c r="C741" s="170"/>
      <c r="D741" s="170"/>
      <c r="E741" s="171"/>
      <c r="F741" s="172"/>
      <c r="G741" s="171"/>
      <c r="H741" s="172"/>
      <c r="I741" s="171"/>
      <c r="J741" s="172"/>
      <c r="K741" s="171"/>
      <c r="L741" s="172"/>
      <c r="M741" s="171"/>
      <c r="N741" s="172"/>
      <c r="O741" s="171"/>
      <c r="P741" s="172"/>
      <c r="Q741" s="171"/>
      <c r="R741" s="172"/>
      <c r="S741" s="171"/>
      <c r="T741" s="172"/>
      <c r="U741" s="171"/>
      <c r="V741" s="172"/>
      <c r="W741" s="171"/>
      <c r="X741" s="172"/>
      <c r="Y741" s="171"/>
      <c r="Z741" s="172"/>
      <c r="AA741" s="171"/>
      <c r="AB741" s="172"/>
      <c r="AC741" s="171"/>
      <c r="AD741" s="172"/>
      <c r="AE741" s="156"/>
      <c r="AF741" s="170"/>
      <c r="AG741" s="172"/>
      <c r="AH741" s="172"/>
      <c r="AI741" s="172"/>
      <c r="AJ741" s="172"/>
      <c r="AK741" s="172"/>
      <c r="AL741" s="172"/>
      <c r="AM741" s="172"/>
      <c r="AN741" s="172"/>
      <c r="AO741" s="172"/>
      <c r="AP741" s="172"/>
      <c r="AQ741" s="172"/>
      <c r="AR741" s="173"/>
      <c r="AS741" s="173"/>
    </row>
    <row r="742" ht="15.75" customHeight="1">
      <c r="A742" s="156"/>
      <c r="B742" s="156"/>
      <c r="C742" s="170"/>
      <c r="D742" s="170"/>
      <c r="E742" s="171"/>
      <c r="F742" s="172"/>
      <c r="G742" s="171"/>
      <c r="H742" s="172"/>
      <c r="I742" s="171"/>
      <c r="J742" s="172"/>
      <c r="K742" s="171"/>
      <c r="L742" s="172"/>
      <c r="M742" s="171"/>
      <c r="N742" s="172"/>
      <c r="O742" s="171"/>
      <c r="P742" s="172"/>
      <c r="Q742" s="171"/>
      <c r="R742" s="172"/>
      <c r="S742" s="171"/>
      <c r="T742" s="172"/>
      <c r="U742" s="171"/>
      <c r="V742" s="172"/>
      <c r="W742" s="171"/>
      <c r="X742" s="172"/>
      <c r="Y742" s="171"/>
      <c r="Z742" s="172"/>
      <c r="AA742" s="171"/>
      <c r="AB742" s="172"/>
      <c r="AC742" s="171"/>
      <c r="AD742" s="172"/>
      <c r="AE742" s="156"/>
      <c r="AF742" s="170"/>
      <c r="AG742" s="172"/>
      <c r="AH742" s="172"/>
      <c r="AI742" s="172"/>
      <c r="AJ742" s="172"/>
      <c r="AK742" s="172"/>
      <c r="AL742" s="172"/>
      <c r="AM742" s="172"/>
      <c r="AN742" s="172"/>
      <c r="AO742" s="172"/>
      <c r="AP742" s="172"/>
      <c r="AQ742" s="172"/>
      <c r="AR742" s="173"/>
      <c r="AS742" s="173"/>
    </row>
    <row r="743" ht="15.75" customHeight="1">
      <c r="A743" s="156"/>
      <c r="B743" s="156"/>
      <c r="C743" s="170"/>
      <c r="D743" s="170"/>
      <c r="E743" s="171"/>
      <c r="F743" s="172"/>
      <c r="G743" s="171"/>
      <c r="H743" s="172"/>
      <c r="I743" s="171"/>
      <c r="J743" s="172"/>
      <c r="K743" s="171"/>
      <c r="L743" s="172"/>
      <c r="M743" s="171"/>
      <c r="N743" s="172"/>
      <c r="O743" s="171"/>
      <c r="P743" s="172"/>
      <c r="Q743" s="171"/>
      <c r="R743" s="172"/>
      <c r="S743" s="171"/>
      <c r="T743" s="172"/>
      <c r="U743" s="171"/>
      <c r="V743" s="172"/>
      <c r="W743" s="171"/>
      <c r="X743" s="172"/>
      <c r="Y743" s="171"/>
      <c r="Z743" s="172"/>
      <c r="AA743" s="171"/>
      <c r="AB743" s="172"/>
      <c r="AC743" s="171"/>
      <c r="AD743" s="172"/>
      <c r="AE743" s="156"/>
      <c r="AF743" s="170"/>
      <c r="AG743" s="172"/>
      <c r="AH743" s="172"/>
      <c r="AI743" s="172"/>
      <c r="AJ743" s="172"/>
      <c r="AK743" s="172"/>
      <c r="AL743" s="172"/>
      <c r="AM743" s="172"/>
      <c r="AN743" s="172"/>
      <c r="AO743" s="172"/>
      <c r="AP743" s="172"/>
      <c r="AQ743" s="172"/>
      <c r="AR743" s="173"/>
      <c r="AS743" s="173"/>
    </row>
    <row r="744" ht="15.75" customHeight="1">
      <c r="A744" s="156"/>
      <c r="B744" s="156"/>
      <c r="C744" s="170"/>
      <c r="D744" s="170"/>
      <c r="E744" s="171"/>
      <c r="F744" s="172"/>
      <c r="G744" s="171"/>
      <c r="H744" s="172"/>
      <c r="I744" s="171"/>
      <c r="J744" s="172"/>
      <c r="K744" s="171"/>
      <c r="L744" s="172"/>
      <c r="M744" s="171"/>
      <c r="N744" s="172"/>
      <c r="O744" s="171"/>
      <c r="P744" s="172"/>
      <c r="Q744" s="171"/>
      <c r="R744" s="172"/>
      <c r="S744" s="171"/>
      <c r="T744" s="172"/>
      <c r="U744" s="171"/>
      <c r="V744" s="172"/>
      <c r="W744" s="171"/>
      <c r="X744" s="172"/>
      <c r="Y744" s="171"/>
      <c r="Z744" s="172"/>
      <c r="AA744" s="171"/>
      <c r="AB744" s="172"/>
      <c r="AC744" s="171"/>
      <c r="AD744" s="172"/>
      <c r="AE744" s="156"/>
      <c r="AF744" s="170"/>
      <c r="AG744" s="172"/>
      <c r="AH744" s="172"/>
      <c r="AI744" s="172"/>
      <c r="AJ744" s="172"/>
      <c r="AK744" s="172"/>
      <c r="AL744" s="172"/>
      <c r="AM744" s="172"/>
      <c r="AN744" s="172"/>
      <c r="AO744" s="172"/>
      <c r="AP744" s="172"/>
      <c r="AQ744" s="172"/>
      <c r="AR744" s="173"/>
      <c r="AS744" s="173"/>
    </row>
    <row r="745" ht="15.75" customHeight="1">
      <c r="A745" s="156"/>
      <c r="B745" s="156"/>
      <c r="C745" s="170"/>
      <c r="D745" s="170"/>
      <c r="E745" s="171"/>
      <c r="F745" s="172"/>
      <c r="G745" s="171"/>
      <c r="H745" s="172"/>
      <c r="I745" s="171"/>
      <c r="J745" s="172"/>
      <c r="K745" s="171"/>
      <c r="L745" s="172"/>
      <c r="M745" s="171"/>
      <c r="N745" s="172"/>
      <c r="O745" s="171"/>
      <c r="P745" s="172"/>
      <c r="Q745" s="171"/>
      <c r="R745" s="172"/>
      <c r="S745" s="171"/>
      <c r="T745" s="172"/>
      <c r="U745" s="171"/>
      <c r="V745" s="172"/>
      <c r="W745" s="171"/>
      <c r="X745" s="172"/>
      <c r="Y745" s="171"/>
      <c r="Z745" s="172"/>
      <c r="AA745" s="171"/>
      <c r="AB745" s="172"/>
      <c r="AC745" s="171"/>
      <c r="AD745" s="172"/>
      <c r="AE745" s="156"/>
      <c r="AF745" s="170"/>
      <c r="AG745" s="172"/>
      <c r="AH745" s="172"/>
      <c r="AI745" s="172"/>
      <c r="AJ745" s="172"/>
      <c r="AK745" s="172"/>
      <c r="AL745" s="172"/>
      <c r="AM745" s="172"/>
      <c r="AN745" s="172"/>
      <c r="AO745" s="172"/>
      <c r="AP745" s="172"/>
      <c r="AQ745" s="172"/>
      <c r="AR745" s="173"/>
      <c r="AS745" s="173"/>
    </row>
    <row r="746" ht="15.75" customHeight="1">
      <c r="A746" s="156"/>
      <c r="B746" s="156"/>
      <c r="C746" s="170"/>
      <c r="D746" s="170"/>
      <c r="E746" s="171"/>
      <c r="F746" s="172"/>
      <c r="G746" s="171"/>
      <c r="H746" s="172"/>
      <c r="I746" s="171"/>
      <c r="J746" s="172"/>
      <c r="K746" s="171"/>
      <c r="L746" s="172"/>
      <c r="M746" s="171"/>
      <c r="N746" s="172"/>
      <c r="O746" s="171"/>
      <c r="P746" s="172"/>
      <c r="Q746" s="171"/>
      <c r="R746" s="172"/>
      <c r="S746" s="171"/>
      <c r="T746" s="172"/>
      <c r="U746" s="171"/>
      <c r="V746" s="172"/>
      <c r="W746" s="171"/>
      <c r="X746" s="172"/>
      <c r="Y746" s="171"/>
      <c r="Z746" s="172"/>
      <c r="AA746" s="171"/>
      <c r="AB746" s="172"/>
      <c r="AC746" s="171"/>
      <c r="AD746" s="172"/>
      <c r="AE746" s="156"/>
      <c r="AF746" s="170"/>
      <c r="AG746" s="172"/>
      <c r="AH746" s="172"/>
      <c r="AI746" s="172"/>
      <c r="AJ746" s="172"/>
      <c r="AK746" s="172"/>
      <c r="AL746" s="172"/>
      <c r="AM746" s="172"/>
      <c r="AN746" s="172"/>
      <c r="AO746" s="172"/>
      <c r="AP746" s="172"/>
      <c r="AQ746" s="172"/>
      <c r="AR746" s="173"/>
      <c r="AS746" s="173"/>
    </row>
    <row r="747" ht="15.75" customHeight="1">
      <c r="A747" s="156"/>
      <c r="B747" s="156"/>
      <c r="C747" s="170"/>
      <c r="D747" s="170"/>
      <c r="E747" s="171"/>
      <c r="F747" s="172"/>
      <c r="G747" s="171"/>
      <c r="H747" s="172"/>
      <c r="I747" s="171"/>
      <c r="J747" s="172"/>
      <c r="K747" s="171"/>
      <c r="L747" s="172"/>
      <c r="M747" s="171"/>
      <c r="N747" s="172"/>
      <c r="O747" s="171"/>
      <c r="P747" s="172"/>
      <c r="Q747" s="171"/>
      <c r="R747" s="172"/>
      <c r="S747" s="171"/>
      <c r="T747" s="172"/>
      <c r="U747" s="171"/>
      <c r="V747" s="172"/>
      <c r="W747" s="171"/>
      <c r="X747" s="172"/>
      <c r="Y747" s="171"/>
      <c r="Z747" s="172"/>
      <c r="AA747" s="171"/>
      <c r="AB747" s="172"/>
      <c r="AC747" s="171"/>
      <c r="AD747" s="172"/>
      <c r="AE747" s="156"/>
      <c r="AF747" s="170"/>
      <c r="AG747" s="172"/>
      <c r="AH747" s="172"/>
      <c r="AI747" s="172"/>
      <c r="AJ747" s="172"/>
      <c r="AK747" s="172"/>
      <c r="AL747" s="172"/>
      <c r="AM747" s="172"/>
      <c r="AN747" s="172"/>
      <c r="AO747" s="172"/>
      <c r="AP747" s="172"/>
      <c r="AQ747" s="172"/>
      <c r="AR747" s="173"/>
      <c r="AS747" s="173"/>
    </row>
    <row r="748" ht="15.75" customHeight="1">
      <c r="A748" s="156"/>
      <c r="B748" s="156"/>
      <c r="C748" s="170"/>
      <c r="D748" s="170"/>
      <c r="E748" s="171"/>
      <c r="F748" s="172"/>
      <c r="G748" s="171"/>
      <c r="H748" s="172"/>
      <c r="I748" s="171"/>
      <c r="J748" s="172"/>
      <c r="K748" s="171"/>
      <c r="L748" s="172"/>
      <c r="M748" s="171"/>
      <c r="N748" s="172"/>
      <c r="O748" s="171"/>
      <c r="P748" s="172"/>
      <c r="Q748" s="171"/>
      <c r="R748" s="172"/>
      <c r="S748" s="171"/>
      <c r="T748" s="172"/>
      <c r="U748" s="171"/>
      <c r="V748" s="172"/>
      <c r="W748" s="171"/>
      <c r="X748" s="172"/>
      <c r="Y748" s="171"/>
      <c r="Z748" s="172"/>
      <c r="AA748" s="171"/>
      <c r="AB748" s="172"/>
      <c r="AC748" s="171"/>
      <c r="AD748" s="172"/>
      <c r="AE748" s="156"/>
      <c r="AF748" s="170"/>
      <c r="AG748" s="172"/>
      <c r="AH748" s="172"/>
      <c r="AI748" s="172"/>
      <c r="AJ748" s="172"/>
      <c r="AK748" s="172"/>
      <c r="AL748" s="172"/>
      <c r="AM748" s="172"/>
      <c r="AN748" s="172"/>
      <c r="AO748" s="172"/>
      <c r="AP748" s="172"/>
      <c r="AQ748" s="172"/>
      <c r="AR748" s="173"/>
      <c r="AS748" s="173"/>
    </row>
    <row r="749" ht="15.75" customHeight="1">
      <c r="A749" s="156"/>
      <c r="B749" s="156"/>
      <c r="C749" s="170"/>
      <c r="D749" s="170"/>
      <c r="E749" s="171"/>
      <c r="F749" s="172"/>
      <c r="G749" s="171"/>
      <c r="H749" s="172"/>
      <c r="I749" s="171"/>
      <c r="J749" s="172"/>
      <c r="K749" s="171"/>
      <c r="L749" s="172"/>
      <c r="M749" s="171"/>
      <c r="N749" s="172"/>
      <c r="O749" s="171"/>
      <c r="P749" s="172"/>
      <c r="Q749" s="171"/>
      <c r="R749" s="172"/>
      <c r="S749" s="171"/>
      <c r="T749" s="172"/>
      <c r="U749" s="171"/>
      <c r="V749" s="172"/>
      <c r="W749" s="171"/>
      <c r="X749" s="172"/>
      <c r="Y749" s="171"/>
      <c r="Z749" s="172"/>
      <c r="AA749" s="171"/>
      <c r="AB749" s="172"/>
      <c r="AC749" s="171"/>
      <c r="AD749" s="172"/>
      <c r="AE749" s="156"/>
      <c r="AF749" s="170"/>
      <c r="AG749" s="172"/>
      <c r="AH749" s="172"/>
      <c r="AI749" s="172"/>
      <c r="AJ749" s="172"/>
      <c r="AK749" s="172"/>
      <c r="AL749" s="172"/>
      <c r="AM749" s="172"/>
      <c r="AN749" s="172"/>
      <c r="AO749" s="172"/>
      <c r="AP749" s="172"/>
      <c r="AQ749" s="172"/>
      <c r="AR749" s="173"/>
      <c r="AS749" s="173"/>
    </row>
    <row r="750" ht="15.75" customHeight="1">
      <c r="A750" s="156"/>
      <c r="B750" s="156"/>
      <c r="C750" s="170"/>
      <c r="D750" s="170"/>
      <c r="E750" s="171"/>
      <c r="F750" s="172"/>
      <c r="G750" s="171"/>
      <c r="H750" s="172"/>
      <c r="I750" s="171"/>
      <c r="J750" s="172"/>
      <c r="K750" s="171"/>
      <c r="L750" s="172"/>
      <c r="M750" s="171"/>
      <c r="N750" s="172"/>
      <c r="O750" s="171"/>
      <c r="P750" s="172"/>
      <c r="Q750" s="171"/>
      <c r="R750" s="172"/>
      <c r="S750" s="171"/>
      <c r="T750" s="172"/>
      <c r="U750" s="171"/>
      <c r="V750" s="172"/>
      <c r="W750" s="171"/>
      <c r="X750" s="172"/>
      <c r="Y750" s="171"/>
      <c r="Z750" s="172"/>
      <c r="AA750" s="171"/>
      <c r="AB750" s="172"/>
      <c r="AC750" s="171"/>
      <c r="AD750" s="172"/>
      <c r="AE750" s="156"/>
      <c r="AF750" s="170"/>
      <c r="AG750" s="172"/>
      <c r="AH750" s="172"/>
      <c r="AI750" s="172"/>
      <c r="AJ750" s="172"/>
      <c r="AK750" s="172"/>
      <c r="AL750" s="172"/>
      <c r="AM750" s="172"/>
      <c r="AN750" s="172"/>
      <c r="AO750" s="172"/>
      <c r="AP750" s="172"/>
      <c r="AQ750" s="172"/>
      <c r="AR750" s="173"/>
      <c r="AS750" s="173"/>
    </row>
    <row r="751" ht="15.75" customHeight="1">
      <c r="A751" s="156"/>
      <c r="B751" s="156"/>
      <c r="C751" s="170"/>
      <c r="D751" s="170"/>
      <c r="E751" s="171"/>
      <c r="F751" s="172"/>
      <c r="G751" s="171"/>
      <c r="H751" s="172"/>
      <c r="I751" s="171"/>
      <c r="J751" s="172"/>
      <c r="K751" s="171"/>
      <c r="L751" s="172"/>
      <c r="M751" s="171"/>
      <c r="N751" s="172"/>
      <c r="O751" s="171"/>
      <c r="P751" s="172"/>
      <c r="Q751" s="171"/>
      <c r="R751" s="172"/>
      <c r="S751" s="171"/>
      <c r="T751" s="172"/>
      <c r="U751" s="171"/>
      <c r="V751" s="172"/>
      <c r="W751" s="171"/>
      <c r="X751" s="172"/>
      <c r="Y751" s="171"/>
      <c r="Z751" s="172"/>
      <c r="AA751" s="171"/>
      <c r="AB751" s="172"/>
      <c r="AC751" s="171"/>
      <c r="AD751" s="172"/>
      <c r="AE751" s="156"/>
      <c r="AF751" s="170"/>
      <c r="AG751" s="172"/>
      <c r="AH751" s="172"/>
      <c r="AI751" s="172"/>
      <c r="AJ751" s="172"/>
      <c r="AK751" s="172"/>
      <c r="AL751" s="172"/>
      <c r="AM751" s="172"/>
      <c r="AN751" s="172"/>
      <c r="AO751" s="172"/>
      <c r="AP751" s="172"/>
      <c r="AQ751" s="172"/>
      <c r="AR751" s="173"/>
      <c r="AS751" s="173"/>
    </row>
    <row r="752" ht="15.75" customHeight="1">
      <c r="A752" s="156"/>
      <c r="B752" s="156"/>
      <c r="C752" s="170"/>
      <c r="D752" s="170"/>
      <c r="E752" s="171"/>
      <c r="F752" s="172"/>
      <c r="G752" s="171"/>
      <c r="H752" s="172"/>
      <c r="I752" s="171"/>
      <c r="J752" s="172"/>
      <c r="K752" s="171"/>
      <c r="L752" s="172"/>
      <c r="M752" s="171"/>
      <c r="N752" s="172"/>
      <c r="O752" s="171"/>
      <c r="P752" s="172"/>
      <c r="Q752" s="171"/>
      <c r="R752" s="172"/>
      <c r="S752" s="171"/>
      <c r="T752" s="172"/>
      <c r="U752" s="171"/>
      <c r="V752" s="172"/>
      <c r="W752" s="171"/>
      <c r="X752" s="172"/>
      <c r="Y752" s="171"/>
      <c r="Z752" s="172"/>
      <c r="AA752" s="171"/>
      <c r="AB752" s="172"/>
      <c r="AC752" s="171"/>
      <c r="AD752" s="172"/>
      <c r="AE752" s="156"/>
      <c r="AF752" s="170"/>
      <c r="AG752" s="172"/>
      <c r="AH752" s="172"/>
      <c r="AI752" s="172"/>
      <c r="AJ752" s="172"/>
      <c r="AK752" s="172"/>
      <c r="AL752" s="172"/>
      <c r="AM752" s="172"/>
      <c r="AN752" s="172"/>
      <c r="AO752" s="172"/>
      <c r="AP752" s="172"/>
      <c r="AQ752" s="172"/>
      <c r="AR752" s="173"/>
      <c r="AS752" s="173"/>
    </row>
    <row r="753" ht="15.75" customHeight="1">
      <c r="A753" s="156"/>
      <c r="B753" s="156"/>
      <c r="C753" s="170"/>
      <c r="D753" s="170"/>
      <c r="E753" s="171"/>
      <c r="F753" s="172"/>
      <c r="G753" s="171"/>
      <c r="H753" s="172"/>
      <c r="I753" s="171"/>
      <c r="J753" s="172"/>
      <c r="K753" s="171"/>
      <c r="L753" s="172"/>
      <c r="M753" s="171"/>
      <c r="N753" s="172"/>
      <c r="O753" s="171"/>
      <c r="P753" s="172"/>
      <c r="Q753" s="171"/>
      <c r="R753" s="172"/>
      <c r="S753" s="171"/>
      <c r="T753" s="172"/>
      <c r="U753" s="171"/>
      <c r="V753" s="172"/>
      <c r="W753" s="171"/>
      <c r="X753" s="172"/>
      <c r="Y753" s="171"/>
      <c r="Z753" s="172"/>
      <c r="AA753" s="171"/>
      <c r="AB753" s="172"/>
      <c r="AC753" s="171"/>
      <c r="AD753" s="172"/>
      <c r="AE753" s="156"/>
      <c r="AF753" s="170"/>
      <c r="AG753" s="172"/>
      <c r="AH753" s="172"/>
      <c r="AI753" s="172"/>
      <c r="AJ753" s="172"/>
      <c r="AK753" s="172"/>
      <c r="AL753" s="172"/>
      <c r="AM753" s="172"/>
      <c r="AN753" s="172"/>
      <c r="AO753" s="172"/>
      <c r="AP753" s="172"/>
      <c r="AQ753" s="172"/>
      <c r="AR753" s="173"/>
      <c r="AS753" s="173"/>
    </row>
    <row r="754" ht="15.75" customHeight="1">
      <c r="A754" s="156"/>
      <c r="B754" s="156"/>
      <c r="C754" s="170"/>
      <c r="D754" s="170"/>
      <c r="E754" s="171"/>
      <c r="F754" s="172"/>
      <c r="G754" s="171"/>
      <c r="H754" s="172"/>
      <c r="I754" s="171"/>
      <c r="J754" s="172"/>
      <c r="K754" s="171"/>
      <c r="L754" s="172"/>
      <c r="M754" s="171"/>
      <c r="N754" s="172"/>
      <c r="O754" s="171"/>
      <c r="P754" s="172"/>
      <c r="Q754" s="171"/>
      <c r="R754" s="172"/>
      <c r="S754" s="171"/>
      <c r="T754" s="172"/>
      <c r="U754" s="171"/>
      <c r="V754" s="172"/>
      <c r="W754" s="171"/>
      <c r="X754" s="172"/>
      <c r="Y754" s="171"/>
      <c r="Z754" s="172"/>
      <c r="AA754" s="171"/>
      <c r="AB754" s="172"/>
      <c r="AC754" s="171"/>
      <c r="AD754" s="172"/>
      <c r="AE754" s="156"/>
      <c r="AF754" s="170"/>
      <c r="AG754" s="172"/>
      <c r="AH754" s="172"/>
      <c r="AI754" s="172"/>
      <c r="AJ754" s="172"/>
      <c r="AK754" s="172"/>
      <c r="AL754" s="172"/>
      <c r="AM754" s="172"/>
      <c r="AN754" s="172"/>
      <c r="AO754" s="172"/>
      <c r="AP754" s="172"/>
      <c r="AQ754" s="172"/>
      <c r="AR754" s="173"/>
      <c r="AS754" s="173"/>
    </row>
    <row r="755" ht="15.75" customHeight="1">
      <c r="A755" s="156"/>
      <c r="B755" s="156"/>
      <c r="C755" s="170"/>
      <c r="D755" s="170"/>
      <c r="E755" s="171"/>
      <c r="F755" s="172"/>
      <c r="G755" s="171"/>
      <c r="H755" s="172"/>
      <c r="I755" s="171"/>
      <c r="J755" s="172"/>
      <c r="K755" s="171"/>
      <c r="L755" s="172"/>
      <c r="M755" s="171"/>
      <c r="N755" s="172"/>
      <c r="O755" s="171"/>
      <c r="P755" s="172"/>
      <c r="Q755" s="171"/>
      <c r="R755" s="172"/>
      <c r="S755" s="171"/>
      <c r="T755" s="172"/>
      <c r="U755" s="171"/>
      <c r="V755" s="172"/>
      <c r="W755" s="171"/>
      <c r="X755" s="172"/>
      <c r="Y755" s="171"/>
      <c r="Z755" s="172"/>
      <c r="AA755" s="171"/>
      <c r="AB755" s="172"/>
      <c r="AC755" s="171"/>
      <c r="AD755" s="172"/>
      <c r="AE755" s="156"/>
      <c r="AF755" s="170"/>
      <c r="AG755" s="172"/>
      <c r="AH755" s="172"/>
      <c r="AI755" s="172"/>
      <c r="AJ755" s="172"/>
      <c r="AK755" s="172"/>
      <c r="AL755" s="172"/>
      <c r="AM755" s="172"/>
      <c r="AN755" s="172"/>
      <c r="AO755" s="172"/>
      <c r="AP755" s="172"/>
      <c r="AQ755" s="172"/>
      <c r="AR755" s="173"/>
      <c r="AS755" s="173"/>
    </row>
    <row r="756" ht="15.75" customHeight="1">
      <c r="A756" s="156"/>
      <c r="B756" s="156"/>
      <c r="C756" s="170"/>
      <c r="D756" s="170"/>
      <c r="E756" s="171"/>
      <c r="F756" s="172"/>
      <c r="G756" s="171"/>
      <c r="H756" s="172"/>
      <c r="I756" s="171"/>
      <c r="J756" s="172"/>
      <c r="K756" s="171"/>
      <c r="L756" s="172"/>
      <c r="M756" s="171"/>
      <c r="N756" s="172"/>
      <c r="O756" s="171"/>
      <c r="P756" s="172"/>
      <c r="Q756" s="171"/>
      <c r="R756" s="172"/>
      <c r="S756" s="171"/>
      <c r="T756" s="172"/>
      <c r="U756" s="171"/>
      <c r="V756" s="172"/>
      <c r="W756" s="171"/>
      <c r="X756" s="172"/>
      <c r="Y756" s="171"/>
      <c r="Z756" s="172"/>
      <c r="AA756" s="171"/>
      <c r="AB756" s="172"/>
      <c r="AC756" s="171"/>
      <c r="AD756" s="172"/>
      <c r="AE756" s="156"/>
      <c r="AF756" s="170"/>
      <c r="AG756" s="172"/>
      <c r="AH756" s="172"/>
      <c r="AI756" s="172"/>
      <c r="AJ756" s="172"/>
      <c r="AK756" s="172"/>
      <c r="AL756" s="172"/>
      <c r="AM756" s="172"/>
      <c r="AN756" s="172"/>
      <c r="AO756" s="172"/>
      <c r="AP756" s="172"/>
      <c r="AQ756" s="172"/>
      <c r="AR756" s="173"/>
      <c r="AS756" s="173"/>
    </row>
    <row r="757" ht="15.75" customHeight="1">
      <c r="A757" s="156"/>
      <c r="B757" s="156"/>
      <c r="C757" s="170"/>
      <c r="D757" s="170"/>
      <c r="E757" s="171"/>
      <c r="F757" s="172"/>
      <c r="G757" s="171"/>
      <c r="H757" s="172"/>
      <c r="I757" s="171"/>
      <c r="J757" s="172"/>
      <c r="K757" s="171"/>
      <c r="L757" s="172"/>
      <c r="M757" s="171"/>
      <c r="N757" s="172"/>
      <c r="O757" s="171"/>
      <c r="P757" s="172"/>
      <c r="Q757" s="171"/>
      <c r="R757" s="172"/>
      <c r="S757" s="171"/>
      <c r="T757" s="172"/>
      <c r="U757" s="171"/>
      <c r="V757" s="172"/>
      <c r="W757" s="171"/>
      <c r="X757" s="172"/>
      <c r="Y757" s="171"/>
      <c r="Z757" s="172"/>
      <c r="AA757" s="171"/>
      <c r="AB757" s="172"/>
      <c r="AC757" s="171"/>
      <c r="AD757" s="172"/>
      <c r="AE757" s="156"/>
      <c r="AF757" s="170"/>
      <c r="AG757" s="172"/>
      <c r="AH757" s="172"/>
      <c r="AI757" s="172"/>
      <c r="AJ757" s="172"/>
      <c r="AK757" s="172"/>
      <c r="AL757" s="172"/>
      <c r="AM757" s="172"/>
      <c r="AN757" s="172"/>
      <c r="AO757" s="172"/>
      <c r="AP757" s="172"/>
      <c r="AQ757" s="172"/>
      <c r="AR757" s="173"/>
      <c r="AS757" s="173"/>
    </row>
    <row r="758" ht="15.75" customHeight="1">
      <c r="A758" s="156"/>
      <c r="B758" s="156"/>
      <c r="C758" s="170"/>
      <c r="D758" s="170"/>
      <c r="E758" s="171"/>
      <c r="F758" s="172"/>
      <c r="G758" s="171"/>
      <c r="H758" s="172"/>
      <c r="I758" s="171"/>
      <c r="J758" s="172"/>
      <c r="K758" s="171"/>
      <c r="L758" s="172"/>
      <c r="M758" s="171"/>
      <c r="N758" s="172"/>
      <c r="O758" s="171"/>
      <c r="P758" s="172"/>
      <c r="Q758" s="171"/>
      <c r="R758" s="172"/>
      <c r="S758" s="171"/>
      <c r="T758" s="172"/>
      <c r="U758" s="171"/>
      <c r="V758" s="172"/>
      <c r="W758" s="171"/>
      <c r="X758" s="172"/>
      <c r="Y758" s="171"/>
      <c r="Z758" s="172"/>
      <c r="AA758" s="171"/>
      <c r="AB758" s="172"/>
      <c r="AC758" s="171"/>
      <c r="AD758" s="172"/>
      <c r="AE758" s="156"/>
      <c r="AF758" s="170"/>
      <c r="AG758" s="172"/>
      <c r="AH758" s="172"/>
      <c r="AI758" s="172"/>
      <c r="AJ758" s="172"/>
      <c r="AK758" s="172"/>
      <c r="AL758" s="172"/>
      <c r="AM758" s="172"/>
      <c r="AN758" s="172"/>
      <c r="AO758" s="172"/>
      <c r="AP758" s="172"/>
      <c r="AQ758" s="172"/>
      <c r="AR758" s="173"/>
      <c r="AS758" s="173"/>
    </row>
    <row r="759" ht="15.75" customHeight="1">
      <c r="A759" s="156"/>
      <c r="B759" s="156"/>
      <c r="C759" s="170"/>
      <c r="D759" s="170"/>
      <c r="E759" s="171"/>
      <c r="F759" s="172"/>
      <c r="G759" s="171"/>
      <c r="H759" s="172"/>
      <c r="I759" s="171"/>
      <c r="J759" s="172"/>
      <c r="K759" s="171"/>
      <c r="L759" s="172"/>
      <c r="M759" s="171"/>
      <c r="N759" s="172"/>
      <c r="O759" s="171"/>
      <c r="P759" s="172"/>
      <c r="Q759" s="171"/>
      <c r="R759" s="172"/>
      <c r="S759" s="171"/>
      <c r="T759" s="172"/>
      <c r="U759" s="171"/>
      <c r="V759" s="172"/>
      <c r="W759" s="171"/>
      <c r="X759" s="172"/>
      <c r="Y759" s="171"/>
      <c r="Z759" s="172"/>
      <c r="AA759" s="171"/>
      <c r="AB759" s="172"/>
      <c r="AC759" s="171"/>
      <c r="AD759" s="172"/>
      <c r="AE759" s="156"/>
      <c r="AF759" s="170"/>
      <c r="AG759" s="172"/>
      <c r="AH759" s="172"/>
      <c r="AI759" s="172"/>
      <c r="AJ759" s="172"/>
      <c r="AK759" s="172"/>
      <c r="AL759" s="172"/>
      <c r="AM759" s="172"/>
      <c r="AN759" s="172"/>
      <c r="AO759" s="172"/>
      <c r="AP759" s="172"/>
      <c r="AQ759" s="172"/>
      <c r="AR759" s="173"/>
      <c r="AS759" s="173"/>
    </row>
    <row r="760" ht="15.75" customHeight="1">
      <c r="A760" s="156"/>
      <c r="B760" s="156"/>
      <c r="C760" s="170"/>
      <c r="D760" s="170"/>
      <c r="E760" s="171"/>
      <c r="F760" s="172"/>
      <c r="G760" s="171"/>
      <c r="H760" s="172"/>
      <c r="I760" s="171"/>
      <c r="J760" s="172"/>
      <c r="K760" s="171"/>
      <c r="L760" s="172"/>
      <c r="M760" s="171"/>
      <c r="N760" s="172"/>
      <c r="O760" s="171"/>
      <c r="P760" s="172"/>
      <c r="Q760" s="171"/>
      <c r="R760" s="172"/>
      <c r="S760" s="171"/>
      <c r="T760" s="172"/>
      <c r="U760" s="171"/>
      <c r="V760" s="172"/>
      <c r="W760" s="171"/>
      <c r="X760" s="172"/>
      <c r="Y760" s="171"/>
      <c r="Z760" s="172"/>
      <c r="AA760" s="171"/>
      <c r="AB760" s="172"/>
      <c r="AC760" s="171"/>
      <c r="AD760" s="172"/>
      <c r="AE760" s="156"/>
      <c r="AF760" s="170"/>
      <c r="AG760" s="172"/>
      <c r="AH760" s="172"/>
      <c r="AI760" s="172"/>
      <c r="AJ760" s="172"/>
      <c r="AK760" s="172"/>
      <c r="AL760" s="172"/>
      <c r="AM760" s="172"/>
      <c r="AN760" s="172"/>
      <c r="AO760" s="172"/>
      <c r="AP760" s="172"/>
      <c r="AQ760" s="172"/>
      <c r="AR760" s="173"/>
      <c r="AS760" s="173"/>
    </row>
    <row r="761" ht="15.75" customHeight="1">
      <c r="A761" s="156"/>
      <c r="B761" s="156"/>
      <c r="C761" s="170"/>
      <c r="D761" s="170"/>
      <c r="E761" s="171"/>
      <c r="F761" s="172"/>
      <c r="G761" s="171"/>
      <c r="H761" s="172"/>
      <c r="I761" s="171"/>
      <c r="J761" s="172"/>
      <c r="K761" s="171"/>
      <c r="L761" s="172"/>
      <c r="M761" s="171"/>
      <c r="N761" s="172"/>
      <c r="O761" s="171"/>
      <c r="P761" s="172"/>
      <c r="Q761" s="171"/>
      <c r="R761" s="172"/>
      <c r="S761" s="171"/>
      <c r="T761" s="172"/>
      <c r="U761" s="171"/>
      <c r="V761" s="172"/>
      <c r="W761" s="171"/>
      <c r="X761" s="172"/>
      <c r="Y761" s="171"/>
      <c r="Z761" s="172"/>
      <c r="AA761" s="171"/>
      <c r="AB761" s="172"/>
      <c r="AC761" s="171"/>
      <c r="AD761" s="172"/>
      <c r="AE761" s="156"/>
      <c r="AF761" s="170"/>
      <c r="AG761" s="172"/>
      <c r="AH761" s="172"/>
      <c r="AI761" s="172"/>
      <c r="AJ761" s="172"/>
      <c r="AK761" s="172"/>
      <c r="AL761" s="172"/>
      <c r="AM761" s="172"/>
      <c r="AN761" s="172"/>
      <c r="AO761" s="172"/>
      <c r="AP761" s="172"/>
      <c r="AQ761" s="172"/>
      <c r="AR761" s="173"/>
      <c r="AS761" s="173"/>
    </row>
    <row r="762" ht="15.75" customHeight="1">
      <c r="A762" s="156"/>
      <c r="B762" s="156"/>
      <c r="C762" s="170"/>
      <c r="D762" s="170"/>
      <c r="E762" s="171"/>
      <c r="F762" s="172"/>
      <c r="G762" s="171"/>
      <c r="H762" s="172"/>
      <c r="I762" s="171"/>
      <c r="J762" s="172"/>
      <c r="K762" s="171"/>
      <c r="L762" s="172"/>
      <c r="M762" s="171"/>
      <c r="N762" s="172"/>
      <c r="O762" s="171"/>
      <c r="P762" s="172"/>
      <c r="Q762" s="171"/>
      <c r="R762" s="172"/>
      <c r="S762" s="171"/>
      <c r="T762" s="172"/>
      <c r="U762" s="171"/>
      <c r="V762" s="172"/>
      <c r="W762" s="171"/>
      <c r="X762" s="172"/>
      <c r="Y762" s="171"/>
      <c r="Z762" s="172"/>
      <c r="AA762" s="171"/>
      <c r="AB762" s="172"/>
      <c r="AC762" s="171"/>
      <c r="AD762" s="172"/>
      <c r="AE762" s="156"/>
      <c r="AF762" s="170"/>
      <c r="AG762" s="172"/>
      <c r="AH762" s="172"/>
      <c r="AI762" s="172"/>
      <c r="AJ762" s="172"/>
      <c r="AK762" s="172"/>
      <c r="AL762" s="172"/>
      <c r="AM762" s="172"/>
      <c r="AN762" s="172"/>
      <c r="AO762" s="172"/>
      <c r="AP762" s="172"/>
      <c r="AQ762" s="172"/>
      <c r="AR762" s="173"/>
      <c r="AS762" s="173"/>
    </row>
    <row r="763" ht="15.75" customHeight="1">
      <c r="A763" s="156"/>
      <c r="B763" s="156"/>
      <c r="C763" s="170"/>
      <c r="D763" s="170"/>
      <c r="E763" s="171"/>
      <c r="F763" s="172"/>
      <c r="G763" s="171"/>
      <c r="H763" s="172"/>
      <c r="I763" s="171"/>
      <c r="J763" s="172"/>
      <c r="K763" s="171"/>
      <c r="L763" s="172"/>
      <c r="M763" s="171"/>
      <c r="N763" s="172"/>
      <c r="O763" s="171"/>
      <c r="P763" s="172"/>
      <c r="Q763" s="171"/>
      <c r="R763" s="172"/>
      <c r="S763" s="171"/>
      <c r="T763" s="172"/>
      <c r="U763" s="171"/>
      <c r="V763" s="172"/>
      <c r="W763" s="171"/>
      <c r="X763" s="172"/>
      <c r="Y763" s="171"/>
      <c r="Z763" s="172"/>
      <c r="AA763" s="171"/>
      <c r="AB763" s="172"/>
      <c r="AC763" s="171"/>
      <c r="AD763" s="172"/>
      <c r="AE763" s="156"/>
      <c r="AF763" s="170"/>
      <c r="AG763" s="172"/>
      <c r="AH763" s="172"/>
      <c r="AI763" s="172"/>
      <c r="AJ763" s="172"/>
      <c r="AK763" s="172"/>
      <c r="AL763" s="172"/>
      <c r="AM763" s="172"/>
      <c r="AN763" s="172"/>
      <c r="AO763" s="172"/>
      <c r="AP763" s="172"/>
      <c r="AQ763" s="172"/>
      <c r="AR763" s="173"/>
      <c r="AS763" s="173"/>
    </row>
    <row r="764" ht="15.75" customHeight="1">
      <c r="A764" s="156"/>
      <c r="B764" s="156"/>
      <c r="C764" s="170"/>
      <c r="D764" s="170"/>
      <c r="E764" s="171"/>
      <c r="F764" s="172"/>
      <c r="G764" s="171"/>
      <c r="H764" s="172"/>
      <c r="I764" s="171"/>
      <c r="J764" s="172"/>
      <c r="K764" s="171"/>
      <c r="L764" s="172"/>
      <c r="M764" s="171"/>
      <c r="N764" s="172"/>
      <c r="O764" s="171"/>
      <c r="P764" s="172"/>
      <c r="Q764" s="171"/>
      <c r="R764" s="172"/>
      <c r="S764" s="171"/>
      <c r="T764" s="172"/>
      <c r="U764" s="171"/>
      <c r="V764" s="172"/>
      <c r="W764" s="171"/>
      <c r="X764" s="172"/>
      <c r="Y764" s="171"/>
      <c r="Z764" s="172"/>
      <c r="AA764" s="171"/>
      <c r="AB764" s="172"/>
      <c r="AC764" s="171"/>
      <c r="AD764" s="172"/>
      <c r="AE764" s="156"/>
      <c r="AF764" s="170"/>
      <c r="AG764" s="172"/>
      <c r="AH764" s="172"/>
      <c r="AI764" s="172"/>
      <c r="AJ764" s="172"/>
      <c r="AK764" s="172"/>
      <c r="AL764" s="172"/>
      <c r="AM764" s="172"/>
      <c r="AN764" s="172"/>
      <c r="AO764" s="172"/>
      <c r="AP764" s="172"/>
      <c r="AQ764" s="172"/>
      <c r="AR764" s="173"/>
      <c r="AS764" s="173"/>
    </row>
    <row r="765" ht="15.75" customHeight="1">
      <c r="A765" s="156"/>
      <c r="B765" s="156"/>
      <c r="C765" s="170"/>
      <c r="D765" s="170"/>
      <c r="E765" s="171"/>
      <c r="F765" s="172"/>
      <c r="G765" s="171"/>
      <c r="H765" s="172"/>
      <c r="I765" s="171"/>
      <c r="J765" s="172"/>
      <c r="K765" s="171"/>
      <c r="L765" s="172"/>
      <c r="M765" s="171"/>
      <c r="N765" s="172"/>
      <c r="O765" s="171"/>
      <c r="P765" s="172"/>
      <c r="Q765" s="171"/>
      <c r="R765" s="172"/>
      <c r="S765" s="171"/>
      <c r="T765" s="172"/>
      <c r="U765" s="171"/>
      <c r="V765" s="172"/>
      <c r="W765" s="171"/>
      <c r="X765" s="172"/>
      <c r="Y765" s="171"/>
      <c r="Z765" s="172"/>
      <c r="AA765" s="171"/>
      <c r="AB765" s="172"/>
      <c r="AC765" s="171"/>
      <c r="AD765" s="172"/>
      <c r="AE765" s="156"/>
      <c r="AF765" s="170"/>
      <c r="AG765" s="172"/>
      <c r="AH765" s="172"/>
      <c r="AI765" s="172"/>
      <c r="AJ765" s="172"/>
      <c r="AK765" s="172"/>
      <c r="AL765" s="172"/>
      <c r="AM765" s="172"/>
      <c r="AN765" s="172"/>
      <c r="AO765" s="172"/>
      <c r="AP765" s="172"/>
      <c r="AQ765" s="172"/>
      <c r="AR765" s="173"/>
      <c r="AS765" s="173"/>
    </row>
    <row r="766" ht="15.75" customHeight="1">
      <c r="A766" s="156"/>
      <c r="B766" s="156"/>
      <c r="C766" s="170"/>
      <c r="D766" s="170"/>
      <c r="E766" s="171"/>
      <c r="F766" s="172"/>
      <c r="G766" s="171"/>
      <c r="H766" s="172"/>
      <c r="I766" s="171"/>
      <c r="J766" s="172"/>
      <c r="K766" s="171"/>
      <c r="L766" s="172"/>
      <c r="M766" s="171"/>
      <c r="N766" s="172"/>
      <c r="O766" s="171"/>
      <c r="P766" s="172"/>
      <c r="Q766" s="171"/>
      <c r="R766" s="172"/>
      <c r="S766" s="171"/>
      <c r="T766" s="172"/>
      <c r="U766" s="171"/>
      <c r="V766" s="172"/>
      <c r="W766" s="171"/>
      <c r="X766" s="172"/>
      <c r="Y766" s="171"/>
      <c r="Z766" s="172"/>
      <c r="AA766" s="171"/>
      <c r="AB766" s="172"/>
      <c r="AC766" s="171"/>
      <c r="AD766" s="172"/>
      <c r="AE766" s="156"/>
      <c r="AF766" s="170"/>
      <c r="AG766" s="172"/>
      <c r="AH766" s="172"/>
      <c r="AI766" s="172"/>
      <c r="AJ766" s="172"/>
      <c r="AK766" s="172"/>
      <c r="AL766" s="172"/>
      <c r="AM766" s="172"/>
      <c r="AN766" s="172"/>
      <c r="AO766" s="172"/>
      <c r="AP766" s="172"/>
      <c r="AQ766" s="172"/>
      <c r="AR766" s="173"/>
      <c r="AS766" s="173"/>
    </row>
    <row r="767" ht="15.75" customHeight="1">
      <c r="A767" s="156"/>
      <c r="B767" s="156"/>
      <c r="C767" s="170"/>
      <c r="D767" s="170"/>
      <c r="E767" s="171"/>
      <c r="F767" s="172"/>
      <c r="G767" s="171"/>
      <c r="H767" s="172"/>
      <c r="I767" s="171"/>
      <c r="J767" s="172"/>
      <c r="K767" s="171"/>
      <c r="L767" s="172"/>
      <c r="M767" s="171"/>
      <c r="N767" s="172"/>
      <c r="O767" s="171"/>
      <c r="P767" s="172"/>
      <c r="Q767" s="171"/>
      <c r="R767" s="172"/>
      <c r="S767" s="171"/>
      <c r="T767" s="172"/>
      <c r="U767" s="171"/>
      <c r="V767" s="172"/>
      <c r="W767" s="171"/>
      <c r="X767" s="172"/>
      <c r="Y767" s="171"/>
      <c r="Z767" s="172"/>
      <c r="AA767" s="171"/>
      <c r="AB767" s="172"/>
      <c r="AC767" s="171"/>
      <c r="AD767" s="172"/>
      <c r="AE767" s="156"/>
      <c r="AF767" s="170"/>
      <c r="AG767" s="172"/>
      <c r="AH767" s="172"/>
      <c r="AI767" s="172"/>
      <c r="AJ767" s="172"/>
      <c r="AK767" s="172"/>
      <c r="AL767" s="172"/>
      <c r="AM767" s="172"/>
      <c r="AN767" s="172"/>
      <c r="AO767" s="172"/>
      <c r="AP767" s="172"/>
      <c r="AQ767" s="172"/>
      <c r="AR767" s="173"/>
      <c r="AS767" s="173"/>
    </row>
    <row r="768" ht="15.75" customHeight="1">
      <c r="A768" s="156"/>
      <c r="B768" s="156"/>
      <c r="C768" s="170"/>
      <c r="D768" s="170"/>
      <c r="E768" s="171"/>
      <c r="F768" s="172"/>
      <c r="G768" s="171"/>
      <c r="H768" s="172"/>
      <c r="I768" s="171"/>
      <c r="J768" s="172"/>
      <c r="K768" s="171"/>
      <c r="L768" s="172"/>
      <c r="M768" s="171"/>
      <c r="N768" s="172"/>
      <c r="O768" s="171"/>
      <c r="P768" s="172"/>
      <c r="Q768" s="171"/>
      <c r="R768" s="172"/>
      <c r="S768" s="171"/>
      <c r="T768" s="172"/>
      <c r="U768" s="171"/>
      <c r="V768" s="172"/>
      <c r="W768" s="171"/>
      <c r="X768" s="172"/>
      <c r="Y768" s="171"/>
      <c r="Z768" s="172"/>
      <c r="AA768" s="171"/>
      <c r="AB768" s="172"/>
      <c r="AC768" s="171"/>
      <c r="AD768" s="172"/>
      <c r="AE768" s="156"/>
      <c r="AF768" s="170"/>
      <c r="AG768" s="172"/>
      <c r="AH768" s="172"/>
      <c r="AI768" s="172"/>
      <c r="AJ768" s="172"/>
      <c r="AK768" s="172"/>
      <c r="AL768" s="172"/>
      <c r="AM768" s="172"/>
      <c r="AN768" s="172"/>
      <c r="AO768" s="172"/>
      <c r="AP768" s="172"/>
      <c r="AQ768" s="172"/>
      <c r="AR768" s="173"/>
      <c r="AS768" s="173"/>
    </row>
    <row r="769" ht="15.75" customHeight="1">
      <c r="A769" s="156"/>
      <c r="B769" s="156"/>
      <c r="C769" s="170"/>
      <c r="D769" s="170"/>
      <c r="E769" s="171"/>
      <c r="F769" s="172"/>
      <c r="G769" s="171"/>
      <c r="H769" s="172"/>
      <c r="I769" s="171"/>
      <c r="J769" s="172"/>
      <c r="K769" s="171"/>
      <c r="L769" s="172"/>
      <c r="M769" s="171"/>
      <c r="N769" s="172"/>
      <c r="O769" s="171"/>
      <c r="P769" s="172"/>
      <c r="Q769" s="171"/>
      <c r="R769" s="172"/>
      <c r="S769" s="171"/>
      <c r="T769" s="172"/>
      <c r="U769" s="171"/>
      <c r="V769" s="172"/>
      <c r="W769" s="171"/>
      <c r="X769" s="172"/>
      <c r="Y769" s="171"/>
      <c r="Z769" s="172"/>
      <c r="AA769" s="171"/>
      <c r="AB769" s="172"/>
      <c r="AC769" s="171"/>
      <c r="AD769" s="172"/>
      <c r="AE769" s="156"/>
      <c r="AF769" s="170"/>
      <c r="AG769" s="172"/>
      <c r="AH769" s="172"/>
      <c r="AI769" s="172"/>
      <c r="AJ769" s="172"/>
      <c r="AK769" s="172"/>
      <c r="AL769" s="172"/>
      <c r="AM769" s="172"/>
      <c r="AN769" s="172"/>
      <c r="AO769" s="172"/>
      <c r="AP769" s="172"/>
      <c r="AQ769" s="172"/>
      <c r="AR769" s="173"/>
      <c r="AS769" s="173"/>
    </row>
    <row r="770" ht="15.75" customHeight="1">
      <c r="A770" s="156"/>
      <c r="B770" s="156"/>
      <c r="C770" s="170"/>
      <c r="D770" s="170"/>
      <c r="E770" s="171"/>
      <c r="F770" s="172"/>
      <c r="G770" s="171"/>
      <c r="H770" s="172"/>
      <c r="I770" s="171"/>
      <c r="J770" s="172"/>
      <c r="K770" s="171"/>
      <c r="L770" s="172"/>
      <c r="M770" s="171"/>
      <c r="N770" s="172"/>
      <c r="O770" s="171"/>
      <c r="P770" s="172"/>
      <c r="Q770" s="171"/>
      <c r="R770" s="172"/>
      <c r="S770" s="171"/>
      <c r="T770" s="172"/>
      <c r="U770" s="171"/>
      <c r="V770" s="172"/>
      <c r="W770" s="171"/>
      <c r="X770" s="172"/>
      <c r="Y770" s="171"/>
      <c r="Z770" s="172"/>
      <c r="AA770" s="171"/>
      <c r="AB770" s="172"/>
      <c r="AC770" s="171"/>
      <c r="AD770" s="172"/>
      <c r="AE770" s="156"/>
      <c r="AF770" s="170"/>
      <c r="AG770" s="172"/>
      <c r="AH770" s="172"/>
      <c r="AI770" s="172"/>
      <c r="AJ770" s="172"/>
      <c r="AK770" s="172"/>
      <c r="AL770" s="172"/>
      <c r="AM770" s="172"/>
      <c r="AN770" s="172"/>
      <c r="AO770" s="172"/>
      <c r="AP770" s="172"/>
      <c r="AQ770" s="172"/>
      <c r="AR770" s="173"/>
      <c r="AS770" s="173"/>
    </row>
    <row r="771" ht="15.75" customHeight="1">
      <c r="A771" s="156"/>
      <c r="B771" s="156"/>
      <c r="C771" s="170"/>
      <c r="D771" s="170"/>
      <c r="E771" s="171"/>
      <c r="F771" s="172"/>
      <c r="G771" s="171"/>
      <c r="H771" s="172"/>
      <c r="I771" s="171"/>
      <c r="J771" s="172"/>
      <c r="K771" s="171"/>
      <c r="L771" s="172"/>
      <c r="M771" s="171"/>
      <c r="N771" s="172"/>
      <c r="O771" s="171"/>
      <c r="P771" s="172"/>
      <c r="Q771" s="171"/>
      <c r="R771" s="172"/>
      <c r="S771" s="171"/>
      <c r="T771" s="172"/>
      <c r="U771" s="171"/>
      <c r="V771" s="172"/>
      <c r="W771" s="171"/>
      <c r="X771" s="172"/>
      <c r="Y771" s="171"/>
      <c r="Z771" s="172"/>
      <c r="AA771" s="171"/>
      <c r="AB771" s="172"/>
      <c r="AC771" s="171"/>
      <c r="AD771" s="172"/>
      <c r="AE771" s="156"/>
      <c r="AF771" s="170"/>
      <c r="AG771" s="172"/>
      <c r="AH771" s="172"/>
      <c r="AI771" s="172"/>
      <c r="AJ771" s="172"/>
      <c r="AK771" s="172"/>
      <c r="AL771" s="172"/>
      <c r="AM771" s="172"/>
      <c r="AN771" s="172"/>
      <c r="AO771" s="172"/>
      <c r="AP771" s="172"/>
      <c r="AQ771" s="172"/>
      <c r="AR771" s="173"/>
      <c r="AS771" s="173"/>
    </row>
    <row r="772" ht="15.75" customHeight="1">
      <c r="A772" s="156"/>
      <c r="B772" s="156"/>
      <c r="C772" s="170"/>
      <c r="D772" s="170"/>
      <c r="E772" s="171"/>
      <c r="F772" s="172"/>
      <c r="G772" s="171"/>
      <c r="H772" s="172"/>
      <c r="I772" s="171"/>
      <c r="J772" s="172"/>
      <c r="K772" s="171"/>
      <c r="L772" s="172"/>
      <c r="M772" s="171"/>
      <c r="N772" s="172"/>
      <c r="O772" s="171"/>
      <c r="P772" s="172"/>
      <c r="Q772" s="171"/>
      <c r="R772" s="172"/>
      <c r="S772" s="171"/>
      <c r="T772" s="172"/>
      <c r="U772" s="171"/>
      <c r="V772" s="172"/>
      <c r="W772" s="171"/>
      <c r="X772" s="172"/>
      <c r="Y772" s="171"/>
      <c r="Z772" s="172"/>
      <c r="AA772" s="171"/>
      <c r="AB772" s="172"/>
      <c r="AC772" s="171"/>
      <c r="AD772" s="172"/>
      <c r="AE772" s="156"/>
      <c r="AF772" s="170"/>
      <c r="AG772" s="172"/>
      <c r="AH772" s="172"/>
      <c r="AI772" s="172"/>
      <c r="AJ772" s="172"/>
      <c r="AK772" s="172"/>
      <c r="AL772" s="172"/>
      <c r="AM772" s="172"/>
      <c r="AN772" s="172"/>
      <c r="AO772" s="172"/>
      <c r="AP772" s="172"/>
      <c r="AQ772" s="172"/>
      <c r="AR772" s="173"/>
      <c r="AS772" s="173"/>
    </row>
    <row r="773" ht="15.75" customHeight="1">
      <c r="A773" s="156"/>
      <c r="B773" s="156"/>
      <c r="C773" s="170"/>
      <c r="D773" s="170"/>
      <c r="E773" s="171"/>
      <c r="F773" s="172"/>
      <c r="G773" s="171"/>
      <c r="H773" s="172"/>
      <c r="I773" s="171"/>
      <c r="J773" s="172"/>
      <c r="K773" s="171"/>
      <c r="L773" s="172"/>
      <c r="M773" s="171"/>
      <c r="N773" s="172"/>
      <c r="O773" s="171"/>
      <c r="P773" s="172"/>
      <c r="Q773" s="171"/>
      <c r="R773" s="172"/>
      <c r="S773" s="171"/>
      <c r="T773" s="172"/>
      <c r="U773" s="171"/>
      <c r="V773" s="172"/>
      <c r="W773" s="171"/>
      <c r="X773" s="172"/>
      <c r="Y773" s="171"/>
      <c r="Z773" s="172"/>
      <c r="AA773" s="171"/>
      <c r="AB773" s="172"/>
      <c r="AC773" s="171"/>
      <c r="AD773" s="172"/>
      <c r="AE773" s="156"/>
      <c r="AF773" s="170"/>
      <c r="AG773" s="172"/>
      <c r="AH773" s="172"/>
      <c r="AI773" s="172"/>
      <c r="AJ773" s="172"/>
      <c r="AK773" s="172"/>
      <c r="AL773" s="172"/>
      <c r="AM773" s="172"/>
      <c r="AN773" s="172"/>
      <c r="AO773" s="172"/>
      <c r="AP773" s="172"/>
      <c r="AQ773" s="172"/>
      <c r="AR773" s="173"/>
      <c r="AS773" s="173"/>
    </row>
    <row r="774" ht="15.75" customHeight="1">
      <c r="A774" s="156"/>
      <c r="B774" s="156"/>
      <c r="C774" s="170"/>
      <c r="D774" s="170"/>
      <c r="E774" s="171"/>
      <c r="F774" s="172"/>
      <c r="G774" s="171"/>
      <c r="H774" s="172"/>
      <c r="I774" s="171"/>
      <c r="J774" s="172"/>
      <c r="K774" s="171"/>
      <c r="L774" s="172"/>
      <c r="M774" s="171"/>
      <c r="N774" s="172"/>
      <c r="O774" s="171"/>
      <c r="P774" s="172"/>
      <c r="Q774" s="171"/>
      <c r="R774" s="172"/>
      <c r="S774" s="171"/>
      <c r="T774" s="172"/>
      <c r="U774" s="171"/>
      <c r="V774" s="172"/>
      <c r="W774" s="171"/>
      <c r="X774" s="172"/>
      <c r="Y774" s="171"/>
      <c r="Z774" s="172"/>
      <c r="AA774" s="171"/>
      <c r="AB774" s="172"/>
      <c r="AC774" s="171"/>
      <c r="AD774" s="172"/>
      <c r="AE774" s="156"/>
      <c r="AF774" s="170"/>
      <c r="AG774" s="172"/>
      <c r="AH774" s="172"/>
      <c r="AI774" s="172"/>
      <c r="AJ774" s="172"/>
      <c r="AK774" s="172"/>
      <c r="AL774" s="172"/>
      <c r="AM774" s="172"/>
      <c r="AN774" s="172"/>
      <c r="AO774" s="172"/>
      <c r="AP774" s="172"/>
      <c r="AQ774" s="172"/>
      <c r="AR774" s="173"/>
      <c r="AS774" s="173"/>
    </row>
    <row r="775" ht="15.75" customHeight="1">
      <c r="A775" s="156"/>
      <c r="B775" s="156"/>
      <c r="C775" s="170"/>
      <c r="D775" s="170"/>
      <c r="E775" s="171"/>
      <c r="F775" s="172"/>
      <c r="G775" s="171"/>
      <c r="H775" s="172"/>
      <c r="I775" s="171"/>
      <c r="J775" s="172"/>
      <c r="K775" s="171"/>
      <c r="L775" s="172"/>
      <c r="M775" s="171"/>
      <c r="N775" s="172"/>
      <c r="O775" s="171"/>
      <c r="P775" s="172"/>
      <c r="Q775" s="171"/>
      <c r="R775" s="172"/>
      <c r="S775" s="171"/>
      <c r="T775" s="172"/>
      <c r="U775" s="171"/>
      <c r="V775" s="172"/>
      <c r="W775" s="171"/>
      <c r="X775" s="172"/>
      <c r="Y775" s="171"/>
      <c r="Z775" s="172"/>
      <c r="AA775" s="171"/>
      <c r="AB775" s="172"/>
      <c r="AC775" s="171"/>
      <c r="AD775" s="172"/>
      <c r="AE775" s="156"/>
      <c r="AF775" s="170"/>
      <c r="AG775" s="172"/>
      <c r="AH775" s="172"/>
      <c r="AI775" s="172"/>
      <c r="AJ775" s="172"/>
      <c r="AK775" s="172"/>
      <c r="AL775" s="172"/>
      <c r="AM775" s="172"/>
      <c r="AN775" s="172"/>
      <c r="AO775" s="172"/>
      <c r="AP775" s="172"/>
      <c r="AQ775" s="172"/>
      <c r="AR775" s="173"/>
      <c r="AS775" s="173"/>
    </row>
    <row r="776" ht="15.75" customHeight="1">
      <c r="A776" s="156"/>
      <c r="B776" s="156"/>
      <c r="C776" s="170"/>
      <c r="D776" s="170"/>
      <c r="E776" s="171"/>
      <c r="F776" s="172"/>
      <c r="G776" s="171"/>
      <c r="H776" s="172"/>
      <c r="I776" s="171"/>
      <c r="J776" s="172"/>
      <c r="K776" s="171"/>
      <c r="L776" s="172"/>
      <c r="M776" s="171"/>
      <c r="N776" s="172"/>
      <c r="O776" s="171"/>
      <c r="P776" s="172"/>
      <c r="Q776" s="171"/>
      <c r="R776" s="172"/>
      <c r="S776" s="171"/>
      <c r="T776" s="172"/>
      <c r="U776" s="171"/>
      <c r="V776" s="172"/>
      <c r="W776" s="171"/>
      <c r="X776" s="172"/>
      <c r="Y776" s="171"/>
      <c r="Z776" s="172"/>
      <c r="AA776" s="171"/>
      <c r="AB776" s="172"/>
      <c r="AC776" s="171"/>
      <c r="AD776" s="172"/>
      <c r="AE776" s="156"/>
      <c r="AF776" s="170"/>
      <c r="AG776" s="172"/>
      <c r="AH776" s="172"/>
      <c r="AI776" s="172"/>
      <c r="AJ776" s="172"/>
      <c r="AK776" s="172"/>
      <c r="AL776" s="172"/>
      <c r="AM776" s="172"/>
      <c r="AN776" s="172"/>
      <c r="AO776" s="172"/>
      <c r="AP776" s="172"/>
      <c r="AQ776" s="172"/>
      <c r="AR776" s="173"/>
      <c r="AS776" s="173"/>
    </row>
    <row r="777" ht="15.75" customHeight="1">
      <c r="A777" s="156"/>
      <c r="B777" s="156"/>
      <c r="C777" s="170"/>
      <c r="D777" s="170"/>
      <c r="E777" s="171"/>
      <c r="F777" s="172"/>
      <c r="G777" s="171"/>
      <c r="H777" s="172"/>
      <c r="I777" s="171"/>
      <c r="J777" s="172"/>
      <c r="K777" s="171"/>
      <c r="L777" s="172"/>
      <c r="M777" s="171"/>
      <c r="N777" s="172"/>
      <c r="O777" s="171"/>
      <c r="P777" s="172"/>
      <c r="Q777" s="171"/>
      <c r="R777" s="172"/>
      <c r="S777" s="171"/>
      <c r="T777" s="172"/>
      <c r="U777" s="171"/>
      <c r="V777" s="172"/>
      <c r="W777" s="171"/>
      <c r="X777" s="172"/>
      <c r="Y777" s="171"/>
      <c r="Z777" s="172"/>
      <c r="AA777" s="171"/>
      <c r="AB777" s="172"/>
      <c r="AC777" s="171"/>
      <c r="AD777" s="172"/>
      <c r="AE777" s="156"/>
      <c r="AF777" s="170"/>
      <c r="AG777" s="172"/>
      <c r="AH777" s="172"/>
      <c r="AI777" s="172"/>
      <c r="AJ777" s="172"/>
      <c r="AK777" s="172"/>
      <c r="AL777" s="172"/>
      <c r="AM777" s="172"/>
      <c r="AN777" s="172"/>
      <c r="AO777" s="172"/>
      <c r="AP777" s="172"/>
      <c r="AQ777" s="172"/>
      <c r="AR777" s="173"/>
      <c r="AS777" s="173"/>
    </row>
    <row r="778" ht="15.75" customHeight="1">
      <c r="A778" s="156"/>
      <c r="B778" s="156"/>
      <c r="C778" s="170"/>
      <c r="D778" s="170"/>
      <c r="E778" s="171"/>
      <c r="F778" s="172"/>
      <c r="G778" s="171"/>
      <c r="H778" s="172"/>
      <c r="I778" s="171"/>
      <c r="J778" s="172"/>
      <c r="K778" s="171"/>
      <c r="L778" s="172"/>
      <c r="M778" s="171"/>
      <c r="N778" s="172"/>
      <c r="O778" s="171"/>
      <c r="P778" s="172"/>
      <c r="Q778" s="171"/>
      <c r="R778" s="172"/>
      <c r="S778" s="171"/>
      <c r="T778" s="172"/>
      <c r="U778" s="171"/>
      <c r="V778" s="172"/>
      <c r="W778" s="171"/>
      <c r="X778" s="172"/>
      <c r="Y778" s="171"/>
      <c r="Z778" s="172"/>
      <c r="AA778" s="171"/>
      <c r="AB778" s="172"/>
      <c r="AC778" s="171"/>
      <c r="AD778" s="172"/>
      <c r="AE778" s="156"/>
      <c r="AF778" s="170"/>
      <c r="AG778" s="172"/>
      <c r="AH778" s="172"/>
      <c r="AI778" s="172"/>
      <c r="AJ778" s="172"/>
      <c r="AK778" s="172"/>
      <c r="AL778" s="172"/>
      <c r="AM778" s="172"/>
      <c r="AN778" s="172"/>
      <c r="AO778" s="172"/>
      <c r="AP778" s="172"/>
      <c r="AQ778" s="172"/>
      <c r="AR778" s="173"/>
      <c r="AS778" s="173"/>
    </row>
    <row r="779" ht="15.75" customHeight="1">
      <c r="A779" s="156"/>
      <c r="B779" s="156"/>
      <c r="C779" s="170"/>
      <c r="D779" s="170"/>
      <c r="E779" s="171"/>
      <c r="F779" s="172"/>
      <c r="G779" s="171"/>
      <c r="H779" s="172"/>
      <c r="I779" s="171"/>
      <c r="J779" s="172"/>
      <c r="K779" s="171"/>
      <c r="L779" s="172"/>
      <c r="M779" s="171"/>
      <c r="N779" s="172"/>
      <c r="O779" s="171"/>
      <c r="P779" s="172"/>
      <c r="Q779" s="171"/>
      <c r="R779" s="172"/>
      <c r="S779" s="171"/>
      <c r="T779" s="172"/>
      <c r="U779" s="171"/>
      <c r="V779" s="172"/>
      <c r="W779" s="171"/>
      <c r="X779" s="172"/>
      <c r="Y779" s="171"/>
      <c r="Z779" s="172"/>
      <c r="AA779" s="171"/>
      <c r="AB779" s="172"/>
      <c r="AC779" s="171"/>
      <c r="AD779" s="172"/>
      <c r="AE779" s="156"/>
      <c r="AF779" s="170"/>
      <c r="AG779" s="172"/>
      <c r="AH779" s="172"/>
      <c r="AI779" s="172"/>
      <c r="AJ779" s="172"/>
      <c r="AK779" s="172"/>
      <c r="AL779" s="172"/>
      <c r="AM779" s="172"/>
      <c r="AN779" s="172"/>
      <c r="AO779" s="172"/>
      <c r="AP779" s="172"/>
      <c r="AQ779" s="172"/>
      <c r="AR779" s="173"/>
      <c r="AS779" s="173"/>
    </row>
    <row r="780" ht="15.75" customHeight="1">
      <c r="A780" s="156"/>
      <c r="B780" s="156"/>
      <c r="C780" s="170"/>
      <c r="D780" s="170"/>
      <c r="E780" s="171"/>
      <c r="F780" s="172"/>
      <c r="G780" s="171"/>
      <c r="H780" s="172"/>
      <c r="I780" s="171"/>
      <c r="J780" s="172"/>
      <c r="K780" s="171"/>
      <c r="L780" s="172"/>
      <c r="M780" s="171"/>
      <c r="N780" s="172"/>
      <c r="O780" s="171"/>
      <c r="P780" s="172"/>
      <c r="Q780" s="171"/>
      <c r="R780" s="172"/>
      <c r="S780" s="171"/>
      <c r="T780" s="172"/>
      <c r="U780" s="171"/>
      <c r="V780" s="172"/>
      <c r="W780" s="171"/>
      <c r="X780" s="172"/>
      <c r="Y780" s="171"/>
      <c r="Z780" s="172"/>
      <c r="AA780" s="171"/>
      <c r="AB780" s="172"/>
      <c r="AC780" s="171"/>
      <c r="AD780" s="172"/>
      <c r="AE780" s="156"/>
      <c r="AF780" s="170"/>
      <c r="AG780" s="172"/>
      <c r="AH780" s="172"/>
      <c r="AI780" s="172"/>
      <c r="AJ780" s="172"/>
      <c r="AK780" s="172"/>
      <c r="AL780" s="172"/>
      <c r="AM780" s="172"/>
      <c r="AN780" s="172"/>
      <c r="AO780" s="172"/>
      <c r="AP780" s="172"/>
      <c r="AQ780" s="172"/>
      <c r="AR780" s="173"/>
      <c r="AS780" s="173"/>
    </row>
    <row r="781" ht="15.75" customHeight="1">
      <c r="A781" s="156"/>
      <c r="B781" s="156"/>
      <c r="C781" s="170"/>
      <c r="D781" s="170"/>
      <c r="E781" s="171"/>
      <c r="F781" s="172"/>
      <c r="G781" s="171"/>
      <c r="H781" s="172"/>
      <c r="I781" s="171"/>
      <c r="J781" s="172"/>
      <c r="K781" s="171"/>
      <c r="L781" s="172"/>
      <c r="M781" s="171"/>
      <c r="N781" s="172"/>
      <c r="O781" s="171"/>
      <c r="P781" s="172"/>
      <c r="Q781" s="171"/>
      <c r="R781" s="172"/>
      <c r="S781" s="171"/>
      <c r="T781" s="172"/>
      <c r="U781" s="171"/>
      <c r="V781" s="172"/>
      <c r="W781" s="171"/>
      <c r="X781" s="172"/>
      <c r="Y781" s="171"/>
      <c r="Z781" s="172"/>
      <c r="AA781" s="171"/>
      <c r="AB781" s="172"/>
      <c r="AC781" s="171"/>
      <c r="AD781" s="172"/>
      <c r="AE781" s="156"/>
      <c r="AF781" s="170"/>
      <c r="AG781" s="172"/>
      <c r="AH781" s="172"/>
      <c r="AI781" s="172"/>
      <c r="AJ781" s="172"/>
      <c r="AK781" s="172"/>
      <c r="AL781" s="172"/>
      <c r="AM781" s="172"/>
      <c r="AN781" s="172"/>
      <c r="AO781" s="172"/>
      <c r="AP781" s="172"/>
      <c r="AQ781" s="172"/>
      <c r="AR781" s="173"/>
      <c r="AS781" s="173"/>
    </row>
    <row r="782" ht="15.75" customHeight="1">
      <c r="A782" s="156"/>
      <c r="B782" s="156"/>
      <c r="C782" s="170"/>
      <c r="D782" s="170"/>
      <c r="E782" s="171"/>
      <c r="F782" s="172"/>
      <c r="G782" s="171"/>
      <c r="H782" s="172"/>
      <c r="I782" s="171"/>
      <c r="J782" s="172"/>
      <c r="K782" s="171"/>
      <c r="L782" s="172"/>
      <c r="M782" s="171"/>
      <c r="N782" s="172"/>
      <c r="O782" s="171"/>
      <c r="P782" s="172"/>
      <c r="Q782" s="171"/>
      <c r="R782" s="172"/>
      <c r="S782" s="171"/>
      <c r="T782" s="172"/>
      <c r="U782" s="171"/>
      <c r="V782" s="172"/>
      <c r="W782" s="171"/>
      <c r="X782" s="172"/>
      <c r="Y782" s="171"/>
      <c r="Z782" s="172"/>
      <c r="AA782" s="171"/>
      <c r="AB782" s="172"/>
      <c r="AC782" s="171"/>
      <c r="AD782" s="172"/>
      <c r="AE782" s="156"/>
      <c r="AF782" s="170"/>
      <c r="AG782" s="172"/>
      <c r="AH782" s="172"/>
      <c r="AI782" s="172"/>
      <c r="AJ782" s="172"/>
      <c r="AK782" s="172"/>
      <c r="AL782" s="172"/>
      <c r="AM782" s="172"/>
      <c r="AN782" s="172"/>
      <c r="AO782" s="172"/>
      <c r="AP782" s="172"/>
      <c r="AQ782" s="172"/>
      <c r="AR782" s="173"/>
      <c r="AS782" s="173"/>
    </row>
    <row r="783" ht="15.75" customHeight="1">
      <c r="A783" s="156"/>
      <c r="B783" s="156"/>
      <c r="C783" s="170"/>
      <c r="D783" s="170"/>
      <c r="E783" s="171"/>
      <c r="F783" s="172"/>
      <c r="G783" s="171"/>
      <c r="H783" s="172"/>
      <c r="I783" s="171"/>
      <c r="J783" s="172"/>
      <c r="K783" s="171"/>
      <c r="L783" s="172"/>
      <c r="M783" s="171"/>
      <c r="N783" s="172"/>
      <c r="O783" s="171"/>
      <c r="P783" s="172"/>
      <c r="Q783" s="171"/>
      <c r="R783" s="172"/>
      <c r="S783" s="171"/>
      <c r="T783" s="172"/>
      <c r="U783" s="171"/>
      <c r="V783" s="172"/>
      <c r="W783" s="171"/>
      <c r="X783" s="172"/>
      <c r="Y783" s="171"/>
      <c r="Z783" s="172"/>
      <c r="AA783" s="171"/>
      <c r="AB783" s="172"/>
      <c r="AC783" s="171"/>
      <c r="AD783" s="172"/>
      <c r="AE783" s="156"/>
      <c r="AF783" s="170"/>
      <c r="AG783" s="172"/>
      <c r="AH783" s="172"/>
      <c r="AI783" s="172"/>
      <c r="AJ783" s="172"/>
      <c r="AK783" s="172"/>
      <c r="AL783" s="172"/>
      <c r="AM783" s="172"/>
      <c r="AN783" s="172"/>
      <c r="AO783" s="172"/>
      <c r="AP783" s="172"/>
      <c r="AQ783" s="172"/>
      <c r="AR783" s="173"/>
      <c r="AS783" s="173"/>
    </row>
    <row r="784" ht="15.75" customHeight="1">
      <c r="A784" s="156"/>
      <c r="B784" s="156"/>
      <c r="C784" s="170"/>
      <c r="D784" s="170"/>
      <c r="E784" s="171"/>
      <c r="F784" s="172"/>
      <c r="G784" s="171"/>
      <c r="H784" s="172"/>
      <c r="I784" s="171"/>
      <c r="J784" s="172"/>
      <c r="K784" s="171"/>
      <c r="L784" s="172"/>
      <c r="M784" s="171"/>
      <c r="N784" s="172"/>
      <c r="O784" s="171"/>
      <c r="P784" s="172"/>
      <c r="Q784" s="171"/>
      <c r="R784" s="172"/>
      <c r="S784" s="171"/>
      <c r="T784" s="172"/>
      <c r="U784" s="171"/>
      <c r="V784" s="172"/>
      <c r="W784" s="171"/>
      <c r="X784" s="172"/>
      <c r="Y784" s="171"/>
      <c r="Z784" s="172"/>
      <c r="AA784" s="171"/>
      <c r="AB784" s="172"/>
      <c r="AC784" s="171"/>
      <c r="AD784" s="172"/>
      <c r="AE784" s="156"/>
      <c r="AF784" s="170"/>
      <c r="AG784" s="172"/>
      <c r="AH784" s="172"/>
      <c r="AI784" s="172"/>
      <c r="AJ784" s="172"/>
      <c r="AK784" s="172"/>
      <c r="AL784" s="172"/>
      <c r="AM784" s="172"/>
      <c r="AN784" s="172"/>
      <c r="AO784" s="172"/>
      <c r="AP784" s="172"/>
      <c r="AQ784" s="172"/>
      <c r="AR784" s="173"/>
      <c r="AS784" s="173"/>
    </row>
    <row r="785" ht="15.75" customHeight="1">
      <c r="A785" s="156"/>
      <c r="B785" s="156"/>
      <c r="C785" s="170"/>
      <c r="D785" s="170"/>
      <c r="E785" s="171"/>
      <c r="F785" s="172"/>
      <c r="G785" s="171"/>
      <c r="H785" s="172"/>
      <c r="I785" s="171"/>
      <c r="J785" s="172"/>
      <c r="K785" s="171"/>
      <c r="L785" s="172"/>
      <c r="M785" s="171"/>
      <c r="N785" s="172"/>
      <c r="O785" s="171"/>
      <c r="P785" s="172"/>
      <c r="Q785" s="171"/>
      <c r="R785" s="172"/>
      <c r="S785" s="171"/>
      <c r="T785" s="172"/>
      <c r="U785" s="171"/>
      <c r="V785" s="172"/>
      <c r="W785" s="171"/>
      <c r="X785" s="172"/>
      <c r="Y785" s="171"/>
      <c r="Z785" s="172"/>
      <c r="AA785" s="171"/>
      <c r="AB785" s="172"/>
      <c r="AC785" s="171"/>
      <c r="AD785" s="172"/>
      <c r="AE785" s="156"/>
      <c r="AF785" s="170"/>
      <c r="AG785" s="172"/>
      <c r="AH785" s="172"/>
      <c r="AI785" s="172"/>
      <c r="AJ785" s="172"/>
      <c r="AK785" s="172"/>
      <c r="AL785" s="172"/>
      <c r="AM785" s="172"/>
      <c r="AN785" s="172"/>
      <c r="AO785" s="172"/>
      <c r="AP785" s="172"/>
      <c r="AQ785" s="172"/>
      <c r="AR785" s="173"/>
      <c r="AS785" s="173"/>
    </row>
    <row r="786" ht="15.75" customHeight="1">
      <c r="A786" s="156"/>
      <c r="B786" s="156"/>
      <c r="C786" s="170"/>
      <c r="D786" s="170"/>
      <c r="E786" s="171"/>
      <c r="F786" s="172"/>
      <c r="G786" s="171"/>
      <c r="H786" s="172"/>
      <c r="I786" s="171"/>
      <c r="J786" s="172"/>
      <c r="K786" s="171"/>
      <c r="L786" s="172"/>
      <c r="M786" s="171"/>
      <c r="N786" s="172"/>
      <c r="O786" s="171"/>
      <c r="P786" s="172"/>
      <c r="Q786" s="171"/>
      <c r="R786" s="172"/>
      <c r="S786" s="171"/>
      <c r="T786" s="172"/>
      <c r="U786" s="171"/>
      <c r="V786" s="172"/>
      <c r="W786" s="171"/>
      <c r="X786" s="172"/>
      <c r="Y786" s="171"/>
      <c r="Z786" s="172"/>
      <c r="AA786" s="171"/>
      <c r="AB786" s="172"/>
      <c r="AC786" s="171"/>
      <c r="AD786" s="172"/>
      <c r="AE786" s="156"/>
      <c r="AF786" s="170"/>
      <c r="AG786" s="172"/>
      <c r="AH786" s="172"/>
      <c r="AI786" s="172"/>
      <c r="AJ786" s="172"/>
      <c r="AK786" s="172"/>
      <c r="AL786" s="172"/>
      <c r="AM786" s="172"/>
      <c r="AN786" s="172"/>
      <c r="AO786" s="172"/>
      <c r="AP786" s="172"/>
      <c r="AQ786" s="172"/>
      <c r="AR786" s="173"/>
      <c r="AS786" s="173"/>
    </row>
    <row r="787" ht="15.75" customHeight="1">
      <c r="A787" s="156"/>
      <c r="B787" s="156"/>
      <c r="C787" s="170"/>
      <c r="D787" s="170"/>
      <c r="E787" s="171"/>
      <c r="F787" s="172"/>
      <c r="G787" s="171"/>
      <c r="H787" s="172"/>
      <c r="I787" s="171"/>
      <c r="J787" s="172"/>
      <c r="K787" s="171"/>
      <c r="L787" s="172"/>
      <c r="M787" s="171"/>
      <c r="N787" s="172"/>
      <c r="O787" s="171"/>
      <c r="P787" s="172"/>
      <c r="Q787" s="171"/>
      <c r="R787" s="172"/>
      <c r="S787" s="171"/>
      <c r="T787" s="172"/>
      <c r="U787" s="171"/>
      <c r="V787" s="172"/>
      <c r="W787" s="171"/>
      <c r="X787" s="172"/>
      <c r="Y787" s="171"/>
      <c r="Z787" s="172"/>
      <c r="AA787" s="171"/>
      <c r="AB787" s="172"/>
      <c r="AC787" s="171"/>
      <c r="AD787" s="172"/>
      <c r="AE787" s="156"/>
      <c r="AF787" s="170"/>
      <c r="AG787" s="172"/>
      <c r="AH787" s="172"/>
      <c r="AI787" s="172"/>
      <c r="AJ787" s="172"/>
      <c r="AK787" s="172"/>
      <c r="AL787" s="172"/>
      <c r="AM787" s="172"/>
      <c r="AN787" s="172"/>
      <c r="AO787" s="172"/>
      <c r="AP787" s="172"/>
      <c r="AQ787" s="172"/>
      <c r="AR787" s="173"/>
      <c r="AS787" s="173"/>
    </row>
    <row r="788" ht="15.75" customHeight="1">
      <c r="A788" s="156"/>
      <c r="B788" s="156"/>
      <c r="C788" s="170"/>
      <c r="D788" s="170"/>
      <c r="E788" s="171"/>
      <c r="F788" s="172"/>
      <c r="G788" s="171"/>
      <c r="H788" s="172"/>
      <c r="I788" s="171"/>
      <c r="J788" s="172"/>
      <c r="K788" s="171"/>
      <c r="L788" s="172"/>
      <c r="M788" s="171"/>
      <c r="N788" s="172"/>
      <c r="O788" s="171"/>
      <c r="P788" s="172"/>
      <c r="Q788" s="171"/>
      <c r="R788" s="172"/>
      <c r="S788" s="171"/>
      <c r="T788" s="172"/>
      <c r="U788" s="171"/>
      <c r="V788" s="172"/>
      <c r="W788" s="171"/>
      <c r="X788" s="172"/>
      <c r="Y788" s="171"/>
      <c r="Z788" s="172"/>
      <c r="AA788" s="171"/>
      <c r="AB788" s="172"/>
      <c r="AC788" s="171"/>
      <c r="AD788" s="172"/>
      <c r="AE788" s="156"/>
      <c r="AF788" s="170"/>
      <c r="AG788" s="172"/>
      <c r="AH788" s="172"/>
      <c r="AI788" s="172"/>
      <c r="AJ788" s="172"/>
      <c r="AK788" s="172"/>
      <c r="AL788" s="172"/>
      <c r="AM788" s="172"/>
      <c r="AN788" s="172"/>
      <c r="AO788" s="172"/>
      <c r="AP788" s="172"/>
      <c r="AQ788" s="172"/>
      <c r="AR788" s="173"/>
      <c r="AS788" s="173"/>
    </row>
    <row r="789" ht="15.75" customHeight="1">
      <c r="A789" s="156"/>
      <c r="B789" s="156"/>
      <c r="C789" s="170"/>
      <c r="D789" s="170"/>
      <c r="E789" s="171"/>
      <c r="F789" s="172"/>
      <c r="G789" s="171"/>
      <c r="H789" s="172"/>
      <c r="I789" s="171"/>
      <c r="J789" s="172"/>
      <c r="K789" s="171"/>
      <c r="L789" s="172"/>
      <c r="M789" s="171"/>
      <c r="N789" s="172"/>
      <c r="O789" s="171"/>
      <c r="P789" s="172"/>
      <c r="Q789" s="171"/>
      <c r="R789" s="172"/>
      <c r="S789" s="171"/>
      <c r="T789" s="172"/>
      <c r="U789" s="171"/>
      <c r="V789" s="172"/>
      <c r="W789" s="171"/>
      <c r="X789" s="172"/>
      <c r="Y789" s="171"/>
      <c r="Z789" s="172"/>
      <c r="AA789" s="171"/>
      <c r="AB789" s="172"/>
      <c r="AC789" s="171"/>
      <c r="AD789" s="172"/>
      <c r="AE789" s="156"/>
      <c r="AF789" s="170"/>
      <c r="AG789" s="172"/>
      <c r="AH789" s="172"/>
      <c r="AI789" s="172"/>
      <c r="AJ789" s="172"/>
      <c r="AK789" s="172"/>
      <c r="AL789" s="172"/>
      <c r="AM789" s="172"/>
      <c r="AN789" s="172"/>
      <c r="AO789" s="172"/>
      <c r="AP789" s="172"/>
      <c r="AQ789" s="172"/>
      <c r="AR789" s="173"/>
      <c r="AS789" s="173"/>
    </row>
    <row r="790" ht="15.75" customHeight="1">
      <c r="A790" s="156"/>
      <c r="B790" s="156"/>
      <c r="C790" s="170"/>
      <c r="D790" s="170"/>
      <c r="E790" s="171"/>
      <c r="F790" s="172"/>
      <c r="G790" s="171"/>
      <c r="H790" s="172"/>
      <c r="I790" s="171"/>
      <c r="J790" s="172"/>
      <c r="K790" s="171"/>
      <c r="L790" s="172"/>
      <c r="M790" s="171"/>
      <c r="N790" s="172"/>
      <c r="O790" s="171"/>
      <c r="P790" s="172"/>
      <c r="Q790" s="171"/>
      <c r="R790" s="172"/>
      <c r="S790" s="171"/>
      <c r="T790" s="172"/>
      <c r="U790" s="171"/>
      <c r="V790" s="172"/>
      <c r="W790" s="171"/>
      <c r="X790" s="172"/>
      <c r="Y790" s="171"/>
      <c r="Z790" s="172"/>
      <c r="AA790" s="171"/>
      <c r="AB790" s="172"/>
      <c r="AC790" s="171"/>
      <c r="AD790" s="172"/>
      <c r="AE790" s="156"/>
      <c r="AF790" s="170"/>
      <c r="AG790" s="172"/>
      <c r="AH790" s="172"/>
      <c r="AI790" s="172"/>
      <c r="AJ790" s="172"/>
      <c r="AK790" s="172"/>
      <c r="AL790" s="172"/>
      <c r="AM790" s="172"/>
      <c r="AN790" s="172"/>
      <c r="AO790" s="172"/>
      <c r="AP790" s="172"/>
      <c r="AQ790" s="172"/>
      <c r="AR790" s="173"/>
      <c r="AS790" s="173"/>
    </row>
    <row r="791" ht="15.75" customHeight="1">
      <c r="A791" s="156"/>
      <c r="B791" s="156"/>
      <c r="C791" s="170"/>
      <c r="D791" s="170"/>
      <c r="E791" s="171"/>
      <c r="F791" s="172"/>
      <c r="G791" s="171"/>
      <c r="H791" s="172"/>
      <c r="I791" s="171"/>
      <c r="J791" s="172"/>
      <c r="K791" s="171"/>
      <c r="L791" s="172"/>
      <c r="M791" s="171"/>
      <c r="N791" s="172"/>
      <c r="O791" s="171"/>
      <c r="P791" s="172"/>
      <c r="Q791" s="171"/>
      <c r="R791" s="172"/>
      <c r="S791" s="171"/>
      <c r="T791" s="172"/>
      <c r="U791" s="171"/>
      <c r="V791" s="172"/>
      <c r="W791" s="171"/>
      <c r="X791" s="172"/>
      <c r="Y791" s="171"/>
      <c r="Z791" s="172"/>
      <c r="AA791" s="171"/>
      <c r="AB791" s="172"/>
      <c r="AC791" s="171"/>
      <c r="AD791" s="172"/>
      <c r="AE791" s="156"/>
      <c r="AF791" s="170"/>
      <c r="AG791" s="172"/>
      <c r="AH791" s="172"/>
      <c r="AI791" s="172"/>
      <c r="AJ791" s="172"/>
      <c r="AK791" s="172"/>
      <c r="AL791" s="172"/>
      <c r="AM791" s="172"/>
      <c r="AN791" s="172"/>
      <c r="AO791" s="172"/>
      <c r="AP791" s="172"/>
      <c r="AQ791" s="172"/>
      <c r="AR791" s="173"/>
      <c r="AS791" s="173"/>
    </row>
    <row r="792" ht="15.75" customHeight="1">
      <c r="A792" s="156"/>
      <c r="B792" s="156"/>
      <c r="C792" s="170"/>
      <c r="D792" s="170"/>
      <c r="E792" s="171"/>
      <c r="F792" s="172"/>
      <c r="G792" s="171"/>
      <c r="H792" s="172"/>
      <c r="I792" s="171"/>
      <c r="J792" s="172"/>
      <c r="K792" s="171"/>
      <c r="L792" s="172"/>
      <c r="M792" s="171"/>
      <c r="N792" s="172"/>
      <c r="O792" s="171"/>
      <c r="P792" s="172"/>
      <c r="Q792" s="171"/>
      <c r="R792" s="172"/>
      <c r="S792" s="171"/>
      <c r="T792" s="172"/>
      <c r="U792" s="171"/>
      <c r="V792" s="172"/>
      <c r="W792" s="171"/>
      <c r="X792" s="172"/>
      <c r="Y792" s="171"/>
      <c r="Z792" s="172"/>
      <c r="AA792" s="171"/>
      <c r="AB792" s="172"/>
      <c r="AC792" s="171"/>
      <c r="AD792" s="172"/>
      <c r="AE792" s="156"/>
      <c r="AF792" s="170"/>
      <c r="AG792" s="172"/>
      <c r="AH792" s="172"/>
      <c r="AI792" s="172"/>
      <c r="AJ792" s="172"/>
      <c r="AK792" s="172"/>
      <c r="AL792" s="172"/>
      <c r="AM792" s="172"/>
      <c r="AN792" s="172"/>
      <c r="AO792" s="172"/>
      <c r="AP792" s="172"/>
      <c r="AQ792" s="172"/>
      <c r="AR792" s="173"/>
      <c r="AS792" s="173"/>
    </row>
    <row r="793" ht="15.75" customHeight="1">
      <c r="A793" s="156"/>
      <c r="B793" s="156"/>
      <c r="C793" s="170"/>
      <c r="D793" s="170"/>
      <c r="E793" s="171"/>
      <c r="F793" s="172"/>
      <c r="G793" s="171"/>
      <c r="H793" s="172"/>
      <c r="I793" s="171"/>
      <c r="J793" s="172"/>
      <c r="K793" s="171"/>
      <c r="L793" s="172"/>
      <c r="M793" s="171"/>
      <c r="N793" s="172"/>
      <c r="O793" s="171"/>
      <c r="P793" s="172"/>
      <c r="Q793" s="171"/>
      <c r="R793" s="172"/>
      <c r="S793" s="171"/>
      <c r="T793" s="172"/>
      <c r="U793" s="171"/>
      <c r="V793" s="172"/>
      <c r="W793" s="171"/>
      <c r="X793" s="172"/>
      <c r="Y793" s="171"/>
      <c r="Z793" s="172"/>
      <c r="AA793" s="171"/>
      <c r="AB793" s="172"/>
      <c r="AC793" s="171"/>
      <c r="AD793" s="172"/>
      <c r="AE793" s="156"/>
      <c r="AF793" s="170"/>
      <c r="AG793" s="172"/>
      <c r="AH793" s="172"/>
      <c r="AI793" s="172"/>
      <c r="AJ793" s="172"/>
      <c r="AK793" s="172"/>
      <c r="AL793" s="172"/>
      <c r="AM793" s="172"/>
      <c r="AN793" s="172"/>
      <c r="AO793" s="172"/>
      <c r="AP793" s="172"/>
      <c r="AQ793" s="172"/>
      <c r="AR793" s="173"/>
      <c r="AS793" s="173"/>
    </row>
    <row r="794" ht="15.75" customHeight="1">
      <c r="A794" s="156"/>
      <c r="B794" s="156"/>
      <c r="C794" s="170"/>
      <c r="D794" s="170"/>
      <c r="E794" s="171"/>
      <c r="F794" s="172"/>
      <c r="G794" s="171"/>
      <c r="H794" s="172"/>
      <c r="I794" s="171"/>
      <c r="J794" s="172"/>
      <c r="K794" s="171"/>
      <c r="L794" s="172"/>
      <c r="M794" s="171"/>
      <c r="N794" s="172"/>
      <c r="O794" s="171"/>
      <c r="P794" s="172"/>
      <c r="Q794" s="171"/>
      <c r="R794" s="172"/>
      <c r="S794" s="171"/>
      <c r="T794" s="172"/>
      <c r="U794" s="171"/>
      <c r="V794" s="172"/>
      <c r="W794" s="171"/>
      <c r="X794" s="172"/>
      <c r="Y794" s="171"/>
      <c r="Z794" s="172"/>
      <c r="AA794" s="171"/>
      <c r="AB794" s="172"/>
      <c r="AC794" s="171"/>
      <c r="AD794" s="172"/>
      <c r="AE794" s="156"/>
      <c r="AF794" s="170"/>
      <c r="AG794" s="172"/>
      <c r="AH794" s="172"/>
      <c r="AI794" s="172"/>
      <c r="AJ794" s="172"/>
      <c r="AK794" s="172"/>
      <c r="AL794" s="172"/>
      <c r="AM794" s="172"/>
      <c r="AN794" s="172"/>
      <c r="AO794" s="172"/>
      <c r="AP794" s="172"/>
      <c r="AQ794" s="172"/>
      <c r="AR794" s="173"/>
      <c r="AS794" s="173"/>
    </row>
    <row r="795" ht="15.75" customHeight="1">
      <c r="A795" s="156"/>
      <c r="B795" s="156"/>
      <c r="C795" s="170"/>
      <c r="D795" s="170"/>
      <c r="E795" s="171"/>
      <c r="F795" s="172"/>
      <c r="G795" s="171"/>
      <c r="H795" s="172"/>
      <c r="I795" s="171"/>
      <c r="J795" s="172"/>
      <c r="K795" s="171"/>
      <c r="L795" s="172"/>
      <c r="M795" s="171"/>
      <c r="N795" s="172"/>
      <c r="O795" s="171"/>
      <c r="P795" s="172"/>
      <c r="Q795" s="171"/>
      <c r="R795" s="172"/>
      <c r="S795" s="171"/>
      <c r="T795" s="172"/>
      <c r="U795" s="171"/>
      <c r="V795" s="172"/>
      <c r="W795" s="171"/>
      <c r="X795" s="172"/>
      <c r="Y795" s="171"/>
      <c r="Z795" s="172"/>
      <c r="AA795" s="171"/>
      <c r="AB795" s="172"/>
      <c r="AC795" s="171"/>
      <c r="AD795" s="172"/>
      <c r="AE795" s="156"/>
      <c r="AF795" s="170"/>
      <c r="AG795" s="172"/>
      <c r="AH795" s="172"/>
      <c r="AI795" s="172"/>
      <c r="AJ795" s="172"/>
      <c r="AK795" s="172"/>
      <c r="AL795" s="172"/>
      <c r="AM795" s="172"/>
      <c r="AN795" s="172"/>
      <c r="AO795" s="172"/>
      <c r="AP795" s="172"/>
      <c r="AQ795" s="172"/>
      <c r="AR795" s="173"/>
      <c r="AS795" s="173"/>
    </row>
    <row r="796" ht="15.75" customHeight="1">
      <c r="A796" s="156"/>
      <c r="B796" s="156"/>
      <c r="C796" s="170"/>
      <c r="D796" s="170"/>
      <c r="E796" s="171"/>
      <c r="F796" s="172"/>
      <c r="G796" s="171"/>
      <c r="H796" s="172"/>
      <c r="I796" s="171"/>
      <c r="J796" s="172"/>
      <c r="K796" s="171"/>
      <c r="L796" s="172"/>
      <c r="M796" s="171"/>
      <c r="N796" s="172"/>
      <c r="O796" s="171"/>
      <c r="P796" s="172"/>
      <c r="Q796" s="171"/>
      <c r="R796" s="172"/>
      <c r="S796" s="171"/>
      <c r="T796" s="172"/>
      <c r="U796" s="171"/>
      <c r="V796" s="172"/>
      <c r="W796" s="171"/>
      <c r="X796" s="172"/>
      <c r="Y796" s="171"/>
      <c r="Z796" s="172"/>
      <c r="AA796" s="171"/>
      <c r="AB796" s="172"/>
      <c r="AC796" s="171"/>
      <c r="AD796" s="172"/>
      <c r="AE796" s="156"/>
      <c r="AF796" s="170"/>
      <c r="AG796" s="172"/>
      <c r="AH796" s="172"/>
      <c r="AI796" s="172"/>
      <c r="AJ796" s="172"/>
      <c r="AK796" s="172"/>
      <c r="AL796" s="172"/>
      <c r="AM796" s="172"/>
      <c r="AN796" s="172"/>
      <c r="AO796" s="172"/>
      <c r="AP796" s="172"/>
      <c r="AQ796" s="172"/>
      <c r="AR796" s="173"/>
      <c r="AS796" s="173"/>
    </row>
    <row r="797" ht="15.75" customHeight="1">
      <c r="A797" s="156"/>
      <c r="B797" s="156"/>
      <c r="C797" s="170"/>
      <c r="D797" s="170"/>
      <c r="E797" s="171"/>
      <c r="F797" s="172"/>
      <c r="G797" s="171"/>
      <c r="H797" s="172"/>
      <c r="I797" s="171"/>
      <c r="J797" s="172"/>
      <c r="K797" s="171"/>
      <c r="L797" s="172"/>
      <c r="M797" s="171"/>
      <c r="N797" s="172"/>
      <c r="O797" s="171"/>
      <c r="P797" s="172"/>
      <c r="Q797" s="171"/>
      <c r="R797" s="172"/>
      <c r="S797" s="171"/>
      <c r="T797" s="172"/>
      <c r="U797" s="171"/>
      <c r="V797" s="172"/>
      <c r="W797" s="171"/>
      <c r="X797" s="172"/>
      <c r="Y797" s="171"/>
      <c r="Z797" s="172"/>
      <c r="AA797" s="171"/>
      <c r="AB797" s="172"/>
      <c r="AC797" s="171"/>
      <c r="AD797" s="172"/>
      <c r="AE797" s="156"/>
      <c r="AF797" s="170"/>
      <c r="AG797" s="172"/>
      <c r="AH797" s="172"/>
      <c r="AI797" s="172"/>
      <c r="AJ797" s="172"/>
      <c r="AK797" s="172"/>
      <c r="AL797" s="172"/>
      <c r="AM797" s="172"/>
      <c r="AN797" s="172"/>
      <c r="AO797" s="172"/>
      <c r="AP797" s="172"/>
      <c r="AQ797" s="172"/>
      <c r="AR797" s="173"/>
      <c r="AS797" s="173"/>
    </row>
    <row r="798" ht="15.75" customHeight="1">
      <c r="A798" s="156"/>
      <c r="B798" s="156"/>
      <c r="C798" s="170"/>
      <c r="D798" s="170"/>
      <c r="E798" s="171"/>
      <c r="F798" s="172"/>
      <c r="G798" s="171"/>
      <c r="H798" s="172"/>
      <c r="I798" s="171"/>
      <c r="J798" s="172"/>
      <c r="K798" s="171"/>
      <c r="L798" s="172"/>
      <c r="M798" s="171"/>
      <c r="N798" s="172"/>
      <c r="O798" s="171"/>
      <c r="P798" s="172"/>
      <c r="Q798" s="171"/>
      <c r="R798" s="172"/>
      <c r="S798" s="171"/>
      <c r="T798" s="172"/>
      <c r="U798" s="171"/>
      <c r="V798" s="172"/>
      <c r="W798" s="171"/>
      <c r="X798" s="172"/>
      <c r="Y798" s="171"/>
      <c r="Z798" s="172"/>
      <c r="AA798" s="171"/>
      <c r="AB798" s="172"/>
      <c r="AC798" s="171"/>
      <c r="AD798" s="172"/>
      <c r="AE798" s="156"/>
      <c r="AF798" s="170"/>
      <c r="AG798" s="172"/>
      <c r="AH798" s="172"/>
      <c r="AI798" s="172"/>
      <c r="AJ798" s="172"/>
      <c r="AK798" s="172"/>
      <c r="AL798" s="172"/>
      <c r="AM798" s="172"/>
      <c r="AN798" s="172"/>
      <c r="AO798" s="172"/>
      <c r="AP798" s="172"/>
      <c r="AQ798" s="172"/>
      <c r="AR798" s="173"/>
      <c r="AS798" s="173"/>
    </row>
    <row r="799" ht="15.75" customHeight="1">
      <c r="A799" s="156"/>
      <c r="B799" s="156"/>
      <c r="C799" s="170"/>
      <c r="D799" s="170"/>
      <c r="E799" s="171"/>
      <c r="F799" s="172"/>
      <c r="G799" s="171"/>
      <c r="H799" s="172"/>
      <c r="I799" s="171"/>
      <c r="J799" s="172"/>
      <c r="K799" s="171"/>
      <c r="L799" s="172"/>
      <c r="M799" s="171"/>
      <c r="N799" s="172"/>
      <c r="O799" s="171"/>
      <c r="P799" s="172"/>
      <c r="Q799" s="171"/>
      <c r="R799" s="172"/>
      <c r="S799" s="171"/>
      <c r="T799" s="172"/>
      <c r="U799" s="171"/>
      <c r="V799" s="172"/>
      <c r="W799" s="171"/>
      <c r="X799" s="172"/>
      <c r="Y799" s="171"/>
      <c r="Z799" s="172"/>
      <c r="AA799" s="171"/>
      <c r="AB799" s="172"/>
      <c r="AC799" s="171"/>
      <c r="AD799" s="172"/>
      <c r="AE799" s="156"/>
      <c r="AF799" s="170"/>
      <c r="AG799" s="172"/>
      <c r="AH799" s="172"/>
      <c r="AI799" s="172"/>
      <c r="AJ799" s="172"/>
      <c r="AK799" s="172"/>
      <c r="AL799" s="172"/>
      <c r="AM799" s="172"/>
      <c r="AN799" s="172"/>
      <c r="AO799" s="172"/>
      <c r="AP799" s="172"/>
      <c r="AQ799" s="172"/>
      <c r="AR799" s="173"/>
      <c r="AS799" s="173"/>
    </row>
    <row r="800" ht="15.75" customHeight="1">
      <c r="A800" s="156"/>
      <c r="B800" s="156"/>
      <c r="C800" s="170"/>
      <c r="D800" s="170"/>
      <c r="E800" s="171"/>
      <c r="F800" s="172"/>
      <c r="G800" s="171"/>
      <c r="H800" s="172"/>
      <c r="I800" s="171"/>
      <c r="J800" s="172"/>
      <c r="K800" s="171"/>
      <c r="L800" s="172"/>
      <c r="M800" s="171"/>
      <c r="N800" s="172"/>
      <c r="O800" s="171"/>
      <c r="P800" s="172"/>
      <c r="Q800" s="171"/>
      <c r="R800" s="172"/>
      <c r="S800" s="171"/>
      <c r="T800" s="172"/>
      <c r="U800" s="171"/>
      <c r="V800" s="172"/>
      <c r="W800" s="171"/>
      <c r="X800" s="172"/>
      <c r="Y800" s="171"/>
      <c r="Z800" s="172"/>
      <c r="AA800" s="171"/>
      <c r="AB800" s="172"/>
      <c r="AC800" s="171"/>
      <c r="AD800" s="172"/>
      <c r="AE800" s="156"/>
      <c r="AF800" s="170"/>
      <c r="AG800" s="172"/>
      <c r="AH800" s="172"/>
      <c r="AI800" s="172"/>
      <c r="AJ800" s="172"/>
      <c r="AK800" s="172"/>
      <c r="AL800" s="172"/>
      <c r="AM800" s="172"/>
      <c r="AN800" s="172"/>
      <c r="AO800" s="172"/>
      <c r="AP800" s="172"/>
      <c r="AQ800" s="172"/>
      <c r="AR800" s="173"/>
      <c r="AS800" s="173"/>
    </row>
    <row r="801" ht="15.75" customHeight="1">
      <c r="A801" s="156"/>
      <c r="B801" s="156"/>
      <c r="C801" s="170"/>
      <c r="D801" s="170"/>
      <c r="E801" s="171"/>
      <c r="F801" s="172"/>
      <c r="G801" s="171"/>
      <c r="H801" s="172"/>
      <c r="I801" s="171"/>
      <c r="J801" s="172"/>
      <c r="K801" s="171"/>
      <c r="L801" s="172"/>
      <c r="M801" s="171"/>
      <c r="N801" s="172"/>
      <c r="O801" s="171"/>
      <c r="P801" s="172"/>
      <c r="Q801" s="171"/>
      <c r="R801" s="172"/>
      <c r="S801" s="171"/>
      <c r="T801" s="172"/>
      <c r="U801" s="171"/>
      <c r="V801" s="172"/>
      <c r="W801" s="171"/>
      <c r="X801" s="172"/>
      <c r="Y801" s="171"/>
      <c r="Z801" s="172"/>
      <c r="AA801" s="171"/>
      <c r="AB801" s="172"/>
      <c r="AC801" s="171"/>
      <c r="AD801" s="172"/>
      <c r="AE801" s="156"/>
      <c r="AF801" s="170"/>
      <c r="AG801" s="172"/>
      <c r="AH801" s="172"/>
      <c r="AI801" s="172"/>
      <c r="AJ801" s="172"/>
      <c r="AK801" s="172"/>
      <c r="AL801" s="172"/>
      <c r="AM801" s="172"/>
      <c r="AN801" s="172"/>
      <c r="AO801" s="172"/>
      <c r="AP801" s="172"/>
      <c r="AQ801" s="172"/>
      <c r="AR801" s="173"/>
      <c r="AS801" s="173"/>
    </row>
    <row r="802" ht="15.75" customHeight="1">
      <c r="A802" s="156"/>
      <c r="B802" s="156"/>
      <c r="C802" s="170"/>
      <c r="D802" s="170"/>
      <c r="E802" s="171"/>
      <c r="F802" s="172"/>
      <c r="G802" s="171"/>
      <c r="H802" s="172"/>
      <c r="I802" s="171"/>
      <c r="J802" s="172"/>
      <c r="K802" s="171"/>
      <c r="L802" s="172"/>
      <c r="M802" s="171"/>
      <c r="N802" s="172"/>
      <c r="O802" s="171"/>
      <c r="P802" s="172"/>
      <c r="Q802" s="171"/>
      <c r="R802" s="172"/>
      <c r="S802" s="171"/>
      <c r="T802" s="172"/>
      <c r="U802" s="171"/>
      <c r="V802" s="172"/>
      <c r="W802" s="171"/>
      <c r="X802" s="172"/>
      <c r="Y802" s="171"/>
      <c r="Z802" s="172"/>
      <c r="AA802" s="171"/>
      <c r="AB802" s="172"/>
      <c r="AC802" s="171"/>
      <c r="AD802" s="172"/>
      <c r="AE802" s="156"/>
      <c r="AF802" s="170"/>
      <c r="AG802" s="172"/>
      <c r="AH802" s="172"/>
      <c r="AI802" s="172"/>
      <c r="AJ802" s="172"/>
      <c r="AK802" s="172"/>
      <c r="AL802" s="172"/>
      <c r="AM802" s="172"/>
      <c r="AN802" s="172"/>
      <c r="AO802" s="172"/>
      <c r="AP802" s="172"/>
      <c r="AQ802" s="172"/>
      <c r="AR802" s="173"/>
      <c r="AS802" s="173"/>
    </row>
    <row r="803" ht="15.75" customHeight="1">
      <c r="A803" s="156"/>
      <c r="B803" s="156"/>
      <c r="C803" s="170"/>
      <c r="D803" s="170"/>
      <c r="E803" s="171"/>
      <c r="F803" s="172"/>
      <c r="G803" s="171"/>
      <c r="H803" s="172"/>
      <c r="I803" s="171"/>
      <c r="J803" s="172"/>
      <c r="K803" s="171"/>
      <c r="L803" s="172"/>
      <c r="M803" s="171"/>
      <c r="N803" s="172"/>
      <c r="O803" s="171"/>
      <c r="P803" s="172"/>
      <c r="Q803" s="171"/>
      <c r="R803" s="172"/>
      <c r="S803" s="171"/>
      <c r="T803" s="172"/>
      <c r="U803" s="171"/>
      <c r="V803" s="172"/>
      <c r="W803" s="171"/>
      <c r="X803" s="172"/>
      <c r="Y803" s="171"/>
      <c r="Z803" s="172"/>
      <c r="AA803" s="171"/>
      <c r="AB803" s="172"/>
      <c r="AC803" s="171"/>
      <c r="AD803" s="172"/>
      <c r="AE803" s="156"/>
      <c r="AF803" s="170"/>
      <c r="AG803" s="172"/>
      <c r="AH803" s="172"/>
      <c r="AI803" s="172"/>
      <c r="AJ803" s="172"/>
      <c r="AK803" s="172"/>
      <c r="AL803" s="172"/>
      <c r="AM803" s="172"/>
      <c r="AN803" s="172"/>
      <c r="AO803" s="172"/>
      <c r="AP803" s="172"/>
      <c r="AQ803" s="172"/>
      <c r="AR803" s="173"/>
      <c r="AS803" s="173"/>
    </row>
    <row r="804" ht="15.75" customHeight="1">
      <c r="A804" s="156"/>
      <c r="B804" s="156"/>
      <c r="C804" s="170"/>
      <c r="D804" s="170"/>
      <c r="E804" s="171"/>
      <c r="F804" s="172"/>
      <c r="G804" s="171"/>
      <c r="H804" s="172"/>
      <c r="I804" s="171"/>
      <c r="J804" s="172"/>
      <c r="K804" s="171"/>
      <c r="L804" s="172"/>
      <c r="M804" s="171"/>
      <c r="N804" s="172"/>
      <c r="O804" s="171"/>
      <c r="P804" s="172"/>
      <c r="Q804" s="171"/>
      <c r="R804" s="172"/>
      <c r="S804" s="171"/>
      <c r="T804" s="172"/>
      <c r="U804" s="171"/>
      <c r="V804" s="172"/>
      <c r="W804" s="171"/>
      <c r="X804" s="172"/>
      <c r="Y804" s="171"/>
      <c r="Z804" s="172"/>
      <c r="AA804" s="171"/>
      <c r="AB804" s="172"/>
      <c r="AC804" s="171"/>
      <c r="AD804" s="172"/>
      <c r="AE804" s="156"/>
      <c r="AF804" s="170"/>
      <c r="AG804" s="172"/>
      <c r="AH804" s="172"/>
      <c r="AI804" s="172"/>
      <c r="AJ804" s="172"/>
      <c r="AK804" s="172"/>
      <c r="AL804" s="172"/>
      <c r="AM804" s="172"/>
      <c r="AN804" s="172"/>
      <c r="AO804" s="172"/>
      <c r="AP804" s="172"/>
      <c r="AQ804" s="172"/>
      <c r="AR804" s="173"/>
      <c r="AS804" s="173"/>
    </row>
    <row r="805" ht="15.75" customHeight="1">
      <c r="A805" s="156"/>
      <c r="B805" s="156"/>
      <c r="C805" s="170"/>
      <c r="D805" s="170"/>
      <c r="E805" s="171"/>
      <c r="F805" s="172"/>
      <c r="G805" s="171"/>
      <c r="H805" s="172"/>
      <c r="I805" s="171"/>
      <c r="J805" s="172"/>
      <c r="K805" s="171"/>
      <c r="L805" s="172"/>
      <c r="M805" s="171"/>
      <c r="N805" s="172"/>
      <c r="O805" s="171"/>
      <c r="P805" s="172"/>
      <c r="Q805" s="171"/>
      <c r="R805" s="172"/>
      <c r="S805" s="171"/>
      <c r="T805" s="172"/>
      <c r="U805" s="171"/>
      <c r="V805" s="172"/>
      <c r="W805" s="171"/>
      <c r="X805" s="172"/>
      <c r="Y805" s="171"/>
      <c r="Z805" s="172"/>
      <c r="AA805" s="171"/>
      <c r="AB805" s="172"/>
      <c r="AC805" s="171"/>
      <c r="AD805" s="172"/>
      <c r="AE805" s="156"/>
      <c r="AF805" s="170"/>
      <c r="AG805" s="172"/>
      <c r="AH805" s="172"/>
      <c r="AI805" s="172"/>
      <c r="AJ805" s="172"/>
      <c r="AK805" s="172"/>
      <c r="AL805" s="172"/>
      <c r="AM805" s="172"/>
      <c r="AN805" s="172"/>
      <c r="AO805" s="172"/>
      <c r="AP805" s="172"/>
      <c r="AQ805" s="172"/>
      <c r="AR805" s="173"/>
      <c r="AS805" s="173"/>
    </row>
    <row r="806" ht="15.75" customHeight="1">
      <c r="A806" s="156"/>
      <c r="B806" s="156"/>
      <c r="C806" s="170"/>
      <c r="D806" s="170"/>
      <c r="E806" s="171"/>
      <c r="F806" s="172"/>
      <c r="G806" s="171"/>
      <c r="H806" s="172"/>
      <c r="I806" s="171"/>
      <c r="J806" s="172"/>
      <c r="K806" s="171"/>
      <c r="L806" s="172"/>
      <c r="M806" s="171"/>
      <c r="N806" s="172"/>
      <c r="O806" s="171"/>
      <c r="P806" s="172"/>
      <c r="Q806" s="171"/>
      <c r="R806" s="172"/>
      <c r="S806" s="171"/>
      <c r="T806" s="172"/>
      <c r="U806" s="171"/>
      <c r="V806" s="172"/>
      <c r="W806" s="171"/>
      <c r="X806" s="172"/>
      <c r="Y806" s="171"/>
      <c r="Z806" s="172"/>
      <c r="AA806" s="171"/>
      <c r="AB806" s="172"/>
      <c r="AC806" s="171"/>
      <c r="AD806" s="172"/>
      <c r="AE806" s="156"/>
      <c r="AF806" s="170"/>
      <c r="AG806" s="172"/>
      <c r="AH806" s="172"/>
      <c r="AI806" s="172"/>
      <c r="AJ806" s="172"/>
      <c r="AK806" s="172"/>
      <c r="AL806" s="172"/>
      <c r="AM806" s="172"/>
      <c r="AN806" s="172"/>
      <c r="AO806" s="172"/>
      <c r="AP806" s="172"/>
      <c r="AQ806" s="172"/>
      <c r="AR806" s="173"/>
      <c r="AS806" s="173"/>
    </row>
    <row r="807" ht="15.75" customHeight="1">
      <c r="A807" s="156"/>
      <c r="B807" s="156"/>
      <c r="C807" s="170"/>
      <c r="D807" s="170"/>
      <c r="E807" s="171"/>
      <c r="F807" s="172"/>
      <c r="G807" s="171"/>
      <c r="H807" s="172"/>
      <c r="I807" s="171"/>
      <c r="J807" s="172"/>
      <c r="K807" s="171"/>
      <c r="L807" s="172"/>
      <c r="M807" s="171"/>
      <c r="N807" s="172"/>
      <c r="O807" s="171"/>
      <c r="P807" s="172"/>
      <c r="Q807" s="171"/>
      <c r="R807" s="172"/>
      <c r="S807" s="171"/>
      <c r="T807" s="172"/>
      <c r="U807" s="171"/>
      <c r="V807" s="172"/>
      <c r="W807" s="171"/>
      <c r="X807" s="172"/>
      <c r="Y807" s="171"/>
      <c r="Z807" s="172"/>
      <c r="AA807" s="171"/>
      <c r="AB807" s="172"/>
      <c r="AC807" s="171"/>
      <c r="AD807" s="172"/>
      <c r="AE807" s="156"/>
      <c r="AF807" s="170"/>
      <c r="AG807" s="172"/>
      <c r="AH807" s="172"/>
      <c r="AI807" s="172"/>
      <c r="AJ807" s="172"/>
      <c r="AK807" s="172"/>
      <c r="AL807" s="172"/>
      <c r="AM807" s="172"/>
      <c r="AN807" s="172"/>
      <c r="AO807" s="172"/>
      <c r="AP807" s="172"/>
      <c r="AQ807" s="172"/>
      <c r="AR807" s="173"/>
      <c r="AS807" s="173"/>
    </row>
    <row r="808" ht="15.75" customHeight="1">
      <c r="A808" s="156"/>
      <c r="B808" s="156"/>
      <c r="C808" s="170"/>
      <c r="D808" s="170"/>
      <c r="E808" s="171"/>
      <c r="F808" s="172"/>
      <c r="G808" s="171"/>
      <c r="H808" s="172"/>
      <c r="I808" s="171"/>
      <c r="J808" s="172"/>
      <c r="K808" s="171"/>
      <c r="L808" s="172"/>
      <c r="M808" s="171"/>
      <c r="N808" s="172"/>
      <c r="O808" s="171"/>
      <c r="P808" s="172"/>
      <c r="Q808" s="171"/>
      <c r="R808" s="172"/>
      <c r="S808" s="171"/>
      <c r="T808" s="172"/>
      <c r="U808" s="171"/>
      <c r="V808" s="172"/>
      <c r="W808" s="171"/>
      <c r="X808" s="172"/>
      <c r="Y808" s="171"/>
      <c r="Z808" s="172"/>
      <c r="AA808" s="171"/>
      <c r="AB808" s="172"/>
      <c r="AC808" s="171"/>
      <c r="AD808" s="172"/>
      <c r="AE808" s="156"/>
      <c r="AF808" s="170"/>
      <c r="AG808" s="172"/>
      <c r="AH808" s="172"/>
      <c r="AI808" s="172"/>
      <c r="AJ808" s="172"/>
      <c r="AK808" s="172"/>
      <c r="AL808" s="172"/>
      <c r="AM808" s="172"/>
      <c r="AN808" s="172"/>
      <c r="AO808" s="172"/>
      <c r="AP808" s="172"/>
      <c r="AQ808" s="172"/>
      <c r="AR808" s="173"/>
      <c r="AS808" s="173"/>
    </row>
    <row r="809" ht="15.75" customHeight="1">
      <c r="A809" s="156"/>
      <c r="B809" s="156"/>
      <c r="C809" s="170"/>
      <c r="D809" s="170"/>
      <c r="E809" s="171"/>
      <c r="F809" s="172"/>
      <c r="G809" s="171"/>
      <c r="H809" s="172"/>
      <c r="I809" s="171"/>
      <c r="J809" s="172"/>
      <c r="K809" s="171"/>
      <c r="L809" s="172"/>
      <c r="M809" s="171"/>
      <c r="N809" s="172"/>
      <c r="O809" s="171"/>
      <c r="P809" s="172"/>
      <c r="Q809" s="171"/>
      <c r="R809" s="172"/>
      <c r="S809" s="171"/>
      <c r="T809" s="172"/>
      <c r="U809" s="171"/>
      <c r="V809" s="172"/>
      <c r="W809" s="171"/>
      <c r="X809" s="172"/>
      <c r="Y809" s="171"/>
      <c r="Z809" s="172"/>
      <c r="AA809" s="171"/>
      <c r="AB809" s="172"/>
      <c r="AC809" s="171"/>
      <c r="AD809" s="172"/>
      <c r="AE809" s="156"/>
      <c r="AF809" s="170"/>
      <c r="AG809" s="172"/>
      <c r="AH809" s="172"/>
      <c r="AI809" s="172"/>
      <c r="AJ809" s="172"/>
      <c r="AK809" s="172"/>
      <c r="AL809" s="172"/>
      <c r="AM809" s="172"/>
      <c r="AN809" s="172"/>
      <c r="AO809" s="172"/>
      <c r="AP809" s="172"/>
      <c r="AQ809" s="172"/>
      <c r="AR809" s="173"/>
      <c r="AS809" s="173"/>
    </row>
    <row r="810" ht="15.75" customHeight="1">
      <c r="A810" s="156"/>
      <c r="B810" s="156"/>
      <c r="C810" s="170"/>
      <c r="D810" s="170"/>
      <c r="E810" s="171"/>
      <c r="F810" s="172"/>
      <c r="G810" s="171"/>
      <c r="H810" s="172"/>
      <c r="I810" s="171"/>
      <c r="J810" s="172"/>
      <c r="K810" s="171"/>
      <c r="L810" s="172"/>
      <c r="M810" s="171"/>
      <c r="N810" s="172"/>
      <c r="O810" s="171"/>
      <c r="P810" s="172"/>
      <c r="Q810" s="171"/>
      <c r="R810" s="172"/>
      <c r="S810" s="171"/>
      <c r="T810" s="172"/>
      <c r="U810" s="171"/>
      <c r="V810" s="172"/>
      <c r="W810" s="171"/>
      <c r="X810" s="172"/>
      <c r="Y810" s="171"/>
      <c r="Z810" s="172"/>
      <c r="AA810" s="171"/>
      <c r="AB810" s="172"/>
      <c r="AC810" s="171"/>
      <c r="AD810" s="172"/>
      <c r="AE810" s="156"/>
      <c r="AF810" s="170"/>
      <c r="AG810" s="172"/>
      <c r="AH810" s="172"/>
      <c r="AI810" s="172"/>
      <c r="AJ810" s="172"/>
      <c r="AK810" s="172"/>
      <c r="AL810" s="172"/>
      <c r="AM810" s="172"/>
      <c r="AN810" s="172"/>
      <c r="AO810" s="172"/>
      <c r="AP810" s="172"/>
      <c r="AQ810" s="172"/>
      <c r="AR810" s="173"/>
      <c r="AS810" s="173"/>
    </row>
    <row r="811" ht="15.75" customHeight="1">
      <c r="A811" s="156"/>
      <c r="B811" s="156"/>
      <c r="C811" s="170"/>
      <c r="D811" s="170"/>
      <c r="E811" s="171"/>
      <c r="F811" s="172"/>
      <c r="G811" s="171"/>
      <c r="H811" s="172"/>
      <c r="I811" s="171"/>
      <c r="J811" s="172"/>
      <c r="K811" s="171"/>
      <c r="L811" s="172"/>
      <c r="M811" s="171"/>
      <c r="N811" s="172"/>
      <c r="O811" s="171"/>
      <c r="P811" s="172"/>
      <c r="Q811" s="171"/>
      <c r="R811" s="172"/>
      <c r="S811" s="171"/>
      <c r="T811" s="172"/>
      <c r="U811" s="171"/>
      <c r="V811" s="172"/>
      <c r="W811" s="171"/>
      <c r="X811" s="172"/>
      <c r="Y811" s="171"/>
      <c r="Z811" s="172"/>
      <c r="AA811" s="171"/>
      <c r="AB811" s="172"/>
      <c r="AC811" s="171"/>
      <c r="AD811" s="172"/>
      <c r="AE811" s="156"/>
      <c r="AF811" s="170"/>
      <c r="AG811" s="172"/>
      <c r="AH811" s="172"/>
      <c r="AI811" s="172"/>
      <c r="AJ811" s="172"/>
      <c r="AK811" s="172"/>
      <c r="AL811" s="172"/>
      <c r="AM811" s="172"/>
      <c r="AN811" s="172"/>
      <c r="AO811" s="172"/>
      <c r="AP811" s="172"/>
      <c r="AQ811" s="172"/>
      <c r="AR811" s="173"/>
      <c r="AS811" s="173"/>
    </row>
    <row r="812" ht="15.75" customHeight="1">
      <c r="A812" s="156"/>
      <c r="B812" s="156"/>
      <c r="C812" s="170"/>
      <c r="D812" s="170"/>
      <c r="E812" s="171"/>
      <c r="F812" s="172"/>
      <c r="G812" s="171"/>
      <c r="H812" s="172"/>
      <c r="I812" s="171"/>
      <c r="J812" s="172"/>
      <c r="K812" s="171"/>
      <c r="L812" s="172"/>
      <c r="M812" s="171"/>
      <c r="N812" s="172"/>
      <c r="O812" s="171"/>
      <c r="P812" s="172"/>
      <c r="Q812" s="171"/>
      <c r="R812" s="172"/>
      <c r="S812" s="171"/>
      <c r="T812" s="172"/>
      <c r="U812" s="171"/>
      <c r="V812" s="172"/>
      <c r="W812" s="171"/>
      <c r="X812" s="172"/>
      <c r="Y812" s="171"/>
      <c r="Z812" s="172"/>
      <c r="AA812" s="171"/>
      <c r="AB812" s="172"/>
      <c r="AC812" s="171"/>
      <c r="AD812" s="172"/>
      <c r="AE812" s="156"/>
      <c r="AF812" s="170"/>
      <c r="AG812" s="172"/>
      <c r="AH812" s="172"/>
      <c r="AI812" s="172"/>
      <c r="AJ812" s="172"/>
      <c r="AK812" s="172"/>
      <c r="AL812" s="172"/>
      <c r="AM812" s="172"/>
      <c r="AN812" s="172"/>
      <c r="AO812" s="172"/>
      <c r="AP812" s="172"/>
      <c r="AQ812" s="172"/>
      <c r="AR812" s="173"/>
      <c r="AS812" s="173"/>
    </row>
    <row r="813" ht="15.75" customHeight="1">
      <c r="A813" s="156"/>
      <c r="B813" s="156"/>
      <c r="C813" s="170"/>
      <c r="D813" s="170"/>
      <c r="E813" s="171"/>
      <c r="F813" s="172"/>
      <c r="G813" s="171"/>
      <c r="H813" s="172"/>
      <c r="I813" s="171"/>
      <c r="J813" s="172"/>
      <c r="K813" s="171"/>
      <c r="L813" s="172"/>
      <c r="M813" s="171"/>
      <c r="N813" s="172"/>
      <c r="O813" s="171"/>
      <c r="P813" s="172"/>
      <c r="Q813" s="171"/>
      <c r="R813" s="172"/>
      <c r="S813" s="171"/>
      <c r="T813" s="172"/>
      <c r="U813" s="171"/>
      <c r="V813" s="172"/>
      <c r="W813" s="171"/>
      <c r="X813" s="172"/>
      <c r="Y813" s="171"/>
      <c r="Z813" s="172"/>
      <c r="AA813" s="171"/>
      <c r="AB813" s="172"/>
      <c r="AC813" s="171"/>
      <c r="AD813" s="172"/>
      <c r="AE813" s="156"/>
      <c r="AF813" s="170"/>
      <c r="AG813" s="172"/>
      <c r="AH813" s="172"/>
      <c r="AI813" s="172"/>
      <c r="AJ813" s="172"/>
      <c r="AK813" s="172"/>
      <c r="AL813" s="172"/>
      <c r="AM813" s="172"/>
      <c r="AN813" s="172"/>
      <c r="AO813" s="172"/>
      <c r="AP813" s="172"/>
      <c r="AQ813" s="172"/>
      <c r="AR813" s="173"/>
      <c r="AS813" s="173"/>
    </row>
    <row r="814" ht="15.75" customHeight="1">
      <c r="A814" s="156"/>
      <c r="B814" s="156"/>
      <c r="C814" s="170"/>
      <c r="D814" s="170"/>
      <c r="E814" s="171"/>
      <c r="F814" s="172"/>
      <c r="G814" s="171"/>
      <c r="H814" s="172"/>
      <c r="I814" s="171"/>
      <c r="J814" s="172"/>
      <c r="K814" s="171"/>
      <c r="L814" s="172"/>
      <c r="M814" s="171"/>
      <c r="N814" s="172"/>
      <c r="O814" s="171"/>
      <c r="P814" s="172"/>
      <c r="Q814" s="171"/>
      <c r="R814" s="172"/>
      <c r="S814" s="171"/>
      <c r="T814" s="172"/>
      <c r="U814" s="171"/>
      <c r="V814" s="172"/>
      <c r="W814" s="171"/>
      <c r="X814" s="172"/>
      <c r="Y814" s="171"/>
      <c r="Z814" s="172"/>
      <c r="AA814" s="171"/>
      <c r="AB814" s="172"/>
      <c r="AC814" s="171"/>
      <c r="AD814" s="172"/>
      <c r="AE814" s="156"/>
      <c r="AF814" s="170"/>
      <c r="AG814" s="172"/>
      <c r="AH814" s="172"/>
      <c r="AI814" s="172"/>
      <c r="AJ814" s="172"/>
      <c r="AK814" s="172"/>
      <c r="AL814" s="172"/>
      <c r="AM814" s="172"/>
      <c r="AN814" s="172"/>
      <c r="AO814" s="172"/>
      <c r="AP814" s="172"/>
      <c r="AQ814" s="172"/>
      <c r="AR814" s="173"/>
      <c r="AS814" s="173"/>
    </row>
    <row r="815" ht="15.75" customHeight="1">
      <c r="A815" s="156"/>
      <c r="B815" s="156"/>
      <c r="C815" s="170"/>
      <c r="D815" s="170"/>
      <c r="E815" s="171"/>
      <c r="F815" s="172"/>
      <c r="G815" s="171"/>
      <c r="H815" s="172"/>
      <c r="I815" s="171"/>
      <c r="J815" s="172"/>
      <c r="K815" s="171"/>
      <c r="L815" s="172"/>
      <c r="M815" s="171"/>
      <c r="N815" s="172"/>
      <c r="O815" s="171"/>
      <c r="P815" s="172"/>
      <c r="Q815" s="171"/>
      <c r="R815" s="172"/>
      <c r="S815" s="171"/>
      <c r="T815" s="172"/>
      <c r="U815" s="171"/>
      <c r="V815" s="172"/>
      <c r="W815" s="171"/>
      <c r="X815" s="172"/>
      <c r="Y815" s="171"/>
      <c r="Z815" s="172"/>
      <c r="AA815" s="171"/>
      <c r="AB815" s="172"/>
      <c r="AC815" s="171"/>
      <c r="AD815" s="172"/>
      <c r="AE815" s="156"/>
      <c r="AF815" s="170"/>
      <c r="AG815" s="172"/>
      <c r="AH815" s="172"/>
      <c r="AI815" s="172"/>
      <c r="AJ815" s="172"/>
      <c r="AK815" s="172"/>
      <c r="AL815" s="172"/>
      <c r="AM815" s="172"/>
      <c r="AN815" s="172"/>
      <c r="AO815" s="172"/>
      <c r="AP815" s="172"/>
      <c r="AQ815" s="172"/>
      <c r="AR815" s="173"/>
      <c r="AS815" s="173"/>
    </row>
    <row r="816" ht="15.75" customHeight="1">
      <c r="A816" s="156"/>
      <c r="B816" s="156"/>
      <c r="C816" s="170"/>
      <c r="D816" s="170"/>
      <c r="E816" s="171"/>
      <c r="F816" s="172"/>
      <c r="G816" s="171"/>
      <c r="H816" s="172"/>
      <c r="I816" s="171"/>
      <c r="J816" s="172"/>
      <c r="K816" s="171"/>
      <c r="L816" s="172"/>
      <c r="M816" s="171"/>
      <c r="N816" s="172"/>
      <c r="O816" s="171"/>
      <c r="P816" s="172"/>
      <c r="Q816" s="171"/>
      <c r="R816" s="172"/>
      <c r="S816" s="171"/>
      <c r="T816" s="172"/>
      <c r="U816" s="171"/>
      <c r="V816" s="172"/>
      <c r="W816" s="171"/>
      <c r="X816" s="172"/>
      <c r="Y816" s="171"/>
      <c r="Z816" s="172"/>
      <c r="AA816" s="171"/>
      <c r="AB816" s="172"/>
      <c r="AC816" s="171"/>
      <c r="AD816" s="172"/>
      <c r="AE816" s="156"/>
      <c r="AF816" s="170"/>
      <c r="AG816" s="172"/>
      <c r="AH816" s="172"/>
      <c r="AI816" s="172"/>
      <c r="AJ816" s="172"/>
      <c r="AK816" s="172"/>
      <c r="AL816" s="172"/>
      <c r="AM816" s="172"/>
      <c r="AN816" s="172"/>
      <c r="AO816" s="172"/>
      <c r="AP816" s="172"/>
      <c r="AQ816" s="172"/>
      <c r="AR816" s="173"/>
      <c r="AS816" s="173"/>
    </row>
    <row r="817" ht="15.75" customHeight="1">
      <c r="A817" s="156"/>
      <c r="B817" s="156"/>
      <c r="C817" s="170"/>
      <c r="D817" s="170"/>
      <c r="E817" s="171"/>
      <c r="F817" s="172"/>
      <c r="G817" s="171"/>
      <c r="H817" s="172"/>
      <c r="I817" s="171"/>
      <c r="J817" s="172"/>
      <c r="K817" s="171"/>
      <c r="L817" s="172"/>
      <c r="M817" s="171"/>
      <c r="N817" s="172"/>
      <c r="O817" s="171"/>
      <c r="P817" s="172"/>
      <c r="Q817" s="171"/>
      <c r="R817" s="172"/>
      <c r="S817" s="171"/>
      <c r="T817" s="172"/>
      <c r="U817" s="171"/>
      <c r="V817" s="172"/>
      <c r="W817" s="171"/>
      <c r="X817" s="172"/>
      <c r="Y817" s="171"/>
      <c r="Z817" s="172"/>
      <c r="AA817" s="171"/>
      <c r="AB817" s="172"/>
      <c r="AC817" s="171"/>
      <c r="AD817" s="172"/>
      <c r="AE817" s="156"/>
      <c r="AF817" s="170"/>
      <c r="AG817" s="172"/>
      <c r="AH817" s="172"/>
      <c r="AI817" s="172"/>
      <c r="AJ817" s="172"/>
      <c r="AK817" s="172"/>
      <c r="AL817" s="172"/>
      <c r="AM817" s="172"/>
      <c r="AN817" s="172"/>
      <c r="AO817" s="172"/>
      <c r="AP817" s="172"/>
      <c r="AQ817" s="172"/>
      <c r="AR817" s="173"/>
      <c r="AS817" s="173"/>
    </row>
    <row r="818" ht="15.75" customHeight="1">
      <c r="A818" s="156"/>
      <c r="B818" s="156"/>
      <c r="C818" s="170"/>
      <c r="D818" s="170"/>
      <c r="E818" s="171"/>
      <c r="F818" s="172"/>
      <c r="G818" s="171"/>
      <c r="H818" s="172"/>
      <c r="I818" s="171"/>
      <c r="J818" s="172"/>
      <c r="K818" s="171"/>
      <c r="L818" s="172"/>
      <c r="M818" s="171"/>
      <c r="N818" s="172"/>
      <c r="O818" s="171"/>
      <c r="P818" s="172"/>
      <c r="Q818" s="171"/>
      <c r="R818" s="172"/>
      <c r="S818" s="171"/>
      <c r="T818" s="172"/>
      <c r="U818" s="171"/>
      <c r="V818" s="172"/>
      <c r="W818" s="171"/>
      <c r="X818" s="172"/>
      <c r="Y818" s="171"/>
      <c r="Z818" s="172"/>
      <c r="AA818" s="171"/>
      <c r="AB818" s="172"/>
      <c r="AC818" s="171"/>
      <c r="AD818" s="172"/>
      <c r="AE818" s="156"/>
      <c r="AF818" s="170"/>
      <c r="AG818" s="172"/>
      <c r="AH818" s="172"/>
      <c r="AI818" s="172"/>
      <c r="AJ818" s="172"/>
      <c r="AK818" s="172"/>
      <c r="AL818" s="172"/>
      <c r="AM818" s="172"/>
      <c r="AN818" s="172"/>
      <c r="AO818" s="172"/>
      <c r="AP818" s="172"/>
      <c r="AQ818" s="172"/>
      <c r="AR818" s="173"/>
      <c r="AS818" s="173"/>
    </row>
    <row r="819" ht="15.75" customHeight="1">
      <c r="A819" s="156"/>
      <c r="B819" s="156"/>
      <c r="C819" s="170"/>
      <c r="D819" s="170"/>
      <c r="E819" s="171"/>
      <c r="F819" s="172"/>
      <c r="G819" s="171"/>
      <c r="H819" s="172"/>
      <c r="I819" s="171"/>
      <c r="J819" s="172"/>
      <c r="K819" s="171"/>
      <c r="L819" s="172"/>
      <c r="M819" s="171"/>
      <c r="N819" s="172"/>
      <c r="O819" s="171"/>
      <c r="P819" s="172"/>
      <c r="Q819" s="171"/>
      <c r="R819" s="172"/>
      <c r="S819" s="171"/>
      <c r="T819" s="172"/>
      <c r="U819" s="171"/>
      <c r="V819" s="172"/>
      <c r="W819" s="171"/>
      <c r="X819" s="172"/>
      <c r="Y819" s="171"/>
      <c r="Z819" s="172"/>
      <c r="AA819" s="171"/>
      <c r="AB819" s="172"/>
      <c r="AC819" s="171"/>
      <c r="AD819" s="172"/>
      <c r="AE819" s="156"/>
      <c r="AF819" s="170"/>
      <c r="AG819" s="172"/>
      <c r="AH819" s="172"/>
      <c r="AI819" s="172"/>
      <c r="AJ819" s="172"/>
      <c r="AK819" s="172"/>
      <c r="AL819" s="172"/>
      <c r="AM819" s="172"/>
      <c r="AN819" s="172"/>
      <c r="AO819" s="172"/>
      <c r="AP819" s="172"/>
      <c r="AQ819" s="172"/>
      <c r="AR819" s="173"/>
      <c r="AS819" s="173"/>
    </row>
    <row r="820" ht="15.75" customHeight="1">
      <c r="A820" s="156"/>
      <c r="B820" s="156"/>
      <c r="C820" s="170"/>
      <c r="D820" s="170"/>
      <c r="E820" s="171"/>
      <c r="F820" s="172"/>
      <c r="G820" s="171"/>
      <c r="H820" s="172"/>
      <c r="I820" s="171"/>
      <c r="J820" s="172"/>
      <c r="K820" s="171"/>
      <c r="L820" s="172"/>
      <c r="M820" s="171"/>
      <c r="N820" s="172"/>
      <c r="O820" s="171"/>
      <c r="P820" s="172"/>
      <c r="Q820" s="171"/>
      <c r="R820" s="172"/>
      <c r="S820" s="171"/>
      <c r="T820" s="172"/>
      <c r="U820" s="171"/>
      <c r="V820" s="172"/>
      <c r="W820" s="171"/>
      <c r="X820" s="172"/>
      <c r="Y820" s="171"/>
      <c r="Z820" s="172"/>
      <c r="AA820" s="171"/>
      <c r="AB820" s="172"/>
      <c r="AC820" s="171"/>
      <c r="AD820" s="172"/>
      <c r="AE820" s="156"/>
      <c r="AF820" s="170"/>
      <c r="AG820" s="172"/>
      <c r="AH820" s="172"/>
      <c r="AI820" s="172"/>
      <c r="AJ820" s="172"/>
      <c r="AK820" s="172"/>
      <c r="AL820" s="172"/>
      <c r="AM820" s="172"/>
      <c r="AN820" s="172"/>
      <c r="AO820" s="172"/>
      <c r="AP820" s="172"/>
      <c r="AQ820" s="172"/>
      <c r="AR820" s="173"/>
      <c r="AS820" s="173"/>
    </row>
    <row r="821" ht="15.75" customHeight="1">
      <c r="A821" s="156"/>
      <c r="B821" s="156"/>
      <c r="C821" s="170"/>
      <c r="D821" s="170"/>
      <c r="E821" s="171"/>
      <c r="F821" s="172"/>
      <c r="G821" s="171"/>
      <c r="H821" s="172"/>
      <c r="I821" s="171"/>
      <c r="J821" s="172"/>
      <c r="K821" s="171"/>
      <c r="L821" s="172"/>
      <c r="M821" s="171"/>
      <c r="N821" s="172"/>
      <c r="O821" s="171"/>
      <c r="P821" s="172"/>
      <c r="Q821" s="171"/>
      <c r="R821" s="172"/>
      <c r="S821" s="171"/>
      <c r="T821" s="172"/>
      <c r="U821" s="171"/>
      <c r="V821" s="172"/>
      <c r="W821" s="171"/>
      <c r="X821" s="172"/>
      <c r="Y821" s="171"/>
      <c r="Z821" s="172"/>
      <c r="AA821" s="171"/>
      <c r="AB821" s="172"/>
      <c r="AC821" s="171"/>
      <c r="AD821" s="172"/>
      <c r="AE821" s="156"/>
      <c r="AF821" s="170"/>
      <c r="AG821" s="172"/>
      <c r="AH821" s="172"/>
      <c r="AI821" s="172"/>
      <c r="AJ821" s="172"/>
      <c r="AK821" s="172"/>
      <c r="AL821" s="172"/>
      <c r="AM821" s="172"/>
      <c r="AN821" s="172"/>
      <c r="AO821" s="172"/>
      <c r="AP821" s="172"/>
      <c r="AQ821" s="172"/>
      <c r="AR821" s="173"/>
      <c r="AS821" s="173"/>
    </row>
    <row r="822" ht="15.75" customHeight="1">
      <c r="A822" s="156"/>
      <c r="B822" s="156"/>
      <c r="C822" s="170"/>
      <c r="D822" s="170"/>
      <c r="E822" s="171"/>
      <c r="F822" s="172"/>
      <c r="G822" s="171"/>
      <c r="H822" s="172"/>
      <c r="I822" s="171"/>
      <c r="J822" s="172"/>
      <c r="K822" s="171"/>
      <c r="L822" s="172"/>
      <c r="M822" s="171"/>
      <c r="N822" s="172"/>
      <c r="O822" s="171"/>
      <c r="P822" s="172"/>
      <c r="Q822" s="171"/>
      <c r="R822" s="172"/>
      <c r="S822" s="171"/>
      <c r="T822" s="172"/>
      <c r="U822" s="171"/>
      <c r="V822" s="172"/>
      <c r="W822" s="171"/>
      <c r="X822" s="172"/>
      <c r="Y822" s="171"/>
      <c r="Z822" s="172"/>
      <c r="AA822" s="171"/>
      <c r="AB822" s="172"/>
      <c r="AC822" s="171"/>
      <c r="AD822" s="172"/>
      <c r="AE822" s="156"/>
      <c r="AF822" s="170"/>
      <c r="AG822" s="172"/>
      <c r="AH822" s="172"/>
      <c r="AI822" s="172"/>
      <c r="AJ822" s="172"/>
      <c r="AK822" s="172"/>
      <c r="AL822" s="172"/>
      <c r="AM822" s="172"/>
      <c r="AN822" s="172"/>
      <c r="AO822" s="172"/>
      <c r="AP822" s="172"/>
      <c r="AQ822" s="172"/>
      <c r="AR822" s="173"/>
      <c r="AS822" s="173"/>
    </row>
    <row r="823" ht="15.75" customHeight="1">
      <c r="A823" s="156"/>
      <c r="B823" s="156"/>
      <c r="C823" s="170"/>
      <c r="D823" s="170"/>
      <c r="E823" s="171"/>
      <c r="F823" s="172"/>
      <c r="G823" s="171"/>
      <c r="H823" s="172"/>
      <c r="I823" s="171"/>
      <c r="J823" s="172"/>
      <c r="K823" s="171"/>
      <c r="L823" s="172"/>
      <c r="M823" s="171"/>
      <c r="N823" s="172"/>
      <c r="O823" s="171"/>
      <c r="P823" s="172"/>
      <c r="Q823" s="171"/>
      <c r="R823" s="172"/>
      <c r="S823" s="171"/>
      <c r="T823" s="172"/>
      <c r="U823" s="171"/>
      <c r="V823" s="172"/>
      <c r="W823" s="171"/>
      <c r="X823" s="172"/>
      <c r="Y823" s="171"/>
      <c r="Z823" s="172"/>
      <c r="AA823" s="171"/>
      <c r="AB823" s="172"/>
      <c r="AC823" s="171"/>
      <c r="AD823" s="172"/>
      <c r="AE823" s="156"/>
      <c r="AF823" s="170"/>
      <c r="AG823" s="172"/>
      <c r="AH823" s="172"/>
      <c r="AI823" s="172"/>
      <c r="AJ823" s="172"/>
      <c r="AK823" s="172"/>
      <c r="AL823" s="172"/>
      <c r="AM823" s="172"/>
      <c r="AN823" s="172"/>
      <c r="AO823" s="172"/>
      <c r="AP823" s="172"/>
      <c r="AQ823" s="172"/>
      <c r="AR823" s="173"/>
      <c r="AS823" s="173"/>
    </row>
    <row r="824" ht="15.75" customHeight="1">
      <c r="A824" s="156"/>
      <c r="B824" s="156"/>
      <c r="C824" s="170"/>
      <c r="D824" s="170"/>
      <c r="E824" s="171"/>
      <c r="F824" s="172"/>
      <c r="G824" s="171"/>
      <c r="H824" s="172"/>
      <c r="I824" s="171"/>
      <c r="J824" s="172"/>
      <c r="K824" s="171"/>
      <c r="L824" s="172"/>
      <c r="M824" s="171"/>
      <c r="N824" s="172"/>
      <c r="O824" s="171"/>
      <c r="P824" s="172"/>
      <c r="Q824" s="171"/>
      <c r="R824" s="172"/>
      <c r="S824" s="171"/>
      <c r="T824" s="172"/>
      <c r="U824" s="171"/>
      <c r="V824" s="172"/>
      <c r="W824" s="171"/>
      <c r="X824" s="172"/>
      <c r="Y824" s="171"/>
      <c r="Z824" s="172"/>
      <c r="AA824" s="171"/>
      <c r="AB824" s="172"/>
      <c r="AC824" s="171"/>
      <c r="AD824" s="172"/>
      <c r="AE824" s="156"/>
      <c r="AF824" s="170"/>
      <c r="AG824" s="172"/>
      <c r="AH824" s="172"/>
      <c r="AI824" s="172"/>
      <c r="AJ824" s="172"/>
      <c r="AK824" s="172"/>
      <c r="AL824" s="172"/>
      <c r="AM824" s="172"/>
      <c r="AN824" s="172"/>
      <c r="AO824" s="172"/>
      <c r="AP824" s="172"/>
      <c r="AQ824" s="172"/>
      <c r="AR824" s="173"/>
      <c r="AS824" s="173"/>
    </row>
    <row r="825" ht="15.75" customHeight="1">
      <c r="A825" s="156"/>
      <c r="B825" s="156"/>
      <c r="C825" s="170"/>
      <c r="D825" s="170"/>
      <c r="E825" s="171"/>
      <c r="F825" s="172"/>
      <c r="G825" s="171"/>
      <c r="H825" s="172"/>
      <c r="I825" s="171"/>
      <c r="J825" s="172"/>
      <c r="K825" s="171"/>
      <c r="L825" s="172"/>
      <c r="M825" s="171"/>
      <c r="N825" s="172"/>
      <c r="O825" s="171"/>
      <c r="P825" s="172"/>
      <c r="Q825" s="171"/>
      <c r="R825" s="172"/>
      <c r="S825" s="171"/>
      <c r="T825" s="172"/>
      <c r="U825" s="171"/>
      <c r="V825" s="172"/>
      <c r="W825" s="171"/>
      <c r="X825" s="172"/>
      <c r="Y825" s="171"/>
      <c r="Z825" s="172"/>
      <c r="AA825" s="171"/>
      <c r="AB825" s="172"/>
      <c r="AC825" s="171"/>
      <c r="AD825" s="172"/>
      <c r="AE825" s="156"/>
      <c r="AF825" s="170"/>
      <c r="AG825" s="172"/>
      <c r="AH825" s="172"/>
      <c r="AI825" s="172"/>
      <c r="AJ825" s="172"/>
      <c r="AK825" s="172"/>
      <c r="AL825" s="172"/>
      <c r="AM825" s="172"/>
      <c r="AN825" s="172"/>
      <c r="AO825" s="172"/>
      <c r="AP825" s="172"/>
      <c r="AQ825" s="172"/>
      <c r="AR825" s="173"/>
      <c r="AS825" s="173"/>
    </row>
    <row r="826" ht="15.75" customHeight="1">
      <c r="A826" s="156"/>
      <c r="B826" s="156"/>
      <c r="C826" s="170"/>
      <c r="D826" s="170"/>
      <c r="E826" s="171"/>
      <c r="F826" s="172"/>
      <c r="G826" s="171"/>
      <c r="H826" s="172"/>
      <c r="I826" s="171"/>
      <c r="J826" s="172"/>
      <c r="K826" s="171"/>
      <c r="L826" s="172"/>
      <c r="M826" s="171"/>
      <c r="N826" s="172"/>
      <c r="O826" s="171"/>
      <c r="P826" s="172"/>
      <c r="Q826" s="171"/>
      <c r="R826" s="172"/>
      <c r="S826" s="171"/>
      <c r="T826" s="172"/>
      <c r="U826" s="171"/>
      <c r="V826" s="172"/>
      <c r="W826" s="171"/>
      <c r="X826" s="172"/>
      <c r="Y826" s="171"/>
      <c r="Z826" s="172"/>
      <c r="AA826" s="171"/>
      <c r="AB826" s="172"/>
      <c r="AC826" s="171"/>
      <c r="AD826" s="172"/>
      <c r="AE826" s="156"/>
      <c r="AF826" s="170"/>
      <c r="AG826" s="172"/>
      <c r="AH826" s="172"/>
      <c r="AI826" s="172"/>
      <c r="AJ826" s="172"/>
      <c r="AK826" s="172"/>
      <c r="AL826" s="172"/>
      <c r="AM826" s="172"/>
      <c r="AN826" s="172"/>
      <c r="AO826" s="172"/>
      <c r="AP826" s="172"/>
      <c r="AQ826" s="172"/>
      <c r="AR826" s="173"/>
      <c r="AS826" s="173"/>
    </row>
    <row r="827" ht="15.75" customHeight="1">
      <c r="A827" s="156"/>
      <c r="B827" s="156"/>
      <c r="C827" s="170"/>
      <c r="D827" s="170"/>
      <c r="E827" s="171"/>
      <c r="F827" s="172"/>
      <c r="G827" s="171"/>
      <c r="H827" s="172"/>
      <c r="I827" s="171"/>
      <c r="J827" s="172"/>
      <c r="K827" s="171"/>
      <c r="L827" s="172"/>
      <c r="M827" s="171"/>
      <c r="N827" s="172"/>
      <c r="O827" s="171"/>
      <c r="P827" s="172"/>
      <c r="Q827" s="171"/>
      <c r="R827" s="172"/>
      <c r="S827" s="171"/>
      <c r="T827" s="172"/>
      <c r="U827" s="171"/>
      <c r="V827" s="172"/>
      <c r="W827" s="171"/>
      <c r="X827" s="172"/>
      <c r="Y827" s="171"/>
      <c r="Z827" s="172"/>
      <c r="AA827" s="171"/>
      <c r="AB827" s="172"/>
      <c r="AC827" s="171"/>
      <c r="AD827" s="172"/>
      <c r="AE827" s="156"/>
      <c r="AF827" s="170"/>
      <c r="AG827" s="172"/>
      <c r="AH827" s="172"/>
      <c r="AI827" s="172"/>
      <c r="AJ827" s="172"/>
      <c r="AK827" s="172"/>
      <c r="AL827" s="172"/>
      <c r="AM827" s="172"/>
      <c r="AN827" s="172"/>
      <c r="AO827" s="172"/>
      <c r="AP827" s="172"/>
      <c r="AQ827" s="172"/>
      <c r="AR827" s="173"/>
      <c r="AS827" s="173"/>
    </row>
    <row r="828" ht="15.75" customHeight="1">
      <c r="A828" s="156"/>
      <c r="B828" s="156"/>
      <c r="C828" s="170"/>
      <c r="D828" s="170"/>
      <c r="E828" s="171"/>
      <c r="F828" s="172"/>
      <c r="G828" s="171"/>
      <c r="H828" s="172"/>
      <c r="I828" s="171"/>
      <c r="J828" s="172"/>
      <c r="K828" s="171"/>
      <c r="L828" s="172"/>
      <c r="M828" s="171"/>
      <c r="N828" s="172"/>
      <c r="O828" s="171"/>
      <c r="P828" s="172"/>
      <c r="Q828" s="171"/>
      <c r="R828" s="172"/>
      <c r="S828" s="171"/>
      <c r="T828" s="172"/>
      <c r="U828" s="171"/>
      <c r="V828" s="172"/>
      <c r="W828" s="171"/>
      <c r="X828" s="172"/>
      <c r="Y828" s="171"/>
      <c r="Z828" s="172"/>
      <c r="AA828" s="171"/>
      <c r="AB828" s="172"/>
      <c r="AC828" s="171"/>
      <c r="AD828" s="172"/>
      <c r="AE828" s="156"/>
      <c r="AF828" s="170"/>
      <c r="AG828" s="172"/>
      <c r="AH828" s="172"/>
      <c r="AI828" s="172"/>
      <c r="AJ828" s="172"/>
      <c r="AK828" s="172"/>
      <c r="AL828" s="172"/>
      <c r="AM828" s="172"/>
      <c r="AN828" s="172"/>
      <c r="AO828" s="172"/>
      <c r="AP828" s="172"/>
      <c r="AQ828" s="172"/>
      <c r="AR828" s="173"/>
      <c r="AS828" s="173"/>
    </row>
    <row r="829" ht="15.75" customHeight="1">
      <c r="A829" s="156"/>
      <c r="B829" s="156"/>
      <c r="C829" s="170"/>
      <c r="D829" s="170"/>
      <c r="E829" s="171"/>
      <c r="F829" s="172"/>
      <c r="G829" s="171"/>
      <c r="H829" s="172"/>
      <c r="I829" s="171"/>
      <c r="J829" s="172"/>
      <c r="K829" s="171"/>
      <c r="L829" s="172"/>
      <c r="M829" s="171"/>
      <c r="N829" s="172"/>
      <c r="O829" s="171"/>
      <c r="P829" s="172"/>
      <c r="Q829" s="171"/>
      <c r="R829" s="172"/>
      <c r="S829" s="171"/>
      <c r="T829" s="172"/>
      <c r="U829" s="171"/>
      <c r="V829" s="172"/>
      <c r="W829" s="171"/>
      <c r="X829" s="172"/>
      <c r="Y829" s="171"/>
      <c r="Z829" s="172"/>
      <c r="AA829" s="171"/>
      <c r="AB829" s="172"/>
      <c r="AC829" s="171"/>
      <c r="AD829" s="172"/>
      <c r="AE829" s="156"/>
      <c r="AF829" s="170"/>
      <c r="AG829" s="172"/>
      <c r="AH829" s="172"/>
      <c r="AI829" s="172"/>
      <c r="AJ829" s="172"/>
      <c r="AK829" s="172"/>
      <c r="AL829" s="172"/>
      <c r="AM829" s="172"/>
      <c r="AN829" s="172"/>
      <c r="AO829" s="172"/>
      <c r="AP829" s="172"/>
      <c r="AQ829" s="172"/>
      <c r="AR829" s="173"/>
      <c r="AS829" s="173"/>
    </row>
    <row r="830" ht="15.75" customHeight="1">
      <c r="A830" s="156"/>
      <c r="B830" s="156"/>
      <c r="C830" s="170"/>
      <c r="D830" s="170"/>
      <c r="E830" s="171"/>
      <c r="F830" s="172"/>
      <c r="G830" s="171"/>
      <c r="H830" s="172"/>
      <c r="I830" s="171"/>
      <c r="J830" s="172"/>
      <c r="K830" s="171"/>
      <c r="L830" s="172"/>
      <c r="M830" s="171"/>
      <c r="N830" s="172"/>
      <c r="O830" s="171"/>
      <c r="P830" s="172"/>
      <c r="Q830" s="171"/>
      <c r="R830" s="172"/>
      <c r="S830" s="171"/>
      <c r="T830" s="172"/>
      <c r="U830" s="171"/>
      <c r="V830" s="172"/>
      <c r="W830" s="171"/>
      <c r="X830" s="172"/>
      <c r="Y830" s="171"/>
      <c r="Z830" s="172"/>
      <c r="AA830" s="171"/>
      <c r="AB830" s="172"/>
      <c r="AC830" s="171"/>
      <c r="AD830" s="172"/>
      <c r="AE830" s="156"/>
      <c r="AF830" s="170"/>
      <c r="AG830" s="172"/>
      <c r="AH830" s="172"/>
      <c r="AI830" s="172"/>
      <c r="AJ830" s="172"/>
      <c r="AK830" s="172"/>
      <c r="AL830" s="172"/>
      <c r="AM830" s="172"/>
      <c r="AN830" s="172"/>
      <c r="AO830" s="172"/>
      <c r="AP830" s="172"/>
      <c r="AQ830" s="172"/>
      <c r="AR830" s="173"/>
      <c r="AS830" s="173"/>
    </row>
    <row r="831" ht="15.75" customHeight="1">
      <c r="A831" s="156"/>
      <c r="B831" s="156"/>
      <c r="C831" s="170"/>
      <c r="D831" s="170"/>
      <c r="E831" s="171"/>
      <c r="F831" s="172"/>
      <c r="G831" s="171"/>
      <c r="H831" s="172"/>
      <c r="I831" s="171"/>
      <c r="J831" s="172"/>
      <c r="K831" s="171"/>
      <c r="L831" s="172"/>
      <c r="M831" s="171"/>
      <c r="N831" s="172"/>
      <c r="O831" s="171"/>
      <c r="P831" s="172"/>
      <c r="Q831" s="171"/>
      <c r="R831" s="172"/>
      <c r="S831" s="171"/>
      <c r="T831" s="172"/>
      <c r="U831" s="171"/>
      <c r="V831" s="172"/>
      <c r="W831" s="171"/>
      <c r="X831" s="172"/>
      <c r="Y831" s="171"/>
      <c r="Z831" s="172"/>
      <c r="AA831" s="171"/>
      <c r="AB831" s="172"/>
      <c r="AC831" s="171"/>
      <c r="AD831" s="172"/>
      <c r="AE831" s="156"/>
      <c r="AF831" s="170"/>
      <c r="AG831" s="172"/>
      <c r="AH831" s="172"/>
      <c r="AI831" s="172"/>
      <c r="AJ831" s="172"/>
      <c r="AK831" s="172"/>
      <c r="AL831" s="172"/>
      <c r="AM831" s="172"/>
      <c r="AN831" s="172"/>
      <c r="AO831" s="172"/>
      <c r="AP831" s="172"/>
      <c r="AQ831" s="172"/>
      <c r="AR831" s="173"/>
      <c r="AS831" s="173"/>
    </row>
    <row r="832" ht="15.75" customHeight="1">
      <c r="A832" s="156"/>
      <c r="B832" s="156"/>
      <c r="C832" s="170"/>
      <c r="D832" s="170"/>
      <c r="E832" s="171"/>
      <c r="F832" s="172"/>
      <c r="G832" s="171"/>
      <c r="H832" s="172"/>
      <c r="I832" s="171"/>
      <c r="J832" s="172"/>
      <c r="K832" s="171"/>
      <c r="L832" s="172"/>
      <c r="M832" s="171"/>
      <c r="N832" s="172"/>
      <c r="O832" s="171"/>
      <c r="P832" s="172"/>
      <c r="Q832" s="171"/>
      <c r="R832" s="172"/>
      <c r="S832" s="171"/>
      <c r="T832" s="172"/>
      <c r="U832" s="171"/>
      <c r="V832" s="172"/>
      <c r="W832" s="171"/>
      <c r="X832" s="172"/>
      <c r="Y832" s="171"/>
      <c r="Z832" s="172"/>
      <c r="AA832" s="171"/>
      <c r="AB832" s="172"/>
      <c r="AC832" s="171"/>
      <c r="AD832" s="172"/>
      <c r="AE832" s="156"/>
      <c r="AF832" s="170"/>
      <c r="AG832" s="172"/>
      <c r="AH832" s="172"/>
      <c r="AI832" s="172"/>
      <c r="AJ832" s="172"/>
      <c r="AK832" s="172"/>
      <c r="AL832" s="172"/>
      <c r="AM832" s="172"/>
      <c r="AN832" s="172"/>
      <c r="AO832" s="172"/>
      <c r="AP832" s="172"/>
      <c r="AQ832" s="172"/>
      <c r="AR832" s="173"/>
      <c r="AS832" s="173"/>
    </row>
    <row r="833" ht="15.75" customHeight="1">
      <c r="A833" s="156"/>
      <c r="B833" s="156"/>
      <c r="C833" s="170"/>
      <c r="D833" s="170"/>
      <c r="E833" s="171"/>
      <c r="F833" s="172"/>
      <c r="G833" s="171"/>
      <c r="H833" s="172"/>
      <c r="I833" s="171"/>
      <c r="J833" s="172"/>
      <c r="K833" s="171"/>
      <c r="L833" s="172"/>
      <c r="M833" s="171"/>
      <c r="N833" s="172"/>
      <c r="O833" s="171"/>
      <c r="P833" s="172"/>
      <c r="Q833" s="171"/>
      <c r="R833" s="172"/>
      <c r="S833" s="171"/>
      <c r="T833" s="172"/>
      <c r="U833" s="171"/>
      <c r="V833" s="172"/>
      <c r="W833" s="171"/>
      <c r="X833" s="172"/>
      <c r="Y833" s="171"/>
      <c r="Z833" s="172"/>
      <c r="AA833" s="171"/>
      <c r="AB833" s="172"/>
      <c r="AC833" s="171"/>
      <c r="AD833" s="172"/>
      <c r="AE833" s="156"/>
      <c r="AF833" s="170"/>
      <c r="AG833" s="172"/>
      <c r="AH833" s="172"/>
      <c r="AI833" s="172"/>
      <c r="AJ833" s="172"/>
      <c r="AK833" s="172"/>
      <c r="AL833" s="172"/>
      <c r="AM833" s="172"/>
      <c r="AN833" s="172"/>
      <c r="AO833" s="172"/>
      <c r="AP833" s="172"/>
      <c r="AQ833" s="172"/>
      <c r="AR833" s="173"/>
      <c r="AS833" s="173"/>
    </row>
    <row r="834" ht="15.75" customHeight="1">
      <c r="A834" s="156"/>
      <c r="B834" s="156"/>
      <c r="C834" s="170"/>
      <c r="D834" s="170"/>
      <c r="E834" s="171"/>
      <c r="F834" s="172"/>
      <c r="G834" s="171"/>
      <c r="H834" s="172"/>
      <c r="I834" s="171"/>
      <c r="J834" s="172"/>
      <c r="K834" s="171"/>
      <c r="L834" s="172"/>
      <c r="M834" s="171"/>
      <c r="N834" s="172"/>
      <c r="O834" s="171"/>
      <c r="P834" s="172"/>
      <c r="Q834" s="171"/>
      <c r="R834" s="172"/>
      <c r="S834" s="171"/>
      <c r="T834" s="172"/>
      <c r="U834" s="171"/>
      <c r="V834" s="172"/>
      <c r="W834" s="171"/>
      <c r="X834" s="172"/>
      <c r="Y834" s="171"/>
      <c r="Z834" s="172"/>
      <c r="AA834" s="171"/>
      <c r="AB834" s="172"/>
      <c r="AC834" s="171"/>
      <c r="AD834" s="172"/>
      <c r="AE834" s="156"/>
      <c r="AF834" s="170"/>
      <c r="AG834" s="172"/>
      <c r="AH834" s="172"/>
      <c r="AI834" s="172"/>
      <c r="AJ834" s="172"/>
      <c r="AK834" s="172"/>
      <c r="AL834" s="172"/>
      <c r="AM834" s="172"/>
      <c r="AN834" s="172"/>
      <c r="AO834" s="172"/>
      <c r="AP834" s="172"/>
      <c r="AQ834" s="172"/>
      <c r="AR834" s="173"/>
      <c r="AS834" s="173"/>
    </row>
    <row r="835" ht="15.75" customHeight="1">
      <c r="A835" s="156"/>
      <c r="B835" s="156"/>
      <c r="C835" s="170"/>
      <c r="D835" s="170"/>
      <c r="E835" s="171"/>
      <c r="F835" s="172"/>
      <c r="G835" s="171"/>
      <c r="H835" s="172"/>
      <c r="I835" s="171"/>
      <c r="J835" s="172"/>
      <c r="K835" s="171"/>
      <c r="L835" s="172"/>
      <c r="M835" s="171"/>
      <c r="N835" s="172"/>
      <c r="O835" s="171"/>
      <c r="P835" s="172"/>
      <c r="Q835" s="171"/>
      <c r="R835" s="172"/>
      <c r="S835" s="171"/>
      <c r="T835" s="172"/>
      <c r="U835" s="171"/>
      <c r="V835" s="172"/>
      <c r="W835" s="171"/>
      <c r="X835" s="172"/>
      <c r="Y835" s="171"/>
      <c r="Z835" s="172"/>
      <c r="AA835" s="171"/>
      <c r="AB835" s="172"/>
      <c r="AC835" s="171"/>
      <c r="AD835" s="172"/>
      <c r="AE835" s="156"/>
      <c r="AF835" s="170"/>
      <c r="AG835" s="172"/>
      <c r="AH835" s="172"/>
      <c r="AI835" s="172"/>
      <c r="AJ835" s="172"/>
      <c r="AK835" s="172"/>
      <c r="AL835" s="172"/>
      <c r="AM835" s="172"/>
      <c r="AN835" s="172"/>
      <c r="AO835" s="172"/>
      <c r="AP835" s="172"/>
      <c r="AQ835" s="172"/>
      <c r="AR835" s="173"/>
      <c r="AS835" s="173"/>
    </row>
    <row r="836" ht="15.75" customHeight="1">
      <c r="A836" s="156"/>
      <c r="B836" s="156"/>
      <c r="C836" s="170"/>
      <c r="D836" s="170"/>
      <c r="E836" s="171"/>
      <c r="F836" s="172"/>
      <c r="G836" s="171"/>
      <c r="H836" s="172"/>
      <c r="I836" s="171"/>
      <c r="J836" s="172"/>
      <c r="K836" s="171"/>
      <c r="L836" s="172"/>
      <c r="M836" s="171"/>
      <c r="N836" s="172"/>
      <c r="O836" s="171"/>
      <c r="P836" s="172"/>
      <c r="Q836" s="171"/>
      <c r="R836" s="172"/>
      <c r="S836" s="171"/>
      <c r="T836" s="172"/>
      <c r="U836" s="171"/>
      <c r="V836" s="172"/>
      <c r="W836" s="171"/>
      <c r="X836" s="172"/>
      <c r="Y836" s="171"/>
      <c r="Z836" s="172"/>
      <c r="AA836" s="171"/>
      <c r="AB836" s="172"/>
      <c r="AC836" s="171"/>
      <c r="AD836" s="172"/>
      <c r="AE836" s="156"/>
      <c r="AF836" s="170"/>
      <c r="AG836" s="172"/>
      <c r="AH836" s="172"/>
      <c r="AI836" s="172"/>
      <c r="AJ836" s="172"/>
      <c r="AK836" s="172"/>
      <c r="AL836" s="172"/>
      <c r="AM836" s="172"/>
      <c r="AN836" s="172"/>
      <c r="AO836" s="172"/>
      <c r="AP836" s="172"/>
      <c r="AQ836" s="172"/>
      <c r="AR836" s="173"/>
      <c r="AS836" s="173"/>
    </row>
    <row r="837" ht="15.75" customHeight="1">
      <c r="A837" s="156"/>
      <c r="B837" s="156"/>
      <c r="C837" s="170"/>
      <c r="D837" s="170"/>
      <c r="E837" s="171"/>
      <c r="F837" s="172"/>
      <c r="G837" s="171"/>
      <c r="H837" s="172"/>
      <c r="I837" s="171"/>
      <c r="J837" s="172"/>
      <c r="K837" s="171"/>
      <c r="L837" s="172"/>
      <c r="M837" s="171"/>
      <c r="N837" s="172"/>
      <c r="O837" s="171"/>
      <c r="P837" s="172"/>
      <c r="Q837" s="171"/>
      <c r="R837" s="172"/>
      <c r="S837" s="171"/>
      <c r="T837" s="172"/>
      <c r="U837" s="171"/>
      <c r="V837" s="172"/>
      <c r="W837" s="171"/>
      <c r="X837" s="172"/>
      <c r="Y837" s="171"/>
      <c r="Z837" s="172"/>
      <c r="AA837" s="171"/>
      <c r="AB837" s="172"/>
      <c r="AC837" s="171"/>
      <c r="AD837" s="172"/>
      <c r="AE837" s="156"/>
      <c r="AF837" s="170"/>
      <c r="AG837" s="172"/>
      <c r="AH837" s="172"/>
      <c r="AI837" s="172"/>
      <c r="AJ837" s="172"/>
      <c r="AK837" s="172"/>
      <c r="AL837" s="172"/>
      <c r="AM837" s="172"/>
      <c r="AN837" s="172"/>
      <c r="AO837" s="172"/>
      <c r="AP837" s="172"/>
      <c r="AQ837" s="172"/>
      <c r="AR837" s="173"/>
      <c r="AS837" s="173"/>
    </row>
    <row r="838" ht="15.75" customHeight="1">
      <c r="A838" s="156"/>
      <c r="B838" s="156"/>
      <c r="C838" s="170"/>
      <c r="D838" s="170"/>
      <c r="E838" s="171"/>
      <c r="F838" s="172"/>
      <c r="G838" s="171"/>
      <c r="H838" s="172"/>
      <c r="I838" s="171"/>
      <c r="J838" s="172"/>
      <c r="K838" s="171"/>
      <c r="L838" s="172"/>
      <c r="M838" s="171"/>
      <c r="N838" s="172"/>
      <c r="O838" s="171"/>
      <c r="P838" s="172"/>
      <c r="Q838" s="171"/>
      <c r="R838" s="172"/>
      <c r="S838" s="171"/>
      <c r="T838" s="172"/>
      <c r="U838" s="171"/>
      <c r="V838" s="172"/>
      <c r="W838" s="171"/>
      <c r="X838" s="172"/>
      <c r="Y838" s="171"/>
      <c r="Z838" s="172"/>
      <c r="AA838" s="171"/>
      <c r="AB838" s="172"/>
      <c r="AC838" s="171"/>
      <c r="AD838" s="172"/>
      <c r="AE838" s="156"/>
      <c r="AF838" s="170"/>
      <c r="AG838" s="172"/>
      <c r="AH838" s="172"/>
      <c r="AI838" s="172"/>
      <c r="AJ838" s="172"/>
      <c r="AK838" s="172"/>
      <c r="AL838" s="172"/>
      <c r="AM838" s="172"/>
      <c r="AN838" s="172"/>
      <c r="AO838" s="172"/>
      <c r="AP838" s="172"/>
      <c r="AQ838" s="172"/>
      <c r="AR838" s="173"/>
      <c r="AS838" s="173"/>
    </row>
    <row r="839" ht="15.75" customHeight="1">
      <c r="A839" s="156"/>
      <c r="B839" s="156"/>
      <c r="C839" s="170"/>
      <c r="D839" s="170"/>
      <c r="E839" s="171"/>
      <c r="F839" s="172"/>
      <c r="G839" s="171"/>
      <c r="H839" s="172"/>
      <c r="I839" s="171"/>
      <c r="J839" s="172"/>
      <c r="K839" s="171"/>
      <c r="L839" s="172"/>
      <c r="M839" s="171"/>
      <c r="N839" s="172"/>
      <c r="O839" s="171"/>
      <c r="P839" s="172"/>
      <c r="Q839" s="171"/>
      <c r="R839" s="172"/>
      <c r="S839" s="171"/>
      <c r="T839" s="172"/>
      <c r="U839" s="171"/>
      <c r="V839" s="172"/>
      <c r="W839" s="171"/>
      <c r="X839" s="172"/>
      <c r="Y839" s="171"/>
      <c r="Z839" s="172"/>
      <c r="AA839" s="171"/>
      <c r="AB839" s="172"/>
      <c r="AC839" s="171"/>
      <c r="AD839" s="172"/>
      <c r="AE839" s="156"/>
      <c r="AF839" s="170"/>
      <c r="AG839" s="172"/>
      <c r="AH839" s="172"/>
      <c r="AI839" s="172"/>
      <c r="AJ839" s="172"/>
      <c r="AK839" s="172"/>
      <c r="AL839" s="172"/>
      <c r="AM839" s="172"/>
      <c r="AN839" s="172"/>
      <c r="AO839" s="172"/>
      <c r="AP839" s="172"/>
      <c r="AQ839" s="172"/>
      <c r="AR839" s="173"/>
      <c r="AS839" s="173"/>
    </row>
    <row r="840" ht="15.75" customHeight="1">
      <c r="A840" s="156"/>
      <c r="B840" s="156"/>
      <c r="C840" s="170"/>
      <c r="D840" s="170"/>
      <c r="E840" s="171"/>
      <c r="F840" s="172"/>
      <c r="G840" s="171"/>
      <c r="H840" s="172"/>
      <c r="I840" s="171"/>
      <c r="J840" s="172"/>
      <c r="K840" s="171"/>
      <c r="L840" s="172"/>
      <c r="M840" s="171"/>
      <c r="N840" s="172"/>
      <c r="O840" s="171"/>
      <c r="P840" s="172"/>
      <c r="Q840" s="171"/>
      <c r="R840" s="172"/>
      <c r="S840" s="171"/>
      <c r="T840" s="172"/>
      <c r="U840" s="171"/>
      <c r="V840" s="172"/>
      <c r="W840" s="171"/>
      <c r="X840" s="172"/>
      <c r="Y840" s="171"/>
      <c r="Z840" s="172"/>
      <c r="AA840" s="171"/>
      <c r="AB840" s="172"/>
      <c r="AC840" s="171"/>
      <c r="AD840" s="172"/>
      <c r="AE840" s="156"/>
      <c r="AF840" s="170"/>
      <c r="AG840" s="172"/>
      <c r="AH840" s="172"/>
      <c r="AI840" s="172"/>
      <c r="AJ840" s="172"/>
      <c r="AK840" s="172"/>
      <c r="AL840" s="172"/>
      <c r="AM840" s="172"/>
      <c r="AN840" s="172"/>
      <c r="AO840" s="172"/>
      <c r="AP840" s="172"/>
      <c r="AQ840" s="172"/>
      <c r="AR840" s="173"/>
      <c r="AS840" s="173"/>
    </row>
    <row r="841" ht="15.75" customHeight="1">
      <c r="A841" s="156"/>
      <c r="B841" s="156"/>
      <c r="C841" s="170"/>
      <c r="D841" s="170"/>
      <c r="E841" s="171"/>
      <c r="F841" s="172"/>
      <c r="G841" s="171"/>
      <c r="H841" s="172"/>
      <c r="I841" s="171"/>
      <c r="J841" s="172"/>
      <c r="K841" s="171"/>
      <c r="L841" s="172"/>
      <c r="M841" s="171"/>
      <c r="N841" s="172"/>
      <c r="O841" s="171"/>
      <c r="P841" s="172"/>
      <c r="Q841" s="171"/>
      <c r="R841" s="172"/>
      <c r="S841" s="171"/>
      <c r="T841" s="172"/>
      <c r="U841" s="171"/>
      <c r="V841" s="172"/>
      <c r="W841" s="171"/>
      <c r="X841" s="172"/>
      <c r="Y841" s="171"/>
      <c r="Z841" s="172"/>
      <c r="AA841" s="171"/>
      <c r="AB841" s="172"/>
      <c r="AC841" s="171"/>
      <c r="AD841" s="172"/>
      <c r="AE841" s="156"/>
      <c r="AF841" s="170"/>
      <c r="AG841" s="172"/>
      <c r="AH841" s="172"/>
      <c r="AI841" s="172"/>
      <c r="AJ841" s="172"/>
      <c r="AK841" s="172"/>
      <c r="AL841" s="172"/>
      <c r="AM841" s="172"/>
      <c r="AN841" s="172"/>
      <c r="AO841" s="172"/>
      <c r="AP841" s="172"/>
      <c r="AQ841" s="172"/>
      <c r="AR841" s="173"/>
      <c r="AS841" s="173"/>
    </row>
    <row r="842" ht="15.75" customHeight="1">
      <c r="A842" s="156"/>
      <c r="B842" s="156"/>
      <c r="C842" s="170"/>
      <c r="D842" s="170"/>
      <c r="E842" s="171"/>
      <c r="F842" s="172"/>
      <c r="G842" s="171"/>
      <c r="H842" s="172"/>
      <c r="I842" s="171"/>
      <c r="J842" s="172"/>
      <c r="K842" s="171"/>
      <c r="L842" s="172"/>
      <c r="M842" s="171"/>
      <c r="N842" s="172"/>
      <c r="O842" s="171"/>
      <c r="P842" s="172"/>
      <c r="Q842" s="171"/>
      <c r="R842" s="172"/>
      <c r="S842" s="171"/>
      <c r="T842" s="172"/>
      <c r="U842" s="171"/>
      <c r="V842" s="172"/>
      <c r="W842" s="171"/>
      <c r="X842" s="172"/>
      <c r="Y842" s="171"/>
      <c r="Z842" s="172"/>
      <c r="AA842" s="171"/>
      <c r="AB842" s="172"/>
      <c r="AC842" s="171"/>
      <c r="AD842" s="172"/>
      <c r="AE842" s="156"/>
      <c r="AF842" s="170"/>
      <c r="AG842" s="172"/>
      <c r="AH842" s="172"/>
      <c r="AI842" s="172"/>
      <c r="AJ842" s="172"/>
      <c r="AK842" s="172"/>
      <c r="AL842" s="172"/>
      <c r="AM842" s="172"/>
      <c r="AN842" s="172"/>
      <c r="AO842" s="172"/>
      <c r="AP842" s="172"/>
      <c r="AQ842" s="172"/>
      <c r="AR842" s="173"/>
      <c r="AS842" s="173"/>
    </row>
    <row r="843" ht="15.75" customHeight="1">
      <c r="A843" s="156"/>
      <c r="B843" s="156"/>
      <c r="C843" s="170"/>
      <c r="D843" s="170"/>
      <c r="E843" s="171"/>
      <c r="F843" s="172"/>
      <c r="G843" s="171"/>
      <c r="H843" s="172"/>
      <c r="I843" s="171"/>
      <c r="J843" s="172"/>
      <c r="K843" s="171"/>
      <c r="L843" s="172"/>
      <c r="M843" s="171"/>
      <c r="N843" s="172"/>
      <c r="O843" s="171"/>
      <c r="P843" s="172"/>
      <c r="Q843" s="171"/>
      <c r="R843" s="172"/>
      <c r="S843" s="171"/>
      <c r="T843" s="172"/>
      <c r="U843" s="171"/>
      <c r="V843" s="172"/>
      <c r="W843" s="171"/>
      <c r="X843" s="172"/>
      <c r="Y843" s="171"/>
      <c r="Z843" s="172"/>
      <c r="AA843" s="171"/>
      <c r="AB843" s="172"/>
      <c r="AC843" s="171"/>
      <c r="AD843" s="172"/>
      <c r="AE843" s="156"/>
      <c r="AF843" s="170"/>
      <c r="AG843" s="172"/>
      <c r="AH843" s="172"/>
      <c r="AI843" s="172"/>
      <c r="AJ843" s="172"/>
      <c r="AK843" s="172"/>
      <c r="AL843" s="172"/>
      <c r="AM843" s="172"/>
      <c r="AN843" s="172"/>
      <c r="AO843" s="172"/>
      <c r="AP843" s="172"/>
      <c r="AQ843" s="172"/>
      <c r="AR843" s="173"/>
      <c r="AS843" s="173"/>
    </row>
    <row r="844" ht="15.75" customHeight="1">
      <c r="A844" s="156"/>
      <c r="B844" s="156"/>
      <c r="C844" s="170"/>
      <c r="D844" s="170"/>
      <c r="E844" s="171"/>
      <c r="F844" s="172"/>
      <c r="G844" s="171"/>
      <c r="H844" s="172"/>
      <c r="I844" s="171"/>
      <c r="J844" s="172"/>
      <c r="K844" s="171"/>
      <c r="L844" s="172"/>
      <c r="M844" s="171"/>
      <c r="N844" s="172"/>
      <c r="O844" s="171"/>
      <c r="P844" s="172"/>
      <c r="Q844" s="171"/>
      <c r="R844" s="172"/>
      <c r="S844" s="171"/>
      <c r="T844" s="172"/>
      <c r="U844" s="171"/>
      <c r="V844" s="172"/>
      <c r="W844" s="171"/>
      <c r="X844" s="172"/>
      <c r="Y844" s="171"/>
      <c r="Z844" s="172"/>
      <c r="AA844" s="171"/>
      <c r="AB844" s="172"/>
      <c r="AC844" s="171"/>
      <c r="AD844" s="172"/>
      <c r="AE844" s="156"/>
      <c r="AF844" s="170"/>
      <c r="AG844" s="172"/>
      <c r="AH844" s="172"/>
      <c r="AI844" s="172"/>
      <c r="AJ844" s="172"/>
      <c r="AK844" s="172"/>
      <c r="AL844" s="172"/>
      <c r="AM844" s="172"/>
      <c r="AN844" s="172"/>
      <c r="AO844" s="172"/>
      <c r="AP844" s="172"/>
      <c r="AQ844" s="172"/>
      <c r="AR844" s="173"/>
      <c r="AS844" s="173"/>
    </row>
    <row r="845" ht="15.75" customHeight="1">
      <c r="A845" s="156"/>
      <c r="B845" s="156"/>
      <c r="C845" s="170"/>
      <c r="D845" s="170"/>
      <c r="E845" s="171"/>
      <c r="F845" s="172"/>
      <c r="G845" s="171"/>
      <c r="H845" s="172"/>
      <c r="I845" s="171"/>
      <c r="J845" s="172"/>
      <c r="K845" s="171"/>
      <c r="L845" s="172"/>
      <c r="M845" s="171"/>
      <c r="N845" s="172"/>
      <c r="O845" s="171"/>
      <c r="P845" s="172"/>
      <c r="Q845" s="171"/>
      <c r="R845" s="172"/>
      <c r="S845" s="171"/>
      <c r="T845" s="172"/>
      <c r="U845" s="171"/>
      <c r="V845" s="172"/>
      <c r="W845" s="171"/>
      <c r="X845" s="172"/>
      <c r="Y845" s="171"/>
      <c r="Z845" s="172"/>
      <c r="AA845" s="171"/>
      <c r="AB845" s="172"/>
      <c r="AC845" s="171"/>
      <c r="AD845" s="172"/>
      <c r="AE845" s="156"/>
      <c r="AF845" s="170"/>
      <c r="AG845" s="172"/>
      <c r="AH845" s="172"/>
      <c r="AI845" s="172"/>
      <c r="AJ845" s="172"/>
      <c r="AK845" s="172"/>
      <c r="AL845" s="172"/>
      <c r="AM845" s="172"/>
      <c r="AN845" s="172"/>
      <c r="AO845" s="172"/>
      <c r="AP845" s="172"/>
      <c r="AQ845" s="172"/>
      <c r="AR845" s="173"/>
      <c r="AS845" s="173"/>
    </row>
    <row r="846" ht="15.75" customHeight="1">
      <c r="A846" s="156"/>
      <c r="B846" s="156"/>
      <c r="C846" s="170"/>
      <c r="D846" s="170"/>
      <c r="E846" s="171"/>
      <c r="F846" s="172"/>
      <c r="G846" s="171"/>
      <c r="H846" s="172"/>
      <c r="I846" s="171"/>
      <c r="J846" s="172"/>
      <c r="K846" s="171"/>
      <c r="L846" s="172"/>
      <c r="M846" s="171"/>
      <c r="N846" s="172"/>
      <c r="O846" s="171"/>
      <c r="P846" s="172"/>
      <c r="Q846" s="171"/>
      <c r="R846" s="172"/>
      <c r="S846" s="171"/>
      <c r="T846" s="172"/>
      <c r="U846" s="171"/>
      <c r="V846" s="172"/>
      <c r="W846" s="171"/>
      <c r="X846" s="172"/>
      <c r="Y846" s="171"/>
      <c r="Z846" s="172"/>
      <c r="AA846" s="171"/>
      <c r="AB846" s="172"/>
      <c r="AC846" s="171"/>
      <c r="AD846" s="172"/>
      <c r="AE846" s="156"/>
      <c r="AF846" s="170"/>
      <c r="AG846" s="172"/>
      <c r="AH846" s="172"/>
      <c r="AI846" s="172"/>
      <c r="AJ846" s="172"/>
      <c r="AK846" s="172"/>
      <c r="AL846" s="172"/>
      <c r="AM846" s="172"/>
      <c r="AN846" s="172"/>
      <c r="AO846" s="172"/>
      <c r="AP846" s="172"/>
      <c r="AQ846" s="172"/>
      <c r="AR846" s="173"/>
      <c r="AS846" s="173"/>
    </row>
    <row r="847" ht="15.75" customHeight="1">
      <c r="A847" s="156"/>
      <c r="B847" s="156"/>
      <c r="C847" s="170"/>
      <c r="D847" s="170"/>
      <c r="E847" s="171"/>
      <c r="F847" s="172"/>
      <c r="G847" s="171"/>
      <c r="H847" s="172"/>
      <c r="I847" s="171"/>
      <c r="J847" s="172"/>
      <c r="K847" s="171"/>
      <c r="L847" s="172"/>
      <c r="M847" s="171"/>
      <c r="N847" s="172"/>
      <c r="O847" s="171"/>
      <c r="P847" s="172"/>
      <c r="Q847" s="171"/>
      <c r="R847" s="172"/>
      <c r="S847" s="171"/>
      <c r="T847" s="172"/>
      <c r="U847" s="171"/>
      <c r="V847" s="172"/>
      <c r="W847" s="171"/>
      <c r="X847" s="172"/>
      <c r="Y847" s="171"/>
      <c r="Z847" s="172"/>
      <c r="AA847" s="171"/>
      <c r="AB847" s="172"/>
      <c r="AC847" s="171"/>
      <c r="AD847" s="172"/>
      <c r="AE847" s="156"/>
      <c r="AF847" s="170"/>
      <c r="AG847" s="172"/>
      <c r="AH847" s="172"/>
      <c r="AI847" s="172"/>
      <c r="AJ847" s="172"/>
      <c r="AK847" s="172"/>
      <c r="AL847" s="172"/>
      <c r="AM847" s="172"/>
      <c r="AN847" s="172"/>
      <c r="AO847" s="172"/>
      <c r="AP847" s="172"/>
      <c r="AQ847" s="172"/>
      <c r="AR847" s="173"/>
      <c r="AS847" s="173"/>
    </row>
    <row r="848" ht="15.75" customHeight="1">
      <c r="A848" s="156"/>
      <c r="B848" s="156"/>
      <c r="C848" s="170"/>
      <c r="D848" s="170"/>
      <c r="E848" s="171"/>
      <c r="F848" s="172"/>
      <c r="G848" s="171"/>
      <c r="H848" s="172"/>
      <c r="I848" s="171"/>
      <c r="J848" s="172"/>
      <c r="K848" s="171"/>
      <c r="L848" s="172"/>
      <c r="M848" s="171"/>
      <c r="N848" s="172"/>
      <c r="O848" s="171"/>
      <c r="P848" s="172"/>
      <c r="Q848" s="171"/>
      <c r="R848" s="172"/>
      <c r="S848" s="171"/>
      <c r="T848" s="172"/>
      <c r="U848" s="171"/>
      <c r="V848" s="172"/>
      <c r="W848" s="171"/>
      <c r="X848" s="172"/>
      <c r="Y848" s="171"/>
      <c r="Z848" s="172"/>
      <c r="AA848" s="171"/>
      <c r="AB848" s="172"/>
      <c r="AC848" s="171"/>
      <c r="AD848" s="172"/>
      <c r="AE848" s="156"/>
      <c r="AF848" s="170"/>
      <c r="AG848" s="172"/>
      <c r="AH848" s="172"/>
      <c r="AI848" s="172"/>
      <c r="AJ848" s="172"/>
      <c r="AK848" s="172"/>
      <c r="AL848" s="172"/>
      <c r="AM848" s="172"/>
      <c r="AN848" s="172"/>
      <c r="AO848" s="172"/>
      <c r="AP848" s="172"/>
      <c r="AQ848" s="172"/>
      <c r="AR848" s="173"/>
      <c r="AS848" s="173"/>
    </row>
    <row r="849" ht="15.75" customHeight="1">
      <c r="A849" s="156"/>
      <c r="B849" s="156"/>
      <c r="C849" s="170"/>
      <c r="D849" s="170"/>
      <c r="E849" s="171"/>
      <c r="F849" s="172"/>
      <c r="G849" s="171"/>
      <c r="H849" s="172"/>
      <c r="I849" s="171"/>
      <c r="J849" s="172"/>
      <c r="K849" s="171"/>
      <c r="L849" s="172"/>
      <c r="M849" s="171"/>
      <c r="N849" s="172"/>
      <c r="O849" s="171"/>
      <c r="P849" s="172"/>
      <c r="Q849" s="171"/>
      <c r="R849" s="172"/>
      <c r="S849" s="171"/>
      <c r="T849" s="172"/>
      <c r="U849" s="171"/>
      <c r="V849" s="172"/>
      <c r="W849" s="171"/>
      <c r="X849" s="172"/>
      <c r="Y849" s="171"/>
      <c r="Z849" s="172"/>
      <c r="AA849" s="171"/>
      <c r="AB849" s="172"/>
      <c r="AC849" s="171"/>
      <c r="AD849" s="172"/>
      <c r="AE849" s="156"/>
      <c r="AF849" s="170"/>
      <c r="AG849" s="172"/>
      <c r="AH849" s="172"/>
      <c r="AI849" s="172"/>
      <c r="AJ849" s="172"/>
      <c r="AK849" s="172"/>
      <c r="AL849" s="172"/>
      <c r="AM849" s="172"/>
      <c r="AN849" s="172"/>
      <c r="AO849" s="172"/>
      <c r="AP849" s="172"/>
      <c r="AQ849" s="172"/>
      <c r="AR849" s="173"/>
      <c r="AS849" s="173"/>
    </row>
    <row r="850" ht="15.75" customHeight="1">
      <c r="A850" s="156"/>
      <c r="B850" s="156"/>
      <c r="C850" s="170"/>
      <c r="D850" s="170"/>
      <c r="E850" s="171"/>
      <c r="F850" s="172"/>
      <c r="G850" s="171"/>
      <c r="H850" s="172"/>
      <c r="I850" s="171"/>
      <c r="J850" s="172"/>
      <c r="K850" s="171"/>
      <c r="L850" s="172"/>
      <c r="M850" s="171"/>
      <c r="N850" s="172"/>
      <c r="O850" s="171"/>
      <c r="P850" s="172"/>
      <c r="Q850" s="171"/>
      <c r="R850" s="172"/>
      <c r="S850" s="171"/>
      <c r="T850" s="172"/>
      <c r="U850" s="171"/>
      <c r="V850" s="172"/>
      <c r="W850" s="171"/>
      <c r="X850" s="172"/>
      <c r="Y850" s="171"/>
      <c r="Z850" s="172"/>
      <c r="AA850" s="171"/>
      <c r="AB850" s="172"/>
      <c r="AC850" s="171"/>
      <c r="AD850" s="172"/>
      <c r="AE850" s="156"/>
      <c r="AF850" s="170"/>
      <c r="AG850" s="172"/>
      <c r="AH850" s="172"/>
      <c r="AI850" s="172"/>
      <c r="AJ850" s="172"/>
      <c r="AK850" s="172"/>
      <c r="AL850" s="172"/>
      <c r="AM850" s="172"/>
      <c r="AN850" s="172"/>
      <c r="AO850" s="172"/>
      <c r="AP850" s="172"/>
      <c r="AQ850" s="172"/>
      <c r="AR850" s="173"/>
      <c r="AS850" s="173"/>
    </row>
    <row r="851" ht="15.75" customHeight="1">
      <c r="A851" s="156"/>
      <c r="B851" s="156"/>
      <c r="C851" s="170"/>
      <c r="D851" s="170"/>
      <c r="E851" s="171"/>
      <c r="F851" s="172"/>
      <c r="G851" s="171"/>
      <c r="H851" s="172"/>
      <c r="I851" s="171"/>
      <c r="J851" s="172"/>
      <c r="K851" s="171"/>
      <c r="L851" s="172"/>
      <c r="M851" s="171"/>
      <c r="N851" s="172"/>
      <c r="O851" s="171"/>
      <c r="P851" s="172"/>
      <c r="Q851" s="171"/>
      <c r="R851" s="172"/>
      <c r="S851" s="171"/>
      <c r="T851" s="172"/>
      <c r="U851" s="171"/>
      <c r="V851" s="172"/>
      <c r="W851" s="171"/>
      <c r="X851" s="172"/>
      <c r="Y851" s="171"/>
      <c r="Z851" s="172"/>
      <c r="AA851" s="171"/>
      <c r="AB851" s="172"/>
      <c r="AC851" s="171"/>
      <c r="AD851" s="172"/>
      <c r="AE851" s="156"/>
      <c r="AF851" s="170"/>
      <c r="AG851" s="172"/>
      <c r="AH851" s="172"/>
      <c r="AI851" s="172"/>
      <c r="AJ851" s="172"/>
      <c r="AK851" s="172"/>
      <c r="AL851" s="172"/>
      <c r="AM851" s="172"/>
      <c r="AN851" s="172"/>
      <c r="AO851" s="172"/>
      <c r="AP851" s="172"/>
      <c r="AQ851" s="172"/>
      <c r="AR851" s="173"/>
      <c r="AS851" s="173"/>
    </row>
    <row r="852" ht="15.75" customHeight="1">
      <c r="A852" s="156"/>
      <c r="B852" s="156"/>
      <c r="C852" s="170"/>
      <c r="D852" s="170"/>
      <c r="E852" s="171"/>
      <c r="F852" s="172"/>
      <c r="G852" s="171"/>
      <c r="H852" s="172"/>
      <c r="I852" s="171"/>
      <c r="J852" s="172"/>
      <c r="K852" s="171"/>
      <c r="L852" s="172"/>
      <c r="M852" s="171"/>
      <c r="N852" s="172"/>
      <c r="O852" s="171"/>
      <c r="P852" s="172"/>
      <c r="Q852" s="171"/>
      <c r="R852" s="172"/>
      <c r="S852" s="171"/>
      <c r="T852" s="172"/>
      <c r="U852" s="171"/>
      <c r="V852" s="172"/>
      <c r="W852" s="171"/>
      <c r="X852" s="172"/>
      <c r="Y852" s="171"/>
      <c r="Z852" s="172"/>
      <c r="AA852" s="171"/>
      <c r="AB852" s="172"/>
      <c r="AC852" s="171"/>
      <c r="AD852" s="172"/>
      <c r="AE852" s="156"/>
      <c r="AF852" s="170"/>
      <c r="AG852" s="172"/>
      <c r="AH852" s="172"/>
      <c r="AI852" s="172"/>
      <c r="AJ852" s="172"/>
      <c r="AK852" s="172"/>
      <c r="AL852" s="172"/>
      <c r="AM852" s="172"/>
      <c r="AN852" s="172"/>
      <c r="AO852" s="172"/>
      <c r="AP852" s="172"/>
      <c r="AQ852" s="172"/>
      <c r="AR852" s="173"/>
      <c r="AS852" s="173"/>
    </row>
    <row r="853" ht="15.75" customHeight="1">
      <c r="A853" s="156"/>
      <c r="B853" s="156"/>
      <c r="C853" s="170"/>
      <c r="D853" s="170"/>
      <c r="E853" s="171"/>
      <c r="F853" s="172"/>
      <c r="G853" s="171"/>
      <c r="H853" s="172"/>
      <c r="I853" s="171"/>
      <c r="J853" s="172"/>
      <c r="K853" s="171"/>
      <c r="L853" s="172"/>
      <c r="M853" s="171"/>
      <c r="N853" s="172"/>
      <c r="O853" s="171"/>
      <c r="P853" s="172"/>
      <c r="Q853" s="171"/>
      <c r="R853" s="172"/>
      <c r="S853" s="171"/>
      <c r="T853" s="172"/>
      <c r="U853" s="171"/>
      <c r="V853" s="172"/>
      <c r="W853" s="171"/>
      <c r="X853" s="172"/>
      <c r="Y853" s="171"/>
      <c r="Z853" s="172"/>
      <c r="AA853" s="171"/>
      <c r="AB853" s="172"/>
      <c r="AC853" s="171"/>
      <c r="AD853" s="172"/>
      <c r="AE853" s="156"/>
      <c r="AF853" s="170"/>
      <c r="AG853" s="172"/>
      <c r="AH853" s="172"/>
      <c r="AI853" s="172"/>
      <c r="AJ853" s="172"/>
      <c r="AK853" s="172"/>
      <c r="AL853" s="172"/>
      <c r="AM853" s="172"/>
      <c r="AN853" s="172"/>
      <c r="AO853" s="172"/>
      <c r="AP853" s="172"/>
      <c r="AQ853" s="172"/>
      <c r="AR853" s="173"/>
      <c r="AS853" s="173"/>
    </row>
    <row r="854" ht="15.75" customHeight="1">
      <c r="A854" s="156"/>
      <c r="B854" s="156"/>
      <c r="C854" s="170"/>
      <c r="D854" s="170"/>
      <c r="E854" s="171"/>
      <c r="F854" s="172"/>
      <c r="G854" s="171"/>
      <c r="H854" s="172"/>
      <c r="I854" s="171"/>
      <c r="J854" s="172"/>
      <c r="K854" s="171"/>
      <c r="L854" s="172"/>
      <c r="M854" s="171"/>
      <c r="N854" s="172"/>
      <c r="O854" s="171"/>
      <c r="P854" s="172"/>
      <c r="Q854" s="171"/>
      <c r="R854" s="172"/>
      <c r="S854" s="171"/>
      <c r="T854" s="172"/>
      <c r="U854" s="171"/>
      <c r="V854" s="172"/>
      <c r="W854" s="171"/>
      <c r="X854" s="172"/>
      <c r="Y854" s="171"/>
      <c r="Z854" s="172"/>
      <c r="AA854" s="171"/>
      <c r="AB854" s="172"/>
      <c r="AC854" s="171"/>
      <c r="AD854" s="172"/>
      <c r="AE854" s="156"/>
      <c r="AF854" s="170"/>
      <c r="AG854" s="172"/>
      <c r="AH854" s="172"/>
      <c r="AI854" s="172"/>
      <c r="AJ854" s="172"/>
      <c r="AK854" s="172"/>
      <c r="AL854" s="172"/>
      <c r="AM854" s="172"/>
      <c r="AN854" s="172"/>
      <c r="AO854" s="172"/>
      <c r="AP854" s="172"/>
      <c r="AQ854" s="172"/>
      <c r="AR854" s="173"/>
      <c r="AS854" s="173"/>
    </row>
    <row r="855" ht="15.75" customHeight="1">
      <c r="A855" s="156"/>
      <c r="B855" s="156"/>
      <c r="C855" s="170"/>
      <c r="D855" s="170"/>
      <c r="E855" s="171"/>
      <c r="F855" s="172"/>
      <c r="G855" s="171"/>
      <c r="H855" s="172"/>
      <c r="I855" s="171"/>
      <c r="J855" s="172"/>
      <c r="K855" s="171"/>
      <c r="L855" s="172"/>
      <c r="M855" s="171"/>
      <c r="N855" s="172"/>
      <c r="O855" s="171"/>
      <c r="P855" s="172"/>
      <c r="Q855" s="171"/>
      <c r="R855" s="172"/>
      <c r="S855" s="171"/>
      <c r="T855" s="172"/>
      <c r="U855" s="171"/>
      <c r="V855" s="172"/>
      <c r="W855" s="171"/>
      <c r="X855" s="172"/>
      <c r="Y855" s="171"/>
      <c r="Z855" s="172"/>
      <c r="AA855" s="171"/>
      <c r="AB855" s="172"/>
      <c r="AC855" s="171"/>
      <c r="AD855" s="172"/>
      <c r="AE855" s="156"/>
      <c r="AF855" s="170"/>
      <c r="AG855" s="172"/>
      <c r="AH855" s="172"/>
      <c r="AI855" s="172"/>
      <c r="AJ855" s="172"/>
      <c r="AK855" s="172"/>
      <c r="AL855" s="172"/>
      <c r="AM855" s="172"/>
      <c r="AN855" s="172"/>
      <c r="AO855" s="172"/>
      <c r="AP855" s="172"/>
      <c r="AQ855" s="172"/>
      <c r="AR855" s="173"/>
      <c r="AS855" s="173"/>
    </row>
    <row r="856" ht="15.75" customHeight="1">
      <c r="A856" s="156"/>
      <c r="B856" s="156"/>
      <c r="C856" s="170"/>
      <c r="D856" s="170"/>
      <c r="E856" s="171"/>
      <c r="F856" s="172"/>
      <c r="G856" s="171"/>
      <c r="H856" s="172"/>
      <c r="I856" s="171"/>
      <c r="J856" s="172"/>
      <c r="K856" s="171"/>
      <c r="L856" s="172"/>
      <c r="M856" s="171"/>
      <c r="N856" s="172"/>
      <c r="O856" s="171"/>
      <c r="P856" s="172"/>
      <c r="Q856" s="171"/>
      <c r="R856" s="172"/>
      <c r="S856" s="171"/>
      <c r="T856" s="172"/>
      <c r="U856" s="171"/>
      <c r="V856" s="172"/>
      <c r="W856" s="171"/>
      <c r="X856" s="172"/>
      <c r="Y856" s="171"/>
      <c r="Z856" s="172"/>
      <c r="AA856" s="171"/>
      <c r="AB856" s="172"/>
      <c r="AC856" s="171"/>
      <c r="AD856" s="172"/>
      <c r="AE856" s="156"/>
      <c r="AF856" s="170"/>
      <c r="AG856" s="172"/>
      <c r="AH856" s="172"/>
      <c r="AI856" s="172"/>
      <c r="AJ856" s="172"/>
      <c r="AK856" s="172"/>
      <c r="AL856" s="172"/>
      <c r="AM856" s="172"/>
      <c r="AN856" s="172"/>
      <c r="AO856" s="172"/>
      <c r="AP856" s="172"/>
      <c r="AQ856" s="172"/>
      <c r="AR856" s="173"/>
      <c r="AS856" s="173"/>
    </row>
    <row r="857" ht="15.75" customHeight="1">
      <c r="A857" s="156"/>
      <c r="B857" s="156"/>
      <c r="C857" s="170"/>
      <c r="D857" s="170"/>
      <c r="E857" s="171"/>
      <c r="F857" s="172"/>
      <c r="G857" s="171"/>
      <c r="H857" s="172"/>
      <c r="I857" s="171"/>
      <c r="J857" s="172"/>
      <c r="K857" s="171"/>
      <c r="L857" s="172"/>
      <c r="M857" s="171"/>
      <c r="N857" s="172"/>
      <c r="O857" s="171"/>
      <c r="P857" s="172"/>
      <c r="Q857" s="171"/>
      <c r="R857" s="172"/>
      <c r="S857" s="171"/>
      <c r="T857" s="172"/>
      <c r="U857" s="171"/>
      <c r="V857" s="172"/>
      <c r="W857" s="171"/>
      <c r="X857" s="172"/>
      <c r="Y857" s="171"/>
      <c r="Z857" s="172"/>
      <c r="AA857" s="171"/>
      <c r="AB857" s="172"/>
      <c r="AC857" s="171"/>
      <c r="AD857" s="172"/>
      <c r="AE857" s="156"/>
      <c r="AF857" s="170"/>
      <c r="AG857" s="172"/>
      <c r="AH857" s="172"/>
      <c r="AI857" s="172"/>
      <c r="AJ857" s="172"/>
      <c r="AK857" s="172"/>
      <c r="AL857" s="172"/>
      <c r="AM857" s="172"/>
      <c r="AN857" s="172"/>
      <c r="AO857" s="172"/>
      <c r="AP857" s="172"/>
      <c r="AQ857" s="172"/>
      <c r="AR857" s="173"/>
      <c r="AS857" s="173"/>
    </row>
    <row r="858" ht="15.75" customHeight="1">
      <c r="A858" s="156"/>
      <c r="B858" s="156"/>
      <c r="C858" s="170"/>
      <c r="D858" s="170"/>
      <c r="E858" s="171"/>
      <c r="F858" s="172"/>
      <c r="G858" s="171"/>
      <c r="H858" s="172"/>
      <c r="I858" s="171"/>
      <c r="J858" s="172"/>
      <c r="K858" s="171"/>
      <c r="L858" s="172"/>
      <c r="M858" s="171"/>
      <c r="N858" s="172"/>
      <c r="O858" s="171"/>
      <c r="P858" s="172"/>
      <c r="Q858" s="171"/>
      <c r="R858" s="172"/>
      <c r="S858" s="171"/>
      <c r="T858" s="172"/>
      <c r="U858" s="171"/>
      <c r="V858" s="172"/>
      <c r="W858" s="171"/>
      <c r="X858" s="172"/>
      <c r="Y858" s="171"/>
      <c r="Z858" s="172"/>
      <c r="AA858" s="171"/>
      <c r="AB858" s="172"/>
      <c r="AC858" s="171"/>
      <c r="AD858" s="172"/>
      <c r="AE858" s="156"/>
      <c r="AF858" s="170"/>
      <c r="AG858" s="172"/>
      <c r="AH858" s="172"/>
      <c r="AI858" s="172"/>
      <c r="AJ858" s="172"/>
      <c r="AK858" s="172"/>
      <c r="AL858" s="172"/>
      <c r="AM858" s="172"/>
      <c r="AN858" s="172"/>
      <c r="AO858" s="172"/>
      <c r="AP858" s="172"/>
      <c r="AQ858" s="172"/>
      <c r="AR858" s="173"/>
      <c r="AS858" s="173"/>
    </row>
    <row r="859" ht="15.75" customHeight="1">
      <c r="A859" s="156"/>
      <c r="B859" s="156"/>
      <c r="C859" s="170"/>
      <c r="D859" s="170"/>
      <c r="E859" s="171"/>
      <c r="F859" s="172"/>
      <c r="G859" s="171"/>
      <c r="H859" s="172"/>
      <c r="I859" s="171"/>
      <c r="J859" s="172"/>
      <c r="K859" s="171"/>
      <c r="L859" s="172"/>
      <c r="M859" s="171"/>
      <c r="N859" s="172"/>
      <c r="O859" s="171"/>
      <c r="P859" s="172"/>
      <c r="Q859" s="171"/>
      <c r="R859" s="172"/>
      <c r="S859" s="171"/>
      <c r="T859" s="172"/>
      <c r="U859" s="171"/>
      <c r="V859" s="172"/>
      <c r="W859" s="171"/>
      <c r="X859" s="172"/>
      <c r="Y859" s="171"/>
      <c r="Z859" s="172"/>
      <c r="AA859" s="171"/>
      <c r="AB859" s="172"/>
      <c r="AC859" s="171"/>
      <c r="AD859" s="172"/>
      <c r="AE859" s="156"/>
      <c r="AF859" s="170"/>
      <c r="AG859" s="172"/>
      <c r="AH859" s="172"/>
      <c r="AI859" s="172"/>
      <c r="AJ859" s="172"/>
      <c r="AK859" s="172"/>
      <c r="AL859" s="172"/>
      <c r="AM859" s="172"/>
      <c r="AN859" s="172"/>
      <c r="AO859" s="172"/>
      <c r="AP859" s="172"/>
      <c r="AQ859" s="172"/>
      <c r="AR859" s="173"/>
      <c r="AS859" s="173"/>
    </row>
    <row r="860" ht="15.75" customHeight="1">
      <c r="A860" s="156"/>
      <c r="B860" s="156"/>
      <c r="C860" s="170"/>
      <c r="D860" s="170"/>
      <c r="E860" s="171"/>
      <c r="F860" s="172"/>
      <c r="G860" s="171"/>
      <c r="H860" s="172"/>
      <c r="I860" s="171"/>
      <c r="J860" s="172"/>
      <c r="K860" s="171"/>
      <c r="L860" s="172"/>
      <c r="M860" s="171"/>
      <c r="N860" s="172"/>
      <c r="O860" s="171"/>
      <c r="P860" s="172"/>
      <c r="Q860" s="171"/>
      <c r="R860" s="172"/>
      <c r="S860" s="171"/>
      <c r="T860" s="172"/>
      <c r="U860" s="171"/>
      <c r="V860" s="172"/>
      <c r="W860" s="171"/>
      <c r="X860" s="172"/>
      <c r="Y860" s="171"/>
      <c r="Z860" s="172"/>
      <c r="AA860" s="171"/>
      <c r="AB860" s="172"/>
      <c r="AC860" s="171"/>
      <c r="AD860" s="172"/>
      <c r="AE860" s="156"/>
      <c r="AF860" s="170"/>
      <c r="AG860" s="172"/>
      <c r="AH860" s="172"/>
      <c r="AI860" s="172"/>
      <c r="AJ860" s="172"/>
      <c r="AK860" s="172"/>
      <c r="AL860" s="172"/>
      <c r="AM860" s="172"/>
      <c r="AN860" s="172"/>
      <c r="AO860" s="172"/>
      <c r="AP860" s="172"/>
      <c r="AQ860" s="172"/>
      <c r="AR860" s="173"/>
      <c r="AS860" s="173"/>
    </row>
    <row r="861" ht="15.75" customHeight="1">
      <c r="A861" s="156"/>
      <c r="B861" s="156"/>
      <c r="C861" s="170"/>
      <c r="D861" s="170"/>
      <c r="E861" s="171"/>
      <c r="F861" s="172"/>
      <c r="G861" s="171"/>
      <c r="H861" s="172"/>
      <c r="I861" s="171"/>
      <c r="J861" s="172"/>
      <c r="K861" s="171"/>
      <c r="L861" s="172"/>
      <c r="M861" s="171"/>
      <c r="N861" s="172"/>
      <c r="O861" s="171"/>
      <c r="P861" s="172"/>
      <c r="Q861" s="171"/>
      <c r="R861" s="172"/>
      <c r="S861" s="171"/>
      <c r="T861" s="172"/>
      <c r="U861" s="171"/>
      <c r="V861" s="172"/>
      <c r="W861" s="171"/>
      <c r="X861" s="172"/>
      <c r="Y861" s="171"/>
      <c r="Z861" s="172"/>
      <c r="AA861" s="171"/>
      <c r="AB861" s="172"/>
      <c r="AC861" s="171"/>
      <c r="AD861" s="172"/>
      <c r="AE861" s="156"/>
      <c r="AF861" s="170"/>
      <c r="AG861" s="172"/>
      <c r="AH861" s="172"/>
      <c r="AI861" s="172"/>
      <c r="AJ861" s="172"/>
      <c r="AK861" s="172"/>
      <c r="AL861" s="172"/>
      <c r="AM861" s="172"/>
      <c r="AN861" s="172"/>
      <c r="AO861" s="172"/>
      <c r="AP861" s="172"/>
      <c r="AQ861" s="172"/>
      <c r="AR861" s="173"/>
      <c r="AS861" s="173"/>
    </row>
    <row r="862" ht="15.75" customHeight="1">
      <c r="A862" s="156"/>
      <c r="B862" s="156"/>
      <c r="C862" s="170"/>
      <c r="D862" s="170"/>
      <c r="E862" s="171"/>
      <c r="F862" s="172"/>
      <c r="G862" s="171"/>
      <c r="H862" s="172"/>
      <c r="I862" s="171"/>
      <c r="J862" s="172"/>
      <c r="K862" s="171"/>
      <c r="L862" s="172"/>
      <c r="M862" s="171"/>
      <c r="N862" s="172"/>
      <c r="O862" s="171"/>
      <c r="P862" s="172"/>
      <c r="Q862" s="171"/>
      <c r="R862" s="172"/>
      <c r="S862" s="171"/>
      <c r="T862" s="172"/>
      <c r="U862" s="171"/>
      <c r="V862" s="172"/>
      <c r="W862" s="171"/>
      <c r="X862" s="172"/>
      <c r="Y862" s="171"/>
      <c r="Z862" s="172"/>
      <c r="AA862" s="171"/>
      <c r="AB862" s="172"/>
      <c r="AC862" s="171"/>
      <c r="AD862" s="172"/>
      <c r="AE862" s="156"/>
      <c r="AF862" s="170"/>
      <c r="AG862" s="172"/>
      <c r="AH862" s="172"/>
      <c r="AI862" s="172"/>
      <c r="AJ862" s="172"/>
      <c r="AK862" s="172"/>
      <c r="AL862" s="172"/>
      <c r="AM862" s="172"/>
      <c r="AN862" s="172"/>
      <c r="AO862" s="172"/>
      <c r="AP862" s="172"/>
      <c r="AQ862" s="172"/>
      <c r="AR862" s="173"/>
      <c r="AS862" s="173"/>
    </row>
    <row r="863" ht="15.75" customHeight="1">
      <c r="A863" s="156"/>
      <c r="B863" s="156"/>
      <c r="C863" s="170"/>
      <c r="D863" s="170"/>
      <c r="E863" s="171"/>
      <c r="F863" s="172"/>
      <c r="G863" s="171"/>
      <c r="H863" s="172"/>
      <c r="I863" s="171"/>
      <c r="J863" s="172"/>
      <c r="K863" s="171"/>
      <c r="L863" s="172"/>
      <c r="M863" s="171"/>
      <c r="N863" s="172"/>
      <c r="O863" s="171"/>
      <c r="P863" s="172"/>
      <c r="Q863" s="171"/>
      <c r="R863" s="172"/>
      <c r="S863" s="171"/>
      <c r="T863" s="172"/>
      <c r="U863" s="171"/>
      <c r="V863" s="172"/>
      <c r="W863" s="171"/>
      <c r="X863" s="172"/>
      <c r="Y863" s="171"/>
      <c r="Z863" s="172"/>
      <c r="AA863" s="171"/>
      <c r="AB863" s="172"/>
      <c r="AC863" s="171"/>
      <c r="AD863" s="172"/>
      <c r="AE863" s="156"/>
      <c r="AF863" s="170"/>
      <c r="AG863" s="172"/>
      <c r="AH863" s="172"/>
      <c r="AI863" s="172"/>
      <c r="AJ863" s="172"/>
      <c r="AK863" s="172"/>
      <c r="AL863" s="172"/>
      <c r="AM863" s="172"/>
      <c r="AN863" s="172"/>
      <c r="AO863" s="172"/>
      <c r="AP863" s="172"/>
      <c r="AQ863" s="172"/>
      <c r="AR863" s="173"/>
      <c r="AS863" s="173"/>
    </row>
    <row r="864" ht="15.75" customHeight="1">
      <c r="A864" s="156"/>
      <c r="B864" s="156"/>
      <c r="C864" s="170"/>
      <c r="D864" s="170"/>
      <c r="E864" s="171"/>
      <c r="F864" s="172"/>
      <c r="G864" s="171"/>
      <c r="H864" s="172"/>
      <c r="I864" s="171"/>
      <c r="J864" s="172"/>
      <c r="K864" s="171"/>
      <c r="L864" s="172"/>
      <c r="M864" s="171"/>
      <c r="N864" s="172"/>
      <c r="O864" s="171"/>
      <c r="P864" s="172"/>
      <c r="Q864" s="171"/>
      <c r="R864" s="172"/>
      <c r="S864" s="171"/>
      <c r="T864" s="172"/>
      <c r="U864" s="171"/>
      <c r="V864" s="172"/>
      <c r="W864" s="171"/>
      <c r="X864" s="172"/>
      <c r="Y864" s="171"/>
      <c r="Z864" s="172"/>
      <c r="AA864" s="171"/>
      <c r="AB864" s="172"/>
      <c r="AC864" s="171"/>
      <c r="AD864" s="172"/>
      <c r="AE864" s="156"/>
      <c r="AF864" s="170"/>
      <c r="AG864" s="172"/>
      <c r="AH864" s="172"/>
      <c r="AI864" s="172"/>
      <c r="AJ864" s="172"/>
      <c r="AK864" s="172"/>
      <c r="AL864" s="172"/>
      <c r="AM864" s="172"/>
      <c r="AN864" s="172"/>
      <c r="AO864" s="172"/>
      <c r="AP864" s="172"/>
      <c r="AQ864" s="172"/>
      <c r="AR864" s="173"/>
      <c r="AS864" s="173"/>
    </row>
    <row r="865" ht="15.75" customHeight="1">
      <c r="A865" s="156"/>
      <c r="B865" s="156"/>
      <c r="C865" s="170"/>
      <c r="D865" s="170"/>
      <c r="E865" s="171"/>
      <c r="F865" s="172"/>
      <c r="G865" s="171"/>
      <c r="H865" s="172"/>
      <c r="I865" s="171"/>
      <c r="J865" s="172"/>
      <c r="K865" s="171"/>
      <c r="L865" s="172"/>
      <c r="M865" s="171"/>
      <c r="N865" s="172"/>
      <c r="O865" s="171"/>
      <c r="P865" s="172"/>
      <c r="Q865" s="171"/>
      <c r="R865" s="172"/>
      <c r="S865" s="171"/>
      <c r="T865" s="172"/>
      <c r="U865" s="171"/>
      <c r="V865" s="172"/>
      <c r="W865" s="171"/>
      <c r="X865" s="172"/>
      <c r="Y865" s="171"/>
      <c r="Z865" s="172"/>
      <c r="AA865" s="171"/>
      <c r="AB865" s="172"/>
      <c r="AC865" s="171"/>
      <c r="AD865" s="172"/>
      <c r="AE865" s="156"/>
      <c r="AF865" s="170"/>
      <c r="AG865" s="172"/>
      <c r="AH865" s="172"/>
      <c r="AI865" s="172"/>
      <c r="AJ865" s="172"/>
      <c r="AK865" s="172"/>
      <c r="AL865" s="172"/>
      <c r="AM865" s="172"/>
      <c r="AN865" s="172"/>
      <c r="AO865" s="172"/>
      <c r="AP865" s="172"/>
      <c r="AQ865" s="172"/>
      <c r="AR865" s="173"/>
      <c r="AS865" s="173"/>
    </row>
    <row r="866" ht="15.75" customHeight="1">
      <c r="A866" s="156"/>
      <c r="B866" s="156"/>
      <c r="C866" s="170"/>
      <c r="D866" s="170"/>
      <c r="E866" s="171"/>
      <c r="F866" s="172"/>
      <c r="G866" s="171"/>
      <c r="H866" s="172"/>
      <c r="I866" s="171"/>
      <c r="J866" s="172"/>
      <c r="K866" s="171"/>
      <c r="L866" s="172"/>
      <c r="M866" s="171"/>
      <c r="N866" s="172"/>
      <c r="O866" s="171"/>
      <c r="P866" s="172"/>
      <c r="Q866" s="171"/>
      <c r="R866" s="172"/>
      <c r="S866" s="171"/>
      <c r="T866" s="172"/>
      <c r="U866" s="171"/>
      <c r="V866" s="172"/>
      <c r="W866" s="171"/>
      <c r="X866" s="172"/>
      <c r="Y866" s="171"/>
      <c r="Z866" s="172"/>
      <c r="AA866" s="171"/>
      <c r="AB866" s="172"/>
      <c r="AC866" s="171"/>
      <c r="AD866" s="172"/>
      <c r="AE866" s="156"/>
      <c r="AF866" s="170"/>
      <c r="AG866" s="172"/>
      <c r="AH866" s="172"/>
      <c r="AI866" s="172"/>
      <c r="AJ866" s="172"/>
      <c r="AK866" s="172"/>
      <c r="AL866" s="172"/>
      <c r="AM866" s="172"/>
      <c r="AN866" s="172"/>
      <c r="AO866" s="172"/>
      <c r="AP866" s="172"/>
      <c r="AQ866" s="172"/>
      <c r="AR866" s="173"/>
      <c r="AS866" s="173"/>
    </row>
    <row r="867" ht="15.75" customHeight="1">
      <c r="A867" s="156"/>
      <c r="B867" s="156"/>
      <c r="C867" s="170"/>
      <c r="D867" s="170"/>
      <c r="E867" s="171"/>
      <c r="F867" s="172"/>
      <c r="G867" s="171"/>
      <c r="H867" s="172"/>
      <c r="I867" s="171"/>
      <c r="J867" s="172"/>
      <c r="K867" s="171"/>
      <c r="L867" s="172"/>
      <c r="M867" s="171"/>
      <c r="N867" s="172"/>
      <c r="O867" s="171"/>
      <c r="P867" s="172"/>
      <c r="Q867" s="171"/>
      <c r="R867" s="172"/>
      <c r="S867" s="171"/>
      <c r="T867" s="172"/>
      <c r="U867" s="171"/>
      <c r="V867" s="172"/>
      <c r="W867" s="171"/>
      <c r="X867" s="172"/>
      <c r="Y867" s="171"/>
      <c r="Z867" s="172"/>
      <c r="AA867" s="171"/>
      <c r="AB867" s="172"/>
      <c r="AC867" s="171"/>
      <c r="AD867" s="172"/>
      <c r="AE867" s="156"/>
      <c r="AF867" s="170"/>
      <c r="AG867" s="172"/>
      <c r="AH867" s="172"/>
      <c r="AI867" s="172"/>
      <c r="AJ867" s="172"/>
      <c r="AK867" s="172"/>
      <c r="AL867" s="172"/>
      <c r="AM867" s="172"/>
      <c r="AN867" s="172"/>
      <c r="AO867" s="172"/>
      <c r="AP867" s="172"/>
      <c r="AQ867" s="172"/>
      <c r="AR867" s="173"/>
      <c r="AS867" s="173"/>
    </row>
    <row r="868" ht="15.75" customHeight="1">
      <c r="A868" s="156"/>
      <c r="B868" s="156"/>
      <c r="C868" s="170"/>
      <c r="D868" s="170"/>
      <c r="E868" s="171"/>
      <c r="F868" s="172"/>
      <c r="G868" s="171"/>
      <c r="H868" s="172"/>
      <c r="I868" s="171"/>
      <c r="J868" s="172"/>
      <c r="K868" s="171"/>
      <c r="L868" s="172"/>
      <c r="M868" s="171"/>
      <c r="N868" s="172"/>
      <c r="O868" s="171"/>
      <c r="P868" s="172"/>
      <c r="Q868" s="171"/>
      <c r="R868" s="172"/>
      <c r="S868" s="171"/>
      <c r="T868" s="172"/>
      <c r="U868" s="171"/>
      <c r="V868" s="172"/>
      <c r="W868" s="171"/>
      <c r="X868" s="172"/>
      <c r="Y868" s="171"/>
      <c r="Z868" s="172"/>
      <c r="AA868" s="171"/>
      <c r="AB868" s="172"/>
      <c r="AC868" s="171"/>
      <c r="AD868" s="172"/>
      <c r="AE868" s="156"/>
      <c r="AF868" s="170"/>
      <c r="AG868" s="172"/>
      <c r="AH868" s="172"/>
      <c r="AI868" s="172"/>
      <c r="AJ868" s="172"/>
      <c r="AK868" s="172"/>
      <c r="AL868" s="172"/>
      <c r="AM868" s="172"/>
      <c r="AN868" s="172"/>
      <c r="AO868" s="172"/>
      <c r="AP868" s="172"/>
      <c r="AQ868" s="172"/>
      <c r="AR868" s="173"/>
      <c r="AS868" s="173"/>
    </row>
    <row r="869" ht="15.75" customHeight="1">
      <c r="A869" s="156"/>
      <c r="B869" s="156"/>
      <c r="C869" s="170"/>
      <c r="D869" s="170"/>
      <c r="E869" s="171"/>
      <c r="F869" s="172"/>
      <c r="G869" s="171"/>
      <c r="H869" s="172"/>
      <c r="I869" s="171"/>
      <c r="J869" s="172"/>
      <c r="K869" s="171"/>
      <c r="L869" s="172"/>
      <c r="M869" s="171"/>
      <c r="N869" s="172"/>
      <c r="O869" s="171"/>
      <c r="P869" s="172"/>
      <c r="Q869" s="171"/>
      <c r="R869" s="172"/>
      <c r="S869" s="171"/>
      <c r="T869" s="172"/>
      <c r="U869" s="171"/>
      <c r="V869" s="172"/>
      <c r="W869" s="171"/>
      <c r="X869" s="172"/>
      <c r="Y869" s="171"/>
      <c r="Z869" s="172"/>
      <c r="AA869" s="171"/>
      <c r="AB869" s="172"/>
      <c r="AC869" s="171"/>
      <c r="AD869" s="172"/>
      <c r="AE869" s="156"/>
      <c r="AF869" s="170"/>
      <c r="AG869" s="172"/>
      <c r="AH869" s="172"/>
      <c r="AI869" s="172"/>
      <c r="AJ869" s="172"/>
      <c r="AK869" s="172"/>
      <c r="AL869" s="172"/>
      <c r="AM869" s="172"/>
      <c r="AN869" s="172"/>
      <c r="AO869" s="172"/>
      <c r="AP869" s="172"/>
      <c r="AQ869" s="172"/>
      <c r="AR869" s="173"/>
      <c r="AS869" s="173"/>
    </row>
    <row r="870" ht="15.75" customHeight="1">
      <c r="A870" s="156"/>
      <c r="B870" s="156"/>
      <c r="C870" s="170"/>
      <c r="D870" s="170"/>
      <c r="E870" s="171"/>
      <c r="F870" s="172"/>
      <c r="G870" s="171"/>
      <c r="H870" s="172"/>
      <c r="I870" s="171"/>
      <c r="J870" s="172"/>
      <c r="K870" s="171"/>
      <c r="L870" s="172"/>
      <c r="M870" s="171"/>
      <c r="N870" s="172"/>
      <c r="O870" s="171"/>
      <c r="P870" s="172"/>
      <c r="Q870" s="171"/>
      <c r="R870" s="172"/>
      <c r="S870" s="171"/>
      <c r="T870" s="172"/>
      <c r="U870" s="171"/>
      <c r="V870" s="172"/>
      <c r="W870" s="171"/>
      <c r="X870" s="172"/>
      <c r="Y870" s="171"/>
      <c r="Z870" s="172"/>
      <c r="AA870" s="171"/>
      <c r="AB870" s="172"/>
      <c r="AC870" s="171"/>
      <c r="AD870" s="172"/>
      <c r="AE870" s="156"/>
      <c r="AF870" s="170"/>
      <c r="AG870" s="172"/>
      <c r="AH870" s="172"/>
      <c r="AI870" s="172"/>
      <c r="AJ870" s="172"/>
      <c r="AK870" s="172"/>
      <c r="AL870" s="172"/>
      <c r="AM870" s="172"/>
      <c r="AN870" s="172"/>
      <c r="AO870" s="172"/>
      <c r="AP870" s="172"/>
      <c r="AQ870" s="172"/>
      <c r="AR870" s="173"/>
      <c r="AS870" s="173"/>
    </row>
    <row r="871" ht="15.75" customHeight="1">
      <c r="A871" s="156"/>
      <c r="B871" s="156"/>
      <c r="C871" s="170"/>
      <c r="D871" s="170"/>
      <c r="E871" s="171"/>
      <c r="F871" s="172"/>
      <c r="G871" s="171"/>
      <c r="H871" s="172"/>
      <c r="I871" s="171"/>
      <c r="J871" s="172"/>
      <c r="K871" s="171"/>
      <c r="L871" s="172"/>
      <c r="M871" s="171"/>
      <c r="N871" s="172"/>
      <c r="O871" s="171"/>
      <c r="P871" s="172"/>
      <c r="Q871" s="171"/>
      <c r="R871" s="172"/>
      <c r="S871" s="171"/>
      <c r="T871" s="172"/>
      <c r="U871" s="171"/>
      <c r="V871" s="172"/>
      <c r="W871" s="171"/>
      <c r="X871" s="172"/>
      <c r="Y871" s="171"/>
      <c r="Z871" s="172"/>
      <c r="AA871" s="171"/>
      <c r="AB871" s="172"/>
      <c r="AC871" s="171"/>
      <c r="AD871" s="172"/>
      <c r="AE871" s="156"/>
      <c r="AF871" s="170"/>
      <c r="AG871" s="172"/>
      <c r="AH871" s="172"/>
      <c r="AI871" s="172"/>
      <c r="AJ871" s="172"/>
      <c r="AK871" s="172"/>
      <c r="AL871" s="172"/>
      <c r="AM871" s="172"/>
      <c r="AN871" s="172"/>
      <c r="AO871" s="172"/>
      <c r="AP871" s="172"/>
      <c r="AQ871" s="172"/>
      <c r="AR871" s="173"/>
      <c r="AS871" s="173"/>
    </row>
    <row r="872" ht="15.75" customHeight="1">
      <c r="A872" s="156"/>
      <c r="B872" s="156"/>
      <c r="C872" s="170"/>
      <c r="D872" s="170"/>
      <c r="E872" s="171"/>
      <c r="F872" s="172"/>
      <c r="G872" s="171"/>
      <c r="H872" s="172"/>
      <c r="I872" s="171"/>
      <c r="J872" s="172"/>
      <c r="K872" s="171"/>
      <c r="L872" s="172"/>
      <c r="M872" s="171"/>
      <c r="N872" s="172"/>
      <c r="O872" s="171"/>
      <c r="P872" s="172"/>
      <c r="Q872" s="171"/>
      <c r="R872" s="172"/>
      <c r="S872" s="171"/>
      <c r="T872" s="172"/>
      <c r="U872" s="171"/>
      <c r="V872" s="172"/>
      <c r="W872" s="171"/>
      <c r="X872" s="172"/>
      <c r="Y872" s="171"/>
      <c r="Z872" s="172"/>
      <c r="AA872" s="171"/>
      <c r="AB872" s="172"/>
      <c r="AC872" s="171"/>
      <c r="AD872" s="172"/>
      <c r="AE872" s="156"/>
      <c r="AF872" s="170"/>
      <c r="AG872" s="172"/>
      <c r="AH872" s="172"/>
      <c r="AI872" s="172"/>
      <c r="AJ872" s="172"/>
      <c r="AK872" s="172"/>
      <c r="AL872" s="172"/>
      <c r="AM872" s="172"/>
      <c r="AN872" s="172"/>
      <c r="AO872" s="172"/>
      <c r="AP872" s="172"/>
      <c r="AQ872" s="172"/>
      <c r="AR872" s="173"/>
      <c r="AS872" s="173"/>
    </row>
    <row r="873" ht="15.75" customHeight="1">
      <c r="A873" s="156"/>
      <c r="B873" s="156"/>
      <c r="C873" s="170"/>
      <c r="D873" s="170"/>
      <c r="E873" s="171"/>
      <c r="F873" s="172"/>
      <c r="G873" s="171"/>
      <c r="H873" s="172"/>
      <c r="I873" s="171"/>
      <c r="J873" s="172"/>
      <c r="K873" s="171"/>
      <c r="L873" s="172"/>
      <c r="M873" s="171"/>
      <c r="N873" s="172"/>
      <c r="O873" s="171"/>
      <c r="P873" s="172"/>
      <c r="Q873" s="171"/>
      <c r="R873" s="172"/>
      <c r="S873" s="171"/>
      <c r="T873" s="172"/>
      <c r="U873" s="171"/>
      <c r="V873" s="172"/>
      <c r="W873" s="171"/>
      <c r="X873" s="172"/>
      <c r="Y873" s="171"/>
      <c r="Z873" s="172"/>
      <c r="AA873" s="171"/>
      <c r="AB873" s="172"/>
      <c r="AC873" s="171"/>
      <c r="AD873" s="172"/>
      <c r="AE873" s="156"/>
      <c r="AF873" s="170"/>
      <c r="AG873" s="172"/>
      <c r="AH873" s="172"/>
      <c r="AI873" s="172"/>
      <c r="AJ873" s="172"/>
      <c r="AK873" s="172"/>
      <c r="AL873" s="172"/>
      <c r="AM873" s="172"/>
      <c r="AN873" s="172"/>
      <c r="AO873" s="172"/>
      <c r="AP873" s="172"/>
      <c r="AQ873" s="172"/>
      <c r="AR873" s="173"/>
      <c r="AS873" s="173"/>
    </row>
    <row r="874" ht="15.75" customHeight="1">
      <c r="A874" s="156"/>
      <c r="B874" s="156"/>
      <c r="C874" s="170"/>
      <c r="D874" s="170"/>
      <c r="E874" s="171"/>
      <c r="F874" s="172"/>
      <c r="G874" s="171"/>
      <c r="H874" s="172"/>
      <c r="I874" s="171"/>
      <c r="J874" s="172"/>
      <c r="K874" s="171"/>
      <c r="L874" s="172"/>
      <c r="M874" s="171"/>
      <c r="N874" s="172"/>
      <c r="O874" s="171"/>
      <c r="P874" s="172"/>
      <c r="Q874" s="171"/>
      <c r="R874" s="172"/>
      <c r="S874" s="171"/>
      <c r="T874" s="172"/>
      <c r="U874" s="171"/>
      <c r="V874" s="172"/>
      <c r="W874" s="171"/>
      <c r="X874" s="172"/>
      <c r="Y874" s="171"/>
      <c r="Z874" s="172"/>
      <c r="AA874" s="171"/>
      <c r="AB874" s="172"/>
      <c r="AC874" s="171"/>
      <c r="AD874" s="172"/>
      <c r="AE874" s="156"/>
      <c r="AF874" s="170"/>
      <c r="AG874" s="172"/>
      <c r="AH874" s="172"/>
      <c r="AI874" s="172"/>
      <c r="AJ874" s="172"/>
      <c r="AK874" s="172"/>
      <c r="AL874" s="172"/>
      <c r="AM874" s="172"/>
      <c r="AN874" s="172"/>
      <c r="AO874" s="172"/>
      <c r="AP874" s="172"/>
      <c r="AQ874" s="172"/>
      <c r="AR874" s="173"/>
      <c r="AS874" s="173"/>
    </row>
    <row r="875" ht="15.75" customHeight="1">
      <c r="A875" s="156"/>
      <c r="B875" s="156"/>
      <c r="C875" s="170"/>
      <c r="D875" s="170"/>
      <c r="E875" s="171"/>
      <c r="F875" s="172"/>
      <c r="G875" s="171"/>
      <c r="H875" s="172"/>
      <c r="I875" s="171"/>
      <c r="J875" s="172"/>
      <c r="K875" s="171"/>
      <c r="L875" s="172"/>
      <c r="M875" s="171"/>
      <c r="N875" s="172"/>
      <c r="O875" s="171"/>
      <c r="P875" s="172"/>
      <c r="Q875" s="171"/>
      <c r="R875" s="172"/>
      <c r="S875" s="171"/>
      <c r="T875" s="172"/>
      <c r="U875" s="171"/>
      <c r="V875" s="172"/>
      <c r="W875" s="171"/>
      <c r="X875" s="172"/>
      <c r="Y875" s="171"/>
      <c r="Z875" s="172"/>
      <c r="AA875" s="171"/>
      <c r="AB875" s="172"/>
      <c r="AC875" s="171"/>
      <c r="AD875" s="172"/>
      <c r="AE875" s="156"/>
      <c r="AF875" s="170"/>
      <c r="AG875" s="172"/>
      <c r="AH875" s="172"/>
      <c r="AI875" s="172"/>
      <c r="AJ875" s="172"/>
      <c r="AK875" s="172"/>
      <c r="AL875" s="172"/>
      <c r="AM875" s="172"/>
      <c r="AN875" s="172"/>
      <c r="AO875" s="172"/>
      <c r="AP875" s="172"/>
      <c r="AQ875" s="172"/>
      <c r="AR875" s="173"/>
      <c r="AS875" s="173"/>
    </row>
    <row r="876" ht="15.75" customHeight="1">
      <c r="A876" s="156"/>
      <c r="B876" s="156"/>
      <c r="C876" s="170"/>
      <c r="D876" s="170"/>
      <c r="E876" s="171"/>
      <c r="F876" s="172"/>
      <c r="G876" s="171"/>
      <c r="H876" s="172"/>
      <c r="I876" s="171"/>
      <c r="J876" s="172"/>
      <c r="K876" s="171"/>
      <c r="L876" s="172"/>
      <c r="M876" s="171"/>
      <c r="N876" s="172"/>
      <c r="O876" s="171"/>
      <c r="P876" s="172"/>
      <c r="Q876" s="171"/>
      <c r="R876" s="172"/>
      <c r="S876" s="171"/>
      <c r="T876" s="172"/>
      <c r="U876" s="171"/>
      <c r="V876" s="172"/>
      <c r="W876" s="171"/>
      <c r="X876" s="172"/>
      <c r="Y876" s="171"/>
      <c r="Z876" s="172"/>
      <c r="AA876" s="171"/>
      <c r="AB876" s="172"/>
      <c r="AC876" s="171"/>
      <c r="AD876" s="172"/>
      <c r="AE876" s="156"/>
      <c r="AF876" s="170"/>
      <c r="AG876" s="172"/>
      <c r="AH876" s="172"/>
      <c r="AI876" s="172"/>
      <c r="AJ876" s="172"/>
      <c r="AK876" s="172"/>
      <c r="AL876" s="172"/>
      <c r="AM876" s="172"/>
      <c r="AN876" s="172"/>
      <c r="AO876" s="172"/>
      <c r="AP876" s="172"/>
      <c r="AQ876" s="172"/>
      <c r="AR876" s="173"/>
      <c r="AS876" s="173"/>
    </row>
    <row r="877" ht="15.75" customHeight="1">
      <c r="A877" s="156"/>
      <c r="B877" s="156"/>
      <c r="C877" s="170"/>
      <c r="D877" s="170"/>
      <c r="E877" s="171"/>
      <c r="F877" s="172"/>
      <c r="G877" s="171"/>
      <c r="H877" s="172"/>
      <c r="I877" s="171"/>
      <c r="J877" s="172"/>
      <c r="K877" s="171"/>
      <c r="L877" s="172"/>
      <c r="M877" s="171"/>
      <c r="N877" s="172"/>
      <c r="O877" s="171"/>
      <c r="P877" s="172"/>
      <c r="Q877" s="171"/>
      <c r="R877" s="172"/>
      <c r="S877" s="171"/>
      <c r="T877" s="172"/>
      <c r="U877" s="171"/>
      <c r="V877" s="172"/>
      <c r="W877" s="171"/>
      <c r="X877" s="172"/>
      <c r="Y877" s="171"/>
      <c r="Z877" s="172"/>
      <c r="AA877" s="171"/>
      <c r="AB877" s="172"/>
      <c r="AC877" s="171"/>
      <c r="AD877" s="172"/>
      <c r="AE877" s="156"/>
      <c r="AF877" s="170"/>
      <c r="AG877" s="172"/>
      <c r="AH877" s="172"/>
      <c r="AI877" s="172"/>
      <c r="AJ877" s="172"/>
      <c r="AK877" s="172"/>
      <c r="AL877" s="172"/>
      <c r="AM877" s="172"/>
      <c r="AN877" s="172"/>
      <c r="AO877" s="172"/>
      <c r="AP877" s="172"/>
      <c r="AQ877" s="172"/>
      <c r="AR877" s="173"/>
      <c r="AS877" s="173"/>
    </row>
    <row r="878" ht="15.75" customHeight="1">
      <c r="A878" s="156"/>
      <c r="B878" s="156"/>
      <c r="C878" s="170"/>
      <c r="D878" s="170"/>
      <c r="E878" s="171"/>
      <c r="F878" s="172"/>
      <c r="G878" s="171"/>
      <c r="H878" s="172"/>
      <c r="I878" s="171"/>
      <c r="J878" s="172"/>
      <c r="K878" s="171"/>
      <c r="L878" s="172"/>
      <c r="M878" s="171"/>
      <c r="N878" s="172"/>
      <c r="O878" s="171"/>
      <c r="P878" s="172"/>
      <c r="Q878" s="171"/>
      <c r="R878" s="172"/>
      <c r="S878" s="171"/>
      <c r="T878" s="172"/>
      <c r="U878" s="171"/>
      <c r="V878" s="172"/>
      <c r="W878" s="171"/>
      <c r="X878" s="172"/>
      <c r="Y878" s="171"/>
      <c r="Z878" s="172"/>
      <c r="AA878" s="171"/>
      <c r="AB878" s="172"/>
      <c r="AC878" s="171"/>
      <c r="AD878" s="172"/>
      <c r="AE878" s="156"/>
      <c r="AF878" s="170"/>
      <c r="AG878" s="172"/>
      <c r="AH878" s="172"/>
      <c r="AI878" s="172"/>
      <c r="AJ878" s="172"/>
      <c r="AK878" s="172"/>
      <c r="AL878" s="172"/>
      <c r="AM878" s="172"/>
      <c r="AN878" s="172"/>
      <c r="AO878" s="172"/>
      <c r="AP878" s="172"/>
      <c r="AQ878" s="172"/>
      <c r="AR878" s="173"/>
      <c r="AS878" s="173"/>
    </row>
    <row r="879" ht="15.75" customHeight="1">
      <c r="A879" s="156"/>
      <c r="B879" s="156"/>
      <c r="C879" s="170"/>
      <c r="D879" s="170"/>
      <c r="E879" s="171"/>
      <c r="F879" s="172"/>
      <c r="G879" s="171"/>
      <c r="H879" s="172"/>
      <c r="I879" s="171"/>
      <c r="J879" s="172"/>
      <c r="K879" s="171"/>
      <c r="L879" s="172"/>
      <c r="M879" s="171"/>
      <c r="N879" s="172"/>
      <c r="O879" s="171"/>
      <c r="P879" s="172"/>
      <c r="Q879" s="171"/>
      <c r="R879" s="172"/>
      <c r="S879" s="171"/>
      <c r="T879" s="172"/>
      <c r="U879" s="171"/>
      <c r="V879" s="172"/>
      <c r="W879" s="171"/>
      <c r="X879" s="172"/>
      <c r="Y879" s="171"/>
      <c r="Z879" s="172"/>
      <c r="AA879" s="171"/>
      <c r="AB879" s="172"/>
      <c r="AC879" s="171"/>
      <c r="AD879" s="172"/>
      <c r="AE879" s="156"/>
      <c r="AF879" s="170"/>
      <c r="AG879" s="172"/>
      <c r="AH879" s="172"/>
      <c r="AI879" s="172"/>
      <c r="AJ879" s="172"/>
      <c r="AK879" s="172"/>
      <c r="AL879" s="172"/>
      <c r="AM879" s="172"/>
      <c r="AN879" s="172"/>
      <c r="AO879" s="172"/>
      <c r="AP879" s="172"/>
      <c r="AQ879" s="172"/>
      <c r="AR879" s="173"/>
      <c r="AS879" s="173"/>
    </row>
    <row r="880" ht="15.75" customHeight="1">
      <c r="A880" s="156"/>
      <c r="B880" s="156"/>
      <c r="C880" s="170"/>
      <c r="D880" s="170"/>
      <c r="E880" s="171"/>
      <c r="F880" s="172"/>
      <c r="G880" s="171"/>
      <c r="H880" s="172"/>
      <c r="I880" s="171"/>
      <c r="J880" s="172"/>
      <c r="K880" s="171"/>
      <c r="L880" s="172"/>
      <c r="M880" s="171"/>
      <c r="N880" s="172"/>
      <c r="O880" s="171"/>
      <c r="P880" s="172"/>
      <c r="Q880" s="171"/>
      <c r="R880" s="172"/>
      <c r="S880" s="171"/>
      <c r="T880" s="172"/>
      <c r="U880" s="171"/>
      <c r="V880" s="172"/>
      <c r="W880" s="171"/>
      <c r="X880" s="172"/>
      <c r="Y880" s="171"/>
      <c r="Z880" s="172"/>
      <c r="AA880" s="171"/>
      <c r="AB880" s="172"/>
      <c r="AC880" s="171"/>
      <c r="AD880" s="172"/>
      <c r="AE880" s="156"/>
      <c r="AF880" s="170"/>
      <c r="AG880" s="172"/>
      <c r="AH880" s="172"/>
      <c r="AI880" s="172"/>
      <c r="AJ880" s="172"/>
      <c r="AK880" s="172"/>
      <c r="AL880" s="172"/>
      <c r="AM880" s="172"/>
      <c r="AN880" s="172"/>
      <c r="AO880" s="172"/>
      <c r="AP880" s="172"/>
      <c r="AQ880" s="172"/>
      <c r="AR880" s="173"/>
      <c r="AS880" s="173"/>
    </row>
    <row r="881" ht="15.75" customHeight="1">
      <c r="A881" s="156"/>
      <c r="B881" s="156"/>
      <c r="C881" s="170"/>
      <c r="D881" s="170"/>
      <c r="E881" s="171"/>
      <c r="F881" s="172"/>
      <c r="G881" s="171"/>
      <c r="H881" s="172"/>
      <c r="I881" s="171"/>
      <c r="J881" s="172"/>
      <c r="K881" s="171"/>
      <c r="L881" s="172"/>
      <c r="M881" s="171"/>
      <c r="N881" s="172"/>
      <c r="O881" s="171"/>
      <c r="P881" s="172"/>
      <c r="Q881" s="171"/>
      <c r="R881" s="172"/>
      <c r="S881" s="171"/>
      <c r="T881" s="172"/>
      <c r="U881" s="171"/>
      <c r="V881" s="172"/>
      <c r="W881" s="171"/>
      <c r="X881" s="172"/>
      <c r="Y881" s="171"/>
      <c r="Z881" s="172"/>
      <c r="AA881" s="171"/>
      <c r="AB881" s="172"/>
      <c r="AC881" s="171"/>
      <c r="AD881" s="172"/>
      <c r="AE881" s="156"/>
      <c r="AF881" s="170"/>
      <c r="AG881" s="172"/>
      <c r="AH881" s="172"/>
      <c r="AI881" s="172"/>
      <c r="AJ881" s="172"/>
      <c r="AK881" s="172"/>
      <c r="AL881" s="172"/>
      <c r="AM881" s="172"/>
      <c r="AN881" s="172"/>
      <c r="AO881" s="172"/>
      <c r="AP881" s="172"/>
      <c r="AQ881" s="172"/>
      <c r="AR881" s="173"/>
      <c r="AS881" s="173"/>
    </row>
    <row r="882" ht="15.75" customHeight="1">
      <c r="A882" s="156"/>
      <c r="B882" s="156"/>
      <c r="C882" s="170"/>
      <c r="D882" s="170"/>
      <c r="E882" s="171"/>
      <c r="F882" s="172"/>
      <c r="G882" s="171"/>
      <c r="H882" s="172"/>
      <c r="I882" s="171"/>
      <c r="J882" s="172"/>
      <c r="K882" s="171"/>
      <c r="L882" s="172"/>
      <c r="M882" s="171"/>
      <c r="N882" s="172"/>
      <c r="O882" s="171"/>
      <c r="P882" s="172"/>
      <c r="Q882" s="171"/>
      <c r="R882" s="172"/>
      <c r="S882" s="171"/>
      <c r="T882" s="172"/>
      <c r="U882" s="171"/>
      <c r="V882" s="172"/>
      <c r="W882" s="171"/>
      <c r="X882" s="172"/>
      <c r="Y882" s="171"/>
      <c r="Z882" s="172"/>
      <c r="AA882" s="171"/>
      <c r="AB882" s="172"/>
      <c r="AC882" s="171"/>
      <c r="AD882" s="172"/>
      <c r="AE882" s="156"/>
      <c r="AF882" s="170"/>
      <c r="AG882" s="172"/>
      <c r="AH882" s="172"/>
      <c r="AI882" s="172"/>
      <c r="AJ882" s="172"/>
      <c r="AK882" s="172"/>
      <c r="AL882" s="172"/>
      <c r="AM882" s="172"/>
      <c r="AN882" s="172"/>
      <c r="AO882" s="172"/>
      <c r="AP882" s="172"/>
      <c r="AQ882" s="172"/>
      <c r="AR882" s="173"/>
      <c r="AS882" s="173"/>
    </row>
    <row r="883" ht="15.75" customHeight="1">
      <c r="A883" s="156"/>
      <c r="B883" s="156"/>
      <c r="C883" s="170"/>
      <c r="D883" s="170"/>
      <c r="E883" s="171"/>
      <c r="F883" s="172"/>
      <c r="G883" s="171"/>
      <c r="H883" s="172"/>
      <c r="I883" s="171"/>
      <c r="J883" s="172"/>
      <c r="K883" s="171"/>
      <c r="L883" s="172"/>
      <c r="M883" s="171"/>
      <c r="N883" s="172"/>
      <c r="O883" s="171"/>
      <c r="P883" s="172"/>
      <c r="Q883" s="171"/>
      <c r="R883" s="172"/>
      <c r="S883" s="171"/>
      <c r="T883" s="172"/>
      <c r="U883" s="171"/>
      <c r="V883" s="172"/>
      <c r="W883" s="171"/>
      <c r="X883" s="172"/>
      <c r="Y883" s="171"/>
      <c r="Z883" s="172"/>
      <c r="AA883" s="171"/>
      <c r="AB883" s="172"/>
      <c r="AC883" s="171"/>
      <c r="AD883" s="172"/>
      <c r="AE883" s="156"/>
      <c r="AF883" s="170"/>
      <c r="AG883" s="172"/>
      <c r="AH883" s="172"/>
      <c r="AI883" s="172"/>
      <c r="AJ883" s="172"/>
      <c r="AK883" s="172"/>
      <c r="AL883" s="172"/>
      <c r="AM883" s="172"/>
      <c r="AN883" s="172"/>
      <c r="AO883" s="172"/>
      <c r="AP883" s="172"/>
      <c r="AQ883" s="172"/>
      <c r="AR883" s="173"/>
      <c r="AS883" s="173"/>
    </row>
    <row r="884" ht="15.75" customHeight="1">
      <c r="A884" s="156"/>
      <c r="B884" s="156"/>
      <c r="C884" s="170"/>
      <c r="D884" s="170"/>
      <c r="E884" s="171"/>
      <c r="F884" s="172"/>
      <c r="G884" s="171"/>
      <c r="H884" s="172"/>
      <c r="I884" s="171"/>
      <c r="J884" s="172"/>
      <c r="K884" s="171"/>
      <c r="L884" s="172"/>
      <c r="M884" s="171"/>
      <c r="N884" s="172"/>
      <c r="O884" s="171"/>
      <c r="P884" s="172"/>
      <c r="Q884" s="171"/>
      <c r="R884" s="172"/>
      <c r="S884" s="171"/>
      <c r="T884" s="172"/>
      <c r="U884" s="171"/>
      <c r="V884" s="172"/>
      <c r="W884" s="171"/>
      <c r="X884" s="172"/>
      <c r="Y884" s="171"/>
      <c r="Z884" s="172"/>
      <c r="AA884" s="171"/>
      <c r="AB884" s="172"/>
      <c r="AC884" s="171"/>
      <c r="AD884" s="172"/>
      <c r="AE884" s="156"/>
      <c r="AF884" s="170"/>
      <c r="AG884" s="172"/>
      <c r="AH884" s="172"/>
      <c r="AI884" s="172"/>
      <c r="AJ884" s="172"/>
      <c r="AK884" s="172"/>
      <c r="AL884" s="172"/>
      <c r="AM884" s="172"/>
      <c r="AN884" s="172"/>
      <c r="AO884" s="172"/>
      <c r="AP884" s="172"/>
      <c r="AQ884" s="172"/>
      <c r="AR884" s="173"/>
      <c r="AS884" s="173"/>
    </row>
    <row r="885" ht="15.75" customHeight="1">
      <c r="A885" s="156"/>
      <c r="B885" s="156"/>
      <c r="C885" s="170"/>
      <c r="D885" s="170"/>
      <c r="E885" s="171"/>
      <c r="F885" s="172"/>
      <c r="G885" s="171"/>
      <c r="H885" s="172"/>
      <c r="I885" s="171"/>
      <c r="J885" s="172"/>
      <c r="K885" s="171"/>
      <c r="L885" s="172"/>
      <c r="M885" s="171"/>
      <c r="N885" s="172"/>
      <c r="O885" s="171"/>
      <c r="P885" s="172"/>
      <c r="Q885" s="171"/>
      <c r="R885" s="172"/>
      <c r="S885" s="171"/>
      <c r="T885" s="172"/>
      <c r="U885" s="171"/>
      <c r="V885" s="172"/>
      <c r="W885" s="171"/>
      <c r="X885" s="172"/>
      <c r="Y885" s="171"/>
      <c r="Z885" s="172"/>
      <c r="AA885" s="171"/>
      <c r="AB885" s="172"/>
      <c r="AC885" s="171"/>
      <c r="AD885" s="172"/>
      <c r="AE885" s="156"/>
      <c r="AF885" s="170"/>
      <c r="AG885" s="172"/>
      <c r="AH885" s="172"/>
      <c r="AI885" s="172"/>
      <c r="AJ885" s="172"/>
      <c r="AK885" s="172"/>
      <c r="AL885" s="172"/>
      <c r="AM885" s="172"/>
      <c r="AN885" s="172"/>
      <c r="AO885" s="172"/>
      <c r="AP885" s="172"/>
      <c r="AQ885" s="172"/>
      <c r="AR885" s="173"/>
      <c r="AS885" s="173"/>
    </row>
    <row r="886" ht="15.75" customHeight="1">
      <c r="A886" s="156"/>
      <c r="B886" s="156"/>
      <c r="C886" s="170"/>
      <c r="D886" s="170"/>
      <c r="E886" s="171"/>
      <c r="F886" s="172"/>
      <c r="G886" s="171"/>
      <c r="H886" s="172"/>
      <c r="I886" s="171"/>
      <c r="J886" s="172"/>
      <c r="K886" s="171"/>
      <c r="L886" s="172"/>
      <c r="M886" s="171"/>
      <c r="N886" s="172"/>
      <c r="O886" s="171"/>
      <c r="P886" s="172"/>
      <c r="Q886" s="171"/>
      <c r="R886" s="172"/>
      <c r="S886" s="171"/>
      <c r="T886" s="172"/>
      <c r="U886" s="171"/>
      <c r="V886" s="172"/>
      <c r="W886" s="171"/>
      <c r="X886" s="172"/>
      <c r="Y886" s="171"/>
      <c r="Z886" s="172"/>
      <c r="AA886" s="171"/>
      <c r="AB886" s="172"/>
      <c r="AC886" s="171"/>
      <c r="AD886" s="172"/>
      <c r="AE886" s="156"/>
      <c r="AF886" s="170"/>
      <c r="AG886" s="172"/>
      <c r="AH886" s="172"/>
      <c r="AI886" s="172"/>
      <c r="AJ886" s="172"/>
      <c r="AK886" s="172"/>
      <c r="AL886" s="172"/>
      <c r="AM886" s="172"/>
      <c r="AN886" s="172"/>
      <c r="AO886" s="172"/>
      <c r="AP886" s="172"/>
      <c r="AQ886" s="172"/>
      <c r="AR886" s="173"/>
      <c r="AS886" s="173"/>
    </row>
    <row r="887" ht="15.75" customHeight="1">
      <c r="A887" s="156"/>
      <c r="B887" s="156"/>
      <c r="C887" s="170"/>
      <c r="D887" s="170"/>
      <c r="E887" s="171"/>
      <c r="F887" s="172"/>
      <c r="G887" s="171"/>
      <c r="H887" s="172"/>
      <c r="I887" s="171"/>
      <c r="J887" s="172"/>
      <c r="K887" s="171"/>
      <c r="L887" s="172"/>
      <c r="M887" s="171"/>
      <c r="N887" s="172"/>
      <c r="O887" s="171"/>
      <c r="P887" s="172"/>
      <c r="Q887" s="171"/>
      <c r="R887" s="172"/>
      <c r="S887" s="171"/>
      <c r="T887" s="172"/>
      <c r="U887" s="171"/>
      <c r="V887" s="172"/>
      <c r="W887" s="171"/>
      <c r="X887" s="172"/>
      <c r="Y887" s="171"/>
      <c r="Z887" s="172"/>
      <c r="AA887" s="171"/>
      <c r="AB887" s="172"/>
      <c r="AC887" s="171"/>
      <c r="AD887" s="172"/>
      <c r="AE887" s="156"/>
      <c r="AF887" s="170"/>
      <c r="AG887" s="172"/>
      <c r="AH887" s="172"/>
      <c r="AI887" s="172"/>
      <c r="AJ887" s="172"/>
      <c r="AK887" s="172"/>
      <c r="AL887" s="172"/>
      <c r="AM887" s="172"/>
      <c r="AN887" s="172"/>
      <c r="AO887" s="172"/>
      <c r="AP887" s="172"/>
      <c r="AQ887" s="172"/>
      <c r="AR887" s="173"/>
      <c r="AS887" s="173"/>
    </row>
    <row r="888" ht="15.75" customHeight="1">
      <c r="A888" s="156"/>
      <c r="B888" s="156"/>
      <c r="C888" s="170"/>
      <c r="D888" s="170"/>
      <c r="E888" s="171"/>
      <c r="F888" s="172"/>
      <c r="G888" s="171"/>
      <c r="H888" s="172"/>
      <c r="I888" s="171"/>
      <c r="J888" s="172"/>
      <c r="K888" s="171"/>
      <c r="L888" s="172"/>
      <c r="M888" s="171"/>
      <c r="N888" s="172"/>
      <c r="O888" s="171"/>
      <c r="P888" s="172"/>
      <c r="Q888" s="171"/>
      <c r="R888" s="172"/>
      <c r="S888" s="171"/>
      <c r="T888" s="172"/>
      <c r="U888" s="171"/>
      <c r="V888" s="172"/>
      <c r="W888" s="171"/>
      <c r="X888" s="172"/>
      <c r="Y888" s="171"/>
      <c r="Z888" s="172"/>
      <c r="AA888" s="171"/>
      <c r="AB888" s="172"/>
      <c r="AC888" s="171"/>
      <c r="AD888" s="172"/>
      <c r="AE888" s="156"/>
      <c r="AF888" s="170"/>
      <c r="AG888" s="172"/>
      <c r="AH888" s="172"/>
      <c r="AI888" s="172"/>
      <c r="AJ888" s="172"/>
      <c r="AK888" s="172"/>
      <c r="AL888" s="172"/>
      <c r="AM888" s="172"/>
      <c r="AN888" s="172"/>
      <c r="AO888" s="172"/>
      <c r="AP888" s="172"/>
      <c r="AQ888" s="172"/>
      <c r="AR888" s="173"/>
      <c r="AS888" s="173"/>
    </row>
    <row r="889" ht="15.75" customHeight="1">
      <c r="A889" s="156"/>
      <c r="B889" s="156"/>
      <c r="C889" s="170"/>
      <c r="D889" s="170"/>
      <c r="E889" s="171"/>
      <c r="F889" s="172"/>
      <c r="G889" s="171"/>
      <c r="H889" s="172"/>
      <c r="I889" s="171"/>
      <c r="J889" s="172"/>
      <c r="K889" s="171"/>
      <c r="L889" s="172"/>
      <c r="M889" s="171"/>
      <c r="N889" s="172"/>
      <c r="O889" s="171"/>
      <c r="P889" s="172"/>
      <c r="Q889" s="171"/>
      <c r="R889" s="172"/>
      <c r="S889" s="171"/>
      <c r="T889" s="172"/>
      <c r="U889" s="171"/>
      <c r="V889" s="172"/>
      <c r="W889" s="171"/>
      <c r="X889" s="172"/>
      <c r="Y889" s="171"/>
      <c r="Z889" s="172"/>
      <c r="AA889" s="171"/>
      <c r="AB889" s="172"/>
      <c r="AC889" s="171"/>
      <c r="AD889" s="172"/>
      <c r="AE889" s="156"/>
      <c r="AF889" s="170"/>
      <c r="AG889" s="172"/>
      <c r="AH889" s="172"/>
      <c r="AI889" s="172"/>
      <c r="AJ889" s="172"/>
      <c r="AK889" s="172"/>
      <c r="AL889" s="172"/>
      <c r="AM889" s="172"/>
      <c r="AN889" s="172"/>
      <c r="AO889" s="172"/>
      <c r="AP889" s="172"/>
      <c r="AQ889" s="172"/>
      <c r="AR889" s="173"/>
      <c r="AS889" s="173"/>
    </row>
    <row r="890" ht="15.75" customHeight="1">
      <c r="A890" s="156"/>
      <c r="B890" s="156"/>
      <c r="C890" s="170"/>
      <c r="D890" s="170"/>
      <c r="E890" s="171"/>
      <c r="F890" s="172"/>
      <c r="G890" s="171"/>
      <c r="H890" s="172"/>
      <c r="I890" s="171"/>
      <c r="J890" s="172"/>
      <c r="K890" s="171"/>
      <c r="L890" s="172"/>
      <c r="M890" s="171"/>
      <c r="N890" s="172"/>
      <c r="O890" s="171"/>
      <c r="P890" s="172"/>
      <c r="Q890" s="171"/>
      <c r="R890" s="172"/>
      <c r="S890" s="171"/>
      <c r="T890" s="172"/>
      <c r="U890" s="171"/>
      <c r="V890" s="172"/>
      <c r="W890" s="171"/>
      <c r="X890" s="172"/>
      <c r="Y890" s="171"/>
      <c r="Z890" s="172"/>
      <c r="AA890" s="171"/>
      <c r="AB890" s="172"/>
      <c r="AC890" s="171"/>
      <c r="AD890" s="172"/>
      <c r="AE890" s="156"/>
      <c r="AF890" s="170"/>
      <c r="AG890" s="172"/>
      <c r="AH890" s="172"/>
      <c r="AI890" s="172"/>
      <c r="AJ890" s="172"/>
      <c r="AK890" s="172"/>
      <c r="AL890" s="172"/>
      <c r="AM890" s="172"/>
      <c r="AN890" s="172"/>
      <c r="AO890" s="172"/>
      <c r="AP890" s="172"/>
      <c r="AQ890" s="172"/>
      <c r="AR890" s="173"/>
      <c r="AS890" s="173"/>
    </row>
    <row r="891" ht="15.75" customHeight="1">
      <c r="A891" s="156"/>
      <c r="B891" s="156"/>
      <c r="C891" s="170"/>
      <c r="D891" s="170"/>
      <c r="E891" s="171"/>
      <c r="F891" s="172"/>
      <c r="G891" s="171"/>
      <c r="H891" s="172"/>
      <c r="I891" s="171"/>
      <c r="J891" s="172"/>
      <c r="K891" s="171"/>
      <c r="L891" s="172"/>
      <c r="M891" s="171"/>
      <c r="N891" s="172"/>
      <c r="O891" s="171"/>
      <c r="P891" s="172"/>
      <c r="Q891" s="171"/>
      <c r="R891" s="172"/>
      <c r="S891" s="171"/>
      <c r="T891" s="172"/>
      <c r="U891" s="171"/>
      <c r="V891" s="172"/>
      <c r="W891" s="171"/>
      <c r="X891" s="172"/>
      <c r="Y891" s="171"/>
      <c r="Z891" s="172"/>
      <c r="AA891" s="171"/>
      <c r="AB891" s="172"/>
      <c r="AC891" s="171"/>
      <c r="AD891" s="172"/>
      <c r="AE891" s="156"/>
      <c r="AF891" s="170"/>
      <c r="AG891" s="172"/>
      <c r="AH891" s="172"/>
      <c r="AI891" s="172"/>
      <c r="AJ891" s="172"/>
      <c r="AK891" s="172"/>
      <c r="AL891" s="172"/>
      <c r="AM891" s="172"/>
      <c r="AN891" s="172"/>
      <c r="AO891" s="172"/>
      <c r="AP891" s="172"/>
      <c r="AQ891" s="172"/>
      <c r="AR891" s="173"/>
      <c r="AS891" s="173"/>
    </row>
    <row r="892" ht="15.75" customHeight="1">
      <c r="A892" s="156"/>
      <c r="B892" s="156"/>
      <c r="C892" s="170"/>
      <c r="D892" s="170"/>
      <c r="E892" s="171"/>
      <c r="F892" s="172"/>
      <c r="G892" s="171"/>
      <c r="H892" s="172"/>
      <c r="I892" s="171"/>
      <c r="J892" s="172"/>
      <c r="K892" s="171"/>
      <c r="L892" s="172"/>
      <c r="M892" s="171"/>
      <c r="N892" s="172"/>
      <c r="O892" s="171"/>
      <c r="P892" s="172"/>
      <c r="Q892" s="171"/>
      <c r="R892" s="172"/>
      <c r="S892" s="171"/>
      <c r="T892" s="172"/>
      <c r="U892" s="171"/>
      <c r="V892" s="172"/>
      <c r="W892" s="171"/>
      <c r="X892" s="172"/>
      <c r="Y892" s="171"/>
      <c r="Z892" s="172"/>
      <c r="AA892" s="171"/>
      <c r="AB892" s="172"/>
      <c r="AC892" s="171"/>
      <c r="AD892" s="172"/>
      <c r="AE892" s="156"/>
      <c r="AF892" s="170"/>
      <c r="AG892" s="172"/>
      <c r="AH892" s="172"/>
      <c r="AI892" s="172"/>
      <c r="AJ892" s="172"/>
      <c r="AK892" s="172"/>
      <c r="AL892" s="172"/>
      <c r="AM892" s="172"/>
      <c r="AN892" s="172"/>
      <c r="AO892" s="172"/>
      <c r="AP892" s="172"/>
      <c r="AQ892" s="172"/>
      <c r="AR892" s="173"/>
      <c r="AS892" s="173"/>
    </row>
    <row r="893" ht="15.75" customHeight="1">
      <c r="A893" s="156"/>
      <c r="B893" s="156"/>
      <c r="C893" s="170"/>
      <c r="D893" s="170"/>
      <c r="E893" s="171"/>
      <c r="F893" s="172"/>
      <c r="G893" s="171"/>
      <c r="H893" s="172"/>
      <c r="I893" s="171"/>
      <c r="J893" s="172"/>
      <c r="K893" s="171"/>
      <c r="L893" s="172"/>
      <c r="M893" s="171"/>
      <c r="N893" s="172"/>
      <c r="O893" s="171"/>
      <c r="P893" s="172"/>
      <c r="Q893" s="171"/>
      <c r="R893" s="172"/>
      <c r="S893" s="171"/>
      <c r="T893" s="172"/>
      <c r="U893" s="171"/>
      <c r="V893" s="172"/>
      <c r="W893" s="171"/>
      <c r="X893" s="172"/>
      <c r="Y893" s="171"/>
      <c r="Z893" s="172"/>
      <c r="AA893" s="171"/>
      <c r="AB893" s="172"/>
      <c r="AC893" s="171"/>
      <c r="AD893" s="172"/>
      <c r="AE893" s="156"/>
      <c r="AF893" s="170"/>
      <c r="AG893" s="172"/>
      <c r="AH893" s="172"/>
      <c r="AI893" s="172"/>
      <c r="AJ893" s="172"/>
      <c r="AK893" s="172"/>
      <c r="AL893" s="172"/>
      <c r="AM893" s="172"/>
      <c r="AN893" s="172"/>
      <c r="AO893" s="172"/>
      <c r="AP893" s="172"/>
      <c r="AQ893" s="172"/>
      <c r="AR893" s="173"/>
      <c r="AS893" s="173"/>
    </row>
    <row r="894" ht="15.75" customHeight="1">
      <c r="A894" s="156"/>
      <c r="B894" s="156"/>
      <c r="C894" s="170"/>
      <c r="D894" s="170"/>
      <c r="E894" s="171"/>
      <c r="F894" s="172"/>
      <c r="G894" s="171"/>
      <c r="H894" s="172"/>
      <c r="I894" s="171"/>
      <c r="J894" s="172"/>
      <c r="K894" s="171"/>
      <c r="L894" s="172"/>
      <c r="M894" s="171"/>
      <c r="N894" s="172"/>
      <c r="O894" s="171"/>
      <c r="P894" s="172"/>
      <c r="Q894" s="171"/>
      <c r="R894" s="172"/>
      <c r="S894" s="171"/>
      <c r="T894" s="172"/>
      <c r="U894" s="171"/>
      <c r="V894" s="172"/>
      <c r="W894" s="171"/>
      <c r="X894" s="172"/>
      <c r="Y894" s="171"/>
      <c r="Z894" s="172"/>
      <c r="AA894" s="171"/>
      <c r="AB894" s="172"/>
      <c r="AC894" s="171"/>
      <c r="AD894" s="172"/>
      <c r="AE894" s="156"/>
      <c r="AF894" s="170"/>
      <c r="AG894" s="172"/>
      <c r="AH894" s="172"/>
      <c r="AI894" s="172"/>
      <c r="AJ894" s="172"/>
      <c r="AK894" s="172"/>
      <c r="AL894" s="172"/>
      <c r="AM894" s="172"/>
      <c r="AN894" s="172"/>
      <c r="AO894" s="172"/>
      <c r="AP894" s="172"/>
      <c r="AQ894" s="172"/>
      <c r="AR894" s="173"/>
      <c r="AS894" s="173"/>
    </row>
    <row r="895" ht="15.75" customHeight="1">
      <c r="A895" s="156"/>
      <c r="B895" s="156"/>
      <c r="C895" s="170"/>
      <c r="D895" s="170"/>
      <c r="E895" s="171"/>
      <c r="F895" s="172"/>
      <c r="G895" s="171"/>
      <c r="H895" s="172"/>
      <c r="I895" s="171"/>
      <c r="J895" s="172"/>
      <c r="K895" s="171"/>
      <c r="L895" s="172"/>
      <c r="M895" s="171"/>
      <c r="N895" s="172"/>
      <c r="O895" s="171"/>
      <c r="P895" s="172"/>
      <c r="Q895" s="171"/>
      <c r="R895" s="172"/>
      <c r="S895" s="171"/>
      <c r="T895" s="172"/>
      <c r="U895" s="171"/>
      <c r="V895" s="172"/>
      <c r="W895" s="171"/>
      <c r="X895" s="172"/>
      <c r="Y895" s="171"/>
      <c r="Z895" s="172"/>
      <c r="AA895" s="171"/>
      <c r="AB895" s="172"/>
      <c r="AC895" s="171"/>
      <c r="AD895" s="172"/>
      <c r="AE895" s="156"/>
      <c r="AF895" s="170"/>
      <c r="AG895" s="172"/>
      <c r="AH895" s="172"/>
      <c r="AI895" s="172"/>
      <c r="AJ895" s="172"/>
      <c r="AK895" s="172"/>
      <c r="AL895" s="172"/>
      <c r="AM895" s="172"/>
      <c r="AN895" s="172"/>
      <c r="AO895" s="172"/>
      <c r="AP895" s="172"/>
      <c r="AQ895" s="172"/>
      <c r="AR895" s="173"/>
      <c r="AS895" s="173"/>
    </row>
    <row r="896" ht="15.75" customHeight="1">
      <c r="A896" s="156"/>
      <c r="B896" s="156"/>
      <c r="C896" s="170"/>
      <c r="D896" s="170"/>
      <c r="E896" s="171"/>
      <c r="F896" s="172"/>
      <c r="G896" s="171"/>
      <c r="H896" s="172"/>
      <c r="I896" s="171"/>
      <c r="J896" s="172"/>
      <c r="K896" s="171"/>
      <c r="L896" s="172"/>
      <c r="M896" s="171"/>
      <c r="N896" s="172"/>
      <c r="O896" s="171"/>
      <c r="P896" s="172"/>
      <c r="Q896" s="171"/>
      <c r="R896" s="172"/>
      <c r="S896" s="171"/>
      <c r="T896" s="172"/>
      <c r="U896" s="171"/>
      <c r="V896" s="172"/>
      <c r="W896" s="171"/>
      <c r="X896" s="172"/>
      <c r="Y896" s="171"/>
      <c r="Z896" s="172"/>
      <c r="AA896" s="171"/>
      <c r="AB896" s="172"/>
      <c r="AC896" s="171"/>
      <c r="AD896" s="172"/>
      <c r="AE896" s="156"/>
      <c r="AF896" s="170"/>
      <c r="AG896" s="172"/>
      <c r="AH896" s="172"/>
      <c r="AI896" s="172"/>
      <c r="AJ896" s="172"/>
      <c r="AK896" s="172"/>
      <c r="AL896" s="172"/>
      <c r="AM896" s="172"/>
      <c r="AN896" s="172"/>
      <c r="AO896" s="172"/>
      <c r="AP896" s="172"/>
      <c r="AQ896" s="172"/>
      <c r="AR896" s="173"/>
      <c r="AS896" s="173"/>
    </row>
    <row r="897" ht="15.75" customHeight="1">
      <c r="A897" s="156"/>
      <c r="B897" s="156"/>
      <c r="C897" s="170"/>
      <c r="D897" s="170"/>
      <c r="E897" s="171"/>
      <c r="F897" s="172"/>
      <c r="G897" s="171"/>
      <c r="H897" s="172"/>
      <c r="I897" s="171"/>
      <c r="J897" s="172"/>
      <c r="K897" s="171"/>
      <c r="L897" s="172"/>
      <c r="M897" s="171"/>
      <c r="N897" s="172"/>
      <c r="O897" s="171"/>
      <c r="P897" s="172"/>
      <c r="Q897" s="171"/>
      <c r="R897" s="172"/>
      <c r="S897" s="171"/>
      <c r="T897" s="172"/>
      <c r="U897" s="171"/>
      <c r="V897" s="172"/>
      <c r="W897" s="171"/>
      <c r="X897" s="172"/>
      <c r="Y897" s="171"/>
      <c r="Z897" s="172"/>
      <c r="AA897" s="171"/>
      <c r="AB897" s="172"/>
      <c r="AC897" s="171"/>
      <c r="AD897" s="172"/>
      <c r="AE897" s="156"/>
      <c r="AF897" s="170"/>
      <c r="AG897" s="172"/>
      <c r="AH897" s="172"/>
      <c r="AI897" s="172"/>
      <c r="AJ897" s="172"/>
      <c r="AK897" s="172"/>
      <c r="AL897" s="172"/>
      <c r="AM897" s="172"/>
      <c r="AN897" s="172"/>
      <c r="AO897" s="172"/>
      <c r="AP897" s="172"/>
      <c r="AQ897" s="172"/>
      <c r="AR897" s="173"/>
      <c r="AS897" s="173"/>
    </row>
    <row r="898" ht="15.75" customHeight="1">
      <c r="A898" s="156"/>
      <c r="B898" s="156"/>
      <c r="C898" s="170"/>
      <c r="D898" s="170"/>
      <c r="E898" s="171"/>
      <c r="F898" s="172"/>
      <c r="G898" s="171"/>
      <c r="H898" s="172"/>
      <c r="I898" s="171"/>
      <c r="J898" s="172"/>
      <c r="K898" s="171"/>
      <c r="L898" s="172"/>
      <c r="M898" s="171"/>
      <c r="N898" s="172"/>
      <c r="O898" s="171"/>
      <c r="P898" s="172"/>
      <c r="Q898" s="171"/>
      <c r="R898" s="172"/>
      <c r="S898" s="171"/>
      <c r="T898" s="172"/>
      <c r="U898" s="171"/>
      <c r="V898" s="172"/>
      <c r="W898" s="171"/>
      <c r="X898" s="172"/>
      <c r="Y898" s="171"/>
      <c r="Z898" s="172"/>
      <c r="AA898" s="171"/>
      <c r="AB898" s="172"/>
      <c r="AC898" s="171"/>
      <c r="AD898" s="172"/>
      <c r="AE898" s="156"/>
      <c r="AF898" s="170"/>
      <c r="AG898" s="172"/>
      <c r="AH898" s="172"/>
      <c r="AI898" s="172"/>
      <c r="AJ898" s="172"/>
      <c r="AK898" s="172"/>
      <c r="AL898" s="172"/>
      <c r="AM898" s="172"/>
      <c r="AN898" s="172"/>
      <c r="AO898" s="172"/>
      <c r="AP898" s="172"/>
      <c r="AQ898" s="172"/>
      <c r="AR898" s="173"/>
      <c r="AS898" s="173"/>
    </row>
    <row r="899" ht="15.75" customHeight="1">
      <c r="A899" s="156"/>
      <c r="B899" s="156"/>
      <c r="C899" s="170"/>
      <c r="D899" s="170"/>
      <c r="E899" s="171"/>
      <c r="F899" s="172"/>
      <c r="G899" s="171"/>
      <c r="H899" s="172"/>
      <c r="I899" s="171"/>
      <c r="J899" s="172"/>
      <c r="K899" s="171"/>
      <c r="L899" s="172"/>
      <c r="M899" s="171"/>
      <c r="N899" s="172"/>
      <c r="O899" s="171"/>
      <c r="P899" s="172"/>
      <c r="Q899" s="171"/>
      <c r="R899" s="172"/>
      <c r="S899" s="171"/>
      <c r="T899" s="172"/>
      <c r="U899" s="171"/>
      <c r="V899" s="172"/>
      <c r="W899" s="171"/>
      <c r="X899" s="172"/>
      <c r="Y899" s="171"/>
      <c r="Z899" s="172"/>
      <c r="AA899" s="171"/>
      <c r="AB899" s="172"/>
      <c r="AC899" s="171"/>
      <c r="AD899" s="172"/>
      <c r="AE899" s="156"/>
      <c r="AF899" s="170"/>
      <c r="AG899" s="172"/>
      <c r="AH899" s="172"/>
      <c r="AI899" s="172"/>
      <c r="AJ899" s="172"/>
      <c r="AK899" s="172"/>
      <c r="AL899" s="172"/>
      <c r="AM899" s="172"/>
      <c r="AN899" s="172"/>
      <c r="AO899" s="172"/>
      <c r="AP899" s="172"/>
      <c r="AQ899" s="172"/>
      <c r="AR899" s="173"/>
      <c r="AS899" s="173"/>
    </row>
    <row r="900" ht="15.75" customHeight="1">
      <c r="A900" s="156"/>
      <c r="B900" s="156"/>
      <c r="C900" s="170"/>
      <c r="D900" s="170"/>
      <c r="E900" s="171"/>
      <c r="F900" s="172"/>
      <c r="G900" s="171"/>
      <c r="H900" s="172"/>
      <c r="I900" s="171"/>
      <c r="J900" s="172"/>
      <c r="K900" s="171"/>
      <c r="L900" s="172"/>
      <c r="M900" s="171"/>
      <c r="N900" s="172"/>
      <c r="O900" s="171"/>
      <c r="P900" s="172"/>
      <c r="Q900" s="171"/>
      <c r="R900" s="172"/>
      <c r="S900" s="171"/>
      <c r="T900" s="172"/>
      <c r="U900" s="171"/>
      <c r="V900" s="172"/>
      <c r="W900" s="171"/>
      <c r="X900" s="172"/>
      <c r="Y900" s="171"/>
      <c r="Z900" s="172"/>
      <c r="AA900" s="171"/>
      <c r="AB900" s="172"/>
      <c r="AC900" s="171"/>
      <c r="AD900" s="172"/>
      <c r="AE900" s="156"/>
      <c r="AF900" s="170"/>
      <c r="AG900" s="172"/>
      <c r="AH900" s="172"/>
      <c r="AI900" s="172"/>
      <c r="AJ900" s="172"/>
      <c r="AK900" s="172"/>
      <c r="AL900" s="172"/>
      <c r="AM900" s="172"/>
      <c r="AN900" s="172"/>
      <c r="AO900" s="172"/>
      <c r="AP900" s="172"/>
      <c r="AQ900" s="172"/>
      <c r="AR900" s="173"/>
      <c r="AS900" s="173"/>
    </row>
    <row r="901" ht="15.75" customHeight="1">
      <c r="A901" s="156"/>
      <c r="B901" s="156"/>
      <c r="C901" s="170"/>
      <c r="D901" s="170"/>
      <c r="E901" s="171"/>
      <c r="F901" s="172"/>
      <c r="G901" s="171"/>
      <c r="H901" s="172"/>
      <c r="I901" s="171"/>
      <c r="J901" s="172"/>
      <c r="K901" s="171"/>
      <c r="L901" s="172"/>
      <c r="M901" s="171"/>
      <c r="N901" s="172"/>
      <c r="O901" s="171"/>
      <c r="P901" s="172"/>
      <c r="Q901" s="171"/>
      <c r="R901" s="172"/>
      <c r="S901" s="171"/>
      <c r="T901" s="172"/>
      <c r="U901" s="171"/>
      <c r="V901" s="172"/>
      <c r="W901" s="171"/>
      <c r="X901" s="172"/>
      <c r="Y901" s="171"/>
      <c r="Z901" s="172"/>
      <c r="AA901" s="171"/>
      <c r="AB901" s="172"/>
      <c r="AC901" s="171"/>
      <c r="AD901" s="172"/>
      <c r="AE901" s="156"/>
      <c r="AF901" s="170"/>
      <c r="AG901" s="172"/>
      <c r="AH901" s="172"/>
      <c r="AI901" s="172"/>
      <c r="AJ901" s="172"/>
      <c r="AK901" s="172"/>
      <c r="AL901" s="172"/>
      <c r="AM901" s="172"/>
      <c r="AN901" s="172"/>
      <c r="AO901" s="172"/>
      <c r="AP901" s="172"/>
      <c r="AQ901" s="172"/>
      <c r="AR901" s="173"/>
      <c r="AS901" s="173"/>
    </row>
    <row r="902" ht="15.75" customHeight="1">
      <c r="A902" s="156"/>
      <c r="B902" s="156"/>
      <c r="C902" s="170"/>
      <c r="D902" s="170"/>
      <c r="E902" s="171"/>
      <c r="F902" s="172"/>
      <c r="G902" s="171"/>
      <c r="H902" s="172"/>
      <c r="I902" s="171"/>
      <c r="J902" s="172"/>
      <c r="K902" s="171"/>
      <c r="L902" s="172"/>
      <c r="M902" s="171"/>
      <c r="N902" s="172"/>
      <c r="O902" s="171"/>
      <c r="P902" s="172"/>
      <c r="Q902" s="171"/>
      <c r="R902" s="172"/>
      <c r="S902" s="171"/>
      <c r="T902" s="172"/>
      <c r="U902" s="171"/>
      <c r="V902" s="172"/>
      <c r="W902" s="171"/>
      <c r="X902" s="172"/>
      <c r="Y902" s="171"/>
      <c r="Z902" s="172"/>
      <c r="AA902" s="171"/>
      <c r="AB902" s="172"/>
      <c r="AC902" s="171"/>
      <c r="AD902" s="172"/>
      <c r="AE902" s="156"/>
      <c r="AF902" s="170"/>
      <c r="AG902" s="172"/>
      <c r="AH902" s="172"/>
      <c r="AI902" s="172"/>
      <c r="AJ902" s="172"/>
      <c r="AK902" s="172"/>
      <c r="AL902" s="172"/>
      <c r="AM902" s="172"/>
      <c r="AN902" s="172"/>
      <c r="AO902" s="172"/>
      <c r="AP902" s="172"/>
      <c r="AQ902" s="172"/>
      <c r="AR902" s="173"/>
      <c r="AS902" s="173"/>
    </row>
    <row r="903" ht="15.75" customHeight="1">
      <c r="A903" s="156"/>
      <c r="B903" s="156"/>
      <c r="C903" s="170"/>
      <c r="D903" s="170"/>
      <c r="E903" s="171"/>
      <c r="F903" s="172"/>
      <c r="G903" s="171"/>
      <c r="H903" s="172"/>
      <c r="I903" s="171"/>
      <c r="J903" s="172"/>
      <c r="K903" s="171"/>
      <c r="L903" s="172"/>
      <c r="M903" s="171"/>
      <c r="N903" s="172"/>
      <c r="O903" s="171"/>
      <c r="P903" s="172"/>
      <c r="Q903" s="171"/>
      <c r="R903" s="172"/>
      <c r="S903" s="171"/>
      <c r="T903" s="172"/>
      <c r="U903" s="171"/>
      <c r="V903" s="172"/>
      <c r="W903" s="171"/>
      <c r="X903" s="172"/>
      <c r="Y903" s="171"/>
      <c r="Z903" s="172"/>
      <c r="AA903" s="171"/>
      <c r="AB903" s="172"/>
      <c r="AC903" s="171"/>
      <c r="AD903" s="172"/>
      <c r="AE903" s="156"/>
      <c r="AF903" s="170"/>
      <c r="AG903" s="172"/>
      <c r="AH903" s="172"/>
      <c r="AI903" s="172"/>
      <c r="AJ903" s="172"/>
      <c r="AK903" s="172"/>
      <c r="AL903" s="172"/>
      <c r="AM903" s="172"/>
      <c r="AN903" s="172"/>
      <c r="AO903" s="172"/>
      <c r="AP903" s="172"/>
      <c r="AQ903" s="172"/>
      <c r="AR903" s="173"/>
      <c r="AS903" s="173"/>
    </row>
    <row r="904" ht="15.75" customHeight="1">
      <c r="A904" s="156"/>
      <c r="B904" s="156"/>
      <c r="C904" s="170"/>
      <c r="D904" s="170"/>
      <c r="E904" s="171"/>
      <c r="F904" s="172"/>
      <c r="G904" s="171"/>
      <c r="H904" s="172"/>
      <c r="I904" s="171"/>
      <c r="J904" s="172"/>
      <c r="K904" s="171"/>
      <c r="L904" s="172"/>
      <c r="M904" s="171"/>
      <c r="N904" s="172"/>
      <c r="O904" s="171"/>
      <c r="P904" s="172"/>
      <c r="Q904" s="171"/>
      <c r="R904" s="172"/>
      <c r="S904" s="171"/>
      <c r="T904" s="172"/>
      <c r="U904" s="171"/>
      <c r="V904" s="172"/>
      <c r="W904" s="171"/>
      <c r="X904" s="172"/>
      <c r="Y904" s="171"/>
      <c r="Z904" s="172"/>
      <c r="AA904" s="171"/>
      <c r="AB904" s="172"/>
      <c r="AC904" s="171"/>
      <c r="AD904" s="172"/>
      <c r="AE904" s="156"/>
      <c r="AF904" s="170"/>
      <c r="AG904" s="172"/>
      <c r="AH904" s="172"/>
      <c r="AI904" s="172"/>
      <c r="AJ904" s="172"/>
      <c r="AK904" s="172"/>
      <c r="AL904" s="172"/>
      <c r="AM904" s="172"/>
      <c r="AN904" s="172"/>
      <c r="AO904" s="172"/>
      <c r="AP904" s="172"/>
      <c r="AQ904" s="172"/>
      <c r="AR904" s="173"/>
      <c r="AS904" s="173"/>
    </row>
    <row r="905" ht="15.75" customHeight="1">
      <c r="A905" s="156"/>
      <c r="B905" s="156"/>
      <c r="C905" s="170"/>
      <c r="D905" s="170"/>
      <c r="E905" s="171"/>
      <c r="F905" s="172"/>
      <c r="G905" s="171"/>
      <c r="H905" s="172"/>
      <c r="I905" s="171"/>
      <c r="J905" s="172"/>
      <c r="K905" s="171"/>
      <c r="L905" s="172"/>
      <c r="M905" s="171"/>
      <c r="N905" s="172"/>
      <c r="O905" s="171"/>
      <c r="P905" s="172"/>
      <c r="Q905" s="171"/>
      <c r="R905" s="172"/>
      <c r="S905" s="171"/>
      <c r="T905" s="172"/>
      <c r="U905" s="171"/>
      <c r="V905" s="172"/>
      <c r="W905" s="171"/>
      <c r="X905" s="172"/>
      <c r="Y905" s="171"/>
      <c r="Z905" s="172"/>
      <c r="AA905" s="171"/>
      <c r="AB905" s="172"/>
      <c r="AC905" s="171"/>
      <c r="AD905" s="172"/>
      <c r="AE905" s="156"/>
      <c r="AF905" s="170"/>
      <c r="AG905" s="172"/>
      <c r="AH905" s="172"/>
      <c r="AI905" s="172"/>
      <c r="AJ905" s="172"/>
      <c r="AK905" s="172"/>
      <c r="AL905" s="172"/>
      <c r="AM905" s="172"/>
      <c r="AN905" s="172"/>
      <c r="AO905" s="172"/>
      <c r="AP905" s="172"/>
      <c r="AQ905" s="172"/>
      <c r="AR905" s="173"/>
      <c r="AS905" s="173"/>
    </row>
    <row r="906" ht="15.75" customHeight="1">
      <c r="A906" s="156"/>
      <c r="B906" s="156"/>
      <c r="C906" s="170"/>
      <c r="D906" s="170"/>
      <c r="E906" s="171"/>
      <c r="F906" s="172"/>
      <c r="G906" s="171"/>
      <c r="H906" s="172"/>
      <c r="I906" s="171"/>
      <c r="J906" s="172"/>
      <c r="K906" s="171"/>
      <c r="L906" s="172"/>
      <c r="M906" s="171"/>
      <c r="N906" s="172"/>
      <c r="O906" s="171"/>
      <c r="P906" s="172"/>
      <c r="Q906" s="171"/>
      <c r="R906" s="172"/>
      <c r="S906" s="171"/>
      <c r="T906" s="172"/>
      <c r="U906" s="171"/>
      <c r="V906" s="172"/>
      <c r="W906" s="171"/>
      <c r="X906" s="172"/>
      <c r="Y906" s="171"/>
      <c r="Z906" s="172"/>
      <c r="AA906" s="171"/>
      <c r="AB906" s="172"/>
      <c r="AC906" s="171"/>
      <c r="AD906" s="172"/>
      <c r="AE906" s="156"/>
      <c r="AF906" s="170"/>
      <c r="AG906" s="172"/>
      <c r="AH906" s="172"/>
      <c r="AI906" s="172"/>
      <c r="AJ906" s="172"/>
      <c r="AK906" s="172"/>
      <c r="AL906" s="172"/>
      <c r="AM906" s="172"/>
      <c r="AN906" s="172"/>
      <c r="AO906" s="172"/>
      <c r="AP906" s="172"/>
      <c r="AQ906" s="172"/>
      <c r="AR906" s="173"/>
      <c r="AS906" s="173"/>
    </row>
    <row r="907" ht="15.75" customHeight="1">
      <c r="A907" s="156"/>
      <c r="B907" s="156"/>
      <c r="C907" s="170"/>
      <c r="D907" s="170"/>
      <c r="E907" s="171"/>
      <c r="F907" s="172"/>
      <c r="G907" s="171"/>
      <c r="H907" s="172"/>
      <c r="I907" s="171"/>
      <c r="J907" s="172"/>
      <c r="K907" s="171"/>
      <c r="L907" s="172"/>
      <c r="M907" s="171"/>
      <c r="N907" s="172"/>
      <c r="O907" s="171"/>
      <c r="P907" s="172"/>
      <c r="Q907" s="171"/>
      <c r="R907" s="172"/>
      <c r="S907" s="171"/>
      <c r="T907" s="172"/>
      <c r="U907" s="171"/>
      <c r="V907" s="172"/>
      <c r="W907" s="171"/>
      <c r="X907" s="172"/>
      <c r="Y907" s="171"/>
      <c r="Z907" s="172"/>
      <c r="AA907" s="171"/>
      <c r="AB907" s="172"/>
      <c r="AC907" s="171"/>
      <c r="AD907" s="172"/>
      <c r="AE907" s="156"/>
      <c r="AF907" s="170"/>
      <c r="AG907" s="172"/>
      <c r="AH907" s="172"/>
      <c r="AI907" s="172"/>
      <c r="AJ907" s="172"/>
      <c r="AK907" s="172"/>
      <c r="AL907" s="172"/>
      <c r="AM907" s="172"/>
      <c r="AN907" s="172"/>
      <c r="AO907" s="172"/>
      <c r="AP907" s="172"/>
      <c r="AQ907" s="172"/>
      <c r="AR907" s="173"/>
      <c r="AS907" s="173"/>
    </row>
    <row r="908" ht="15.75" customHeight="1">
      <c r="A908" s="156"/>
      <c r="B908" s="156"/>
      <c r="C908" s="170"/>
      <c r="D908" s="170"/>
      <c r="E908" s="171"/>
      <c r="F908" s="172"/>
      <c r="G908" s="171"/>
      <c r="H908" s="172"/>
      <c r="I908" s="171"/>
      <c r="J908" s="172"/>
      <c r="K908" s="171"/>
      <c r="L908" s="172"/>
      <c r="M908" s="171"/>
      <c r="N908" s="172"/>
      <c r="O908" s="171"/>
      <c r="P908" s="172"/>
      <c r="Q908" s="171"/>
      <c r="R908" s="172"/>
      <c r="S908" s="171"/>
      <c r="T908" s="172"/>
      <c r="U908" s="171"/>
      <c r="V908" s="172"/>
      <c r="W908" s="171"/>
      <c r="X908" s="172"/>
      <c r="Y908" s="171"/>
      <c r="Z908" s="172"/>
      <c r="AA908" s="171"/>
      <c r="AB908" s="172"/>
      <c r="AC908" s="171"/>
      <c r="AD908" s="172"/>
      <c r="AE908" s="156"/>
      <c r="AF908" s="170"/>
      <c r="AG908" s="172"/>
      <c r="AH908" s="172"/>
      <c r="AI908" s="172"/>
      <c r="AJ908" s="172"/>
      <c r="AK908" s="172"/>
      <c r="AL908" s="172"/>
      <c r="AM908" s="172"/>
      <c r="AN908" s="172"/>
      <c r="AO908" s="172"/>
      <c r="AP908" s="172"/>
      <c r="AQ908" s="172"/>
      <c r="AR908" s="173"/>
      <c r="AS908" s="173"/>
    </row>
    <row r="909" ht="15.75" customHeight="1">
      <c r="A909" s="156"/>
      <c r="B909" s="156"/>
      <c r="C909" s="170"/>
      <c r="D909" s="170"/>
      <c r="E909" s="171"/>
      <c r="F909" s="172"/>
      <c r="G909" s="171"/>
      <c r="H909" s="172"/>
      <c r="I909" s="171"/>
      <c r="J909" s="172"/>
      <c r="K909" s="171"/>
      <c r="L909" s="172"/>
      <c r="M909" s="171"/>
      <c r="N909" s="172"/>
      <c r="O909" s="171"/>
      <c r="P909" s="172"/>
      <c r="Q909" s="171"/>
      <c r="R909" s="172"/>
      <c r="S909" s="171"/>
      <c r="T909" s="172"/>
      <c r="U909" s="171"/>
      <c r="V909" s="172"/>
      <c r="W909" s="171"/>
      <c r="X909" s="172"/>
      <c r="Y909" s="171"/>
      <c r="Z909" s="172"/>
      <c r="AA909" s="171"/>
      <c r="AB909" s="172"/>
      <c r="AC909" s="171"/>
      <c r="AD909" s="172"/>
      <c r="AE909" s="156"/>
      <c r="AF909" s="170"/>
      <c r="AG909" s="172"/>
      <c r="AH909" s="172"/>
      <c r="AI909" s="172"/>
      <c r="AJ909" s="172"/>
      <c r="AK909" s="172"/>
      <c r="AL909" s="172"/>
      <c r="AM909" s="172"/>
      <c r="AN909" s="172"/>
      <c r="AO909" s="172"/>
      <c r="AP909" s="172"/>
      <c r="AQ909" s="172"/>
      <c r="AR909" s="173"/>
      <c r="AS909" s="173"/>
    </row>
    <row r="910" ht="15.75" customHeight="1">
      <c r="A910" s="156"/>
      <c r="B910" s="156"/>
      <c r="C910" s="170"/>
      <c r="D910" s="170"/>
      <c r="E910" s="171"/>
      <c r="F910" s="172"/>
      <c r="G910" s="171"/>
      <c r="H910" s="172"/>
      <c r="I910" s="171"/>
      <c r="J910" s="172"/>
      <c r="K910" s="171"/>
      <c r="L910" s="172"/>
      <c r="M910" s="171"/>
      <c r="N910" s="172"/>
      <c r="O910" s="171"/>
      <c r="P910" s="172"/>
      <c r="Q910" s="171"/>
      <c r="R910" s="172"/>
      <c r="S910" s="171"/>
      <c r="T910" s="172"/>
      <c r="U910" s="171"/>
      <c r="V910" s="172"/>
      <c r="W910" s="171"/>
      <c r="X910" s="172"/>
      <c r="Y910" s="171"/>
      <c r="Z910" s="172"/>
      <c r="AA910" s="171"/>
      <c r="AB910" s="172"/>
      <c r="AC910" s="171"/>
      <c r="AD910" s="172"/>
      <c r="AE910" s="156"/>
      <c r="AF910" s="170"/>
      <c r="AG910" s="172"/>
      <c r="AH910" s="172"/>
      <c r="AI910" s="172"/>
      <c r="AJ910" s="172"/>
      <c r="AK910" s="172"/>
      <c r="AL910" s="172"/>
      <c r="AM910" s="172"/>
      <c r="AN910" s="172"/>
      <c r="AO910" s="172"/>
      <c r="AP910" s="172"/>
      <c r="AQ910" s="172"/>
      <c r="AR910" s="173"/>
      <c r="AS910" s="173"/>
    </row>
    <row r="911" ht="15.75" customHeight="1">
      <c r="A911" s="156"/>
      <c r="B911" s="156"/>
      <c r="C911" s="170"/>
      <c r="D911" s="170"/>
      <c r="E911" s="171"/>
      <c r="F911" s="172"/>
      <c r="G911" s="171"/>
      <c r="H911" s="172"/>
      <c r="I911" s="171"/>
      <c r="J911" s="172"/>
      <c r="K911" s="171"/>
      <c r="L911" s="172"/>
      <c r="M911" s="171"/>
      <c r="N911" s="172"/>
      <c r="O911" s="171"/>
      <c r="P911" s="172"/>
      <c r="Q911" s="171"/>
      <c r="R911" s="172"/>
      <c r="S911" s="171"/>
      <c r="T911" s="172"/>
      <c r="U911" s="171"/>
      <c r="V911" s="172"/>
      <c r="W911" s="171"/>
      <c r="X911" s="172"/>
      <c r="Y911" s="171"/>
      <c r="Z911" s="172"/>
      <c r="AA911" s="171"/>
      <c r="AB911" s="172"/>
      <c r="AC911" s="171"/>
      <c r="AD911" s="172"/>
      <c r="AE911" s="156"/>
      <c r="AF911" s="170"/>
      <c r="AG911" s="172"/>
      <c r="AH911" s="172"/>
      <c r="AI911" s="172"/>
      <c r="AJ911" s="172"/>
      <c r="AK911" s="172"/>
      <c r="AL911" s="172"/>
      <c r="AM911" s="172"/>
      <c r="AN911" s="172"/>
      <c r="AO911" s="172"/>
      <c r="AP911" s="172"/>
      <c r="AQ911" s="172"/>
      <c r="AR911" s="173"/>
      <c r="AS911" s="173"/>
    </row>
    <row r="912" ht="15.75" customHeight="1">
      <c r="A912" s="156"/>
      <c r="B912" s="156"/>
      <c r="C912" s="170"/>
      <c r="D912" s="170"/>
      <c r="E912" s="171"/>
      <c r="F912" s="172"/>
      <c r="G912" s="171"/>
      <c r="H912" s="172"/>
      <c r="I912" s="171"/>
      <c r="J912" s="172"/>
      <c r="K912" s="171"/>
      <c r="L912" s="172"/>
      <c r="M912" s="171"/>
      <c r="N912" s="172"/>
      <c r="O912" s="171"/>
      <c r="P912" s="172"/>
      <c r="Q912" s="171"/>
      <c r="R912" s="172"/>
      <c r="S912" s="171"/>
      <c r="T912" s="172"/>
      <c r="U912" s="171"/>
      <c r="V912" s="172"/>
      <c r="W912" s="171"/>
      <c r="X912" s="172"/>
      <c r="Y912" s="171"/>
      <c r="Z912" s="172"/>
      <c r="AA912" s="171"/>
      <c r="AB912" s="172"/>
      <c r="AC912" s="171"/>
      <c r="AD912" s="172"/>
      <c r="AE912" s="156"/>
      <c r="AF912" s="170"/>
      <c r="AG912" s="172"/>
      <c r="AH912" s="172"/>
      <c r="AI912" s="172"/>
      <c r="AJ912" s="172"/>
      <c r="AK912" s="172"/>
      <c r="AL912" s="172"/>
      <c r="AM912" s="172"/>
      <c r="AN912" s="172"/>
      <c r="AO912" s="172"/>
      <c r="AP912" s="172"/>
      <c r="AQ912" s="172"/>
      <c r="AR912" s="173"/>
      <c r="AS912" s="173"/>
    </row>
    <row r="913" ht="15.75" customHeight="1">
      <c r="A913" s="156"/>
      <c r="B913" s="156"/>
      <c r="C913" s="170"/>
      <c r="D913" s="170"/>
      <c r="E913" s="171"/>
      <c r="F913" s="172"/>
      <c r="G913" s="171"/>
      <c r="H913" s="172"/>
      <c r="I913" s="171"/>
      <c r="J913" s="172"/>
      <c r="K913" s="171"/>
      <c r="L913" s="172"/>
      <c r="M913" s="171"/>
      <c r="N913" s="172"/>
      <c r="O913" s="171"/>
      <c r="P913" s="172"/>
      <c r="Q913" s="171"/>
      <c r="R913" s="172"/>
      <c r="S913" s="171"/>
      <c r="T913" s="172"/>
      <c r="U913" s="171"/>
      <c r="V913" s="172"/>
      <c r="W913" s="171"/>
      <c r="X913" s="172"/>
      <c r="Y913" s="171"/>
      <c r="Z913" s="172"/>
      <c r="AA913" s="171"/>
      <c r="AB913" s="172"/>
      <c r="AC913" s="171"/>
      <c r="AD913" s="172"/>
      <c r="AE913" s="156"/>
      <c r="AF913" s="170"/>
      <c r="AG913" s="172"/>
      <c r="AH913" s="172"/>
      <c r="AI913" s="172"/>
      <c r="AJ913" s="172"/>
      <c r="AK913" s="172"/>
      <c r="AL913" s="172"/>
      <c r="AM913" s="172"/>
      <c r="AN913" s="172"/>
      <c r="AO913" s="172"/>
      <c r="AP913" s="172"/>
      <c r="AQ913" s="172"/>
      <c r="AR913" s="173"/>
      <c r="AS913" s="173"/>
    </row>
    <row r="914" ht="15.75" customHeight="1">
      <c r="A914" s="156"/>
      <c r="B914" s="156"/>
      <c r="C914" s="170"/>
      <c r="D914" s="170"/>
      <c r="E914" s="171"/>
      <c r="F914" s="172"/>
      <c r="G914" s="171"/>
      <c r="H914" s="172"/>
      <c r="I914" s="171"/>
      <c r="J914" s="172"/>
      <c r="K914" s="171"/>
      <c r="L914" s="172"/>
      <c r="M914" s="171"/>
      <c r="N914" s="172"/>
      <c r="O914" s="171"/>
      <c r="P914" s="172"/>
      <c r="Q914" s="171"/>
      <c r="R914" s="172"/>
      <c r="S914" s="171"/>
      <c r="T914" s="172"/>
      <c r="U914" s="171"/>
      <c r="V914" s="172"/>
      <c r="W914" s="171"/>
      <c r="X914" s="172"/>
      <c r="Y914" s="171"/>
      <c r="Z914" s="172"/>
      <c r="AA914" s="171"/>
      <c r="AB914" s="172"/>
      <c r="AC914" s="171"/>
      <c r="AD914" s="172"/>
      <c r="AE914" s="156"/>
      <c r="AF914" s="170"/>
      <c r="AG914" s="172"/>
      <c r="AH914" s="172"/>
      <c r="AI914" s="172"/>
      <c r="AJ914" s="172"/>
      <c r="AK914" s="172"/>
      <c r="AL914" s="172"/>
      <c r="AM914" s="172"/>
      <c r="AN914" s="172"/>
      <c r="AO914" s="172"/>
      <c r="AP914" s="172"/>
      <c r="AQ914" s="172"/>
      <c r="AR914" s="173"/>
      <c r="AS914" s="173"/>
    </row>
    <row r="915" ht="15.75" customHeight="1">
      <c r="A915" s="156"/>
      <c r="B915" s="156"/>
      <c r="C915" s="170"/>
      <c r="D915" s="170"/>
      <c r="E915" s="171"/>
      <c r="F915" s="172"/>
      <c r="G915" s="171"/>
      <c r="H915" s="172"/>
      <c r="I915" s="171"/>
      <c r="J915" s="172"/>
      <c r="K915" s="171"/>
      <c r="L915" s="172"/>
      <c r="M915" s="171"/>
      <c r="N915" s="172"/>
      <c r="O915" s="171"/>
      <c r="P915" s="172"/>
      <c r="Q915" s="171"/>
      <c r="R915" s="172"/>
      <c r="S915" s="171"/>
      <c r="T915" s="172"/>
      <c r="U915" s="171"/>
      <c r="V915" s="172"/>
      <c r="W915" s="171"/>
      <c r="X915" s="172"/>
      <c r="Y915" s="171"/>
      <c r="Z915" s="172"/>
      <c r="AA915" s="171"/>
      <c r="AB915" s="172"/>
      <c r="AC915" s="171"/>
      <c r="AD915" s="172"/>
      <c r="AE915" s="156"/>
      <c r="AF915" s="170"/>
      <c r="AG915" s="172"/>
      <c r="AH915" s="172"/>
      <c r="AI915" s="172"/>
      <c r="AJ915" s="172"/>
      <c r="AK915" s="172"/>
      <c r="AL915" s="172"/>
      <c r="AM915" s="172"/>
      <c r="AN915" s="172"/>
      <c r="AO915" s="172"/>
      <c r="AP915" s="172"/>
      <c r="AQ915" s="172"/>
      <c r="AR915" s="173"/>
      <c r="AS915" s="173"/>
    </row>
    <row r="916" ht="15.75" customHeight="1">
      <c r="A916" s="156"/>
      <c r="B916" s="156"/>
      <c r="C916" s="170"/>
      <c r="D916" s="170"/>
      <c r="E916" s="171"/>
      <c r="F916" s="172"/>
      <c r="G916" s="171"/>
      <c r="H916" s="172"/>
      <c r="I916" s="171"/>
      <c r="J916" s="172"/>
      <c r="K916" s="171"/>
      <c r="L916" s="172"/>
      <c r="M916" s="171"/>
      <c r="N916" s="172"/>
      <c r="O916" s="171"/>
      <c r="P916" s="172"/>
      <c r="Q916" s="171"/>
      <c r="R916" s="172"/>
      <c r="S916" s="171"/>
      <c r="T916" s="172"/>
      <c r="U916" s="171"/>
      <c r="V916" s="172"/>
      <c r="W916" s="171"/>
      <c r="X916" s="172"/>
      <c r="Y916" s="171"/>
      <c r="Z916" s="172"/>
      <c r="AA916" s="171"/>
      <c r="AB916" s="172"/>
      <c r="AC916" s="171"/>
      <c r="AD916" s="172"/>
      <c r="AE916" s="156"/>
      <c r="AF916" s="170"/>
      <c r="AG916" s="172"/>
      <c r="AH916" s="172"/>
      <c r="AI916" s="172"/>
      <c r="AJ916" s="172"/>
      <c r="AK916" s="172"/>
      <c r="AL916" s="172"/>
      <c r="AM916" s="172"/>
      <c r="AN916" s="172"/>
      <c r="AO916" s="172"/>
      <c r="AP916" s="172"/>
      <c r="AQ916" s="172"/>
      <c r="AR916" s="173"/>
      <c r="AS916" s="173"/>
    </row>
    <row r="917" ht="15.75" customHeight="1">
      <c r="A917" s="156"/>
      <c r="B917" s="156"/>
      <c r="C917" s="170"/>
      <c r="D917" s="170"/>
      <c r="E917" s="171"/>
      <c r="F917" s="172"/>
      <c r="G917" s="171"/>
      <c r="H917" s="172"/>
      <c r="I917" s="171"/>
      <c r="J917" s="172"/>
      <c r="K917" s="171"/>
      <c r="L917" s="172"/>
      <c r="M917" s="171"/>
      <c r="N917" s="172"/>
      <c r="O917" s="171"/>
      <c r="P917" s="172"/>
      <c r="Q917" s="171"/>
      <c r="R917" s="172"/>
      <c r="S917" s="171"/>
      <c r="T917" s="172"/>
      <c r="U917" s="171"/>
      <c r="V917" s="172"/>
      <c r="W917" s="171"/>
      <c r="X917" s="172"/>
      <c r="Y917" s="171"/>
      <c r="Z917" s="172"/>
      <c r="AA917" s="171"/>
      <c r="AB917" s="172"/>
      <c r="AC917" s="171"/>
      <c r="AD917" s="172"/>
      <c r="AE917" s="156"/>
      <c r="AF917" s="170"/>
      <c r="AG917" s="172"/>
      <c r="AH917" s="172"/>
      <c r="AI917" s="172"/>
      <c r="AJ917" s="172"/>
      <c r="AK917" s="172"/>
      <c r="AL917" s="172"/>
      <c r="AM917" s="172"/>
      <c r="AN917" s="172"/>
      <c r="AO917" s="172"/>
      <c r="AP917" s="172"/>
      <c r="AQ917" s="172"/>
      <c r="AR917" s="173"/>
      <c r="AS917" s="173"/>
    </row>
    <row r="918" ht="15.75" customHeight="1">
      <c r="A918" s="156"/>
      <c r="B918" s="156"/>
      <c r="C918" s="170"/>
      <c r="D918" s="170"/>
      <c r="E918" s="171"/>
      <c r="F918" s="172"/>
      <c r="G918" s="171"/>
      <c r="H918" s="172"/>
      <c r="I918" s="171"/>
      <c r="J918" s="172"/>
      <c r="K918" s="171"/>
      <c r="L918" s="172"/>
      <c r="M918" s="171"/>
      <c r="N918" s="172"/>
      <c r="O918" s="171"/>
      <c r="P918" s="172"/>
      <c r="Q918" s="171"/>
      <c r="R918" s="172"/>
      <c r="S918" s="171"/>
      <c r="T918" s="172"/>
      <c r="U918" s="171"/>
      <c r="V918" s="172"/>
      <c r="W918" s="171"/>
      <c r="X918" s="172"/>
      <c r="Y918" s="171"/>
      <c r="Z918" s="172"/>
      <c r="AA918" s="171"/>
      <c r="AB918" s="172"/>
      <c r="AC918" s="171"/>
      <c r="AD918" s="172"/>
      <c r="AE918" s="156"/>
      <c r="AF918" s="170"/>
      <c r="AG918" s="172"/>
      <c r="AH918" s="172"/>
      <c r="AI918" s="172"/>
      <c r="AJ918" s="172"/>
      <c r="AK918" s="172"/>
      <c r="AL918" s="172"/>
      <c r="AM918" s="172"/>
      <c r="AN918" s="172"/>
      <c r="AO918" s="172"/>
      <c r="AP918" s="172"/>
      <c r="AQ918" s="172"/>
      <c r="AR918" s="173"/>
      <c r="AS918" s="173"/>
    </row>
    <row r="919" ht="15.75" customHeight="1">
      <c r="A919" s="156"/>
      <c r="B919" s="156"/>
      <c r="C919" s="170"/>
      <c r="D919" s="170"/>
      <c r="E919" s="171"/>
      <c r="F919" s="172"/>
      <c r="G919" s="171"/>
      <c r="H919" s="172"/>
      <c r="I919" s="171"/>
      <c r="J919" s="172"/>
      <c r="K919" s="171"/>
      <c r="L919" s="172"/>
      <c r="M919" s="171"/>
      <c r="N919" s="172"/>
      <c r="O919" s="171"/>
      <c r="P919" s="172"/>
      <c r="Q919" s="171"/>
      <c r="R919" s="172"/>
      <c r="S919" s="171"/>
      <c r="T919" s="172"/>
      <c r="U919" s="171"/>
      <c r="V919" s="172"/>
      <c r="W919" s="171"/>
      <c r="X919" s="172"/>
      <c r="Y919" s="171"/>
      <c r="Z919" s="172"/>
      <c r="AA919" s="171"/>
      <c r="AB919" s="172"/>
      <c r="AC919" s="171"/>
      <c r="AD919" s="172"/>
      <c r="AE919" s="156"/>
      <c r="AF919" s="170"/>
      <c r="AG919" s="172"/>
      <c r="AH919" s="172"/>
      <c r="AI919" s="172"/>
      <c r="AJ919" s="172"/>
      <c r="AK919" s="172"/>
      <c r="AL919" s="172"/>
      <c r="AM919" s="172"/>
      <c r="AN919" s="172"/>
      <c r="AO919" s="172"/>
      <c r="AP919" s="172"/>
      <c r="AQ919" s="172"/>
      <c r="AR919" s="173"/>
      <c r="AS919" s="173"/>
    </row>
    <row r="920" ht="15.75" customHeight="1">
      <c r="A920" s="156"/>
      <c r="B920" s="156"/>
      <c r="C920" s="170"/>
      <c r="D920" s="170"/>
      <c r="E920" s="171"/>
      <c r="F920" s="172"/>
      <c r="G920" s="171"/>
      <c r="H920" s="172"/>
      <c r="I920" s="171"/>
      <c r="J920" s="172"/>
      <c r="K920" s="171"/>
      <c r="L920" s="172"/>
      <c r="M920" s="171"/>
      <c r="N920" s="172"/>
      <c r="O920" s="171"/>
      <c r="P920" s="172"/>
      <c r="Q920" s="171"/>
      <c r="R920" s="172"/>
      <c r="S920" s="171"/>
      <c r="T920" s="172"/>
      <c r="U920" s="171"/>
      <c r="V920" s="172"/>
      <c r="W920" s="171"/>
      <c r="X920" s="172"/>
      <c r="Y920" s="171"/>
      <c r="Z920" s="172"/>
      <c r="AA920" s="171"/>
      <c r="AB920" s="172"/>
      <c r="AC920" s="171"/>
      <c r="AD920" s="172"/>
      <c r="AE920" s="156"/>
      <c r="AF920" s="170"/>
      <c r="AG920" s="172"/>
      <c r="AH920" s="172"/>
      <c r="AI920" s="172"/>
      <c r="AJ920" s="172"/>
      <c r="AK920" s="172"/>
      <c r="AL920" s="172"/>
      <c r="AM920" s="172"/>
      <c r="AN920" s="172"/>
      <c r="AO920" s="172"/>
      <c r="AP920" s="172"/>
      <c r="AQ920" s="172"/>
      <c r="AR920" s="173"/>
      <c r="AS920" s="173"/>
    </row>
    <row r="921" ht="15.75" customHeight="1">
      <c r="A921" s="156"/>
      <c r="B921" s="156"/>
      <c r="C921" s="170"/>
      <c r="D921" s="170"/>
      <c r="E921" s="171"/>
      <c r="F921" s="172"/>
      <c r="G921" s="171"/>
      <c r="H921" s="172"/>
      <c r="I921" s="171"/>
      <c r="J921" s="172"/>
      <c r="K921" s="171"/>
      <c r="L921" s="172"/>
      <c r="M921" s="171"/>
      <c r="N921" s="172"/>
      <c r="O921" s="171"/>
      <c r="P921" s="172"/>
      <c r="Q921" s="171"/>
      <c r="R921" s="172"/>
      <c r="S921" s="171"/>
      <c r="T921" s="172"/>
      <c r="U921" s="171"/>
      <c r="V921" s="172"/>
      <c r="W921" s="171"/>
      <c r="X921" s="172"/>
      <c r="Y921" s="171"/>
      <c r="Z921" s="172"/>
      <c r="AA921" s="171"/>
      <c r="AB921" s="172"/>
      <c r="AC921" s="171"/>
      <c r="AD921" s="172"/>
      <c r="AE921" s="156"/>
      <c r="AF921" s="170"/>
      <c r="AG921" s="172"/>
      <c r="AH921" s="172"/>
      <c r="AI921" s="172"/>
      <c r="AJ921" s="172"/>
      <c r="AK921" s="172"/>
      <c r="AL921" s="172"/>
      <c r="AM921" s="172"/>
      <c r="AN921" s="172"/>
      <c r="AO921" s="172"/>
      <c r="AP921" s="172"/>
      <c r="AQ921" s="172"/>
      <c r="AR921" s="173"/>
      <c r="AS921" s="173"/>
    </row>
    <row r="922" ht="15.75" customHeight="1">
      <c r="A922" s="156"/>
      <c r="B922" s="156"/>
      <c r="C922" s="170"/>
      <c r="D922" s="170"/>
      <c r="E922" s="171"/>
      <c r="F922" s="172"/>
      <c r="G922" s="171"/>
      <c r="H922" s="172"/>
      <c r="I922" s="171"/>
      <c r="J922" s="172"/>
      <c r="K922" s="171"/>
      <c r="L922" s="172"/>
      <c r="M922" s="171"/>
      <c r="N922" s="172"/>
      <c r="O922" s="171"/>
      <c r="P922" s="172"/>
      <c r="Q922" s="171"/>
      <c r="R922" s="172"/>
      <c r="S922" s="171"/>
      <c r="T922" s="172"/>
      <c r="U922" s="171"/>
      <c r="V922" s="172"/>
      <c r="W922" s="171"/>
      <c r="X922" s="172"/>
      <c r="Y922" s="171"/>
      <c r="Z922" s="172"/>
      <c r="AA922" s="171"/>
      <c r="AB922" s="172"/>
      <c r="AC922" s="171"/>
      <c r="AD922" s="172"/>
      <c r="AE922" s="156"/>
      <c r="AF922" s="170"/>
      <c r="AG922" s="172"/>
      <c r="AH922" s="172"/>
      <c r="AI922" s="172"/>
      <c r="AJ922" s="172"/>
      <c r="AK922" s="172"/>
      <c r="AL922" s="172"/>
      <c r="AM922" s="172"/>
      <c r="AN922" s="172"/>
      <c r="AO922" s="172"/>
      <c r="AP922" s="172"/>
      <c r="AQ922" s="172"/>
      <c r="AR922" s="173"/>
      <c r="AS922" s="173"/>
    </row>
    <row r="923" ht="15.75" customHeight="1">
      <c r="A923" s="156"/>
      <c r="B923" s="156"/>
      <c r="C923" s="170"/>
      <c r="D923" s="170"/>
      <c r="E923" s="171"/>
      <c r="F923" s="172"/>
      <c r="G923" s="171"/>
      <c r="H923" s="172"/>
      <c r="I923" s="171"/>
      <c r="J923" s="172"/>
      <c r="K923" s="171"/>
      <c r="L923" s="172"/>
      <c r="M923" s="171"/>
      <c r="N923" s="172"/>
      <c r="O923" s="171"/>
      <c r="P923" s="172"/>
      <c r="Q923" s="171"/>
      <c r="R923" s="172"/>
      <c r="S923" s="171"/>
      <c r="T923" s="172"/>
      <c r="U923" s="171"/>
      <c r="V923" s="172"/>
      <c r="W923" s="171"/>
      <c r="X923" s="172"/>
      <c r="Y923" s="171"/>
      <c r="Z923" s="172"/>
      <c r="AA923" s="171"/>
      <c r="AB923" s="172"/>
      <c r="AC923" s="171"/>
      <c r="AD923" s="172"/>
      <c r="AE923" s="156"/>
      <c r="AF923" s="170"/>
      <c r="AG923" s="172"/>
      <c r="AH923" s="172"/>
      <c r="AI923" s="172"/>
      <c r="AJ923" s="172"/>
      <c r="AK923" s="172"/>
      <c r="AL923" s="172"/>
      <c r="AM923" s="172"/>
      <c r="AN923" s="172"/>
      <c r="AO923" s="172"/>
      <c r="AP923" s="172"/>
      <c r="AQ923" s="172"/>
      <c r="AR923" s="173"/>
      <c r="AS923" s="173"/>
    </row>
    <row r="924" ht="15.75" customHeight="1">
      <c r="A924" s="156"/>
      <c r="B924" s="156"/>
      <c r="C924" s="170"/>
      <c r="D924" s="170"/>
      <c r="E924" s="171"/>
      <c r="F924" s="172"/>
      <c r="G924" s="171"/>
      <c r="H924" s="172"/>
      <c r="I924" s="171"/>
      <c r="J924" s="172"/>
      <c r="K924" s="171"/>
      <c r="L924" s="172"/>
      <c r="M924" s="171"/>
      <c r="N924" s="172"/>
      <c r="O924" s="171"/>
      <c r="P924" s="172"/>
      <c r="Q924" s="171"/>
      <c r="R924" s="172"/>
      <c r="S924" s="171"/>
      <c r="T924" s="172"/>
      <c r="U924" s="171"/>
      <c r="V924" s="172"/>
      <c r="W924" s="171"/>
      <c r="X924" s="172"/>
      <c r="Y924" s="171"/>
      <c r="Z924" s="172"/>
      <c r="AA924" s="171"/>
      <c r="AB924" s="172"/>
      <c r="AC924" s="171"/>
      <c r="AD924" s="172"/>
      <c r="AE924" s="156"/>
      <c r="AF924" s="170"/>
      <c r="AG924" s="172"/>
      <c r="AH924" s="172"/>
      <c r="AI924" s="172"/>
      <c r="AJ924" s="172"/>
      <c r="AK924" s="172"/>
      <c r="AL924" s="172"/>
      <c r="AM924" s="172"/>
      <c r="AN924" s="172"/>
      <c r="AO924" s="172"/>
      <c r="AP924" s="172"/>
      <c r="AQ924" s="172"/>
      <c r="AR924" s="173"/>
      <c r="AS924" s="173"/>
    </row>
    <row r="925" ht="15.75" customHeight="1">
      <c r="A925" s="156"/>
      <c r="B925" s="156"/>
      <c r="C925" s="170"/>
      <c r="D925" s="170"/>
      <c r="E925" s="171"/>
      <c r="F925" s="172"/>
      <c r="G925" s="171"/>
      <c r="H925" s="172"/>
      <c r="I925" s="171"/>
      <c r="J925" s="172"/>
      <c r="K925" s="171"/>
      <c r="L925" s="172"/>
      <c r="M925" s="171"/>
      <c r="N925" s="172"/>
      <c r="O925" s="171"/>
      <c r="P925" s="172"/>
      <c r="Q925" s="171"/>
      <c r="R925" s="172"/>
      <c r="S925" s="171"/>
      <c r="T925" s="172"/>
      <c r="U925" s="171"/>
      <c r="V925" s="172"/>
      <c r="W925" s="171"/>
      <c r="X925" s="172"/>
      <c r="Y925" s="171"/>
      <c r="Z925" s="172"/>
      <c r="AA925" s="171"/>
      <c r="AB925" s="172"/>
      <c r="AC925" s="171"/>
      <c r="AD925" s="172"/>
      <c r="AE925" s="156"/>
      <c r="AF925" s="170"/>
      <c r="AG925" s="172"/>
      <c r="AH925" s="172"/>
      <c r="AI925" s="172"/>
      <c r="AJ925" s="172"/>
      <c r="AK925" s="172"/>
      <c r="AL925" s="172"/>
      <c r="AM925" s="172"/>
      <c r="AN925" s="172"/>
      <c r="AO925" s="172"/>
      <c r="AP925" s="172"/>
      <c r="AQ925" s="172"/>
      <c r="AR925" s="173"/>
      <c r="AS925" s="173"/>
    </row>
    <row r="926" ht="15.75" customHeight="1">
      <c r="A926" s="156"/>
      <c r="B926" s="156"/>
      <c r="C926" s="170"/>
      <c r="D926" s="170"/>
      <c r="E926" s="171"/>
      <c r="F926" s="172"/>
      <c r="G926" s="171"/>
      <c r="H926" s="172"/>
      <c r="I926" s="171"/>
      <c r="J926" s="172"/>
      <c r="K926" s="171"/>
      <c r="L926" s="172"/>
      <c r="M926" s="171"/>
      <c r="N926" s="172"/>
      <c r="O926" s="171"/>
      <c r="P926" s="172"/>
      <c r="Q926" s="171"/>
      <c r="R926" s="172"/>
      <c r="S926" s="171"/>
      <c r="T926" s="172"/>
      <c r="U926" s="171"/>
      <c r="V926" s="172"/>
      <c r="W926" s="171"/>
      <c r="X926" s="172"/>
      <c r="Y926" s="171"/>
      <c r="Z926" s="172"/>
      <c r="AA926" s="171"/>
      <c r="AB926" s="172"/>
      <c r="AC926" s="171"/>
      <c r="AD926" s="172"/>
      <c r="AE926" s="156"/>
      <c r="AF926" s="170"/>
      <c r="AG926" s="172"/>
      <c r="AH926" s="172"/>
      <c r="AI926" s="172"/>
      <c r="AJ926" s="172"/>
      <c r="AK926" s="172"/>
      <c r="AL926" s="172"/>
      <c r="AM926" s="172"/>
      <c r="AN926" s="172"/>
      <c r="AO926" s="172"/>
      <c r="AP926" s="172"/>
      <c r="AQ926" s="172"/>
      <c r="AR926" s="173"/>
      <c r="AS926" s="173"/>
    </row>
    <row r="927" ht="15.75" customHeight="1">
      <c r="A927" s="156"/>
      <c r="B927" s="156"/>
      <c r="C927" s="170"/>
      <c r="D927" s="170"/>
      <c r="E927" s="171"/>
      <c r="F927" s="172"/>
      <c r="G927" s="171"/>
      <c r="H927" s="172"/>
      <c r="I927" s="171"/>
      <c r="J927" s="172"/>
      <c r="K927" s="171"/>
      <c r="L927" s="172"/>
      <c r="M927" s="171"/>
      <c r="N927" s="172"/>
      <c r="O927" s="171"/>
      <c r="P927" s="172"/>
      <c r="Q927" s="171"/>
      <c r="R927" s="172"/>
      <c r="S927" s="171"/>
      <c r="T927" s="172"/>
      <c r="U927" s="171"/>
      <c r="V927" s="172"/>
      <c r="W927" s="171"/>
      <c r="X927" s="172"/>
      <c r="Y927" s="171"/>
      <c r="Z927" s="172"/>
      <c r="AA927" s="171"/>
      <c r="AB927" s="172"/>
      <c r="AC927" s="171"/>
      <c r="AD927" s="172"/>
      <c r="AE927" s="156"/>
      <c r="AF927" s="170"/>
      <c r="AG927" s="172"/>
      <c r="AH927" s="172"/>
      <c r="AI927" s="172"/>
      <c r="AJ927" s="172"/>
      <c r="AK927" s="172"/>
      <c r="AL927" s="172"/>
      <c r="AM927" s="172"/>
      <c r="AN927" s="172"/>
      <c r="AO927" s="172"/>
      <c r="AP927" s="172"/>
      <c r="AQ927" s="172"/>
      <c r="AR927" s="173"/>
      <c r="AS927" s="173"/>
    </row>
    <row r="928" ht="15.75" customHeight="1">
      <c r="A928" s="156"/>
      <c r="B928" s="156"/>
      <c r="C928" s="170"/>
      <c r="D928" s="170"/>
      <c r="E928" s="171"/>
      <c r="F928" s="172"/>
      <c r="G928" s="171"/>
      <c r="H928" s="172"/>
      <c r="I928" s="171"/>
      <c r="J928" s="172"/>
      <c r="K928" s="171"/>
      <c r="L928" s="172"/>
      <c r="M928" s="171"/>
      <c r="N928" s="172"/>
      <c r="O928" s="171"/>
      <c r="P928" s="172"/>
      <c r="Q928" s="171"/>
      <c r="R928" s="172"/>
      <c r="S928" s="171"/>
      <c r="T928" s="172"/>
      <c r="U928" s="171"/>
      <c r="V928" s="172"/>
      <c r="W928" s="171"/>
      <c r="X928" s="172"/>
      <c r="Y928" s="171"/>
      <c r="Z928" s="172"/>
      <c r="AA928" s="171"/>
      <c r="AB928" s="172"/>
      <c r="AC928" s="171"/>
      <c r="AD928" s="172"/>
      <c r="AE928" s="156"/>
      <c r="AF928" s="170"/>
      <c r="AG928" s="172"/>
      <c r="AH928" s="172"/>
      <c r="AI928" s="172"/>
      <c r="AJ928" s="172"/>
      <c r="AK928" s="172"/>
      <c r="AL928" s="172"/>
      <c r="AM928" s="172"/>
      <c r="AN928" s="172"/>
      <c r="AO928" s="172"/>
      <c r="AP928" s="172"/>
      <c r="AQ928" s="172"/>
      <c r="AR928" s="173"/>
      <c r="AS928" s="173"/>
    </row>
    <row r="929" ht="15.75" customHeight="1">
      <c r="A929" s="156"/>
      <c r="B929" s="156"/>
      <c r="C929" s="170"/>
      <c r="D929" s="170"/>
      <c r="E929" s="171"/>
      <c r="F929" s="172"/>
      <c r="G929" s="171"/>
      <c r="H929" s="172"/>
      <c r="I929" s="171"/>
      <c r="J929" s="172"/>
      <c r="K929" s="171"/>
      <c r="L929" s="172"/>
      <c r="M929" s="171"/>
      <c r="N929" s="172"/>
      <c r="O929" s="171"/>
      <c r="P929" s="172"/>
      <c r="Q929" s="171"/>
      <c r="R929" s="172"/>
      <c r="S929" s="171"/>
      <c r="T929" s="172"/>
      <c r="U929" s="171"/>
      <c r="V929" s="172"/>
      <c r="W929" s="171"/>
      <c r="X929" s="172"/>
      <c r="Y929" s="171"/>
      <c r="Z929" s="172"/>
      <c r="AA929" s="171"/>
      <c r="AB929" s="172"/>
      <c r="AC929" s="171"/>
      <c r="AD929" s="172"/>
      <c r="AE929" s="156"/>
      <c r="AF929" s="170"/>
      <c r="AG929" s="172"/>
      <c r="AH929" s="172"/>
      <c r="AI929" s="172"/>
      <c r="AJ929" s="172"/>
      <c r="AK929" s="172"/>
      <c r="AL929" s="172"/>
      <c r="AM929" s="172"/>
      <c r="AN929" s="172"/>
      <c r="AO929" s="172"/>
      <c r="AP929" s="172"/>
      <c r="AQ929" s="172"/>
      <c r="AR929" s="173"/>
      <c r="AS929" s="173"/>
    </row>
    <row r="930" ht="15.75" customHeight="1">
      <c r="A930" s="156"/>
      <c r="B930" s="156"/>
      <c r="C930" s="170"/>
      <c r="D930" s="170"/>
      <c r="E930" s="171"/>
      <c r="F930" s="172"/>
      <c r="G930" s="171"/>
      <c r="H930" s="172"/>
      <c r="I930" s="171"/>
      <c r="J930" s="172"/>
      <c r="K930" s="171"/>
      <c r="L930" s="172"/>
      <c r="M930" s="171"/>
      <c r="N930" s="172"/>
      <c r="O930" s="171"/>
      <c r="P930" s="172"/>
      <c r="Q930" s="171"/>
      <c r="R930" s="172"/>
      <c r="S930" s="171"/>
      <c r="T930" s="172"/>
      <c r="U930" s="171"/>
      <c r="V930" s="172"/>
      <c r="W930" s="171"/>
      <c r="X930" s="172"/>
      <c r="Y930" s="171"/>
      <c r="Z930" s="172"/>
      <c r="AA930" s="171"/>
      <c r="AB930" s="172"/>
      <c r="AC930" s="171"/>
      <c r="AD930" s="172"/>
      <c r="AE930" s="156"/>
      <c r="AF930" s="170"/>
      <c r="AG930" s="172"/>
      <c r="AH930" s="172"/>
      <c r="AI930" s="172"/>
      <c r="AJ930" s="172"/>
      <c r="AK930" s="172"/>
      <c r="AL930" s="172"/>
      <c r="AM930" s="172"/>
      <c r="AN930" s="172"/>
      <c r="AO930" s="172"/>
      <c r="AP930" s="172"/>
      <c r="AQ930" s="172"/>
      <c r="AR930" s="173"/>
      <c r="AS930" s="173"/>
    </row>
    <row r="931" ht="15.75" customHeight="1">
      <c r="A931" s="156"/>
      <c r="B931" s="156"/>
      <c r="C931" s="170"/>
      <c r="D931" s="170"/>
      <c r="E931" s="171"/>
      <c r="F931" s="172"/>
      <c r="G931" s="171"/>
      <c r="H931" s="172"/>
      <c r="I931" s="171"/>
      <c r="J931" s="172"/>
      <c r="K931" s="171"/>
      <c r="L931" s="172"/>
      <c r="M931" s="171"/>
      <c r="N931" s="172"/>
      <c r="O931" s="171"/>
      <c r="P931" s="172"/>
      <c r="Q931" s="171"/>
      <c r="R931" s="172"/>
      <c r="S931" s="171"/>
      <c r="T931" s="172"/>
      <c r="U931" s="171"/>
      <c r="V931" s="172"/>
      <c r="W931" s="171"/>
      <c r="X931" s="172"/>
      <c r="Y931" s="171"/>
      <c r="Z931" s="172"/>
      <c r="AA931" s="171"/>
      <c r="AB931" s="172"/>
      <c r="AC931" s="171"/>
      <c r="AD931" s="172"/>
      <c r="AE931" s="156"/>
      <c r="AF931" s="170"/>
      <c r="AG931" s="172"/>
      <c r="AH931" s="172"/>
      <c r="AI931" s="172"/>
      <c r="AJ931" s="172"/>
      <c r="AK931" s="172"/>
      <c r="AL931" s="172"/>
      <c r="AM931" s="172"/>
      <c r="AN931" s="172"/>
      <c r="AO931" s="172"/>
      <c r="AP931" s="172"/>
      <c r="AQ931" s="172"/>
      <c r="AR931" s="173"/>
      <c r="AS931" s="173"/>
    </row>
    <row r="932" ht="15.75" customHeight="1">
      <c r="A932" s="156"/>
      <c r="B932" s="156"/>
      <c r="C932" s="170"/>
      <c r="D932" s="170"/>
      <c r="E932" s="171"/>
      <c r="F932" s="172"/>
      <c r="G932" s="171"/>
      <c r="H932" s="172"/>
      <c r="I932" s="171"/>
      <c r="J932" s="172"/>
      <c r="K932" s="171"/>
      <c r="L932" s="172"/>
      <c r="M932" s="171"/>
      <c r="N932" s="172"/>
      <c r="O932" s="171"/>
      <c r="P932" s="172"/>
      <c r="Q932" s="171"/>
      <c r="R932" s="172"/>
      <c r="S932" s="171"/>
      <c r="T932" s="172"/>
      <c r="U932" s="171"/>
      <c r="V932" s="172"/>
      <c r="W932" s="171"/>
      <c r="X932" s="172"/>
      <c r="Y932" s="171"/>
      <c r="Z932" s="172"/>
      <c r="AA932" s="171"/>
      <c r="AB932" s="172"/>
      <c r="AC932" s="171"/>
      <c r="AD932" s="172"/>
      <c r="AE932" s="156"/>
      <c r="AF932" s="170"/>
      <c r="AG932" s="172"/>
      <c r="AH932" s="172"/>
      <c r="AI932" s="172"/>
      <c r="AJ932" s="172"/>
      <c r="AK932" s="172"/>
      <c r="AL932" s="172"/>
      <c r="AM932" s="172"/>
      <c r="AN932" s="172"/>
      <c r="AO932" s="172"/>
      <c r="AP932" s="172"/>
      <c r="AQ932" s="172"/>
      <c r="AR932" s="173"/>
      <c r="AS932" s="173"/>
    </row>
    <row r="933" ht="15.75" customHeight="1">
      <c r="A933" s="156"/>
      <c r="B933" s="156"/>
      <c r="C933" s="170"/>
      <c r="D933" s="170"/>
      <c r="E933" s="171"/>
      <c r="F933" s="172"/>
      <c r="G933" s="171"/>
      <c r="H933" s="172"/>
      <c r="I933" s="171"/>
      <c r="J933" s="172"/>
      <c r="K933" s="171"/>
      <c r="L933" s="172"/>
      <c r="M933" s="171"/>
      <c r="N933" s="172"/>
      <c r="O933" s="171"/>
      <c r="P933" s="172"/>
      <c r="Q933" s="171"/>
      <c r="R933" s="172"/>
      <c r="S933" s="171"/>
      <c r="T933" s="172"/>
      <c r="U933" s="171"/>
      <c r="V933" s="172"/>
      <c r="W933" s="171"/>
      <c r="X933" s="172"/>
      <c r="Y933" s="171"/>
      <c r="Z933" s="172"/>
      <c r="AA933" s="171"/>
      <c r="AB933" s="172"/>
      <c r="AC933" s="171"/>
      <c r="AD933" s="172"/>
      <c r="AE933" s="156"/>
      <c r="AF933" s="170"/>
      <c r="AG933" s="172"/>
      <c r="AH933" s="172"/>
      <c r="AI933" s="172"/>
      <c r="AJ933" s="172"/>
      <c r="AK933" s="172"/>
      <c r="AL933" s="172"/>
      <c r="AM933" s="172"/>
      <c r="AN933" s="172"/>
      <c r="AO933" s="172"/>
      <c r="AP933" s="172"/>
      <c r="AQ933" s="172"/>
      <c r="AR933" s="173"/>
      <c r="AS933" s="173"/>
    </row>
    <row r="934" ht="15.75" customHeight="1">
      <c r="A934" s="156"/>
      <c r="B934" s="156"/>
      <c r="C934" s="170"/>
      <c r="D934" s="170"/>
      <c r="E934" s="171"/>
      <c r="F934" s="172"/>
      <c r="G934" s="171"/>
      <c r="H934" s="172"/>
      <c r="I934" s="171"/>
      <c r="J934" s="172"/>
      <c r="K934" s="171"/>
      <c r="L934" s="172"/>
      <c r="M934" s="171"/>
      <c r="N934" s="172"/>
      <c r="O934" s="171"/>
      <c r="P934" s="172"/>
      <c r="Q934" s="171"/>
      <c r="R934" s="172"/>
      <c r="S934" s="171"/>
      <c r="T934" s="172"/>
      <c r="U934" s="171"/>
      <c r="V934" s="172"/>
      <c r="W934" s="171"/>
      <c r="X934" s="172"/>
      <c r="Y934" s="171"/>
      <c r="Z934" s="172"/>
      <c r="AA934" s="171"/>
      <c r="AB934" s="172"/>
      <c r="AC934" s="171"/>
      <c r="AD934" s="172"/>
      <c r="AE934" s="156"/>
      <c r="AF934" s="170"/>
      <c r="AG934" s="172"/>
      <c r="AH934" s="172"/>
      <c r="AI934" s="172"/>
      <c r="AJ934" s="172"/>
      <c r="AK934" s="172"/>
      <c r="AL934" s="172"/>
      <c r="AM934" s="172"/>
      <c r="AN934" s="172"/>
      <c r="AO934" s="172"/>
      <c r="AP934" s="172"/>
      <c r="AQ934" s="172"/>
      <c r="AR934" s="173"/>
      <c r="AS934" s="173"/>
    </row>
    <row r="935" ht="15.75" customHeight="1">
      <c r="A935" s="156"/>
      <c r="B935" s="156"/>
      <c r="C935" s="170"/>
      <c r="D935" s="170"/>
      <c r="E935" s="171"/>
      <c r="F935" s="172"/>
      <c r="G935" s="171"/>
      <c r="H935" s="172"/>
      <c r="I935" s="171"/>
      <c r="J935" s="172"/>
      <c r="K935" s="171"/>
      <c r="L935" s="172"/>
      <c r="M935" s="171"/>
      <c r="N935" s="172"/>
      <c r="O935" s="171"/>
      <c r="P935" s="172"/>
      <c r="Q935" s="171"/>
      <c r="R935" s="172"/>
      <c r="S935" s="171"/>
      <c r="T935" s="172"/>
      <c r="U935" s="171"/>
      <c r="V935" s="172"/>
      <c r="W935" s="171"/>
      <c r="X935" s="172"/>
      <c r="Y935" s="171"/>
      <c r="Z935" s="172"/>
      <c r="AA935" s="171"/>
      <c r="AB935" s="172"/>
      <c r="AC935" s="171"/>
      <c r="AD935" s="172"/>
      <c r="AE935" s="156"/>
      <c r="AF935" s="170"/>
      <c r="AG935" s="172"/>
      <c r="AH935" s="172"/>
      <c r="AI935" s="172"/>
      <c r="AJ935" s="172"/>
      <c r="AK935" s="172"/>
      <c r="AL935" s="172"/>
      <c r="AM935" s="172"/>
      <c r="AN935" s="172"/>
      <c r="AO935" s="172"/>
      <c r="AP935" s="172"/>
      <c r="AQ935" s="172"/>
      <c r="AR935" s="173"/>
      <c r="AS935" s="173"/>
    </row>
    <row r="936" ht="15.75" customHeight="1">
      <c r="A936" s="156"/>
      <c r="B936" s="156"/>
      <c r="C936" s="170"/>
      <c r="D936" s="170"/>
      <c r="E936" s="171"/>
      <c r="F936" s="172"/>
      <c r="G936" s="171"/>
      <c r="H936" s="172"/>
      <c r="I936" s="171"/>
      <c r="J936" s="172"/>
      <c r="K936" s="171"/>
      <c r="L936" s="172"/>
      <c r="M936" s="171"/>
      <c r="N936" s="172"/>
      <c r="O936" s="171"/>
      <c r="P936" s="172"/>
      <c r="Q936" s="171"/>
      <c r="R936" s="172"/>
      <c r="S936" s="171"/>
      <c r="T936" s="172"/>
      <c r="U936" s="171"/>
      <c r="V936" s="172"/>
      <c r="W936" s="171"/>
      <c r="X936" s="172"/>
      <c r="Y936" s="171"/>
      <c r="Z936" s="172"/>
      <c r="AA936" s="171"/>
      <c r="AB936" s="172"/>
      <c r="AC936" s="171"/>
      <c r="AD936" s="172"/>
      <c r="AE936" s="156"/>
      <c r="AF936" s="170"/>
      <c r="AG936" s="172"/>
      <c r="AH936" s="172"/>
      <c r="AI936" s="172"/>
      <c r="AJ936" s="172"/>
      <c r="AK936" s="172"/>
      <c r="AL936" s="172"/>
      <c r="AM936" s="172"/>
      <c r="AN936" s="172"/>
      <c r="AO936" s="172"/>
      <c r="AP936" s="172"/>
      <c r="AQ936" s="172"/>
      <c r="AR936" s="173"/>
      <c r="AS936" s="173"/>
    </row>
    <row r="937" ht="15.75" customHeight="1">
      <c r="A937" s="156"/>
      <c r="B937" s="156"/>
      <c r="C937" s="170"/>
      <c r="D937" s="170"/>
      <c r="E937" s="171"/>
      <c r="F937" s="172"/>
      <c r="G937" s="171"/>
      <c r="H937" s="172"/>
      <c r="I937" s="171"/>
      <c r="J937" s="172"/>
      <c r="K937" s="171"/>
      <c r="L937" s="172"/>
      <c r="M937" s="171"/>
      <c r="N937" s="172"/>
      <c r="O937" s="171"/>
      <c r="P937" s="172"/>
      <c r="Q937" s="171"/>
      <c r="R937" s="172"/>
      <c r="S937" s="171"/>
      <c r="T937" s="172"/>
      <c r="U937" s="171"/>
      <c r="V937" s="172"/>
      <c r="W937" s="171"/>
      <c r="X937" s="172"/>
      <c r="Y937" s="171"/>
      <c r="Z937" s="172"/>
      <c r="AA937" s="171"/>
      <c r="AB937" s="172"/>
      <c r="AC937" s="171"/>
      <c r="AD937" s="172"/>
      <c r="AE937" s="156"/>
      <c r="AF937" s="170"/>
      <c r="AG937" s="172"/>
      <c r="AH937" s="172"/>
      <c r="AI937" s="172"/>
      <c r="AJ937" s="172"/>
      <c r="AK937" s="172"/>
      <c r="AL937" s="172"/>
      <c r="AM937" s="172"/>
      <c r="AN937" s="172"/>
      <c r="AO937" s="172"/>
      <c r="AP937" s="172"/>
      <c r="AQ937" s="172"/>
      <c r="AR937" s="173"/>
      <c r="AS937" s="173"/>
    </row>
    <row r="938" ht="15.75" customHeight="1">
      <c r="A938" s="156"/>
      <c r="B938" s="156"/>
      <c r="C938" s="170"/>
      <c r="D938" s="170"/>
      <c r="E938" s="171"/>
      <c r="F938" s="172"/>
      <c r="G938" s="171"/>
      <c r="H938" s="172"/>
      <c r="I938" s="171"/>
      <c r="J938" s="172"/>
      <c r="K938" s="171"/>
      <c r="L938" s="172"/>
      <c r="M938" s="171"/>
      <c r="N938" s="172"/>
      <c r="O938" s="171"/>
      <c r="P938" s="172"/>
      <c r="Q938" s="171"/>
      <c r="R938" s="172"/>
      <c r="S938" s="171"/>
      <c r="T938" s="172"/>
      <c r="U938" s="171"/>
      <c r="V938" s="172"/>
      <c r="W938" s="171"/>
      <c r="X938" s="172"/>
      <c r="Y938" s="171"/>
      <c r="Z938" s="172"/>
      <c r="AA938" s="171"/>
      <c r="AB938" s="172"/>
      <c r="AC938" s="171"/>
      <c r="AD938" s="172"/>
      <c r="AE938" s="156"/>
      <c r="AF938" s="170"/>
      <c r="AG938" s="172"/>
      <c r="AH938" s="172"/>
      <c r="AI938" s="172"/>
      <c r="AJ938" s="172"/>
      <c r="AK938" s="172"/>
      <c r="AL938" s="172"/>
      <c r="AM938" s="172"/>
      <c r="AN938" s="172"/>
      <c r="AO938" s="172"/>
      <c r="AP938" s="172"/>
      <c r="AQ938" s="172"/>
      <c r="AR938" s="173"/>
      <c r="AS938" s="173"/>
    </row>
    <row r="939" ht="15.75" customHeight="1">
      <c r="A939" s="156"/>
      <c r="B939" s="156"/>
      <c r="C939" s="170"/>
      <c r="D939" s="170"/>
      <c r="E939" s="171"/>
      <c r="F939" s="172"/>
      <c r="G939" s="171"/>
      <c r="H939" s="172"/>
      <c r="I939" s="171"/>
      <c r="J939" s="172"/>
      <c r="K939" s="171"/>
      <c r="L939" s="172"/>
      <c r="M939" s="171"/>
      <c r="N939" s="172"/>
      <c r="O939" s="171"/>
      <c r="P939" s="172"/>
      <c r="Q939" s="171"/>
      <c r="R939" s="172"/>
      <c r="S939" s="171"/>
      <c r="T939" s="172"/>
      <c r="U939" s="171"/>
      <c r="V939" s="172"/>
      <c r="W939" s="171"/>
      <c r="X939" s="172"/>
      <c r="Y939" s="171"/>
      <c r="Z939" s="172"/>
      <c r="AA939" s="171"/>
      <c r="AB939" s="172"/>
      <c r="AC939" s="171"/>
      <c r="AD939" s="172"/>
      <c r="AE939" s="156"/>
      <c r="AF939" s="170"/>
      <c r="AG939" s="172"/>
      <c r="AH939" s="172"/>
      <c r="AI939" s="172"/>
      <c r="AJ939" s="172"/>
      <c r="AK939" s="172"/>
      <c r="AL939" s="172"/>
      <c r="AM939" s="172"/>
      <c r="AN939" s="172"/>
      <c r="AO939" s="172"/>
      <c r="AP939" s="172"/>
      <c r="AQ939" s="172"/>
      <c r="AR939" s="173"/>
      <c r="AS939" s="173"/>
    </row>
    <row r="940" ht="15.75" customHeight="1">
      <c r="A940" s="156"/>
      <c r="B940" s="156"/>
      <c r="C940" s="170"/>
      <c r="D940" s="170"/>
      <c r="E940" s="171"/>
      <c r="F940" s="172"/>
      <c r="G940" s="171"/>
      <c r="H940" s="172"/>
      <c r="I940" s="171"/>
      <c r="J940" s="172"/>
      <c r="K940" s="171"/>
      <c r="L940" s="172"/>
      <c r="M940" s="171"/>
      <c r="N940" s="172"/>
      <c r="O940" s="171"/>
      <c r="P940" s="172"/>
      <c r="Q940" s="171"/>
      <c r="R940" s="172"/>
      <c r="S940" s="171"/>
      <c r="T940" s="172"/>
      <c r="U940" s="171"/>
      <c r="V940" s="172"/>
      <c r="W940" s="171"/>
      <c r="X940" s="172"/>
      <c r="Y940" s="171"/>
      <c r="Z940" s="172"/>
      <c r="AA940" s="171"/>
      <c r="AB940" s="172"/>
      <c r="AC940" s="171"/>
      <c r="AD940" s="172"/>
      <c r="AE940" s="156"/>
      <c r="AF940" s="170"/>
      <c r="AG940" s="172"/>
      <c r="AH940" s="172"/>
      <c r="AI940" s="172"/>
      <c r="AJ940" s="172"/>
      <c r="AK940" s="172"/>
      <c r="AL940" s="172"/>
      <c r="AM940" s="172"/>
      <c r="AN940" s="172"/>
      <c r="AO940" s="172"/>
      <c r="AP940" s="172"/>
      <c r="AQ940" s="172"/>
      <c r="AR940" s="173"/>
      <c r="AS940" s="173"/>
    </row>
    <row r="941" ht="15.75" customHeight="1">
      <c r="A941" s="156"/>
      <c r="B941" s="156"/>
      <c r="C941" s="170"/>
      <c r="D941" s="170"/>
      <c r="E941" s="171"/>
      <c r="F941" s="172"/>
      <c r="G941" s="171"/>
      <c r="H941" s="172"/>
      <c r="I941" s="171"/>
      <c r="J941" s="172"/>
      <c r="K941" s="171"/>
      <c r="L941" s="172"/>
      <c r="M941" s="171"/>
      <c r="N941" s="172"/>
      <c r="O941" s="171"/>
      <c r="P941" s="172"/>
      <c r="Q941" s="171"/>
      <c r="R941" s="172"/>
      <c r="S941" s="171"/>
      <c r="T941" s="172"/>
      <c r="U941" s="171"/>
      <c r="V941" s="172"/>
      <c r="W941" s="171"/>
      <c r="X941" s="172"/>
      <c r="Y941" s="171"/>
      <c r="Z941" s="172"/>
      <c r="AA941" s="171"/>
      <c r="AB941" s="172"/>
      <c r="AC941" s="171"/>
      <c r="AD941" s="172"/>
      <c r="AE941" s="156"/>
      <c r="AF941" s="170"/>
      <c r="AG941" s="172"/>
      <c r="AH941" s="172"/>
      <c r="AI941" s="172"/>
      <c r="AJ941" s="172"/>
      <c r="AK941" s="172"/>
      <c r="AL941" s="172"/>
      <c r="AM941" s="172"/>
      <c r="AN941" s="172"/>
      <c r="AO941" s="172"/>
      <c r="AP941" s="172"/>
      <c r="AQ941" s="172"/>
      <c r="AR941" s="173"/>
      <c r="AS941" s="173"/>
    </row>
    <row r="942" ht="15.75" customHeight="1">
      <c r="A942" s="156"/>
      <c r="B942" s="156"/>
      <c r="C942" s="170"/>
      <c r="D942" s="170"/>
      <c r="E942" s="171"/>
      <c r="F942" s="172"/>
      <c r="G942" s="171"/>
      <c r="H942" s="172"/>
      <c r="I942" s="171"/>
      <c r="J942" s="172"/>
      <c r="K942" s="171"/>
      <c r="L942" s="172"/>
      <c r="M942" s="171"/>
      <c r="N942" s="172"/>
      <c r="O942" s="171"/>
      <c r="P942" s="172"/>
      <c r="Q942" s="171"/>
      <c r="R942" s="172"/>
      <c r="S942" s="171"/>
      <c r="T942" s="172"/>
      <c r="U942" s="171"/>
      <c r="V942" s="172"/>
      <c r="W942" s="171"/>
      <c r="X942" s="172"/>
      <c r="Y942" s="171"/>
      <c r="Z942" s="172"/>
      <c r="AA942" s="171"/>
      <c r="AB942" s="172"/>
      <c r="AC942" s="171"/>
      <c r="AD942" s="172"/>
      <c r="AE942" s="156"/>
      <c r="AF942" s="170"/>
      <c r="AG942" s="172"/>
      <c r="AH942" s="172"/>
      <c r="AI942" s="172"/>
      <c r="AJ942" s="172"/>
      <c r="AK942" s="172"/>
      <c r="AL942" s="172"/>
      <c r="AM942" s="172"/>
      <c r="AN942" s="172"/>
      <c r="AO942" s="172"/>
      <c r="AP942" s="172"/>
      <c r="AQ942" s="172"/>
      <c r="AR942" s="173"/>
      <c r="AS942" s="173"/>
    </row>
    <row r="943" ht="15.75" customHeight="1">
      <c r="A943" s="156"/>
      <c r="B943" s="156"/>
      <c r="C943" s="170"/>
      <c r="D943" s="170"/>
      <c r="E943" s="171"/>
      <c r="F943" s="172"/>
      <c r="G943" s="171"/>
      <c r="H943" s="172"/>
      <c r="I943" s="171"/>
      <c r="J943" s="172"/>
      <c r="K943" s="171"/>
      <c r="L943" s="172"/>
      <c r="M943" s="171"/>
      <c r="N943" s="172"/>
      <c r="O943" s="171"/>
      <c r="P943" s="172"/>
      <c r="Q943" s="171"/>
      <c r="R943" s="172"/>
      <c r="S943" s="171"/>
      <c r="T943" s="172"/>
      <c r="U943" s="171"/>
      <c r="V943" s="172"/>
      <c r="W943" s="171"/>
      <c r="X943" s="172"/>
      <c r="Y943" s="171"/>
      <c r="Z943" s="172"/>
      <c r="AA943" s="171"/>
      <c r="AB943" s="172"/>
      <c r="AC943" s="171"/>
      <c r="AD943" s="172"/>
      <c r="AE943" s="156"/>
      <c r="AF943" s="170"/>
      <c r="AG943" s="172"/>
      <c r="AH943" s="172"/>
      <c r="AI943" s="172"/>
      <c r="AJ943" s="172"/>
      <c r="AK943" s="172"/>
      <c r="AL943" s="172"/>
      <c r="AM943" s="172"/>
      <c r="AN943" s="172"/>
      <c r="AO943" s="172"/>
      <c r="AP943" s="172"/>
      <c r="AQ943" s="172"/>
      <c r="AR943" s="173"/>
      <c r="AS943" s="173"/>
    </row>
    <row r="944" ht="15.75" customHeight="1">
      <c r="A944" s="156"/>
      <c r="B944" s="156"/>
      <c r="C944" s="170"/>
      <c r="D944" s="170"/>
      <c r="E944" s="171"/>
      <c r="F944" s="172"/>
      <c r="G944" s="171"/>
      <c r="H944" s="172"/>
      <c r="I944" s="171"/>
      <c r="J944" s="172"/>
      <c r="K944" s="171"/>
      <c r="L944" s="172"/>
      <c r="M944" s="171"/>
      <c r="N944" s="172"/>
      <c r="O944" s="171"/>
      <c r="P944" s="172"/>
      <c r="Q944" s="171"/>
      <c r="R944" s="172"/>
      <c r="S944" s="171"/>
      <c r="T944" s="172"/>
      <c r="U944" s="171"/>
      <c r="V944" s="172"/>
      <c r="W944" s="171"/>
      <c r="X944" s="172"/>
      <c r="Y944" s="171"/>
      <c r="Z944" s="172"/>
      <c r="AA944" s="171"/>
      <c r="AB944" s="172"/>
      <c r="AC944" s="171"/>
      <c r="AD944" s="172"/>
      <c r="AE944" s="156"/>
      <c r="AF944" s="170"/>
      <c r="AG944" s="172"/>
      <c r="AH944" s="172"/>
      <c r="AI944" s="172"/>
      <c r="AJ944" s="172"/>
      <c r="AK944" s="172"/>
      <c r="AL944" s="172"/>
      <c r="AM944" s="172"/>
      <c r="AN944" s="172"/>
      <c r="AO944" s="172"/>
      <c r="AP944" s="172"/>
      <c r="AQ944" s="172"/>
      <c r="AR944" s="173"/>
      <c r="AS944" s="173"/>
    </row>
    <row r="945" ht="15.75" customHeight="1">
      <c r="A945" s="156"/>
      <c r="B945" s="156"/>
      <c r="C945" s="170"/>
      <c r="D945" s="170"/>
      <c r="E945" s="171"/>
      <c r="F945" s="172"/>
      <c r="G945" s="171"/>
      <c r="H945" s="172"/>
      <c r="I945" s="171"/>
      <c r="J945" s="172"/>
      <c r="K945" s="171"/>
      <c r="L945" s="172"/>
      <c r="M945" s="171"/>
      <c r="N945" s="172"/>
      <c r="O945" s="171"/>
      <c r="P945" s="172"/>
      <c r="Q945" s="171"/>
      <c r="R945" s="172"/>
      <c r="S945" s="171"/>
      <c r="T945" s="172"/>
      <c r="U945" s="171"/>
      <c r="V945" s="172"/>
      <c r="W945" s="171"/>
      <c r="X945" s="172"/>
      <c r="Y945" s="171"/>
      <c r="Z945" s="172"/>
      <c r="AA945" s="171"/>
      <c r="AB945" s="172"/>
      <c r="AC945" s="171"/>
      <c r="AD945" s="172"/>
      <c r="AE945" s="156"/>
      <c r="AF945" s="170"/>
      <c r="AG945" s="172"/>
      <c r="AH945" s="172"/>
      <c r="AI945" s="172"/>
      <c r="AJ945" s="172"/>
      <c r="AK945" s="172"/>
      <c r="AL945" s="172"/>
      <c r="AM945" s="172"/>
      <c r="AN945" s="172"/>
      <c r="AO945" s="172"/>
      <c r="AP945" s="172"/>
      <c r="AQ945" s="172"/>
      <c r="AR945" s="173"/>
      <c r="AS945" s="173"/>
    </row>
    <row r="946" ht="15.75" customHeight="1">
      <c r="A946" s="156"/>
      <c r="B946" s="156"/>
      <c r="C946" s="170"/>
      <c r="D946" s="170"/>
      <c r="E946" s="171"/>
      <c r="F946" s="172"/>
      <c r="G946" s="171"/>
      <c r="H946" s="172"/>
      <c r="I946" s="171"/>
      <c r="J946" s="172"/>
      <c r="K946" s="171"/>
      <c r="L946" s="172"/>
      <c r="M946" s="171"/>
      <c r="N946" s="172"/>
      <c r="O946" s="171"/>
      <c r="P946" s="172"/>
      <c r="Q946" s="171"/>
      <c r="R946" s="172"/>
      <c r="S946" s="171"/>
      <c r="T946" s="172"/>
      <c r="U946" s="171"/>
      <c r="V946" s="172"/>
      <c r="W946" s="171"/>
      <c r="X946" s="172"/>
      <c r="Y946" s="171"/>
      <c r="Z946" s="172"/>
      <c r="AA946" s="171"/>
      <c r="AB946" s="172"/>
      <c r="AC946" s="171"/>
      <c r="AD946" s="172"/>
      <c r="AE946" s="156"/>
      <c r="AF946" s="170"/>
      <c r="AG946" s="172"/>
      <c r="AH946" s="172"/>
      <c r="AI946" s="172"/>
      <c r="AJ946" s="172"/>
      <c r="AK946" s="172"/>
      <c r="AL946" s="172"/>
      <c r="AM946" s="172"/>
      <c r="AN946" s="172"/>
      <c r="AO946" s="172"/>
      <c r="AP946" s="172"/>
      <c r="AQ946" s="172"/>
      <c r="AR946" s="173"/>
      <c r="AS946" s="173"/>
    </row>
    <row r="947" ht="15.75" customHeight="1">
      <c r="A947" s="156"/>
      <c r="B947" s="156"/>
      <c r="C947" s="170"/>
      <c r="D947" s="170"/>
      <c r="E947" s="171"/>
      <c r="F947" s="172"/>
      <c r="G947" s="171"/>
      <c r="H947" s="172"/>
      <c r="I947" s="171"/>
      <c r="J947" s="172"/>
      <c r="K947" s="171"/>
      <c r="L947" s="172"/>
      <c r="M947" s="171"/>
      <c r="N947" s="172"/>
      <c r="O947" s="171"/>
      <c r="P947" s="172"/>
      <c r="Q947" s="171"/>
      <c r="R947" s="172"/>
      <c r="S947" s="171"/>
      <c r="T947" s="172"/>
      <c r="U947" s="171"/>
      <c r="V947" s="172"/>
      <c r="W947" s="171"/>
      <c r="X947" s="172"/>
      <c r="Y947" s="171"/>
      <c r="Z947" s="172"/>
      <c r="AA947" s="171"/>
      <c r="AB947" s="172"/>
      <c r="AC947" s="171"/>
      <c r="AD947" s="172"/>
      <c r="AE947" s="156"/>
      <c r="AF947" s="170"/>
      <c r="AG947" s="172"/>
      <c r="AH947" s="172"/>
      <c r="AI947" s="172"/>
      <c r="AJ947" s="172"/>
      <c r="AK947" s="172"/>
      <c r="AL947" s="172"/>
      <c r="AM947" s="172"/>
      <c r="AN947" s="172"/>
      <c r="AO947" s="172"/>
      <c r="AP947" s="172"/>
      <c r="AQ947" s="172"/>
      <c r="AR947" s="173"/>
      <c r="AS947" s="173"/>
    </row>
    <row r="948" ht="15.75" customHeight="1">
      <c r="A948" s="156"/>
      <c r="B948" s="156"/>
      <c r="C948" s="170"/>
      <c r="D948" s="170"/>
      <c r="E948" s="171"/>
      <c r="F948" s="172"/>
      <c r="G948" s="171"/>
      <c r="H948" s="172"/>
      <c r="I948" s="171"/>
      <c r="J948" s="172"/>
      <c r="K948" s="171"/>
      <c r="L948" s="172"/>
      <c r="M948" s="171"/>
      <c r="N948" s="172"/>
      <c r="O948" s="171"/>
      <c r="P948" s="172"/>
      <c r="Q948" s="171"/>
      <c r="R948" s="172"/>
      <c r="S948" s="171"/>
      <c r="T948" s="172"/>
      <c r="U948" s="171"/>
      <c r="V948" s="172"/>
      <c r="W948" s="171"/>
      <c r="X948" s="172"/>
      <c r="Y948" s="171"/>
      <c r="Z948" s="172"/>
      <c r="AA948" s="171"/>
      <c r="AB948" s="172"/>
      <c r="AC948" s="171"/>
      <c r="AD948" s="172"/>
      <c r="AE948" s="156"/>
      <c r="AF948" s="170"/>
      <c r="AG948" s="172"/>
      <c r="AH948" s="172"/>
      <c r="AI948" s="172"/>
      <c r="AJ948" s="172"/>
      <c r="AK948" s="172"/>
      <c r="AL948" s="172"/>
      <c r="AM948" s="172"/>
      <c r="AN948" s="172"/>
      <c r="AO948" s="172"/>
      <c r="AP948" s="172"/>
      <c r="AQ948" s="172"/>
      <c r="AR948" s="173"/>
      <c r="AS948" s="173"/>
    </row>
    <row r="949" ht="15.75" customHeight="1">
      <c r="A949" s="156"/>
      <c r="B949" s="156"/>
      <c r="C949" s="170"/>
      <c r="D949" s="170"/>
      <c r="E949" s="171"/>
      <c r="F949" s="172"/>
      <c r="G949" s="171"/>
      <c r="H949" s="172"/>
      <c r="I949" s="171"/>
      <c r="J949" s="172"/>
      <c r="K949" s="171"/>
      <c r="L949" s="172"/>
      <c r="M949" s="171"/>
      <c r="N949" s="172"/>
      <c r="O949" s="171"/>
      <c r="P949" s="172"/>
      <c r="Q949" s="171"/>
      <c r="R949" s="172"/>
      <c r="S949" s="171"/>
      <c r="T949" s="172"/>
      <c r="U949" s="171"/>
      <c r="V949" s="172"/>
      <c r="W949" s="171"/>
      <c r="X949" s="172"/>
      <c r="Y949" s="171"/>
      <c r="Z949" s="172"/>
      <c r="AA949" s="171"/>
      <c r="AB949" s="172"/>
      <c r="AC949" s="171"/>
      <c r="AD949" s="172"/>
      <c r="AE949" s="156"/>
      <c r="AF949" s="170"/>
      <c r="AG949" s="172"/>
      <c r="AH949" s="172"/>
      <c r="AI949" s="172"/>
      <c r="AJ949" s="172"/>
      <c r="AK949" s="172"/>
      <c r="AL949" s="172"/>
      <c r="AM949" s="172"/>
      <c r="AN949" s="172"/>
      <c r="AO949" s="172"/>
      <c r="AP949" s="172"/>
      <c r="AQ949" s="172"/>
      <c r="AR949" s="173"/>
      <c r="AS949" s="173"/>
    </row>
    <row r="950" ht="15.75" customHeight="1">
      <c r="A950" s="156"/>
      <c r="B950" s="156"/>
      <c r="C950" s="170"/>
      <c r="D950" s="170"/>
      <c r="E950" s="171"/>
      <c r="F950" s="172"/>
      <c r="G950" s="171"/>
      <c r="H950" s="172"/>
      <c r="I950" s="171"/>
      <c r="J950" s="172"/>
      <c r="K950" s="171"/>
      <c r="L950" s="172"/>
      <c r="M950" s="171"/>
      <c r="N950" s="172"/>
      <c r="O950" s="171"/>
      <c r="P950" s="172"/>
      <c r="Q950" s="171"/>
      <c r="R950" s="172"/>
      <c r="S950" s="171"/>
      <c r="T950" s="172"/>
      <c r="U950" s="171"/>
      <c r="V950" s="172"/>
      <c r="W950" s="171"/>
      <c r="X950" s="172"/>
      <c r="Y950" s="171"/>
      <c r="Z950" s="172"/>
      <c r="AA950" s="171"/>
      <c r="AB950" s="172"/>
      <c r="AC950" s="171"/>
      <c r="AD950" s="172"/>
      <c r="AE950" s="156"/>
      <c r="AF950" s="170"/>
      <c r="AG950" s="172"/>
      <c r="AH950" s="172"/>
      <c r="AI950" s="172"/>
      <c r="AJ950" s="172"/>
      <c r="AK950" s="172"/>
      <c r="AL950" s="172"/>
      <c r="AM950" s="172"/>
      <c r="AN950" s="172"/>
      <c r="AO950" s="172"/>
      <c r="AP950" s="172"/>
      <c r="AQ950" s="172"/>
      <c r="AR950" s="173"/>
      <c r="AS950" s="173"/>
    </row>
    <row r="951" ht="15.75" customHeight="1">
      <c r="A951" s="156"/>
      <c r="B951" s="156"/>
      <c r="C951" s="170"/>
      <c r="D951" s="170"/>
      <c r="E951" s="171"/>
      <c r="F951" s="172"/>
      <c r="G951" s="171"/>
      <c r="H951" s="172"/>
      <c r="I951" s="171"/>
      <c r="J951" s="172"/>
      <c r="K951" s="171"/>
      <c r="L951" s="172"/>
      <c r="M951" s="171"/>
      <c r="N951" s="172"/>
      <c r="O951" s="171"/>
      <c r="P951" s="172"/>
      <c r="Q951" s="171"/>
      <c r="R951" s="172"/>
      <c r="S951" s="171"/>
      <c r="T951" s="172"/>
      <c r="U951" s="171"/>
      <c r="V951" s="172"/>
      <c r="W951" s="171"/>
      <c r="X951" s="172"/>
      <c r="Y951" s="171"/>
      <c r="Z951" s="172"/>
      <c r="AA951" s="171"/>
      <c r="AB951" s="172"/>
      <c r="AC951" s="171"/>
      <c r="AD951" s="172"/>
      <c r="AE951" s="156"/>
      <c r="AF951" s="170"/>
      <c r="AG951" s="172"/>
      <c r="AH951" s="172"/>
      <c r="AI951" s="172"/>
      <c r="AJ951" s="172"/>
      <c r="AK951" s="172"/>
      <c r="AL951" s="172"/>
      <c r="AM951" s="172"/>
      <c r="AN951" s="172"/>
      <c r="AO951" s="172"/>
      <c r="AP951" s="172"/>
      <c r="AQ951" s="172"/>
      <c r="AR951" s="173"/>
      <c r="AS951" s="173"/>
    </row>
    <row r="952" ht="15.75" customHeight="1">
      <c r="A952" s="156"/>
      <c r="B952" s="156"/>
      <c r="C952" s="170"/>
      <c r="D952" s="170"/>
      <c r="E952" s="171"/>
      <c r="F952" s="172"/>
      <c r="G952" s="171"/>
      <c r="H952" s="172"/>
      <c r="I952" s="171"/>
      <c r="J952" s="172"/>
      <c r="K952" s="171"/>
      <c r="L952" s="172"/>
      <c r="M952" s="171"/>
      <c r="N952" s="172"/>
      <c r="O952" s="171"/>
      <c r="P952" s="172"/>
      <c r="Q952" s="171"/>
      <c r="R952" s="172"/>
      <c r="S952" s="171"/>
      <c r="T952" s="172"/>
      <c r="U952" s="171"/>
      <c r="V952" s="172"/>
      <c r="W952" s="171"/>
      <c r="X952" s="172"/>
      <c r="Y952" s="171"/>
      <c r="Z952" s="172"/>
      <c r="AA952" s="171"/>
      <c r="AB952" s="172"/>
      <c r="AC952" s="171"/>
      <c r="AD952" s="172"/>
      <c r="AE952" s="156"/>
      <c r="AF952" s="170"/>
      <c r="AG952" s="172"/>
      <c r="AH952" s="172"/>
      <c r="AI952" s="172"/>
      <c r="AJ952" s="172"/>
      <c r="AK952" s="172"/>
      <c r="AL952" s="172"/>
      <c r="AM952" s="172"/>
      <c r="AN952" s="172"/>
      <c r="AO952" s="172"/>
      <c r="AP952" s="172"/>
      <c r="AQ952" s="172"/>
      <c r="AR952" s="173"/>
      <c r="AS952" s="173"/>
    </row>
    <row r="953" ht="15.75" customHeight="1">
      <c r="A953" s="156"/>
      <c r="B953" s="156"/>
      <c r="C953" s="170"/>
      <c r="D953" s="170"/>
      <c r="E953" s="171"/>
      <c r="F953" s="172"/>
      <c r="G953" s="171"/>
      <c r="H953" s="172"/>
      <c r="I953" s="171"/>
      <c r="J953" s="172"/>
      <c r="K953" s="171"/>
      <c r="L953" s="172"/>
      <c r="M953" s="171"/>
      <c r="N953" s="172"/>
      <c r="O953" s="171"/>
      <c r="P953" s="172"/>
      <c r="Q953" s="171"/>
      <c r="R953" s="172"/>
      <c r="S953" s="171"/>
      <c r="T953" s="172"/>
      <c r="U953" s="171"/>
      <c r="V953" s="172"/>
      <c r="W953" s="171"/>
      <c r="X953" s="172"/>
      <c r="Y953" s="171"/>
      <c r="Z953" s="172"/>
      <c r="AA953" s="171"/>
      <c r="AB953" s="172"/>
      <c r="AC953" s="171"/>
      <c r="AD953" s="172"/>
      <c r="AE953" s="156"/>
      <c r="AF953" s="170"/>
      <c r="AG953" s="172"/>
      <c r="AH953" s="172"/>
      <c r="AI953" s="172"/>
      <c r="AJ953" s="172"/>
      <c r="AK953" s="172"/>
      <c r="AL953" s="172"/>
      <c r="AM953" s="172"/>
      <c r="AN953" s="172"/>
      <c r="AO953" s="172"/>
      <c r="AP953" s="172"/>
      <c r="AQ953" s="172"/>
      <c r="AR953" s="173"/>
      <c r="AS953" s="173"/>
    </row>
    <row r="954" ht="15.75" customHeight="1">
      <c r="A954" s="156"/>
      <c r="B954" s="156"/>
      <c r="C954" s="170"/>
      <c r="D954" s="170"/>
      <c r="E954" s="171"/>
      <c r="F954" s="172"/>
      <c r="G954" s="171"/>
      <c r="H954" s="172"/>
      <c r="I954" s="171"/>
      <c r="J954" s="172"/>
      <c r="K954" s="171"/>
      <c r="L954" s="172"/>
      <c r="M954" s="171"/>
      <c r="N954" s="172"/>
      <c r="O954" s="171"/>
      <c r="P954" s="172"/>
      <c r="Q954" s="171"/>
      <c r="R954" s="172"/>
      <c r="S954" s="171"/>
      <c r="T954" s="172"/>
      <c r="U954" s="171"/>
      <c r="V954" s="172"/>
      <c r="W954" s="171"/>
      <c r="X954" s="172"/>
      <c r="Y954" s="171"/>
      <c r="Z954" s="172"/>
      <c r="AA954" s="171"/>
      <c r="AB954" s="172"/>
      <c r="AC954" s="171"/>
      <c r="AD954" s="172"/>
      <c r="AE954" s="156"/>
      <c r="AF954" s="170"/>
      <c r="AG954" s="172"/>
      <c r="AH954" s="172"/>
      <c r="AI954" s="172"/>
      <c r="AJ954" s="172"/>
      <c r="AK954" s="172"/>
      <c r="AL954" s="172"/>
      <c r="AM954" s="172"/>
      <c r="AN954" s="172"/>
      <c r="AO954" s="172"/>
      <c r="AP954" s="172"/>
      <c r="AQ954" s="172"/>
      <c r="AR954" s="173"/>
      <c r="AS954" s="173"/>
    </row>
    <row r="955" ht="15.75" customHeight="1">
      <c r="A955" s="156"/>
      <c r="B955" s="156"/>
      <c r="C955" s="170"/>
      <c r="D955" s="170"/>
      <c r="E955" s="171"/>
      <c r="F955" s="172"/>
      <c r="G955" s="171"/>
      <c r="H955" s="172"/>
      <c r="I955" s="171"/>
      <c r="J955" s="172"/>
      <c r="K955" s="171"/>
      <c r="L955" s="172"/>
      <c r="M955" s="171"/>
      <c r="N955" s="172"/>
      <c r="O955" s="171"/>
      <c r="P955" s="172"/>
      <c r="Q955" s="171"/>
      <c r="R955" s="172"/>
      <c r="S955" s="171"/>
      <c r="T955" s="172"/>
      <c r="U955" s="171"/>
      <c r="V955" s="172"/>
      <c r="W955" s="171"/>
      <c r="X955" s="172"/>
      <c r="Y955" s="171"/>
      <c r="Z955" s="172"/>
      <c r="AA955" s="171"/>
      <c r="AB955" s="172"/>
      <c r="AC955" s="171"/>
      <c r="AD955" s="172"/>
      <c r="AE955" s="156"/>
      <c r="AF955" s="170"/>
      <c r="AG955" s="172"/>
      <c r="AH955" s="172"/>
      <c r="AI955" s="172"/>
      <c r="AJ955" s="172"/>
      <c r="AK955" s="172"/>
      <c r="AL955" s="172"/>
      <c r="AM955" s="172"/>
      <c r="AN955" s="172"/>
      <c r="AO955" s="172"/>
      <c r="AP955" s="172"/>
      <c r="AQ955" s="172"/>
      <c r="AR955" s="173"/>
      <c r="AS955" s="173"/>
    </row>
    <row r="956" ht="15.75" customHeight="1">
      <c r="A956" s="156"/>
      <c r="B956" s="156"/>
      <c r="C956" s="170"/>
      <c r="D956" s="170"/>
      <c r="E956" s="171"/>
      <c r="F956" s="172"/>
      <c r="G956" s="171"/>
      <c r="H956" s="172"/>
      <c r="I956" s="171"/>
      <c r="J956" s="172"/>
      <c r="K956" s="171"/>
      <c r="L956" s="172"/>
      <c r="M956" s="171"/>
      <c r="N956" s="172"/>
      <c r="O956" s="171"/>
      <c r="P956" s="172"/>
      <c r="Q956" s="171"/>
      <c r="R956" s="172"/>
      <c r="S956" s="171"/>
      <c r="T956" s="172"/>
      <c r="U956" s="171"/>
      <c r="V956" s="172"/>
      <c r="W956" s="171"/>
      <c r="X956" s="172"/>
      <c r="Y956" s="171"/>
      <c r="Z956" s="172"/>
      <c r="AA956" s="171"/>
      <c r="AB956" s="172"/>
      <c r="AC956" s="171"/>
      <c r="AD956" s="172"/>
      <c r="AE956" s="156"/>
      <c r="AF956" s="170"/>
      <c r="AG956" s="172"/>
      <c r="AH956" s="172"/>
      <c r="AI956" s="172"/>
      <c r="AJ956" s="172"/>
      <c r="AK956" s="172"/>
      <c r="AL956" s="172"/>
      <c r="AM956" s="172"/>
      <c r="AN956" s="172"/>
      <c r="AO956" s="172"/>
      <c r="AP956" s="172"/>
      <c r="AQ956" s="172"/>
      <c r="AR956" s="173"/>
      <c r="AS956" s="173"/>
    </row>
    <row r="957" ht="15.75" customHeight="1">
      <c r="A957" s="156"/>
      <c r="B957" s="156"/>
      <c r="C957" s="170"/>
      <c r="D957" s="170"/>
      <c r="E957" s="171"/>
      <c r="F957" s="172"/>
      <c r="G957" s="171"/>
      <c r="H957" s="172"/>
      <c r="I957" s="171"/>
      <c r="J957" s="172"/>
      <c r="K957" s="171"/>
      <c r="L957" s="172"/>
      <c r="M957" s="171"/>
      <c r="N957" s="172"/>
      <c r="O957" s="171"/>
      <c r="P957" s="172"/>
      <c r="Q957" s="171"/>
      <c r="R957" s="172"/>
      <c r="S957" s="171"/>
      <c r="T957" s="172"/>
      <c r="U957" s="171"/>
      <c r="V957" s="172"/>
      <c r="W957" s="171"/>
      <c r="X957" s="172"/>
      <c r="Y957" s="171"/>
      <c r="Z957" s="172"/>
      <c r="AA957" s="171"/>
      <c r="AB957" s="172"/>
      <c r="AC957" s="171"/>
      <c r="AD957" s="172"/>
      <c r="AE957" s="156"/>
      <c r="AF957" s="170"/>
      <c r="AG957" s="172"/>
      <c r="AH957" s="172"/>
      <c r="AI957" s="172"/>
      <c r="AJ957" s="172"/>
      <c r="AK957" s="172"/>
      <c r="AL957" s="172"/>
      <c r="AM957" s="172"/>
      <c r="AN957" s="172"/>
      <c r="AO957" s="172"/>
      <c r="AP957" s="172"/>
      <c r="AQ957" s="172"/>
      <c r="AR957" s="173"/>
      <c r="AS957" s="173"/>
    </row>
    <row r="958" ht="15.75" customHeight="1">
      <c r="A958" s="156"/>
      <c r="B958" s="156"/>
      <c r="C958" s="170"/>
      <c r="D958" s="170"/>
      <c r="E958" s="171"/>
      <c r="F958" s="172"/>
      <c r="G958" s="171"/>
      <c r="H958" s="172"/>
      <c r="I958" s="171"/>
      <c r="J958" s="172"/>
      <c r="K958" s="171"/>
      <c r="L958" s="172"/>
      <c r="M958" s="171"/>
      <c r="N958" s="172"/>
      <c r="O958" s="171"/>
      <c r="P958" s="172"/>
      <c r="Q958" s="171"/>
      <c r="R958" s="172"/>
      <c r="S958" s="171"/>
      <c r="T958" s="172"/>
      <c r="U958" s="171"/>
      <c r="V958" s="172"/>
      <c r="W958" s="171"/>
      <c r="X958" s="172"/>
      <c r="Y958" s="171"/>
      <c r="Z958" s="172"/>
      <c r="AA958" s="171"/>
      <c r="AB958" s="172"/>
      <c r="AC958" s="171"/>
      <c r="AD958" s="172"/>
      <c r="AE958" s="156"/>
      <c r="AF958" s="170"/>
      <c r="AG958" s="172"/>
      <c r="AH958" s="172"/>
      <c r="AI958" s="172"/>
      <c r="AJ958" s="172"/>
      <c r="AK958" s="172"/>
      <c r="AL958" s="172"/>
      <c r="AM958" s="172"/>
      <c r="AN958" s="172"/>
      <c r="AO958" s="172"/>
      <c r="AP958" s="172"/>
      <c r="AQ958" s="172"/>
      <c r="AR958" s="173"/>
      <c r="AS958" s="173"/>
    </row>
    <row r="959" ht="15.75" customHeight="1">
      <c r="A959" s="156"/>
      <c r="B959" s="156"/>
      <c r="C959" s="170"/>
      <c r="D959" s="170"/>
      <c r="E959" s="171"/>
      <c r="F959" s="172"/>
      <c r="G959" s="171"/>
      <c r="H959" s="172"/>
      <c r="I959" s="171"/>
      <c r="J959" s="172"/>
      <c r="K959" s="171"/>
      <c r="L959" s="172"/>
      <c r="M959" s="171"/>
      <c r="N959" s="172"/>
      <c r="O959" s="171"/>
      <c r="P959" s="172"/>
      <c r="Q959" s="171"/>
      <c r="R959" s="172"/>
      <c r="S959" s="171"/>
      <c r="T959" s="172"/>
      <c r="U959" s="171"/>
      <c r="V959" s="172"/>
      <c r="W959" s="171"/>
      <c r="X959" s="172"/>
      <c r="Y959" s="171"/>
      <c r="Z959" s="172"/>
      <c r="AA959" s="171"/>
      <c r="AB959" s="172"/>
      <c r="AC959" s="171"/>
      <c r="AD959" s="172"/>
      <c r="AE959" s="156"/>
      <c r="AF959" s="170"/>
      <c r="AG959" s="172"/>
      <c r="AH959" s="172"/>
      <c r="AI959" s="172"/>
      <c r="AJ959" s="172"/>
      <c r="AK959" s="172"/>
      <c r="AL959" s="172"/>
      <c r="AM959" s="172"/>
      <c r="AN959" s="172"/>
      <c r="AO959" s="172"/>
      <c r="AP959" s="172"/>
      <c r="AQ959" s="172"/>
      <c r="AR959" s="173"/>
      <c r="AS959" s="173"/>
    </row>
    <row r="960" ht="15.75" customHeight="1">
      <c r="A960" s="156"/>
      <c r="B960" s="156"/>
      <c r="C960" s="170"/>
      <c r="D960" s="170"/>
      <c r="E960" s="171"/>
      <c r="F960" s="172"/>
      <c r="G960" s="171"/>
      <c r="H960" s="172"/>
      <c r="I960" s="171"/>
      <c r="J960" s="172"/>
      <c r="K960" s="171"/>
      <c r="L960" s="172"/>
      <c r="M960" s="171"/>
      <c r="N960" s="172"/>
      <c r="O960" s="171"/>
      <c r="P960" s="172"/>
      <c r="Q960" s="171"/>
      <c r="R960" s="172"/>
      <c r="S960" s="171"/>
      <c r="T960" s="172"/>
      <c r="U960" s="171"/>
      <c r="V960" s="172"/>
      <c r="W960" s="171"/>
      <c r="X960" s="172"/>
      <c r="Y960" s="171"/>
      <c r="Z960" s="172"/>
      <c r="AA960" s="171"/>
      <c r="AB960" s="172"/>
      <c r="AC960" s="171"/>
      <c r="AD960" s="172"/>
      <c r="AE960" s="156"/>
      <c r="AF960" s="170"/>
      <c r="AG960" s="172"/>
      <c r="AH960" s="172"/>
      <c r="AI960" s="172"/>
      <c r="AJ960" s="172"/>
      <c r="AK960" s="172"/>
      <c r="AL960" s="172"/>
      <c r="AM960" s="172"/>
      <c r="AN960" s="172"/>
      <c r="AO960" s="172"/>
      <c r="AP960" s="172"/>
      <c r="AQ960" s="172"/>
      <c r="AR960" s="173"/>
      <c r="AS960" s="173"/>
    </row>
    <row r="961" ht="15.75" customHeight="1">
      <c r="A961" s="156"/>
      <c r="B961" s="156"/>
      <c r="C961" s="170"/>
      <c r="D961" s="170"/>
      <c r="E961" s="171"/>
      <c r="F961" s="172"/>
      <c r="G961" s="171"/>
      <c r="H961" s="172"/>
      <c r="I961" s="171"/>
      <c r="J961" s="172"/>
      <c r="K961" s="171"/>
      <c r="L961" s="172"/>
      <c r="M961" s="171"/>
      <c r="N961" s="172"/>
      <c r="O961" s="171"/>
      <c r="P961" s="172"/>
      <c r="Q961" s="171"/>
      <c r="R961" s="172"/>
      <c r="S961" s="171"/>
      <c r="T961" s="172"/>
      <c r="U961" s="171"/>
      <c r="V961" s="172"/>
      <c r="W961" s="171"/>
      <c r="X961" s="172"/>
      <c r="Y961" s="171"/>
      <c r="Z961" s="172"/>
      <c r="AA961" s="171"/>
      <c r="AB961" s="172"/>
      <c r="AC961" s="171"/>
      <c r="AD961" s="172"/>
      <c r="AE961" s="156"/>
      <c r="AF961" s="170"/>
      <c r="AG961" s="172"/>
      <c r="AH961" s="172"/>
      <c r="AI961" s="172"/>
      <c r="AJ961" s="172"/>
      <c r="AK961" s="172"/>
      <c r="AL961" s="172"/>
      <c r="AM961" s="172"/>
      <c r="AN961" s="172"/>
      <c r="AO961" s="172"/>
      <c r="AP961" s="172"/>
      <c r="AQ961" s="172"/>
      <c r="AR961" s="173"/>
      <c r="AS961" s="173"/>
    </row>
    <row r="962" ht="15.75" customHeight="1">
      <c r="A962" s="156"/>
      <c r="B962" s="156"/>
      <c r="C962" s="170"/>
      <c r="D962" s="170"/>
      <c r="E962" s="171"/>
      <c r="F962" s="172"/>
      <c r="G962" s="171"/>
      <c r="H962" s="172"/>
      <c r="I962" s="171"/>
      <c r="J962" s="172"/>
      <c r="K962" s="171"/>
      <c r="L962" s="172"/>
      <c r="M962" s="171"/>
      <c r="N962" s="172"/>
      <c r="O962" s="171"/>
      <c r="P962" s="172"/>
      <c r="Q962" s="171"/>
      <c r="R962" s="172"/>
      <c r="S962" s="171"/>
      <c r="T962" s="172"/>
      <c r="U962" s="171"/>
      <c r="V962" s="172"/>
      <c r="W962" s="171"/>
      <c r="X962" s="172"/>
      <c r="Y962" s="171"/>
      <c r="Z962" s="172"/>
      <c r="AA962" s="171"/>
      <c r="AB962" s="172"/>
      <c r="AC962" s="171"/>
      <c r="AD962" s="172"/>
      <c r="AE962" s="156"/>
      <c r="AF962" s="170"/>
      <c r="AG962" s="172"/>
      <c r="AH962" s="172"/>
      <c r="AI962" s="172"/>
      <c r="AJ962" s="172"/>
      <c r="AK962" s="172"/>
      <c r="AL962" s="172"/>
      <c r="AM962" s="172"/>
      <c r="AN962" s="172"/>
      <c r="AO962" s="172"/>
      <c r="AP962" s="172"/>
      <c r="AQ962" s="172"/>
      <c r="AR962" s="173"/>
      <c r="AS962" s="173"/>
    </row>
    <row r="963" ht="15.75" customHeight="1">
      <c r="A963" s="156"/>
      <c r="B963" s="156"/>
      <c r="C963" s="170"/>
      <c r="D963" s="170"/>
      <c r="E963" s="171"/>
      <c r="F963" s="172"/>
      <c r="G963" s="171"/>
      <c r="H963" s="172"/>
      <c r="I963" s="171"/>
      <c r="J963" s="172"/>
      <c r="K963" s="171"/>
      <c r="L963" s="172"/>
      <c r="M963" s="171"/>
      <c r="N963" s="172"/>
      <c r="O963" s="171"/>
      <c r="P963" s="172"/>
      <c r="Q963" s="171"/>
      <c r="R963" s="172"/>
      <c r="S963" s="171"/>
      <c r="T963" s="172"/>
      <c r="U963" s="171"/>
      <c r="V963" s="172"/>
      <c r="W963" s="171"/>
      <c r="X963" s="172"/>
      <c r="Y963" s="171"/>
      <c r="Z963" s="172"/>
      <c r="AA963" s="171"/>
      <c r="AB963" s="172"/>
      <c r="AC963" s="171"/>
      <c r="AD963" s="172"/>
      <c r="AE963" s="156"/>
      <c r="AF963" s="170"/>
      <c r="AG963" s="172"/>
      <c r="AH963" s="172"/>
      <c r="AI963" s="172"/>
      <c r="AJ963" s="172"/>
      <c r="AK963" s="172"/>
      <c r="AL963" s="172"/>
      <c r="AM963" s="172"/>
      <c r="AN963" s="172"/>
      <c r="AO963" s="172"/>
      <c r="AP963" s="172"/>
      <c r="AQ963" s="172"/>
      <c r="AR963" s="173"/>
      <c r="AS963" s="173"/>
    </row>
    <row r="964" ht="15.75" customHeight="1">
      <c r="A964" s="156"/>
      <c r="B964" s="156"/>
      <c r="C964" s="170"/>
      <c r="D964" s="170"/>
      <c r="E964" s="171"/>
      <c r="F964" s="172"/>
      <c r="G964" s="171"/>
      <c r="H964" s="172"/>
      <c r="I964" s="171"/>
      <c r="J964" s="172"/>
      <c r="K964" s="171"/>
      <c r="L964" s="172"/>
      <c r="M964" s="171"/>
      <c r="N964" s="172"/>
      <c r="O964" s="171"/>
      <c r="P964" s="172"/>
      <c r="Q964" s="171"/>
      <c r="R964" s="172"/>
      <c r="S964" s="171"/>
      <c r="T964" s="172"/>
      <c r="U964" s="171"/>
      <c r="V964" s="172"/>
      <c r="W964" s="171"/>
      <c r="X964" s="172"/>
      <c r="Y964" s="171"/>
      <c r="Z964" s="172"/>
      <c r="AA964" s="171"/>
      <c r="AB964" s="172"/>
      <c r="AC964" s="171"/>
      <c r="AD964" s="172"/>
      <c r="AE964" s="156"/>
      <c r="AF964" s="170"/>
      <c r="AG964" s="172"/>
      <c r="AH964" s="172"/>
      <c r="AI964" s="172"/>
      <c r="AJ964" s="172"/>
      <c r="AK964" s="172"/>
      <c r="AL964" s="172"/>
      <c r="AM964" s="172"/>
      <c r="AN964" s="172"/>
      <c r="AO964" s="172"/>
      <c r="AP964" s="172"/>
      <c r="AQ964" s="172"/>
      <c r="AR964" s="173"/>
      <c r="AS964" s="173"/>
    </row>
    <row r="965" ht="15.75" customHeight="1">
      <c r="A965" s="156"/>
      <c r="B965" s="156"/>
      <c r="C965" s="170"/>
      <c r="D965" s="170"/>
      <c r="E965" s="171"/>
      <c r="F965" s="172"/>
      <c r="G965" s="171"/>
      <c r="H965" s="172"/>
      <c r="I965" s="171"/>
      <c r="J965" s="172"/>
      <c r="K965" s="171"/>
      <c r="L965" s="172"/>
      <c r="M965" s="171"/>
      <c r="N965" s="172"/>
      <c r="O965" s="171"/>
      <c r="P965" s="172"/>
      <c r="Q965" s="171"/>
      <c r="R965" s="172"/>
      <c r="S965" s="171"/>
      <c r="T965" s="172"/>
      <c r="U965" s="171"/>
      <c r="V965" s="172"/>
      <c r="W965" s="171"/>
      <c r="X965" s="172"/>
      <c r="Y965" s="171"/>
      <c r="Z965" s="172"/>
      <c r="AA965" s="171"/>
      <c r="AB965" s="172"/>
      <c r="AC965" s="171"/>
      <c r="AD965" s="172"/>
      <c r="AE965" s="156"/>
      <c r="AF965" s="170"/>
      <c r="AG965" s="172"/>
      <c r="AH965" s="172"/>
      <c r="AI965" s="172"/>
      <c r="AJ965" s="172"/>
      <c r="AK965" s="172"/>
      <c r="AL965" s="172"/>
      <c r="AM965" s="172"/>
      <c r="AN965" s="172"/>
      <c r="AO965" s="172"/>
      <c r="AP965" s="172"/>
      <c r="AQ965" s="172"/>
      <c r="AR965" s="173"/>
      <c r="AS965" s="173"/>
    </row>
    <row r="966" ht="15.75" customHeight="1">
      <c r="A966" s="156"/>
      <c r="B966" s="156"/>
      <c r="C966" s="170"/>
      <c r="D966" s="170"/>
      <c r="E966" s="171"/>
      <c r="F966" s="172"/>
      <c r="G966" s="171"/>
      <c r="H966" s="172"/>
      <c r="I966" s="171"/>
      <c r="J966" s="172"/>
      <c r="K966" s="171"/>
      <c r="L966" s="172"/>
      <c r="M966" s="171"/>
      <c r="N966" s="172"/>
      <c r="O966" s="171"/>
      <c r="P966" s="172"/>
      <c r="Q966" s="171"/>
      <c r="R966" s="172"/>
      <c r="S966" s="171"/>
      <c r="T966" s="172"/>
      <c r="U966" s="171"/>
      <c r="V966" s="172"/>
      <c r="W966" s="171"/>
      <c r="X966" s="172"/>
      <c r="Y966" s="171"/>
      <c r="Z966" s="172"/>
      <c r="AA966" s="171"/>
      <c r="AB966" s="172"/>
      <c r="AC966" s="171"/>
      <c r="AD966" s="172"/>
      <c r="AE966" s="156"/>
      <c r="AF966" s="170"/>
      <c r="AG966" s="172"/>
      <c r="AH966" s="172"/>
      <c r="AI966" s="172"/>
      <c r="AJ966" s="172"/>
      <c r="AK966" s="172"/>
      <c r="AL966" s="172"/>
      <c r="AM966" s="172"/>
      <c r="AN966" s="172"/>
      <c r="AO966" s="172"/>
      <c r="AP966" s="172"/>
      <c r="AQ966" s="172"/>
      <c r="AR966" s="173"/>
      <c r="AS966" s="173"/>
    </row>
    <row r="967" ht="15.75" customHeight="1">
      <c r="A967" s="156"/>
      <c r="B967" s="156"/>
      <c r="C967" s="170"/>
      <c r="D967" s="170"/>
      <c r="E967" s="171"/>
      <c r="F967" s="172"/>
      <c r="G967" s="171"/>
      <c r="H967" s="172"/>
      <c r="I967" s="171"/>
      <c r="J967" s="172"/>
      <c r="K967" s="171"/>
      <c r="L967" s="172"/>
      <c r="M967" s="171"/>
      <c r="N967" s="172"/>
      <c r="O967" s="171"/>
      <c r="P967" s="172"/>
      <c r="Q967" s="171"/>
      <c r="R967" s="172"/>
      <c r="S967" s="171"/>
      <c r="T967" s="172"/>
      <c r="U967" s="171"/>
      <c r="V967" s="172"/>
      <c r="W967" s="171"/>
      <c r="X967" s="172"/>
      <c r="Y967" s="171"/>
      <c r="Z967" s="172"/>
      <c r="AA967" s="171"/>
      <c r="AB967" s="172"/>
      <c r="AC967" s="171"/>
      <c r="AD967" s="172"/>
      <c r="AE967" s="156"/>
      <c r="AF967" s="170"/>
      <c r="AG967" s="172"/>
      <c r="AH967" s="172"/>
      <c r="AI967" s="172"/>
      <c r="AJ967" s="172"/>
      <c r="AK967" s="172"/>
      <c r="AL967" s="172"/>
      <c r="AM967" s="172"/>
      <c r="AN967" s="172"/>
      <c r="AO967" s="172"/>
      <c r="AP967" s="172"/>
      <c r="AQ967" s="172"/>
      <c r="AR967" s="173"/>
      <c r="AS967" s="173"/>
    </row>
    <row r="968" ht="15.75" customHeight="1">
      <c r="A968" s="156"/>
      <c r="B968" s="156"/>
      <c r="C968" s="170"/>
      <c r="D968" s="170"/>
      <c r="E968" s="171"/>
      <c r="F968" s="172"/>
      <c r="G968" s="171"/>
      <c r="H968" s="172"/>
      <c r="I968" s="171"/>
      <c r="J968" s="172"/>
      <c r="K968" s="171"/>
      <c r="L968" s="172"/>
      <c r="M968" s="171"/>
      <c r="N968" s="172"/>
      <c r="O968" s="171"/>
      <c r="P968" s="172"/>
      <c r="Q968" s="171"/>
      <c r="R968" s="172"/>
      <c r="S968" s="171"/>
      <c r="T968" s="172"/>
      <c r="U968" s="171"/>
      <c r="V968" s="172"/>
      <c r="W968" s="171"/>
      <c r="X968" s="172"/>
      <c r="Y968" s="171"/>
      <c r="Z968" s="172"/>
      <c r="AA968" s="171"/>
      <c r="AB968" s="172"/>
      <c r="AC968" s="171"/>
      <c r="AD968" s="172"/>
      <c r="AE968" s="156"/>
      <c r="AF968" s="170"/>
      <c r="AG968" s="172"/>
      <c r="AH968" s="172"/>
      <c r="AI968" s="172"/>
      <c r="AJ968" s="172"/>
      <c r="AK968" s="172"/>
      <c r="AL968" s="172"/>
      <c r="AM968" s="172"/>
      <c r="AN968" s="172"/>
      <c r="AO968" s="172"/>
      <c r="AP968" s="172"/>
      <c r="AQ968" s="172"/>
      <c r="AR968" s="173"/>
      <c r="AS968" s="173"/>
    </row>
    <row r="969" ht="15.75" customHeight="1">
      <c r="A969" s="156"/>
      <c r="B969" s="156"/>
      <c r="C969" s="170"/>
      <c r="D969" s="170"/>
      <c r="E969" s="171"/>
      <c r="F969" s="172"/>
      <c r="G969" s="171"/>
      <c r="H969" s="172"/>
      <c r="I969" s="171"/>
      <c r="J969" s="172"/>
      <c r="K969" s="171"/>
      <c r="L969" s="172"/>
      <c r="M969" s="171"/>
      <c r="N969" s="172"/>
      <c r="O969" s="171"/>
      <c r="P969" s="172"/>
      <c r="Q969" s="171"/>
      <c r="R969" s="172"/>
      <c r="S969" s="171"/>
      <c r="T969" s="172"/>
      <c r="U969" s="171"/>
      <c r="V969" s="172"/>
      <c r="W969" s="171"/>
      <c r="X969" s="172"/>
      <c r="Y969" s="171"/>
      <c r="Z969" s="172"/>
      <c r="AA969" s="171"/>
      <c r="AB969" s="172"/>
      <c r="AC969" s="171"/>
      <c r="AD969" s="172"/>
      <c r="AE969" s="156"/>
      <c r="AF969" s="170"/>
      <c r="AG969" s="172"/>
      <c r="AH969" s="172"/>
      <c r="AI969" s="172"/>
      <c r="AJ969" s="172"/>
      <c r="AK969" s="172"/>
      <c r="AL969" s="172"/>
      <c r="AM969" s="172"/>
      <c r="AN969" s="172"/>
      <c r="AO969" s="172"/>
      <c r="AP969" s="172"/>
      <c r="AQ969" s="172"/>
      <c r="AR969" s="173"/>
      <c r="AS969" s="173"/>
    </row>
    <row r="970" ht="15.75" customHeight="1">
      <c r="A970" s="156"/>
      <c r="B970" s="156"/>
      <c r="C970" s="170"/>
      <c r="D970" s="170"/>
      <c r="E970" s="171"/>
      <c r="F970" s="172"/>
      <c r="G970" s="171"/>
      <c r="H970" s="172"/>
      <c r="I970" s="171"/>
      <c r="J970" s="172"/>
      <c r="K970" s="171"/>
      <c r="L970" s="172"/>
      <c r="M970" s="171"/>
      <c r="N970" s="172"/>
      <c r="O970" s="171"/>
      <c r="P970" s="172"/>
      <c r="Q970" s="171"/>
      <c r="R970" s="172"/>
      <c r="S970" s="171"/>
      <c r="T970" s="172"/>
      <c r="U970" s="171"/>
      <c r="V970" s="172"/>
      <c r="W970" s="171"/>
      <c r="X970" s="172"/>
      <c r="Y970" s="171"/>
      <c r="Z970" s="172"/>
      <c r="AA970" s="171"/>
      <c r="AB970" s="172"/>
      <c r="AC970" s="171"/>
      <c r="AD970" s="172"/>
      <c r="AE970" s="156"/>
      <c r="AF970" s="170"/>
      <c r="AG970" s="172"/>
      <c r="AH970" s="172"/>
      <c r="AI970" s="172"/>
      <c r="AJ970" s="172"/>
      <c r="AK970" s="172"/>
      <c r="AL970" s="172"/>
      <c r="AM970" s="172"/>
      <c r="AN970" s="172"/>
      <c r="AO970" s="172"/>
      <c r="AP970" s="172"/>
      <c r="AQ970" s="172"/>
      <c r="AR970" s="173"/>
      <c r="AS970" s="173"/>
    </row>
    <row r="971" ht="15.75" customHeight="1">
      <c r="A971" s="156"/>
      <c r="B971" s="156"/>
      <c r="C971" s="170"/>
      <c r="D971" s="170"/>
      <c r="E971" s="171"/>
      <c r="F971" s="172"/>
      <c r="G971" s="171"/>
      <c r="H971" s="172"/>
      <c r="I971" s="171"/>
      <c r="J971" s="172"/>
      <c r="K971" s="171"/>
      <c r="L971" s="172"/>
      <c r="M971" s="171"/>
      <c r="N971" s="172"/>
      <c r="O971" s="171"/>
      <c r="P971" s="172"/>
      <c r="Q971" s="171"/>
      <c r="R971" s="172"/>
      <c r="S971" s="171"/>
      <c r="T971" s="172"/>
      <c r="U971" s="171"/>
      <c r="V971" s="172"/>
      <c r="W971" s="171"/>
      <c r="X971" s="172"/>
      <c r="Y971" s="171"/>
      <c r="Z971" s="172"/>
      <c r="AA971" s="171"/>
      <c r="AB971" s="172"/>
      <c r="AC971" s="171"/>
      <c r="AD971" s="172"/>
      <c r="AE971" s="156"/>
      <c r="AF971" s="170"/>
      <c r="AG971" s="172"/>
      <c r="AH971" s="172"/>
      <c r="AI971" s="172"/>
      <c r="AJ971" s="172"/>
      <c r="AK971" s="172"/>
      <c r="AL971" s="172"/>
      <c r="AM971" s="172"/>
      <c r="AN971" s="172"/>
      <c r="AO971" s="172"/>
      <c r="AP971" s="172"/>
      <c r="AQ971" s="172"/>
      <c r="AR971" s="173"/>
      <c r="AS971" s="173"/>
    </row>
    <row r="972" ht="15.75" customHeight="1">
      <c r="A972" s="156"/>
      <c r="B972" s="156"/>
      <c r="C972" s="170"/>
      <c r="D972" s="170"/>
      <c r="E972" s="171"/>
      <c r="F972" s="172"/>
      <c r="G972" s="171"/>
      <c r="H972" s="172"/>
      <c r="I972" s="171"/>
      <c r="J972" s="172"/>
      <c r="K972" s="171"/>
      <c r="L972" s="172"/>
      <c r="M972" s="171"/>
      <c r="N972" s="172"/>
      <c r="O972" s="171"/>
      <c r="P972" s="172"/>
      <c r="Q972" s="171"/>
      <c r="R972" s="172"/>
      <c r="S972" s="171"/>
      <c r="T972" s="172"/>
      <c r="U972" s="171"/>
      <c r="V972" s="172"/>
      <c r="W972" s="171"/>
      <c r="X972" s="172"/>
      <c r="Y972" s="171"/>
      <c r="Z972" s="172"/>
      <c r="AA972" s="171"/>
      <c r="AB972" s="172"/>
      <c r="AC972" s="171"/>
      <c r="AD972" s="172"/>
      <c r="AE972" s="156"/>
      <c r="AF972" s="170"/>
      <c r="AG972" s="172"/>
      <c r="AH972" s="172"/>
      <c r="AI972" s="172"/>
      <c r="AJ972" s="172"/>
      <c r="AK972" s="172"/>
      <c r="AL972" s="172"/>
      <c r="AM972" s="172"/>
      <c r="AN972" s="172"/>
      <c r="AO972" s="172"/>
      <c r="AP972" s="172"/>
      <c r="AQ972" s="172"/>
      <c r="AR972" s="173"/>
      <c r="AS972" s="173"/>
    </row>
    <row r="973" ht="15.75" customHeight="1">
      <c r="A973" s="156"/>
      <c r="B973" s="156"/>
      <c r="C973" s="170"/>
      <c r="D973" s="170"/>
      <c r="E973" s="171"/>
      <c r="F973" s="172"/>
      <c r="G973" s="171"/>
      <c r="H973" s="172"/>
      <c r="I973" s="171"/>
      <c r="J973" s="172"/>
      <c r="K973" s="171"/>
      <c r="L973" s="172"/>
      <c r="M973" s="171"/>
      <c r="N973" s="172"/>
      <c r="O973" s="171"/>
      <c r="P973" s="172"/>
      <c r="Q973" s="171"/>
      <c r="R973" s="172"/>
      <c r="S973" s="171"/>
      <c r="T973" s="172"/>
      <c r="U973" s="171"/>
      <c r="V973" s="172"/>
      <c r="W973" s="171"/>
      <c r="X973" s="172"/>
      <c r="Y973" s="171"/>
      <c r="Z973" s="172"/>
      <c r="AA973" s="171"/>
      <c r="AB973" s="172"/>
      <c r="AC973" s="171"/>
      <c r="AD973" s="172"/>
      <c r="AE973" s="156"/>
      <c r="AF973" s="170"/>
      <c r="AG973" s="172"/>
      <c r="AH973" s="172"/>
      <c r="AI973" s="172"/>
      <c r="AJ973" s="172"/>
      <c r="AK973" s="172"/>
      <c r="AL973" s="172"/>
      <c r="AM973" s="172"/>
      <c r="AN973" s="172"/>
      <c r="AO973" s="172"/>
      <c r="AP973" s="172"/>
      <c r="AQ973" s="172"/>
      <c r="AR973" s="173"/>
      <c r="AS973" s="173"/>
    </row>
    <row r="974" ht="15.75" customHeight="1">
      <c r="A974" s="156"/>
      <c r="B974" s="156"/>
      <c r="C974" s="170"/>
      <c r="D974" s="170"/>
      <c r="E974" s="171"/>
      <c r="F974" s="172"/>
      <c r="G974" s="171"/>
      <c r="H974" s="172"/>
      <c r="I974" s="171"/>
      <c r="J974" s="172"/>
      <c r="K974" s="171"/>
      <c r="L974" s="172"/>
      <c r="M974" s="171"/>
      <c r="N974" s="172"/>
      <c r="O974" s="171"/>
      <c r="P974" s="172"/>
      <c r="Q974" s="171"/>
      <c r="R974" s="172"/>
      <c r="S974" s="171"/>
      <c r="T974" s="172"/>
      <c r="U974" s="171"/>
      <c r="V974" s="172"/>
      <c r="W974" s="171"/>
      <c r="X974" s="172"/>
      <c r="Y974" s="171"/>
      <c r="Z974" s="172"/>
      <c r="AA974" s="171"/>
      <c r="AB974" s="172"/>
      <c r="AC974" s="171"/>
      <c r="AD974" s="172"/>
      <c r="AE974" s="156"/>
      <c r="AF974" s="170"/>
      <c r="AG974" s="172"/>
      <c r="AH974" s="172"/>
      <c r="AI974" s="172"/>
      <c r="AJ974" s="172"/>
      <c r="AK974" s="172"/>
      <c r="AL974" s="172"/>
      <c r="AM974" s="172"/>
      <c r="AN974" s="172"/>
      <c r="AO974" s="172"/>
      <c r="AP974" s="172"/>
      <c r="AQ974" s="172"/>
      <c r="AR974" s="173"/>
      <c r="AS974" s="173"/>
    </row>
    <row r="975" ht="15.75" customHeight="1">
      <c r="A975" s="156"/>
      <c r="B975" s="156"/>
      <c r="C975" s="170"/>
      <c r="D975" s="170"/>
      <c r="E975" s="171"/>
      <c r="F975" s="172"/>
      <c r="G975" s="171"/>
      <c r="H975" s="172"/>
      <c r="I975" s="171"/>
      <c r="J975" s="172"/>
      <c r="K975" s="171"/>
      <c r="L975" s="172"/>
      <c r="M975" s="171"/>
      <c r="N975" s="172"/>
      <c r="O975" s="171"/>
      <c r="P975" s="172"/>
      <c r="Q975" s="171"/>
      <c r="R975" s="172"/>
      <c r="S975" s="171"/>
      <c r="T975" s="172"/>
      <c r="U975" s="171"/>
      <c r="V975" s="172"/>
      <c r="W975" s="171"/>
      <c r="X975" s="172"/>
      <c r="Y975" s="171"/>
      <c r="Z975" s="172"/>
      <c r="AA975" s="171"/>
      <c r="AB975" s="172"/>
      <c r="AC975" s="171"/>
      <c r="AD975" s="172"/>
      <c r="AE975" s="156"/>
      <c r="AF975" s="170"/>
      <c r="AG975" s="172"/>
      <c r="AH975" s="172"/>
      <c r="AI975" s="172"/>
      <c r="AJ975" s="172"/>
      <c r="AK975" s="172"/>
      <c r="AL975" s="172"/>
      <c r="AM975" s="172"/>
      <c r="AN975" s="172"/>
      <c r="AO975" s="172"/>
      <c r="AP975" s="172"/>
      <c r="AQ975" s="172"/>
      <c r="AR975" s="173"/>
      <c r="AS975" s="173"/>
    </row>
    <row r="976" ht="15.75" customHeight="1">
      <c r="A976" s="156"/>
      <c r="B976" s="156"/>
      <c r="C976" s="170"/>
      <c r="D976" s="170"/>
      <c r="E976" s="171"/>
      <c r="F976" s="172"/>
      <c r="G976" s="171"/>
      <c r="H976" s="172"/>
      <c r="I976" s="171"/>
      <c r="J976" s="172"/>
      <c r="K976" s="171"/>
      <c r="L976" s="172"/>
      <c r="M976" s="171"/>
      <c r="N976" s="172"/>
      <c r="O976" s="171"/>
      <c r="P976" s="172"/>
      <c r="Q976" s="171"/>
      <c r="R976" s="172"/>
      <c r="S976" s="171"/>
      <c r="T976" s="172"/>
      <c r="U976" s="171"/>
      <c r="V976" s="172"/>
      <c r="W976" s="171"/>
      <c r="X976" s="172"/>
      <c r="Y976" s="171"/>
      <c r="Z976" s="172"/>
      <c r="AA976" s="171"/>
      <c r="AB976" s="172"/>
      <c r="AC976" s="171"/>
      <c r="AD976" s="172"/>
      <c r="AE976" s="156"/>
      <c r="AF976" s="170"/>
      <c r="AG976" s="172"/>
      <c r="AH976" s="172"/>
      <c r="AI976" s="172"/>
      <c r="AJ976" s="172"/>
      <c r="AK976" s="172"/>
      <c r="AL976" s="172"/>
      <c r="AM976" s="172"/>
      <c r="AN976" s="172"/>
      <c r="AO976" s="172"/>
      <c r="AP976" s="172"/>
      <c r="AQ976" s="172"/>
      <c r="AR976" s="173"/>
      <c r="AS976" s="173"/>
    </row>
    <row r="977" ht="15.75" customHeight="1">
      <c r="A977" s="156"/>
      <c r="B977" s="156"/>
      <c r="C977" s="170"/>
      <c r="D977" s="170"/>
      <c r="E977" s="171"/>
      <c r="F977" s="172"/>
      <c r="G977" s="171"/>
      <c r="H977" s="172"/>
      <c r="I977" s="171"/>
      <c r="J977" s="172"/>
      <c r="K977" s="171"/>
      <c r="L977" s="172"/>
      <c r="M977" s="171"/>
      <c r="N977" s="172"/>
      <c r="O977" s="171"/>
      <c r="P977" s="172"/>
      <c r="Q977" s="171"/>
      <c r="R977" s="172"/>
      <c r="S977" s="171"/>
      <c r="T977" s="172"/>
      <c r="U977" s="171"/>
      <c r="V977" s="172"/>
      <c r="W977" s="171"/>
      <c r="X977" s="172"/>
      <c r="Y977" s="171"/>
      <c r="Z977" s="172"/>
      <c r="AA977" s="171"/>
      <c r="AB977" s="172"/>
      <c r="AC977" s="171"/>
      <c r="AD977" s="172"/>
      <c r="AE977" s="156"/>
      <c r="AF977" s="170"/>
      <c r="AG977" s="172"/>
      <c r="AH977" s="172"/>
      <c r="AI977" s="172"/>
      <c r="AJ977" s="172"/>
      <c r="AK977" s="172"/>
      <c r="AL977" s="172"/>
      <c r="AM977" s="172"/>
      <c r="AN977" s="172"/>
      <c r="AO977" s="172"/>
      <c r="AP977" s="172"/>
      <c r="AQ977" s="172"/>
      <c r="AR977" s="173"/>
      <c r="AS977" s="173"/>
    </row>
    <row r="978" ht="15.75" customHeight="1">
      <c r="A978" s="156"/>
      <c r="B978" s="156"/>
      <c r="C978" s="170"/>
      <c r="D978" s="170"/>
      <c r="E978" s="171"/>
      <c r="F978" s="172"/>
      <c r="G978" s="171"/>
      <c r="H978" s="172"/>
      <c r="I978" s="171"/>
      <c r="J978" s="172"/>
      <c r="K978" s="171"/>
      <c r="L978" s="172"/>
      <c r="M978" s="171"/>
      <c r="N978" s="172"/>
      <c r="O978" s="171"/>
      <c r="P978" s="172"/>
      <c r="Q978" s="171"/>
      <c r="R978" s="172"/>
      <c r="S978" s="171"/>
      <c r="T978" s="172"/>
      <c r="U978" s="171"/>
      <c r="V978" s="172"/>
      <c r="W978" s="171"/>
      <c r="X978" s="172"/>
      <c r="Y978" s="171"/>
      <c r="Z978" s="172"/>
      <c r="AA978" s="171"/>
      <c r="AB978" s="172"/>
      <c r="AC978" s="171"/>
      <c r="AD978" s="172"/>
      <c r="AE978" s="156"/>
      <c r="AF978" s="170"/>
      <c r="AG978" s="172"/>
      <c r="AH978" s="172"/>
      <c r="AI978" s="172"/>
      <c r="AJ978" s="172"/>
      <c r="AK978" s="172"/>
      <c r="AL978" s="172"/>
      <c r="AM978" s="172"/>
      <c r="AN978" s="172"/>
      <c r="AO978" s="172"/>
      <c r="AP978" s="172"/>
      <c r="AQ978" s="172"/>
      <c r="AR978" s="173"/>
      <c r="AS978" s="173"/>
    </row>
    <row r="979" ht="15.75" customHeight="1">
      <c r="A979" s="156"/>
      <c r="B979" s="156"/>
      <c r="C979" s="170"/>
      <c r="D979" s="170"/>
      <c r="E979" s="171"/>
      <c r="F979" s="172"/>
      <c r="G979" s="171"/>
      <c r="H979" s="172"/>
      <c r="I979" s="171"/>
      <c r="J979" s="172"/>
      <c r="K979" s="171"/>
      <c r="L979" s="172"/>
      <c r="M979" s="171"/>
      <c r="N979" s="172"/>
      <c r="O979" s="171"/>
      <c r="P979" s="172"/>
      <c r="Q979" s="171"/>
      <c r="R979" s="172"/>
      <c r="S979" s="171"/>
      <c r="T979" s="172"/>
      <c r="U979" s="171"/>
      <c r="V979" s="172"/>
      <c r="W979" s="171"/>
      <c r="X979" s="172"/>
      <c r="Y979" s="171"/>
      <c r="Z979" s="172"/>
      <c r="AA979" s="171"/>
      <c r="AB979" s="172"/>
      <c r="AC979" s="171"/>
      <c r="AD979" s="172"/>
      <c r="AE979" s="156"/>
      <c r="AF979" s="170"/>
      <c r="AG979" s="172"/>
      <c r="AH979" s="172"/>
      <c r="AI979" s="172"/>
      <c r="AJ979" s="172"/>
      <c r="AK979" s="172"/>
      <c r="AL979" s="172"/>
      <c r="AM979" s="172"/>
      <c r="AN979" s="172"/>
      <c r="AO979" s="172"/>
      <c r="AP979" s="172"/>
      <c r="AQ979" s="172"/>
      <c r="AR979" s="173"/>
      <c r="AS979" s="173"/>
    </row>
    <row r="980" ht="15.75" customHeight="1">
      <c r="A980" s="156"/>
      <c r="B980" s="156"/>
      <c r="C980" s="170"/>
      <c r="D980" s="170"/>
      <c r="E980" s="171"/>
      <c r="F980" s="172"/>
      <c r="G980" s="171"/>
      <c r="H980" s="172"/>
      <c r="I980" s="171"/>
      <c r="J980" s="172"/>
      <c r="K980" s="171"/>
      <c r="L980" s="172"/>
      <c r="M980" s="171"/>
      <c r="N980" s="172"/>
      <c r="O980" s="171"/>
      <c r="P980" s="172"/>
      <c r="Q980" s="171"/>
      <c r="R980" s="172"/>
      <c r="S980" s="171"/>
      <c r="T980" s="172"/>
      <c r="U980" s="171"/>
      <c r="V980" s="172"/>
      <c r="W980" s="171"/>
      <c r="X980" s="172"/>
      <c r="Y980" s="171"/>
      <c r="Z980" s="172"/>
      <c r="AA980" s="171"/>
      <c r="AB980" s="172"/>
      <c r="AC980" s="171"/>
      <c r="AD980" s="172"/>
      <c r="AE980" s="156"/>
      <c r="AF980" s="170"/>
      <c r="AG980" s="172"/>
      <c r="AH980" s="172"/>
      <c r="AI980" s="172"/>
      <c r="AJ980" s="172"/>
      <c r="AK980" s="172"/>
      <c r="AL980" s="172"/>
      <c r="AM980" s="172"/>
      <c r="AN980" s="172"/>
      <c r="AO980" s="172"/>
      <c r="AP980" s="172"/>
      <c r="AQ980" s="172"/>
      <c r="AR980" s="173"/>
      <c r="AS980" s="173"/>
    </row>
    <row r="981" ht="15.75" customHeight="1">
      <c r="A981" s="156"/>
      <c r="B981" s="156"/>
      <c r="C981" s="170"/>
      <c r="D981" s="170"/>
      <c r="E981" s="171"/>
      <c r="F981" s="172"/>
      <c r="G981" s="171"/>
      <c r="H981" s="172"/>
      <c r="I981" s="171"/>
      <c r="J981" s="172"/>
      <c r="K981" s="171"/>
      <c r="L981" s="172"/>
      <c r="M981" s="171"/>
      <c r="N981" s="172"/>
      <c r="O981" s="171"/>
      <c r="P981" s="172"/>
      <c r="Q981" s="171"/>
      <c r="R981" s="172"/>
      <c r="S981" s="171"/>
      <c r="T981" s="172"/>
      <c r="U981" s="171"/>
      <c r="V981" s="172"/>
      <c r="W981" s="171"/>
      <c r="X981" s="172"/>
      <c r="Y981" s="171"/>
      <c r="Z981" s="172"/>
      <c r="AA981" s="171"/>
      <c r="AB981" s="172"/>
      <c r="AC981" s="171"/>
      <c r="AD981" s="172"/>
      <c r="AE981" s="156"/>
      <c r="AF981" s="170"/>
      <c r="AG981" s="172"/>
      <c r="AH981" s="172"/>
      <c r="AI981" s="172"/>
      <c r="AJ981" s="172"/>
      <c r="AK981" s="172"/>
      <c r="AL981" s="172"/>
      <c r="AM981" s="172"/>
      <c r="AN981" s="172"/>
      <c r="AO981" s="172"/>
      <c r="AP981" s="172"/>
      <c r="AQ981" s="172"/>
      <c r="AR981" s="173"/>
      <c r="AS981" s="173"/>
    </row>
    <row r="982" ht="15.75" customHeight="1">
      <c r="A982" s="156"/>
      <c r="B982" s="156"/>
      <c r="C982" s="170"/>
      <c r="D982" s="170"/>
      <c r="E982" s="171"/>
      <c r="F982" s="172"/>
      <c r="G982" s="171"/>
      <c r="H982" s="172"/>
      <c r="I982" s="171"/>
      <c r="J982" s="172"/>
      <c r="K982" s="171"/>
      <c r="L982" s="172"/>
      <c r="M982" s="171"/>
      <c r="N982" s="172"/>
      <c r="O982" s="171"/>
      <c r="P982" s="172"/>
      <c r="Q982" s="171"/>
      <c r="R982" s="172"/>
      <c r="S982" s="171"/>
      <c r="T982" s="172"/>
      <c r="U982" s="171"/>
      <c r="V982" s="172"/>
      <c r="W982" s="171"/>
      <c r="X982" s="172"/>
      <c r="Y982" s="171"/>
      <c r="Z982" s="172"/>
      <c r="AA982" s="171"/>
      <c r="AB982" s="172"/>
      <c r="AC982" s="171"/>
      <c r="AD982" s="172"/>
      <c r="AE982" s="156"/>
      <c r="AF982" s="170"/>
      <c r="AG982" s="172"/>
      <c r="AH982" s="172"/>
      <c r="AI982" s="172"/>
      <c r="AJ982" s="172"/>
      <c r="AK982" s="172"/>
      <c r="AL982" s="172"/>
      <c r="AM982" s="172"/>
      <c r="AN982" s="172"/>
      <c r="AO982" s="172"/>
      <c r="AP982" s="172"/>
      <c r="AQ982" s="172"/>
      <c r="AR982" s="173"/>
      <c r="AS982" s="173"/>
    </row>
    <row r="983" ht="15.75" customHeight="1">
      <c r="A983" s="156"/>
      <c r="B983" s="156"/>
      <c r="C983" s="170"/>
      <c r="D983" s="170"/>
      <c r="E983" s="171"/>
      <c r="F983" s="172"/>
      <c r="G983" s="171"/>
      <c r="H983" s="172"/>
      <c r="I983" s="171"/>
      <c r="J983" s="172"/>
      <c r="K983" s="171"/>
      <c r="L983" s="172"/>
      <c r="M983" s="171"/>
      <c r="N983" s="172"/>
      <c r="O983" s="171"/>
      <c r="P983" s="172"/>
      <c r="Q983" s="171"/>
      <c r="R983" s="172"/>
      <c r="S983" s="171"/>
      <c r="T983" s="172"/>
      <c r="U983" s="171"/>
      <c r="V983" s="172"/>
      <c r="W983" s="171"/>
      <c r="X983" s="172"/>
      <c r="Y983" s="171"/>
      <c r="Z983" s="172"/>
      <c r="AA983" s="171"/>
      <c r="AB983" s="172"/>
      <c r="AC983" s="171"/>
      <c r="AD983" s="172"/>
      <c r="AE983" s="156"/>
      <c r="AF983" s="170"/>
      <c r="AG983" s="172"/>
      <c r="AH983" s="172"/>
      <c r="AI983" s="172"/>
      <c r="AJ983" s="172"/>
      <c r="AK983" s="172"/>
      <c r="AL983" s="172"/>
      <c r="AM983" s="172"/>
      <c r="AN983" s="172"/>
      <c r="AO983" s="172"/>
      <c r="AP983" s="172"/>
      <c r="AQ983" s="172"/>
      <c r="AR983" s="173"/>
      <c r="AS983" s="173"/>
    </row>
    <row r="984" ht="15.75" customHeight="1">
      <c r="A984" s="156"/>
      <c r="B984" s="156"/>
      <c r="C984" s="170"/>
      <c r="D984" s="170"/>
      <c r="E984" s="171"/>
      <c r="F984" s="172"/>
      <c r="G984" s="171"/>
      <c r="H984" s="172"/>
      <c r="I984" s="171"/>
      <c r="J984" s="172"/>
      <c r="K984" s="171"/>
      <c r="L984" s="172"/>
      <c r="M984" s="171"/>
      <c r="N984" s="172"/>
      <c r="O984" s="171"/>
      <c r="P984" s="172"/>
      <c r="Q984" s="171"/>
      <c r="R984" s="172"/>
      <c r="S984" s="171"/>
      <c r="T984" s="172"/>
      <c r="U984" s="171"/>
      <c r="V984" s="172"/>
      <c r="W984" s="171"/>
      <c r="X984" s="172"/>
      <c r="Y984" s="171"/>
      <c r="Z984" s="172"/>
      <c r="AA984" s="171"/>
      <c r="AB984" s="172"/>
      <c r="AC984" s="171"/>
      <c r="AD984" s="172"/>
      <c r="AE984" s="156"/>
      <c r="AF984" s="170"/>
      <c r="AG984" s="172"/>
      <c r="AH984" s="172"/>
      <c r="AI984" s="172"/>
      <c r="AJ984" s="172"/>
      <c r="AK984" s="172"/>
      <c r="AL984" s="172"/>
      <c r="AM984" s="172"/>
      <c r="AN984" s="172"/>
      <c r="AO984" s="172"/>
      <c r="AP984" s="172"/>
      <c r="AQ984" s="172"/>
      <c r="AR984" s="173"/>
      <c r="AS984" s="173"/>
    </row>
    <row r="985" ht="15.75" customHeight="1">
      <c r="A985" s="156"/>
      <c r="B985" s="156"/>
      <c r="C985" s="170"/>
      <c r="D985" s="170"/>
      <c r="E985" s="171"/>
      <c r="F985" s="172"/>
      <c r="G985" s="171"/>
      <c r="H985" s="172"/>
      <c r="I985" s="171"/>
      <c r="J985" s="172"/>
      <c r="K985" s="171"/>
      <c r="L985" s="172"/>
      <c r="M985" s="171"/>
      <c r="N985" s="172"/>
      <c r="O985" s="171"/>
      <c r="P985" s="172"/>
      <c r="Q985" s="171"/>
      <c r="R985" s="172"/>
      <c r="S985" s="171"/>
      <c r="T985" s="172"/>
      <c r="U985" s="171"/>
      <c r="V985" s="172"/>
      <c r="W985" s="171"/>
      <c r="X985" s="172"/>
      <c r="Y985" s="171"/>
      <c r="Z985" s="172"/>
      <c r="AA985" s="171"/>
      <c r="AB985" s="172"/>
      <c r="AC985" s="171"/>
      <c r="AD985" s="172"/>
      <c r="AE985" s="156"/>
      <c r="AF985" s="170"/>
      <c r="AG985" s="172"/>
      <c r="AH985" s="172"/>
      <c r="AI985" s="172"/>
      <c r="AJ985" s="172"/>
      <c r="AK985" s="172"/>
      <c r="AL985" s="172"/>
      <c r="AM985" s="172"/>
      <c r="AN985" s="172"/>
      <c r="AO985" s="172"/>
      <c r="AP985" s="172"/>
      <c r="AQ985" s="172"/>
      <c r="AR985" s="173"/>
      <c r="AS985" s="173"/>
    </row>
    <row r="986" ht="15.75" customHeight="1">
      <c r="A986" s="156"/>
      <c r="B986" s="156"/>
      <c r="C986" s="170"/>
      <c r="D986" s="170"/>
      <c r="E986" s="171"/>
      <c r="F986" s="172"/>
      <c r="G986" s="171"/>
      <c r="H986" s="172"/>
      <c r="I986" s="171"/>
      <c r="J986" s="172"/>
      <c r="K986" s="171"/>
      <c r="L986" s="172"/>
      <c r="M986" s="171"/>
      <c r="N986" s="172"/>
      <c r="O986" s="171"/>
      <c r="P986" s="172"/>
      <c r="Q986" s="171"/>
      <c r="R986" s="172"/>
      <c r="S986" s="171"/>
      <c r="T986" s="172"/>
      <c r="U986" s="171"/>
      <c r="V986" s="172"/>
      <c r="W986" s="171"/>
      <c r="X986" s="172"/>
      <c r="Y986" s="171"/>
      <c r="Z986" s="172"/>
      <c r="AA986" s="171"/>
      <c r="AB986" s="172"/>
      <c r="AC986" s="171"/>
      <c r="AD986" s="172"/>
      <c r="AE986" s="156"/>
      <c r="AF986" s="170"/>
      <c r="AG986" s="172"/>
      <c r="AH986" s="172"/>
      <c r="AI986" s="172"/>
      <c r="AJ986" s="172"/>
      <c r="AK986" s="172"/>
      <c r="AL986" s="172"/>
      <c r="AM986" s="172"/>
      <c r="AN986" s="172"/>
      <c r="AO986" s="172"/>
      <c r="AP986" s="172"/>
      <c r="AQ986" s="172"/>
      <c r="AR986" s="173"/>
      <c r="AS986" s="173"/>
    </row>
    <row r="987" ht="15.75" customHeight="1">
      <c r="A987" s="156"/>
      <c r="B987" s="156"/>
      <c r="C987" s="170"/>
      <c r="D987" s="170"/>
      <c r="E987" s="171"/>
      <c r="F987" s="172"/>
      <c r="G987" s="171"/>
      <c r="H987" s="172"/>
      <c r="I987" s="171"/>
      <c r="J987" s="172"/>
      <c r="K987" s="171"/>
      <c r="L987" s="172"/>
      <c r="M987" s="171"/>
      <c r="N987" s="172"/>
      <c r="O987" s="171"/>
      <c r="P987" s="172"/>
      <c r="Q987" s="171"/>
      <c r="R987" s="172"/>
      <c r="S987" s="171"/>
      <c r="T987" s="172"/>
      <c r="U987" s="171"/>
      <c r="V987" s="172"/>
      <c r="W987" s="171"/>
      <c r="X987" s="172"/>
      <c r="Y987" s="171"/>
      <c r="Z987" s="172"/>
      <c r="AA987" s="171"/>
      <c r="AB987" s="172"/>
      <c r="AC987" s="171"/>
      <c r="AD987" s="172"/>
      <c r="AE987" s="156"/>
      <c r="AF987" s="170"/>
      <c r="AG987" s="172"/>
      <c r="AH987" s="172"/>
      <c r="AI987" s="172"/>
      <c r="AJ987" s="172"/>
      <c r="AK987" s="172"/>
      <c r="AL987" s="172"/>
      <c r="AM987" s="172"/>
      <c r="AN987" s="172"/>
      <c r="AO987" s="172"/>
      <c r="AP987" s="172"/>
      <c r="AQ987" s="172"/>
      <c r="AR987" s="173"/>
      <c r="AS987" s="173"/>
    </row>
    <row r="988" ht="15.75" customHeight="1">
      <c r="A988" s="156"/>
      <c r="B988" s="156"/>
      <c r="C988" s="170"/>
      <c r="D988" s="170"/>
      <c r="E988" s="171"/>
      <c r="F988" s="172"/>
      <c r="G988" s="171"/>
      <c r="H988" s="172"/>
      <c r="I988" s="171"/>
      <c r="J988" s="172"/>
      <c r="K988" s="171"/>
      <c r="L988" s="172"/>
      <c r="M988" s="171"/>
      <c r="N988" s="172"/>
      <c r="O988" s="171"/>
      <c r="P988" s="172"/>
      <c r="Q988" s="171"/>
      <c r="R988" s="172"/>
      <c r="S988" s="171"/>
      <c r="T988" s="172"/>
      <c r="U988" s="171"/>
      <c r="V988" s="172"/>
      <c r="W988" s="171"/>
      <c r="X988" s="172"/>
      <c r="Y988" s="171"/>
      <c r="Z988" s="172"/>
      <c r="AA988" s="171"/>
      <c r="AB988" s="172"/>
      <c r="AC988" s="171"/>
      <c r="AD988" s="172"/>
      <c r="AE988" s="156"/>
      <c r="AF988" s="170"/>
      <c r="AG988" s="172"/>
      <c r="AH988" s="172"/>
      <c r="AI988" s="172"/>
      <c r="AJ988" s="172"/>
      <c r="AK988" s="172"/>
      <c r="AL988" s="172"/>
      <c r="AM988" s="172"/>
      <c r="AN988" s="172"/>
      <c r="AO988" s="172"/>
      <c r="AP988" s="172"/>
      <c r="AQ988" s="172"/>
      <c r="AR988" s="173"/>
      <c r="AS988" s="173"/>
    </row>
    <row r="989" ht="15.75" customHeight="1">
      <c r="A989" s="156"/>
      <c r="B989" s="156"/>
      <c r="C989" s="170"/>
      <c r="D989" s="170"/>
      <c r="E989" s="171"/>
      <c r="F989" s="172"/>
      <c r="G989" s="171"/>
      <c r="H989" s="172"/>
      <c r="I989" s="171"/>
      <c r="J989" s="172"/>
      <c r="K989" s="171"/>
      <c r="L989" s="172"/>
      <c r="M989" s="171"/>
      <c r="N989" s="172"/>
      <c r="O989" s="171"/>
      <c r="P989" s="172"/>
      <c r="Q989" s="171"/>
      <c r="R989" s="172"/>
      <c r="S989" s="171"/>
      <c r="T989" s="172"/>
      <c r="U989" s="171"/>
      <c r="V989" s="172"/>
      <c r="W989" s="171"/>
      <c r="X989" s="172"/>
      <c r="Y989" s="171"/>
      <c r="Z989" s="172"/>
      <c r="AA989" s="171"/>
      <c r="AB989" s="172"/>
      <c r="AC989" s="171"/>
      <c r="AD989" s="172"/>
      <c r="AE989" s="156"/>
      <c r="AF989" s="170"/>
      <c r="AG989" s="172"/>
      <c r="AH989" s="172"/>
      <c r="AI989" s="172"/>
      <c r="AJ989" s="172"/>
      <c r="AK989" s="172"/>
      <c r="AL989" s="172"/>
      <c r="AM989" s="172"/>
      <c r="AN989" s="172"/>
      <c r="AO989" s="172"/>
      <c r="AP989" s="172"/>
      <c r="AQ989" s="172"/>
      <c r="AR989" s="173"/>
      <c r="AS989" s="173"/>
    </row>
    <row r="990" ht="15.75" customHeight="1">
      <c r="A990" s="156"/>
      <c r="B990" s="156"/>
      <c r="C990" s="170"/>
      <c r="D990" s="170"/>
      <c r="E990" s="171"/>
      <c r="F990" s="172"/>
      <c r="G990" s="171"/>
      <c r="H990" s="172"/>
      <c r="I990" s="171"/>
      <c r="J990" s="172"/>
      <c r="K990" s="171"/>
      <c r="L990" s="172"/>
      <c r="M990" s="171"/>
      <c r="N990" s="172"/>
      <c r="O990" s="171"/>
      <c r="P990" s="172"/>
      <c r="Q990" s="171"/>
      <c r="R990" s="172"/>
      <c r="S990" s="171"/>
      <c r="T990" s="172"/>
      <c r="U990" s="171"/>
      <c r="V990" s="172"/>
      <c r="W990" s="171"/>
      <c r="X990" s="172"/>
      <c r="Y990" s="171"/>
      <c r="Z990" s="172"/>
      <c r="AA990" s="171"/>
      <c r="AB990" s="172"/>
      <c r="AC990" s="171"/>
      <c r="AD990" s="172"/>
      <c r="AE990" s="156"/>
      <c r="AF990" s="170"/>
      <c r="AG990" s="172"/>
      <c r="AH990" s="172"/>
      <c r="AI990" s="172"/>
      <c r="AJ990" s="172"/>
      <c r="AK990" s="172"/>
      <c r="AL990" s="172"/>
      <c r="AM990" s="172"/>
      <c r="AN990" s="172"/>
      <c r="AO990" s="172"/>
      <c r="AP990" s="172"/>
      <c r="AQ990" s="172"/>
      <c r="AR990" s="173"/>
      <c r="AS990" s="173"/>
    </row>
    <row r="991" ht="15.75" customHeight="1">
      <c r="A991" s="156"/>
      <c r="B991" s="156"/>
      <c r="C991" s="170"/>
      <c r="D991" s="170"/>
      <c r="E991" s="171"/>
      <c r="F991" s="172"/>
      <c r="G991" s="171"/>
      <c r="H991" s="172"/>
      <c r="I991" s="171"/>
      <c r="J991" s="172"/>
      <c r="K991" s="171"/>
      <c r="L991" s="172"/>
      <c r="M991" s="171"/>
      <c r="N991" s="172"/>
      <c r="O991" s="171"/>
      <c r="P991" s="172"/>
      <c r="Q991" s="171"/>
      <c r="R991" s="172"/>
      <c r="S991" s="171"/>
      <c r="T991" s="172"/>
      <c r="U991" s="171"/>
      <c r="V991" s="172"/>
      <c r="W991" s="171"/>
      <c r="X991" s="172"/>
      <c r="Y991" s="171"/>
      <c r="Z991" s="172"/>
      <c r="AA991" s="171"/>
      <c r="AB991" s="172"/>
      <c r="AC991" s="171"/>
      <c r="AD991" s="172"/>
      <c r="AE991" s="156"/>
      <c r="AF991" s="170"/>
      <c r="AG991" s="172"/>
      <c r="AH991" s="172"/>
      <c r="AI991" s="172"/>
      <c r="AJ991" s="172"/>
      <c r="AK991" s="172"/>
      <c r="AL991" s="172"/>
      <c r="AM991" s="172"/>
      <c r="AN991" s="172"/>
      <c r="AO991" s="172"/>
      <c r="AP991" s="172"/>
      <c r="AQ991" s="172"/>
      <c r="AR991" s="173"/>
      <c r="AS991" s="173"/>
    </row>
    <row r="992" ht="15.75" customHeight="1">
      <c r="A992" s="156"/>
      <c r="B992" s="156"/>
      <c r="C992" s="170"/>
      <c r="D992" s="170"/>
      <c r="E992" s="171"/>
      <c r="F992" s="172"/>
      <c r="G992" s="171"/>
      <c r="H992" s="172"/>
      <c r="I992" s="171"/>
      <c r="J992" s="172"/>
      <c r="K992" s="171"/>
      <c r="L992" s="172"/>
      <c r="M992" s="171"/>
      <c r="N992" s="172"/>
      <c r="O992" s="171"/>
      <c r="P992" s="172"/>
      <c r="Q992" s="171"/>
      <c r="R992" s="172"/>
      <c r="S992" s="171"/>
      <c r="T992" s="172"/>
      <c r="U992" s="171"/>
      <c r="V992" s="172"/>
      <c r="W992" s="171"/>
      <c r="X992" s="172"/>
      <c r="Y992" s="171"/>
      <c r="Z992" s="172"/>
      <c r="AA992" s="171"/>
      <c r="AB992" s="172"/>
      <c r="AC992" s="171"/>
      <c r="AD992" s="172"/>
      <c r="AE992" s="156"/>
      <c r="AF992" s="170"/>
      <c r="AG992" s="172"/>
      <c r="AH992" s="172"/>
      <c r="AI992" s="172"/>
      <c r="AJ992" s="172"/>
      <c r="AK992" s="172"/>
      <c r="AL992" s="172"/>
      <c r="AM992" s="172"/>
      <c r="AN992" s="172"/>
      <c r="AO992" s="172"/>
      <c r="AP992" s="172"/>
      <c r="AQ992" s="172"/>
      <c r="AR992" s="173"/>
      <c r="AS992" s="173"/>
    </row>
    <row r="993" ht="15.75" customHeight="1">
      <c r="A993" s="156"/>
      <c r="B993" s="156"/>
      <c r="C993" s="170"/>
      <c r="D993" s="170"/>
      <c r="E993" s="171"/>
      <c r="F993" s="172"/>
      <c r="G993" s="171"/>
      <c r="H993" s="172"/>
      <c r="I993" s="171"/>
      <c r="J993" s="172"/>
      <c r="K993" s="171"/>
      <c r="L993" s="172"/>
      <c r="M993" s="171"/>
      <c r="N993" s="172"/>
      <c r="O993" s="171"/>
      <c r="P993" s="172"/>
      <c r="Q993" s="171"/>
      <c r="R993" s="172"/>
      <c r="S993" s="171"/>
      <c r="T993" s="172"/>
      <c r="U993" s="171"/>
      <c r="V993" s="172"/>
      <c r="W993" s="171"/>
      <c r="X993" s="172"/>
      <c r="Y993" s="171"/>
      <c r="Z993" s="172"/>
      <c r="AA993" s="171"/>
      <c r="AB993" s="172"/>
      <c r="AC993" s="171"/>
      <c r="AD993" s="172"/>
      <c r="AE993" s="156"/>
      <c r="AF993" s="170"/>
      <c r="AG993" s="172"/>
      <c r="AH993" s="172"/>
      <c r="AI993" s="172"/>
      <c r="AJ993" s="172"/>
      <c r="AK993" s="172"/>
      <c r="AL993" s="172"/>
      <c r="AM993" s="172"/>
      <c r="AN993" s="172"/>
      <c r="AO993" s="172"/>
      <c r="AP993" s="172"/>
      <c r="AQ993" s="172"/>
      <c r="AR993" s="173"/>
      <c r="AS993" s="173"/>
    </row>
    <row r="994" ht="15.75" customHeight="1">
      <c r="A994" s="156"/>
      <c r="B994" s="156"/>
      <c r="C994" s="170"/>
      <c r="D994" s="170"/>
      <c r="E994" s="171"/>
      <c r="F994" s="172"/>
      <c r="G994" s="171"/>
      <c r="H994" s="172"/>
      <c r="I994" s="171"/>
      <c r="J994" s="172"/>
      <c r="K994" s="171"/>
      <c r="L994" s="172"/>
      <c r="M994" s="171"/>
      <c r="N994" s="172"/>
      <c r="O994" s="171"/>
      <c r="P994" s="172"/>
      <c r="Q994" s="171"/>
      <c r="R994" s="172"/>
      <c r="S994" s="171"/>
      <c r="T994" s="172"/>
      <c r="U994" s="171"/>
      <c r="V994" s="172"/>
      <c r="W994" s="171"/>
      <c r="X994" s="172"/>
      <c r="Y994" s="171"/>
      <c r="Z994" s="172"/>
      <c r="AA994" s="171"/>
      <c r="AB994" s="172"/>
      <c r="AC994" s="171"/>
      <c r="AD994" s="172"/>
      <c r="AE994" s="156"/>
      <c r="AF994" s="170"/>
      <c r="AG994" s="172"/>
      <c r="AH994" s="172"/>
      <c r="AI994" s="172"/>
      <c r="AJ994" s="172"/>
      <c r="AK994" s="172"/>
      <c r="AL994" s="172"/>
      <c r="AM994" s="172"/>
      <c r="AN994" s="172"/>
      <c r="AO994" s="172"/>
      <c r="AP994" s="172"/>
      <c r="AQ994" s="172"/>
      <c r="AR994" s="173"/>
      <c r="AS994" s="173"/>
    </row>
    <row r="995" ht="15.75" customHeight="1">
      <c r="A995" s="156"/>
      <c r="B995" s="156"/>
      <c r="C995" s="170"/>
      <c r="D995" s="170"/>
      <c r="E995" s="171"/>
      <c r="F995" s="172"/>
      <c r="G995" s="171"/>
      <c r="H995" s="172"/>
      <c r="I995" s="171"/>
      <c r="J995" s="172"/>
      <c r="K995" s="171"/>
      <c r="L995" s="172"/>
      <c r="M995" s="171"/>
      <c r="N995" s="172"/>
      <c r="O995" s="171"/>
      <c r="P995" s="172"/>
      <c r="Q995" s="171"/>
      <c r="R995" s="172"/>
      <c r="S995" s="171"/>
      <c r="T995" s="172"/>
      <c r="U995" s="171"/>
      <c r="V995" s="172"/>
      <c r="W995" s="171"/>
      <c r="X995" s="172"/>
      <c r="Y995" s="171"/>
      <c r="Z995" s="172"/>
      <c r="AA995" s="171"/>
      <c r="AB995" s="172"/>
      <c r="AC995" s="171"/>
      <c r="AD995" s="172"/>
      <c r="AE995" s="156"/>
      <c r="AF995" s="170"/>
      <c r="AG995" s="172"/>
      <c r="AH995" s="172"/>
      <c r="AI995" s="172"/>
      <c r="AJ995" s="172"/>
      <c r="AK995" s="172"/>
      <c r="AL995" s="172"/>
      <c r="AM995" s="172"/>
      <c r="AN995" s="172"/>
      <c r="AO995" s="172"/>
      <c r="AP995" s="172"/>
      <c r="AQ995" s="172"/>
      <c r="AR995" s="173"/>
      <c r="AS995" s="173"/>
    </row>
    <row r="996" ht="15.75" customHeight="1">
      <c r="A996" s="156"/>
      <c r="B996" s="156"/>
      <c r="C996" s="170"/>
      <c r="D996" s="170"/>
      <c r="E996" s="171"/>
      <c r="F996" s="172"/>
      <c r="G996" s="171"/>
      <c r="H996" s="172"/>
      <c r="I996" s="171"/>
      <c r="J996" s="172"/>
      <c r="K996" s="171"/>
      <c r="L996" s="172"/>
      <c r="M996" s="171"/>
      <c r="N996" s="172"/>
      <c r="O996" s="171"/>
      <c r="P996" s="172"/>
      <c r="Q996" s="171"/>
      <c r="R996" s="172"/>
      <c r="S996" s="171"/>
      <c r="T996" s="172"/>
      <c r="U996" s="171"/>
      <c r="V996" s="172"/>
      <c r="W996" s="171"/>
      <c r="X996" s="172"/>
      <c r="Y996" s="171"/>
      <c r="Z996" s="172"/>
      <c r="AA996" s="171"/>
      <c r="AB996" s="172"/>
      <c r="AC996" s="171"/>
      <c r="AD996" s="172"/>
      <c r="AE996" s="156"/>
      <c r="AF996" s="170"/>
      <c r="AG996" s="172"/>
      <c r="AH996" s="172"/>
      <c r="AI996" s="172"/>
      <c r="AJ996" s="172"/>
      <c r="AK996" s="172"/>
      <c r="AL996" s="172"/>
      <c r="AM996" s="172"/>
      <c r="AN996" s="172"/>
      <c r="AO996" s="172"/>
      <c r="AP996" s="172"/>
      <c r="AQ996" s="172"/>
      <c r="AR996" s="173"/>
      <c r="AS996" s="173"/>
    </row>
    <row r="997" ht="15.75" customHeight="1">
      <c r="A997" s="156"/>
      <c r="B997" s="156"/>
      <c r="C997" s="170"/>
      <c r="D997" s="170"/>
      <c r="E997" s="171"/>
      <c r="F997" s="172"/>
      <c r="G997" s="171"/>
      <c r="H997" s="172"/>
      <c r="I997" s="171"/>
      <c r="J997" s="172"/>
      <c r="K997" s="171"/>
      <c r="L997" s="172"/>
      <c r="M997" s="171"/>
      <c r="N997" s="172"/>
      <c r="O997" s="171"/>
      <c r="P997" s="172"/>
      <c r="Q997" s="171"/>
      <c r="R997" s="172"/>
      <c r="S997" s="171"/>
      <c r="T997" s="172"/>
      <c r="U997" s="171"/>
      <c r="V997" s="172"/>
      <c r="W997" s="171"/>
      <c r="X997" s="172"/>
      <c r="Y997" s="171"/>
      <c r="Z997" s="172"/>
      <c r="AA997" s="171"/>
      <c r="AB997" s="172"/>
      <c r="AC997" s="171"/>
      <c r="AD997" s="172"/>
      <c r="AE997" s="156"/>
      <c r="AF997" s="170"/>
      <c r="AG997" s="172"/>
      <c r="AH997" s="172"/>
      <c r="AI997" s="172"/>
      <c r="AJ997" s="172"/>
      <c r="AK997" s="172"/>
      <c r="AL997" s="172"/>
      <c r="AM997" s="172"/>
      <c r="AN997" s="172"/>
      <c r="AO997" s="172"/>
      <c r="AP997" s="172"/>
      <c r="AQ997" s="172"/>
      <c r="AR997" s="173"/>
      <c r="AS997" s="173"/>
    </row>
    <row r="998" ht="15.75" customHeight="1">
      <c r="A998" s="156"/>
      <c r="B998" s="156"/>
      <c r="C998" s="170"/>
      <c r="D998" s="170"/>
      <c r="E998" s="171"/>
      <c r="F998" s="172"/>
      <c r="G998" s="171"/>
      <c r="H998" s="172"/>
      <c r="I998" s="171"/>
      <c r="J998" s="172"/>
      <c r="K998" s="171"/>
      <c r="L998" s="172"/>
      <c r="M998" s="171"/>
      <c r="N998" s="172"/>
      <c r="O998" s="171"/>
      <c r="P998" s="172"/>
      <c r="Q998" s="171"/>
      <c r="R998" s="172"/>
      <c r="S998" s="171"/>
      <c r="T998" s="172"/>
      <c r="U998" s="171"/>
      <c r="V998" s="172"/>
      <c r="W998" s="171"/>
      <c r="X998" s="172"/>
      <c r="Y998" s="171"/>
      <c r="Z998" s="172"/>
      <c r="AA998" s="171"/>
      <c r="AB998" s="172"/>
      <c r="AC998" s="171"/>
      <c r="AD998" s="172"/>
      <c r="AE998" s="156"/>
      <c r="AF998" s="170"/>
      <c r="AG998" s="172"/>
      <c r="AH998" s="172"/>
      <c r="AI998" s="172"/>
      <c r="AJ998" s="172"/>
      <c r="AK998" s="172"/>
      <c r="AL998" s="172"/>
      <c r="AM998" s="172"/>
      <c r="AN998" s="172"/>
      <c r="AO998" s="172"/>
      <c r="AP998" s="172"/>
      <c r="AQ998" s="172"/>
      <c r="AR998" s="173"/>
      <c r="AS998" s="173"/>
    </row>
    <row r="999" ht="15.75" customHeight="1">
      <c r="A999" s="156"/>
      <c r="B999" s="156"/>
      <c r="C999" s="170"/>
      <c r="D999" s="170"/>
      <c r="E999" s="171"/>
      <c r="F999" s="172"/>
      <c r="G999" s="171"/>
      <c r="H999" s="172"/>
      <c r="I999" s="171"/>
      <c r="J999" s="172"/>
      <c r="K999" s="171"/>
      <c r="L999" s="172"/>
      <c r="M999" s="171"/>
      <c r="N999" s="172"/>
      <c r="O999" s="171"/>
      <c r="P999" s="172"/>
      <c r="Q999" s="171"/>
      <c r="R999" s="172"/>
      <c r="S999" s="171"/>
      <c r="T999" s="172"/>
      <c r="U999" s="171"/>
      <c r="V999" s="172"/>
      <c r="W999" s="171"/>
      <c r="X999" s="172"/>
      <c r="Y999" s="171"/>
      <c r="Z999" s="172"/>
      <c r="AA999" s="171"/>
      <c r="AB999" s="172"/>
      <c r="AC999" s="171"/>
      <c r="AD999" s="172"/>
      <c r="AE999" s="156"/>
      <c r="AF999" s="170"/>
      <c r="AG999" s="172"/>
      <c r="AH999" s="172"/>
      <c r="AI999" s="172"/>
      <c r="AJ999" s="172"/>
      <c r="AK999" s="172"/>
      <c r="AL999" s="172"/>
      <c r="AM999" s="172"/>
      <c r="AN999" s="172"/>
      <c r="AO999" s="172"/>
      <c r="AP999" s="172"/>
      <c r="AQ999" s="172"/>
      <c r="AR999" s="173"/>
      <c r="AS999" s="173"/>
    </row>
    <row r="1000" ht="15.75" customHeight="1">
      <c r="A1000" s="156"/>
      <c r="B1000" s="156"/>
      <c r="C1000" s="170"/>
      <c r="D1000" s="170"/>
      <c r="E1000" s="171"/>
      <c r="F1000" s="172"/>
      <c r="G1000" s="171"/>
      <c r="H1000" s="172"/>
      <c r="I1000" s="171"/>
      <c r="J1000" s="172"/>
      <c r="K1000" s="171"/>
      <c r="L1000" s="172"/>
      <c r="M1000" s="171"/>
      <c r="N1000" s="172"/>
      <c r="O1000" s="171"/>
      <c r="P1000" s="172"/>
      <c r="Q1000" s="171"/>
      <c r="R1000" s="172"/>
      <c r="S1000" s="171"/>
      <c r="T1000" s="172"/>
      <c r="U1000" s="171"/>
      <c r="V1000" s="172"/>
      <c r="W1000" s="171"/>
      <c r="X1000" s="172"/>
      <c r="Y1000" s="171"/>
      <c r="Z1000" s="172"/>
      <c r="AA1000" s="171"/>
      <c r="AB1000" s="172"/>
      <c r="AC1000" s="171"/>
      <c r="AD1000" s="172"/>
      <c r="AE1000" s="156"/>
      <c r="AF1000" s="170"/>
      <c r="AG1000" s="172"/>
      <c r="AH1000" s="172"/>
      <c r="AI1000" s="172"/>
      <c r="AJ1000" s="172"/>
      <c r="AK1000" s="172"/>
      <c r="AL1000" s="172"/>
      <c r="AM1000" s="172"/>
      <c r="AN1000" s="172"/>
      <c r="AO1000" s="172"/>
      <c r="AP1000" s="172"/>
      <c r="AQ1000" s="172"/>
      <c r="AR1000" s="173"/>
      <c r="AS1000" s="173"/>
    </row>
  </sheetData>
  <conditionalFormatting sqref="B2:C49 AE2:AE251 B101:C101 B122:C127">
    <cfRule type="containsText" dxfId="10" priority="1" operator="containsText" text="0">
      <formula>NOT(ISERROR(SEARCH(("0"),(B2))))</formula>
    </cfRule>
  </conditionalFormatting>
  <conditionalFormatting sqref="B123:C127 AE123:AE127">
    <cfRule type="containsText" dxfId="10" priority="2" operator="containsText" text="0">
      <formula>NOT(ISERROR(SEARCH(("0"),(B123))))</formula>
    </cfRule>
  </conditionalFormatting>
  <conditionalFormatting sqref="B123:C127 AE123:AE127">
    <cfRule type="containsText" dxfId="10" priority="3" operator="containsText" text="0">
      <formula>NOT(ISERROR(SEARCH(("0"),(B123))))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3" width="10.71"/>
    <col customWidth="1" min="5" max="6" width="10.71"/>
  </cols>
  <sheetData>
    <row r="1" ht="14.25" customHeight="1">
      <c r="A1" s="12"/>
      <c r="B1" s="15" t="s">
        <v>4</v>
      </c>
      <c r="C1" s="17" t="s">
        <v>5</v>
      </c>
      <c r="E1" s="19" t="s">
        <v>7</v>
      </c>
      <c r="F1" s="25">
        <f>MATCH("",A2:A161,-1)</f>
        <v>69</v>
      </c>
    </row>
    <row r="2" ht="14.25" customHeight="1">
      <c r="A2" s="31" t="str">
        <f>IFERROR(__xludf.DUMMYFUNCTION(" IMPORTRANGE(""https://docs.google.com/spreadsheets/d/1esKcxyBmVYv4yU0F-nnVky4bM4cNHKYsath6GMp7a3s/edit?gid=695545632#gid=695545632"",""Roller Coaster!A2:A161"")"),"Pitt86700")</f>
        <v>Pitt86700</v>
      </c>
      <c r="B2" s="33">
        <v>1.0</v>
      </c>
      <c r="C2" s="39">
        <f t="shared" ref="C2:C161" si="1">800*(1-(B2/($F$1+1)))*POWER((SQRT(($F$1+1)/B2)),1/2)</f>
        <v>2280.948857</v>
      </c>
    </row>
    <row r="3" ht="14.25" customHeight="1">
      <c r="A3" s="31" t="str">
        <f>IFERROR(__xludf.DUMMYFUNCTION("""COMPUTED_VALUE"""),"Le_Pictavien")</f>
        <v>Le_Pictavien</v>
      </c>
      <c r="B3" s="33">
        <v>2.0</v>
      </c>
      <c r="C3" s="39">
        <f t="shared" si="1"/>
        <v>1890.244011</v>
      </c>
      <c r="E3" s="43"/>
    </row>
    <row r="4" ht="14.25" customHeight="1">
      <c r="A4" s="31" t="str">
        <f>IFERROR(__xludf.DUMMYFUNCTION("""COMPUTED_VALUE"""),"Rod_John_VI")</f>
        <v>Rod_John_VI</v>
      </c>
      <c r="B4" s="33">
        <v>3.0</v>
      </c>
      <c r="C4" s="39">
        <f t="shared" si="1"/>
        <v>1682.910213</v>
      </c>
    </row>
    <row r="5" ht="14.25" customHeight="1">
      <c r="A5" s="31" t="str">
        <f>IFERROR(__xludf.DUMMYFUNCTION("""COMPUTED_VALUE"""),"POMB1664")</f>
        <v>POMB1664</v>
      </c>
      <c r="B5" s="33">
        <v>4.0</v>
      </c>
      <c r="C5" s="39">
        <f t="shared" si="1"/>
        <v>1542.74943</v>
      </c>
    </row>
    <row r="6" ht="14.25" customHeight="1">
      <c r="A6" s="31" t="str">
        <f>IFERROR(__xludf.DUMMYFUNCTION("""COMPUTED_VALUE"""),"jejehehe")</f>
        <v>jejehehe</v>
      </c>
      <c r="B6" s="33">
        <v>5.0</v>
      </c>
      <c r="C6" s="39">
        <f t="shared" si="1"/>
        <v>1436.935626</v>
      </c>
    </row>
    <row r="7" ht="14.25" customHeight="1">
      <c r="A7" s="31" t="str">
        <f>IFERROR(__xludf.DUMMYFUNCTION("""COMPUTED_VALUE"""),"Fishtipanda")</f>
        <v>Fishtipanda</v>
      </c>
      <c r="B7" s="33">
        <v>6.0</v>
      </c>
      <c r="C7" s="39">
        <f t="shared" si="1"/>
        <v>1351.788098</v>
      </c>
    </row>
    <row r="8" ht="14.25" customHeight="1">
      <c r="A8" s="31" t="str">
        <f>IFERROR(__xludf.DUMMYFUNCTION("""COMPUTED_VALUE"""),"_VisMaVie_")</f>
        <v>_VisMaVie_</v>
      </c>
      <c r="B8" s="33">
        <v>7.0</v>
      </c>
      <c r="C8" s="39">
        <f t="shared" si="1"/>
        <v>1280.361175</v>
      </c>
    </row>
    <row r="9" ht="14.25" customHeight="1">
      <c r="A9" s="31" t="str">
        <f>IFERROR(__xludf.DUMMYFUNCTION("""COMPUTED_VALUE"""),"Blochedu86")</f>
        <v>Blochedu86</v>
      </c>
      <c r="B9" s="33">
        <v>8.0</v>
      </c>
      <c r="C9" s="39">
        <f t="shared" si="1"/>
        <v>1218.66868</v>
      </c>
    </row>
    <row r="10" ht="14.25" customHeight="1">
      <c r="A10" s="31" t="str">
        <f>IFERROR(__xludf.DUMMYFUNCTION("""COMPUTED_VALUE"""),"chatouill86")</f>
        <v>chatouill86</v>
      </c>
      <c r="B10" s="33">
        <v>9.0</v>
      </c>
      <c r="C10" s="39">
        <f t="shared" si="1"/>
        <v>1164.221632</v>
      </c>
    </row>
    <row r="11" ht="14.25" customHeight="1">
      <c r="A11" s="31" t="str">
        <f>IFERROR(__xludf.DUMMYFUNCTION("""COMPUTED_VALUE"""),"Multiversus")</f>
        <v>Multiversus</v>
      </c>
      <c r="B11" s="33">
        <v>10.0</v>
      </c>
      <c r="C11" s="39">
        <f t="shared" si="1"/>
        <v>1115.366785</v>
      </c>
    </row>
    <row r="12" ht="14.25" customHeight="1">
      <c r="A12" s="31" t="str">
        <f>IFERROR(__xludf.DUMMYFUNCTION("""COMPUTED_VALUE"""),"kiki86 x")</f>
        <v>kiki86 x</v>
      </c>
      <c r="B12" s="33">
        <v>11.0</v>
      </c>
      <c r="C12" s="39">
        <f t="shared" si="1"/>
        <v>1070.952718</v>
      </c>
    </row>
    <row r="13" ht="14.25" customHeight="1">
      <c r="A13" s="31" t="str">
        <f>IFERROR(__xludf.DUMMYFUNCTION("""COMPUTED_VALUE"""),"Gus enScene")</f>
        <v>Gus enScene</v>
      </c>
      <c r="B13" s="33">
        <v>12.0</v>
      </c>
      <c r="C13" s="39">
        <f t="shared" si="1"/>
        <v>1030.14685</v>
      </c>
    </row>
    <row r="14" ht="14.25" customHeight="1">
      <c r="A14" s="31" t="str">
        <f>IFERROR(__xludf.DUMMYFUNCTION("""COMPUTED_VALUE"""),"Legabodu86")</f>
        <v>Legabodu86</v>
      </c>
      <c r="B14" s="33">
        <v>13.0</v>
      </c>
      <c r="C14" s="39">
        <f t="shared" si="1"/>
        <v>992.3285228</v>
      </c>
    </row>
    <row r="15" ht="14.25" customHeight="1">
      <c r="A15" s="31" t="str">
        <f>IFERROR(__xludf.DUMMYFUNCTION("""COMPUTED_VALUE"""),"Bratake")</f>
        <v>Bratake</v>
      </c>
      <c r="B15" s="33">
        <v>14.0</v>
      </c>
      <c r="C15" s="39">
        <f t="shared" si="1"/>
        <v>957.02322</v>
      </c>
    </row>
    <row r="16" ht="14.25" customHeight="1">
      <c r="A16" s="31" t="str">
        <f>IFERROR(__xludf.DUMMYFUNCTION("""COMPUTED_VALUE"""),"StephBoss05")</f>
        <v>StephBoss05</v>
      </c>
      <c r="B16" s="33">
        <v>15.0</v>
      </c>
      <c r="C16" s="39">
        <f t="shared" si="1"/>
        <v>923.8603567</v>
      </c>
    </row>
    <row r="17" ht="14.25" customHeight="1">
      <c r="A17" s="31" t="str">
        <f>IFERROR(__xludf.DUMMYFUNCTION("""COMPUTED_VALUE"""),"shokooo")</f>
        <v>shokooo</v>
      </c>
      <c r="B17" s="33">
        <v>16.0</v>
      </c>
      <c r="C17" s="39">
        <f t="shared" si="1"/>
        <v>892.5452049</v>
      </c>
    </row>
    <row r="18" ht="14.25" customHeight="1">
      <c r="A18" s="31" t="str">
        <f>IFERROR(__xludf.DUMMYFUNCTION("""COMPUTED_VALUE"""),"pinobis")</f>
        <v>pinobis</v>
      </c>
      <c r="B18" s="33">
        <v>17.0</v>
      </c>
      <c r="C18" s="39">
        <f t="shared" si="1"/>
        <v>862.8396545</v>
      </c>
    </row>
    <row r="19" ht="14.25" customHeight="1">
      <c r="A19" s="31" t="str">
        <f>IFERROR(__xludf.DUMMYFUNCTION("""COMPUTED_VALUE"""),"Agouty79")</f>
        <v>Agouty79</v>
      </c>
      <c r="B19" s="33">
        <v>18.0</v>
      </c>
      <c r="C19" s="39">
        <f t="shared" si="1"/>
        <v>834.5486796</v>
      </c>
    </row>
    <row r="20" ht="14.25" customHeight="1">
      <c r="A20" s="31" t="str">
        <f>IFERROR(__xludf.DUMMYFUNCTION("""COMPUTED_VALUE"""),"Mako Lemore")</f>
        <v>Mako Lemore</v>
      </c>
      <c r="B20" s="33">
        <v>19.0</v>
      </c>
      <c r="C20" s="39">
        <f t="shared" si="1"/>
        <v>807.5106017</v>
      </c>
    </row>
    <row r="21" ht="14.25" customHeight="1">
      <c r="A21" s="31" t="str">
        <f>IFERROR(__xludf.DUMMYFUNCTION("""COMPUTED_VALUE"""),"Le MARVEL")</f>
        <v>Le MARVEL</v>
      </c>
      <c r="B21" s="33">
        <v>20.0</v>
      </c>
      <c r="C21" s="39">
        <f t="shared" si="1"/>
        <v>781.5899428</v>
      </c>
    </row>
    <row r="22" ht="14.25" customHeight="1">
      <c r="A22" s="31" t="str">
        <f>IFERROR(__xludf.DUMMYFUNCTION("""COMPUTED_VALUE"""),"Nanny on pe")</f>
        <v>Nanny on pe</v>
      </c>
      <c r="B22" s="33">
        <v>21.0</v>
      </c>
      <c r="C22" s="39">
        <f t="shared" si="1"/>
        <v>756.6720867</v>
      </c>
    </row>
    <row r="23" ht="14.25" customHeight="1">
      <c r="A23" s="31" t="str">
        <f>IFERROR(__xludf.DUMMYFUNCTION("""COMPUTED_VALUE"""),"RicDeckard")</f>
        <v>RicDeckard</v>
      </c>
      <c r="B23" s="33">
        <v>22.0</v>
      </c>
      <c r="C23" s="39">
        <f t="shared" si="1"/>
        <v>732.6592282</v>
      </c>
    </row>
    <row r="24" ht="14.25" customHeight="1">
      <c r="A24" s="31" t="str">
        <f>IFERROR(__xludf.DUMMYFUNCTION("""COMPUTED_VALUE"""),"Patgaret")</f>
        <v>Patgaret</v>
      </c>
      <c r="B24" s="33">
        <v>23.0</v>
      </c>
      <c r="C24" s="39">
        <f t="shared" si="1"/>
        <v>709.4672554</v>
      </c>
    </row>
    <row r="25" ht="14.25" customHeight="1">
      <c r="A25" s="31" t="str">
        <f>IFERROR(__xludf.DUMMYFUNCTION("""COMPUTED_VALUE"""),"Foldzilla")</f>
        <v>Foldzilla</v>
      </c>
      <c r="B25" s="33">
        <v>24.0</v>
      </c>
      <c r="C25" s="39">
        <f t="shared" si="1"/>
        <v>687.0233191</v>
      </c>
    </row>
    <row r="26" ht="14.25" customHeight="1">
      <c r="A26" s="31" t="str">
        <f>IFERROR(__xludf.DUMMYFUNCTION("""COMPUTED_VALUE"""),"cataleya86")</f>
        <v>cataleya86</v>
      </c>
      <c r="B26" s="33">
        <v>25.0</v>
      </c>
      <c r="C26" s="39">
        <f t="shared" si="1"/>
        <v>665.2639171</v>
      </c>
    </row>
    <row r="27" ht="14.25" customHeight="1">
      <c r="A27" s="31" t="str">
        <f>IFERROR(__xludf.DUMMYFUNCTION("""COMPUTED_VALUE"""),"elvasco")</f>
        <v>elvasco</v>
      </c>
      <c r="B27" s="33">
        <v>26.0</v>
      </c>
      <c r="C27" s="39">
        <f t="shared" si="1"/>
        <v>644.1333665</v>
      </c>
    </row>
    <row r="28" ht="14.25" customHeight="1">
      <c r="A28" s="31" t="str">
        <f>IFERROR(__xludf.DUMMYFUNCTION("""COMPUTED_VALUE"""),"..mamat86..")</f>
        <v>..mamat86..</v>
      </c>
      <c r="B28" s="33">
        <v>27.0</v>
      </c>
      <c r="C28" s="39">
        <f t="shared" si="1"/>
        <v>623.5825757</v>
      </c>
    </row>
    <row r="29" ht="14.25" customHeight="1">
      <c r="A29" s="31" t="str">
        <f>IFERROR(__xludf.DUMMYFUNCTION("""COMPUTED_VALUE"""),"sonic86")</f>
        <v>sonic86</v>
      </c>
      <c r="B29" s="33">
        <v>28.0</v>
      </c>
      <c r="C29" s="39">
        <f t="shared" si="1"/>
        <v>603.5680462</v>
      </c>
    </row>
    <row r="30" ht="14.25" customHeight="1">
      <c r="A30" s="31" t="str">
        <f>IFERROR(__xludf.DUMMYFUNCTION("""COMPUTED_VALUE"""),"alexinzaghi")</f>
        <v>alexinzaghi</v>
      </c>
      <c r="B30" s="33">
        <v>29.0</v>
      </c>
      <c r="C30" s="39">
        <f t="shared" si="1"/>
        <v>584.051057</v>
      </c>
    </row>
    <row r="31" ht="14.25" customHeight="1">
      <c r="A31" s="31" t="str">
        <f>IFERROR(__xludf.DUMMYFUNCTION("""COMPUTED_VALUE"""),"fiodor86")</f>
        <v>fiodor86</v>
      </c>
      <c r="B31" s="33">
        <v>30.0</v>
      </c>
      <c r="C31" s="39">
        <f t="shared" si="1"/>
        <v>564.9969906</v>
      </c>
    </row>
    <row r="32" ht="14.25" customHeight="1">
      <c r="A32" s="31" t="str">
        <f>IFERROR(__xludf.DUMMYFUNCTION("""COMPUTED_VALUE"""),"_Macash_")</f>
        <v>_Macash_</v>
      </c>
      <c r="B32" s="33">
        <v>31.0</v>
      </c>
      <c r="C32" s="39">
        <f t="shared" si="1"/>
        <v>546.3747749</v>
      </c>
    </row>
    <row r="33" ht="14.25" customHeight="1">
      <c r="A33" s="31" t="str">
        <f>IFERROR(__xludf.DUMMYFUNCTION("""COMPUTED_VALUE"""),"Scherkan86")</f>
        <v>Scherkan86</v>
      </c>
      <c r="B33" s="33">
        <v>32.0</v>
      </c>
      <c r="C33" s="39">
        <f t="shared" si="1"/>
        <v>528.1564149</v>
      </c>
    </row>
    <row r="34" ht="14.25" customHeight="1">
      <c r="A34" s="31" t="str">
        <f>IFERROR(__xludf.DUMMYFUNCTION("""COMPUTED_VALUE"""),"gregmoore")</f>
        <v>gregmoore</v>
      </c>
      <c r="B34" s="33">
        <v>33.0</v>
      </c>
      <c r="C34" s="39">
        <f t="shared" si="1"/>
        <v>510.3166005</v>
      </c>
    </row>
    <row r="35" ht="14.25" customHeight="1">
      <c r="A35" s="31" t="str">
        <f>IFERROR(__xludf.DUMMYFUNCTION("""COMPUTED_VALUE"""),"PSGJM")</f>
        <v>PSGJM</v>
      </c>
      <c r="B35" s="33">
        <v>34.0</v>
      </c>
      <c r="C35" s="39">
        <f t="shared" si="1"/>
        <v>492.8323737</v>
      </c>
    </row>
    <row r="36" ht="14.25" customHeight="1">
      <c r="A36" s="31" t="str">
        <f>IFERROR(__xludf.DUMMYFUNCTION("""COMPUTED_VALUE"""),"FridAKahlo")</f>
        <v>FridAKahlo</v>
      </c>
      <c r="B36" s="33">
        <v>35.0</v>
      </c>
      <c r="C36" s="39">
        <f t="shared" si="1"/>
        <v>475.682846</v>
      </c>
    </row>
    <row r="37" ht="14.25" customHeight="1">
      <c r="A37" s="31" t="str">
        <f>IFERROR(__xludf.DUMMYFUNCTION("""COMPUTED_VALUE"""),"RousskoShark")</f>
        <v>RousskoShark</v>
      </c>
      <c r="B37" s="33">
        <v>36.0</v>
      </c>
      <c r="C37" s="39">
        <f t="shared" si="1"/>
        <v>458.848957</v>
      </c>
    </row>
    <row r="38" ht="14.25" customHeight="1">
      <c r="A38" s="31" t="str">
        <f>IFERROR(__xludf.DUMMYFUNCTION("""COMPUTED_VALUE"""),"cassius-86")</f>
        <v>cassius-86</v>
      </c>
      <c r="B38" s="33">
        <v>37.0</v>
      </c>
      <c r="C38" s="39">
        <f t="shared" si="1"/>
        <v>442.3132668</v>
      </c>
    </row>
    <row r="39" ht="14.25" customHeight="1">
      <c r="A39" s="31" t="str">
        <f>IFERROR(__xludf.DUMMYFUNCTION("""COMPUTED_VALUE"""),"dodu")</f>
        <v>dodu</v>
      </c>
      <c r="B39" s="33">
        <v>38.0</v>
      </c>
      <c r="C39" s="39">
        <f t="shared" si="1"/>
        <v>426.0597774</v>
      </c>
    </row>
    <row r="40" ht="14.25" customHeight="1">
      <c r="A40" s="31" t="str">
        <f>IFERROR(__xludf.DUMMYFUNCTION("""COMPUTED_VALUE"""),"_Sale-Bet_")</f>
        <v>_Sale-Bet_</v>
      </c>
      <c r="B40" s="33">
        <v>39.0</v>
      </c>
      <c r="C40" s="39">
        <f t="shared" si="1"/>
        <v>410.0737777</v>
      </c>
    </row>
    <row r="41" ht="14.25" customHeight="1">
      <c r="A41" s="31" t="str">
        <f>IFERROR(__xludf.DUMMYFUNCTION("""COMPUTED_VALUE"""),"TontonZgueg")</f>
        <v>TontonZgueg</v>
      </c>
      <c r="B41" s="33">
        <v>40.0</v>
      </c>
      <c r="C41" s="39">
        <f t="shared" si="1"/>
        <v>394.3417086</v>
      </c>
    </row>
    <row r="42" ht="14.25" customHeight="1">
      <c r="A42" s="31" t="str">
        <f>IFERROR(__xludf.DUMMYFUNCTION("""COMPUTED_VALUE"""),"SINGE7")</f>
        <v>SINGE7</v>
      </c>
      <c r="B42" s="33">
        <v>41.0</v>
      </c>
      <c r="C42" s="39">
        <f t="shared" si="1"/>
        <v>378.851046</v>
      </c>
    </row>
    <row r="43" ht="14.25" customHeight="1">
      <c r="A43" s="31" t="str">
        <f>IFERROR(__xludf.DUMMYFUNCTION("""COMPUTED_VALUE"""),"Mistral86")</f>
        <v>Mistral86</v>
      </c>
      <c r="B43" s="33">
        <v>42.0</v>
      </c>
      <c r="C43" s="39">
        <f t="shared" si="1"/>
        <v>363.5901973</v>
      </c>
    </row>
    <row r="44" ht="14.25" customHeight="1">
      <c r="A44" s="31" t="str">
        <f>IFERROR(__xludf.DUMMYFUNCTION("""COMPUTED_VALUE"""),"titounio")</f>
        <v>titounio</v>
      </c>
      <c r="B44" s="33">
        <v>43.0</v>
      </c>
      <c r="C44" s="39">
        <f t="shared" si="1"/>
        <v>348.5484111</v>
      </c>
    </row>
    <row r="45" ht="14.25" customHeight="1">
      <c r="A45" s="31" t="str">
        <f>IFERROR(__xludf.DUMMYFUNCTION("""COMPUTED_VALUE"""),"iOneGeek")</f>
        <v>iOneGeek</v>
      </c>
      <c r="B45" s="33">
        <v>44.0</v>
      </c>
      <c r="C45" s="39">
        <f t="shared" si="1"/>
        <v>333.7156976</v>
      </c>
    </row>
    <row r="46" ht="14.25" customHeight="1">
      <c r="A46" s="31" t="str">
        <f>IFERROR(__xludf.DUMMYFUNCTION("""COMPUTED_VALUE"""),"Chuckandier")</f>
        <v>Chuckandier</v>
      </c>
      <c r="B46" s="33">
        <v>45.0</v>
      </c>
      <c r="C46" s="39">
        <f t="shared" si="1"/>
        <v>319.082758</v>
      </c>
    </row>
    <row r="47" ht="14.25" customHeight="1">
      <c r="A47" s="31" t="str">
        <f>IFERROR(__xludf.DUMMYFUNCTION("""COMPUTED_VALUE"""),"8kinder6")</f>
        <v>8kinder6</v>
      </c>
      <c r="B47" s="33">
        <v>46.0</v>
      </c>
      <c r="C47" s="39">
        <f t="shared" si="1"/>
        <v>304.6409218</v>
      </c>
    </row>
    <row r="48" ht="14.25" customHeight="1">
      <c r="A48" s="31" t="str">
        <f>IFERROR(__xludf.DUMMYFUNCTION("""COMPUTED_VALUE"""),"LeYug")</f>
        <v>LeYug</v>
      </c>
      <c r="B48" s="33">
        <v>47.0</v>
      </c>
      <c r="C48" s="39">
        <f t="shared" si="1"/>
        <v>290.3820912</v>
      </c>
    </row>
    <row r="49" ht="14.25" customHeight="1">
      <c r="A49" s="31" t="str">
        <f>IFERROR(__xludf.DUMMYFUNCTION("""COMPUTED_VALUE"""),"pablo")</f>
        <v>pablo</v>
      </c>
      <c r="B49" s="33">
        <v>48.0</v>
      </c>
      <c r="C49" s="39">
        <f t="shared" si="1"/>
        <v>276.2986917</v>
      </c>
    </row>
    <row r="50" ht="14.25" customHeight="1">
      <c r="A50" s="31" t="str">
        <f>IFERROR(__xludf.DUMMYFUNCTION("""COMPUTED_VALUE"""),"vicmackey86")</f>
        <v>vicmackey86</v>
      </c>
      <c r="B50" s="33">
        <v>49.0</v>
      </c>
      <c r="C50" s="39">
        <f t="shared" si="1"/>
        <v>262.3836273</v>
      </c>
    </row>
    <row r="51" ht="14.25" customHeight="1">
      <c r="A51" s="31" t="str">
        <f>IFERROR(__xludf.DUMMYFUNCTION("""COMPUTED_VALUE"""),"Butterfly-as")</f>
        <v>Butterfly-as</v>
      </c>
      <c r="B51" s="33">
        <v>50.0</v>
      </c>
      <c r="C51" s="39">
        <f t="shared" si="1"/>
        <v>248.6302414</v>
      </c>
    </row>
    <row r="52" ht="14.25" customHeight="1">
      <c r="A52" s="31" t="str">
        <f>IFERROR(__xludf.DUMMYFUNCTION("""COMPUTED_VALUE"""),"A_iniesta")</f>
        <v>A_iniesta</v>
      </c>
      <c r="B52" s="33">
        <v>51.0</v>
      </c>
      <c r="C52" s="39">
        <f t="shared" si="1"/>
        <v>235.0322802</v>
      </c>
    </row>
    <row r="53" ht="14.25" customHeight="1">
      <c r="A53" s="31" t="str">
        <f>IFERROR(__xludf.DUMMYFUNCTION("""COMPUTED_VALUE"""),"emmanuel.g")</f>
        <v>emmanuel.g</v>
      </c>
      <c r="B53" s="33">
        <v>52.0</v>
      </c>
      <c r="C53" s="39">
        <f t="shared" si="1"/>
        <v>221.5838614</v>
      </c>
    </row>
    <row r="54" ht="14.25" customHeight="1">
      <c r="A54" s="31" t="str">
        <f>IFERROR(__xludf.DUMMYFUNCTION("""COMPUTED_VALUE"""),"Redblood92")</f>
        <v>Redblood92</v>
      </c>
      <c r="B54" s="33">
        <v>53.0</v>
      </c>
      <c r="C54" s="39">
        <f t="shared" si="1"/>
        <v>208.2794446</v>
      </c>
    </row>
    <row r="55" ht="14.25" customHeight="1">
      <c r="A55" s="31" t="str">
        <f>IFERROR(__xludf.DUMMYFUNCTION("""COMPUTED_VALUE"""),"roudoudou759")</f>
        <v>roudoudou759</v>
      </c>
      <c r="B55" s="33">
        <v>54.0</v>
      </c>
      <c r="C55" s="39">
        <f t="shared" si="1"/>
        <v>195.1138056</v>
      </c>
    </row>
    <row r="56" ht="14.25" customHeight="1">
      <c r="A56" s="31" t="str">
        <f>IFERROR(__xludf.DUMMYFUNCTION("""COMPUTED_VALUE"""),"Phil1308")</f>
        <v>Phil1308</v>
      </c>
      <c r="B56" s="33">
        <v>55.0</v>
      </c>
      <c r="C56" s="39">
        <f t="shared" si="1"/>
        <v>182.082012</v>
      </c>
    </row>
    <row r="57" ht="14.25" customHeight="1">
      <c r="A57" s="31" t="str">
        <f>IFERROR(__xludf.DUMMYFUNCTION("""COMPUTED_VALUE"""),"JM-Chatte")</f>
        <v>JM-Chatte</v>
      </c>
      <c r="B57" s="33">
        <v>56.0</v>
      </c>
      <c r="C57" s="39">
        <f t="shared" si="1"/>
        <v>169.1794022</v>
      </c>
    </row>
    <row r="58" ht="14.25" customHeight="1">
      <c r="A58" s="31" t="str">
        <f>IFERROR(__xludf.DUMMYFUNCTION("""COMPUTED_VALUE"""),"Immond")</f>
        <v>Immond</v>
      </c>
      <c r="B58" s="33">
        <v>57.0</v>
      </c>
      <c r="C58" s="39">
        <f t="shared" si="1"/>
        <v>156.4015653</v>
      </c>
    </row>
    <row r="59" ht="14.25" customHeight="1">
      <c r="A59" s="31" t="str">
        <f>IFERROR(__xludf.DUMMYFUNCTION("""COMPUTED_VALUE"""),"Spyke 22")</f>
        <v>Spyke 22</v>
      </c>
      <c r="B59" s="33">
        <v>58.0</v>
      </c>
      <c r="C59" s="39">
        <f t="shared" si="1"/>
        <v>143.7443239</v>
      </c>
    </row>
    <row r="60" ht="14.25" customHeight="1">
      <c r="A60" s="31" t="str">
        <f>IFERROR(__xludf.DUMMYFUNCTION("""COMPUTED_VALUE"""),"BRUNOWINNER")</f>
        <v>BRUNOWINNER</v>
      </c>
      <c r="B60" s="33">
        <v>59.0</v>
      </c>
      <c r="C60" s="39">
        <f t="shared" si="1"/>
        <v>131.2037171</v>
      </c>
    </row>
    <row r="61" ht="14.25" customHeight="1">
      <c r="A61" s="31" t="str">
        <f>IFERROR(__xludf.DUMMYFUNCTION("""COMPUTED_VALUE"""),"Vaillant 86")</f>
        <v>Vaillant 86</v>
      </c>
      <c r="B61" s="33">
        <v>60.0</v>
      </c>
      <c r="C61" s="39">
        <f t="shared" si="1"/>
        <v>118.775986</v>
      </c>
    </row>
    <row r="62" ht="14.25" customHeight="1">
      <c r="A62" s="31" t="str">
        <f>IFERROR(__xludf.DUMMYFUNCTION("""COMPUTED_VALUE"""),"christ86000")</f>
        <v>christ86000</v>
      </c>
      <c r="B62" s="33">
        <v>61.0</v>
      </c>
      <c r="C62" s="39">
        <f t="shared" si="1"/>
        <v>106.4575599</v>
      </c>
    </row>
    <row r="63" ht="14.25" customHeight="1">
      <c r="A63" s="31" t="str">
        <f>IFERROR(__xludf.DUMMYFUNCTION("""COMPUTED_VALUE"""),"S.coco")</f>
        <v>S.coco</v>
      </c>
      <c r="B63" s="33">
        <v>62.0</v>
      </c>
      <c r="C63" s="39">
        <f t="shared" si="1"/>
        <v>94.24504401</v>
      </c>
    </row>
    <row r="64" ht="14.25" customHeight="1">
      <c r="A64" s="31" t="str">
        <f>IFERROR(__xludf.DUMMYFUNCTION("""COMPUTED_VALUE"""),"Mikalack")</f>
        <v>Mikalack</v>
      </c>
      <c r="B64" s="33">
        <v>63.0</v>
      </c>
      <c r="C64" s="39">
        <f t="shared" si="1"/>
        <v>82.13520769</v>
      </c>
    </row>
    <row r="65" ht="14.25" customHeight="1">
      <c r="A65" s="31" t="str">
        <f>IFERROR(__xludf.DUMMYFUNCTION("""COMPUTED_VALUE"""),"UnPetitJaune")</f>
        <v>UnPetitJaune</v>
      </c>
      <c r="B65" s="33">
        <v>64.0</v>
      </c>
      <c r="C65" s="39">
        <f t="shared" si="1"/>
        <v>70.1249741</v>
      </c>
    </row>
    <row r="66" ht="14.25" customHeight="1">
      <c r="A66" s="31" t="str">
        <f>IFERROR(__xludf.DUMMYFUNCTION("""COMPUTED_VALUE"""),"COMBERS")</f>
        <v>COMBERS</v>
      </c>
      <c r="B66" s="33">
        <v>65.0</v>
      </c>
      <c r="C66" s="39">
        <f t="shared" si="1"/>
        <v>58.21141043</v>
      </c>
    </row>
    <row r="67" ht="14.25" customHeight="1">
      <c r="A67" s="31" t="str">
        <f>IFERROR(__xludf.DUMMYFUNCTION("""COMPUTED_VALUE"""),"erniedog56x")</f>
        <v>erniedog56x</v>
      </c>
      <c r="B67" s="33">
        <v>66.0</v>
      </c>
      <c r="C67" s="39">
        <f t="shared" si="1"/>
        <v>46.39171892</v>
      </c>
    </row>
    <row r="68" ht="14.25" customHeight="1">
      <c r="A68" s="31" t="str">
        <f>IFERROR(__xludf.DUMMYFUNCTION("""COMPUTED_VALUE"""),"M2TH___off")</f>
        <v>M2TH___off</v>
      </c>
      <c r="B68" s="33">
        <v>67.0</v>
      </c>
      <c r="C68" s="39">
        <f t="shared" si="1"/>
        <v>34.66322858</v>
      </c>
    </row>
    <row r="69" ht="14.25" customHeight="1">
      <c r="A69" s="31" t="str">
        <f>IFERROR(__xludf.DUMMYFUNCTION("""COMPUTED_VALUE"""),".BARBAPAPA66")</f>
        <v>.BARBAPAPA66</v>
      </c>
      <c r="B69" s="33">
        <v>68.0</v>
      </c>
      <c r="C69" s="39">
        <f t="shared" si="1"/>
        <v>23.02338758</v>
      </c>
    </row>
    <row r="70" ht="14.25" customHeight="1">
      <c r="A70" s="31" t="str">
        <f>IFERROR(__xludf.DUMMYFUNCTION("""COMPUTED_VALUE"""),"Kevfurious")</f>
        <v>Kevfurious</v>
      </c>
      <c r="B70" s="33">
        <v>69.0</v>
      </c>
      <c r="C70" s="39">
        <f t="shared" si="1"/>
        <v>11.46975614</v>
      </c>
    </row>
    <row r="71" ht="14.25" customHeight="1">
      <c r="A71" s="31"/>
      <c r="B71" s="33">
        <v>70.0</v>
      </c>
      <c r="C71" s="39">
        <f t="shared" si="1"/>
        <v>0</v>
      </c>
    </row>
    <row r="72" ht="14.25" customHeight="1">
      <c r="A72" s="31"/>
      <c r="B72" s="33">
        <v>71.0</v>
      </c>
      <c r="C72" s="39">
        <f t="shared" si="1"/>
        <v>-11.38811567</v>
      </c>
    </row>
    <row r="73" ht="14.25" customHeight="1">
      <c r="A73" s="31"/>
      <c r="B73" s="33">
        <v>72.0</v>
      </c>
      <c r="C73" s="39">
        <f t="shared" si="1"/>
        <v>-22.69673194</v>
      </c>
    </row>
    <row r="74" ht="14.25" customHeight="1">
      <c r="A74" s="31"/>
      <c r="B74" s="33">
        <v>73.0</v>
      </c>
      <c r="C74" s="39">
        <f t="shared" si="1"/>
        <v>-33.92790135</v>
      </c>
    </row>
    <row r="75" ht="14.25" customHeight="1">
      <c r="A75" s="31"/>
      <c r="B75" s="33">
        <v>74.0</v>
      </c>
      <c r="C75" s="39">
        <f t="shared" si="1"/>
        <v>-45.08359278</v>
      </c>
    </row>
    <row r="76" ht="14.25" customHeight="1">
      <c r="A76" s="31"/>
      <c r="B76" s="33">
        <v>75.0</v>
      </c>
      <c r="C76" s="39">
        <f t="shared" si="1"/>
        <v>-56.16569606</v>
      </c>
    </row>
    <row r="77" ht="14.25" customHeight="1">
      <c r="A77" s="31"/>
      <c r="B77" s="33">
        <v>76.0</v>
      </c>
      <c r="C77" s="39">
        <f t="shared" si="1"/>
        <v>-67.17602616</v>
      </c>
    </row>
    <row r="78" ht="14.25" customHeight="1">
      <c r="A78" s="31"/>
      <c r="B78" s="33">
        <v>77.0</v>
      </c>
      <c r="C78" s="39">
        <f t="shared" si="1"/>
        <v>-78.11632717</v>
      </c>
    </row>
    <row r="79" ht="14.25" customHeight="1">
      <c r="A79" s="31"/>
      <c r="B79" s="33">
        <v>78.0</v>
      </c>
      <c r="C79" s="39">
        <f t="shared" si="1"/>
        <v>-88.98827604</v>
      </c>
    </row>
    <row r="80" ht="14.25" customHeight="1">
      <c r="A80" s="75"/>
      <c r="B80" s="33">
        <v>79.0</v>
      </c>
      <c r="C80" s="39">
        <f t="shared" si="1"/>
        <v>-99.79348597</v>
      </c>
    </row>
    <row r="81" ht="14.25" customHeight="1">
      <c r="A81" s="75"/>
      <c r="B81" s="33">
        <v>80.0</v>
      </c>
      <c r="C81" s="39">
        <f t="shared" si="1"/>
        <v>-110.5335097</v>
      </c>
    </row>
    <row r="82" ht="14.25" customHeight="1">
      <c r="A82" s="75"/>
      <c r="B82" s="33">
        <v>81.0</v>
      </c>
      <c r="C82" s="39">
        <f t="shared" si="1"/>
        <v>-121.2098426</v>
      </c>
    </row>
    <row r="83" ht="14.25" customHeight="1">
      <c r="A83" s="75"/>
      <c r="B83" s="33">
        <v>82.0</v>
      </c>
      <c r="C83" s="39">
        <f t="shared" si="1"/>
        <v>-131.8239255</v>
      </c>
    </row>
    <row r="84" ht="14.25" customHeight="1">
      <c r="A84" s="75"/>
      <c r="B84" s="33">
        <v>83.0</v>
      </c>
      <c r="C84" s="39">
        <f t="shared" si="1"/>
        <v>-142.377147</v>
      </c>
    </row>
    <row r="85" ht="14.25" customHeight="1">
      <c r="A85" s="75"/>
      <c r="B85" s="33">
        <v>84.0</v>
      </c>
      <c r="C85" s="39">
        <f t="shared" si="1"/>
        <v>-152.8708468</v>
      </c>
    </row>
    <row r="86" ht="14.25" customHeight="1">
      <c r="A86" s="75"/>
      <c r="B86" s="33">
        <v>85.0</v>
      </c>
      <c r="C86" s="39">
        <f t="shared" si="1"/>
        <v>-163.3063171</v>
      </c>
    </row>
    <row r="87" ht="14.25" customHeight="1">
      <c r="A87" s="75"/>
      <c r="B87" s="33">
        <v>86.0</v>
      </c>
      <c r="C87" s="39">
        <f t="shared" si="1"/>
        <v>-173.6848056</v>
      </c>
    </row>
    <row r="88" ht="14.25" customHeight="1">
      <c r="A88" s="75"/>
      <c r="B88" s="33">
        <v>87.0</v>
      </c>
      <c r="C88" s="39">
        <f t="shared" si="1"/>
        <v>-184.0075171</v>
      </c>
    </row>
    <row r="89" ht="14.25" customHeight="1">
      <c r="A89" s="75"/>
      <c r="B89" s="33">
        <v>88.0</v>
      </c>
      <c r="C89" s="39">
        <f t="shared" si="1"/>
        <v>-194.2756157</v>
      </c>
    </row>
    <row r="90" ht="14.25" customHeight="1">
      <c r="A90" s="75"/>
      <c r="B90" s="33">
        <v>89.0</v>
      </c>
      <c r="C90" s="39">
        <f t="shared" si="1"/>
        <v>-204.4902266</v>
      </c>
    </row>
    <row r="91" ht="14.25" customHeight="1">
      <c r="A91" s="75"/>
      <c r="B91" s="33">
        <v>90.0</v>
      </c>
      <c r="C91" s="39">
        <f t="shared" si="1"/>
        <v>-214.6524379</v>
      </c>
    </row>
    <row r="92" ht="14.25" customHeight="1">
      <c r="A92" s="75"/>
      <c r="B92" s="33">
        <v>91.0</v>
      </c>
      <c r="C92" s="39">
        <f t="shared" si="1"/>
        <v>-224.763302</v>
      </c>
    </row>
    <row r="93" ht="14.25" customHeight="1">
      <c r="A93" s="75"/>
      <c r="B93" s="33">
        <v>92.0</v>
      </c>
      <c r="C93" s="39">
        <f t="shared" si="1"/>
        <v>-234.8238375</v>
      </c>
    </row>
    <row r="94" ht="14.25" customHeight="1">
      <c r="A94" s="75"/>
      <c r="B94" s="33">
        <v>93.0</v>
      </c>
      <c r="C94" s="39">
        <f t="shared" si="1"/>
        <v>-244.8350305</v>
      </c>
    </row>
    <row r="95" ht="14.25" customHeight="1">
      <c r="A95" s="75"/>
      <c r="B95" s="33">
        <v>94.0</v>
      </c>
      <c r="C95" s="39">
        <f t="shared" si="1"/>
        <v>-254.797836</v>
      </c>
    </row>
    <row r="96" ht="14.25" customHeight="1">
      <c r="A96" s="75"/>
      <c r="B96" s="33">
        <v>95.0</v>
      </c>
      <c r="C96" s="39">
        <f t="shared" si="1"/>
        <v>-264.7131794</v>
      </c>
    </row>
    <row r="97" ht="14.25" customHeight="1">
      <c r="A97" s="75"/>
      <c r="B97" s="33">
        <v>96.0</v>
      </c>
      <c r="C97" s="39">
        <f t="shared" si="1"/>
        <v>-274.5819574</v>
      </c>
    </row>
    <row r="98" ht="14.25" customHeight="1">
      <c r="A98" s="75"/>
      <c r="B98" s="33">
        <v>97.0</v>
      </c>
      <c r="C98" s="39">
        <f t="shared" si="1"/>
        <v>-284.4050395</v>
      </c>
    </row>
    <row r="99" ht="14.25" customHeight="1">
      <c r="A99" s="75"/>
      <c r="B99" s="33">
        <v>98.0</v>
      </c>
      <c r="C99" s="39">
        <f t="shared" si="1"/>
        <v>-294.1832689</v>
      </c>
    </row>
    <row r="100" ht="14.25" customHeight="1">
      <c r="A100" s="75"/>
      <c r="B100" s="33">
        <v>99.0</v>
      </c>
      <c r="C100" s="39">
        <f t="shared" si="1"/>
        <v>-303.9174637</v>
      </c>
    </row>
    <row r="101" ht="14.25" customHeight="1">
      <c r="A101" s="75"/>
      <c r="B101" s="33">
        <v>100.0</v>
      </c>
      <c r="C101" s="39">
        <f t="shared" si="1"/>
        <v>-313.608418</v>
      </c>
    </row>
    <row r="102" ht="14.25" customHeight="1">
      <c r="A102" s="75"/>
      <c r="B102" s="33">
        <v>101.0</v>
      </c>
      <c r="C102" s="39">
        <f t="shared" si="1"/>
        <v>-323.2569027</v>
      </c>
    </row>
    <row r="103" ht="14.25" customHeight="1">
      <c r="A103" s="75"/>
      <c r="B103" s="33">
        <v>102.0</v>
      </c>
      <c r="C103" s="39">
        <f t="shared" si="1"/>
        <v>-332.8636663</v>
      </c>
    </row>
    <row r="104" ht="14.25" customHeight="1">
      <c r="A104" s="75"/>
      <c r="B104" s="33">
        <v>103.0</v>
      </c>
      <c r="C104" s="39">
        <f t="shared" si="1"/>
        <v>-342.4294361</v>
      </c>
    </row>
    <row r="105" ht="14.25" customHeight="1">
      <c r="A105" s="75"/>
      <c r="B105" s="33">
        <v>104.0</v>
      </c>
      <c r="C105" s="39">
        <f t="shared" si="1"/>
        <v>-351.9549189</v>
      </c>
    </row>
    <row r="106" ht="14.25" customHeight="1">
      <c r="A106" s="75"/>
      <c r="B106" s="33">
        <v>105.0</v>
      </c>
      <c r="C106" s="39">
        <f t="shared" si="1"/>
        <v>-361.4408014</v>
      </c>
    </row>
    <row r="107" ht="14.25" customHeight="1">
      <c r="A107" s="75"/>
      <c r="B107" s="33">
        <v>106.0</v>
      </c>
      <c r="C107" s="39">
        <f t="shared" si="1"/>
        <v>-370.8877518</v>
      </c>
    </row>
    <row r="108" ht="14.25" customHeight="1">
      <c r="A108" s="75"/>
      <c r="B108" s="33">
        <v>107.0</v>
      </c>
      <c r="C108" s="39">
        <f t="shared" si="1"/>
        <v>-380.2964196</v>
      </c>
    </row>
    <row r="109" ht="14.25" customHeight="1">
      <c r="A109" s="75"/>
      <c r="B109" s="33">
        <v>108.0</v>
      </c>
      <c r="C109" s="39">
        <f t="shared" si="1"/>
        <v>-389.6674368</v>
      </c>
    </row>
    <row r="110" ht="14.25" customHeight="1">
      <c r="A110" s="75"/>
      <c r="B110" s="33">
        <v>109.0</v>
      </c>
      <c r="C110" s="39">
        <f t="shared" si="1"/>
        <v>-399.0014184</v>
      </c>
    </row>
    <row r="111" ht="14.25" customHeight="1">
      <c r="A111" s="75"/>
      <c r="B111" s="33">
        <v>110.0</v>
      </c>
      <c r="C111" s="39">
        <f t="shared" si="1"/>
        <v>-408.2989631</v>
      </c>
    </row>
    <row r="112" ht="14.25" customHeight="1">
      <c r="A112" s="75"/>
      <c r="B112" s="33">
        <v>111.0</v>
      </c>
      <c r="C112" s="39">
        <f t="shared" si="1"/>
        <v>-417.5606539</v>
      </c>
    </row>
    <row r="113" ht="14.25" customHeight="1">
      <c r="A113" s="75"/>
      <c r="B113" s="33">
        <v>112.0</v>
      </c>
      <c r="C113" s="39">
        <f t="shared" si="1"/>
        <v>-426.7870584</v>
      </c>
    </row>
    <row r="114" ht="14.25" customHeight="1">
      <c r="A114" s="75"/>
      <c r="B114" s="33">
        <v>113.0</v>
      </c>
      <c r="C114" s="39">
        <f t="shared" si="1"/>
        <v>-435.9787297</v>
      </c>
    </row>
    <row r="115" ht="14.25" customHeight="1">
      <c r="A115" s="75"/>
      <c r="B115" s="33">
        <v>114.0</v>
      </c>
      <c r="C115" s="39">
        <f t="shared" si="1"/>
        <v>-445.1362068</v>
      </c>
    </row>
    <row r="116" ht="14.25" customHeight="1">
      <c r="A116" s="75"/>
      <c r="B116" s="33">
        <v>115.0</v>
      </c>
      <c r="C116" s="39">
        <f t="shared" si="1"/>
        <v>-454.2600147</v>
      </c>
    </row>
    <row r="117" ht="14.25" customHeight="1">
      <c r="A117" s="75"/>
      <c r="B117" s="33">
        <v>116.0</v>
      </c>
      <c r="C117" s="39">
        <f t="shared" si="1"/>
        <v>-463.3506657</v>
      </c>
    </row>
    <row r="118" ht="14.25" customHeight="1">
      <c r="A118" s="75"/>
      <c r="B118" s="33">
        <v>117.0</v>
      </c>
      <c r="C118" s="39">
        <f t="shared" si="1"/>
        <v>-472.4086591</v>
      </c>
    </row>
    <row r="119" ht="14.25" customHeight="1">
      <c r="A119" s="75"/>
      <c r="B119" s="33">
        <v>118.0</v>
      </c>
      <c r="C119" s="39">
        <f t="shared" si="1"/>
        <v>-481.4344818</v>
      </c>
    </row>
    <row r="120" ht="14.25" customHeight="1">
      <c r="A120" s="75"/>
      <c r="B120" s="33">
        <v>119.0</v>
      </c>
      <c r="C120" s="39">
        <f t="shared" si="1"/>
        <v>-490.428609</v>
      </c>
    </row>
    <row r="121" ht="14.25" customHeight="1">
      <c r="A121" s="75"/>
      <c r="B121" s="33">
        <v>120.0</v>
      </c>
      <c r="C121" s="39">
        <f t="shared" si="1"/>
        <v>-499.3915043</v>
      </c>
    </row>
    <row r="122" ht="14.25" customHeight="1">
      <c r="A122" s="75"/>
      <c r="B122" s="33">
        <v>121.0</v>
      </c>
      <c r="C122" s="39">
        <f t="shared" si="1"/>
        <v>-508.3236202</v>
      </c>
    </row>
    <row r="123" ht="14.25" customHeight="1">
      <c r="A123" s="75"/>
      <c r="B123" s="33">
        <v>122.0</v>
      </c>
      <c r="C123" s="39">
        <f t="shared" si="1"/>
        <v>-517.2253986</v>
      </c>
    </row>
    <row r="124" ht="14.25" customHeight="1">
      <c r="A124" s="75"/>
      <c r="B124" s="33">
        <v>123.0</v>
      </c>
      <c r="C124" s="39">
        <f t="shared" si="1"/>
        <v>-526.0972707</v>
      </c>
    </row>
    <row r="125" ht="14.25" customHeight="1">
      <c r="A125" s="75"/>
      <c r="B125" s="33">
        <v>124.0</v>
      </c>
      <c r="C125" s="39">
        <f t="shared" si="1"/>
        <v>-534.9396578</v>
      </c>
    </row>
    <row r="126" ht="14.25" customHeight="1">
      <c r="A126" s="75"/>
      <c r="B126" s="33">
        <v>125.0</v>
      </c>
      <c r="C126" s="39">
        <f t="shared" si="1"/>
        <v>-543.7529714</v>
      </c>
    </row>
    <row r="127" ht="14.25" customHeight="1">
      <c r="A127" s="75"/>
      <c r="B127" s="33">
        <v>126.0</v>
      </c>
      <c r="C127" s="39">
        <f t="shared" si="1"/>
        <v>-552.5376137</v>
      </c>
    </row>
    <row r="128" ht="14.25" customHeight="1">
      <c r="A128" s="75"/>
      <c r="B128" s="33">
        <v>127.0</v>
      </c>
      <c r="C128" s="39">
        <f t="shared" si="1"/>
        <v>-561.2939775</v>
      </c>
    </row>
    <row r="129" ht="14.25" customHeight="1">
      <c r="A129" s="75"/>
      <c r="B129" s="33">
        <v>128.0</v>
      </c>
      <c r="C129" s="39">
        <f t="shared" si="1"/>
        <v>-570.022447</v>
      </c>
    </row>
    <row r="130" ht="14.25" customHeight="1">
      <c r="A130" s="75"/>
      <c r="B130" s="33">
        <v>129.0</v>
      </c>
      <c r="C130" s="39">
        <f t="shared" si="1"/>
        <v>-578.7233975</v>
      </c>
    </row>
    <row r="131" ht="14.25" customHeight="1">
      <c r="A131" s="75"/>
      <c r="B131" s="33">
        <v>130.0</v>
      </c>
      <c r="C131" s="39">
        <f t="shared" si="1"/>
        <v>-587.3971963</v>
      </c>
    </row>
    <row r="132" ht="14.25" customHeight="1">
      <c r="A132" s="75"/>
      <c r="B132" s="33">
        <v>131.0</v>
      </c>
      <c r="C132" s="39">
        <f t="shared" si="1"/>
        <v>-596.0442025</v>
      </c>
    </row>
    <row r="133" ht="14.25" customHeight="1">
      <c r="A133" s="75"/>
      <c r="B133" s="33">
        <v>132.0</v>
      </c>
      <c r="C133" s="39">
        <f t="shared" si="1"/>
        <v>-604.6647671</v>
      </c>
    </row>
    <row r="134" ht="14.25" customHeight="1">
      <c r="A134" s="75"/>
      <c r="B134" s="33">
        <v>133.0</v>
      </c>
      <c r="C134" s="39">
        <f t="shared" si="1"/>
        <v>-613.259234</v>
      </c>
    </row>
    <row r="135" ht="14.25" customHeight="1">
      <c r="A135" s="75"/>
      <c r="B135" s="33">
        <v>134.0</v>
      </c>
      <c r="C135" s="39">
        <f t="shared" si="1"/>
        <v>-621.8279393</v>
      </c>
    </row>
    <row r="136" ht="14.25" customHeight="1">
      <c r="A136" s="75"/>
      <c r="B136" s="33">
        <v>135.0</v>
      </c>
      <c r="C136" s="39">
        <f t="shared" si="1"/>
        <v>-630.3712121</v>
      </c>
    </row>
    <row r="137" ht="14.25" customHeight="1">
      <c r="A137" s="75"/>
      <c r="B137" s="33">
        <v>136.0</v>
      </c>
      <c r="C137" s="39">
        <f t="shared" si="1"/>
        <v>-638.8893746</v>
      </c>
    </row>
    <row r="138" ht="14.25" customHeight="1">
      <c r="A138" s="75"/>
      <c r="B138" s="33">
        <v>137.0</v>
      </c>
      <c r="C138" s="39">
        <f t="shared" si="1"/>
        <v>-647.3827422</v>
      </c>
    </row>
    <row r="139" ht="14.25" customHeight="1">
      <c r="A139" s="75"/>
      <c r="B139" s="33">
        <v>138.0</v>
      </c>
      <c r="C139" s="39">
        <f t="shared" si="1"/>
        <v>-655.8516237</v>
      </c>
    </row>
    <row r="140" ht="14.25" customHeight="1">
      <c r="A140" s="75"/>
      <c r="B140" s="33">
        <v>139.0</v>
      </c>
      <c r="C140" s="39">
        <f t="shared" si="1"/>
        <v>-664.2963216</v>
      </c>
    </row>
    <row r="141" ht="14.25" customHeight="1">
      <c r="A141" s="75"/>
      <c r="B141" s="33">
        <v>140.0</v>
      </c>
      <c r="C141" s="39">
        <f t="shared" si="1"/>
        <v>-672.7171322</v>
      </c>
    </row>
    <row r="142" ht="14.25" customHeight="1">
      <c r="A142" s="75"/>
      <c r="B142" s="33">
        <v>141.0</v>
      </c>
      <c r="C142" s="39">
        <f t="shared" si="1"/>
        <v>-681.1143457</v>
      </c>
    </row>
    <row r="143" ht="14.25" customHeight="1">
      <c r="A143" s="75"/>
      <c r="B143" s="33">
        <v>142.0</v>
      </c>
      <c r="C143" s="39">
        <f t="shared" si="1"/>
        <v>-689.4882465</v>
      </c>
    </row>
    <row r="144" ht="14.25" customHeight="1">
      <c r="A144" s="75"/>
      <c r="B144" s="33">
        <v>143.0</v>
      </c>
      <c r="C144" s="39">
        <f t="shared" si="1"/>
        <v>-697.8391135</v>
      </c>
    </row>
    <row r="145" ht="14.25" customHeight="1">
      <c r="A145" s="75"/>
      <c r="B145" s="33">
        <v>144.0</v>
      </c>
      <c r="C145" s="39">
        <f t="shared" si="1"/>
        <v>-706.1672196</v>
      </c>
    </row>
    <row r="146" ht="14.25" customHeight="1">
      <c r="A146" s="75"/>
      <c r="B146" s="33">
        <v>145.0</v>
      </c>
      <c r="C146" s="39">
        <f t="shared" si="1"/>
        <v>-714.4728329</v>
      </c>
    </row>
    <row r="147" ht="14.25" customHeight="1">
      <c r="A147" s="75"/>
      <c r="B147" s="33">
        <v>146.0</v>
      </c>
      <c r="C147" s="39">
        <f t="shared" si="1"/>
        <v>-722.7562157</v>
      </c>
    </row>
    <row r="148" ht="14.25" customHeight="1">
      <c r="A148" s="75"/>
      <c r="B148" s="33">
        <v>147.0</v>
      </c>
      <c r="C148" s="39">
        <f t="shared" si="1"/>
        <v>-731.0176257</v>
      </c>
    </row>
    <row r="149" ht="14.25" customHeight="1">
      <c r="A149" s="75"/>
      <c r="B149" s="33">
        <v>148.0</v>
      </c>
      <c r="C149" s="39">
        <f t="shared" si="1"/>
        <v>-739.2573154</v>
      </c>
    </row>
    <row r="150" ht="14.25" customHeight="1">
      <c r="A150" s="75"/>
      <c r="B150" s="33">
        <v>149.0</v>
      </c>
      <c r="C150" s="39">
        <f t="shared" si="1"/>
        <v>-747.4755324</v>
      </c>
    </row>
    <row r="151" ht="14.25" customHeight="1">
      <c r="A151" s="75"/>
      <c r="B151" s="33">
        <v>150.0</v>
      </c>
      <c r="C151" s="39">
        <f t="shared" si="1"/>
        <v>-755.6725197</v>
      </c>
    </row>
    <row r="152" ht="14.25" customHeight="1">
      <c r="A152" s="75"/>
      <c r="B152" s="33">
        <v>151.0</v>
      </c>
      <c r="C152" s="39">
        <f t="shared" si="1"/>
        <v>-763.8485157</v>
      </c>
    </row>
    <row r="153" ht="14.25" customHeight="1">
      <c r="A153" s="75"/>
      <c r="B153" s="33">
        <v>152.0</v>
      </c>
      <c r="C153" s="39">
        <f t="shared" si="1"/>
        <v>-772.0037544</v>
      </c>
    </row>
    <row r="154" ht="14.25" customHeight="1">
      <c r="A154" s="75"/>
      <c r="B154" s="33">
        <v>153.0</v>
      </c>
      <c r="C154" s="39">
        <f t="shared" si="1"/>
        <v>-780.1384653</v>
      </c>
    </row>
    <row r="155" ht="14.25" customHeight="1">
      <c r="A155" s="75"/>
      <c r="B155" s="33">
        <v>154.0</v>
      </c>
      <c r="C155" s="39">
        <f t="shared" si="1"/>
        <v>-788.2528739</v>
      </c>
    </row>
    <row r="156" ht="14.25" customHeight="1">
      <c r="A156" s="75"/>
      <c r="B156" s="33">
        <v>155.0</v>
      </c>
      <c r="C156" s="39">
        <f t="shared" si="1"/>
        <v>-796.3472014</v>
      </c>
    </row>
    <row r="157" ht="14.25" customHeight="1">
      <c r="A157" s="75"/>
      <c r="B157" s="33">
        <v>156.0</v>
      </c>
      <c r="C157" s="39">
        <f t="shared" si="1"/>
        <v>-804.4216649</v>
      </c>
    </row>
    <row r="158" ht="14.25" customHeight="1">
      <c r="A158" s="75"/>
      <c r="B158" s="33">
        <v>157.0</v>
      </c>
      <c r="C158" s="39">
        <f t="shared" si="1"/>
        <v>-812.4764779</v>
      </c>
    </row>
    <row r="159" ht="14.25" customHeight="1">
      <c r="A159" s="75"/>
      <c r="B159" s="33">
        <v>158.0</v>
      </c>
      <c r="C159" s="39">
        <f t="shared" si="1"/>
        <v>-820.5118496</v>
      </c>
    </row>
    <row r="160" ht="14.25" customHeight="1">
      <c r="A160" s="75"/>
      <c r="B160" s="33">
        <v>159.0</v>
      </c>
      <c r="C160" s="39">
        <f t="shared" si="1"/>
        <v>-828.5279859</v>
      </c>
    </row>
    <row r="161" ht="14.25" customHeight="1">
      <c r="A161" s="75"/>
      <c r="B161" s="33">
        <v>160.0</v>
      </c>
      <c r="C161" s="39">
        <f t="shared" si="1"/>
        <v>-836.5250889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I16:W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I16:W16">
    <cfRule type="expression" dxfId="10" priority="4">
      <formula>"si(0;;)"</formula>
    </cfRule>
  </conditionalFormatting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69</v>
      </c>
    </row>
    <row r="2" ht="14.25" customHeight="1">
      <c r="A2" s="86" t="str">
        <f>IFERROR(__xludf.DUMMYFUNCTION(" IMPORTRANGE(""https://docs.google.com/spreadsheets/d/18gjiA3AeF2N1_ODMhTDw8XO105OzFMoJEP3c841frpg/edit?gid=695545632#gid=695545632"",""Roller Coaster!A2:A161"")"),"StephBoss05")</f>
        <v>StephBoss05</v>
      </c>
      <c r="B2" s="33">
        <v>1.0</v>
      </c>
      <c r="C2" s="39">
        <f t="shared" ref="C2:C161" si="1">800*(1-(B2/($F$1+1)))*POWER((SQRT(($F$1+1)/B2)),1/2)</f>
        <v>2280.948857</v>
      </c>
    </row>
    <row r="3" ht="14.25" customHeight="1">
      <c r="A3" s="86" t="str">
        <f>IFERROR(__xludf.DUMMYFUNCTION("""COMPUTED_VALUE"""),"Scherkan86")</f>
        <v>Scherkan86</v>
      </c>
      <c r="B3" s="33">
        <v>2.0</v>
      </c>
      <c r="C3" s="39">
        <f t="shared" si="1"/>
        <v>1890.244011</v>
      </c>
      <c r="E3" s="43"/>
    </row>
    <row r="4" ht="14.25" customHeight="1">
      <c r="A4" s="86" t="str">
        <f>IFERROR(__xludf.DUMMYFUNCTION("""COMPUTED_VALUE"""),"Phil1308")</f>
        <v>Phil1308</v>
      </c>
      <c r="B4" s="33">
        <v>3.0</v>
      </c>
      <c r="C4" s="39">
        <f t="shared" si="1"/>
        <v>1682.910213</v>
      </c>
    </row>
    <row r="5" ht="14.25" customHeight="1">
      <c r="A5" s="86" t="str">
        <f>IFERROR(__xludf.DUMMYFUNCTION("""COMPUTED_VALUE"""),"Gus enScene")</f>
        <v>Gus enScene</v>
      </c>
      <c r="B5" s="33">
        <v>4.0</v>
      </c>
      <c r="C5" s="39">
        <f t="shared" si="1"/>
        <v>1542.74943</v>
      </c>
    </row>
    <row r="6" ht="14.25" customHeight="1">
      <c r="A6" s="86" t="str">
        <f>IFERROR(__xludf.DUMMYFUNCTION("""COMPUTED_VALUE"""),"alexinzaghi")</f>
        <v>alexinzaghi</v>
      </c>
      <c r="B6" s="33">
        <v>5.0</v>
      </c>
      <c r="C6" s="39">
        <f t="shared" si="1"/>
        <v>1436.935626</v>
      </c>
    </row>
    <row r="7" ht="14.25" customHeight="1">
      <c r="A7" s="86" t="str">
        <f>IFERROR(__xludf.DUMMYFUNCTION("""COMPUTED_VALUE"""),"sonic86")</f>
        <v>sonic86</v>
      </c>
      <c r="B7" s="33">
        <v>6.0</v>
      </c>
      <c r="C7" s="39">
        <f t="shared" si="1"/>
        <v>1351.788098</v>
      </c>
    </row>
    <row r="8" ht="14.25" customHeight="1">
      <c r="A8" s="86" t="str">
        <f>IFERROR(__xludf.DUMMYFUNCTION("""COMPUTED_VALUE"""),"Legabodu86")</f>
        <v>Legabodu86</v>
      </c>
      <c r="B8" s="33">
        <v>7.0</v>
      </c>
      <c r="C8" s="39">
        <f t="shared" si="1"/>
        <v>1280.361175</v>
      </c>
    </row>
    <row r="9" ht="14.25" customHeight="1">
      <c r="A9" s="86" t="str">
        <f>IFERROR(__xludf.DUMMYFUNCTION("""COMPUTED_VALUE"""),"SINGE7")</f>
        <v>SINGE7</v>
      </c>
      <c r="B9" s="33">
        <v>8.0</v>
      </c>
      <c r="C9" s="39">
        <f t="shared" si="1"/>
        <v>1218.66868</v>
      </c>
    </row>
    <row r="10" ht="14.25" customHeight="1">
      <c r="A10" s="86" t="str">
        <f>IFERROR(__xludf.DUMMYFUNCTION("""COMPUTED_VALUE"""),"Kevfurious")</f>
        <v>Kevfurious</v>
      </c>
      <c r="B10" s="33">
        <v>9.0</v>
      </c>
      <c r="C10" s="39">
        <f t="shared" si="1"/>
        <v>1164.221632</v>
      </c>
    </row>
    <row r="11" ht="14.25" customHeight="1">
      <c r="A11" s="86" t="str">
        <f>IFERROR(__xludf.DUMMYFUNCTION("""COMPUTED_VALUE"""),"Vaillant 86")</f>
        <v>Vaillant 86</v>
      </c>
      <c r="B11" s="33">
        <v>10.0</v>
      </c>
      <c r="C11" s="39">
        <f t="shared" si="1"/>
        <v>1115.366785</v>
      </c>
    </row>
    <row r="12" ht="14.25" customHeight="1">
      <c r="A12" s="86" t="str">
        <f>IFERROR(__xludf.DUMMYFUNCTION("""COMPUTED_VALUE"""),"chatouill86")</f>
        <v>chatouill86</v>
      </c>
      <c r="B12" s="33">
        <v>11.0</v>
      </c>
      <c r="C12" s="39">
        <f t="shared" si="1"/>
        <v>1070.952718</v>
      </c>
    </row>
    <row r="13" ht="14.25" customHeight="1">
      <c r="A13" s="86" t="str">
        <f>IFERROR(__xludf.DUMMYFUNCTION("""COMPUTED_VALUE"""),"Dirty Bazaar")</f>
        <v>Dirty Bazaar</v>
      </c>
      <c r="B13" s="33">
        <v>12.0</v>
      </c>
      <c r="C13" s="39">
        <f t="shared" si="1"/>
        <v>1030.14685</v>
      </c>
    </row>
    <row r="14" ht="14.25" customHeight="1">
      <c r="A14" s="86" t="str">
        <f>IFERROR(__xludf.DUMMYFUNCTION("""COMPUTED_VALUE"""),"Xenocq79")</f>
        <v>Xenocq79</v>
      </c>
      <c r="B14" s="33">
        <v>13.0</v>
      </c>
      <c r="C14" s="39">
        <f t="shared" si="1"/>
        <v>992.3285228</v>
      </c>
    </row>
    <row r="15" ht="14.25" customHeight="1">
      <c r="A15" s="86" t="str">
        <f>IFERROR(__xludf.DUMMYFUNCTION("""COMPUTED_VALUE"""),"Spyke 22")</f>
        <v>Spyke 22</v>
      </c>
      <c r="B15" s="33">
        <v>14.0</v>
      </c>
      <c r="C15" s="39">
        <f t="shared" si="1"/>
        <v>957.02322</v>
      </c>
    </row>
    <row r="16" ht="14.25" customHeight="1">
      <c r="A16" s="86" t="str">
        <f>IFERROR(__xludf.DUMMYFUNCTION("""COMPUTED_VALUE"""),"Mitch")</f>
        <v>Mitch</v>
      </c>
      <c r="B16" s="33">
        <v>15.0</v>
      </c>
      <c r="C16" s="39">
        <f t="shared" si="1"/>
        <v>923.8603567</v>
      </c>
    </row>
    <row r="17" ht="14.25" customHeight="1">
      <c r="A17" s="86" t="str">
        <f>IFERROR(__xludf.DUMMYFUNCTION("""COMPUTED_VALUE"""),"Pitt86700")</f>
        <v>Pitt86700</v>
      </c>
      <c r="B17" s="33">
        <v>16.0</v>
      </c>
      <c r="C17" s="39">
        <f t="shared" si="1"/>
        <v>892.5452049</v>
      </c>
    </row>
    <row r="18" ht="14.25" customHeight="1">
      <c r="A18" s="86" t="str">
        <f>IFERROR(__xludf.DUMMYFUNCTION("""COMPUTED_VALUE"""),"TontonZgueg")</f>
        <v>TontonZgueg</v>
      </c>
      <c r="B18" s="33">
        <v>17.0</v>
      </c>
      <c r="C18" s="39">
        <f t="shared" si="1"/>
        <v>862.8396545</v>
      </c>
    </row>
    <row r="19" ht="14.25" customHeight="1">
      <c r="A19" s="86" t="str">
        <f>IFERROR(__xludf.DUMMYFUNCTION("""COMPUTED_VALUE"""),"Agouty79")</f>
        <v>Agouty79</v>
      </c>
      <c r="B19" s="33">
        <v>18.0</v>
      </c>
      <c r="C19" s="39">
        <f t="shared" si="1"/>
        <v>834.5486796</v>
      </c>
    </row>
    <row r="20" ht="14.25" customHeight="1">
      <c r="A20" s="86" t="str">
        <f>IFERROR(__xludf.DUMMYFUNCTION("""COMPUTED_VALUE"""),"Fishtipanda")</f>
        <v>Fishtipanda</v>
      </c>
      <c r="B20" s="33">
        <v>19.0</v>
      </c>
      <c r="C20" s="39">
        <f t="shared" si="1"/>
        <v>807.5106017</v>
      </c>
    </row>
    <row r="21" ht="14.25" customHeight="1">
      <c r="A21" s="86" t="str">
        <f>IFERROR(__xludf.DUMMYFUNCTION("""COMPUTED_VALUE"""),"A_iniesta")</f>
        <v>A_iniesta</v>
      </c>
      <c r="B21" s="33">
        <v>20.0</v>
      </c>
      <c r="C21" s="39">
        <f t="shared" si="1"/>
        <v>781.5899428</v>
      </c>
    </row>
    <row r="22" ht="14.25" customHeight="1">
      <c r="A22" s="86" t="str">
        <f>IFERROR(__xludf.DUMMYFUNCTION("""COMPUTED_VALUE"""),"KamehamehAS")</f>
        <v>KamehamehAS</v>
      </c>
      <c r="B22" s="33">
        <v>21.0</v>
      </c>
      <c r="C22" s="39">
        <f t="shared" si="1"/>
        <v>756.6720867</v>
      </c>
    </row>
    <row r="23" ht="14.25" customHeight="1">
      <c r="A23" s="86" t="str">
        <f>IFERROR(__xludf.DUMMYFUNCTION("""COMPUTED_VALUE"""),"BBH 75")</f>
        <v>BBH 75</v>
      </c>
      <c r="B23" s="33">
        <v>22.0</v>
      </c>
      <c r="C23" s="39">
        <f t="shared" si="1"/>
        <v>732.6592282</v>
      </c>
    </row>
    <row r="24" ht="14.25" customHeight="1">
      <c r="A24" s="86" t="str">
        <f>IFERROR(__xludf.DUMMYFUNCTION("""COMPUTED_VALUE"""),"Mikalack")</f>
        <v>Mikalack</v>
      </c>
      <c r="B24" s="33">
        <v>23.0</v>
      </c>
      <c r="C24" s="39">
        <f t="shared" si="1"/>
        <v>709.4672554</v>
      </c>
    </row>
    <row r="25" ht="14.25" customHeight="1">
      <c r="A25" s="86" t="str">
        <f>IFERROR(__xludf.DUMMYFUNCTION("""COMPUTED_VALUE"""),"_Macash_")</f>
        <v>_Macash_</v>
      </c>
      <c r="B25" s="33">
        <v>24.0</v>
      </c>
      <c r="C25" s="39">
        <f t="shared" si="1"/>
        <v>687.0233191</v>
      </c>
    </row>
    <row r="26" ht="14.25" customHeight="1">
      <c r="A26" s="31" t="str">
        <f>IFERROR(__xludf.DUMMYFUNCTION("""COMPUTED_VALUE"""),"christ86000")</f>
        <v>christ86000</v>
      </c>
      <c r="B26" s="33">
        <v>25.0</v>
      </c>
      <c r="C26" s="39">
        <f t="shared" si="1"/>
        <v>665.2639171</v>
      </c>
    </row>
    <row r="27" ht="14.25" customHeight="1">
      <c r="A27" s="31" t="str">
        <f>IFERROR(__xludf.DUMMYFUNCTION("""COMPUTED_VALUE"""),"RicDeckard")</f>
        <v>RicDeckard</v>
      </c>
      <c r="B27" s="33">
        <v>26.0</v>
      </c>
      <c r="C27" s="39">
        <f t="shared" si="1"/>
        <v>644.1333665</v>
      </c>
    </row>
    <row r="28" ht="14.25" customHeight="1">
      <c r="A28" s="31" t="str">
        <f>IFERROR(__xludf.DUMMYFUNCTION("""COMPUTED_VALUE"""),"Foldzilla")</f>
        <v>Foldzilla</v>
      </c>
      <c r="B28" s="33">
        <v>27.0</v>
      </c>
      <c r="C28" s="39">
        <f t="shared" si="1"/>
        <v>623.5825757</v>
      </c>
    </row>
    <row r="29" ht="14.25" customHeight="1">
      <c r="A29" s="31" t="str">
        <f>IFERROR(__xludf.DUMMYFUNCTION("""COMPUTED_VALUE"""),"ElDail")</f>
        <v>ElDail</v>
      </c>
      <c r="B29" s="33">
        <v>28.0</v>
      </c>
      <c r="C29" s="39">
        <f t="shared" si="1"/>
        <v>603.5680462</v>
      </c>
    </row>
    <row r="30" ht="14.25" customHeight="1">
      <c r="A30" s="31" t="str">
        <f>IFERROR(__xludf.DUMMYFUNCTION("""COMPUTED_VALUE"""),"gregmoore")</f>
        <v>gregmoore</v>
      </c>
      <c r="B30" s="33">
        <v>29.0</v>
      </c>
      <c r="C30" s="39">
        <f t="shared" si="1"/>
        <v>584.051057</v>
      </c>
    </row>
    <row r="31" ht="14.25" customHeight="1">
      <c r="A31" s="31" t="str">
        <f>IFERROR(__xludf.DUMMYFUNCTION("""COMPUTED_VALUE"""),"REDSQUIRREL")</f>
        <v>REDSQUIRREL</v>
      </c>
      <c r="B31" s="33">
        <v>30.0</v>
      </c>
      <c r="C31" s="39">
        <f t="shared" si="1"/>
        <v>564.9969906</v>
      </c>
    </row>
    <row r="32" ht="14.25" customHeight="1">
      <c r="A32" s="31" t="str">
        <f>IFERROR(__xludf.DUMMYFUNCTION("""COMPUTED_VALUE"""),"Rod_John_VI")</f>
        <v>Rod_John_VI</v>
      </c>
      <c r="B32" s="33">
        <v>31.0</v>
      </c>
      <c r="C32" s="39">
        <f t="shared" si="1"/>
        <v>546.3747749</v>
      </c>
    </row>
    <row r="33" ht="14.25" customHeight="1">
      <c r="A33" s="31" t="str">
        <f>IFERROR(__xludf.DUMMYFUNCTION("""COMPUTED_VALUE"""),"SCOTT16")</f>
        <v>SCOTT16</v>
      </c>
      <c r="B33" s="33">
        <v>32.0</v>
      </c>
      <c r="C33" s="39">
        <f t="shared" si="1"/>
        <v>528.1564149</v>
      </c>
    </row>
    <row r="34" ht="14.25" customHeight="1">
      <c r="A34" s="31" t="str">
        <f>IFERROR(__xludf.DUMMYFUNCTION("""COMPUTED_VALUE"""),"Le MARVEL")</f>
        <v>Le MARVEL</v>
      </c>
      <c r="B34" s="33">
        <v>33.0</v>
      </c>
      <c r="C34" s="39">
        <f t="shared" si="1"/>
        <v>510.3166005</v>
      </c>
    </row>
    <row r="35" ht="14.25" customHeight="1">
      <c r="A35" s="31" t="str">
        <f>IFERROR(__xludf.DUMMYFUNCTION("""COMPUTED_VALUE"""),"FridAKahlo")</f>
        <v>FridAKahlo</v>
      </c>
      <c r="B35" s="33">
        <v>34.0</v>
      </c>
      <c r="C35" s="39">
        <f t="shared" si="1"/>
        <v>492.8323737</v>
      </c>
    </row>
    <row r="36" ht="14.25" customHeight="1">
      <c r="A36" s="31" t="str">
        <f>IFERROR(__xludf.DUMMYFUNCTION("""COMPUTED_VALUE"""),"RousskoShark")</f>
        <v>RousskoShark</v>
      </c>
      <c r="B36" s="33">
        <v>35.0</v>
      </c>
      <c r="C36" s="39">
        <f t="shared" si="1"/>
        <v>475.682846</v>
      </c>
    </row>
    <row r="37" ht="14.25" customHeight="1">
      <c r="A37" s="31" t="str">
        <f>IFERROR(__xludf.DUMMYFUNCTION("""COMPUTED_VALUE"""),"elvasco")</f>
        <v>elvasco</v>
      </c>
      <c r="B37" s="33">
        <v>36.0</v>
      </c>
      <c r="C37" s="39">
        <f t="shared" si="1"/>
        <v>458.848957</v>
      </c>
    </row>
    <row r="38" ht="14.25" customHeight="1">
      <c r="A38" s="31" t="str">
        <f>IFERROR(__xludf.DUMMYFUNCTION("""COMPUTED_VALUE"""),"Blochedu86")</f>
        <v>Blochedu86</v>
      </c>
      <c r="B38" s="33">
        <v>37.0</v>
      </c>
      <c r="C38" s="39">
        <f t="shared" si="1"/>
        <v>442.3132668</v>
      </c>
    </row>
    <row r="39" ht="14.25" customHeight="1">
      <c r="A39" s="31" t="str">
        <f>IFERROR(__xludf.DUMMYFUNCTION("""COMPUTED_VALUE"""),"Mako Lemore")</f>
        <v>Mako Lemore</v>
      </c>
      <c r="B39" s="33">
        <v>38.0</v>
      </c>
      <c r="C39" s="39">
        <f t="shared" si="1"/>
        <v>426.0597774</v>
      </c>
    </row>
    <row r="40" ht="14.25" customHeight="1">
      <c r="A40" s="31" t="str">
        <f>IFERROR(__xludf.DUMMYFUNCTION("""COMPUTED_VALUE"""),"Butterfly-as")</f>
        <v>Butterfly-as</v>
      </c>
      <c r="B40" s="33">
        <v>39.0</v>
      </c>
      <c r="C40" s="39">
        <f t="shared" si="1"/>
        <v>410.0737777</v>
      </c>
    </row>
    <row r="41" ht="14.25" customHeight="1">
      <c r="A41" s="31" t="str">
        <f>IFERROR(__xludf.DUMMYFUNCTION("""COMPUTED_VALUE"""),"FisherPrice.")</f>
        <v>FisherPrice.</v>
      </c>
      <c r="B41" s="33">
        <v>40.0</v>
      </c>
      <c r="C41" s="39">
        <f t="shared" si="1"/>
        <v>394.3417086</v>
      </c>
    </row>
    <row r="42" ht="14.25" customHeight="1">
      <c r="A42" s="31" t="str">
        <f>IFERROR(__xludf.DUMMYFUNCTION("""COMPUTED_VALUE"""),"Multiversus")</f>
        <v>Multiversus</v>
      </c>
      <c r="B42" s="33">
        <v>41.0</v>
      </c>
      <c r="C42" s="39">
        <f t="shared" si="1"/>
        <v>378.851046</v>
      </c>
    </row>
    <row r="43" ht="14.25" customHeight="1">
      <c r="A43" s="31" t="str">
        <f>IFERROR(__xludf.DUMMYFUNCTION("""COMPUTED_VALUE"""),"POMB1664")</f>
        <v>POMB1664</v>
      </c>
      <c r="B43" s="33">
        <v>42.0</v>
      </c>
      <c r="C43" s="39">
        <f t="shared" si="1"/>
        <v>363.5901973</v>
      </c>
    </row>
    <row r="44" ht="14.25" customHeight="1">
      <c r="A44" s="31" t="str">
        <f>IFERROR(__xludf.DUMMYFUNCTION("""COMPUTED_VALUE"""),"..mamat86..")</f>
        <v>..mamat86..</v>
      </c>
      <c r="B44" s="33">
        <v>43.0</v>
      </c>
      <c r="C44" s="39">
        <f t="shared" si="1"/>
        <v>348.5484111</v>
      </c>
    </row>
    <row r="45" ht="14.25" customHeight="1">
      <c r="A45" s="31" t="str">
        <f>IFERROR(__xludf.DUMMYFUNCTION("""COMPUTED_VALUE"""),"kiki86 x")</f>
        <v>kiki86 x</v>
      </c>
      <c r="B45" s="33">
        <v>44.0</v>
      </c>
      <c r="C45" s="39">
        <f t="shared" si="1"/>
        <v>333.7156976</v>
      </c>
    </row>
    <row r="46" ht="14.25" customHeight="1">
      <c r="A46" s="31" t="str">
        <f>IFERROR(__xludf.DUMMYFUNCTION("""COMPUTED_VALUE"""),"PSGJM")</f>
        <v>PSGJM</v>
      </c>
      <c r="B46" s="33">
        <v>45.0</v>
      </c>
      <c r="C46" s="39">
        <f t="shared" si="1"/>
        <v>319.082758</v>
      </c>
    </row>
    <row r="47" ht="14.25" customHeight="1">
      <c r="A47" s="31" t="str">
        <f>IFERROR(__xludf.DUMMYFUNCTION("""COMPUTED_VALUE"""),"_Sale-Bet_")</f>
        <v>_Sale-Bet_</v>
      </c>
      <c r="B47" s="33">
        <v>46.0</v>
      </c>
      <c r="C47" s="39">
        <f t="shared" si="1"/>
        <v>304.6409218</v>
      </c>
    </row>
    <row r="48" ht="14.25" customHeight="1">
      <c r="A48" s="31" t="str">
        <f>IFERROR(__xludf.DUMMYFUNCTION("""COMPUTED_VALUE"""),"Kiki Bazaar")</f>
        <v>Kiki Bazaar</v>
      </c>
      <c r="B48" s="33">
        <v>47.0</v>
      </c>
      <c r="C48" s="39">
        <f t="shared" si="1"/>
        <v>290.3820912</v>
      </c>
    </row>
    <row r="49" ht="14.25" customHeight="1">
      <c r="A49" s="31" t="str">
        <f>IFERROR(__xludf.DUMMYFUNCTION("""COMPUTED_VALUE"""),"vicmackey86")</f>
        <v>vicmackey86</v>
      </c>
      <c r="B49" s="33">
        <v>48.0</v>
      </c>
      <c r="C49" s="39">
        <f t="shared" si="1"/>
        <v>276.2986917</v>
      </c>
    </row>
    <row r="50" ht="14.25" customHeight="1">
      <c r="A50" s="31" t="str">
        <f>IFERROR(__xludf.DUMMYFUNCTION("""COMPUTED_VALUE"""),"Patgaret")</f>
        <v>Patgaret</v>
      </c>
      <c r="B50" s="33">
        <v>49.0</v>
      </c>
      <c r="C50" s="39">
        <f t="shared" si="1"/>
        <v>262.3836273</v>
      </c>
    </row>
    <row r="51" ht="14.25" customHeight="1">
      <c r="A51" s="31" t="str">
        <f>IFERROR(__xludf.DUMMYFUNCTION("""COMPUTED_VALUE"""),"8kinder6")</f>
        <v>8kinder6</v>
      </c>
      <c r="B51" s="33">
        <v>50.0</v>
      </c>
      <c r="C51" s="39">
        <f t="shared" si="1"/>
        <v>248.6302414</v>
      </c>
    </row>
    <row r="52" ht="14.25" customHeight="1">
      <c r="A52" s="31" t="str">
        <f>IFERROR(__xludf.DUMMYFUNCTION("""COMPUTED_VALUE"""),"_VisMaVie_")</f>
        <v>_VisMaVie_</v>
      </c>
      <c r="B52" s="33">
        <v>51.0</v>
      </c>
      <c r="C52" s="39">
        <f t="shared" si="1"/>
        <v>235.0322802</v>
      </c>
    </row>
    <row r="53" ht="14.25" customHeight="1">
      <c r="A53" s="31" t="str">
        <f>IFERROR(__xludf.DUMMYFUNCTION("""COMPUTED_VALUE"""),"Kilua941")</f>
        <v>Kilua941</v>
      </c>
      <c r="B53" s="33">
        <v>52.0</v>
      </c>
      <c r="C53" s="39">
        <f t="shared" si="1"/>
        <v>221.5838614</v>
      </c>
    </row>
    <row r="54" ht="14.25" customHeight="1">
      <c r="A54" s="31" t="str">
        <f>IFERROR(__xludf.DUMMYFUNCTION("""COMPUTED_VALUE"""),"Baykoku")</f>
        <v>Baykoku</v>
      </c>
      <c r="B54" s="33">
        <v>53.0</v>
      </c>
      <c r="C54" s="39">
        <f t="shared" si="1"/>
        <v>208.2794446</v>
      </c>
    </row>
    <row r="55" ht="14.25" customHeight="1">
      <c r="A55" s="31" t="str">
        <f>IFERROR(__xludf.DUMMYFUNCTION("""COMPUTED_VALUE"""),"JM-Chatte")</f>
        <v>JM-Chatte</v>
      </c>
      <c r="B55" s="33">
        <v>54.0</v>
      </c>
      <c r="C55" s="39">
        <f t="shared" si="1"/>
        <v>195.1138056</v>
      </c>
    </row>
    <row r="56" ht="14.25" customHeight="1">
      <c r="A56" s="31" t="str">
        <f>IFERROR(__xludf.DUMMYFUNCTION("""COMPUTED_VALUE"""),"HIPPO777")</f>
        <v>HIPPO777</v>
      </c>
      <c r="B56" s="33">
        <v>55.0</v>
      </c>
      <c r="C56" s="39">
        <f t="shared" si="1"/>
        <v>182.082012</v>
      </c>
    </row>
    <row r="57" ht="14.25" customHeight="1">
      <c r="A57" s="31" t="str">
        <f>IFERROR(__xludf.DUMMYFUNCTION("""COMPUTED_VALUE"""),"Baloo-R")</f>
        <v>Baloo-R</v>
      </c>
      <c r="B57" s="33">
        <v>56.0</v>
      </c>
      <c r="C57" s="39">
        <f t="shared" si="1"/>
        <v>169.1794022</v>
      </c>
    </row>
    <row r="58" ht="14.25" customHeight="1">
      <c r="A58" s="31" t="str">
        <f>IFERROR(__xludf.DUMMYFUNCTION("""COMPUTED_VALUE"""),"rastamokett")</f>
        <v>rastamokett</v>
      </c>
      <c r="B58" s="33">
        <v>57.0</v>
      </c>
      <c r="C58" s="39">
        <f t="shared" si="1"/>
        <v>156.4015653</v>
      </c>
    </row>
    <row r="59" ht="14.25" customHeight="1">
      <c r="A59" s="31" t="str">
        <f>IFERROR(__xludf.DUMMYFUNCTION("""COMPUTED_VALUE"""),"Le_Pictavien")</f>
        <v>Le_Pictavien</v>
      </c>
      <c r="B59" s="33">
        <v>58.0</v>
      </c>
      <c r="C59" s="39">
        <f t="shared" si="1"/>
        <v>143.7443239</v>
      </c>
    </row>
    <row r="60" ht="14.25" customHeight="1">
      <c r="A60" s="31" t="str">
        <f>IFERROR(__xludf.DUMMYFUNCTION("""COMPUTED_VALUE"""),"cataleya86")</f>
        <v>cataleya86</v>
      </c>
      <c r="B60" s="33">
        <v>59.0</v>
      </c>
      <c r="C60" s="39">
        <f t="shared" si="1"/>
        <v>131.2037171</v>
      </c>
    </row>
    <row r="61" ht="14.25" customHeight="1">
      <c r="A61" s="31" t="str">
        <f>IFERROR(__xludf.DUMMYFUNCTION("""COMPUTED_VALUE"""),"Redblood92")</f>
        <v>Redblood92</v>
      </c>
      <c r="B61" s="33">
        <v>60.0</v>
      </c>
      <c r="C61" s="39">
        <f t="shared" si="1"/>
        <v>118.775986</v>
      </c>
    </row>
    <row r="62" ht="14.25" customHeight="1">
      <c r="A62" s="31" t="str">
        <f>IFERROR(__xludf.DUMMYFUNCTION("""COMPUTED_VALUE"""),"Immond")</f>
        <v>Immond</v>
      </c>
      <c r="B62" s="33">
        <v>61.0</v>
      </c>
      <c r="C62" s="39">
        <f t="shared" si="1"/>
        <v>106.4575599</v>
      </c>
    </row>
    <row r="63" ht="14.25" customHeight="1">
      <c r="A63" s="31" t="str">
        <f>IFERROR(__xludf.DUMMYFUNCTION("""COMPUTED_VALUE"""),"jejehehe")</f>
        <v>jejehehe</v>
      </c>
      <c r="B63" s="33">
        <v>62.0</v>
      </c>
      <c r="C63" s="39">
        <f t="shared" si="1"/>
        <v>94.24504401</v>
      </c>
    </row>
    <row r="64" ht="14.25" customHeight="1">
      <c r="A64" s="31" t="str">
        <f>IFERROR(__xludf.DUMMYFUNCTION("""COMPUTED_VALUE"""),"LeYug")</f>
        <v>LeYug</v>
      </c>
      <c r="B64" s="33">
        <v>63.0</v>
      </c>
      <c r="C64" s="39">
        <f t="shared" si="1"/>
        <v>82.13520769</v>
      </c>
    </row>
    <row r="65" ht="14.25" customHeight="1">
      <c r="A65" s="31" t="str">
        <f>IFERROR(__xludf.DUMMYFUNCTION("""COMPUTED_VALUE"""),"cassius-86")</f>
        <v>cassius-86</v>
      </c>
      <c r="B65" s="33">
        <v>64.0</v>
      </c>
      <c r="C65" s="39">
        <f t="shared" si="1"/>
        <v>70.1249741</v>
      </c>
    </row>
    <row r="66" ht="14.25" customHeight="1">
      <c r="A66" s="31" t="str">
        <f>IFERROR(__xludf.DUMMYFUNCTION("""COMPUTED_VALUE"""),"emmanuel.g")</f>
        <v>emmanuel.g</v>
      </c>
      <c r="B66" s="33">
        <v>65.0</v>
      </c>
      <c r="C66" s="39">
        <f t="shared" si="1"/>
        <v>58.21141043</v>
      </c>
    </row>
    <row r="67" ht="14.25" customHeight="1">
      <c r="A67" s="31" t="str">
        <f>IFERROR(__xludf.DUMMYFUNCTION("""COMPUTED_VALUE"""),"M2TH___off")</f>
        <v>M2TH___off</v>
      </c>
      <c r="B67" s="33">
        <v>66.0</v>
      </c>
      <c r="C67" s="39">
        <f t="shared" si="1"/>
        <v>46.39171892</v>
      </c>
    </row>
    <row r="68" ht="14.25" customHeight="1">
      <c r="A68" s="31" t="str">
        <f>IFERROR(__xludf.DUMMYFUNCTION("""COMPUTED_VALUE"""),"nono.1er")</f>
        <v>nono.1er</v>
      </c>
      <c r="B68" s="33">
        <v>67.0</v>
      </c>
      <c r="C68" s="39">
        <f t="shared" si="1"/>
        <v>34.66322858</v>
      </c>
    </row>
    <row r="69" ht="14.25" customHeight="1">
      <c r="A69" s="31" t="str">
        <f>IFERROR(__xludf.DUMMYFUNCTION("""COMPUTED_VALUE"""),"pablo")</f>
        <v>pablo</v>
      </c>
      <c r="B69" s="33">
        <v>68.0</v>
      </c>
      <c r="C69" s="39">
        <f t="shared" si="1"/>
        <v>23.02338758</v>
      </c>
    </row>
    <row r="70" ht="14.25" customHeight="1">
      <c r="A70" s="31" t="str">
        <f>IFERROR(__xludf.DUMMYFUNCTION("""COMPUTED_VALUE"""),".BARBAPAPA66")</f>
        <v>.BARBAPAPA66</v>
      </c>
      <c r="B70" s="33">
        <v>69.0</v>
      </c>
      <c r="C70" s="39">
        <f t="shared" si="1"/>
        <v>11.46975614</v>
      </c>
    </row>
    <row r="71" ht="14.25" customHeight="1">
      <c r="A71" s="31"/>
      <c r="B71" s="33">
        <v>70.0</v>
      </c>
      <c r="C71" s="39">
        <f t="shared" si="1"/>
        <v>0</v>
      </c>
    </row>
    <row r="72" ht="14.25" customHeight="1">
      <c r="A72" s="31"/>
      <c r="B72" s="33">
        <v>71.0</v>
      </c>
      <c r="C72" s="39">
        <f t="shared" si="1"/>
        <v>-11.38811567</v>
      </c>
    </row>
    <row r="73" ht="14.25" customHeight="1">
      <c r="A73" s="31"/>
      <c r="B73" s="33">
        <v>72.0</v>
      </c>
      <c r="C73" s="39">
        <f t="shared" si="1"/>
        <v>-22.69673194</v>
      </c>
    </row>
    <row r="74" ht="14.25" customHeight="1">
      <c r="A74" s="31"/>
      <c r="B74" s="33">
        <v>73.0</v>
      </c>
      <c r="C74" s="39">
        <f t="shared" si="1"/>
        <v>-33.92790135</v>
      </c>
    </row>
    <row r="75" ht="14.25" customHeight="1">
      <c r="A75" s="31"/>
      <c r="B75" s="33">
        <v>74.0</v>
      </c>
      <c r="C75" s="39">
        <f t="shared" si="1"/>
        <v>-45.08359278</v>
      </c>
    </row>
    <row r="76" ht="14.25" customHeight="1">
      <c r="A76" s="31"/>
      <c r="B76" s="33">
        <v>75.0</v>
      </c>
      <c r="C76" s="39">
        <f t="shared" si="1"/>
        <v>-56.16569606</v>
      </c>
    </row>
    <row r="77" ht="14.25" customHeight="1">
      <c r="A77" s="31"/>
      <c r="B77" s="33">
        <v>76.0</v>
      </c>
      <c r="C77" s="39">
        <f t="shared" si="1"/>
        <v>-67.17602616</v>
      </c>
    </row>
    <row r="78" ht="14.25" customHeight="1">
      <c r="A78" s="31"/>
      <c r="B78" s="33">
        <v>77.0</v>
      </c>
      <c r="C78" s="39">
        <f t="shared" si="1"/>
        <v>-78.11632717</v>
      </c>
    </row>
    <row r="79" ht="14.25" customHeight="1">
      <c r="A79" s="31"/>
      <c r="B79" s="33">
        <v>78.0</v>
      </c>
      <c r="C79" s="39">
        <f t="shared" si="1"/>
        <v>-88.98827604</v>
      </c>
    </row>
    <row r="80" ht="14.25" customHeight="1">
      <c r="A80" s="75"/>
      <c r="B80" s="33">
        <v>79.0</v>
      </c>
      <c r="C80" s="39">
        <f t="shared" si="1"/>
        <v>-99.79348597</v>
      </c>
    </row>
    <row r="81" ht="14.25" customHeight="1">
      <c r="A81" s="75"/>
      <c r="B81" s="33">
        <v>80.0</v>
      </c>
      <c r="C81" s="39">
        <f t="shared" si="1"/>
        <v>-110.5335097</v>
      </c>
    </row>
    <row r="82" ht="14.25" customHeight="1">
      <c r="A82" s="75"/>
      <c r="B82" s="33">
        <v>81.0</v>
      </c>
      <c r="C82" s="39">
        <f t="shared" si="1"/>
        <v>-121.2098426</v>
      </c>
    </row>
    <row r="83" ht="14.25" customHeight="1">
      <c r="A83" s="75"/>
      <c r="B83" s="33">
        <v>82.0</v>
      </c>
      <c r="C83" s="39">
        <f t="shared" si="1"/>
        <v>-131.8239255</v>
      </c>
    </row>
    <row r="84" ht="14.25" customHeight="1">
      <c r="A84" s="75"/>
      <c r="B84" s="33">
        <v>83.0</v>
      </c>
      <c r="C84" s="39">
        <f t="shared" si="1"/>
        <v>-142.377147</v>
      </c>
    </row>
    <row r="85" ht="14.25" customHeight="1">
      <c r="A85" s="75"/>
      <c r="B85" s="33">
        <v>84.0</v>
      </c>
      <c r="C85" s="39">
        <f t="shared" si="1"/>
        <v>-152.8708468</v>
      </c>
    </row>
    <row r="86" ht="14.25" customHeight="1">
      <c r="A86" s="75"/>
      <c r="B86" s="33">
        <v>85.0</v>
      </c>
      <c r="C86" s="39">
        <f t="shared" si="1"/>
        <v>-163.3063171</v>
      </c>
    </row>
    <row r="87" ht="14.25" customHeight="1">
      <c r="A87" s="75"/>
      <c r="B87" s="33">
        <v>86.0</v>
      </c>
      <c r="C87" s="39">
        <f t="shared" si="1"/>
        <v>-173.6848056</v>
      </c>
    </row>
    <row r="88" ht="14.25" customHeight="1">
      <c r="A88" s="75"/>
      <c r="B88" s="33">
        <v>87.0</v>
      </c>
      <c r="C88" s="39">
        <f t="shared" si="1"/>
        <v>-184.0075171</v>
      </c>
    </row>
    <row r="89" ht="14.25" customHeight="1">
      <c r="A89" s="75"/>
      <c r="B89" s="33">
        <v>88.0</v>
      </c>
      <c r="C89" s="39">
        <f t="shared" si="1"/>
        <v>-194.2756157</v>
      </c>
    </row>
    <row r="90" ht="14.25" customHeight="1">
      <c r="A90" s="75"/>
      <c r="B90" s="33">
        <v>89.0</v>
      </c>
      <c r="C90" s="39">
        <f t="shared" si="1"/>
        <v>-204.4902266</v>
      </c>
    </row>
    <row r="91" ht="14.25" customHeight="1">
      <c r="A91" s="75"/>
      <c r="B91" s="33">
        <v>90.0</v>
      </c>
      <c r="C91" s="39">
        <f t="shared" si="1"/>
        <v>-214.6524379</v>
      </c>
    </row>
    <row r="92" ht="14.25" customHeight="1">
      <c r="A92" s="75"/>
      <c r="B92" s="33">
        <v>91.0</v>
      </c>
      <c r="C92" s="39">
        <f t="shared" si="1"/>
        <v>-224.763302</v>
      </c>
    </row>
    <row r="93" ht="14.25" customHeight="1">
      <c r="A93" s="75"/>
      <c r="B93" s="33">
        <v>92.0</v>
      </c>
      <c r="C93" s="39">
        <f t="shared" si="1"/>
        <v>-234.8238375</v>
      </c>
    </row>
    <row r="94" ht="14.25" customHeight="1">
      <c r="A94" s="75"/>
      <c r="B94" s="33">
        <v>93.0</v>
      </c>
      <c r="C94" s="39">
        <f t="shared" si="1"/>
        <v>-244.8350305</v>
      </c>
    </row>
    <row r="95" ht="14.25" customHeight="1">
      <c r="A95" s="75"/>
      <c r="B95" s="33">
        <v>94.0</v>
      </c>
      <c r="C95" s="39">
        <f t="shared" si="1"/>
        <v>-254.797836</v>
      </c>
    </row>
    <row r="96" ht="14.25" customHeight="1">
      <c r="A96" s="75"/>
      <c r="B96" s="33">
        <v>95.0</v>
      </c>
      <c r="C96" s="39">
        <f t="shared" si="1"/>
        <v>-264.7131794</v>
      </c>
    </row>
    <row r="97" ht="14.25" customHeight="1">
      <c r="A97" s="75"/>
      <c r="B97" s="33">
        <v>96.0</v>
      </c>
      <c r="C97" s="39">
        <f t="shared" si="1"/>
        <v>-274.5819574</v>
      </c>
    </row>
    <row r="98" ht="14.25" customHeight="1">
      <c r="A98" s="75"/>
      <c r="B98" s="33">
        <v>97.0</v>
      </c>
      <c r="C98" s="39">
        <f t="shared" si="1"/>
        <v>-284.4050395</v>
      </c>
    </row>
    <row r="99" ht="14.25" customHeight="1">
      <c r="A99" s="75"/>
      <c r="B99" s="33">
        <v>98.0</v>
      </c>
      <c r="C99" s="39">
        <f t="shared" si="1"/>
        <v>-294.1832689</v>
      </c>
    </row>
    <row r="100" ht="14.25" customHeight="1">
      <c r="A100" s="75"/>
      <c r="B100" s="33">
        <v>99.0</v>
      </c>
      <c r="C100" s="39">
        <f t="shared" si="1"/>
        <v>-303.9174637</v>
      </c>
    </row>
    <row r="101" ht="14.25" customHeight="1">
      <c r="A101" s="75"/>
      <c r="B101" s="33">
        <v>100.0</v>
      </c>
      <c r="C101" s="39">
        <f t="shared" si="1"/>
        <v>-313.608418</v>
      </c>
    </row>
    <row r="102" ht="14.25" customHeight="1">
      <c r="A102" s="75"/>
      <c r="B102" s="33">
        <v>101.0</v>
      </c>
      <c r="C102" s="39">
        <f t="shared" si="1"/>
        <v>-323.2569027</v>
      </c>
    </row>
    <row r="103" ht="14.25" customHeight="1">
      <c r="A103" s="75"/>
      <c r="B103" s="33">
        <v>102.0</v>
      </c>
      <c r="C103" s="39">
        <f t="shared" si="1"/>
        <v>-332.8636663</v>
      </c>
    </row>
    <row r="104" ht="14.25" customHeight="1">
      <c r="A104" s="75"/>
      <c r="B104" s="33">
        <v>103.0</v>
      </c>
      <c r="C104" s="39">
        <f t="shared" si="1"/>
        <v>-342.4294361</v>
      </c>
    </row>
    <row r="105" ht="14.25" customHeight="1">
      <c r="A105" s="75"/>
      <c r="B105" s="33">
        <v>104.0</v>
      </c>
      <c r="C105" s="39">
        <f t="shared" si="1"/>
        <v>-351.9549189</v>
      </c>
    </row>
    <row r="106" ht="14.25" customHeight="1">
      <c r="A106" s="75"/>
      <c r="B106" s="33">
        <v>105.0</v>
      </c>
      <c r="C106" s="39">
        <f t="shared" si="1"/>
        <v>-361.4408014</v>
      </c>
    </row>
    <row r="107" ht="14.25" customHeight="1">
      <c r="A107" s="75"/>
      <c r="B107" s="33">
        <v>106.0</v>
      </c>
      <c r="C107" s="39">
        <f t="shared" si="1"/>
        <v>-370.8877518</v>
      </c>
    </row>
    <row r="108" ht="14.25" customHeight="1">
      <c r="A108" s="75"/>
      <c r="B108" s="33">
        <v>107.0</v>
      </c>
      <c r="C108" s="39">
        <f t="shared" si="1"/>
        <v>-380.2964196</v>
      </c>
    </row>
    <row r="109" ht="14.25" customHeight="1">
      <c r="A109" s="75"/>
      <c r="B109" s="33">
        <v>108.0</v>
      </c>
      <c r="C109" s="39">
        <f t="shared" si="1"/>
        <v>-389.6674368</v>
      </c>
    </row>
    <row r="110" ht="14.25" customHeight="1">
      <c r="A110" s="75"/>
      <c r="B110" s="33">
        <v>109.0</v>
      </c>
      <c r="C110" s="39">
        <f t="shared" si="1"/>
        <v>-399.0014184</v>
      </c>
    </row>
    <row r="111" ht="14.25" customHeight="1">
      <c r="A111" s="75"/>
      <c r="B111" s="33">
        <v>110.0</v>
      </c>
      <c r="C111" s="39">
        <f t="shared" si="1"/>
        <v>-408.2989631</v>
      </c>
    </row>
    <row r="112" ht="14.25" customHeight="1">
      <c r="A112" s="75"/>
      <c r="B112" s="33">
        <v>111.0</v>
      </c>
      <c r="C112" s="39">
        <f t="shared" si="1"/>
        <v>-417.5606539</v>
      </c>
    </row>
    <row r="113" ht="14.25" customHeight="1">
      <c r="A113" s="75"/>
      <c r="B113" s="33">
        <v>112.0</v>
      </c>
      <c r="C113" s="39">
        <f t="shared" si="1"/>
        <v>-426.7870584</v>
      </c>
    </row>
    <row r="114" ht="14.25" customHeight="1">
      <c r="A114" s="75"/>
      <c r="B114" s="33">
        <v>113.0</v>
      </c>
      <c r="C114" s="39">
        <f t="shared" si="1"/>
        <v>-435.9787297</v>
      </c>
    </row>
    <row r="115" ht="14.25" customHeight="1">
      <c r="A115" s="75"/>
      <c r="B115" s="33">
        <v>114.0</v>
      </c>
      <c r="C115" s="39">
        <f t="shared" si="1"/>
        <v>-445.1362068</v>
      </c>
    </row>
    <row r="116" ht="14.25" customHeight="1">
      <c r="A116" s="75"/>
      <c r="B116" s="33">
        <v>115.0</v>
      </c>
      <c r="C116" s="39">
        <f t="shared" si="1"/>
        <v>-454.2600147</v>
      </c>
    </row>
    <row r="117" ht="14.25" customHeight="1">
      <c r="A117" s="75"/>
      <c r="B117" s="33">
        <v>116.0</v>
      </c>
      <c r="C117" s="39">
        <f t="shared" si="1"/>
        <v>-463.3506657</v>
      </c>
    </row>
    <row r="118" ht="14.25" customHeight="1">
      <c r="A118" s="75"/>
      <c r="B118" s="33">
        <v>117.0</v>
      </c>
      <c r="C118" s="39">
        <f t="shared" si="1"/>
        <v>-472.4086591</v>
      </c>
    </row>
    <row r="119" ht="14.25" customHeight="1">
      <c r="A119" s="75"/>
      <c r="B119" s="33">
        <v>118.0</v>
      </c>
      <c r="C119" s="39">
        <f t="shared" si="1"/>
        <v>-481.4344818</v>
      </c>
    </row>
    <row r="120" ht="14.25" customHeight="1">
      <c r="A120" s="75"/>
      <c r="B120" s="33">
        <v>119.0</v>
      </c>
      <c r="C120" s="39">
        <f t="shared" si="1"/>
        <v>-490.428609</v>
      </c>
    </row>
    <row r="121" ht="14.25" customHeight="1">
      <c r="A121" s="75"/>
      <c r="B121" s="33">
        <v>120.0</v>
      </c>
      <c r="C121" s="39">
        <f t="shared" si="1"/>
        <v>-499.3915043</v>
      </c>
    </row>
    <row r="122" ht="14.25" customHeight="1">
      <c r="A122" s="75"/>
      <c r="B122" s="33">
        <v>121.0</v>
      </c>
      <c r="C122" s="39">
        <f t="shared" si="1"/>
        <v>-508.3236202</v>
      </c>
    </row>
    <row r="123" ht="14.25" customHeight="1">
      <c r="A123" s="75"/>
      <c r="B123" s="33">
        <v>122.0</v>
      </c>
      <c r="C123" s="39">
        <f t="shared" si="1"/>
        <v>-517.2253986</v>
      </c>
    </row>
    <row r="124" ht="14.25" customHeight="1">
      <c r="A124" s="75"/>
      <c r="B124" s="33">
        <v>123.0</v>
      </c>
      <c r="C124" s="39">
        <f t="shared" si="1"/>
        <v>-526.0972707</v>
      </c>
    </row>
    <row r="125" ht="14.25" customHeight="1">
      <c r="A125" s="75"/>
      <c r="B125" s="33">
        <v>124.0</v>
      </c>
      <c r="C125" s="39">
        <f t="shared" si="1"/>
        <v>-534.9396578</v>
      </c>
    </row>
    <row r="126" ht="14.25" customHeight="1">
      <c r="A126" s="75"/>
      <c r="B126" s="33">
        <v>125.0</v>
      </c>
      <c r="C126" s="39">
        <f t="shared" si="1"/>
        <v>-543.7529714</v>
      </c>
    </row>
    <row r="127" ht="14.25" customHeight="1">
      <c r="A127" s="75"/>
      <c r="B127" s="33">
        <v>126.0</v>
      </c>
      <c r="C127" s="39">
        <f t="shared" si="1"/>
        <v>-552.5376137</v>
      </c>
    </row>
    <row r="128" ht="14.25" customHeight="1">
      <c r="A128" s="75"/>
      <c r="B128" s="33">
        <v>127.0</v>
      </c>
      <c r="C128" s="39">
        <f t="shared" si="1"/>
        <v>-561.2939775</v>
      </c>
    </row>
    <row r="129" ht="14.25" customHeight="1">
      <c r="A129" s="75"/>
      <c r="B129" s="33">
        <v>128.0</v>
      </c>
      <c r="C129" s="39">
        <f t="shared" si="1"/>
        <v>-570.022447</v>
      </c>
    </row>
    <row r="130" ht="14.25" customHeight="1">
      <c r="A130" s="75"/>
      <c r="B130" s="33">
        <v>129.0</v>
      </c>
      <c r="C130" s="39">
        <f t="shared" si="1"/>
        <v>-578.7233975</v>
      </c>
    </row>
    <row r="131" ht="14.25" customHeight="1">
      <c r="A131" s="75"/>
      <c r="B131" s="33">
        <v>130.0</v>
      </c>
      <c r="C131" s="39">
        <f t="shared" si="1"/>
        <v>-587.3971963</v>
      </c>
    </row>
    <row r="132" ht="14.25" customHeight="1">
      <c r="A132" s="75"/>
      <c r="B132" s="33">
        <v>131.0</v>
      </c>
      <c r="C132" s="39">
        <f t="shared" si="1"/>
        <v>-596.0442025</v>
      </c>
    </row>
    <row r="133" ht="14.25" customHeight="1">
      <c r="A133" s="75"/>
      <c r="B133" s="33">
        <v>132.0</v>
      </c>
      <c r="C133" s="39">
        <f t="shared" si="1"/>
        <v>-604.6647671</v>
      </c>
    </row>
    <row r="134" ht="14.25" customHeight="1">
      <c r="A134" s="75"/>
      <c r="B134" s="33">
        <v>133.0</v>
      </c>
      <c r="C134" s="39">
        <f t="shared" si="1"/>
        <v>-613.259234</v>
      </c>
    </row>
    <row r="135" ht="14.25" customHeight="1">
      <c r="A135" s="75"/>
      <c r="B135" s="33">
        <v>134.0</v>
      </c>
      <c r="C135" s="39">
        <f t="shared" si="1"/>
        <v>-621.8279393</v>
      </c>
    </row>
    <row r="136" ht="14.25" customHeight="1">
      <c r="A136" s="75"/>
      <c r="B136" s="33">
        <v>135.0</v>
      </c>
      <c r="C136" s="39">
        <f t="shared" si="1"/>
        <v>-630.3712121</v>
      </c>
    </row>
    <row r="137" ht="14.25" customHeight="1">
      <c r="A137" s="75"/>
      <c r="B137" s="33">
        <v>136.0</v>
      </c>
      <c r="C137" s="39">
        <f t="shared" si="1"/>
        <v>-638.8893746</v>
      </c>
    </row>
    <row r="138" ht="14.25" customHeight="1">
      <c r="A138" s="75"/>
      <c r="B138" s="33">
        <v>137.0</v>
      </c>
      <c r="C138" s="39">
        <f t="shared" si="1"/>
        <v>-647.3827422</v>
      </c>
    </row>
    <row r="139" ht="14.25" customHeight="1">
      <c r="A139" s="75"/>
      <c r="B139" s="33">
        <v>138.0</v>
      </c>
      <c r="C139" s="39">
        <f t="shared" si="1"/>
        <v>-655.8516237</v>
      </c>
    </row>
    <row r="140" ht="14.25" customHeight="1">
      <c r="A140" s="75"/>
      <c r="B140" s="33">
        <v>139.0</v>
      </c>
      <c r="C140" s="39">
        <f t="shared" si="1"/>
        <v>-664.2963216</v>
      </c>
    </row>
    <row r="141" ht="14.25" customHeight="1">
      <c r="A141" s="75"/>
      <c r="B141" s="33">
        <v>140.0</v>
      </c>
      <c r="C141" s="39">
        <f t="shared" si="1"/>
        <v>-672.7171322</v>
      </c>
    </row>
    <row r="142" ht="14.25" customHeight="1">
      <c r="A142" s="75"/>
      <c r="B142" s="33">
        <v>141.0</v>
      </c>
      <c r="C142" s="39">
        <f t="shared" si="1"/>
        <v>-681.1143457</v>
      </c>
    </row>
    <row r="143" ht="14.25" customHeight="1">
      <c r="A143" s="75"/>
      <c r="B143" s="33">
        <v>142.0</v>
      </c>
      <c r="C143" s="39">
        <f t="shared" si="1"/>
        <v>-689.4882465</v>
      </c>
    </row>
    <row r="144" ht="14.25" customHeight="1">
      <c r="A144" s="75"/>
      <c r="B144" s="33">
        <v>143.0</v>
      </c>
      <c r="C144" s="39">
        <f t="shared" si="1"/>
        <v>-697.8391135</v>
      </c>
    </row>
    <row r="145" ht="14.25" customHeight="1">
      <c r="A145" s="75"/>
      <c r="B145" s="33">
        <v>144.0</v>
      </c>
      <c r="C145" s="39">
        <f t="shared" si="1"/>
        <v>-706.1672196</v>
      </c>
    </row>
    <row r="146" ht="14.25" customHeight="1">
      <c r="A146" s="75"/>
      <c r="B146" s="33">
        <v>145.0</v>
      </c>
      <c r="C146" s="39">
        <f t="shared" si="1"/>
        <v>-714.4728329</v>
      </c>
    </row>
    <row r="147" ht="14.25" customHeight="1">
      <c r="A147" s="75"/>
      <c r="B147" s="33">
        <v>146.0</v>
      </c>
      <c r="C147" s="39">
        <f t="shared" si="1"/>
        <v>-722.7562157</v>
      </c>
    </row>
    <row r="148" ht="14.25" customHeight="1">
      <c r="A148" s="75"/>
      <c r="B148" s="33">
        <v>147.0</v>
      </c>
      <c r="C148" s="39">
        <f t="shared" si="1"/>
        <v>-731.0176257</v>
      </c>
    </row>
    <row r="149" ht="14.25" customHeight="1">
      <c r="A149" s="75"/>
      <c r="B149" s="33">
        <v>148.0</v>
      </c>
      <c r="C149" s="39">
        <f t="shared" si="1"/>
        <v>-739.2573154</v>
      </c>
    </row>
    <row r="150" ht="14.25" customHeight="1">
      <c r="A150" s="75"/>
      <c r="B150" s="33">
        <v>149.0</v>
      </c>
      <c r="C150" s="39">
        <f t="shared" si="1"/>
        <v>-747.4755324</v>
      </c>
    </row>
    <row r="151" ht="14.25" customHeight="1">
      <c r="A151" s="75"/>
      <c r="B151" s="33">
        <v>150.0</v>
      </c>
      <c r="C151" s="39">
        <f t="shared" si="1"/>
        <v>-755.6725197</v>
      </c>
    </row>
    <row r="152" ht="14.25" customHeight="1">
      <c r="A152" s="75"/>
      <c r="B152" s="33">
        <v>151.0</v>
      </c>
      <c r="C152" s="39">
        <f t="shared" si="1"/>
        <v>-763.8485157</v>
      </c>
    </row>
    <row r="153" ht="14.25" customHeight="1">
      <c r="A153" s="75"/>
      <c r="B153" s="33">
        <v>152.0</v>
      </c>
      <c r="C153" s="39">
        <f t="shared" si="1"/>
        <v>-772.0037544</v>
      </c>
    </row>
    <row r="154" ht="14.25" customHeight="1">
      <c r="A154" s="75"/>
      <c r="B154" s="33">
        <v>153.0</v>
      </c>
      <c r="C154" s="39">
        <f t="shared" si="1"/>
        <v>-780.1384653</v>
      </c>
    </row>
    <row r="155" ht="14.25" customHeight="1">
      <c r="A155" s="75"/>
      <c r="B155" s="33">
        <v>154.0</v>
      </c>
      <c r="C155" s="39">
        <f t="shared" si="1"/>
        <v>-788.2528739</v>
      </c>
    </row>
    <row r="156" ht="14.25" customHeight="1">
      <c r="A156" s="75"/>
      <c r="B156" s="33">
        <v>155.0</v>
      </c>
      <c r="C156" s="39">
        <f t="shared" si="1"/>
        <v>-796.3472014</v>
      </c>
    </row>
    <row r="157" ht="14.25" customHeight="1">
      <c r="A157" s="75"/>
      <c r="B157" s="33">
        <v>156.0</v>
      </c>
      <c r="C157" s="39">
        <f t="shared" si="1"/>
        <v>-804.4216649</v>
      </c>
    </row>
    <row r="158" ht="14.25" customHeight="1">
      <c r="A158" s="75"/>
      <c r="B158" s="33">
        <v>157.0</v>
      </c>
      <c r="C158" s="39">
        <f t="shared" si="1"/>
        <v>-812.4764779</v>
      </c>
    </row>
    <row r="159" ht="14.25" customHeight="1">
      <c r="A159" s="75"/>
      <c r="B159" s="33">
        <v>158.0</v>
      </c>
      <c r="C159" s="39">
        <f t="shared" si="1"/>
        <v>-820.5118496</v>
      </c>
    </row>
    <row r="160" ht="14.25" customHeight="1">
      <c r="A160" s="75"/>
      <c r="B160" s="33">
        <v>159.0</v>
      </c>
      <c r="C160" s="39">
        <f t="shared" si="1"/>
        <v>-828.5279859</v>
      </c>
    </row>
    <row r="161" ht="14.25" customHeight="1">
      <c r="A161" s="75"/>
      <c r="B161" s="33">
        <v>160.0</v>
      </c>
      <c r="C161" s="39">
        <f t="shared" si="1"/>
        <v>-836.5250889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76</v>
      </c>
    </row>
    <row r="2" ht="14.25" customHeight="1">
      <c r="A2" s="86" t="str">
        <f>IFERROR(__xludf.DUMMYFUNCTION(" IMPORTRANGE(""https://docs.google.com/spreadsheets/d/1JgftX98VsBNKO711eYc3Fa9Zz15f_EDK9u7jIINHpu4/edit?gid=695545632#gid=695545632"",""Roller Coaster!A2:A161"")"),"_VisMaVie_")</f>
        <v>_VisMaVie_</v>
      </c>
      <c r="B2" s="33">
        <v>1.0</v>
      </c>
      <c r="C2" s="39">
        <f t="shared" ref="C2:C161" si="1">800*(1-(B2/($F$1+1)))*POWER((SQRT(($F$1+1)/B2)),1/2)</f>
        <v>2339.028618</v>
      </c>
    </row>
    <row r="3" ht="14.25" customHeight="1">
      <c r="A3" s="86" t="str">
        <f>IFERROR(__xludf.DUMMYFUNCTION("""COMPUTED_VALUE"""),"Mako Lemore")</f>
        <v>Mako Lemore</v>
      </c>
      <c r="B3" s="33">
        <v>2.0</v>
      </c>
      <c r="C3" s="39">
        <f t="shared" si="1"/>
        <v>1941.00077</v>
      </c>
      <c r="E3" s="43"/>
    </row>
    <row r="4" ht="14.25" customHeight="1">
      <c r="A4" s="86" t="str">
        <f>IFERROR(__xludf.DUMMYFUNCTION("""COMPUTED_VALUE"""),"Xenocq79")</f>
        <v>Xenocq79</v>
      </c>
      <c r="B4" s="33">
        <v>3.0</v>
      </c>
      <c r="C4" s="39">
        <f t="shared" si="1"/>
        <v>1730.506955</v>
      </c>
    </row>
    <row r="5" ht="14.25" customHeight="1">
      <c r="A5" s="86" t="str">
        <f>IFERROR(__xludf.DUMMYFUNCTION("""COMPUTED_VALUE"""),"Phil1308")</f>
        <v>Phil1308</v>
      </c>
      <c r="B5" s="33">
        <v>4.0</v>
      </c>
      <c r="C5" s="39">
        <f t="shared" si="1"/>
        <v>1588.655773</v>
      </c>
    </row>
    <row r="6" ht="14.25" customHeight="1">
      <c r="A6" s="86" t="str">
        <f>IFERROR(__xludf.DUMMYFUNCTION("""COMPUTED_VALUE"""),"JM-Chatte")</f>
        <v>JM-Chatte</v>
      </c>
      <c r="B6" s="33">
        <v>5.0</v>
      </c>
      <c r="C6" s="39">
        <f t="shared" si="1"/>
        <v>1481.876253</v>
      </c>
    </row>
    <row r="7" ht="14.25" customHeight="1">
      <c r="A7" s="86" t="str">
        <f>IFERROR(__xludf.DUMMYFUNCTION("""COMPUTED_VALUE"""),"UnPetitJaune")</f>
        <v>UnPetitJaune</v>
      </c>
      <c r="B7" s="33">
        <v>6.0</v>
      </c>
      <c r="C7" s="39">
        <f t="shared" si="1"/>
        <v>1396.183429</v>
      </c>
    </row>
    <row r="8" ht="14.25" customHeight="1">
      <c r="A8" s="86" t="str">
        <f>IFERROR(__xludf.DUMMYFUNCTION("""COMPUTED_VALUE"""),"Redblood92")</f>
        <v>Redblood92</v>
      </c>
      <c r="B8" s="33">
        <v>7.0</v>
      </c>
      <c r="C8" s="39">
        <f t="shared" si="1"/>
        <v>1324.480209</v>
      </c>
    </row>
    <row r="9" ht="14.25" customHeight="1">
      <c r="A9" s="86" t="str">
        <f>IFERROR(__xludf.DUMMYFUNCTION("""COMPUTED_VALUE"""),"Chuckandier")</f>
        <v>Chuckandier</v>
      </c>
      <c r="B9" s="33">
        <v>8.0</v>
      </c>
      <c r="C9" s="39">
        <f t="shared" si="1"/>
        <v>1262.695222</v>
      </c>
    </row>
    <row r="10" ht="14.25" customHeight="1">
      <c r="A10" s="86" t="str">
        <f>IFERROR(__xludf.DUMMYFUNCTION("""COMPUTED_VALUE"""),"Spyke 22")</f>
        <v>Spyke 22</v>
      </c>
      <c r="B10" s="33">
        <v>9.0</v>
      </c>
      <c r="C10" s="39">
        <f t="shared" si="1"/>
        <v>1208.287349</v>
      </c>
    </row>
    <row r="11" ht="14.25" customHeight="1">
      <c r="A11" s="86" t="str">
        <f>IFERROR(__xludf.DUMMYFUNCTION("""COMPUTED_VALUE"""),"BBH 75")</f>
        <v>BBH 75</v>
      </c>
      <c r="B11" s="33">
        <v>10.0</v>
      </c>
      <c r="C11" s="39">
        <f t="shared" si="1"/>
        <v>1159.569399</v>
      </c>
    </row>
    <row r="12" ht="14.25" customHeight="1">
      <c r="A12" s="86" t="str">
        <f>IFERROR(__xludf.DUMMYFUNCTION("""COMPUTED_VALUE"""),"Dr Linebourg")</f>
        <v>Dr Linebourg</v>
      </c>
      <c r="B12" s="33">
        <v>11.0</v>
      </c>
      <c r="C12" s="39">
        <f t="shared" si="1"/>
        <v>1115.366785</v>
      </c>
    </row>
    <row r="13" ht="14.25" customHeight="1">
      <c r="A13" s="86" t="str">
        <f>IFERROR(__xludf.DUMMYFUNCTION("""COMPUTED_VALUE"""),"Legabodu86")</f>
        <v>Legabodu86</v>
      </c>
      <c r="B13" s="33">
        <v>12.0</v>
      </c>
      <c r="C13" s="39">
        <f t="shared" si="1"/>
        <v>1074.830516</v>
      </c>
    </row>
    <row r="14" ht="14.25" customHeight="1">
      <c r="A14" s="86" t="str">
        <f>IFERROR(__xludf.DUMMYFUNCTION("""COMPUTED_VALUE"""),"Foldzilla")</f>
        <v>Foldzilla</v>
      </c>
      <c r="B14" s="33">
        <v>13.0</v>
      </c>
      <c r="C14" s="39">
        <f t="shared" si="1"/>
        <v>1037.327948</v>
      </c>
    </row>
    <row r="15" ht="14.25" customHeight="1">
      <c r="A15" s="86" t="str">
        <f>IFERROR(__xludf.DUMMYFUNCTION("""COMPUTED_VALUE"""),"titounio")</f>
        <v>titounio</v>
      </c>
      <c r="B15" s="33">
        <v>14.0</v>
      </c>
      <c r="C15" s="39">
        <f t="shared" si="1"/>
        <v>1002.375594</v>
      </c>
    </row>
    <row r="16" ht="14.25" customHeight="1">
      <c r="A16" s="86" t="str">
        <f>IFERROR(__xludf.DUMMYFUNCTION("""COMPUTED_VALUE"""),"Baykoku")</f>
        <v>Baykoku</v>
      </c>
      <c r="B16" s="33">
        <v>15.0</v>
      </c>
      <c r="C16" s="39">
        <f t="shared" si="1"/>
        <v>969.596006</v>
      </c>
    </row>
    <row r="17" ht="14.25" customHeight="1">
      <c r="A17" s="86" t="str">
        <f>IFERROR(__xludf.DUMMYFUNCTION("""COMPUTED_VALUE"""),"Blochedu86")</f>
        <v>Blochedu86</v>
      </c>
      <c r="B17" s="33">
        <v>16.0</v>
      </c>
      <c r="C17" s="39">
        <f t="shared" si="1"/>
        <v>938.6891164</v>
      </c>
    </row>
    <row r="18" ht="14.25" customHeight="1">
      <c r="A18" s="86" t="str">
        <f>IFERROR(__xludf.DUMMYFUNCTION("""COMPUTED_VALUE"""),"PSGJM")</f>
        <v>PSGJM</v>
      </c>
      <c r="B18" s="33">
        <v>17.0</v>
      </c>
      <c r="C18" s="39">
        <f t="shared" si="1"/>
        <v>909.4125917</v>
      </c>
    </row>
    <row r="19" ht="14.25" customHeight="1">
      <c r="A19" s="86" t="str">
        <f>IFERROR(__xludf.DUMMYFUNCTION("""COMPUTED_VALUE"""),"COMBERS")</f>
        <v>COMBERS</v>
      </c>
      <c r="B19" s="33">
        <v>18.0</v>
      </c>
      <c r="C19" s="39">
        <f t="shared" si="1"/>
        <v>881.5680226</v>
      </c>
    </row>
    <row r="20" ht="14.25" customHeight="1">
      <c r="A20" s="86" t="str">
        <f>IFERROR(__xludf.DUMMYFUNCTION("""COMPUTED_VALUE"""),"_Sale-Bet_")</f>
        <v>_Sale-Bet_</v>
      </c>
      <c r="B20" s="33">
        <v>19.0</v>
      </c>
      <c r="C20" s="39">
        <f t="shared" si="1"/>
        <v>854.9909867</v>
      </c>
    </row>
    <row r="21" ht="14.25" customHeight="1">
      <c r="A21" s="86" t="str">
        <f>IFERROR(__xludf.DUMMYFUNCTION("""COMPUTED_VALUE"""),"erniedog56x")</f>
        <v>erniedog56x</v>
      </c>
      <c r="B21" s="33">
        <v>20.0</v>
      </c>
      <c r="C21" s="39">
        <f t="shared" si="1"/>
        <v>829.5437582</v>
      </c>
    </row>
    <row r="22" ht="14.25" customHeight="1">
      <c r="A22" s="86" t="str">
        <f>IFERROR(__xludf.DUMMYFUNCTION("""COMPUTED_VALUE"""),"jejehehe")</f>
        <v>jejehehe</v>
      </c>
      <c r="B22" s="33">
        <v>21.0</v>
      </c>
      <c r="C22" s="39">
        <f t="shared" si="1"/>
        <v>805.109862</v>
      </c>
    </row>
    <row r="23" ht="14.25" customHeight="1">
      <c r="A23" s="86" t="str">
        <f>IFERROR(__xludf.DUMMYFUNCTION("""COMPUTED_VALUE"""),"A_iniesta")</f>
        <v>A_iniesta</v>
      </c>
      <c r="B23" s="33">
        <v>22.0</v>
      </c>
      <c r="C23" s="39">
        <f t="shared" si="1"/>
        <v>781.5899428</v>
      </c>
    </row>
    <row r="24" ht="14.25" customHeight="1">
      <c r="A24" s="86" t="str">
        <f>IFERROR(__xludf.DUMMYFUNCTION("""COMPUTED_VALUE"""),"Kiki Bazaar")</f>
        <v>Kiki Bazaar</v>
      </c>
      <c r="B24" s="33">
        <v>23.0</v>
      </c>
      <c r="C24" s="39">
        <f t="shared" si="1"/>
        <v>758.8985865</v>
      </c>
    </row>
    <row r="25" ht="14.25" customHeight="1">
      <c r="A25" s="86" t="str">
        <f>IFERROR(__xludf.DUMMYFUNCTION("""COMPUTED_VALUE"""),"Le MARVEL")</f>
        <v>Le MARVEL</v>
      </c>
      <c r="B25" s="33">
        <v>24.0</v>
      </c>
      <c r="C25" s="39">
        <f t="shared" si="1"/>
        <v>736.9618429</v>
      </c>
    </row>
    <row r="26" ht="14.25" customHeight="1">
      <c r="A26" s="86" t="str">
        <f>IFERROR(__xludf.DUMMYFUNCTION("""COMPUTED_VALUE"""),"Dirty Bazaar")</f>
        <v>Dirty Bazaar</v>
      </c>
      <c r="B26" s="33">
        <v>25.0</v>
      </c>
      <c r="C26" s="39">
        <f t="shared" si="1"/>
        <v>715.7152724</v>
      </c>
    </row>
    <row r="27" ht="14.25" customHeight="1">
      <c r="A27" s="86" t="str">
        <f>IFERROR(__xludf.DUMMYFUNCTION("""COMPUTED_VALUE"""),".BARBAPAPA66")</f>
        <v>.BARBAPAPA66</v>
      </c>
      <c r="B27" s="33">
        <v>26.0</v>
      </c>
      <c r="C27" s="39">
        <f t="shared" si="1"/>
        <v>695.1023907</v>
      </c>
    </row>
    <row r="28" ht="14.25" customHeight="1">
      <c r="A28" s="86" t="str">
        <f>IFERROR(__xludf.DUMMYFUNCTION("""COMPUTED_VALUE"""),"cataleya86")</f>
        <v>cataleya86</v>
      </c>
      <c r="B28" s="33">
        <v>27.0</v>
      </c>
      <c r="C28" s="39">
        <f t="shared" si="1"/>
        <v>675.0734165</v>
      </c>
    </row>
    <row r="29" ht="14.25" customHeight="1">
      <c r="A29" s="86" t="str">
        <f>IFERROR(__xludf.DUMMYFUNCTION("""COMPUTED_VALUE"""),"M2TH___off")</f>
        <v>M2TH___off</v>
      </c>
      <c r="B29" s="33">
        <v>28.0</v>
      </c>
      <c r="C29" s="39">
        <f t="shared" si="1"/>
        <v>655.5842559</v>
      </c>
    </row>
    <row r="30" ht="14.25" customHeight="1">
      <c r="A30" s="86" t="str">
        <f>IFERROR(__xludf.DUMMYFUNCTION("""COMPUTED_VALUE"""),"Rod_John_VI")</f>
        <v>Rod_John_VI</v>
      </c>
      <c r="B30" s="33">
        <v>29.0</v>
      </c>
      <c r="C30" s="39">
        <f t="shared" si="1"/>
        <v>636.595671</v>
      </c>
    </row>
    <row r="31" ht="14.25" customHeight="1">
      <c r="A31" s="86" t="str">
        <f>IFERROR(__xludf.DUMMYFUNCTION("""COMPUTED_VALUE"""),"Scherkan86")</f>
        <v>Scherkan86</v>
      </c>
      <c r="B31" s="33">
        <v>30.0</v>
      </c>
      <c r="C31" s="39">
        <f t="shared" si="1"/>
        <v>618.0725946</v>
      </c>
    </row>
    <row r="32" ht="14.25" customHeight="1">
      <c r="A32" s="86" t="str">
        <f>IFERROR(__xludf.DUMMYFUNCTION("""COMPUTED_VALUE"""),"FridAKahlo")</f>
        <v>FridAKahlo</v>
      </c>
      <c r="B32" s="33">
        <v>31.0</v>
      </c>
      <c r="C32" s="39">
        <f t="shared" si="1"/>
        <v>599.9835611</v>
      </c>
    </row>
    <row r="33" ht="14.25" customHeight="1">
      <c r="A33" s="86" t="str">
        <f>IFERROR(__xludf.DUMMYFUNCTION("""COMPUTED_VALUE"""),"POMB1664")</f>
        <v>POMB1664</v>
      </c>
      <c r="B33" s="33">
        <v>32.0</v>
      </c>
      <c r="C33" s="39">
        <f t="shared" si="1"/>
        <v>582.3002309</v>
      </c>
    </row>
    <row r="34" ht="14.25" customHeight="1">
      <c r="A34" s="31" t="str">
        <f>IFERROR(__xludf.DUMMYFUNCTION("""COMPUTED_VALUE"""),"KamehamehAS")</f>
        <v>KamehamehAS</v>
      </c>
      <c r="B34" s="33">
        <v>33.0</v>
      </c>
      <c r="C34" s="39">
        <f t="shared" si="1"/>
        <v>564.9969906</v>
      </c>
    </row>
    <row r="35" ht="14.25" customHeight="1">
      <c r="A35" s="31" t="str">
        <f>IFERROR(__xludf.DUMMYFUNCTION("""COMPUTED_VALUE"""),"SINGE7")</f>
        <v>SINGE7</v>
      </c>
      <c r="B35" s="33">
        <v>34.0</v>
      </c>
      <c r="C35" s="39">
        <f t="shared" si="1"/>
        <v>548.050615</v>
      </c>
    </row>
    <row r="36" ht="14.25" customHeight="1">
      <c r="A36" s="31" t="str">
        <f>IFERROR(__xludf.DUMMYFUNCTION("""COMPUTED_VALUE"""),"Nanny on pe")</f>
        <v>Nanny on pe</v>
      </c>
      <c r="B36" s="33">
        <v>35.0</v>
      </c>
      <c r="C36" s="39">
        <f t="shared" si="1"/>
        <v>531.4399792</v>
      </c>
    </row>
    <row r="37" ht="14.25" customHeight="1">
      <c r="A37" s="31" t="str">
        <f>IFERROR(__xludf.DUMMYFUNCTION("""COMPUTED_VALUE"""),"emmanuel.g")</f>
        <v>emmanuel.g</v>
      </c>
      <c r="B37" s="33">
        <v>36.0</v>
      </c>
      <c r="C37" s="39">
        <f t="shared" si="1"/>
        <v>515.1458134</v>
      </c>
    </row>
    <row r="38" ht="14.25" customHeight="1">
      <c r="A38" s="31" t="str">
        <f>IFERROR(__xludf.DUMMYFUNCTION("""COMPUTED_VALUE"""),"..mamat86..")</f>
        <v>..mamat86..</v>
      </c>
      <c r="B38" s="33">
        <v>37.0</v>
      </c>
      <c r="C38" s="39">
        <f t="shared" si="1"/>
        <v>499.1504919</v>
      </c>
    </row>
    <row r="39" ht="14.25" customHeight="1">
      <c r="A39" s="31" t="str">
        <f>IFERROR(__xludf.DUMMYFUNCTION("""COMPUTED_VALUE"""),"cassius-86")</f>
        <v>cassius-86</v>
      </c>
      <c r="B39" s="33">
        <v>38.0</v>
      </c>
      <c r="C39" s="39">
        <f t="shared" si="1"/>
        <v>483.4378513</v>
      </c>
    </row>
    <row r="40" ht="14.25" customHeight="1">
      <c r="A40" s="31" t="str">
        <f>IFERROR(__xludf.DUMMYFUNCTION("""COMPUTED_VALUE"""),"ElDail")</f>
        <v>ElDail</v>
      </c>
      <c r="B40" s="33">
        <v>39.0</v>
      </c>
      <c r="C40" s="39">
        <f t="shared" si="1"/>
        <v>467.9930332</v>
      </c>
    </row>
    <row r="41" ht="14.25" customHeight="1">
      <c r="A41" s="31" t="str">
        <f>IFERROR(__xludf.DUMMYFUNCTION("""COMPUTED_VALUE"""),"vicmackey86")</f>
        <v>vicmackey86</v>
      </c>
      <c r="B41" s="33">
        <v>40.0</v>
      </c>
      <c r="C41" s="39">
        <f t="shared" si="1"/>
        <v>452.8023471</v>
      </c>
    </row>
    <row r="42" ht="14.25" customHeight="1">
      <c r="A42" s="31" t="str">
        <f>IFERROR(__xludf.DUMMYFUNCTION("""COMPUTED_VALUE"""),"Fishtipanda")</f>
        <v>Fishtipanda</v>
      </c>
      <c r="B42" s="33">
        <v>41.0</v>
      </c>
      <c r="C42" s="39">
        <f t="shared" si="1"/>
        <v>437.8531513</v>
      </c>
    </row>
    <row r="43" ht="14.25" customHeight="1">
      <c r="A43" s="31" t="str">
        <f>IFERROR(__xludf.DUMMYFUNCTION("""COMPUTED_VALUE"""),"kiki86 x")</f>
        <v>kiki86 x</v>
      </c>
      <c r="B43" s="33">
        <v>42.0</v>
      </c>
      <c r="C43" s="39">
        <f t="shared" si="1"/>
        <v>423.133748</v>
      </c>
    </row>
    <row r="44" ht="14.25" customHeight="1">
      <c r="A44" s="31" t="str">
        <f>IFERROR(__xludf.DUMMYFUNCTION("""COMPUTED_VALUE"""),"SCOTT16")</f>
        <v>SCOTT16</v>
      </c>
      <c r="B44" s="33">
        <v>43.0</v>
      </c>
      <c r="C44" s="39">
        <f t="shared" si="1"/>
        <v>408.6332919</v>
      </c>
    </row>
    <row r="45" ht="14.25" customHeight="1">
      <c r="A45" s="31" t="str">
        <f>IFERROR(__xludf.DUMMYFUNCTION("""COMPUTED_VALUE"""),"Gus enScene")</f>
        <v>Gus enScene</v>
      </c>
      <c r="B45" s="33">
        <v>44.0</v>
      </c>
      <c r="C45" s="39">
        <f t="shared" si="1"/>
        <v>394.3417086</v>
      </c>
    </row>
    <row r="46" ht="14.25" customHeight="1">
      <c r="A46" s="31" t="str">
        <f>IFERROR(__xludf.DUMMYFUNCTION("""COMPUTED_VALUE"""),"Butterfly-as")</f>
        <v>Butterfly-as</v>
      </c>
      <c r="B46" s="33">
        <v>45.0</v>
      </c>
      <c r="C46" s="39">
        <f t="shared" si="1"/>
        <v>380.2496237</v>
      </c>
    </row>
    <row r="47" ht="14.25" customHeight="1">
      <c r="A47" s="31" t="str">
        <f>IFERROR(__xludf.DUMMYFUNCTION("""COMPUTED_VALUE"""),"nono.1er")</f>
        <v>nono.1er</v>
      </c>
      <c r="B47" s="33">
        <v>46.0</v>
      </c>
      <c r="C47" s="39">
        <f t="shared" si="1"/>
        <v>366.3482987</v>
      </c>
    </row>
    <row r="48" ht="14.25" customHeight="1">
      <c r="A48" s="31" t="str">
        <f>IFERROR(__xludf.DUMMYFUNCTION("""COMPUTED_VALUE"""),"8kinder6")</f>
        <v>8kinder6</v>
      </c>
      <c r="B48" s="33">
        <v>47.0</v>
      </c>
      <c r="C48" s="39">
        <f t="shared" si="1"/>
        <v>352.6295747</v>
      </c>
    </row>
    <row r="49" ht="14.25" customHeight="1">
      <c r="A49" s="31" t="str">
        <f>IFERROR(__xludf.DUMMYFUNCTION("""COMPUTED_VALUE"""),"Senfou")</f>
        <v>Senfou</v>
      </c>
      <c r="B49" s="33">
        <v>48.0</v>
      </c>
      <c r="C49" s="39">
        <f t="shared" si="1"/>
        <v>339.0858223</v>
      </c>
    </row>
    <row r="50" ht="14.25" customHeight="1">
      <c r="A50" s="31" t="str">
        <f>IFERROR(__xludf.DUMMYFUNCTION("""COMPUTED_VALUE"""),"_Macash_")</f>
        <v>_Macash_</v>
      </c>
      <c r="B50" s="33">
        <v>49.0</v>
      </c>
      <c r="C50" s="39">
        <f t="shared" si="1"/>
        <v>325.7098964</v>
      </c>
    </row>
    <row r="51" ht="14.25" customHeight="1">
      <c r="A51" s="31" t="str">
        <f>IFERROR(__xludf.DUMMYFUNCTION("""COMPUTED_VALUE"""),"REDSQUIRREL")</f>
        <v>REDSQUIRREL</v>
      </c>
      <c r="B51" s="33">
        <v>50.0</v>
      </c>
      <c r="C51" s="39">
        <f t="shared" si="1"/>
        <v>312.4950959</v>
      </c>
    </row>
    <row r="52" ht="14.25" customHeight="1">
      <c r="A52" s="31" t="str">
        <f>IFERROR(__xludf.DUMMYFUNCTION("""COMPUTED_VALUE"""),"marypops64")</f>
        <v>marypops64</v>
      </c>
      <c r="B52" s="33">
        <v>51.0</v>
      </c>
      <c r="C52" s="39">
        <f t="shared" si="1"/>
        <v>299.4351274</v>
      </c>
    </row>
    <row r="53" ht="14.25" customHeight="1">
      <c r="A53" s="31" t="str">
        <f>IFERROR(__xludf.DUMMYFUNCTION("""COMPUTED_VALUE"""),"RicDeckard")</f>
        <v>RicDeckard</v>
      </c>
      <c r="B53" s="33">
        <v>52.0</v>
      </c>
      <c r="C53" s="39">
        <f t="shared" si="1"/>
        <v>286.5240728</v>
      </c>
    </row>
    <row r="54" ht="14.25" customHeight="1">
      <c r="A54" s="31" t="str">
        <f>IFERROR(__xludf.DUMMYFUNCTION("""COMPUTED_VALUE"""),"Immond")</f>
        <v>Immond</v>
      </c>
      <c r="B54" s="33">
        <v>53.0</v>
      </c>
      <c r="C54" s="39">
        <f t="shared" si="1"/>
        <v>273.7563599</v>
      </c>
    </row>
    <row r="55" ht="14.25" customHeight="1">
      <c r="A55" s="31" t="str">
        <f>IFERROR(__xludf.DUMMYFUNCTION("""COMPUTED_VALUE"""),"StephBoss05")</f>
        <v>StephBoss05</v>
      </c>
      <c r="B55" s="33">
        <v>54.0</v>
      </c>
      <c r="C55" s="39">
        <f t="shared" si="1"/>
        <v>261.1267354</v>
      </c>
    </row>
    <row r="56" ht="14.25" customHeight="1">
      <c r="A56" s="31" t="str">
        <f>IFERROR(__xludf.DUMMYFUNCTION("""COMPUTED_VALUE"""),"gregmoore")</f>
        <v>gregmoore</v>
      </c>
      <c r="B56" s="33">
        <v>55.0</v>
      </c>
      <c r="C56" s="39">
        <f t="shared" si="1"/>
        <v>248.6302414</v>
      </c>
    </row>
    <row r="57" ht="14.25" customHeight="1">
      <c r="A57" s="31" t="str">
        <f>IFERROR(__xludf.DUMMYFUNCTION("""COMPUTED_VALUE"""),"christ86000")</f>
        <v>christ86000</v>
      </c>
      <c r="B57" s="33">
        <v>56.0</v>
      </c>
      <c r="C57" s="39">
        <f t="shared" si="1"/>
        <v>236.2621932</v>
      </c>
    </row>
    <row r="58" ht="14.25" customHeight="1">
      <c r="A58" s="31" t="str">
        <f>IFERROR(__xludf.DUMMYFUNCTION("""COMPUTED_VALUE"""),"fiodor86")</f>
        <v>fiodor86</v>
      </c>
      <c r="B58" s="33">
        <v>57.0</v>
      </c>
      <c r="C58" s="39">
        <f t="shared" si="1"/>
        <v>224.0181595</v>
      </c>
    </row>
    <row r="59" ht="14.25" customHeight="1">
      <c r="A59" s="31" t="str">
        <f>IFERROR(__xludf.DUMMYFUNCTION("""COMPUTED_VALUE"""),"alexinzaghi")</f>
        <v>alexinzaghi</v>
      </c>
      <c r="B59" s="33">
        <v>58.0</v>
      </c>
      <c r="C59" s="39">
        <f t="shared" si="1"/>
        <v>211.8939445</v>
      </c>
    </row>
    <row r="60" ht="14.25" customHeight="1">
      <c r="A60" s="31" t="str">
        <f>IFERROR(__xludf.DUMMYFUNCTION("""COMPUTED_VALUE"""),"Agouty79")</f>
        <v>Agouty79</v>
      </c>
      <c r="B60" s="33">
        <v>59.0</v>
      </c>
      <c r="C60" s="39">
        <f t="shared" si="1"/>
        <v>199.8855711</v>
      </c>
    </row>
    <row r="61" ht="14.25" customHeight="1">
      <c r="A61" s="31" t="str">
        <f>IFERROR(__xludf.DUMMYFUNCTION("""COMPUTED_VALUE"""),"Pitt86700")</f>
        <v>Pitt86700</v>
      </c>
      <c r="B61" s="33">
        <v>60.0</v>
      </c>
      <c r="C61" s="39">
        <f t="shared" si="1"/>
        <v>187.9892659</v>
      </c>
    </row>
    <row r="62" ht="14.25" customHeight="1">
      <c r="A62" s="31" t="str">
        <f>IFERROR(__xludf.DUMMYFUNCTION("""COMPUTED_VALUE"""),"FisherPrice.")</f>
        <v>FisherPrice.</v>
      </c>
      <c r="B62" s="33">
        <v>61.0</v>
      </c>
      <c r="C62" s="39">
        <f t="shared" si="1"/>
        <v>176.2014455</v>
      </c>
    </row>
    <row r="63" ht="14.25" customHeight="1">
      <c r="A63" s="31" t="str">
        <f>IFERROR(__xludf.DUMMYFUNCTION("""COMPUTED_VALUE"""),"francesco0")</f>
        <v>francesco0</v>
      </c>
      <c r="B63" s="33">
        <v>62.0</v>
      </c>
      <c r="C63" s="39">
        <f t="shared" si="1"/>
        <v>164.518704</v>
      </c>
    </row>
    <row r="64" ht="14.25" customHeight="1">
      <c r="A64" s="31" t="str">
        <f>IFERROR(__xludf.DUMMYFUNCTION("""COMPUTED_VALUE"""),"--WondeR--")</f>
        <v>--WondeR--</v>
      </c>
      <c r="B64" s="33">
        <v>63.0</v>
      </c>
      <c r="C64" s="39">
        <f t="shared" si="1"/>
        <v>152.937801</v>
      </c>
    </row>
    <row r="65" ht="14.25" customHeight="1">
      <c r="A65" s="31" t="str">
        <f>IFERROR(__xludf.DUMMYFUNCTION("""COMPUTED_VALUE"""),"rastamokett")</f>
        <v>rastamokett</v>
      </c>
      <c r="B65" s="33">
        <v>64.0</v>
      </c>
      <c r="C65" s="39">
        <f t="shared" si="1"/>
        <v>141.4556511</v>
      </c>
    </row>
    <row r="66" ht="14.25" customHeight="1">
      <c r="A66" s="31" t="str">
        <f>IFERROR(__xludf.DUMMYFUNCTION("""COMPUTED_VALUE"""),"BRUNOWINNER")</f>
        <v>BRUNOWINNER</v>
      </c>
      <c r="B66" s="33">
        <v>65.0</v>
      </c>
      <c r="C66" s="39">
        <f t="shared" si="1"/>
        <v>130.0693141</v>
      </c>
    </row>
    <row r="67" ht="14.25" customHeight="1">
      <c r="A67" s="31" t="str">
        <f>IFERROR(__xludf.DUMMYFUNCTION("""COMPUTED_VALUE"""),"Patgaret")</f>
        <v>Patgaret</v>
      </c>
      <c r="B67" s="33">
        <v>66.0</v>
      </c>
      <c r="C67" s="39">
        <f t="shared" si="1"/>
        <v>118.775986</v>
      </c>
    </row>
    <row r="68" ht="14.25" customHeight="1">
      <c r="A68" s="31" t="str">
        <f>IFERROR(__xludf.DUMMYFUNCTION("""COMPUTED_VALUE"""),"Mikalack")</f>
        <v>Mikalack</v>
      </c>
      <c r="B68" s="33">
        <v>67.0</v>
      </c>
      <c r="C68" s="39">
        <f t="shared" si="1"/>
        <v>107.5729906</v>
      </c>
    </row>
    <row r="69" ht="14.25" customHeight="1">
      <c r="A69" s="31" t="str">
        <f>IFERROR(__xludf.DUMMYFUNCTION("""COMPUTED_VALUE"""),"NIKOGIGI86")</f>
        <v>NIKOGIGI86</v>
      </c>
      <c r="B69" s="33">
        <v>68.0</v>
      </c>
      <c r="C69" s="39">
        <f t="shared" si="1"/>
        <v>96.45777158</v>
      </c>
    </row>
    <row r="70" ht="14.25" customHeight="1">
      <c r="A70" s="31" t="str">
        <f>IFERROR(__xludf.DUMMYFUNCTION("""COMPUTED_VALUE"""),"TontonZgueg")</f>
        <v>TontonZgueg</v>
      </c>
      <c r="B70" s="33">
        <v>69.0</v>
      </c>
      <c r="C70" s="39">
        <f t="shared" si="1"/>
        <v>85.4278856</v>
      </c>
    </row>
    <row r="71" ht="14.25" customHeight="1">
      <c r="A71" s="31" t="str">
        <f>IFERROR(__xludf.DUMMYFUNCTION("""COMPUTED_VALUE"""),"Kilua941")</f>
        <v>Kilua941</v>
      </c>
      <c r="B71" s="33">
        <v>70.0</v>
      </c>
      <c r="C71" s="39">
        <f t="shared" si="1"/>
        <v>74.48099557</v>
      </c>
    </row>
    <row r="72" ht="14.25" customHeight="1">
      <c r="A72" s="31" t="str">
        <f>IFERROR(__xludf.DUMMYFUNCTION("""COMPUTED_VALUE"""),"chatouill86")</f>
        <v>chatouill86</v>
      </c>
      <c r="B72" s="33">
        <v>71.0</v>
      </c>
      <c r="C72" s="39">
        <f t="shared" si="1"/>
        <v>63.61486448</v>
      </c>
    </row>
    <row r="73" ht="14.25" customHeight="1">
      <c r="A73" s="31" t="str">
        <f>IFERROR(__xludf.DUMMYFUNCTION("""COMPUTED_VALUE"""),"sonic86")</f>
        <v>sonic86</v>
      </c>
      <c r="B73" s="33">
        <v>72.0</v>
      </c>
      <c r="C73" s="39">
        <f t="shared" si="1"/>
        <v>52.82734973</v>
      </c>
    </row>
    <row r="74" ht="14.25" customHeight="1">
      <c r="A74" s="31" t="str">
        <f>IFERROR(__xludf.DUMMYFUNCTION("""COMPUTED_VALUE"""),"S.coco")</f>
        <v>S.coco</v>
      </c>
      <c r="B74" s="33">
        <v>73.0</v>
      </c>
      <c r="C74" s="39">
        <f t="shared" si="1"/>
        <v>42.11639783</v>
      </c>
    </row>
    <row r="75" ht="14.25" customHeight="1">
      <c r="A75" s="31" t="str">
        <f>IFERROR(__xludf.DUMMYFUNCTION("""COMPUTED_VALUE"""),"XFLOXANXGEX")</f>
        <v>XFLOXANXGEX</v>
      </c>
      <c r="B75" s="33">
        <v>74.0</v>
      </c>
      <c r="C75" s="39">
        <f t="shared" si="1"/>
        <v>31.48003945</v>
      </c>
    </row>
    <row r="76" ht="14.25" customHeight="1">
      <c r="A76" s="31" t="str">
        <f>IFERROR(__xludf.DUMMYFUNCTION("""COMPUTED_VALUE"""),"belussac")</f>
        <v>belussac</v>
      </c>
      <c r="B76" s="33">
        <v>75.0</v>
      </c>
      <c r="C76" s="39">
        <f t="shared" si="1"/>
        <v>20.9163848</v>
      </c>
    </row>
    <row r="77" ht="14.25" customHeight="1">
      <c r="A77" s="31" t="str">
        <f>IFERROR(__xludf.DUMMYFUNCTION("""COMPUTED_VALUE"""),"iOneGeek")</f>
        <v>iOneGeek</v>
      </c>
      <c r="B77" s="33">
        <v>76.0</v>
      </c>
      <c r="C77" s="39">
        <f t="shared" si="1"/>
        <v>10.42361939</v>
      </c>
    </row>
    <row r="78" ht="14.25" customHeight="1">
      <c r="A78" s="31"/>
      <c r="B78" s="33">
        <v>77.0</v>
      </c>
      <c r="C78" s="39">
        <f t="shared" si="1"/>
        <v>0</v>
      </c>
    </row>
    <row r="79" ht="14.25" customHeight="1">
      <c r="A79" s="31"/>
      <c r="B79" s="33">
        <v>78.0</v>
      </c>
      <c r="C79" s="39">
        <f t="shared" si="1"/>
        <v>-10.35614905</v>
      </c>
    </row>
    <row r="80" ht="14.25" customHeight="1">
      <c r="A80" s="75"/>
      <c r="B80" s="33">
        <v>79.0</v>
      </c>
      <c r="C80" s="39">
        <f t="shared" si="1"/>
        <v>-20.64643941</v>
      </c>
    </row>
    <row r="81" ht="14.25" customHeight="1">
      <c r="A81" s="75"/>
      <c r="B81" s="33">
        <v>80.0</v>
      </c>
      <c r="C81" s="39">
        <f t="shared" si="1"/>
        <v>-30.87242193</v>
      </c>
    </row>
    <row r="82" ht="14.25" customHeight="1">
      <c r="A82" s="75"/>
      <c r="B82" s="33">
        <v>81.0</v>
      </c>
      <c r="C82" s="39">
        <f t="shared" si="1"/>
        <v>-41.03558979</v>
      </c>
    </row>
    <row r="83" ht="14.25" customHeight="1">
      <c r="A83" s="75"/>
      <c r="B83" s="33">
        <v>82.0</v>
      </c>
      <c r="C83" s="39">
        <f t="shared" si="1"/>
        <v>-51.13738129</v>
      </c>
    </row>
    <row r="84" ht="14.25" customHeight="1">
      <c r="A84" s="75"/>
      <c r="B84" s="33">
        <v>83.0</v>
      </c>
      <c r="C84" s="39">
        <f t="shared" si="1"/>
        <v>-61.17918263</v>
      </c>
    </row>
    <row r="85" ht="14.25" customHeight="1">
      <c r="A85" s="75"/>
      <c r="B85" s="33">
        <v>84.0</v>
      </c>
      <c r="C85" s="39">
        <f t="shared" si="1"/>
        <v>-71.16233037</v>
      </c>
    </row>
    <row r="86" ht="14.25" customHeight="1">
      <c r="A86" s="75"/>
      <c r="B86" s="33">
        <v>85.0</v>
      </c>
      <c r="C86" s="39">
        <f t="shared" si="1"/>
        <v>-81.08811386</v>
      </c>
    </row>
    <row r="87" ht="14.25" customHeight="1">
      <c r="A87" s="75"/>
      <c r="B87" s="33">
        <v>86.0</v>
      </c>
      <c r="C87" s="39">
        <f t="shared" si="1"/>
        <v>-90.95777743</v>
      </c>
    </row>
    <row r="88" ht="14.25" customHeight="1">
      <c r="A88" s="75"/>
      <c r="B88" s="33">
        <v>87.0</v>
      </c>
      <c r="C88" s="39">
        <f t="shared" si="1"/>
        <v>-100.7725225</v>
      </c>
    </row>
    <row r="89" ht="14.25" customHeight="1">
      <c r="A89" s="75"/>
      <c r="B89" s="33">
        <v>88.0</v>
      </c>
      <c r="C89" s="39">
        <f t="shared" si="1"/>
        <v>-110.5335097</v>
      </c>
    </row>
    <row r="90" ht="14.25" customHeight="1">
      <c r="A90" s="75"/>
      <c r="B90" s="33">
        <v>89.0</v>
      </c>
      <c r="C90" s="39">
        <f t="shared" si="1"/>
        <v>-120.2418605</v>
      </c>
    </row>
    <row r="91" ht="14.25" customHeight="1">
      <c r="A91" s="75"/>
      <c r="B91" s="33">
        <v>90.0</v>
      </c>
      <c r="C91" s="39">
        <f t="shared" si="1"/>
        <v>-129.8986591</v>
      </c>
    </row>
    <row r="92" ht="14.25" customHeight="1">
      <c r="A92" s="75"/>
      <c r="B92" s="33">
        <v>91.0</v>
      </c>
      <c r="C92" s="39">
        <f t="shared" si="1"/>
        <v>-139.5049542</v>
      </c>
    </row>
    <row r="93" ht="14.25" customHeight="1">
      <c r="A93" s="75"/>
      <c r="B93" s="33">
        <v>92.0</v>
      </c>
      <c r="C93" s="39">
        <f t="shared" si="1"/>
        <v>-149.0617602</v>
      </c>
    </row>
    <row r="94" ht="14.25" customHeight="1">
      <c r="A94" s="75"/>
      <c r="B94" s="33">
        <v>93.0</v>
      </c>
      <c r="C94" s="39">
        <f t="shared" si="1"/>
        <v>-158.5700593</v>
      </c>
    </row>
    <row r="95" ht="14.25" customHeight="1">
      <c r="A95" s="75"/>
      <c r="B95" s="33">
        <v>94.0</v>
      </c>
      <c r="C95" s="39">
        <f t="shared" si="1"/>
        <v>-168.0308023</v>
      </c>
    </row>
    <row r="96" ht="14.25" customHeight="1">
      <c r="A96" s="75"/>
      <c r="B96" s="33">
        <v>95.0</v>
      </c>
      <c r="C96" s="39">
        <f t="shared" si="1"/>
        <v>-177.4449103</v>
      </c>
    </row>
    <row r="97" ht="14.25" customHeight="1">
      <c r="A97" s="75"/>
      <c r="B97" s="33">
        <v>96.0</v>
      </c>
      <c r="C97" s="39">
        <f t="shared" si="1"/>
        <v>-186.8132757</v>
      </c>
    </row>
    <row r="98" ht="14.25" customHeight="1">
      <c r="A98" s="75"/>
      <c r="B98" s="33">
        <v>97.0</v>
      </c>
      <c r="C98" s="39">
        <f t="shared" si="1"/>
        <v>-196.1367638</v>
      </c>
    </row>
    <row r="99" ht="14.25" customHeight="1">
      <c r="A99" s="75"/>
      <c r="B99" s="33">
        <v>98.0</v>
      </c>
      <c r="C99" s="39">
        <f t="shared" si="1"/>
        <v>-205.4162132</v>
      </c>
    </row>
    <row r="100" ht="14.25" customHeight="1">
      <c r="A100" s="75"/>
      <c r="B100" s="33">
        <v>99.0</v>
      </c>
      <c r="C100" s="39">
        <f t="shared" si="1"/>
        <v>-214.6524379</v>
      </c>
    </row>
    <row r="101" ht="14.25" customHeight="1">
      <c r="A101" s="75"/>
      <c r="B101" s="33">
        <v>100.0</v>
      </c>
      <c r="C101" s="39">
        <f t="shared" si="1"/>
        <v>-223.8462273</v>
      </c>
    </row>
    <row r="102" ht="14.25" customHeight="1">
      <c r="A102" s="75"/>
      <c r="B102" s="33">
        <v>101.0</v>
      </c>
      <c r="C102" s="39">
        <f t="shared" si="1"/>
        <v>-232.9983478</v>
      </c>
    </row>
    <row r="103" ht="14.25" customHeight="1">
      <c r="A103" s="75"/>
      <c r="B103" s="33">
        <v>102.0</v>
      </c>
      <c r="C103" s="39">
        <f t="shared" si="1"/>
        <v>-242.1095435</v>
      </c>
    </row>
    <row r="104" ht="14.25" customHeight="1">
      <c r="A104" s="75"/>
      <c r="B104" s="33">
        <v>103.0</v>
      </c>
      <c r="C104" s="39">
        <f t="shared" si="1"/>
        <v>-251.1805372</v>
      </c>
    </row>
    <row r="105" ht="14.25" customHeight="1">
      <c r="A105" s="75"/>
      <c r="B105" s="33">
        <v>104.0</v>
      </c>
      <c r="C105" s="39">
        <f t="shared" si="1"/>
        <v>-260.212031</v>
      </c>
    </row>
    <row r="106" ht="14.25" customHeight="1">
      <c r="A106" s="75"/>
      <c r="B106" s="33">
        <v>105.0</v>
      </c>
      <c r="C106" s="39">
        <f t="shared" si="1"/>
        <v>-269.2047073</v>
      </c>
    </row>
    <row r="107" ht="14.25" customHeight="1">
      <c r="A107" s="75"/>
      <c r="B107" s="33">
        <v>106.0</v>
      </c>
      <c r="C107" s="39">
        <f t="shared" si="1"/>
        <v>-278.1592295</v>
      </c>
    </row>
    <row r="108" ht="14.25" customHeight="1">
      <c r="A108" s="75"/>
      <c r="B108" s="33">
        <v>107.0</v>
      </c>
      <c r="C108" s="39">
        <f t="shared" si="1"/>
        <v>-287.0762427</v>
      </c>
    </row>
    <row r="109" ht="14.25" customHeight="1">
      <c r="A109" s="75"/>
      <c r="B109" s="33">
        <v>108.0</v>
      </c>
      <c r="C109" s="39">
        <f t="shared" si="1"/>
        <v>-295.9563742</v>
      </c>
    </row>
    <row r="110" ht="14.25" customHeight="1">
      <c r="A110" s="75"/>
      <c r="B110" s="33">
        <v>109.0</v>
      </c>
      <c r="C110" s="39">
        <f t="shared" si="1"/>
        <v>-304.8002346</v>
      </c>
    </row>
    <row r="111" ht="14.25" customHeight="1">
      <c r="A111" s="75"/>
      <c r="B111" s="33">
        <v>110.0</v>
      </c>
      <c r="C111" s="39">
        <f t="shared" si="1"/>
        <v>-313.608418</v>
      </c>
    </row>
    <row r="112" ht="14.25" customHeight="1">
      <c r="A112" s="75"/>
      <c r="B112" s="33">
        <v>111.0</v>
      </c>
      <c r="C112" s="39">
        <f t="shared" si="1"/>
        <v>-322.3815028</v>
      </c>
    </row>
    <row r="113" ht="14.25" customHeight="1">
      <c r="A113" s="75"/>
      <c r="B113" s="33">
        <v>112.0</v>
      </c>
      <c r="C113" s="39">
        <f t="shared" si="1"/>
        <v>-331.1200522</v>
      </c>
    </row>
    <row r="114" ht="14.25" customHeight="1">
      <c r="A114" s="75"/>
      <c r="B114" s="33">
        <v>113.0</v>
      </c>
      <c r="C114" s="39">
        <f t="shared" si="1"/>
        <v>-339.8246146</v>
      </c>
    </row>
    <row r="115" ht="14.25" customHeight="1">
      <c r="A115" s="75"/>
      <c r="B115" s="33">
        <v>114.0</v>
      </c>
      <c r="C115" s="39">
        <f t="shared" si="1"/>
        <v>-348.4957245</v>
      </c>
    </row>
    <row r="116" ht="14.25" customHeight="1">
      <c r="A116" s="75"/>
      <c r="B116" s="33">
        <v>115.0</v>
      </c>
      <c r="C116" s="39">
        <f t="shared" si="1"/>
        <v>-357.1339027</v>
      </c>
    </row>
    <row r="117" ht="14.25" customHeight="1">
      <c r="A117" s="75"/>
      <c r="B117" s="33">
        <v>116.0</v>
      </c>
      <c r="C117" s="39">
        <f t="shared" si="1"/>
        <v>-365.7396566</v>
      </c>
    </row>
    <row r="118" ht="14.25" customHeight="1">
      <c r="A118" s="75"/>
      <c r="B118" s="33">
        <v>117.0</v>
      </c>
      <c r="C118" s="39">
        <f t="shared" si="1"/>
        <v>-374.3134813</v>
      </c>
    </row>
    <row r="119" ht="14.25" customHeight="1">
      <c r="A119" s="75"/>
      <c r="B119" s="33">
        <v>118.0</v>
      </c>
      <c r="C119" s="39">
        <f t="shared" si="1"/>
        <v>-382.8558593</v>
      </c>
    </row>
    <row r="120" ht="14.25" customHeight="1">
      <c r="A120" s="75"/>
      <c r="B120" s="33">
        <v>119.0</v>
      </c>
      <c r="C120" s="39">
        <f t="shared" si="1"/>
        <v>-391.3672613</v>
      </c>
    </row>
    <row r="121" ht="14.25" customHeight="1">
      <c r="A121" s="75"/>
      <c r="B121" s="33">
        <v>120.0</v>
      </c>
      <c r="C121" s="39">
        <f t="shared" si="1"/>
        <v>-399.8481465</v>
      </c>
    </row>
    <row r="122" ht="14.25" customHeight="1">
      <c r="A122" s="75"/>
      <c r="B122" s="33">
        <v>121.0</v>
      </c>
      <c r="C122" s="39">
        <f t="shared" si="1"/>
        <v>-408.2989631</v>
      </c>
    </row>
    <row r="123" ht="14.25" customHeight="1">
      <c r="A123" s="75"/>
      <c r="B123" s="33">
        <v>122.0</v>
      </c>
      <c r="C123" s="39">
        <f t="shared" si="1"/>
        <v>-416.7201485</v>
      </c>
    </row>
    <row r="124" ht="14.25" customHeight="1">
      <c r="A124" s="75"/>
      <c r="B124" s="33">
        <v>123.0</v>
      </c>
      <c r="C124" s="39">
        <f t="shared" si="1"/>
        <v>-425.1121298</v>
      </c>
    </row>
    <row r="125" ht="14.25" customHeight="1">
      <c r="A125" s="75"/>
      <c r="B125" s="33">
        <v>124.0</v>
      </c>
      <c r="C125" s="39">
        <f t="shared" si="1"/>
        <v>-433.4753239</v>
      </c>
    </row>
    <row r="126" ht="14.25" customHeight="1">
      <c r="A126" s="75"/>
      <c r="B126" s="33">
        <v>125.0</v>
      </c>
      <c r="C126" s="39">
        <f t="shared" si="1"/>
        <v>-441.810138</v>
      </c>
    </row>
    <row r="127" ht="14.25" customHeight="1">
      <c r="A127" s="75"/>
      <c r="B127" s="33">
        <v>126.0</v>
      </c>
      <c r="C127" s="39">
        <f t="shared" si="1"/>
        <v>-450.1169701</v>
      </c>
    </row>
    <row r="128" ht="14.25" customHeight="1">
      <c r="A128" s="75"/>
      <c r="B128" s="33">
        <v>127.0</v>
      </c>
      <c r="C128" s="39">
        <f t="shared" si="1"/>
        <v>-458.3962089</v>
      </c>
    </row>
    <row r="129" ht="14.25" customHeight="1">
      <c r="A129" s="75"/>
      <c r="B129" s="33">
        <v>128.0</v>
      </c>
      <c r="C129" s="39">
        <f t="shared" si="1"/>
        <v>-466.6482342</v>
      </c>
    </row>
    <row r="130" ht="14.25" customHeight="1">
      <c r="A130" s="75"/>
      <c r="B130" s="33">
        <v>129.0</v>
      </c>
      <c r="C130" s="39">
        <f t="shared" si="1"/>
        <v>-474.8734174</v>
      </c>
    </row>
    <row r="131" ht="14.25" customHeight="1">
      <c r="A131" s="75"/>
      <c r="B131" s="33">
        <v>130.0</v>
      </c>
      <c r="C131" s="39">
        <f t="shared" si="1"/>
        <v>-483.0721214</v>
      </c>
    </row>
    <row r="132" ht="14.25" customHeight="1">
      <c r="A132" s="75"/>
      <c r="B132" s="33">
        <v>131.0</v>
      </c>
      <c r="C132" s="39">
        <f t="shared" si="1"/>
        <v>-491.2447013</v>
      </c>
    </row>
    <row r="133" ht="14.25" customHeight="1">
      <c r="A133" s="75"/>
      <c r="B133" s="33">
        <v>132.0</v>
      </c>
      <c r="C133" s="39">
        <f t="shared" si="1"/>
        <v>-499.3915043</v>
      </c>
    </row>
    <row r="134" ht="14.25" customHeight="1">
      <c r="A134" s="75"/>
      <c r="B134" s="33">
        <v>133.0</v>
      </c>
      <c r="C134" s="39">
        <f t="shared" si="1"/>
        <v>-507.5128699</v>
      </c>
    </row>
    <row r="135" ht="14.25" customHeight="1">
      <c r="A135" s="75"/>
      <c r="B135" s="33">
        <v>134.0</v>
      </c>
      <c r="C135" s="39">
        <f t="shared" si="1"/>
        <v>-515.6091304</v>
      </c>
    </row>
    <row r="136" ht="14.25" customHeight="1">
      <c r="A136" s="75"/>
      <c r="B136" s="33">
        <v>135.0</v>
      </c>
      <c r="C136" s="39">
        <f t="shared" si="1"/>
        <v>-523.6806109</v>
      </c>
    </row>
    <row r="137" ht="14.25" customHeight="1">
      <c r="A137" s="75"/>
      <c r="B137" s="33">
        <v>136.0</v>
      </c>
      <c r="C137" s="39">
        <f t="shared" si="1"/>
        <v>-531.7276296</v>
      </c>
    </row>
    <row r="138" ht="14.25" customHeight="1">
      <c r="A138" s="75"/>
      <c r="B138" s="33">
        <v>137.0</v>
      </c>
      <c r="C138" s="39">
        <f t="shared" si="1"/>
        <v>-539.750498</v>
      </c>
    </row>
    <row r="139" ht="14.25" customHeight="1">
      <c r="A139" s="75"/>
      <c r="B139" s="33">
        <v>138.0</v>
      </c>
      <c r="C139" s="39">
        <f t="shared" si="1"/>
        <v>-547.7495211</v>
      </c>
    </row>
    <row r="140" ht="14.25" customHeight="1">
      <c r="A140" s="75"/>
      <c r="B140" s="33">
        <v>139.0</v>
      </c>
      <c r="C140" s="39">
        <f t="shared" si="1"/>
        <v>-555.7249975</v>
      </c>
    </row>
    <row r="141" ht="14.25" customHeight="1">
      <c r="A141" s="75"/>
      <c r="B141" s="33">
        <v>140.0</v>
      </c>
      <c r="C141" s="39">
        <f t="shared" si="1"/>
        <v>-563.6772196</v>
      </c>
    </row>
    <row r="142" ht="14.25" customHeight="1">
      <c r="A142" s="75"/>
      <c r="B142" s="33">
        <v>141.0</v>
      </c>
      <c r="C142" s="39">
        <f t="shared" si="1"/>
        <v>-571.606474</v>
      </c>
    </row>
    <row r="143" ht="14.25" customHeight="1">
      <c r="A143" s="75"/>
      <c r="B143" s="33">
        <v>142.0</v>
      </c>
      <c r="C143" s="39">
        <f t="shared" si="1"/>
        <v>-579.5130412</v>
      </c>
    </row>
    <row r="144" ht="14.25" customHeight="1">
      <c r="A144" s="75"/>
      <c r="B144" s="33">
        <v>143.0</v>
      </c>
      <c r="C144" s="39">
        <f t="shared" si="1"/>
        <v>-587.3971963</v>
      </c>
    </row>
    <row r="145" ht="14.25" customHeight="1">
      <c r="A145" s="75"/>
      <c r="B145" s="33">
        <v>144.0</v>
      </c>
      <c r="C145" s="39">
        <f t="shared" si="1"/>
        <v>-595.2592088</v>
      </c>
    </row>
    <row r="146" ht="14.25" customHeight="1">
      <c r="A146" s="75"/>
      <c r="B146" s="33">
        <v>145.0</v>
      </c>
      <c r="C146" s="39">
        <f t="shared" si="1"/>
        <v>-603.0993429</v>
      </c>
    </row>
    <row r="147" ht="14.25" customHeight="1">
      <c r="A147" s="75"/>
      <c r="B147" s="33">
        <v>146.0</v>
      </c>
      <c r="C147" s="39">
        <f t="shared" si="1"/>
        <v>-610.9178574</v>
      </c>
    </row>
    <row r="148" ht="14.25" customHeight="1">
      <c r="A148" s="75"/>
      <c r="B148" s="33">
        <v>147.0</v>
      </c>
      <c r="C148" s="39">
        <f t="shared" si="1"/>
        <v>-618.7150062</v>
      </c>
    </row>
    <row r="149" ht="14.25" customHeight="1">
      <c r="A149" s="75"/>
      <c r="B149" s="33">
        <v>148.0</v>
      </c>
      <c r="C149" s="39">
        <f t="shared" si="1"/>
        <v>-626.4910383</v>
      </c>
    </row>
    <row r="150" ht="14.25" customHeight="1">
      <c r="A150" s="75"/>
      <c r="B150" s="33">
        <v>149.0</v>
      </c>
      <c r="C150" s="39">
        <f t="shared" si="1"/>
        <v>-634.2461979</v>
      </c>
    </row>
    <row r="151" ht="14.25" customHeight="1">
      <c r="A151" s="75"/>
      <c r="B151" s="33">
        <v>150.0</v>
      </c>
      <c r="C151" s="39">
        <f t="shared" si="1"/>
        <v>-641.9807244</v>
      </c>
    </row>
    <row r="152" ht="14.25" customHeight="1">
      <c r="A152" s="75"/>
      <c r="B152" s="33">
        <v>151.0</v>
      </c>
      <c r="C152" s="39">
        <f t="shared" si="1"/>
        <v>-649.6948527</v>
      </c>
    </row>
    <row r="153" ht="14.25" customHeight="1">
      <c r="A153" s="75"/>
      <c r="B153" s="33">
        <v>152.0</v>
      </c>
      <c r="C153" s="39">
        <f t="shared" si="1"/>
        <v>-657.3888134</v>
      </c>
    </row>
    <row r="154" ht="14.25" customHeight="1">
      <c r="A154" s="75"/>
      <c r="B154" s="33">
        <v>153.0</v>
      </c>
      <c r="C154" s="39">
        <f t="shared" si="1"/>
        <v>-665.0628325</v>
      </c>
    </row>
    <row r="155" ht="14.25" customHeight="1">
      <c r="A155" s="75"/>
      <c r="B155" s="33">
        <v>154.0</v>
      </c>
      <c r="C155" s="39">
        <f t="shared" si="1"/>
        <v>-672.7171322</v>
      </c>
    </row>
    <row r="156" ht="14.25" customHeight="1">
      <c r="A156" s="75"/>
      <c r="B156" s="33">
        <v>155.0</v>
      </c>
      <c r="C156" s="39">
        <f t="shared" si="1"/>
        <v>-680.3519302</v>
      </c>
    </row>
    <row r="157" ht="14.25" customHeight="1">
      <c r="A157" s="75"/>
      <c r="B157" s="33">
        <v>156.0</v>
      </c>
      <c r="C157" s="39">
        <f t="shared" si="1"/>
        <v>-687.9674405</v>
      </c>
    </row>
    <row r="158" ht="14.25" customHeight="1">
      <c r="A158" s="75"/>
      <c r="B158" s="33">
        <v>157.0</v>
      </c>
      <c r="C158" s="39">
        <f t="shared" si="1"/>
        <v>-695.563873</v>
      </c>
    </row>
    <row r="159" ht="14.25" customHeight="1">
      <c r="A159" s="75"/>
      <c r="B159" s="33">
        <v>158.0</v>
      </c>
      <c r="C159" s="39">
        <f t="shared" si="1"/>
        <v>-703.1414338</v>
      </c>
    </row>
    <row r="160" ht="14.25" customHeight="1">
      <c r="A160" s="75"/>
      <c r="B160" s="33">
        <v>159.0</v>
      </c>
      <c r="C160" s="39">
        <f t="shared" si="1"/>
        <v>-710.7003256</v>
      </c>
    </row>
    <row r="161" ht="14.25" customHeight="1">
      <c r="A161" s="75"/>
      <c r="B161" s="33">
        <v>160.0</v>
      </c>
      <c r="C161" s="39">
        <f t="shared" si="1"/>
        <v>-718.2407471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66</v>
      </c>
    </row>
    <row r="2" ht="14.25" customHeight="1">
      <c r="A2" s="31" t="str">
        <f>IFERROR(__xludf.DUMMYFUNCTION(" IMPORTRANGE(""https://docs.google.com/spreadsheets/d/1ZMZjrm1rjBQ98wabxRnD0u7jSXJB5VeNGiTY2hCQAJQ/edit?gid=695545632#gid=695545632"",""Roller Coaster!A2:A161"")"),"fiodor86")</f>
        <v>fiodor86</v>
      </c>
      <c r="B2" s="33">
        <v>1.0</v>
      </c>
      <c r="C2" s="39">
        <f t="shared" ref="C2:C161" si="1">800*(1-(B2/($F$1+1)))*POWER((SQRT(($F$1+1)/B2)),1/2)</f>
        <v>2254.643182</v>
      </c>
    </row>
    <row r="3" ht="14.25" customHeight="1">
      <c r="A3" s="31" t="str">
        <f>IFERROR(__xludf.DUMMYFUNCTION("""COMPUTED_VALUE"""),".BARBAPAPA66")</f>
        <v>.BARBAPAPA66</v>
      </c>
      <c r="B3" s="33">
        <v>2.0</v>
      </c>
      <c r="C3" s="39">
        <f t="shared" si="1"/>
        <v>1867.195288</v>
      </c>
      <c r="E3" s="43"/>
    </row>
    <row r="4" ht="14.25" customHeight="1">
      <c r="A4" s="31" t="str">
        <f>IFERROR(__xludf.DUMMYFUNCTION("""COMPUTED_VALUE"""),"Nanny on pe")</f>
        <v>Nanny on pe</v>
      </c>
      <c r="B4" s="33">
        <v>3.0</v>
      </c>
      <c r="C4" s="39">
        <f t="shared" si="1"/>
        <v>1661.244459</v>
      </c>
    </row>
    <row r="5" ht="14.25" customHeight="1">
      <c r="A5" s="31" t="str">
        <f>IFERROR(__xludf.DUMMYFUNCTION("""COMPUTED_VALUE"""),"--WondeR--")</f>
        <v>--WondeR--</v>
      </c>
      <c r="B5" s="33">
        <v>4.0</v>
      </c>
      <c r="C5" s="39">
        <f t="shared" si="1"/>
        <v>1521.806506</v>
      </c>
    </row>
    <row r="6" ht="14.25" customHeight="1">
      <c r="A6" s="31" t="str">
        <f>IFERROR(__xludf.DUMMYFUNCTION("""COMPUTED_VALUE"""),"Dirty Bazaar")</f>
        <v>Dirty Bazaar</v>
      </c>
      <c r="B6" s="33">
        <v>5.0</v>
      </c>
      <c r="C6" s="39">
        <f t="shared" si="1"/>
        <v>1416.390722</v>
      </c>
    </row>
    <row r="7" ht="14.25" customHeight="1">
      <c r="A7" s="31" t="str">
        <f>IFERROR(__xludf.DUMMYFUNCTION("""COMPUTED_VALUE"""),"Chuckandier")</f>
        <v>Chuckandier</v>
      </c>
      <c r="B7" s="33">
        <v>6.0</v>
      </c>
      <c r="C7" s="39">
        <f t="shared" si="1"/>
        <v>1331.453205</v>
      </c>
    </row>
    <row r="8" ht="14.25" customHeight="1">
      <c r="A8" s="31" t="str">
        <f>IFERROR(__xludf.DUMMYFUNCTION("""COMPUTED_VALUE"""),"A_iniesta")</f>
        <v>A_iniesta</v>
      </c>
      <c r="B8" s="33">
        <v>7.0</v>
      </c>
      <c r="C8" s="39">
        <f t="shared" si="1"/>
        <v>1260.116288</v>
      </c>
    </row>
    <row r="9" ht="14.25" customHeight="1">
      <c r="A9" s="31" t="str">
        <f>IFERROR(__xludf.DUMMYFUNCTION("""COMPUTED_VALUE"""),"Xenocq79")</f>
        <v>Xenocq79</v>
      </c>
      <c r="B9" s="33">
        <v>8.0</v>
      </c>
      <c r="C9" s="39">
        <f t="shared" si="1"/>
        <v>1198.432008</v>
      </c>
    </row>
    <row r="10" ht="14.25" customHeight="1">
      <c r="A10" s="31" t="str">
        <f>IFERROR(__xludf.DUMMYFUNCTION("""COMPUTED_VALUE"""),"_VisMaVie_")</f>
        <v>_VisMaVie_</v>
      </c>
      <c r="B10" s="33">
        <v>9.0</v>
      </c>
      <c r="C10" s="39">
        <f t="shared" si="1"/>
        <v>1143.934745</v>
      </c>
    </row>
    <row r="11" ht="14.25" customHeight="1">
      <c r="A11" s="31" t="str">
        <f>IFERROR(__xludf.DUMMYFUNCTION("""COMPUTED_VALUE"""),"8kinder6")</f>
        <v>8kinder6</v>
      </c>
      <c r="B11" s="33">
        <v>10.0</v>
      </c>
      <c r="C11" s="39">
        <f t="shared" si="1"/>
        <v>1094.986439</v>
      </c>
    </row>
    <row r="12" ht="14.25" customHeight="1">
      <c r="A12" s="31" t="str">
        <f>IFERROR(__xludf.DUMMYFUNCTION("""COMPUTED_VALUE"""),"jejehehe")</f>
        <v>jejehehe</v>
      </c>
      <c r="B12" s="33">
        <v>11.0</v>
      </c>
      <c r="C12" s="39">
        <f t="shared" si="1"/>
        <v>1050.446022</v>
      </c>
    </row>
    <row r="13" ht="14.25" customHeight="1">
      <c r="A13" s="31" t="str">
        <f>IFERROR(__xludf.DUMMYFUNCTION("""COMPUTED_VALUE"""),"Baykoku")</f>
        <v>Baykoku</v>
      </c>
      <c r="B13" s="33">
        <v>12.0</v>
      </c>
      <c r="C13" s="39">
        <f t="shared" si="1"/>
        <v>1009.488238</v>
      </c>
    </row>
    <row r="14" ht="14.25" customHeight="1">
      <c r="A14" s="31" t="str">
        <f>IFERROR(__xludf.DUMMYFUNCTION("""COMPUTED_VALUE"""),"christ86000")</f>
        <v>christ86000</v>
      </c>
      <c r="B14" s="33">
        <v>13.0</v>
      </c>
      <c r="C14" s="39">
        <f t="shared" si="1"/>
        <v>971.497767</v>
      </c>
    </row>
    <row r="15" ht="14.25" customHeight="1">
      <c r="A15" s="31" t="str">
        <f>IFERROR(__xludf.DUMMYFUNCTION("""COMPUTED_VALUE"""),"_Macash_")</f>
        <v>_Macash_</v>
      </c>
      <c r="B15" s="33">
        <v>14.0</v>
      </c>
      <c r="C15" s="39">
        <f t="shared" si="1"/>
        <v>936.0040883</v>
      </c>
    </row>
    <row r="16" ht="14.25" customHeight="1">
      <c r="A16" s="31" t="str">
        <f>IFERROR(__xludf.DUMMYFUNCTION("""COMPUTED_VALUE"""),"shokooo")</f>
        <v>shokooo</v>
      </c>
      <c r="B16" s="33">
        <v>15.0</v>
      </c>
      <c r="C16" s="39">
        <f t="shared" si="1"/>
        <v>902.6396648</v>
      </c>
    </row>
    <row r="17" ht="14.25" customHeight="1">
      <c r="A17" s="31" t="str">
        <f>IFERROR(__xludf.DUMMYFUNCTION("""COMPUTED_VALUE"""),"JM-Chatte")</f>
        <v>JM-Chatte</v>
      </c>
      <c r="B17" s="33">
        <v>16.0</v>
      </c>
      <c r="C17" s="39">
        <f t="shared" si="1"/>
        <v>871.1121384</v>
      </c>
      <c r="H17" s="93"/>
    </row>
    <row r="18" ht="14.25" customHeight="1">
      <c r="A18" s="31" t="str">
        <f>IFERROR(__xludf.DUMMYFUNCTION("""COMPUTED_VALUE"""),"pinobis")</f>
        <v>pinobis</v>
      </c>
      <c r="B18" s="33">
        <v>17.0</v>
      </c>
      <c r="C18" s="39">
        <f t="shared" si="1"/>
        <v>841.1852696</v>
      </c>
      <c r="H18" s="93"/>
    </row>
    <row r="19" ht="14.25" customHeight="1">
      <c r="A19" s="31" t="str">
        <f>IFERROR(__xludf.DUMMYFUNCTION("""COMPUTED_VALUE"""),"Rod_John_VI")</f>
        <v>Rod_John_VI</v>
      </c>
      <c r="B19" s="33">
        <v>18.0</v>
      </c>
      <c r="C19" s="39">
        <f t="shared" si="1"/>
        <v>812.6655292</v>
      </c>
      <c r="H19" s="93"/>
    </row>
    <row r="20" ht="14.25" customHeight="1">
      <c r="A20" s="31" t="str">
        <f>IFERROR(__xludf.DUMMYFUNCTION("""COMPUTED_VALUE"""),"ElDail")</f>
        <v>ElDail</v>
      </c>
      <c r="B20" s="33">
        <v>19.0</v>
      </c>
      <c r="C20" s="39">
        <f t="shared" si="1"/>
        <v>785.3924501</v>
      </c>
      <c r="H20" s="93"/>
    </row>
    <row r="21" ht="14.25" customHeight="1">
      <c r="A21" s="31" t="str">
        <f>IFERROR(__xludf.DUMMYFUNCTION("""COMPUTED_VALUE"""),"..mamat86..")</f>
        <v>..mamat86..</v>
      </c>
      <c r="B21" s="33">
        <v>20.0</v>
      </c>
      <c r="C21" s="39">
        <f t="shared" si="1"/>
        <v>759.2315448</v>
      </c>
    </row>
    <row r="22" ht="14.25" customHeight="1">
      <c r="A22" s="31" t="str">
        <f>IFERROR(__xludf.DUMMYFUNCTION("""COMPUTED_VALUE"""),"titounio")</f>
        <v>titounio</v>
      </c>
      <c r="B22" s="33">
        <v>21.0</v>
      </c>
      <c r="C22" s="39">
        <f t="shared" si="1"/>
        <v>734.0690151</v>
      </c>
    </row>
    <row r="23" ht="14.25" customHeight="1">
      <c r="A23" s="31" t="str">
        <f>IFERROR(__xludf.DUMMYFUNCTION("""COMPUTED_VALUE"""),"_Sale-Bet_")</f>
        <v>_Sale-Bet_</v>
      </c>
      <c r="B23" s="33">
        <v>22.0</v>
      </c>
      <c r="C23" s="39">
        <f t="shared" si="1"/>
        <v>709.8077364</v>
      </c>
    </row>
    <row r="24" ht="14.25" customHeight="1">
      <c r="A24" s="31" t="str">
        <f>IFERROR(__xludf.DUMMYFUNCTION("""COMPUTED_VALUE"""),"FisherPrice.")</f>
        <v>FisherPrice.</v>
      </c>
      <c r="B24" s="33">
        <v>23.0</v>
      </c>
      <c r="C24" s="39">
        <f t="shared" si="1"/>
        <v>686.3641673</v>
      </c>
    </row>
    <row r="25" ht="14.25" customHeight="1">
      <c r="A25" s="31" t="str">
        <f>IFERROR(__xludf.DUMMYFUNCTION("""COMPUTED_VALUE"""),"NIKOGIGI86")</f>
        <v>NIKOGIGI86</v>
      </c>
      <c r="B25" s="33">
        <v>24.0</v>
      </c>
      <c r="C25" s="39">
        <f t="shared" si="1"/>
        <v>663.6659405</v>
      </c>
    </row>
    <row r="26" ht="14.25" customHeight="1">
      <c r="A26" s="31" t="str">
        <f>IFERROR(__xludf.DUMMYFUNCTION("""COMPUTED_VALUE"""),"Immond")</f>
        <v>Immond</v>
      </c>
      <c r="B26" s="33">
        <v>25.0</v>
      </c>
      <c r="C26" s="39">
        <f t="shared" si="1"/>
        <v>641.6499625</v>
      </c>
    </row>
    <row r="27" ht="14.25" customHeight="1">
      <c r="A27" s="31" t="str">
        <f>IFERROR(__xludf.DUMMYFUNCTION("""COMPUTED_VALUE"""),"S.coco")</f>
        <v>S.coco</v>
      </c>
      <c r="B27" s="33">
        <v>26.0</v>
      </c>
      <c r="C27" s="39">
        <f t="shared" si="1"/>
        <v>620.2608996</v>
      </c>
    </row>
    <row r="28" ht="14.25" customHeight="1">
      <c r="A28" s="31" t="str">
        <f>IFERROR(__xludf.DUMMYFUNCTION("""COMPUTED_VALUE"""),"TontonZgueg")</f>
        <v>TontonZgueg</v>
      </c>
      <c r="B28" s="33">
        <v>27.0</v>
      </c>
      <c r="C28" s="39">
        <f t="shared" si="1"/>
        <v>599.4499596</v>
      </c>
    </row>
    <row r="29" ht="14.25" customHeight="1">
      <c r="A29" s="31" t="str">
        <f>IFERROR(__xludf.DUMMYFUNCTION("""COMPUTED_VALUE"""),"BBH 75")</f>
        <v>BBH 75</v>
      </c>
      <c r="B29" s="33">
        <v>28.0</v>
      </c>
      <c r="C29" s="39">
        <f t="shared" si="1"/>
        <v>579.1739022</v>
      </c>
    </row>
    <row r="30" ht="14.25" customHeight="1">
      <c r="A30" s="31" t="str">
        <f>IFERROR(__xludf.DUMMYFUNCTION("""COMPUTED_VALUE"""),"sonic86")</f>
        <v>sonic86</v>
      </c>
      <c r="B30" s="33">
        <v>29.0</v>
      </c>
      <c r="C30" s="39">
        <f t="shared" si="1"/>
        <v>559.3942296</v>
      </c>
    </row>
    <row r="31" ht="14.25" customHeight="1">
      <c r="A31" s="31" t="str">
        <f>IFERROR(__xludf.DUMMYFUNCTION("""COMPUTED_VALUE"""),"BRUNOWINNER")</f>
        <v>BRUNOWINNER</v>
      </c>
      <c r="B31" s="33">
        <v>30.0</v>
      </c>
      <c r="C31" s="39">
        <f t="shared" si="1"/>
        <v>540.0765185</v>
      </c>
    </row>
    <row r="32" ht="14.25" customHeight="1">
      <c r="A32" s="31" t="str">
        <f>IFERROR(__xludf.DUMMYFUNCTION("""COMPUTED_VALUE"""),"Mikalack")</f>
        <v>Mikalack</v>
      </c>
      <c r="B32" s="33">
        <v>31.0</v>
      </c>
      <c r="C32" s="39">
        <f t="shared" si="1"/>
        <v>521.1898655</v>
      </c>
    </row>
    <row r="33" ht="14.25" customHeight="1">
      <c r="A33" s="31" t="str">
        <f>IFERROR(__xludf.DUMMYFUNCTION("""COMPUTED_VALUE"""),"Legabodu86")</f>
        <v>Legabodu86</v>
      </c>
      <c r="B33" s="33">
        <v>32.0</v>
      </c>
      <c r="C33" s="39">
        <f t="shared" si="1"/>
        <v>502.7064237</v>
      </c>
    </row>
    <row r="34" ht="14.25" customHeight="1">
      <c r="A34" s="31" t="str">
        <f>IFERROR(__xludf.DUMMYFUNCTION("""COMPUTED_VALUE"""),"kiki86 x")</f>
        <v>kiki86 x</v>
      </c>
      <c r="B34" s="33">
        <v>33.0</v>
      </c>
      <c r="C34" s="39">
        <f t="shared" si="1"/>
        <v>484.6010123</v>
      </c>
    </row>
    <row r="35" ht="14.25" customHeight="1">
      <c r="A35" s="31" t="str">
        <f>IFERROR(__xludf.DUMMYFUNCTION("""COMPUTED_VALUE"""),"Agouty79")</f>
        <v>Agouty79</v>
      </c>
      <c r="B35" s="33">
        <v>34.0</v>
      </c>
      <c r="C35" s="39">
        <f t="shared" si="1"/>
        <v>466.8507873</v>
      </c>
    </row>
    <row r="36" ht="14.25" customHeight="1">
      <c r="A36" s="31" t="str">
        <f>IFERROR(__xludf.DUMMYFUNCTION("""COMPUTED_VALUE"""),"Mitch")</f>
        <v>Mitch</v>
      </c>
      <c r="B36" s="33">
        <v>35.0</v>
      </c>
      <c r="C36" s="39">
        <f t="shared" si="1"/>
        <v>449.4349605</v>
      </c>
    </row>
    <row r="37" ht="14.25" customHeight="1">
      <c r="A37" s="31" t="str">
        <f>IFERROR(__xludf.DUMMYFUNCTION("""COMPUTED_VALUE"""),"FridAKahlo")</f>
        <v>FridAKahlo</v>
      </c>
      <c r="B37" s="33">
        <v>36.0</v>
      </c>
      <c r="C37" s="39">
        <f t="shared" si="1"/>
        <v>432.33456</v>
      </c>
    </row>
    <row r="38" ht="14.25" customHeight="1">
      <c r="A38" s="31" t="str">
        <f>IFERROR(__xludf.DUMMYFUNCTION("""COMPUTED_VALUE"""),"emmanuel.g")</f>
        <v>emmanuel.g</v>
      </c>
      <c r="B38" s="33">
        <v>37.0</v>
      </c>
      <c r="C38" s="39">
        <f t="shared" si="1"/>
        <v>415.5322242</v>
      </c>
    </row>
    <row r="39" ht="14.25" customHeight="1">
      <c r="A39" s="31" t="str">
        <f>IFERROR(__xludf.DUMMYFUNCTION("""COMPUTED_VALUE"""),"gregmoore")</f>
        <v>gregmoore</v>
      </c>
      <c r="B39" s="33">
        <v>38.0</v>
      </c>
      <c r="C39" s="39">
        <f t="shared" si="1"/>
        <v>399.0120246</v>
      </c>
    </row>
    <row r="40" ht="14.25" customHeight="1">
      <c r="A40" s="31" t="str">
        <f>IFERROR(__xludf.DUMMYFUNCTION("""COMPUTED_VALUE"""),"roudoudou759")</f>
        <v>roudoudou759</v>
      </c>
      <c r="B40" s="33">
        <v>39.0</v>
      </c>
      <c r="C40" s="39">
        <f t="shared" si="1"/>
        <v>382.7593114</v>
      </c>
    </row>
    <row r="41" ht="14.25" customHeight="1">
      <c r="A41" s="31" t="str">
        <f>IFERROR(__xludf.DUMMYFUNCTION("""COMPUTED_VALUE"""),"UnPetitJaune")</f>
        <v>UnPetitJaune</v>
      </c>
      <c r="B41" s="33">
        <v>40.0</v>
      </c>
      <c r="C41" s="39">
        <f t="shared" si="1"/>
        <v>366.7605804</v>
      </c>
    </row>
    <row r="42" ht="14.25" customHeight="1">
      <c r="A42" s="31" t="str">
        <f>IFERROR(__xludf.DUMMYFUNCTION("""COMPUTED_VALUE"""),"alexinzaghi")</f>
        <v>alexinzaghi</v>
      </c>
      <c r="B42" s="33">
        <v>41.0</v>
      </c>
      <c r="C42" s="39">
        <f t="shared" si="1"/>
        <v>351.0033559</v>
      </c>
    </row>
    <row r="43" ht="14.25" customHeight="1">
      <c r="A43" s="31" t="str">
        <f>IFERROR(__xludf.DUMMYFUNCTION("""COMPUTED_VALUE"""),"SCOTT16")</f>
        <v>SCOTT16</v>
      </c>
      <c r="B43" s="33">
        <v>42.0</v>
      </c>
      <c r="C43" s="39">
        <f t="shared" si="1"/>
        <v>335.4760888</v>
      </c>
    </row>
    <row r="44" ht="14.25" customHeight="1">
      <c r="A44" s="31" t="str">
        <f>IFERROR(__xludf.DUMMYFUNCTION("""COMPUTED_VALUE"""),"Le_Pictavien")</f>
        <v>Le_Pictavien</v>
      </c>
      <c r="B44" s="33">
        <v>43.0</v>
      </c>
      <c r="C44" s="39">
        <f t="shared" si="1"/>
        <v>320.1680661</v>
      </c>
    </row>
    <row r="45" ht="14.25" customHeight="1">
      <c r="A45" s="31" t="str">
        <f>IFERROR(__xludf.DUMMYFUNCTION("""COMPUTED_VALUE"""),"Kilua941")</f>
        <v>Kilua941</v>
      </c>
      <c r="B45" s="33">
        <v>44.0</v>
      </c>
      <c r="C45" s="39">
        <f t="shared" si="1"/>
        <v>305.0693325</v>
      </c>
    </row>
    <row r="46" ht="14.25" customHeight="1">
      <c r="A46" s="31" t="str">
        <f>IFERROR(__xludf.DUMMYFUNCTION("""COMPUTED_VALUE"""),"Pitt86700")</f>
        <v>Pitt86700</v>
      </c>
      <c r="B46" s="33">
        <v>45.0</v>
      </c>
      <c r="C46" s="39">
        <f t="shared" si="1"/>
        <v>290.1706198</v>
      </c>
    </row>
    <row r="47" ht="14.25" customHeight="1">
      <c r="A47" s="31" t="str">
        <f>IFERROR(__xludf.DUMMYFUNCTION("""COMPUTED_VALUE"""),"Le MARVEL")</f>
        <v>Le MARVEL</v>
      </c>
      <c r="B47" s="33">
        <v>46.0</v>
      </c>
      <c r="C47" s="39">
        <f t="shared" si="1"/>
        <v>275.4632847</v>
      </c>
    </row>
    <row r="48" ht="14.25" customHeight="1">
      <c r="A48" s="31" t="str">
        <f>IFERROR(__xludf.DUMMYFUNCTION("""COMPUTED_VALUE"""),"Mako Lemore")</f>
        <v>Mako Lemore</v>
      </c>
      <c r="B48" s="33">
        <v>47.0</v>
      </c>
      <c r="C48" s="39">
        <f t="shared" si="1"/>
        <v>260.9392538</v>
      </c>
    </row>
    <row r="49" ht="14.25" customHeight="1">
      <c r="A49" s="31" t="str">
        <f>IFERROR(__xludf.DUMMYFUNCTION("""COMPUTED_VALUE"""),"Fishtipanda")</f>
        <v>Fishtipanda</v>
      </c>
      <c r="B49" s="33">
        <v>48.0</v>
      </c>
      <c r="C49" s="39">
        <f t="shared" si="1"/>
        <v>246.5909743</v>
      </c>
    </row>
    <row r="50" ht="14.25" customHeight="1">
      <c r="A50" s="31" t="str">
        <f>IFERROR(__xludf.DUMMYFUNCTION("""COMPUTED_VALUE"""),"Scherkan86")</f>
        <v>Scherkan86</v>
      </c>
      <c r="B50" s="33">
        <v>49.0</v>
      </c>
      <c r="C50" s="39">
        <f t="shared" si="1"/>
        <v>232.4113696</v>
      </c>
    </row>
    <row r="51" ht="14.25" customHeight="1">
      <c r="A51" s="31" t="str">
        <f>IFERROR(__xludf.DUMMYFUNCTION("""COMPUTED_VALUE"""),"KamehamehAS")</f>
        <v>KamehamehAS</v>
      </c>
      <c r="B51" s="33">
        <v>50.0</v>
      </c>
      <c r="C51" s="39">
        <f t="shared" si="1"/>
        <v>218.3938001</v>
      </c>
    </row>
    <row r="52" ht="14.25" customHeight="1">
      <c r="A52" s="31" t="str">
        <f>IFERROR(__xludf.DUMMYFUNCTION("""COMPUTED_VALUE"""),"Spyke 22")</f>
        <v>Spyke 22</v>
      </c>
      <c r="B52" s="33">
        <v>51.0</v>
      </c>
      <c r="C52" s="39">
        <f t="shared" si="1"/>
        <v>204.5320276</v>
      </c>
    </row>
    <row r="53" ht="14.25" customHeight="1">
      <c r="A53" s="31" t="str">
        <f>IFERROR(__xludf.DUMMYFUNCTION("""COMPUTED_VALUE"""),"Gus enScene")</f>
        <v>Gus enScene</v>
      </c>
      <c r="B53" s="33">
        <v>52.0</v>
      </c>
      <c r="C53" s="39">
        <f t="shared" si="1"/>
        <v>190.820183</v>
      </c>
    </row>
    <row r="54" ht="14.25" customHeight="1">
      <c r="A54" s="31" t="str">
        <f>IFERROR(__xludf.DUMMYFUNCTION("""COMPUTED_VALUE"""),"cassius-86")</f>
        <v>cassius-86</v>
      </c>
      <c r="B54" s="33">
        <v>53.0</v>
      </c>
      <c r="C54" s="39">
        <f t="shared" si="1"/>
        <v>177.2527383</v>
      </c>
    </row>
    <row r="55" ht="14.25" customHeight="1">
      <c r="A55" s="31" t="str">
        <f>IFERROR(__xludf.DUMMYFUNCTION("""COMPUTED_VALUE"""),"Dr Linebourg")</f>
        <v>Dr Linebourg</v>
      </c>
      <c r="B55" s="33">
        <v>54.0</v>
      </c>
      <c r="C55" s="39">
        <f t="shared" si="1"/>
        <v>163.8244797</v>
      </c>
    </row>
    <row r="56" ht="14.25" customHeight="1">
      <c r="A56" s="31" t="str">
        <f>IFERROR(__xludf.DUMMYFUNCTION("""COMPUTED_VALUE"""),"Redblood92")</f>
        <v>Redblood92</v>
      </c>
      <c r="B56" s="33">
        <v>55.0</v>
      </c>
      <c r="C56" s="39">
        <f t="shared" si="1"/>
        <v>150.5304842</v>
      </c>
    </row>
    <row r="57" ht="14.25" customHeight="1">
      <c r="A57" s="31" t="str">
        <f>IFERROR(__xludf.DUMMYFUNCTION("""COMPUTED_VALUE"""),"XFLOXANXGEX")</f>
        <v>XFLOXANXGEX</v>
      </c>
      <c r="B57" s="33">
        <v>56.0</v>
      </c>
      <c r="C57" s="39">
        <f t="shared" si="1"/>
        <v>137.3660985</v>
      </c>
    </row>
    <row r="58" ht="14.25" customHeight="1">
      <c r="A58" s="31" t="str">
        <f>IFERROR(__xludf.DUMMYFUNCTION("""COMPUTED_VALUE"""),"cataleya86")</f>
        <v>cataleya86</v>
      </c>
      <c r="B58" s="33">
        <v>57.0</v>
      </c>
      <c r="C58" s="39">
        <f t="shared" si="1"/>
        <v>124.3269189</v>
      </c>
    </row>
    <row r="59" ht="14.25" customHeight="1">
      <c r="A59" s="31" t="str">
        <f>IFERROR(__xludf.DUMMYFUNCTION("""COMPUTED_VALUE"""),"SINGE7")</f>
        <v>SINGE7</v>
      </c>
      <c r="B59" s="33">
        <v>58.0</v>
      </c>
      <c r="C59" s="39">
        <f t="shared" si="1"/>
        <v>111.4087742</v>
      </c>
    </row>
    <row r="60" ht="14.25" customHeight="1">
      <c r="A60" s="31" t="str">
        <f>IFERROR(__xludf.DUMMYFUNCTION("""COMPUTED_VALUE"""),"Foldzilla")</f>
        <v>Foldzilla</v>
      </c>
      <c r="B60" s="33">
        <v>59.0</v>
      </c>
      <c r="C60" s="39">
        <f t="shared" si="1"/>
        <v>98.60770907</v>
      </c>
    </row>
    <row r="61" ht="14.25" customHeight="1">
      <c r="A61" s="31" t="str">
        <f>IFERROR(__xludf.DUMMYFUNCTION("""COMPUTED_VALUE"""),"Kiki Bazaar")</f>
        <v>Kiki Bazaar</v>
      </c>
      <c r="B61" s="33">
        <v>60.0</v>
      </c>
      <c r="C61" s="39">
        <f t="shared" si="1"/>
        <v>85.91996914</v>
      </c>
    </row>
    <row r="62" ht="14.25" customHeight="1">
      <c r="A62" s="31" t="str">
        <f>IFERROR(__xludf.DUMMYFUNCTION("""COMPUTED_VALUE"""),"erniedog56x")</f>
        <v>erniedog56x</v>
      </c>
      <c r="B62" s="33">
        <v>61.0</v>
      </c>
      <c r="C62" s="39">
        <f t="shared" si="1"/>
        <v>73.34198781</v>
      </c>
    </row>
    <row r="63" ht="14.25" customHeight="1">
      <c r="A63" s="31" t="str">
        <f>IFERROR(__xludf.DUMMYFUNCTION("""COMPUTED_VALUE"""),"COMBERS")</f>
        <v>COMBERS</v>
      </c>
      <c r="B63" s="33">
        <v>62.0</v>
      </c>
      <c r="C63" s="39">
        <f t="shared" si="1"/>
        <v>60.87037355</v>
      </c>
    </row>
    <row r="64" ht="14.25" customHeight="1">
      <c r="A64" s="31" t="str">
        <f>IFERROR(__xludf.DUMMYFUNCTION("""COMPUTED_VALUE"""),"Phil1308")</f>
        <v>Phil1308</v>
      </c>
      <c r="B64" s="33">
        <v>63.0</v>
      </c>
      <c r="C64" s="39">
        <f t="shared" si="1"/>
        <v>48.50189856</v>
      </c>
    </row>
    <row r="65" ht="14.25" customHeight="1">
      <c r="A65" s="31" t="str">
        <f>IFERROR(__xludf.DUMMYFUNCTION("""COMPUTED_VALUE"""),"Senfou")</f>
        <v>Senfou</v>
      </c>
      <c r="B65" s="33">
        <v>64.0</v>
      </c>
      <c r="C65" s="39">
        <f t="shared" si="1"/>
        <v>36.23348825</v>
      </c>
    </row>
    <row r="66" ht="14.25" customHeight="1">
      <c r="A66" s="31" t="str">
        <f>IFERROR(__xludf.DUMMYFUNCTION("""COMPUTED_VALUE"""),"chatouill86")</f>
        <v>chatouill86</v>
      </c>
      <c r="B66" s="33">
        <v>65.0</v>
      </c>
      <c r="C66" s="39">
        <f t="shared" si="1"/>
        <v>24.06221159</v>
      </c>
    </row>
    <row r="67" ht="14.25" customHeight="1">
      <c r="A67" s="31" t="str">
        <f>IFERROR(__xludf.DUMMYFUNCTION("""COMPUTED_VALUE"""),"StephBoss05")</f>
        <v>StephBoss05</v>
      </c>
      <c r="B67" s="33">
        <v>66.0</v>
      </c>
      <c r="C67" s="39">
        <f t="shared" si="1"/>
        <v>11.98527218</v>
      </c>
    </row>
    <row r="68" ht="14.25" customHeight="1">
      <c r="A68" s="31"/>
      <c r="B68" s="33">
        <v>67.0</v>
      </c>
      <c r="C68" s="39">
        <f t="shared" si="1"/>
        <v>0</v>
      </c>
    </row>
    <row r="69" ht="14.25" customHeight="1">
      <c r="A69" s="31"/>
      <c r="B69" s="33">
        <v>68.0</v>
      </c>
      <c r="C69" s="39">
        <f t="shared" si="1"/>
        <v>-11.89615617</v>
      </c>
    </row>
    <row r="70" ht="14.25" customHeight="1">
      <c r="A70" s="31"/>
      <c r="B70" s="33">
        <v>69.0</v>
      </c>
      <c r="C70" s="39">
        <f t="shared" si="1"/>
        <v>-23.7056358</v>
      </c>
    </row>
    <row r="71" ht="14.25" customHeight="1">
      <c r="A71" s="31"/>
      <c r="B71" s="33">
        <v>70.0</v>
      </c>
      <c r="C71" s="39">
        <f t="shared" si="1"/>
        <v>-35.43077318</v>
      </c>
    </row>
    <row r="72" ht="14.25" customHeight="1">
      <c r="A72" s="31"/>
      <c r="B72" s="33">
        <v>71.0</v>
      </c>
      <c r="C72" s="39">
        <f t="shared" si="1"/>
        <v>-47.07380339</v>
      </c>
    </row>
    <row r="73" ht="14.25" customHeight="1">
      <c r="A73" s="31"/>
      <c r="B73" s="33">
        <v>72.0</v>
      </c>
      <c r="C73" s="39">
        <f t="shared" si="1"/>
        <v>-58.63686802</v>
      </c>
    </row>
    <row r="74" ht="14.25" customHeight="1">
      <c r="A74" s="31"/>
      <c r="B74" s="33">
        <v>73.0</v>
      </c>
      <c r="C74" s="39">
        <f t="shared" si="1"/>
        <v>-70.12202033</v>
      </c>
    </row>
    <row r="75" ht="14.25" customHeight="1">
      <c r="A75" s="31"/>
      <c r="B75" s="33">
        <v>74.0</v>
      </c>
      <c r="C75" s="39">
        <f t="shared" si="1"/>
        <v>-81.53123015</v>
      </c>
    </row>
    <row r="76" ht="14.25" customHeight="1">
      <c r="A76" s="31"/>
      <c r="B76" s="33">
        <v>75.0</v>
      </c>
      <c r="C76" s="39">
        <f t="shared" si="1"/>
        <v>-92.86638841</v>
      </c>
    </row>
    <row r="77" ht="14.25" customHeight="1">
      <c r="A77" s="31"/>
      <c r="B77" s="33">
        <v>76.0</v>
      </c>
      <c r="C77" s="39">
        <f t="shared" si="1"/>
        <v>-104.1293114</v>
      </c>
    </row>
    <row r="78" ht="14.25" customHeight="1">
      <c r="A78" s="31"/>
      <c r="B78" s="33">
        <v>77.0</v>
      </c>
      <c r="C78" s="39">
        <f t="shared" si="1"/>
        <v>-115.3217446</v>
      </c>
    </row>
    <row r="79" ht="14.25" customHeight="1">
      <c r="A79" s="31"/>
      <c r="B79" s="33">
        <v>78.0</v>
      </c>
      <c r="C79" s="39">
        <f t="shared" si="1"/>
        <v>-126.4453665</v>
      </c>
    </row>
    <row r="80" ht="14.25" customHeight="1">
      <c r="A80" s="75"/>
      <c r="B80" s="33">
        <v>79.0</v>
      </c>
      <c r="C80" s="39">
        <f t="shared" si="1"/>
        <v>-137.501792</v>
      </c>
    </row>
    <row r="81" ht="14.25" customHeight="1">
      <c r="A81" s="75"/>
      <c r="B81" s="33">
        <v>80.0</v>
      </c>
      <c r="C81" s="39">
        <f t="shared" si="1"/>
        <v>-148.4925757</v>
      </c>
    </row>
    <row r="82" ht="14.25" customHeight="1">
      <c r="A82" s="75"/>
      <c r="B82" s="33">
        <v>81.0</v>
      </c>
      <c r="C82" s="39">
        <f t="shared" si="1"/>
        <v>-159.4192149</v>
      </c>
    </row>
    <row r="83" ht="14.25" customHeight="1">
      <c r="A83" s="75"/>
      <c r="B83" s="33">
        <v>82.0</v>
      </c>
      <c r="C83" s="39">
        <f t="shared" si="1"/>
        <v>-170.2831522</v>
      </c>
    </row>
    <row r="84" ht="14.25" customHeight="1">
      <c r="A84" s="75"/>
      <c r="B84" s="33">
        <v>83.0</v>
      </c>
      <c r="C84" s="39">
        <f t="shared" si="1"/>
        <v>-181.0857785</v>
      </c>
    </row>
    <row r="85" ht="14.25" customHeight="1">
      <c r="A85" s="75"/>
      <c r="B85" s="33">
        <v>84.0</v>
      </c>
      <c r="C85" s="39">
        <f t="shared" si="1"/>
        <v>-191.8284355</v>
      </c>
    </row>
    <row r="86" ht="14.25" customHeight="1">
      <c r="A86" s="75"/>
      <c r="B86" s="33">
        <v>85.0</v>
      </c>
      <c r="C86" s="39">
        <f t="shared" si="1"/>
        <v>-202.5124178</v>
      </c>
    </row>
    <row r="87" ht="14.25" customHeight="1">
      <c r="A87" s="75"/>
      <c r="B87" s="33">
        <v>86.0</v>
      </c>
      <c r="C87" s="39">
        <f t="shared" si="1"/>
        <v>-213.1389751</v>
      </c>
    </row>
    <row r="88" ht="14.25" customHeight="1">
      <c r="A88" s="75"/>
      <c r="B88" s="33">
        <v>87.0</v>
      </c>
      <c r="C88" s="39">
        <f t="shared" si="1"/>
        <v>-223.7093147</v>
      </c>
    </row>
    <row r="89" ht="14.25" customHeight="1">
      <c r="A89" s="75"/>
      <c r="B89" s="33">
        <v>88.0</v>
      </c>
      <c r="C89" s="39">
        <f t="shared" si="1"/>
        <v>-234.2246031</v>
      </c>
    </row>
    <row r="90" ht="14.25" customHeight="1">
      <c r="A90" s="75"/>
      <c r="B90" s="33">
        <v>89.0</v>
      </c>
      <c r="C90" s="39">
        <f t="shared" si="1"/>
        <v>-244.6859677</v>
      </c>
    </row>
    <row r="91" ht="14.25" customHeight="1">
      <c r="A91" s="75"/>
      <c r="B91" s="33">
        <v>90.0</v>
      </c>
      <c r="C91" s="39">
        <f t="shared" si="1"/>
        <v>-255.0944992</v>
      </c>
    </row>
    <row r="92" ht="14.25" customHeight="1">
      <c r="A92" s="75"/>
      <c r="B92" s="33">
        <v>91.0</v>
      </c>
      <c r="C92" s="39">
        <f t="shared" si="1"/>
        <v>-265.4512523</v>
      </c>
    </row>
    <row r="93" ht="14.25" customHeight="1">
      <c r="A93" s="75"/>
      <c r="B93" s="33">
        <v>92.0</v>
      </c>
      <c r="C93" s="39">
        <f t="shared" si="1"/>
        <v>-275.7572483</v>
      </c>
    </row>
    <row r="94" ht="14.25" customHeight="1">
      <c r="A94" s="75"/>
      <c r="B94" s="33">
        <v>93.0</v>
      </c>
      <c r="C94" s="39">
        <f t="shared" si="1"/>
        <v>-286.0134758</v>
      </c>
    </row>
    <row r="95" ht="14.25" customHeight="1">
      <c r="A95" s="75"/>
      <c r="B95" s="33">
        <v>94.0</v>
      </c>
      <c r="C95" s="39">
        <f t="shared" si="1"/>
        <v>-296.2208922</v>
      </c>
    </row>
    <row r="96" ht="14.25" customHeight="1">
      <c r="A96" s="75"/>
      <c r="B96" s="33">
        <v>95.0</v>
      </c>
      <c r="C96" s="39">
        <f t="shared" si="1"/>
        <v>-306.3804255</v>
      </c>
    </row>
    <row r="97" ht="14.25" customHeight="1">
      <c r="A97" s="75"/>
      <c r="B97" s="33">
        <v>96.0</v>
      </c>
      <c r="C97" s="39">
        <f t="shared" si="1"/>
        <v>-316.4929749</v>
      </c>
    </row>
    <row r="98" ht="14.25" customHeight="1">
      <c r="A98" s="75"/>
      <c r="B98" s="33">
        <v>97.0</v>
      </c>
      <c r="C98" s="39">
        <f t="shared" si="1"/>
        <v>-326.5594126</v>
      </c>
    </row>
    <row r="99" ht="14.25" customHeight="1">
      <c r="A99" s="75"/>
      <c r="B99" s="33">
        <v>98.0</v>
      </c>
      <c r="C99" s="39">
        <f t="shared" si="1"/>
        <v>-336.5805842</v>
      </c>
    </row>
    <row r="100" ht="14.25" customHeight="1">
      <c r="A100" s="75"/>
      <c r="B100" s="33">
        <v>99.0</v>
      </c>
      <c r="C100" s="39">
        <f t="shared" si="1"/>
        <v>-346.5573106</v>
      </c>
    </row>
    <row r="101" ht="14.25" customHeight="1">
      <c r="A101" s="75"/>
      <c r="B101" s="33">
        <v>100.0</v>
      </c>
      <c r="C101" s="39">
        <f t="shared" si="1"/>
        <v>-356.4903883</v>
      </c>
    </row>
    <row r="102" ht="14.25" customHeight="1">
      <c r="A102" s="75"/>
      <c r="B102" s="33">
        <v>101.0</v>
      </c>
      <c r="C102" s="39">
        <f t="shared" si="1"/>
        <v>-366.3805907</v>
      </c>
    </row>
    <row r="103" ht="14.25" customHeight="1">
      <c r="A103" s="75"/>
      <c r="B103" s="33">
        <v>102.0</v>
      </c>
      <c r="C103" s="39">
        <f t="shared" si="1"/>
        <v>-376.2286692</v>
      </c>
    </row>
    <row r="104" ht="14.25" customHeight="1">
      <c r="A104" s="75"/>
      <c r="B104" s="33">
        <v>103.0</v>
      </c>
      <c r="C104" s="39">
        <f t="shared" si="1"/>
        <v>-386.0353535</v>
      </c>
    </row>
    <row r="105" ht="14.25" customHeight="1">
      <c r="A105" s="75"/>
      <c r="B105" s="33">
        <v>104.0</v>
      </c>
      <c r="C105" s="39">
        <f t="shared" si="1"/>
        <v>-395.8013528</v>
      </c>
    </row>
    <row r="106" ht="14.25" customHeight="1">
      <c r="A106" s="75"/>
      <c r="B106" s="33">
        <v>105.0</v>
      </c>
      <c r="C106" s="39">
        <f t="shared" si="1"/>
        <v>-405.5273567</v>
      </c>
    </row>
    <row r="107" ht="14.25" customHeight="1">
      <c r="A107" s="75"/>
      <c r="B107" s="33">
        <v>106.0</v>
      </c>
      <c r="C107" s="39">
        <f t="shared" si="1"/>
        <v>-415.2140356</v>
      </c>
    </row>
    <row r="108" ht="14.25" customHeight="1">
      <c r="A108" s="75"/>
      <c r="B108" s="33">
        <v>107.0</v>
      </c>
      <c r="C108" s="39">
        <f t="shared" si="1"/>
        <v>-424.8620418</v>
      </c>
    </row>
    <row r="109" ht="14.25" customHeight="1">
      <c r="A109" s="75"/>
      <c r="B109" s="33">
        <v>108.0</v>
      </c>
      <c r="C109" s="39">
        <f t="shared" si="1"/>
        <v>-434.4720097</v>
      </c>
    </row>
    <row r="110" ht="14.25" customHeight="1">
      <c r="A110" s="75"/>
      <c r="B110" s="33">
        <v>109.0</v>
      </c>
      <c r="C110" s="39">
        <f t="shared" si="1"/>
        <v>-444.0445569</v>
      </c>
    </row>
    <row r="111" ht="14.25" customHeight="1">
      <c r="A111" s="75"/>
      <c r="B111" s="33">
        <v>110.0</v>
      </c>
      <c r="C111" s="39">
        <f t="shared" si="1"/>
        <v>-453.5802847</v>
      </c>
    </row>
    <row r="112" ht="14.25" customHeight="1">
      <c r="A112" s="75"/>
      <c r="B112" s="33">
        <v>111.0</v>
      </c>
      <c r="C112" s="39">
        <f t="shared" si="1"/>
        <v>-463.0797784</v>
      </c>
    </row>
    <row r="113" ht="14.25" customHeight="1">
      <c r="A113" s="75"/>
      <c r="B113" s="33">
        <v>112.0</v>
      </c>
      <c r="C113" s="39">
        <f t="shared" si="1"/>
        <v>-472.5436082</v>
      </c>
    </row>
    <row r="114" ht="14.25" customHeight="1">
      <c r="A114" s="75"/>
      <c r="B114" s="33">
        <v>113.0</v>
      </c>
      <c r="C114" s="39">
        <f t="shared" si="1"/>
        <v>-481.9723296</v>
      </c>
    </row>
    <row r="115" ht="14.25" customHeight="1">
      <c r="A115" s="75"/>
      <c r="B115" s="33">
        <v>114.0</v>
      </c>
      <c r="C115" s="39">
        <f t="shared" si="1"/>
        <v>-491.3664841</v>
      </c>
    </row>
    <row r="116" ht="14.25" customHeight="1">
      <c r="A116" s="75"/>
      <c r="B116" s="33">
        <v>115.0</v>
      </c>
      <c r="C116" s="39">
        <f t="shared" si="1"/>
        <v>-500.7265992</v>
      </c>
    </row>
    <row r="117" ht="14.25" customHeight="1">
      <c r="A117" s="75"/>
      <c r="B117" s="33">
        <v>116.0</v>
      </c>
      <c r="C117" s="39">
        <f t="shared" si="1"/>
        <v>-510.0531895</v>
      </c>
    </row>
    <row r="118" ht="14.25" customHeight="1">
      <c r="A118" s="75"/>
      <c r="B118" s="33">
        <v>117.0</v>
      </c>
      <c r="C118" s="39">
        <f t="shared" si="1"/>
        <v>-519.3467568</v>
      </c>
    </row>
    <row r="119" ht="14.25" customHeight="1">
      <c r="A119" s="75"/>
      <c r="B119" s="33">
        <v>118.0</v>
      </c>
      <c r="C119" s="39">
        <f t="shared" si="1"/>
        <v>-528.6077903</v>
      </c>
    </row>
    <row r="120" ht="14.25" customHeight="1">
      <c r="A120" s="75"/>
      <c r="B120" s="33">
        <v>119.0</v>
      </c>
      <c r="C120" s="39">
        <f t="shared" si="1"/>
        <v>-537.8367677</v>
      </c>
    </row>
    <row r="121" ht="14.25" customHeight="1">
      <c r="A121" s="75"/>
      <c r="B121" s="33">
        <v>120.0</v>
      </c>
      <c r="C121" s="39">
        <f t="shared" si="1"/>
        <v>-547.034155</v>
      </c>
    </row>
    <row r="122" ht="14.25" customHeight="1">
      <c r="A122" s="75"/>
      <c r="B122" s="33">
        <v>121.0</v>
      </c>
      <c r="C122" s="39">
        <f t="shared" si="1"/>
        <v>-556.2004069</v>
      </c>
    </row>
    <row r="123" ht="14.25" customHeight="1">
      <c r="A123" s="75"/>
      <c r="B123" s="33">
        <v>122.0</v>
      </c>
      <c r="C123" s="39">
        <f t="shared" si="1"/>
        <v>-565.3359675</v>
      </c>
    </row>
    <row r="124" ht="14.25" customHeight="1">
      <c r="A124" s="75"/>
      <c r="B124" s="33">
        <v>123.0</v>
      </c>
      <c r="C124" s="39">
        <f t="shared" si="1"/>
        <v>-574.4412706</v>
      </c>
    </row>
    <row r="125" ht="14.25" customHeight="1">
      <c r="A125" s="75"/>
      <c r="B125" s="33">
        <v>124.0</v>
      </c>
      <c r="C125" s="39">
        <f t="shared" si="1"/>
        <v>-583.5167396</v>
      </c>
    </row>
    <row r="126" ht="14.25" customHeight="1">
      <c r="A126" s="75"/>
      <c r="B126" s="33">
        <v>125.0</v>
      </c>
      <c r="C126" s="39">
        <f t="shared" si="1"/>
        <v>-592.5627884</v>
      </c>
    </row>
    <row r="127" ht="14.25" customHeight="1">
      <c r="A127" s="75"/>
      <c r="B127" s="33">
        <v>126.0</v>
      </c>
      <c r="C127" s="39">
        <f t="shared" si="1"/>
        <v>-601.5798213</v>
      </c>
    </row>
    <row r="128" ht="14.25" customHeight="1">
      <c r="A128" s="75"/>
      <c r="B128" s="33">
        <v>127.0</v>
      </c>
      <c r="C128" s="39">
        <f t="shared" si="1"/>
        <v>-610.5682334</v>
      </c>
    </row>
    <row r="129" ht="14.25" customHeight="1">
      <c r="A129" s="75"/>
      <c r="B129" s="33">
        <v>128.0</v>
      </c>
      <c r="C129" s="39">
        <f t="shared" si="1"/>
        <v>-619.5284111</v>
      </c>
    </row>
    <row r="130" ht="14.25" customHeight="1">
      <c r="A130" s="75"/>
      <c r="B130" s="33">
        <v>129.0</v>
      </c>
      <c r="C130" s="39">
        <f t="shared" si="1"/>
        <v>-628.4607319</v>
      </c>
    </row>
    <row r="131" ht="14.25" customHeight="1">
      <c r="A131" s="75"/>
      <c r="B131" s="33">
        <v>130.0</v>
      </c>
      <c r="C131" s="39">
        <f t="shared" si="1"/>
        <v>-637.3655653</v>
      </c>
    </row>
    <row r="132" ht="14.25" customHeight="1">
      <c r="A132" s="75"/>
      <c r="B132" s="33">
        <v>131.0</v>
      </c>
      <c r="C132" s="39">
        <f t="shared" si="1"/>
        <v>-646.2432725</v>
      </c>
    </row>
    <row r="133" ht="14.25" customHeight="1">
      <c r="A133" s="75"/>
      <c r="B133" s="33">
        <v>132.0</v>
      </c>
      <c r="C133" s="39">
        <f t="shared" si="1"/>
        <v>-655.0942067</v>
      </c>
    </row>
    <row r="134" ht="14.25" customHeight="1">
      <c r="A134" s="75"/>
      <c r="B134" s="33">
        <v>133.0</v>
      </c>
      <c r="C134" s="39">
        <f t="shared" si="1"/>
        <v>-663.9187139</v>
      </c>
    </row>
    <row r="135" ht="14.25" customHeight="1">
      <c r="A135" s="75"/>
      <c r="B135" s="33">
        <v>134.0</v>
      </c>
      <c r="C135" s="39">
        <f t="shared" si="1"/>
        <v>-672.7171322</v>
      </c>
    </row>
    <row r="136" ht="14.25" customHeight="1">
      <c r="A136" s="75"/>
      <c r="B136" s="33">
        <v>135.0</v>
      </c>
      <c r="C136" s="39">
        <f t="shared" si="1"/>
        <v>-681.4897929</v>
      </c>
    </row>
    <row r="137" ht="14.25" customHeight="1">
      <c r="A137" s="75"/>
      <c r="B137" s="33">
        <v>136.0</v>
      </c>
      <c r="C137" s="39">
        <f t="shared" si="1"/>
        <v>-690.2370203</v>
      </c>
    </row>
    <row r="138" ht="14.25" customHeight="1">
      <c r="A138" s="75"/>
      <c r="B138" s="33">
        <v>137.0</v>
      </c>
      <c r="C138" s="39">
        <f t="shared" si="1"/>
        <v>-698.9591317</v>
      </c>
    </row>
    <row r="139" ht="14.25" customHeight="1">
      <c r="A139" s="75"/>
      <c r="B139" s="33">
        <v>138.0</v>
      </c>
      <c r="C139" s="39">
        <f t="shared" si="1"/>
        <v>-707.656438</v>
      </c>
    </row>
    <row r="140" ht="14.25" customHeight="1">
      <c r="A140" s="75"/>
      <c r="B140" s="33">
        <v>139.0</v>
      </c>
      <c r="C140" s="39">
        <f t="shared" si="1"/>
        <v>-716.3292437</v>
      </c>
    </row>
    <row r="141" ht="14.25" customHeight="1">
      <c r="A141" s="75"/>
      <c r="B141" s="33">
        <v>140.0</v>
      </c>
      <c r="C141" s="39">
        <f t="shared" si="1"/>
        <v>-724.9778471</v>
      </c>
    </row>
    <row r="142" ht="14.25" customHeight="1">
      <c r="A142" s="75"/>
      <c r="B142" s="33">
        <v>141.0</v>
      </c>
      <c r="C142" s="39">
        <f t="shared" si="1"/>
        <v>-733.6025403</v>
      </c>
    </row>
    <row r="143" ht="14.25" customHeight="1">
      <c r="A143" s="75"/>
      <c r="B143" s="33">
        <v>142.0</v>
      </c>
      <c r="C143" s="39">
        <f t="shared" si="1"/>
        <v>-742.2036098</v>
      </c>
    </row>
    <row r="144" ht="14.25" customHeight="1">
      <c r="A144" s="75"/>
      <c r="B144" s="33">
        <v>143.0</v>
      </c>
      <c r="C144" s="39">
        <f t="shared" si="1"/>
        <v>-750.7813362</v>
      </c>
    </row>
    <row r="145" ht="14.25" customHeight="1">
      <c r="A145" s="75"/>
      <c r="B145" s="33">
        <v>144.0</v>
      </c>
      <c r="C145" s="39">
        <f t="shared" si="1"/>
        <v>-759.3359946</v>
      </c>
    </row>
    <row r="146" ht="14.25" customHeight="1">
      <c r="A146" s="75"/>
      <c r="B146" s="33">
        <v>145.0</v>
      </c>
      <c r="C146" s="39">
        <f t="shared" si="1"/>
        <v>-767.8678547</v>
      </c>
    </row>
    <row r="147" ht="14.25" customHeight="1">
      <c r="A147" s="75"/>
      <c r="B147" s="33">
        <v>146.0</v>
      </c>
      <c r="C147" s="39">
        <f t="shared" si="1"/>
        <v>-776.3771811</v>
      </c>
    </row>
    <row r="148" ht="14.25" customHeight="1">
      <c r="A148" s="75"/>
      <c r="B148" s="33">
        <v>147.0</v>
      </c>
      <c r="C148" s="39">
        <f t="shared" si="1"/>
        <v>-784.8642329</v>
      </c>
    </row>
    <row r="149" ht="14.25" customHeight="1">
      <c r="A149" s="75"/>
      <c r="B149" s="33">
        <v>148.0</v>
      </c>
      <c r="C149" s="39">
        <f t="shared" si="1"/>
        <v>-793.3292646</v>
      </c>
    </row>
    <row r="150" ht="14.25" customHeight="1">
      <c r="A150" s="75"/>
      <c r="B150" s="33">
        <v>149.0</v>
      </c>
      <c r="C150" s="39">
        <f t="shared" si="1"/>
        <v>-801.7725257</v>
      </c>
    </row>
    <row r="151" ht="14.25" customHeight="1">
      <c r="A151" s="75"/>
      <c r="B151" s="33">
        <v>150.0</v>
      </c>
      <c r="C151" s="39">
        <f t="shared" si="1"/>
        <v>-810.1942611</v>
      </c>
    </row>
    <row r="152" ht="14.25" customHeight="1">
      <c r="A152" s="75"/>
      <c r="B152" s="33">
        <v>151.0</v>
      </c>
      <c r="C152" s="39">
        <f t="shared" si="1"/>
        <v>-818.5947108</v>
      </c>
    </row>
    <row r="153" ht="14.25" customHeight="1">
      <c r="A153" s="75"/>
      <c r="B153" s="33">
        <v>152.0</v>
      </c>
      <c r="C153" s="39">
        <f t="shared" si="1"/>
        <v>-826.9741107</v>
      </c>
    </row>
    <row r="154" ht="14.25" customHeight="1">
      <c r="A154" s="75"/>
      <c r="B154" s="33">
        <v>153.0</v>
      </c>
      <c r="C154" s="39">
        <f t="shared" si="1"/>
        <v>-835.332692</v>
      </c>
    </row>
    <row r="155" ht="14.25" customHeight="1">
      <c r="A155" s="75"/>
      <c r="B155" s="33">
        <v>154.0</v>
      </c>
      <c r="C155" s="39">
        <f t="shared" si="1"/>
        <v>-843.6706819</v>
      </c>
    </row>
    <row r="156" ht="14.25" customHeight="1">
      <c r="A156" s="75"/>
      <c r="B156" s="33">
        <v>155.0</v>
      </c>
      <c r="C156" s="39">
        <f t="shared" si="1"/>
        <v>-851.9883034</v>
      </c>
    </row>
    <row r="157" ht="14.25" customHeight="1">
      <c r="A157" s="75"/>
      <c r="B157" s="33">
        <v>156.0</v>
      </c>
      <c r="C157" s="39">
        <f t="shared" si="1"/>
        <v>-860.2857754</v>
      </c>
    </row>
    <row r="158" ht="14.25" customHeight="1">
      <c r="A158" s="75"/>
      <c r="B158" s="33">
        <v>157.0</v>
      </c>
      <c r="C158" s="39">
        <f t="shared" si="1"/>
        <v>-868.5633129</v>
      </c>
    </row>
    <row r="159" ht="14.25" customHeight="1">
      <c r="A159" s="75"/>
      <c r="B159" s="33">
        <v>158.0</v>
      </c>
      <c r="C159" s="39">
        <f t="shared" si="1"/>
        <v>-876.8211269</v>
      </c>
    </row>
    <row r="160" ht="14.25" customHeight="1">
      <c r="A160" s="75"/>
      <c r="B160" s="33">
        <v>159.0</v>
      </c>
      <c r="C160" s="39">
        <f t="shared" si="1"/>
        <v>-885.059425</v>
      </c>
    </row>
    <row r="161" ht="14.25" customHeight="1">
      <c r="A161" s="75"/>
      <c r="B161" s="33">
        <v>160.0</v>
      </c>
      <c r="C161" s="39">
        <f t="shared" si="1"/>
        <v>-893.2784108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62</v>
      </c>
    </row>
    <row r="2" ht="14.25" customHeight="1">
      <c r="A2" s="31" t="str">
        <f>IFERROR(__xludf.DUMMYFUNCTION(" IMPORTRANGE(""https://docs.google.com/spreadsheets/d/1V28MVE2rqFJE7KH25iIWCeHDlbGZBOMOgWmGM6QK5Ks/edit?gid=695545632#gid=695545632"",""Roller Coaster!A2:A161"")"),"ElDail")</f>
        <v>ElDail</v>
      </c>
      <c r="B2" s="33">
        <v>1.0</v>
      </c>
      <c r="C2" s="39">
        <f t="shared" ref="C2:C161" si="1">800*(1-(B2/($F$1+1)))*POWER((SQRT(($F$1+1)/B2)),1/2)</f>
        <v>2218.075191</v>
      </c>
    </row>
    <row r="3" ht="14.25" customHeight="1">
      <c r="A3" s="31" t="str">
        <f>IFERROR(__xludf.DUMMYFUNCTION("""COMPUTED_VALUE"""),"Adrinhooo")</f>
        <v>Adrinhooo</v>
      </c>
      <c r="B3" s="33">
        <v>2.0</v>
      </c>
      <c r="C3" s="39">
        <f t="shared" si="1"/>
        <v>1835.088066</v>
      </c>
      <c r="E3" s="43"/>
    </row>
    <row r="4" ht="14.25" customHeight="1">
      <c r="A4" s="31" t="str">
        <f>IFERROR(__xludf.DUMMYFUNCTION("""COMPUTED_VALUE"""),"Baykoku")</f>
        <v>Baykoku</v>
      </c>
      <c r="B4" s="33">
        <v>3.0</v>
      </c>
      <c r="C4" s="39">
        <f t="shared" si="1"/>
        <v>1631.005823</v>
      </c>
    </row>
    <row r="5" ht="14.25" customHeight="1">
      <c r="A5" s="31" t="str">
        <f>IFERROR(__xludf.DUMMYFUNCTION("""COMPUTED_VALUE"""),"Mikalack")</f>
        <v>Mikalack</v>
      </c>
      <c r="B5" s="33">
        <v>4.0</v>
      </c>
      <c r="C5" s="39">
        <f t="shared" si="1"/>
        <v>1492.524912</v>
      </c>
    </row>
    <row r="6" ht="14.25" customHeight="1">
      <c r="A6" s="31" t="str">
        <f>IFERROR(__xludf.DUMMYFUNCTION("""COMPUTED_VALUE"""),"alexinzaghi")</f>
        <v>alexinzaghi</v>
      </c>
      <c r="B6" s="33">
        <v>5.0</v>
      </c>
      <c r="C6" s="39">
        <f t="shared" si="1"/>
        <v>1387.618456</v>
      </c>
    </row>
    <row r="7" ht="14.25" customHeight="1">
      <c r="A7" s="31" t="str">
        <f>IFERROR(__xludf.DUMMYFUNCTION("""COMPUTED_VALUE"""),"HIPPO777")</f>
        <v>HIPPO777</v>
      </c>
      <c r="B7" s="33">
        <v>6.0</v>
      </c>
      <c r="C7" s="39">
        <f t="shared" si="1"/>
        <v>1302.931602</v>
      </c>
    </row>
    <row r="8" ht="14.25" customHeight="1">
      <c r="A8" s="31" t="str">
        <f>IFERROR(__xludf.DUMMYFUNCTION("""COMPUTED_VALUE"""),"Immond")</f>
        <v>Immond</v>
      </c>
      <c r="B8" s="33">
        <v>7.0</v>
      </c>
      <c r="C8" s="39">
        <f t="shared" si="1"/>
        <v>1231.680574</v>
      </c>
      <c r="H8" s="97"/>
    </row>
    <row r="9" ht="14.25" customHeight="1">
      <c r="A9" s="31" t="str">
        <f>IFERROR(__xludf.DUMMYFUNCTION("""COMPUTED_VALUE"""),"Mako Lemore")</f>
        <v>Mako Lemore</v>
      </c>
      <c r="B9" s="33">
        <v>8.0</v>
      </c>
      <c r="C9" s="39">
        <f t="shared" si="1"/>
        <v>1169.970113</v>
      </c>
      <c r="H9" s="93"/>
    </row>
    <row r="10" ht="14.25" customHeight="1">
      <c r="A10" s="31" t="str">
        <f>IFERROR(__xludf.DUMMYFUNCTION("""COMPUTED_VALUE"""),"jejehehe")</f>
        <v>jejehehe</v>
      </c>
      <c r="B10" s="33">
        <v>9.0</v>
      </c>
      <c r="C10" s="39">
        <f t="shared" si="1"/>
        <v>1115.366785</v>
      </c>
      <c r="H10" s="93"/>
    </row>
    <row r="11" ht="14.25" customHeight="1">
      <c r="A11" s="31" t="str">
        <f>IFERROR(__xludf.DUMMYFUNCTION("""COMPUTED_VALUE"""),"Kevfurious")</f>
        <v>Kevfurious</v>
      </c>
      <c r="B11" s="33">
        <v>10.0</v>
      </c>
      <c r="C11" s="39">
        <f t="shared" si="1"/>
        <v>1066.253438</v>
      </c>
      <c r="H11" s="93"/>
    </row>
    <row r="12" ht="14.25" customHeight="1">
      <c r="A12" s="31" t="str">
        <f>IFERROR(__xludf.DUMMYFUNCTION("""COMPUTED_VALUE"""),"kiki86 x")</f>
        <v>kiki86 x</v>
      </c>
      <c r="B12" s="33">
        <v>11.0</v>
      </c>
      <c r="C12" s="39">
        <f t="shared" si="1"/>
        <v>1021.503237</v>
      </c>
    </row>
    <row r="13" ht="14.25" customHeight="1">
      <c r="A13" s="31" t="str">
        <f>IFERROR(__xludf.DUMMYFUNCTION("""COMPUTED_VALUE"""),"PSGJM")</f>
        <v>PSGJM</v>
      </c>
      <c r="B13" s="33">
        <v>12.0</v>
      </c>
      <c r="C13" s="39">
        <f t="shared" si="1"/>
        <v>980.3009861</v>
      </c>
    </row>
    <row r="14" ht="14.25" customHeight="1">
      <c r="A14" s="31" t="str">
        <f>IFERROR(__xludf.DUMMYFUNCTION("""COMPUTED_VALUE"""),"..mamat86..")</f>
        <v>..mamat86..</v>
      </c>
      <c r="B14" s="33">
        <v>13.0</v>
      </c>
      <c r="C14" s="39">
        <f t="shared" si="1"/>
        <v>942.0386928</v>
      </c>
    </row>
    <row r="15" ht="14.25" customHeight="1">
      <c r="A15" s="31" t="str">
        <f>IFERROR(__xludf.DUMMYFUNCTION("""COMPUTED_VALUE"""),"8kinder6")</f>
        <v>8kinder6</v>
      </c>
      <c r="B15" s="33">
        <v>14.0</v>
      </c>
      <c r="C15" s="39">
        <f t="shared" si="1"/>
        <v>906.2513072</v>
      </c>
    </row>
    <row r="16" ht="14.25" customHeight="1">
      <c r="A16" s="31" t="str">
        <f>IFERROR(__xludf.DUMMYFUNCTION("""COMPUTED_VALUE"""),"Redblood92")</f>
        <v>Redblood92</v>
      </c>
      <c r="B16" s="33">
        <v>15.0</v>
      </c>
      <c r="C16" s="39">
        <f t="shared" si="1"/>
        <v>872.5754653</v>
      </c>
    </row>
    <row r="17" ht="14.25" customHeight="1">
      <c r="A17" s="31" t="str">
        <f>IFERROR(__xludf.DUMMYFUNCTION("""COMPUTED_VALUE"""),"cataleya86")</f>
        <v>cataleya86</v>
      </c>
      <c r="B17" s="33">
        <v>16.0</v>
      </c>
      <c r="C17" s="39">
        <f t="shared" si="1"/>
        <v>840.7220484</v>
      </c>
    </row>
    <row r="18" ht="14.25" customHeight="1">
      <c r="A18" s="31" t="str">
        <f>IFERROR(__xludf.DUMMYFUNCTION("""COMPUTED_VALUE"""),"Spyke 22")</f>
        <v>Spyke 22</v>
      </c>
      <c r="B18" s="33">
        <v>17.0</v>
      </c>
      <c r="C18" s="39">
        <f t="shared" si="1"/>
        <v>810.4573706</v>
      </c>
    </row>
    <row r="19" ht="14.25" customHeight="1">
      <c r="A19" s="31" t="str">
        <f>IFERROR(__xludf.DUMMYFUNCTION("""COMPUTED_VALUE"""),"shokooo")</f>
        <v>shokooo</v>
      </c>
      <c r="B19" s="33">
        <v>18.0</v>
      </c>
      <c r="C19" s="39">
        <f t="shared" si="1"/>
        <v>781.5899428</v>
      </c>
    </row>
    <row r="20" ht="14.25" customHeight="1">
      <c r="A20" s="31" t="str">
        <f>IFERROR(__xludf.DUMMYFUNCTION("""COMPUTED_VALUE"""),"Baloo-R")</f>
        <v>Baloo-R</v>
      </c>
      <c r="B20" s="33">
        <v>19.0</v>
      </c>
      <c r="C20" s="39">
        <f t="shared" si="1"/>
        <v>753.9609468</v>
      </c>
    </row>
    <row r="21" ht="14.25" customHeight="1">
      <c r="A21" s="31" t="str">
        <f>IFERROR(__xludf.DUMMYFUNCTION("""COMPUTED_VALUE"""),"titounio")</f>
        <v>titounio</v>
      </c>
      <c r="B21" s="33">
        <v>20.0</v>
      </c>
      <c r="C21" s="39">
        <f t="shared" si="1"/>
        <v>727.4372421</v>
      </c>
    </row>
    <row r="22" ht="14.25" customHeight="1">
      <c r="A22" s="31" t="str">
        <f>IFERROR(__xludf.DUMMYFUNCTION("""COMPUTED_VALUE"""),"Foldzilla")</f>
        <v>Foldzilla</v>
      </c>
      <c r="B22" s="33">
        <v>21.0</v>
      </c>
      <c r="C22" s="39">
        <f t="shared" si="1"/>
        <v>701.9061402</v>
      </c>
    </row>
    <row r="23" ht="14.25" customHeight="1">
      <c r="A23" s="31" t="str">
        <f>IFERROR(__xludf.DUMMYFUNCTION("""COMPUTED_VALUE"""),"TontonZgueg")</f>
        <v>TontonZgueg</v>
      </c>
      <c r="B23" s="33">
        <v>22.0</v>
      </c>
      <c r="C23" s="39">
        <f t="shared" si="1"/>
        <v>677.2714389</v>
      </c>
    </row>
    <row r="24" ht="14.25" customHeight="1">
      <c r="A24" s="31" t="str">
        <f>IFERROR(__xludf.DUMMYFUNCTION("""COMPUTED_VALUE"""),"Rod_John_VI")</f>
        <v>Rod_John_VI</v>
      </c>
      <c r="B24" s="33">
        <v>23.0</v>
      </c>
      <c r="C24" s="39">
        <f t="shared" si="1"/>
        <v>653.4503685</v>
      </c>
    </row>
    <row r="25" ht="14.25" customHeight="1">
      <c r="A25" s="31" t="str">
        <f>IFERROR(__xludf.DUMMYFUNCTION("""COMPUTED_VALUE"""),"emmanuel.g")</f>
        <v>emmanuel.g</v>
      </c>
      <c r="B25" s="33">
        <v>24.0</v>
      </c>
      <c r="C25" s="39">
        <f t="shared" si="1"/>
        <v>630.3712121</v>
      </c>
    </row>
    <row r="26" ht="14.25" customHeight="1">
      <c r="A26" s="31" t="str">
        <f>IFERROR(__xludf.DUMMYFUNCTION("""COMPUTED_VALUE"""),"BRUNOWINNER")</f>
        <v>BRUNOWINNER</v>
      </c>
      <c r="B26" s="33">
        <v>25.0</v>
      </c>
      <c r="C26" s="39">
        <f t="shared" si="1"/>
        <v>607.9714274</v>
      </c>
    </row>
    <row r="27" ht="14.25" customHeight="1">
      <c r="A27" s="31" t="str">
        <f>IFERROR(__xludf.DUMMYFUNCTION("""COMPUTED_VALUE"""),"gregmoore")</f>
        <v>gregmoore</v>
      </c>
      <c r="B27" s="33">
        <v>26.0</v>
      </c>
      <c r="C27" s="39">
        <f t="shared" si="1"/>
        <v>586.1961503</v>
      </c>
    </row>
    <row r="28" ht="14.25" customHeight="1">
      <c r="A28" s="31" t="str">
        <f>IFERROR(__xludf.DUMMYFUNCTION("""COMPUTED_VALUE"""),"iOneGeek")</f>
        <v>iOneGeek</v>
      </c>
      <c r="B28" s="33">
        <v>27.0</v>
      </c>
      <c r="C28" s="39">
        <f t="shared" si="1"/>
        <v>564.9969906</v>
      </c>
    </row>
    <row r="29" ht="14.25" customHeight="1">
      <c r="A29" s="31" t="str">
        <f>IFERROR(__xludf.DUMMYFUNCTION("""COMPUTED_VALUE"""),"sonic86")</f>
        <v>sonic86</v>
      </c>
      <c r="B29" s="33">
        <v>28.0</v>
      </c>
      <c r="C29" s="39">
        <f t="shared" si="1"/>
        <v>544.331054</v>
      </c>
    </row>
    <row r="30" ht="14.25" customHeight="1">
      <c r="A30" s="31" t="str">
        <f>IFERROR(__xludf.DUMMYFUNCTION("""COMPUTED_VALUE"""),"FisherPrice.")</f>
        <v>FisherPrice.</v>
      </c>
      <c r="B30" s="33">
        <v>29.0</v>
      </c>
      <c r="C30" s="39">
        <f t="shared" si="1"/>
        <v>524.1601409</v>
      </c>
    </row>
    <row r="31" ht="14.25" customHeight="1">
      <c r="A31" s="31" t="str">
        <f>IFERROR(__xludf.DUMMYFUNCTION("""COMPUTED_VALUE"""),"Sharky")</f>
        <v>Sharky</v>
      </c>
      <c r="B31" s="33">
        <v>30.0</v>
      </c>
      <c r="C31" s="39">
        <f t="shared" si="1"/>
        <v>504.4500868</v>
      </c>
    </row>
    <row r="32" ht="14.25" customHeight="1">
      <c r="A32" s="31" t="str">
        <f>IFERROR(__xludf.DUMMYFUNCTION("""COMPUTED_VALUE"""),"_VisMaVie_")</f>
        <v>_VisMaVie_</v>
      </c>
      <c r="B32" s="33">
        <v>31.0</v>
      </c>
      <c r="C32" s="39">
        <f t="shared" si="1"/>
        <v>485.1702133</v>
      </c>
    </row>
    <row r="33" ht="14.25" customHeight="1">
      <c r="A33" s="31" t="str">
        <f>IFERROR(__xludf.DUMMYFUNCTION("""COMPUTED_VALUE"""),"Chuckandier")</f>
        <v>Chuckandier</v>
      </c>
      <c r="B33" s="33">
        <v>32.0</v>
      </c>
      <c r="C33" s="39">
        <f t="shared" si="1"/>
        <v>466.2928693</v>
      </c>
    </row>
    <row r="34" ht="14.25" customHeight="1">
      <c r="A34" s="31" t="str">
        <f>IFERROR(__xludf.DUMMYFUNCTION("""COMPUTED_VALUE"""),"JM-Chatte")</f>
        <v>JM-Chatte</v>
      </c>
      <c r="B34" s="33">
        <v>33.0</v>
      </c>
      <c r="C34" s="39">
        <f t="shared" si="1"/>
        <v>447.7930457</v>
      </c>
    </row>
    <row r="35" ht="14.25" customHeight="1">
      <c r="A35" s="31" t="str">
        <f>IFERROR(__xludf.DUMMYFUNCTION("""COMPUTED_VALUE"""),"REDSQUIRREL")</f>
        <v>REDSQUIRREL</v>
      </c>
      <c r="B35" s="33">
        <v>34.0</v>
      </c>
      <c r="C35" s="39">
        <f t="shared" si="1"/>
        <v>429.6480485</v>
      </c>
    </row>
    <row r="36" ht="14.25" customHeight="1">
      <c r="A36" s="31" t="str">
        <f>IFERROR(__xludf.DUMMYFUNCTION("""COMPUTED_VALUE"""),"Blochedu86")</f>
        <v>Blochedu86</v>
      </c>
      <c r="B36" s="33">
        <v>35.0</v>
      </c>
      <c r="C36" s="39">
        <f t="shared" si="1"/>
        <v>411.8372214</v>
      </c>
    </row>
    <row r="37" ht="14.25" customHeight="1">
      <c r="A37" s="31" t="str">
        <f>IFERROR(__xludf.DUMMYFUNCTION("""COMPUTED_VALUE"""),"POMB1664")</f>
        <v>POMB1664</v>
      </c>
      <c r="B37" s="33">
        <v>36.0</v>
      </c>
      <c r="C37" s="39">
        <f t="shared" si="1"/>
        <v>394.3417086</v>
      </c>
    </row>
    <row r="38" ht="14.25" customHeight="1">
      <c r="A38" s="31" t="str">
        <f>IFERROR(__xludf.DUMMYFUNCTION("""COMPUTED_VALUE"""),"FridAKahlo")</f>
        <v>FridAKahlo</v>
      </c>
      <c r="B38" s="33">
        <v>37.0</v>
      </c>
      <c r="C38" s="39">
        <f t="shared" si="1"/>
        <v>377.1442509</v>
      </c>
    </row>
    <row r="39" ht="14.25" customHeight="1">
      <c r="A39" s="31" t="str">
        <f>IFERROR(__xludf.DUMMYFUNCTION("""COMPUTED_VALUE"""),"Fishtipanda")</f>
        <v>Fishtipanda</v>
      </c>
      <c r="B39" s="33">
        <v>38.0</v>
      </c>
      <c r="C39" s="39">
        <f t="shared" si="1"/>
        <v>360.2290099</v>
      </c>
    </row>
    <row r="40" ht="14.25" customHeight="1">
      <c r="A40" s="31" t="str">
        <f>IFERROR(__xludf.DUMMYFUNCTION("""COMPUTED_VALUE"""),"S.coco")</f>
        <v>S.coco</v>
      </c>
      <c r="B40" s="33">
        <v>39.0</v>
      </c>
      <c r="C40" s="39">
        <f t="shared" si="1"/>
        <v>343.5814157</v>
      </c>
    </row>
    <row r="41" ht="14.25" customHeight="1">
      <c r="A41" s="31" t="str">
        <f>IFERROR(__xludf.DUMMYFUNCTION("""COMPUTED_VALUE"""),"Mistral86")</f>
        <v>Mistral86</v>
      </c>
      <c r="B41" s="33">
        <v>40.0</v>
      </c>
      <c r="C41" s="39">
        <f t="shared" si="1"/>
        <v>327.1880347</v>
      </c>
    </row>
    <row r="42" ht="14.25" customHeight="1">
      <c r="A42" s="31" t="str">
        <f>IFERROR(__xludf.DUMMYFUNCTION("""COMPUTED_VALUE"""),"Phil1308")</f>
        <v>Phil1308</v>
      </c>
      <c r="B42" s="33">
        <v>41.0</v>
      </c>
      <c r="C42" s="39">
        <f t="shared" si="1"/>
        <v>311.0364536</v>
      </c>
    </row>
    <row r="43" ht="14.25" customHeight="1">
      <c r="A43" s="31" t="str">
        <f>IFERROR(__xludf.DUMMYFUNCTION("""COMPUTED_VALUE"""),"Xenocq79")</f>
        <v>Xenocq79</v>
      </c>
      <c r="B43" s="33">
        <v>42.0</v>
      </c>
      <c r="C43" s="39">
        <f t="shared" si="1"/>
        <v>295.1151786</v>
      </c>
    </row>
    <row r="44" ht="14.25" customHeight="1">
      <c r="A44" s="31" t="str">
        <f>IFERROR(__xludf.DUMMYFUNCTION("""COMPUTED_VALUE"""),"Mitch")</f>
        <v>Mitch</v>
      </c>
      <c r="B44" s="33">
        <v>43.0</v>
      </c>
      <c r="C44" s="39">
        <f t="shared" si="1"/>
        <v>279.4135458</v>
      </c>
    </row>
    <row r="45" ht="14.25" customHeight="1">
      <c r="A45" s="31" t="str">
        <f>IFERROR(__xludf.DUMMYFUNCTION("""COMPUTED_VALUE"""),"kinchuck")</f>
        <v>kinchuck</v>
      </c>
      <c r="B45" s="33">
        <v>44.0</v>
      </c>
      <c r="C45" s="39">
        <f t="shared" si="1"/>
        <v>263.9216433</v>
      </c>
    </row>
    <row r="46" ht="14.25" customHeight="1">
      <c r="A46" s="31" t="str">
        <f>IFERROR(__xludf.DUMMYFUNCTION("""COMPUTED_VALUE"""),"_Sale-Bet_")</f>
        <v>_Sale-Bet_</v>
      </c>
      <c r="B46" s="33">
        <v>45.0</v>
      </c>
      <c r="C46" s="39">
        <f t="shared" si="1"/>
        <v>248.6302414</v>
      </c>
    </row>
    <row r="47" ht="14.25" customHeight="1">
      <c r="A47" s="31" t="str">
        <f>IFERROR(__xludf.DUMMYFUNCTION("""COMPUTED_VALUE"""),"BBH 75")</f>
        <v>BBH 75</v>
      </c>
      <c r="B47" s="33">
        <v>46.0</v>
      </c>
      <c r="C47" s="39">
        <f t="shared" si="1"/>
        <v>233.5307308</v>
      </c>
    </row>
    <row r="48" ht="14.25" customHeight="1">
      <c r="A48" s="31" t="str">
        <f>IFERROR(__xludf.DUMMYFUNCTION("""COMPUTED_VALUE"""),"Nanny on pe")</f>
        <v>Nanny on pe</v>
      </c>
      <c r="B48" s="33">
        <v>47.0</v>
      </c>
      <c r="C48" s="39">
        <f t="shared" si="1"/>
        <v>218.6150684</v>
      </c>
    </row>
    <row r="49" ht="14.25" customHeight="1">
      <c r="A49" s="31" t="str">
        <f>IFERROR(__xludf.DUMMYFUNCTION("""COMPUTED_VALUE"""),"chatouill86")</f>
        <v>chatouill86</v>
      </c>
      <c r="B49" s="33">
        <v>48.0</v>
      </c>
      <c r="C49" s="39">
        <f t="shared" si="1"/>
        <v>203.8757279</v>
      </c>
    </row>
    <row r="50" ht="14.25" customHeight="1">
      <c r="A50" s="31" t="str">
        <f>IFERROR(__xludf.DUMMYFUNCTION("""COMPUTED_VALUE"""),"Scherkan86")</f>
        <v>Scherkan86</v>
      </c>
      <c r="B50" s="33">
        <v>49.0</v>
      </c>
      <c r="C50" s="39">
        <f t="shared" si="1"/>
        <v>189.3056563</v>
      </c>
    </row>
    <row r="51" ht="14.25" customHeight="1">
      <c r="A51" s="31" t="str">
        <f>IFERROR(__xludf.DUMMYFUNCTION("""COMPUTED_VALUE"""),"fiodor86")</f>
        <v>fiodor86</v>
      </c>
      <c r="B51" s="33">
        <v>50.0</v>
      </c>
      <c r="C51" s="39">
        <f t="shared" si="1"/>
        <v>174.8982347</v>
      </c>
    </row>
    <row r="52" ht="14.25" customHeight="1">
      <c r="A52" s="31" t="str">
        <f>IFERROR(__xludf.DUMMYFUNCTION("""COMPUTED_VALUE"""),"Pitt86700")</f>
        <v>Pitt86700</v>
      </c>
      <c r="B52" s="33">
        <v>51.0</v>
      </c>
      <c r="C52" s="39">
        <f t="shared" si="1"/>
        <v>160.6472431</v>
      </c>
    </row>
    <row r="53" ht="14.25" customHeight="1">
      <c r="A53" s="31" t="str">
        <f>IFERROR(__xludf.DUMMYFUNCTION("""COMPUTED_VALUE"""),"christ86000")</f>
        <v>christ86000</v>
      </c>
      <c r="B53" s="33">
        <v>52.0</v>
      </c>
      <c r="C53" s="39">
        <f t="shared" si="1"/>
        <v>146.5468285</v>
      </c>
    </row>
    <row r="54" ht="14.25" customHeight="1">
      <c r="A54" s="31" t="str">
        <f>IFERROR(__xludf.DUMMYFUNCTION("""COMPUTED_VALUE"""),"Le MARVEL")</f>
        <v>Le MARVEL</v>
      </c>
      <c r="B54" s="33">
        <v>53.0</v>
      </c>
      <c r="C54" s="39">
        <f t="shared" si="1"/>
        <v>132.5914767</v>
      </c>
    </row>
    <row r="55" ht="14.25" customHeight="1">
      <c r="A55" s="31" t="str">
        <f>IFERROR(__xludf.DUMMYFUNCTION("""COMPUTED_VALUE"""),"A_iniesta")</f>
        <v>A_iniesta</v>
      </c>
      <c r="B55" s="33">
        <v>54.0</v>
      </c>
      <c r="C55" s="39">
        <f t="shared" si="1"/>
        <v>118.775986</v>
      </c>
    </row>
    <row r="56" ht="14.25" customHeight="1">
      <c r="A56" s="31" t="str">
        <f>IFERROR(__xludf.DUMMYFUNCTION("""COMPUTED_VALUE"""),".BARBAPAPA66")</f>
        <v>.BARBAPAPA66</v>
      </c>
      <c r="B56" s="33">
        <v>55.0</v>
      </c>
      <c r="C56" s="39">
        <f t="shared" si="1"/>
        <v>105.0954441</v>
      </c>
    </row>
    <row r="57" ht="14.25" customHeight="1">
      <c r="A57" s="31" t="str">
        <f>IFERROR(__xludf.DUMMYFUNCTION("""COMPUTED_VALUE"""),"vicmackey86")</f>
        <v>vicmackey86</v>
      </c>
      <c r="B57" s="33">
        <v>56.0</v>
      </c>
      <c r="C57" s="39">
        <f t="shared" si="1"/>
        <v>91.5452064</v>
      </c>
    </row>
    <row r="58" ht="14.25" customHeight="1">
      <c r="A58" s="31" t="str">
        <f>IFERROR(__xludf.DUMMYFUNCTION("""COMPUTED_VALUE"""),"COMBERS")</f>
        <v>COMBERS</v>
      </c>
      <c r="B58" s="33">
        <v>57.0</v>
      </c>
      <c r="C58" s="39">
        <f t="shared" si="1"/>
        <v>78.12087722</v>
      </c>
    </row>
    <row r="59" ht="14.25" customHeight="1">
      <c r="A59" s="31" t="str">
        <f>IFERROR(__xludf.DUMMYFUNCTION("""COMPUTED_VALUE"""),"Vaillant 86")</f>
        <v>Vaillant 86</v>
      </c>
      <c r="B59" s="33">
        <v>58.0</v>
      </c>
      <c r="C59" s="39">
        <f t="shared" si="1"/>
        <v>64.81829169</v>
      </c>
    </row>
    <row r="60" ht="14.25" customHeight="1">
      <c r="A60" s="31" t="str">
        <f>IFERROR(__xludf.DUMMYFUNCTION("""COMPUTED_VALUE"""),"UnPetitJaune")</f>
        <v>UnPetitJaune</v>
      </c>
      <c r="B60" s="33">
        <v>59.0</v>
      </c>
      <c r="C60" s="39">
        <f t="shared" si="1"/>
        <v>51.63349981</v>
      </c>
    </row>
    <row r="61" ht="14.25" customHeight="1">
      <c r="A61" s="31" t="str">
        <f>IFERROR(__xludf.DUMMYFUNCTION("""COMPUTED_VALUE"""),"rastamokett")</f>
        <v>rastamokett</v>
      </c>
      <c r="B61" s="33">
        <v>60.0</v>
      </c>
      <c r="C61" s="39">
        <f t="shared" si="1"/>
        <v>38.56275179</v>
      </c>
    </row>
    <row r="62" ht="14.25" customHeight="1">
      <c r="A62" s="31" t="str">
        <f>IFERROR(__xludf.DUMMYFUNCTION("""COMPUTED_VALUE"""),"Patgaret")</f>
        <v>Patgaret</v>
      </c>
      <c r="B62" s="33">
        <v>61.0</v>
      </c>
      <c r="C62" s="39">
        <f t="shared" si="1"/>
        <v>25.6024845</v>
      </c>
    </row>
    <row r="63" ht="14.25" customHeight="1">
      <c r="A63" s="31" t="str">
        <f>IFERROR(__xludf.DUMMYFUNCTION("""COMPUTED_VALUE"""),"Agouty79")</f>
        <v>Agouty79</v>
      </c>
      <c r="B63" s="33">
        <v>62.0</v>
      </c>
      <c r="C63" s="39">
        <f t="shared" si="1"/>
        <v>12.74930916</v>
      </c>
    </row>
    <row r="64" ht="14.25" customHeight="1">
      <c r="A64" s="31"/>
      <c r="B64" s="33">
        <v>63.0</v>
      </c>
      <c r="C64" s="39">
        <f t="shared" si="1"/>
        <v>0</v>
      </c>
    </row>
    <row r="65" ht="14.25" customHeight="1">
      <c r="A65" s="31"/>
      <c r="B65" s="33">
        <v>64.0</v>
      </c>
      <c r="C65" s="39">
        <f t="shared" si="1"/>
        <v>-12.6485162</v>
      </c>
    </row>
    <row r="66" ht="14.25" customHeight="1">
      <c r="A66" s="31"/>
      <c r="B66" s="33">
        <v>65.0</v>
      </c>
      <c r="C66" s="39">
        <f t="shared" si="1"/>
        <v>-25.19916971</v>
      </c>
    </row>
    <row r="67" ht="14.25" customHeight="1">
      <c r="A67" s="31"/>
      <c r="B67" s="33">
        <v>66.0</v>
      </c>
      <c r="C67" s="39">
        <f t="shared" si="1"/>
        <v>-37.65475669</v>
      </c>
    </row>
    <row r="68" ht="14.25" customHeight="1">
      <c r="A68" s="31"/>
      <c r="B68" s="33">
        <v>67.0</v>
      </c>
      <c r="C68" s="39">
        <f t="shared" si="1"/>
        <v>-50.01794741</v>
      </c>
    </row>
    <row r="69" ht="14.25" customHeight="1">
      <c r="A69" s="31"/>
      <c r="B69" s="33">
        <v>68.0</v>
      </c>
      <c r="C69" s="39">
        <f t="shared" si="1"/>
        <v>-62.29129376</v>
      </c>
    </row>
    <row r="70" ht="14.25" customHeight="1">
      <c r="A70" s="31"/>
      <c r="B70" s="33">
        <v>69.0</v>
      </c>
      <c r="C70" s="39">
        <f t="shared" si="1"/>
        <v>-74.47723632</v>
      </c>
    </row>
    <row r="71" ht="14.25" customHeight="1">
      <c r="A71" s="31"/>
      <c r="B71" s="33">
        <v>70.0</v>
      </c>
      <c r="C71" s="39">
        <f t="shared" si="1"/>
        <v>-86.57811079</v>
      </c>
    </row>
    <row r="72" ht="14.25" customHeight="1">
      <c r="A72" s="31"/>
      <c r="B72" s="33">
        <v>71.0</v>
      </c>
      <c r="C72" s="39">
        <f t="shared" si="1"/>
        <v>-98.59615405</v>
      </c>
    </row>
    <row r="73" ht="14.25" customHeight="1">
      <c r="A73" s="31"/>
      <c r="B73" s="33">
        <v>72.0</v>
      </c>
      <c r="C73" s="39">
        <f t="shared" si="1"/>
        <v>-110.5335097</v>
      </c>
    </row>
    <row r="74" ht="14.25" customHeight="1">
      <c r="A74" s="31"/>
      <c r="B74" s="33">
        <v>73.0</v>
      </c>
      <c r="C74" s="39">
        <f t="shared" si="1"/>
        <v>-122.3922334</v>
      </c>
    </row>
    <row r="75" ht="14.25" customHeight="1">
      <c r="A75" s="31"/>
      <c r="B75" s="33">
        <v>74.0</v>
      </c>
      <c r="C75" s="39">
        <f t="shared" si="1"/>
        <v>-134.1742975</v>
      </c>
    </row>
    <row r="76" ht="14.25" customHeight="1">
      <c r="A76" s="31"/>
      <c r="B76" s="33">
        <v>75.0</v>
      </c>
      <c r="C76" s="39">
        <f t="shared" si="1"/>
        <v>-145.8815957</v>
      </c>
    </row>
    <row r="77" ht="14.25" customHeight="1">
      <c r="A77" s="31"/>
      <c r="B77" s="33">
        <v>76.0</v>
      </c>
      <c r="C77" s="39">
        <f t="shared" si="1"/>
        <v>-157.5159472</v>
      </c>
    </row>
    <row r="78" ht="14.25" customHeight="1">
      <c r="A78" s="31"/>
      <c r="B78" s="33">
        <v>77.0</v>
      </c>
      <c r="C78" s="39">
        <f t="shared" si="1"/>
        <v>-169.0791007</v>
      </c>
    </row>
    <row r="79" ht="14.25" customHeight="1">
      <c r="A79" s="31"/>
      <c r="B79" s="33">
        <v>78.0</v>
      </c>
      <c r="C79" s="39">
        <f t="shared" si="1"/>
        <v>-180.572738</v>
      </c>
    </row>
    <row r="80" ht="14.25" customHeight="1">
      <c r="A80" s="75"/>
      <c r="B80" s="33">
        <v>79.0</v>
      </c>
      <c r="C80" s="39">
        <f t="shared" si="1"/>
        <v>-191.9984774</v>
      </c>
    </row>
    <row r="81" ht="14.25" customHeight="1">
      <c r="A81" s="75"/>
      <c r="B81" s="33">
        <v>80.0</v>
      </c>
      <c r="C81" s="39">
        <f t="shared" si="1"/>
        <v>-203.3578771</v>
      </c>
    </row>
    <row r="82" ht="14.25" customHeight="1">
      <c r="A82" s="75"/>
      <c r="B82" s="33">
        <v>81.0</v>
      </c>
      <c r="C82" s="39">
        <f t="shared" si="1"/>
        <v>-214.6524379</v>
      </c>
    </row>
    <row r="83" ht="14.25" customHeight="1">
      <c r="A83" s="75"/>
      <c r="B83" s="33">
        <v>82.0</v>
      </c>
      <c r="C83" s="39">
        <f t="shared" si="1"/>
        <v>-225.8836063</v>
      </c>
    </row>
    <row r="84" ht="14.25" customHeight="1">
      <c r="A84" s="75"/>
      <c r="B84" s="33">
        <v>83.0</v>
      </c>
      <c r="C84" s="39">
        <f t="shared" si="1"/>
        <v>-237.0527771</v>
      </c>
    </row>
    <row r="85" ht="14.25" customHeight="1">
      <c r="A85" s="75"/>
      <c r="B85" s="33">
        <v>84.0</v>
      </c>
      <c r="C85" s="39">
        <f t="shared" si="1"/>
        <v>-248.1612958</v>
      </c>
    </row>
    <row r="86" ht="14.25" customHeight="1">
      <c r="A86" s="75"/>
      <c r="B86" s="33">
        <v>85.0</v>
      </c>
      <c r="C86" s="39">
        <f t="shared" si="1"/>
        <v>-259.2104609</v>
      </c>
    </row>
    <row r="87" ht="14.25" customHeight="1">
      <c r="A87" s="75"/>
      <c r="B87" s="33">
        <v>86.0</v>
      </c>
      <c r="C87" s="39">
        <f t="shared" si="1"/>
        <v>-270.2015264</v>
      </c>
    </row>
    <row r="88" ht="14.25" customHeight="1">
      <c r="A88" s="75"/>
      <c r="B88" s="33">
        <v>87.0</v>
      </c>
      <c r="C88" s="39">
        <f t="shared" si="1"/>
        <v>-281.1357036</v>
      </c>
    </row>
    <row r="89" ht="14.25" customHeight="1">
      <c r="A89" s="75"/>
      <c r="B89" s="33">
        <v>88.0</v>
      </c>
      <c r="C89" s="39">
        <f t="shared" si="1"/>
        <v>-292.0141629</v>
      </c>
    </row>
    <row r="90" ht="14.25" customHeight="1">
      <c r="A90" s="75"/>
      <c r="B90" s="33">
        <v>89.0</v>
      </c>
      <c r="C90" s="39">
        <f t="shared" si="1"/>
        <v>-302.8380362</v>
      </c>
    </row>
    <row r="91" ht="14.25" customHeight="1">
      <c r="A91" s="75"/>
      <c r="B91" s="33">
        <v>90.0</v>
      </c>
      <c r="C91" s="39">
        <f t="shared" si="1"/>
        <v>-313.608418</v>
      </c>
    </row>
    <row r="92" ht="14.25" customHeight="1">
      <c r="A92" s="75"/>
      <c r="B92" s="33">
        <v>91.0</v>
      </c>
      <c r="C92" s="39">
        <f t="shared" si="1"/>
        <v>-324.3263677</v>
      </c>
    </row>
    <row r="93" ht="14.25" customHeight="1">
      <c r="A93" s="75"/>
      <c r="B93" s="33">
        <v>92.0</v>
      </c>
      <c r="C93" s="39">
        <f t="shared" si="1"/>
        <v>-334.9929104</v>
      </c>
    </row>
    <row r="94" ht="14.25" customHeight="1">
      <c r="A94" s="75"/>
      <c r="B94" s="33">
        <v>93.0</v>
      </c>
      <c r="C94" s="39">
        <f t="shared" si="1"/>
        <v>-345.6090391</v>
      </c>
    </row>
    <row r="95" ht="14.25" customHeight="1">
      <c r="A95" s="75"/>
      <c r="B95" s="33">
        <v>94.0</v>
      </c>
      <c r="C95" s="39">
        <f t="shared" si="1"/>
        <v>-356.1757154</v>
      </c>
    </row>
    <row r="96" ht="14.25" customHeight="1">
      <c r="A96" s="75"/>
      <c r="B96" s="33">
        <v>95.0</v>
      </c>
      <c r="C96" s="39">
        <f t="shared" si="1"/>
        <v>-366.6938716</v>
      </c>
    </row>
    <row r="97" ht="14.25" customHeight="1">
      <c r="A97" s="75"/>
      <c r="B97" s="33">
        <v>96.0</v>
      </c>
      <c r="C97" s="39">
        <f t="shared" si="1"/>
        <v>-377.1644112</v>
      </c>
    </row>
    <row r="98" ht="14.25" customHeight="1">
      <c r="A98" s="75"/>
      <c r="B98" s="33">
        <v>97.0</v>
      </c>
      <c r="C98" s="39">
        <f t="shared" si="1"/>
        <v>-387.5882105</v>
      </c>
    </row>
    <row r="99" ht="14.25" customHeight="1">
      <c r="A99" s="75"/>
      <c r="B99" s="33">
        <v>98.0</v>
      </c>
      <c r="C99" s="39">
        <f t="shared" si="1"/>
        <v>-397.9661195</v>
      </c>
    </row>
    <row r="100" ht="14.25" customHeight="1">
      <c r="A100" s="75"/>
      <c r="B100" s="33">
        <v>99.0</v>
      </c>
      <c r="C100" s="39">
        <f t="shared" si="1"/>
        <v>-408.2989631</v>
      </c>
    </row>
    <row r="101" ht="14.25" customHeight="1">
      <c r="A101" s="75"/>
      <c r="B101" s="33">
        <v>100.0</v>
      </c>
      <c r="C101" s="39">
        <f t="shared" si="1"/>
        <v>-418.5875422</v>
      </c>
    </row>
    <row r="102" ht="14.25" customHeight="1">
      <c r="A102" s="75"/>
      <c r="B102" s="33">
        <v>101.0</v>
      </c>
      <c r="C102" s="39">
        <f t="shared" si="1"/>
        <v>-428.8326345</v>
      </c>
    </row>
    <row r="103" ht="14.25" customHeight="1">
      <c r="A103" s="75"/>
      <c r="B103" s="33">
        <v>102.0</v>
      </c>
      <c r="C103" s="39">
        <f t="shared" si="1"/>
        <v>-439.0349952</v>
      </c>
    </row>
    <row r="104" ht="14.25" customHeight="1">
      <c r="A104" s="75"/>
      <c r="B104" s="33">
        <v>103.0</v>
      </c>
      <c r="C104" s="39">
        <f t="shared" si="1"/>
        <v>-449.1953585</v>
      </c>
    </row>
    <row r="105" ht="14.25" customHeight="1">
      <c r="A105" s="75"/>
      <c r="B105" s="33">
        <v>104.0</v>
      </c>
      <c r="C105" s="39">
        <f t="shared" si="1"/>
        <v>-459.3144376</v>
      </c>
    </row>
    <row r="106" ht="14.25" customHeight="1">
      <c r="A106" s="75"/>
      <c r="B106" s="33">
        <v>105.0</v>
      </c>
      <c r="C106" s="39">
        <f t="shared" si="1"/>
        <v>-469.3929263</v>
      </c>
    </row>
    <row r="107" ht="14.25" customHeight="1">
      <c r="A107" s="75"/>
      <c r="B107" s="33">
        <v>106.0</v>
      </c>
      <c r="C107" s="39">
        <f t="shared" si="1"/>
        <v>-479.4314991</v>
      </c>
    </row>
    <row r="108" ht="14.25" customHeight="1">
      <c r="A108" s="75"/>
      <c r="B108" s="33">
        <v>107.0</v>
      </c>
      <c r="C108" s="39">
        <f t="shared" si="1"/>
        <v>-489.4308122</v>
      </c>
    </row>
    <row r="109" ht="14.25" customHeight="1">
      <c r="A109" s="75"/>
      <c r="B109" s="33">
        <v>108.0</v>
      </c>
      <c r="C109" s="39">
        <f t="shared" si="1"/>
        <v>-499.3915043</v>
      </c>
    </row>
    <row r="110" ht="14.25" customHeight="1">
      <c r="A110" s="75"/>
      <c r="B110" s="33">
        <v>109.0</v>
      </c>
      <c r="C110" s="39">
        <f t="shared" si="1"/>
        <v>-509.3141969</v>
      </c>
    </row>
    <row r="111" ht="14.25" customHeight="1">
      <c r="A111" s="75"/>
      <c r="B111" s="33">
        <v>110.0</v>
      </c>
      <c r="C111" s="39">
        <f t="shared" si="1"/>
        <v>-519.1994952</v>
      </c>
    </row>
    <row r="112" ht="14.25" customHeight="1">
      <c r="A112" s="75"/>
      <c r="B112" s="33">
        <v>111.0</v>
      </c>
      <c r="C112" s="39">
        <f t="shared" si="1"/>
        <v>-529.0479886</v>
      </c>
    </row>
    <row r="113" ht="14.25" customHeight="1">
      <c r="A113" s="75"/>
      <c r="B113" s="33">
        <v>112.0</v>
      </c>
      <c r="C113" s="39">
        <f t="shared" si="1"/>
        <v>-538.8602512</v>
      </c>
    </row>
    <row r="114" ht="14.25" customHeight="1">
      <c r="A114" s="75"/>
      <c r="B114" s="33">
        <v>113.0</v>
      </c>
      <c r="C114" s="39">
        <f t="shared" si="1"/>
        <v>-548.6368425</v>
      </c>
    </row>
    <row r="115" ht="14.25" customHeight="1">
      <c r="A115" s="75"/>
      <c r="B115" s="33">
        <v>114.0</v>
      </c>
      <c r="C115" s="39">
        <f t="shared" si="1"/>
        <v>-558.3783077</v>
      </c>
    </row>
    <row r="116" ht="14.25" customHeight="1">
      <c r="A116" s="75"/>
      <c r="B116" s="33">
        <v>115.0</v>
      </c>
      <c r="C116" s="39">
        <f t="shared" si="1"/>
        <v>-568.0851784</v>
      </c>
    </row>
    <row r="117" ht="14.25" customHeight="1">
      <c r="A117" s="75"/>
      <c r="B117" s="33">
        <v>116.0</v>
      </c>
      <c r="C117" s="39">
        <f t="shared" si="1"/>
        <v>-577.7579727</v>
      </c>
    </row>
    <row r="118" ht="14.25" customHeight="1">
      <c r="A118" s="75"/>
      <c r="B118" s="33">
        <v>117.0</v>
      </c>
      <c r="C118" s="39">
        <f t="shared" si="1"/>
        <v>-587.3971963</v>
      </c>
    </row>
    <row r="119" ht="14.25" customHeight="1">
      <c r="A119" s="75"/>
      <c r="B119" s="33">
        <v>118.0</v>
      </c>
      <c r="C119" s="39">
        <f t="shared" si="1"/>
        <v>-597.0033424</v>
      </c>
    </row>
    <row r="120" ht="14.25" customHeight="1">
      <c r="A120" s="75"/>
      <c r="B120" s="33">
        <v>119.0</v>
      </c>
      <c r="C120" s="39">
        <f t="shared" si="1"/>
        <v>-606.5768921</v>
      </c>
    </row>
    <row r="121" ht="14.25" customHeight="1">
      <c r="A121" s="75"/>
      <c r="B121" s="33">
        <v>120.0</v>
      </c>
      <c r="C121" s="39">
        <f t="shared" si="1"/>
        <v>-616.1183151</v>
      </c>
    </row>
    <row r="122" ht="14.25" customHeight="1">
      <c r="A122" s="75"/>
      <c r="B122" s="33">
        <v>121.0</v>
      </c>
      <c r="C122" s="39">
        <f t="shared" si="1"/>
        <v>-625.6280699</v>
      </c>
    </row>
    <row r="123" ht="14.25" customHeight="1">
      <c r="A123" s="75"/>
      <c r="B123" s="33">
        <v>122.0</v>
      </c>
      <c r="C123" s="39">
        <f t="shared" si="1"/>
        <v>-635.1066043</v>
      </c>
    </row>
    <row r="124" ht="14.25" customHeight="1">
      <c r="A124" s="75"/>
      <c r="B124" s="33">
        <v>123.0</v>
      </c>
      <c r="C124" s="39">
        <f t="shared" si="1"/>
        <v>-644.5543555</v>
      </c>
    </row>
    <row r="125" ht="14.25" customHeight="1">
      <c r="A125" s="75"/>
      <c r="B125" s="33">
        <v>124.0</v>
      </c>
      <c r="C125" s="39">
        <f t="shared" si="1"/>
        <v>-653.9717505</v>
      </c>
    </row>
    <row r="126" ht="14.25" customHeight="1">
      <c r="A126" s="75"/>
      <c r="B126" s="33">
        <v>125.0</v>
      </c>
      <c r="C126" s="39">
        <f t="shared" si="1"/>
        <v>-663.3592069</v>
      </c>
    </row>
    <row r="127" ht="14.25" customHeight="1">
      <c r="A127" s="75"/>
      <c r="B127" s="33">
        <v>126.0</v>
      </c>
      <c r="C127" s="39">
        <f t="shared" si="1"/>
        <v>-672.7171322</v>
      </c>
    </row>
    <row r="128" ht="14.25" customHeight="1">
      <c r="A128" s="75"/>
      <c r="B128" s="33">
        <v>127.0</v>
      </c>
      <c r="C128" s="39">
        <f t="shared" si="1"/>
        <v>-682.0459252</v>
      </c>
    </row>
    <row r="129" ht="14.25" customHeight="1">
      <c r="A129" s="75"/>
      <c r="B129" s="33">
        <v>128.0</v>
      </c>
      <c r="C129" s="39">
        <f t="shared" si="1"/>
        <v>-691.3459756</v>
      </c>
    </row>
    <row r="130" ht="14.25" customHeight="1">
      <c r="A130" s="75"/>
      <c r="B130" s="33">
        <v>129.0</v>
      </c>
      <c r="C130" s="39">
        <f t="shared" si="1"/>
        <v>-700.6176645</v>
      </c>
    </row>
    <row r="131" ht="14.25" customHeight="1">
      <c r="A131" s="75"/>
      <c r="B131" s="33">
        <v>130.0</v>
      </c>
      <c r="C131" s="39">
        <f t="shared" si="1"/>
        <v>-709.8613645</v>
      </c>
    </row>
    <row r="132" ht="14.25" customHeight="1">
      <c r="A132" s="75"/>
      <c r="B132" s="33">
        <v>131.0</v>
      </c>
      <c r="C132" s="39">
        <f t="shared" si="1"/>
        <v>-719.0774401</v>
      </c>
    </row>
    <row r="133" ht="14.25" customHeight="1">
      <c r="A133" s="75"/>
      <c r="B133" s="33">
        <v>132.0</v>
      </c>
      <c r="C133" s="39">
        <f t="shared" si="1"/>
        <v>-728.2662482</v>
      </c>
    </row>
    <row r="134" ht="14.25" customHeight="1">
      <c r="A134" s="75"/>
      <c r="B134" s="33">
        <v>133.0</v>
      </c>
      <c r="C134" s="39">
        <f t="shared" si="1"/>
        <v>-737.4281376</v>
      </c>
    </row>
    <row r="135" ht="14.25" customHeight="1">
      <c r="A135" s="75"/>
      <c r="B135" s="33">
        <v>134.0</v>
      </c>
      <c r="C135" s="39">
        <f t="shared" si="1"/>
        <v>-746.5634499</v>
      </c>
    </row>
    <row r="136" ht="14.25" customHeight="1">
      <c r="A136" s="75"/>
      <c r="B136" s="33">
        <v>135.0</v>
      </c>
      <c r="C136" s="39">
        <f t="shared" si="1"/>
        <v>-755.6725197</v>
      </c>
    </row>
    <row r="137" ht="14.25" customHeight="1">
      <c r="A137" s="75"/>
      <c r="B137" s="33">
        <v>136.0</v>
      </c>
      <c r="C137" s="39">
        <f t="shared" si="1"/>
        <v>-764.7556741</v>
      </c>
    </row>
    <row r="138" ht="14.25" customHeight="1">
      <c r="A138" s="75"/>
      <c r="B138" s="33">
        <v>137.0</v>
      </c>
      <c r="C138" s="39">
        <f t="shared" si="1"/>
        <v>-773.8132339</v>
      </c>
    </row>
    <row r="139" ht="14.25" customHeight="1">
      <c r="A139" s="75"/>
      <c r="B139" s="33">
        <v>138.0</v>
      </c>
      <c r="C139" s="39">
        <f t="shared" si="1"/>
        <v>-782.845513</v>
      </c>
    </row>
    <row r="140" ht="14.25" customHeight="1">
      <c r="A140" s="75"/>
      <c r="B140" s="33">
        <v>139.0</v>
      </c>
      <c r="C140" s="39">
        <f t="shared" si="1"/>
        <v>-791.8528189</v>
      </c>
    </row>
    <row r="141" ht="14.25" customHeight="1">
      <c r="A141" s="75"/>
      <c r="B141" s="33">
        <v>140.0</v>
      </c>
      <c r="C141" s="39">
        <f t="shared" si="1"/>
        <v>-800.8354531</v>
      </c>
    </row>
    <row r="142" ht="14.25" customHeight="1">
      <c r="A142" s="75"/>
      <c r="B142" s="33">
        <v>141.0</v>
      </c>
      <c r="C142" s="39">
        <f t="shared" si="1"/>
        <v>-809.7937106</v>
      </c>
    </row>
    <row r="143" ht="14.25" customHeight="1">
      <c r="A143" s="75"/>
      <c r="B143" s="33">
        <v>142.0</v>
      </c>
      <c r="C143" s="39">
        <f t="shared" si="1"/>
        <v>-818.7278809</v>
      </c>
    </row>
    <row r="144" ht="14.25" customHeight="1">
      <c r="A144" s="75"/>
      <c r="B144" s="33">
        <v>143.0</v>
      </c>
      <c r="C144" s="39">
        <f t="shared" si="1"/>
        <v>-827.6382477</v>
      </c>
    </row>
    <row r="145" ht="14.25" customHeight="1">
      <c r="A145" s="75"/>
      <c r="B145" s="33">
        <v>144.0</v>
      </c>
      <c r="C145" s="39">
        <f t="shared" si="1"/>
        <v>-836.5250889</v>
      </c>
    </row>
    <row r="146" ht="14.25" customHeight="1">
      <c r="A146" s="75"/>
      <c r="B146" s="33">
        <v>145.0</v>
      </c>
      <c r="C146" s="39">
        <f t="shared" si="1"/>
        <v>-845.3886771</v>
      </c>
    </row>
    <row r="147" ht="14.25" customHeight="1">
      <c r="A147" s="75"/>
      <c r="B147" s="33">
        <v>146.0</v>
      </c>
      <c r="C147" s="39">
        <f t="shared" si="1"/>
        <v>-854.2292798</v>
      </c>
    </row>
    <row r="148" ht="14.25" customHeight="1">
      <c r="A148" s="75"/>
      <c r="B148" s="33">
        <v>147.0</v>
      </c>
      <c r="C148" s="39">
        <f t="shared" si="1"/>
        <v>-863.047159</v>
      </c>
    </row>
    <row r="149" ht="14.25" customHeight="1">
      <c r="A149" s="75"/>
      <c r="B149" s="33">
        <v>148.0</v>
      </c>
      <c r="C149" s="39">
        <f t="shared" si="1"/>
        <v>-871.842572</v>
      </c>
    </row>
    <row r="150" ht="14.25" customHeight="1">
      <c r="A150" s="75"/>
      <c r="B150" s="33">
        <v>149.0</v>
      </c>
      <c r="C150" s="39">
        <f t="shared" si="1"/>
        <v>-880.6157711</v>
      </c>
    </row>
    <row r="151" ht="14.25" customHeight="1">
      <c r="A151" s="75"/>
      <c r="B151" s="33">
        <v>150.0</v>
      </c>
      <c r="C151" s="39">
        <f t="shared" si="1"/>
        <v>-889.3670038</v>
      </c>
    </row>
    <row r="152" ht="14.25" customHeight="1">
      <c r="A152" s="75"/>
      <c r="B152" s="33">
        <v>151.0</v>
      </c>
      <c r="C152" s="39">
        <f t="shared" si="1"/>
        <v>-898.0965131</v>
      </c>
    </row>
    <row r="153" ht="14.25" customHeight="1">
      <c r="A153" s="75"/>
      <c r="B153" s="33">
        <v>152.0</v>
      </c>
      <c r="C153" s="39">
        <f t="shared" si="1"/>
        <v>-906.8045374</v>
      </c>
    </row>
    <row r="154" ht="14.25" customHeight="1">
      <c r="A154" s="75"/>
      <c r="B154" s="33">
        <v>153.0</v>
      </c>
      <c r="C154" s="39">
        <f t="shared" si="1"/>
        <v>-915.4913108</v>
      </c>
    </row>
    <row r="155" ht="14.25" customHeight="1">
      <c r="A155" s="75"/>
      <c r="B155" s="33">
        <v>154.0</v>
      </c>
      <c r="C155" s="39">
        <f t="shared" si="1"/>
        <v>-924.157063</v>
      </c>
    </row>
    <row r="156" ht="14.25" customHeight="1">
      <c r="A156" s="75"/>
      <c r="B156" s="33">
        <v>155.0</v>
      </c>
      <c r="C156" s="39">
        <f t="shared" si="1"/>
        <v>-932.8020196</v>
      </c>
    </row>
    <row r="157" ht="14.25" customHeight="1">
      <c r="A157" s="75"/>
      <c r="B157" s="33">
        <v>156.0</v>
      </c>
      <c r="C157" s="39">
        <f t="shared" si="1"/>
        <v>-941.4264022</v>
      </c>
    </row>
    <row r="158" ht="14.25" customHeight="1">
      <c r="A158" s="75"/>
      <c r="B158" s="33">
        <v>157.0</v>
      </c>
      <c r="C158" s="39">
        <f t="shared" si="1"/>
        <v>-950.0304282</v>
      </c>
    </row>
    <row r="159" ht="14.25" customHeight="1">
      <c r="A159" s="75"/>
      <c r="B159" s="33">
        <v>158.0</v>
      </c>
      <c r="C159" s="39">
        <f t="shared" si="1"/>
        <v>-958.6143115</v>
      </c>
    </row>
    <row r="160" ht="14.25" customHeight="1">
      <c r="A160" s="75"/>
      <c r="B160" s="33">
        <v>159.0</v>
      </c>
      <c r="C160" s="39">
        <f t="shared" si="1"/>
        <v>-967.1782619</v>
      </c>
    </row>
    <row r="161" ht="14.25" customHeight="1">
      <c r="A161" s="75"/>
      <c r="B161" s="33">
        <v>160.0</v>
      </c>
      <c r="C161" s="39">
        <f t="shared" si="1"/>
        <v>-975.7224857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 H8">
    <cfRule type="containsText" dxfId="10" priority="3" operator="containsText" text="0">
      <formula>NOT(ISERROR(SEARCH(("0"),(A1))))</formula>
    </cfRule>
  </conditionalFormatting>
  <conditionalFormatting sqref="A1:A161 H8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68</v>
      </c>
    </row>
    <row r="2" ht="14.25" customHeight="1">
      <c r="A2" s="101" t="str">
        <f>IFERROR(__xludf.DUMMYFUNCTION(" IMPORTRANGE(""https://docs.google.com/spreadsheets/d/1L50dGWU7Tq7bFVcGqanhkCuLyRs4WaM3-vaqxsWgQgw/edit?gid=695545632#gid=695545632"",""Roller Coaster!A2:A161"")"),"titounio")</f>
        <v>titounio</v>
      </c>
      <c r="B2" s="33">
        <v>1.0</v>
      </c>
      <c r="C2" s="39">
        <f t="shared" ref="C2:C161" si="1">800*(1-(B2/($F$1+1)))*POWER((SQRT(($F$1+1)/B2)),1/2)</f>
        <v>2272.281233</v>
      </c>
    </row>
    <row r="3" ht="14.25" customHeight="1">
      <c r="A3" s="31" t="str">
        <f>IFERROR(__xludf.DUMMYFUNCTION("""COMPUTED_VALUE"""),"--WondeR--")</f>
        <v>--WondeR--</v>
      </c>
      <c r="B3" s="33">
        <v>2.0</v>
      </c>
      <c r="C3" s="39">
        <f t="shared" si="1"/>
        <v>1882.653833</v>
      </c>
      <c r="E3" s="43"/>
    </row>
    <row r="4" ht="14.25" customHeight="1">
      <c r="A4" s="31" t="str">
        <f>IFERROR(__xludf.DUMMYFUNCTION("""COMPUTED_VALUE"""),"Fishtipanda")</f>
        <v>Fishtipanda</v>
      </c>
      <c r="B4" s="33">
        <v>3.0</v>
      </c>
      <c r="C4" s="39">
        <f t="shared" si="1"/>
        <v>1675.779181</v>
      </c>
    </row>
    <row r="5" ht="14.25" customHeight="1">
      <c r="A5" s="31" t="str">
        <f>IFERROR(__xludf.DUMMYFUNCTION("""COMPUTED_VALUE"""),"8kinder6")</f>
        <v>8kinder6</v>
      </c>
      <c r="B5" s="33">
        <v>4.0</v>
      </c>
      <c r="C5" s="39">
        <f t="shared" si="1"/>
        <v>1535.859639</v>
      </c>
    </row>
    <row r="6" ht="14.25" customHeight="1">
      <c r="A6" s="31" t="str">
        <f>IFERROR(__xludf.DUMMYFUNCTION("""COMPUTED_VALUE"""),"_VisMaVie_")</f>
        <v>_VisMaVie_</v>
      </c>
      <c r="B6" s="33">
        <v>5.0</v>
      </c>
      <c r="C6" s="39">
        <f t="shared" si="1"/>
        <v>1430.179807</v>
      </c>
    </row>
    <row r="7" ht="14.25" customHeight="1">
      <c r="A7" s="31" t="str">
        <f>IFERROR(__xludf.DUMMYFUNCTION("""COMPUTED_VALUE"""),"rastamokett")</f>
        <v>rastamokett</v>
      </c>
      <c r="B7" s="33">
        <v>6.0</v>
      </c>
      <c r="C7" s="39">
        <f t="shared" si="1"/>
        <v>1345.104129</v>
      </c>
    </row>
    <row r="8" ht="14.25" customHeight="1">
      <c r="A8" s="31" t="str">
        <f>IFERROR(__xludf.DUMMYFUNCTION("""COMPUTED_VALUE"""),"kkaicharlie")</f>
        <v>kkaicharlie</v>
      </c>
      <c r="B8" s="33">
        <v>7.0</v>
      </c>
      <c r="C8" s="39">
        <f t="shared" si="1"/>
        <v>1273.709384</v>
      </c>
    </row>
    <row r="9" ht="14.25" customHeight="1">
      <c r="A9" s="31" t="str">
        <f>IFERROR(__xludf.DUMMYFUNCTION("""COMPUTED_VALUE"""),"Redblood92")</f>
        <v>Redblood92</v>
      </c>
      <c r="B9" s="33">
        <v>8.0</v>
      </c>
      <c r="C9" s="39">
        <f t="shared" si="1"/>
        <v>1212.022012</v>
      </c>
    </row>
    <row r="10" ht="14.25" customHeight="1">
      <c r="A10" s="31" t="str">
        <f>IFERROR(__xludf.DUMMYFUNCTION("""COMPUTED_VALUE"""),"Foldzilla")</f>
        <v>Foldzilla</v>
      </c>
      <c r="B10" s="33">
        <v>9.0</v>
      </c>
      <c r="C10" s="39">
        <f t="shared" si="1"/>
        <v>1157.560749</v>
      </c>
    </row>
    <row r="11" ht="14.25" customHeight="1">
      <c r="A11" s="31" t="str">
        <f>IFERROR(__xludf.DUMMYFUNCTION("""COMPUTED_VALUE"""),"Dirty Bazaar")</f>
        <v>Dirty Bazaar</v>
      </c>
      <c r="B11" s="33">
        <v>10.0</v>
      </c>
      <c r="C11" s="39">
        <f t="shared" si="1"/>
        <v>1108.677364</v>
      </c>
    </row>
    <row r="12" ht="14.25" customHeight="1">
      <c r="A12" s="31" t="str">
        <f>IFERROR(__xludf.DUMMYFUNCTION("""COMPUTED_VALUE"""),"erniedog56x")</f>
        <v>erniedog56x</v>
      </c>
      <c r="B12" s="33">
        <v>11.0</v>
      </c>
      <c r="C12" s="39">
        <f t="shared" si="1"/>
        <v>1064.223859</v>
      </c>
    </row>
    <row r="13" ht="14.25" customHeight="1">
      <c r="A13" s="31" t="str">
        <f>IFERROR(__xludf.DUMMYFUNCTION("""COMPUTED_VALUE"""),"nono.1er")</f>
        <v>nono.1er</v>
      </c>
      <c r="B13" s="33">
        <v>12.0</v>
      </c>
      <c r="C13" s="39">
        <f t="shared" si="1"/>
        <v>1023.370074</v>
      </c>
    </row>
    <row r="14" ht="14.25" customHeight="1">
      <c r="A14" s="31" t="str">
        <f>IFERROR(__xludf.DUMMYFUNCTION("""COMPUTED_VALUE"""),"cataleya86")</f>
        <v>cataleya86</v>
      </c>
      <c r="B14" s="33">
        <v>13.0</v>
      </c>
      <c r="C14" s="39">
        <f t="shared" si="1"/>
        <v>985.4971164</v>
      </c>
    </row>
    <row r="15" ht="14.25" customHeight="1">
      <c r="A15" s="31" t="str">
        <f>IFERROR(__xludf.DUMMYFUNCTION("""COMPUTED_VALUE"""),"TontonZgueg")</f>
        <v>TontonZgueg</v>
      </c>
      <c r="B15" s="33">
        <v>14.0</v>
      </c>
      <c r="C15" s="39">
        <f t="shared" si="1"/>
        <v>950.1317907</v>
      </c>
    </row>
    <row r="16" ht="14.25" customHeight="1">
      <c r="A16" s="31" t="str">
        <f>IFERROR(__xludf.DUMMYFUNCTION("""COMPUTED_VALUE"""),"Agouty79")</f>
        <v>Agouty79</v>
      </c>
      <c r="B16" s="33">
        <v>15.0</v>
      </c>
      <c r="C16" s="39">
        <f t="shared" si="1"/>
        <v>916.9045207</v>
      </c>
      <c r="H16" s="103"/>
    </row>
    <row r="17" ht="14.25" customHeight="1">
      <c r="A17" s="31" t="str">
        <f>IFERROR(__xludf.DUMMYFUNCTION("""COMPUTED_VALUE"""),"Mitch")</f>
        <v>Mitch</v>
      </c>
      <c r="B17" s="33">
        <v>16.0</v>
      </c>
      <c r="C17" s="39">
        <f t="shared" si="1"/>
        <v>885.5213629</v>
      </c>
      <c r="H17" s="103"/>
    </row>
    <row r="18" ht="14.25" customHeight="1">
      <c r="A18" s="31" t="str">
        <f>IFERROR(__xludf.DUMMYFUNCTION("""COMPUTED_VALUE"""),"FridAKahlo")</f>
        <v>FridAKahlo</v>
      </c>
      <c r="B18" s="33">
        <v>17.0</v>
      </c>
      <c r="C18" s="39">
        <f t="shared" si="1"/>
        <v>855.7448265</v>
      </c>
      <c r="H18" s="103"/>
    </row>
    <row r="19" ht="14.25" customHeight="1">
      <c r="A19" s="31" t="str">
        <f>IFERROR(__xludf.DUMMYFUNCTION("""COMPUTED_VALUE"""),"vicmackey86")</f>
        <v>vicmackey86</v>
      </c>
      <c r="B19" s="33">
        <v>18.0</v>
      </c>
      <c r="C19" s="39">
        <f t="shared" si="1"/>
        <v>827.3803813</v>
      </c>
    </row>
    <row r="20" ht="14.25" customHeight="1">
      <c r="A20" s="31" t="str">
        <f>IFERROR(__xludf.DUMMYFUNCTION("""COMPUTED_VALUE"""),"Xenocq79")</f>
        <v>Xenocq79</v>
      </c>
      <c r="B20" s="33">
        <v>19.0</v>
      </c>
      <c r="C20" s="39">
        <f t="shared" si="1"/>
        <v>800.2667502</v>
      </c>
    </row>
    <row r="21" ht="14.25" customHeight="1">
      <c r="A21" s="31" t="str">
        <f>IFERROR(__xludf.DUMMYFUNCTION("""COMPUTED_VALUE"""),"JM-Chatte")</f>
        <v>JM-Chatte</v>
      </c>
      <c r="B21" s="33">
        <v>20.0</v>
      </c>
      <c r="C21" s="39">
        <f t="shared" si="1"/>
        <v>774.2687836</v>
      </c>
    </row>
    <row r="22" ht="14.25" customHeight="1">
      <c r="A22" s="31" t="str">
        <f>IFERROR(__xludf.DUMMYFUNCTION("""COMPUTED_VALUE"""),"alexinzaghi")</f>
        <v>alexinzaghi</v>
      </c>
      <c r="B22" s="33">
        <v>21.0</v>
      </c>
      <c r="C22" s="39">
        <f t="shared" si="1"/>
        <v>749.2721365</v>
      </c>
    </row>
    <row r="23" ht="14.25" customHeight="1">
      <c r="A23" s="31" t="str">
        <f>IFERROR(__xludf.DUMMYFUNCTION("""COMPUTED_VALUE"""),"Patgaret")</f>
        <v>Patgaret</v>
      </c>
      <c r="B23" s="33">
        <v>22.0</v>
      </c>
      <c r="C23" s="39">
        <f t="shared" si="1"/>
        <v>725.1792296</v>
      </c>
    </row>
    <row r="24" ht="14.25" customHeight="1">
      <c r="A24" s="31" t="str">
        <f>IFERROR(__xludf.DUMMYFUNCTION("""COMPUTED_VALUE"""),"BRUNOWINNER")</f>
        <v>BRUNOWINNER</v>
      </c>
      <c r="B24" s="33">
        <v>23.0</v>
      </c>
      <c r="C24" s="39">
        <f t="shared" si="1"/>
        <v>701.9061402</v>
      </c>
    </row>
    <row r="25" ht="14.25" customHeight="1">
      <c r="A25" s="31" t="str">
        <f>IFERROR(__xludf.DUMMYFUNCTION("""COMPUTED_VALUE"""),"ElDail")</f>
        <v>ElDail</v>
      </c>
      <c r="B25" s="33">
        <v>24.0</v>
      </c>
      <c r="C25" s="39">
        <f t="shared" si="1"/>
        <v>679.3801793</v>
      </c>
    </row>
    <row r="26" ht="14.25" customHeight="1">
      <c r="A26" s="31" t="str">
        <f>IFERROR(__xludf.DUMMYFUNCTION("""COMPUTED_VALUE"""),"COMBERS")</f>
        <v>COMBERS</v>
      </c>
      <c r="B26" s="33">
        <v>25.0</v>
      </c>
      <c r="C26" s="39">
        <f t="shared" si="1"/>
        <v>657.5379802</v>
      </c>
    </row>
    <row r="27" ht="14.25" customHeight="1">
      <c r="A27" s="31" t="str">
        <f>IFERROR(__xludf.DUMMYFUNCTION("""COMPUTED_VALUE"""),"SINGE7")</f>
        <v>SINGE7</v>
      </c>
      <c r="B27" s="33">
        <v>26.0</v>
      </c>
      <c r="C27" s="39">
        <f t="shared" si="1"/>
        <v>636.3239763</v>
      </c>
    </row>
    <row r="28" ht="14.25" customHeight="1">
      <c r="A28" s="31" t="str">
        <f>IFERROR(__xludf.DUMMYFUNCTION("""COMPUTED_VALUE"""),"Kiki Bazaar")</f>
        <v>Kiki Bazaar</v>
      </c>
      <c r="B28" s="33">
        <v>27.0</v>
      </c>
      <c r="C28" s="39">
        <f t="shared" si="1"/>
        <v>615.6891755</v>
      </c>
    </row>
    <row r="29" ht="14.25" customHeight="1">
      <c r="A29" s="31" t="str">
        <f>IFERROR(__xludf.DUMMYFUNCTION("""COMPUTED_VALUE"""),"Immond")</f>
        <v>Immond</v>
      </c>
      <c r="B29" s="33">
        <v>28.0</v>
      </c>
      <c r="C29" s="39">
        <f t="shared" si="1"/>
        <v>595.5901653</v>
      </c>
    </row>
    <row r="30" ht="14.25" customHeight="1">
      <c r="A30" s="31" t="str">
        <f>IFERROR(__xludf.DUMMYFUNCTION("""COMPUTED_VALUE"""),"Wallace")</f>
        <v>Wallace</v>
      </c>
      <c r="B30" s="33">
        <v>29.0</v>
      </c>
      <c r="C30" s="39">
        <f t="shared" si="1"/>
        <v>575.9882988</v>
      </c>
    </row>
    <row r="31" ht="14.25" customHeight="1">
      <c r="A31" s="31" t="str">
        <f>IFERROR(__xludf.DUMMYFUNCTION("""COMPUTED_VALUE"""),"SCOTT16")</f>
        <v>SCOTT16</v>
      </c>
      <c r="B31" s="33">
        <v>30.0</v>
      </c>
      <c r="C31" s="39">
        <f t="shared" si="1"/>
        <v>556.8490233</v>
      </c>
    </row>
    <row r="32" ht="14.25" customHeight="1">
      <c r="A32" s="31" t="str">
        <f>IFERROR(__xludf.DUMMYFUNCTION("""COMPUTED_VALUE"""),"Kevfurious")</f>
        <v>Kevfurious</v>
      </c>
      <c r="B32" s="33">
        <v>31.0</v>
      </c>
      <c r="C32" s="39">
        <f t="shared" si="1"/>
        <v>538.141323</v>
      </c>
    </row>
    <row r="33" ht="14.25" customHeight="1">
      <c r="A33" s="31" t="str">
        <f>IFERROR(__xludf.DUMMYFUNCTION("""COMPUTED_VALUE"""),"S.coco")</f>
        <v>S.coco</v>
      </c>
      <c r="B33" s="33">
        <v>32.0</v>
      </c>
      <c r="C33" s="39">
        <f t="shared" si="1"/>
        <v>519.8372523</v>
      </c>
    </row>
    <row r="34" ht="14.25" customHeight="1">
      <c r="A34" s="31" t="str">
        <f>IFERROR(__xludf.DUMMYFUNCTION("""COMPUTED_VALUE"""),"BBH 75")</f>
        <v>BBH 75</v>
      </c>
      <c r="B34" s="33">
        <v>33.0</v>
      </c>
      <c r="C34" s="39">
        <f t="shared" si="1"/>
        <v>501.9115442</v>
      </c>
    </row>
    <row r="35" ht="14.25" customHeight="1">
      <c r="A35" s="31" t="str">
        <f>IFERROR(__xludf.DUMMYFUNCTION("""COMPUTED_VALUE"""),"NIKOGIGI86")</f>
        <v>NIKOGIGI86</v>
      </c>
      <c r="B35" s="33">
        <v>34.0</v>
      </c>
      <c r="C35" s="39">
        <f t="shared" si="1"/>
        <v>484.3412787</v>
      </c>
    </row>
    <row r="36" ht="14.25" customHeight="1">
      <c r="A36" s="31" t="str">
        <f>IFERROR(__xludf.DUMMYFUNCTION("""COMPUTED_VALUE"""),"FisherPrice.")</f>
        <v>FisherPrice.</v>
      </c>
      <c r="B36" s="33">
        <v>35.0</v>
      </c>
      <c r="C36" s="39">
        <f t="shared" si="1"/>
        <v>467.105601</v>
      </c>
    </row>
    <row r="37" ht="14.25" customHeight="1">
      <c r="A37" s="31" t="str">
        <f>IFERROR(__xludf.DUMMYFUNCTION("""COMPUTED_VALUE"""),"_Macash_")</f>
        <v>_Macash_</v>
      </c>
      <c r="B37" s="33">
        <v>36.0</v>
      </c>
      <c r="C37" s="39">
        <f t="shared" si="1"/>
        <v>450.1854802</v>
      </c>
    </row>
    <row r="38" ht="14.25" customHeight="1">
      <c r="A38" s="31" t="str">
        <f>IFERROR(__xludf.DUMMYFUNCTION("""COMPUTED_VALUE"""),"sonic86")</f>
        <v>sonic86</v>
      </c>
      <c r="B38" s="33">
        <v>37.0</v>
      </c>
      <c r="C38" s="39">
        <f t="shared" si="1"/>
        <v>433.5635027</v>
      </c>
    </row>
    <row r="39" ht="14.25" customHeight="1">
      <c r="A39" s="31" t="str">
        <f>IFERROR(__xludf.DUMMYFUNCTION("""COMPUTED_VALUE"""),"christ86000")</f>
        <v>christ86000</v>
      </c>
      <c r="B39" s="33">
        <v>38.0</v>
      </c>
      <c r="C39" s="39">
        <f t="shared" si="1"/>
        <v>417.2236937</v>
      </c>
    </row>
    <row r="40" ht="14.25" customHeight="1">
      <c r="A40" s="31" t="str">
        <f>IFERROR(__xludf.DUMMYFUNCTION("""COMPUTED_VALUE"""),"emmanuel.g")</f>
        <v>emmanuel.g</v>
      </c>
      <c r="B40" s="33">
        <v>39.0</v>
      </c>
      <c r="C40" s="39">
        <f t="shared" si="1"/>
        <v>401.1513628</v>
      </c>
    </row>
    <row r="41" ht="14.25" customHeight="1">
      <c r="A41" s="31" t="str">
        <f>IFERROR(__xludf.DUMMYFUNCTION("""COMPUTED_VALUE"""),"belussac")</f>
        <v>belussac</v>
      </c>
      <c r="B41" s="33">
        <v>40.0</v>
      </c>
      <c r="C41" s="39">
        <f t="shared" si="1"/>
        <v>385.3329692</v>
      </c>
    </row>
    <row r="42" ht="14.25" customHeight="1">
      <c r="A42" s="31" t="str">
        <f>IFERROR(__xludf.DUMMYFUNCTION("""COMPUTED_VALUE"""),"elvasco")</f>
        <v>elvasco</v>
      </c>
      <c r="B42" s="33">
        <v>41.0</v>
      </c>
      <c r="C42" s="39">
        <f t="shared" si="1"/>
        <v>369.7560052</v>
      </c>
    </row>
    <row r="43" ht="14.25" customHeight="1">
      <c r="A43" s="31" t="str">
        <f>IFERROR(__xludf.DUMMYFUNCTION("""COMPUTED_VALUE"""),"jejehehe")</f>
        <v>jejehehe</v>
      </c>
      <c r="B43" s="33">
        <v>42.0</v>
      </c>
      <c r="C43" s="39">
        <f t="shared" si="1"/>
        <v>354.4088927</v>
      </c>
    </row>
    <row r="44" ht="14.25" customHeight="1">
      <c r="A44" s="31" t="str">
        <f>IFERROR(__xludf.DUMMYFUNCTION("""COMPUTED_VALUE"""),"HIPPO777")</f>
        <v>HIPPO777</v>
      </c>
      <c r="B44" s="33">
        <v>43.0</v>
      </c>
      <c r="C44" s="39">
        <f t="shared" si="1"/>
        <v>339.2808934</v>
      </c>
    </row>
    <row r="45" ht="14.25" customHeight="1">
      <c r="A45" s="31" t="str">
        <f>IFERROR(__xludf.DUMMYFUNCTION("""COMPUTED_VALUE"""),"Rod_John_VI")</f>
        <v>Rod_John_VI</v>
      </c>
      <c r="B45" s="33">
        <v>44.0</v>
      </c>
      <c r="C45" s="39">
        <f t="shared" si="1"/>
        <v>324.3620291</v>
      </c>
    </row>
    <row r="46" ht="14.25" customHeight="1">
      <c r="A46" s="31" t="str">
        <f>IFERROR(__xludf.DUMMYFUNCTION("""COMPUTED_VALUE"""),"Mako Lemore")</f>
        <v>Mako Lemore</v>
      </c>
      <c r="B46" s="33">
        <v>45.0</v>
      </c>
      <c r="C46" s="39">
        <f t="shared" si="1"/>
        <v>309.6430112</v>
      </c>
    </row>
    <row r="47" ht="14.25" customHeight="1">
      <c r="A47" s="31" t="str">
        <f>IFERROR(__xludf.DUMMYFUNCTION("""COMPUTED_VALUE"""),"kinchuck")</f>
        <v>kinchuck</v>
      </c>
      <c r="B47" s="33">
        <v>46.0</v>
      </c>
      <c r="C47" s="39">
        <f t="shared" si="1"/>
        <v>295.1151786</v>
      </c>
    </row>
    <row r="48" ht="14.25" customHeight="1">
      <c r="A48" s="31" t="str">
        <f>IFERROR(__xludf.DUMMYFUNCTION("""COMPUTED_VALUE"""),"Legabodu86")</f>
        <v>Legabodu86</v>
      </c>
      <c r="B48" s="33">
        <v>47.0</v>
      </c>
      <c r="C48" s="39">
        <f t="shared" si="1"/>
        <v>280.7704417</v>
      </c>
    </row>
    <row r="49" ht="14.25" customHeight="1">
      <c r="A49" s="31" t="str">
        <f>IFERROR(__xludf.DUMMYFUNCTION("""COMPUTED_VALUE"""),"Senfou")</f>
        <v>Senfou</v>
      </c>
      <c r="B49" s="33">
        <v>48.0</v>
      </c>
      <c r="C49" s="39">
        <f t="shared" si="1"/>
        <v>266.6012334</v>
      </c>
    </row>
    <row r="50" ht="14.25" customHeight="1">
      <c r="A50" s="31" t="str">
        <f>IFERROR(__xludf.DUMMYFUNCTION("""COMPUTED_VALUE"""),"cassius-86")</f>
        <v>cassius-86</v>
      </c>
      <c r="B50" s="33">
        <v>49.0</v>
      </c>
      <c r="C50" s="39">
        <f t="shared" si="1"/>
        <v>252.6004644</v>
      </c>
    </row>
    <row r="51" ht="14.25" customHeight="1">
      <c r="A51" s="31" t="str">
        <f>IFERROR(__xludf.DUMMYFUNCTION("""COMPUTED_VALUE"""),"Phil1308")</f>
        <v>Phil1308</v>
      </c>
      <c r="B51" s="33">
        <v>50.0</v>
      </c>
      <c r="C51" s="39">
        <f t="shared" si="1"/>
        <v>238.7614836</v>
      </c>
    </row>
    <row r="52" ht="14.25" customHeight="1">
      <c r="A52" s="31" t="str">
        <f>IFERROR(__xludf.DUMMYFUNCTION("""COMPUTED_VALUE"""),"..mamat86..")</f>
        <v>..mamat86..</v>
      </c>
      <c r="B52" s="33">
        <v>51.0</v>
      </c>
      <c r="C52" s="39">
        <f t="shared" si="1"/>
        <v>225.0780428</v>
      </c>
    </row>
    <row r="53" ht="14.25" customHeight="1">
      <c r="A53" s="31" t="str">
        <f>IFERROR(__xludf.DUMMYFUNCTION("""COMPUTED_VALUE"""),"Le MARVEL")</f>
        <v>Le MARVEL</v>
      </c>
      <c r="B53" s="33">
        <v>52.0</v>
      </c>
      <c r="C53" s="39">
        <f t="shared" si="1"/>
        <v>211.5442642</v>
      </c>
    </row>
    <row r="54" ht="14.25" customHeight="1">
      <c r="A54" s="31" t="str">
        <f>IFERROR(__xludf.DUMMYFUNCTION("""COMPUTED_VALUE"""),"fiodor86")</f>
        <v>fiodor86</v>
      </c>
      <c r="B54" s="33">
        <v>53.0</v>
      </c>
      <c r="C54" s="39">
        <f t="shared" si="1"/>
        <v>198.1546117</v>
      </c>
    </row>
    <row r="55" ht="14.25" customHeight="1">
      <c r="A55" s="31" t="str">
        <f>IFERROR(__xludf.DUMMYFUNCTION("""COMPUTED_VALUE"""),"Gus enScene")</f>
        <v>Gus enScene</v>
      </c>
      <c r="B55" s="33">
        <v>54.0</v>
      </c>
      <c r="C55" s="39">
        <f t="shared" si="1"/>
        <v>184.9038645</v>
      </c>
    </row>
    <row r="56" ht="14.25" customHeight="1">
      <c r="A56" s="31" t="str">
        <f>IFERROR(__xludf.DUMMYFUNCTION("""COMPUTED_VALUE"""),"M2TH___off")</f>
        <v>M2TH___off</v>
      </c>
      <c r="B56" s="33">
        <v>55.0</v>
      </c>
      <c r="C56" s="39">
        <f t="shared" si="1"/>
        <v>171.7870937</v>
      </c>
    </row>
    <row r="57" ht="14.25" customHeight="1">
      <c r="A57" s="31" t="str">
        <f>IFERROR(__xludf.DUMMYFUNCTION("""COMPUTED_VALUE"""),"Vaillant 86")</f>
        <v>Vaillant 86</v>
      </c>
      <c r="B57" s="33">
        <v>56.0</v>
      </c>
      <c r="C57" s="39">
        <f t="shared" si="1"/>
        <v>158.7996403</v>
      </c>
    </row>
    <row r="58" ht="14.25" customHeight="1">
      <c r="A58" s="31" t="str">
        <f>IFERROR(__xludf.DUMMYFUNCTION("""COMPUTED_VALUE"""),"_Sale-Bet_")</f>
        <v>_Sale-Bet_</v>
      </c>
      <c r="B58" s="33">
        <v>57.0</v>
      </c>
      <c r="C58" s="39">
        <f t="shared" si="1"/>
        <v>145.9370964</v>
      </c>
    </row>
    <row r="59" ht="14.25" customHeight="1">
      <c r="A59" s="31" t="str">
        <f>IFERROR(__xludf.DUMMYFUNCTION("""COMPUTED_VALUE"""),"kiki86 x")</f>
        <v>kiki86 x</v>
      </c>
      <c r="B59" s="33">
        <v>58.0</v>
      </c>
      <c r="C59" s="39">
        <f t="shared" si="1"/>
        <v>133.1952863</v>
      </c>
    </row>
    <row r="60" ht="14.25" customHeight="1">
      <c r="A60" s="31" t="str">
        <f>IFERROR(__xludf.DUMMYFUNCTION("""COMPUTED_VALUE"""),"Mikalack")</f>
        <v>Mikalack</v>
      </c>
      <c r="B60" s="33">
        <v>59.0</v>
      </c>
      <c r="C60" s="39">
        <f t="shared" si="1"/>
        <v>120.5702513</v>
      </c>
    </row>
    <row r="61" ht="14.25" customHeight="1">
      <c r="A61" s="31" t="str">
        <f>IFERROR(__xludf.DUMMYFUNCTION("""COMPUTED_VALUE"""),"REDSQUIRREL")</f>
        <v>REDSQUIRREL</v>
      </c>
      <c r="B61" s="33">
        <v>60.0</v>
      </c>
      <c r="C61" s="39">
        <f t="shared" si="1"/>
        <v>108.0582341</v>
      </c>
    </row>
    <row r="62" ht="14.25" customHeight="1">
      <c r="A62" s="31" t="str">
        <f>IFERROR(__xludf.DUMMYFUNCTION("""COMPUTED_VALUE"""),"gregmoore")</f>
        <v>gregmoore</v>
      </c>
      <c r="B62" s="33">
        <v>61.0</v>
      </c>
      <c r="C62" s="39">
        <f t="shared" si="1"/>
        <v>95.65566542</v>
      </c>
    </row>
    <row r="63" ht="14.25" customHeight="1">
      <c r="A63" s="31" t="str">
        <f>IFERROR(__xludf.DUMMYFUNCTION("""COMPUTED_VALUE"""),"iOneGeek")</f>
        <v>iOneGeek</v>
      </c>
      <c r="B63" s="33">
        <v>62.0</v>
      </c>
      <c r="C63" s="39">
        <f t="shared" si="1"/>
        <v>83.35915173</v>
      </c>
    </row>
    <row r="64" ht="14.25" customHeight="1">
      <c r="A64" s="31" t="str">
        <f>IFERROR(__xludf.DUMMYFUNCTION("""COMPUTED_VALUE"""),"Baykoku")</f>
        <v>Baykoku</v>
      </c>
      <c r="B64" s="33">
        <v>63.0</v>
      </c>
      <c r="C64" s="39">
        <f t="shared" si="1"/>
        <v>71.16546345</v>
      </c>
    </row>
    <row r="65" ht="14.25" customHeight="1">
      <c r="A65" s="31" t="str">
        <f>IFERROR(__xludf.DUMMYFUNCTION("""COMPUTED_VALUE"""),".BARBAPAPA66")</f>
        <v>.BARBAPAPA66</v>
      </c>
      <c r="B65" s="33">
        <v>64.0</v>
      </c>
      <c r="C65" s="39">
        <f t="shared" si="1"/>
        <v>59.07152459</v>
      </c>
    </row>
    <row r="66" ht="14.25" customHeight="1">
      <c r="A66" s="31" t="str">
        <f>IFERROR(__xludf.DUMMYFUNCTION("""COMPUTED_VALUE"""),"chatouill86")</f>
        <v>chatouill86</v>
      </c>
      <c r="B66" s="33">
        <v>65.0</v>
      </c>
      <c r="C66" s="39">
        <f t="shared" si="1"/>
        <v>47.07440301</v>
      </c>
    </row>
    <row r="67" ht="14.25" customHeight="1">
      <c r="A67" s="31" t="str">
        <f>IFERROR(__xludf.DUMMYFUNCTION("""COMPUTED_VALUE"""),"marypops64")</f>
        <v>marypops64</v>
      </c>
      <c r="B67" s="33">
        <v>66.0</v>
      </c>
      <c r="C67" s="39">
        <f t="shared" si="1"/>
        <v>35.17130152</v>
      </c>
    </row>
    <row r="68" ht="14.25" customHeight="1">
      <c r="A68" s="31" t="str">
        <f>IFERROR(__xludf.DUMMYFUNCTION("""COMPUTED_VALUE"""),"Nanny on pe")</f>
        <v>Nanny on pe</v>
      </c>
      <c r="B68" s="33">
        <v>67.0</v>
      </c>
      <c r="C68" s="39">
        <f t="shared" si="1"/>
        <v>23.35954955</v>
      </c>
    </row>
    <row r="69" ht="14.25" customHeight="1">
      <c r="A69" s="31" t="str">
        <f>IFERROR(__xludf.DUMMYFUNCTION("""COMPUTED_VALUE"""),"pablo")</f>
        <v>pablo</v>
      </c>
      <c r="B69" s="33">
        <v>68.0</v>
      </c>
      <c r="C69" s="39">
        <f t="shared" si="1"/>
        <v>11.63659557</v>
      </c>
    </row>
    <row r="70" ht="14.25" customHeight="1">
      <c r="A70" s="31"/>
      <c r="B70" s="33">
        <v>69.0</v>
      </c>
      <c r="C70" s="39">
        <f t="shared" si="1"/>
        <v>0</v>
      </c>
    </row>
    <row r="71" ht="14.25" customHeight="1">
      <c r="A71" s="31"/>
      <c r="B71" s="33">
        <v>70.0</v>
      </c>
      <c r="C71" s="39">
        <f t="shared" si="1"/>
        <v>-11.55257134</v>
      </c>
    </row>
    <row r="72" ht="14.25" customHeight="1">
      <c r="A72" s="31"/>
      <c r="B72" s="33">
        <v>71.0</v>
      </c>
      <c r="C72" s="39">
        <f t="shared" si="1"/>
        <v>-23.02335327</v>
      </c>
    </row>
    <row r="73" ht="14.25" customHeight="1">
      <c r="A73" s="31"/>
      <c r="B73" s="33">
        <v>72.0</v>
      </c>
      <c r="C73" s="39">
        <f t="shared" si="1"/>
        <v>-34.41448695</v>
      </c>
    </row>
    <row r="74" ht="14.25" customHeight="1">
      <c r="A74" s="31"/>
      <c r="B74" s="33">
        <v>73.0</v>
      </c>
      <c r="C74" s="39">
        <f t="shared" si="1"/>
        <v>-45.72802507</v>
      </c>
    </row>
    <row r="75" ht="14.25" customHeight="1">
      <c r="A75" s="31"/>
      <c r="B75" s="33">
        <v>74.0</v>
      </c>
      <c r="C75" s="39">
        <f t="shared" si="1"/>
        <v>-56.96593675</v>
      </c>
    </row>
    <row r="76" ht="14.25" customHeight="1">
      <c r="A76" s="31"/>
      <c r="B76" s="33">
        <v>75.0</v>
      </c>
      <c r="C76" s="39">
        <f t="shared" si="1"/>
        <v>-68.13011209</v>
      </c>
    </row>
    <row r="77" ht="14.25" customHeight="1">
      <c r="A77" s="31"/>
      <c r="B77" s="33">
        <v>76.0</v>
      </c>
      <c r="C77" s="39">
        <f t="shared" si="1"/>
        <v>-79.22236642</v>
      </c>
    </row>
    <row r="78" ht="14.25" customHeight="1">
      <c r="A78" s="31"/>
      <c r="B78" s="33">
        <v>77.0</v>
      </c>
      <c r="C78" s="39">
        <f t="shared" si="1"/>
        <v>-90.24444422</v>
      </c>
    </row>
    <row r="79" ht="14.25" customHeight="1">
      <c r="A79" s="31"/>
      <c r="B79" s="33">
        <v>78.0</v>
      </c>
      <c r="C79" s="39">
        <f t="shared" si="1"/>
        <v>-101.1980229</v>
      </c>
    </row>
    <row r="80" ht="14.25" customHeight="1">
      <c r="A80" s="75"/>
      <c r="B80" s="33">
        <v>79.0</v>
      </c>
      <c r="C80" s="39">
        <f t="shared" si="1"/>
        <v>-112.0847161</v>
      </c>
    </row>
    <row r="81" ht="14.25" customHeight="1">
      <c r="A81" s="75"/>
      <c r="B81" s="33">
        <v>80.0</v>
      </c>
      <c r="C81" s="39">
        <f t="shared" si="1"/>
        <v>-122.9060772</v>
      </c>
    </row>
    <row r="82" ht="14.25" customHeight="1">
      <c r="A82" s="75"/>
      <c r="B82" s="33">
        <v>81.0</v>
      </c>
      <c r="C82" s="39">
        <f t="shared" si="1"/>
        <v>-133.663602</v>
      </c>
    </row>
    <row r="83" ht="14.25" customHeight="1">
      <c r="A83" s="75"/>
      <c r="B83" s="33">
        <v>82.0</v>
      </c>
      <c r="C83" s="39">
        <f t="shared" si="1"/>
        <v>-144.3587318</v>
      </c>
    </row>
    <row r="84" ht="14.25" customHeight="1">
      <c r="A84" s="75"/>
      <c r="B84" s="33">
        <v>83.0</v>
      </c>
      <c r="C84" s="39">
        <f t="shared" si="1"/>
        <v>-154.9928562</v>
      </c>
    </row>
    <row r="85" ht="14.25" customHeight="1">
      <c r="A85" s="75"/>
      <c r="B85" s="33">
        <v>84.0</v>
      </c>
      <c r="C85" s="39">
        <f t="shared" si="1"/>
        <v>-165.5673152</v>
      </c>
    </row>
    <row r="86" ht="14.25" customHeight="1">
      <c r="A86" s="75"/>
      <c r="B86" s="33">
        <v>85.0</v>
      </c>
      <c r="C86" s="39">
        <f t="shared" si="1"/>
        <v>-176.0834019</v>
      </c>
    </row>
    <row r="87" ht="14.25" customHeight="1">
      <c r="A87" s="75"/>
      <c r="B87" s="33">
        <v>86.0</v>
      </c>
      <c r="C87" s="39">
        <f t="shared" si="1"/>
        <v>-186.5423646</v>
      </c>
    </row>
    <row r="88" ht="14.25" customHeight="1">
      <c r="A88" s="75"/>
      <c r="B88" s="33">
        <v>87.0</v>
      </c>
      <c r="C88" s="39">
        <f t="shared" si="1"/>
        <v>-196.9454088</v>
      </c>
    </row>
    <row r="89" ht="14.25" customHeight="1">
      <c r="A89" s="75"/>
      <c r="B89" s="33">
        <v>88.0</v>
      </c>
      <c r="C89" s="39">
        <f t="shared" si="1"/>
        <v>-207.2936993</v>
      </c>
    </row>
    <row r="90" ht="14.25" customHeight="1">
      <c r="A90" s="75"/>
      <c r="B90" s="33">
        <v>89.0</v>
      </c>
      <c r="C90" s="39">
        <f t="shared" si="1"/>
        <v>-217.5883621</v>
      </c>
    </row>
    <row r="91" ht="14.25" customHeight="1">
      <c r="A91" s="75"/>
      <c r="B91" s="33">
        <v>90.0</v>
      </c>
      <c r="C91" s="39">
        <f t="shared" si="1"/>
        <v>-227.8304859</v>
      </c>
    </row>
    <row r="92" ht="14.25" customHeight="1">
      <c r="A92" s="75"/>
      <c r="B92" s="33">
        <v>91.0</v>
      </c>
      <c r="C92" s="39">
        <f t="shared" si="1"/>
        <v>-238.021124</v>
      </c>
    </row>
    <row r="93" ht="14.25" customHeight="1">
      <c r="A93" s="75"/>
      <c r="B93" s="33">
        <v>92.0</v>
      </c>
      <c r="C93" s="39">
        <f t="shared" si="1"/>
        <v>-248.1612958</v>
      </c>
    </row>
    <row r="94" ht="14.25" customHeight="1">
      <c r="A94" s="75"/>
      <c r="B94" s="33">
        <v>93.0</v>
      </c>
      <c r="C94" s="39">
        <f t="shared" si="1"/>
        <v>-258.2519881</v>
      </c>
    </row>
    <row r="95" ht="14.25" customHeight="1">
      <c r="A95" s="75"/>
      <c r="B95" s="33">
        <v>94.0</v>
      </c>
      <c r="C95" s="39">
        <f t="shared" si="1"/>
        <v>-268.2941568</v>
      </c>
    </row>
    <row r="96" ht="14.25" customHeight="1">
      <c r="A96" s="75"/>
      <c r="B96" s="33">
        <v>95.0</v>
      </c>
      <c r="C96" s="39">
        <f t="shared" si="1"/>
        <v>-278.2887279</v>
      </c>
    </row>
    <row r="97" ht="14.25" customHeight="1">
      <c r="A97" s="75"/>
      <c r="B97" s="33">
        <v>96.0</v>
      </c>
      <c r="C97" s="39">
        <f t="shared" si="1"/>
        <v>-288.2365991</v>
      </c>
    </row>
    <row r="98" ht="14.25" customHeight="1">
      <c r="A98" s="75"/>
      <c r="B98" s="33">
        <v>97.0</v>
      </c>
      <c r="C98" s="39">
        <f t="shared" si="1"/>
        <v>-298.1386405</v>
      </c>
    </row>
    <row r="99" ht="14.25" customHeight="1">
      <c r="A99" s="75"/>
      <c r="B99" s="33">
        <v>98.0</v>
      </c>
      <c r="C99" s="39">
        <f t="shared" si="1"/>
        <v>-307.9956962</v>
      </c>
    </row>
    <row r="100" ht="14.25" customHeight="1">
      <c r="A100" s="75"/>
      <c r="B100" s="33">
        <v>99.0</v>
      </c>
      <c r="C100" s="39">
        <f t="shared" si="1"/>
        <v>-317.8085852</v>
      </c>
    </row>
    <row r="101" ht="14.25" customHeight="1">
      <c r="A101" s="75"/>
      <c r="B101" s="33">
        <v>100.0</v>
      </c>
      <c r="C101" s="39">
        <f t="shared" si="1"/>
        <v>-327.5781024</v>
      </c>
    </row>
    <row r="102" ht="14.25" customHeight="1">
      <c r="A102" s="75"/>
      <c r="B102" s="33">
        <v>101.0</v>
      </c>
      <c r="C102" s="39">
        <f t="shared" si="1"/>
        <v>-337.3050193</v>
      </c>
    </row>
    <row r="103" ht="14.25" customHeight="1">
      <c r="A103" s="75"/>
      <c r="B103" s="33">
        <v>102.0</v>
      </c>
      <c r="C103" s="39">
        <f t="shared" si="1"/>
        <v>-346.9900855</v>
      </c>
    </row>
    <row r="104" ht="14.25" customHeight="1">
      <c r="A104" s="75"/>
      <c r="B104" s="33">
        <v>103.0</v>
      </c>
      <c r="C104" s="39">
        <f t="shared" si="1"/>
        <v>-356.6340289</v>
      </c>
    </row>
    <row r="105" ht="14.25" customHeight="1">
      <c r="A105" s="75"/>
      <c r="B105" s="33">
        <v>104.0</v>
      </c>
      <c r="C105" s="39">
        <f t="shared" si="1"/>
        <v>-366.2375571</v>
      </c>
    </row>
    <row r="106" ht="14.25" customHeight="1">
      <c r="A106" s="75"/>
      <c r="B106" s="33">
        <v>105.0</v>
      </c>
      <c r="C106" s="39">
        <f t="shared" si="1"/>
        <v>-375.8013578</v>
      </c>
    </row>
    <row r="107" ht="14.25" customHeight="1">
      <c r="A107" s="75"/>
      <c r="B107" s="33">
        <v>106.0</v>
      </c>
      <c r="C107" s="39">
        <f t="shared" si="1"/>
        <v>-385.3260998</v>
      </c>
    </row>
    <row r="108" ht="14.25" customHeight="1">
      <c r="A108" s="75"/>
      <c r="B108" s="33">
        <v>107.0</v>
      </c>
      <c r="C108" s="39">
        <f t="shared" si="1"/>
        <v>-394.8124335</v>
      </c>
    </row>
    <row r="109" ht="14.25" customHeight="1">
      <c r="A109" s="75"/>
      <c r="B109" s="33">
        <v>108.0</v>
      </c>
      <c r="C109" s="39">
        <f t="shared" si="1"/>
        <v>-404.2609918</v>
      </c>
    </row>
    <row r="110" ht="14.25" customHeight="1">
      <c r="A110" s="75"/>
      <c r="B110" s="33">
        <v>109.0</v>
      </c>
      <c r="C110" s="39">
        <f t="shared" si="1"/>
        <v>-413.6723903</v>
      </c>
    </row>
    <row r="111" ht="14.25" customHeight="1">
      <c r="A111" s="75"/>
      <c r="B111" s="33">
        <v>110.0</v>
      </c>
      <c r="C111" s="39">
        <f t="shared" si="1"/>
        <v>-423.0472287</v>
      </c>
    </row>
    <row r="112" ht="14.25" customHeight="1">
      <c r="A112" s="75"/>
      <c r="B112" s="33">
        <v>111.0</v>
      </c>
      <c r="C112" s="39">
        <f t="shared" si="1"/>
        <v>-432.3860905</v>
      </c>
    </row>
    <row r="113" ht="14.25" customHeight="1">
      <c r="A113" s="75"/>
      <c r="B113" s="33">
        <v>112.0</v>
      </c>
      <c r="C113" s="39">
        <f t="shared" si="1"/>
        <v>-441.6895444</v>
      </c>
    </row>
    <row r="114" ht="14.25" customHeight="1">
      <c r="A114" s="75"/>
      <c r="B114" s="33">
        <v>113.0</v>
      </c>
      <c r="C114" s="39">
        <f t="shared" si="1"/>
        <v>-450.9581442</v>
      </c>
    </row>
    <row r="115" ht="14.25" customHeight="1">
      <c r="A115" s="75"/>
      <c r="B115" s="33">
        <v>114.0</v>
      </c>
      <c r="C115" s="39">
        <f t="shared" si="1"/>
        <v>-460.1924294</v>
      </c>
    </row>
    <row r="116" ht="14.25" customHeight="1">
      <c r="A116" s="75"/>
      <c r="B116" s="33">
        <v>115.0</v>
      </c>
      <c r="C116" s="39">
        <f t="shared" si="1"/>
        <v>-469.3929263</v>
      </c>
    </row>
    <row r="117" ht="14.25" customHeight="1">
      <c r="A117" s="75"/>
      <c r="B117" s="33">
        <v>116.0</v>
      </c>
      <c r="C117" s="39">
        <f t="shared" si="1"/>
        <v>-478.5601475</v>
      </c>
    </row>
    <row r="118" ht="14.25" customHeight="1">
      <c r="A118" s="75"/>
      <c r="B118" s="33">
        <v>117.0</v>
      </c>
      <c r="C118" s="39">
        <f t="shared" si="1"/>
        <v>-487.6945932</v>
      </c>
    </row>
    <row r="119" ht="14.25" customHeight="1">
      <c r="A119" s="75"/>
      <c r="B119" s="33">
        <v>118.0</v>
      </c>
      <c r="C119" s="39">
        <f t="shared" si="1"/>
        <v>-496.7967512</v>
      </c>
    </row>
    <row r="120" ht="14.25" customHeight="1">
      <c r="A120" s="75"/>
      <c r="B120" s="33">
        <v>119.0</v>
      </c>
      <c r="C120" s="39">
        <f t="shared" si="1"/>
        <v>-505.8670974</v>
      </c>
    </row>
    <row r="121" ht="14.25" customHeight="1">
      <c r="A121" s="75"/>
      <c r="B121" s="33">
        <v>120.0</v>
      </c>
      <c r="C121" s="39">
        <f t="shared" si="1"/>
        <v>-514.906096</v>
      </c>
    </row>
    <row r="122" ht="14.25" customHeight="1">
      <c r="A122" s="75"/>
      <c r="B122" s="33">
        <v>121.0</v>
      </c>
      <c r="C122" s="39">
        <f t="shared" si="1"/>
        <v>-523.9142005</v>
      </c>
    </row>
    <row r="123" ht="14.25" customHeight="1">
      <c r="A123" s="75"/>
      <c r="B123" s="33">
        <v>122.0</v>
      </c>
      <c r="C123" s="39">
        <f t="shared" si="1"/>
        <v>-532.8918532</v>
      </c>
    </row>
    <row r="124" ht="14.25" customHeight="1">
      <c r="A124" s="75"/>
      <c r="B124" s="33">
        <v>123.0</v>
      </c>
      <c r="C124" s="39">
        <f t="shared" si="1"/>
        <v>-541.8394864</v>
      </c>
    </row>
    <row r="125" ht="14.25" customHeight="1">
      <c r="A125" s="75"/>
      <c r="B125" s="33">
        <v>124.0</v>
      </c>
      <c r="C125" s="39">
        <f t="shared" si="1"/>
        <v>-550.7575218</v>
      </c>
    </row>
    <row r="126" ht="14.25" customHeight="1">
      <c r="A126" s="75"/>
      <c r="B126" s="33">
        <v>125.0</v>
      </c>
      <c r="C126" s="39">
        <f t="shared" si="1"/>
        <v>-559.646372</v>
      </c>
    </row>
    <row r="127" ht="14.25" customHeight="1">
      <c r="A127" s="75"/>
      <c r="B127" s="33">
        <v>126.0</v>
      </c>
      <c r="C127" s="39">
        <f t="shared" si="1"/>
        <v>-568.5064395</v>
      </c>
    </row>
    <row r="128" ht="14.25" customHeight="1">
      <c r="A128" s="75"/>
      <c r="B128" s="33">
        <v>127.0</v>
      </c>
      <c r="C128" s="39">
        <f t="shared" si="1"/>
        <v>-577.3381181</v>
      </c>
    </row>
    <row r="129" ht="14.25" customHeight="1">
      <c r="A129" s="75"/>
      <c r="B129" s="33">
        <v>128.0</v>
      </c>
      <c r="C129" s="39">
        <f t="shared" si="1"/>
        <v>-586.1417926</v>
      </c>
    </row>
    <row r="130" ht="14.25" customHeight="1">
      <c r="A130" s="75"/>
      <c r="B130" s="33">
        <v>129.0</v>
      </c>
      <c r="C130" s="39">
        <f t="shared" si="1"/>
        <v>-594.917839</v>
      </c>
    </row>
    <row r="131" ht="14.25" customHeight="1">
      <c r="A131" s="75"/>
      <c r="B131" s="33">
        <v>130.0</v>
      </c>
      <c r="C131" s="39">
        <f t="shared" si="1"/>
        <v>-603.6666254</v>
      </c>
    </row>
    <row r="132" ht="14.25" customHeight="1">
      <c r="A132" s="75"/>
      <c r="B132" s="33">
        <v>131.0</v>
      </c>
      <c r="C132" s="39">
        <f t="shared" si="1"/>
        <v>-612.3885113</v>
      </c>
    </row>
    <row r="133" ht="14.25" customHeight="1">
      <c r="A133" s="75"/>
      <c r="B133" s="33">
        <v>132.0</v>
      </c>
      <c r="C133" s="39">
        <f t="shared" si="1"/>
        <v>-621.0838488</v>
      </c>
    </row>
    <row r="134" ht="14.25" customHeight="1">
      <c r="A134" s="75"/>
      <c r="B134" s="33">
        <v>133.0</v>
      </c>
      <c r="C134" s="39">
        <f t="shared" si="1"/>
        <v>-629.7529821</v>
      </c>
    </row>
    <row r="135" ht="14.25" customHeight="1">
      <c r="A135" s="75"/>
      <c r="B135" s="33">
        <v>134.0</v>
      </c>
      <c r="C135" s="39">
        <f t="shared" si="1"/>
        <v>-638.3962481</v>
      </c>
    </row>
    <row r="136" ht="14.25" customHeight="1">
      <c r="A136" s="75"/>
      <c r="B136" s="33">
        <v>135.0</v>
      </c>
      <c r="C136" s="39">
        <f t="shared" si="1"/>
        <v>-647.0139767</v>
      </c>
    </row>
    <row r="137" ht="14.25" customHeight="1">
      <c r="A137" s="75"/>
      <c r="B137" s="33">
        <v>136.0</v>
      </c>
      <c r="C137" s="39">
        <f t="shared" si="1"/>
        <v>-655.6064907</v>
      </c>
    </row>
    <row r="138" ht="14.25" customHeight="1">
      <c r="A138" s="75"/>
      <c r="B138" s="33">
        <v>137.0</v>
      </c>
      <c r="C138" s="39">
        <f t="shared" si="1"/>
        <v>-664.174106</v>
      </c>
    </row>
    <row r="139" ht="14.25" customHeight="1">
      <c r="A139" s="75"/>
      <c r="B139" s="33">
        <v>138.0</v>
      </c>
      <c r="C139" s="39">
        <f t="shared" si="1"/>
        <v>-672.7171322</v>
      </c>
    </row>
    <row r="140" ht="14.25" customHeight="1">
      <c r="A140" s="75"/>
      <c r="B140" s="33">
        <v>139.0</v>
      </c>
      <c r="C140" s="39">
        <f t="shared" si="1"/>
        <v>-681.2358724</v>
      </c>
    </row>
    <row r="141" ht="14.25" customHeight="1">
      <c r="A141" s="75"/>
      <c r="B141" s="33">
        <v>140.0</v>
      </c>
      <c r="C141" s="39">
        <f t="shared" si="1"/>
        <v>-689.7306235</v>
      </c>
    </row>
    <row r="142" ht="14.25" customHeight="1">
      <c r="A142" s="75"/>
      <c r="B142" s="33">
        <v>141.0</v>
      </c>
      <c r="C142" s="39">
        <f t="shared" si="1"/>
        <v>-698.2016764</v>
      </c>
    </row>
    <row r="143" ht="14.25" customHeight="1">
      <c r="A143" s="75"/>
      <c r="B143" s="33">
        <v>142.0</v>
      </c>
      <c r="C143" s="39">
        <f t="shared" si="1"/>
        <v>-706.6493161</v>
      </c>
    </row>
    <row r="144" ht="14.25" customHeight="1">
      <c r="A144" s="75"/>
      <c r="B144" s="33">
        <v>143.0</v>
      </c>
      <c r="C144" s="39">
        <f t="shared" si="1"/>
        <v>-715.073822</v>
      </c>
    </row>
    <row r="145" ht="14.25" customHeight="1">
      <c r="A145" s="75"/>
      <c r="B145" s="33">
        <v>144.0</v>
      </c>
      <c r="C145" s="39">
        <f t="shared" si="1"/>
        <v>-723.4754678</v>
      </c>
    </row>
    <row r="146" ht="14.25" customHeight="1">
      <c r="A146" s="75"/>
      <c r="B146" s="33">
        <v>145.0</v>
      </c>
      <c r="C146" s="39">
        <f t="shared" si="1"/>
        <v>-731.8545221</v>
      </c>
    </row>
    <row r="147" ht="14.25" customHeight="1">
      <c r="A147" s="75"/>
      <c r="B147" s="33">
        <v>146.0</v>
      </c>
      <c r="C147" s="39">
        <f t="shared" si="1"/>
        <v>-740.2112479</v>
      </c>
    </row>
    <row r="148" ht="14.25" customHeight="1">
      <c r="A148" s="75"/>
      <c r="B148" s="33">
        <v>147.0</v>
      </c>
      <c r="C148" s="39">
        <f t="shared" si="1"/>
        <v>-748.5459034</v>
      </c>
    </row>
    <row r="149" ht="14.25" customHeight="1">
      <c r="A149" s="75"/>
      <c r="B149" s="33">
        <v>148.0</v>
      </c>
      <c r="C149" s="39">
        <f t="shared" si="1"/>
        <v>-756.8587417</v>
      </c>
    </row>
    <row r="150" ht="14.25" customHeight="1">
      <c r="A150" s="75"/>
      <c r="B150" s="33">
        <v>149.0</v>
      </c>
      <c r="C150" s="39">
        <f t="shared" si="1"/>
        <v>-765.150011</v>
      </c>
    </row>
    <row r="151" ht="14.25" customHeight="1">
      <c r="A151" s="75"/>
      <c r="B151" s="33">
        <v>150.0</v>
      </c>
      <c r="C151" s="39">
        <f t="shared" si="1"/>
        <v>-773.4199549</v>
      </c>
    </row>
    <row r="152" ht="14.25" customHeight="1">
      <c r="A152" s="75"/>
      <c r="B152" s="33">
        <v>151.0</v>
      </c>
      <c r="C152" s="39">
        <f t="shared" si="1"/>
        <v>-781.6688124</v>
      </c>
    </row>
    <row r="153" ht="14.25" customHeight="1">
      <c r="A153" s="75"/>
      <c r="B153" s="33">
        <v>152.0</v>
      </c>
      <c r="C153" s="39">
        <f t="shared" si="1"/>
        <v>-789.896818</v>
      </c>
    </row>
    <row r="154" ht="14.25" customHeight="1">
      <c r="A154" s="75"/>
      <c r="B154" s="33">
        <v>153.0</v>
      </c>
      <c r="C154" s="39">
        <f t="shared" si="1"/>
        <v>-798.1042019</v>
      </c>
    </row>
    <row r="155" ht="14.25" customHeight="1">
      <c r="A155" s="75"/>
      <c r="B155" s="33">
        <v>154.0</v>
      </c>
      <c r="C155" s="39">
        <f t="shared" si="1"/>
        <v>-806.2911899</v>
      </c>
    </row>
    <row r="156" ht="14.25" customHeight="1">
      <c r="A156" s="75"/>
      <c r="B156" s="33">
        <v>155.0</v>
      </c>
      <c r="C156" s="39">
        <f t="shared" si="1"/>
        <v>-814.458004</v>
      </c>
    </row>
    <row r="157" ht="14.25" customHeight="1">
      <c r="A157" s="75"/>
      <c r="B157" s="33">
        <v>156.0</v>
      </c>
      <c r="C157" s="39">
        <f t="shared" si="1"/>
        <v>-822.6048618</v>
      </c>
    </row>
    <row r="158" ht="14.25" customHeight="1">
      <c r="A158" s="75"/>
      <c r="B158" s="33">
        <v>157.0</v>
      </c>
      <c r="C158" s="39">
        <f t="shared" si="1"/>
        <v>-830.7319772</v>
      </c>
    </row>
    <row r="159" ht="14.25" customHeight="1">
      <c r="A159" s="75"/>
      <c r="B159" s="33">
        <v>158.0</v>
      </c>
      <c r="C159" s="39">
        <f t="shared" si="1"/>
        <v>-838.8395601</v>
      </c>
    </row>
    <row r="160" ht="14.25" customHeight="1">
      <c r="A160" s="75"/>
      <c r="B160" s="33">
        <v>159.0</v>
      </c>
      <c r="C160" s="39">
        <f t="shared" si="1"/>
        <v>-846.9278169</v>
      </c>
    </row>
    <row r="161" ht="14.25" customHeight="1">
      <c r="A161" s="75"/>
      <c r="B161" s="33">
        <v>160.0</v>
      </c>
      <c r="C161" s="39">
        <f t="shared" si="1"/>
        <v>-854.9969502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69</v>
      </c>
    </row>
    <row r="2" ht="14.25" customHeight="1">
      <c r="A2" s="31" t="str">
        <f>IFERROR(__xludf.DUMMYFUNCTION(" IMPORTRANGE(""https://docs.google.com/spreadsheets/d/1jDFMSoFYlDwu6R5n_pMLKFY3gAvVebJSiLUQq74TZRs/edit?gid=695545632#gid=695545632"",""Roller Coaster!A2:A161"")"),"JM-Chatte")</f>
        <v>JM-Chatte</v>
      </c>
      <c r="B2" s="33">
        <v>1.0</v>
      </c>
      <c r="C2" s="39">
        <f t="shared" ref="C2:C161" si="1">800*(1-(B2/($F$1+1)))*POWER((SQRT(($F$1+1)/B2)),1/2)</f>
        <v>2280.948857</v>
      </c>
    </row>
    <row r="3" ht="14.25" customHeight="1">
      <c r="A3" s="31" t="str">
        <f>IFERROR(__xludf.DUMMYFUNCTION("""COMPUTED_VALUE"""),"shokooo")</f>
        <v>shokooo</v>
      </c>
      <c r="B3" s="33">
        <v>2.0</v>
      </c>
      <c r="C3" s="39">
        <f t="shared" si="1"/>
        <v>1890.244011</v>
      </c>
      <c r="E3" s="43"/>
    </row>
    <row r="4" ht="14.25" customHeight="1">
      <c r="A4" s="31" t="str">
        <f>IFERROR(__xludf.DUMMYFUNCTION("""COMPUTED_VALUE"""),"gregmoore")</f>
        <v>gregmoore</v>
      </c>
      <c r="B4" s="33">
        <v>3.0</v>
      </c>
      <c r="C4" s="39">
        <f t="shared" si="1"/>
        <v>1682.910213</v>
      </c>
    </row>
    <row r="5" ht="14.25" customHeight="1">
      <c r="A5" s="31" t="str">
        <f>IFERROR(__xludf.DUMMYFUNCTION("""COMPUTED_VALUE"""),"Immond")</f>
        <v>Immond</v>
      </c>
      <c r="B5" s="33">
        <v>4.0</v>
      </c>
      <c r="C5" s="39">
        <f t="shared" si="1"/>
        <v>1542.74943</v>
      </c>
    </row>
    <row r="6" ht="14.25" customHeight="1">
      <c r="A6" s="31" t="str">
        <f>IFERROR(__xludf.DUMMYFUNCTION("""COMPUTED_VALUE"""),"alexinzaghi")</f>
        <v>alexinzaghi</v>
      </c>
      <c r="B6" s="33">
        <v>5.0</v>
      </c>
      <c r="C6" s="39">
        <f t="shared" si="1"/>
        <v>1436.935626</v>
      </c>
    </row>
    <row r="7" ht="14.25" customHeight="1">
      <c r="A7" s="31" t="str">
        <f>IFERROR(__xludf.DUMMYFUNCTION("""COMPUTED_VALUE"""),"StephBoss05")</f>
        <v>StephBoss05</v>
      </c>
      <c r="B7" s="33">
        <v>6.0</v>
      </c>
      <c r="C7" s="39">
        <f t="shared" si="1"/>
        <v>1351.788098</v>
      </c>
    </row>
    <row r="8" ht="14.25" customHeight="1">
      <c r="A8" s="31" t="str">
        <f>IFERROR(__xludf.DUMMYFUNCTION("""COMPUTED_VALUE"""),"Redblood92")</f>
        <v>Redblood92</v>
      </c>
      <c r="B8" s="33">
        <v>7.0</v>
      </c>
      <c r="C8" s="39">
        <f t="shared" si="1"/>
        <v>1280.361175</v>
      </c>
    </row>
    <row r="9" ht="14.25" customHeight="1">
      <c r="A9" s="31" t="str">
        <f>IFERROR(__xludf.DUMMYFUNCTION("""COMPUTED_VALUE"""),"kiki86 x")</f>
        <v>kiki86 x</v>
      </c>
      <c r="B9" s="33">
        <v>8.0</v>
      </c>
      <c r="C9" s="39">
        <f t="shared" si="1"/>
        <v>1218.66868</v>
      </c>
    </row>
    <row r="10" ht="14.25" customHeight="1">
      <c r="A10" s="31" t="str">
        <f>IFERROR(__xludf.DUMMYFUNCTION("""COMPUTED_VALUE"""),"BBH 75")</f>
        <v>BBH 75</v>
      </c>
      <c r="B10" s="33">
        <v>9.0</v>
      </c>
      <c r="C10" s="39">
        <f t="shared" si="1"/>
        <v>1164.221632</v>
      </c>
    </row>
    <row r="11" ht="14.25" customHeight="1">
      <c r="A11" s="31" t="str">
        <f>IFERROR(__xludf.DUMMYFUNCTION("""COMPUTED_VALUE"""),"marypops64")</f>
        <v>marypops64</v>
      </c>
      <c r="B11" s="33">
        <v>10.0</v>
      </c>
      <c r="C11" s="39">
        <f t="shared" si="1"/>
        <v>1115.366785</v>
      </c>
    </row>
    <row r="12" ht="14.25" customHeight="1">
      <c r="A12" s="31" t="str">
        <f>IFERROR(__xludf.DUMMYFUNCTION("""COMPUTED_VALUE"""),"RicDeckard")</f>
        <v>RicDeckard</v>
      </c>
      <c r="B12" s="33">
        <v>11.0</v>
      </c>
      <c r="C12" s="39">
        <f t="shared" si="1"/>
        <v>1070.952718</v>
      </c>
      <c r="I12" s="93"/>
    </row>
    <row r="13" ht="14.25" customHeight="1">
      <c r="A13" s="31" t="str">
        <f>IFERROR(__xludf.DUMMYFUNCTION("""COMPUTED_VALUE"""),"Le MARVEL")</f>
        <v>Le MARVEL</v>
      </c>
      <c r="B13" s="33">
        <v>12.0</v>
      </c>
      <c r="C13" s="39">
        <f t="shared" si="1"/>
        <v>1030.14685</v>
      </c>
      <c r="I13" s="93"/>
    </row>
    <row r="14" ht="14.25" customHeight="1">
      <c r="A14" s="31" t="str">
        <f>IFERROR(__xludf.DUMMYFUNCTION("""COMPUTED_VALUE"""),"TontonZgueg")</f>
        <v>TontonZgueg</v>
      </c>
      <c r="B14" s="33">
        <v>13.0</v>
      </c>
      <c r="C14" s="39">
        <f t="shared" si="1"/>
        <v>992.3285228</v>
      </c>
      <c r="I14" s="93"/>
    </row>
    <row r="15" ht="14.25" customHeight="1">
      <c r="A15" s="31" t="str">
        <f>IFERROR(__xludf.DUMMYFUNCTION("""COMPUTED_VALUE"""),"Mikalack")</f>
        <v>Mikalack</v>
      </c>
      <c r="B15" s="33">
        <v>14.0</v>
      </c>
      <c r="C15" s="39">
        <f t="shared" si="1"/>
        <v>957.02322</v>
      </c>
    </row>
    <row r="16" ht="14.25" customHeight="1">
      <c r="A16" s="31" t="str">
        <f>IFERROR(__xludf.DUMMYFUNCTION("""COMPUTED_VALUE"""),"_VisMaVie_")</f>
        <v>_VisMaVie_</v>
      </c>
      <c r="B16" s="33">
        <v>15.0</v>
      </c>
      <c r="C16" s="39">
        <f t="shared" si="1"/>
        <v>923.8603567</v>
      </c>
    </row>
    <row r="17" ht="14.25" customHeight="1">
      <c r="A17" s="31" t="str">
        <f>IFERROR(__xludf.DUMMYFUNCTION("""COMPUTED_VALUE"""),"emmanuel.g")</f>
        <v>emmanuel.g</v>
      </c>
      <c r="B17" s="33">
        <v>16.0</v>
      </c>
      <c r="C17" s="39">
        <f t="shared" si="1"/>
        <v>892.5452049</v>
      </c>
    </row>
    <row r="18" ht="14.25" customHeight="1">
      <c r="A18" s="31" t="str">
        <f>IFERROR(__xludf.DUMMYFUNCTION("""COMPUTED_VALUE"""),"jejehehe")</f>
        <v>jejehehe</v>
      </c>
      <c r="B18" s="33">
        <v>17.0</v>
      </c>
      <c r="C18" s="39">
        <f t="shared" si="1"/>
        <v>862.8396545</v>
      </c>
    </row>
    <row r="19" ht="14.25" customHeight="1">
      <c r="A19" s="31" t="str">
        <f>IFERROR(__xludf.DUMMYFUNCTION("""COMPUTED_VALUE"""),"_Sale-Bet_")</f>
        <v>_Sale-Bet_</v>
      </c>
      <c r="B19" s="33">
        <v>18.0</v>
      </c>
      <c r="C19" s="39">
        <f t="shared" si="1"/>
        <v>834.5486796</v>
      </c>
    </row>
    <row r="20" ht="14.25" customHeight="1">
      <c r="A20" s="31" t="str">
        <f>IFERROR(__xludf.DUMMYFUNCTION("""COMPUTED_VALUE"""),"A_iniesta")</f>
        <v>A_iniesta</v>
      </c>
      <c r="B20" s="33">
        <v>19.0</v>
      </c>
      <c r="C20" s="39">
        <f t="shared" si="1"/>
        <v>807.5106017</v>
      </c>
    </row>
    <row r="21" ht="14.25" customHeight="1">
      <c r="A21" s="31" t="str">
        <f>IFERROR(__xludf.DUMMYFUNCTION("""COMPUTED_VALUE"""),"M2TH___off")</f>
        <v>M2TH___off</v>
      </c>
      <c r="B21" s="33">
        <v>20.0</v>
      </c>
      <c r="C21" s="39">
        <f t="shared" si="1"/>
        <v>781.5899428</v>
      </c>
    </row>
    <row r="22" ht="14.25" customHeight="1">
      <c r="A22" s="31" t="str">
        <f>IFERROR(__xludf.DUMMYFUNCTION("""COMPUTED_VALUE"""),"Pivanoxlia")</f>
        <v>Pivanoxlia</v>
      </c>
      <c r="B22" s="33">
        <v>21.0</v>
      </c>
      <c r="C22" s="39">
        <f t="shared" si="1"/>
        <v>756.6720867</v>
      </c>
    </row>
    <row r="23" ht="14.25" customHeight="1">
      <c r="A23" s="31" t="str">
        <f>IFERROR(__xludf.DUMMYFUNCTION("""COMPUTED_VALUE"""),"_RDpik_")</f>
        <v>_RDpik_</v>
      </c>
      <c r="B23" s="33">
        <v>22.0</v>
      </c>
      <c r="C23" s="39">
        <f t="shared" si="1"/>
        <v>732.6592282</v>
      </c>
    </row>
    <row r="24" ht="14.25" customHeight="1">
      <c r="A24" s="31" t="str">
        <f>IFERROR(__xludf.DUMMYFUNCTION("""COMPUTED_VALUE"""),"Sharky")</f>
        <v>Sharky</v>
      </c>
      <c r="B24" s="33">
        <v>23.0</v>
      </c>
      <c r="C24" s="39">
        <f t="shared" si="1"/>
        <v>709.4672554</v>
      </c>
    </row>
    <row r="25" ht="14.25" customHeight="1">
      <c r="A25" s="31" t="str">
        <f>IFERROR(__xludf.DUMMYFUNCTION("""COMPUTED_VALUE"""),"Odile2Raise")</f>
        <v>Odile2Raise</v>
      </c>
      <c r="B25" s="33">
        <v>24.0</v>
      </c>
      <c r="C25" s="39">
        <f t="shared" si="1"/>
        <v>687.0233191</v>
      </c>
    </row>
    <row r="26" ht="14.25" customHeight="1">
      <c r="A26" s="31" t="str">
        <f>IFERROR(__xludf.DUMMYFUNCTION("""COMPUTED_VALUE"""),"titounio")</f>
        <v>titounio</v>
      </c>
      <c r="B26" s="33">
        <v>25.0</v>
      </c>
      <c r="C26" s="39">
        <f t="shared" si="1"/>
        <v>665.2639171</v>
      </c>
    </row>
    <row r="27" ht="14.25" customHeight="1">
      <c r="A27" s="31" t="str">
        <f>IFERROR(__xludf.DUMMYFUNCTION("""COMPUTED_VALUE"""),"Vaillant 86")</f>
        <v>Vaillant 86</v>
      </c>
      <c r="B27" s="33">
        <v>26.0</v>
      </c>
      <c r="C27" s="39">
        <f t="shared" si="1"/>
        <v>644.1333665</v>
      </c>
    </row>
    <row r="28" ht="14.25" customHeight="1">
      <c r="A28" s="31" t="str">
        <f>IFERROR(__xludf.DUMMYFUNCTION("""COMPUTED_VALUE"""),"Mako Lemore")</f>
        <v>Mako Lemore</v>
      </c>
      <c r="B28" s="33">
        <v>27.0</v>
      </c>
      <c r="C28" s="39">
        <f t="shared" si="1"/>
        <v>623.5825757</v>
      </c>
    </row>
    <row r="29" ht="14.25" customHeight="1">
      <c r="A29" s="31" t="str">
        <f>IFERROR(__xludf.DUMMYFUNCTION("""COMPUTED_VALUE"""),"8kinder6")</f>
        <v>8kinder6</v>
      </c>
      <c r="B29" s="33">
        <v>28.0</v>
      </c>
      <c r="C29" s="39">
        <f t="shared" si="1"/>
        <v>603.5680462</v>
      </c>
    </row>
    <row r="30" ht="14.25" customHeight="1">
      <c r="A30" s="31" t="str">
        <f>IFERROR(__xludf.DUMMYFUNCTION("""COMPUTED_VALUE"""),"Rod_John_VI")</f>
        <v>Rod_John_VI</v>
      </c>
      <c r="B30" s="33">
        <v>29.0</v>
      </c>
      <c r="C30" s="39">
        <f t="shared" si="1"/>
        <v>584.051057</v>
      </c>
    </row>
    <row r="31" ht="14.25" customHeight="1">
      <c r="A31" s="31" t="str">
        <f>IFERROR(__xludf.DUMMYFUNCTION("""COMPUTED_VALUE"""),"Blochedu86")</f>
        <v>Blochedu86</v>
      </c>
      <c r="B31" s="33">
        <v>30.0</v>
      </c>
      <c r="C31" s="39">
        <f t="shared" si="1"/>
        <v>564.9969906</v>
      </c>
    </row>
    <row r="32" ht="14.25" customHeight="1">
      <c r="A32" s="31" t="str">
        <f>IFERROR(__xludf.DUMMYFUNCTION("""COMPUTED_VALUE"""),".BARBAPAPA66")</f>
        <v>.BARBAPAPA66</v>
      </c>
      <c r="B32" s="33">
        <v>31.0</v>
      </c>
      <c r="C32" s="39">
        <f t="shared" si="1"/>
        <v>546.3747749</v>
      </c>
    </row>
    <row r="33" ht="14.25" customHeight="1">
      <c r="A33" s="31" t="str">
        <f>IFERROR(__xludf.DUMMYFUNCTION("""COMPUTED_VALUE"""),"Patgaret")</f>
        <v>Patgaret</v>
      </c>
      <c r="B33" s="33">
        <v>32.0</v>
      </c>
      <c r="C33" s="39">
        <f t="shared" si="1"/>
        <v>528.1564149</v>
      </c>
    </row>
    <row r="34" ht="14.25" customHeight="1">
      <c r="A34" s="31" t="str">
        <f>IFERROR(__xludf.DUMMYFUNCTION("""COMPUTED_VALUE"""),"Mitch")</f>
        <v>Mitch</v>
      </c>
      <c r="B34" s="33">
        <v>33.0</v>
      </c>
      <c r="C34" s="39">
        <f t="shared" si="1"/>
        <v>510.3166005</v>
      </c>
    </row>
    <row r="35" ht="14.25" customHeight="1">
      <c r="A35" s="31" t="str">
        <f>IFERROR(__xludf.DUMMYFUNCTION("""COMPUTED_VALUE"""),"Foldzilla")</f>
        <v>Foldzilla</v>
      </c>
      <c r="B35" s="33">
        <v>34.0</v>
      </c>
      <c r="C35" s="39">
        <f t="shared" si="1"/>
        <v>492.8323737</v>
      </c>
    </row>
    <row r="36" ht="14.25" customHeight="1">
      <c r="A36" s="31" t="str">
        <f>IFERROR(__xludf.DUMMYFUNCTION("""COMPUTED_VALUE"""),"erniedog56x")</f>
        <v>erniedog56x</v>
      </c>
      <c r="B36" s="33">
        <v>35.0</v>
      </c>
      <c r="C36" s="39">
        <f t="shared" si="1"/>
        <v>475.682846</v>
      </c>
    </row>
    <row r="37" ht="14.25" customHeight="1">
      <c r="A37" s="31" t="str">
        <f>IFERROR(__xludf.DUMMYFUNCTION("""COMPUTED_VALUE"""),"KamehamehAS")</f>
        <v>KamehamehAS</v>
      </c>
      <c r="B37" s="33">
        <v>36.0</v>
      </c>
      <c r="C37" s="39">
        <f t="shared" si="1"/>
        <v>458.848957</v>
      </c>
    </row>
    <row r="38" ht="14.25" customHeight="1">
      <c r="A38" s="31" t="str">
        <f>IFERROR(__xludf.DUMMYFUNCTION("""COMPUTED_VALUE"""),"Pitt86700")</f>
        <v>Pitt86700</v>
      </c>
      <c r="B38" s="33">
        <v>37.0</v>
      </c>
      <c r="C38" s="39">
        <f t="shared" si="1"/>
        <v>442.3132668</v>
      </c>
    </row>
    <row r="39" ht="14.25" customHeight="1">
      <c r="A39" s="31" t="str">
        <f>IFERROR(__xludf.DUMMYFUNCTION("""COMPUTED_VALUE"""),"Chuckandier")</f>
        <v>Chuckandier</v>
      </c>
      <c r="B39" s="33">
        <v>38.0</v>
      </c>
      <c r="C39" s="39">
        <f t="shared" si="1"/>
        <v>426.0597774</v>
      </c>
    </row>
    <row r="40" ht="14.25" customHeight="1">
      <c r="A40" s="31" t="str">
        <f>IFERROR(__xludf.DUMMYFUNCTION("""COMPUTED_VALUE"""),"Fishtipanda")</f>
        <v>Fishtipanda</v>
      </c>
      <c r="B40" s="33">
        <v>39.0</v>
      </c>
      <c r="C40" s="39">
        <f t="shared" si="1"/>
        <v>410.0737777</v>
      </c>
    </row>
    <row r="41" ht="14.25" customHeight="1">
      <c r="A41" s="31" t="str">
        <f>IFERROR(__xludf.DUMMYFUNCTION("""COMPUTED_VALUE"""),"Kiki Bazaar")</f>
        <v>Kiki Bazaar</v>
      </c>
      <c r="B41" s="33">
        <v>40.0</v>
      </c>
      <c r="C41" s="39">
        <f t="shared" si="1"/>
        <v>394.3417086</v>
      </c>
    </row>
    <row r="42" ht="14.25" customHeight="1">
      <c r="A42" s="31" t="str">
        <f>IFERROR(__xludf.DUMMYFUNCTION("""COMPUTED_VALUE"""),"COMBERS")</f>
        <v>COMBERS</v>
      </c>
      <c r="B42" s="33">
        <v>41.0</v>
      </c>
      <c r="C42" s="39">
        <f t="shared" si="1"/>
        <v>378.851046</v>
      </c>
    </row>
    <row r="43" ht="14.25" customHeight="1">
      <c r="A43" s="31" t="str">
        <f>IFERROR(__xludf.DUMMYFUNCTION("""COMPUTED_VALUE"""),"fiodor86")</f>
        <v>fiodor86</v>
      </c>
      <c r="B43" s="33">
        <v>42.0</v>
      </c>
      <c r="C43" s="39">
        <f t="shared" si="1"/>
        <v>363.5901973</v>
      </c>
    </row>
    <row r="44" ht="14.25" customHeight="1">
      <c r="A44" s="31" t="str">
        <f>IFERROR(__xludf.DUMMYFUNCTION("""COMPUTED_VALUE"""),"Legabodu86")</f>
        <v>Legabodu86</v>
      </c>
      <c r="B44" s="33">
        <v>43.0</v>
      </c>
      <c r="C44" s="39">
        <f t="shared" si="1"/>
        <v>348.5484111</v>
      </c>
    </row>
    <row r="45" ht="14.25" customHeight="1">
      <c r="A45" s="31" t="str">
        <f>IFERROR(__xludf.DUMMYFUNCTION("""COMPUTED_VALUE"""),"pablo")</f>
        <v>pablo</v>
      </c>
      <c r="B45" s="33">
        <v>44.0</v>
      </c>
      <c r="C45" s="39">
        <f t="shared" si="1"/>
        <v>333.7156976</v>
      </c>
    </row>
    <row r="46" ht="14.25" customHeight="1">
      <c r="A46" s="31" t="str">
        <f>IFERROR(__xludf.DUMMYFUNCTION("""COMPUTED_VALUE"""),"elvasco")</f>
        <v>elvasco</v>
      </c>
      <c r="B46" s="33">
        <v>45.0</v>
      </c>
      <c r="C46" s="39">
        <f t="shared" si="1"/>
        <v>319.082758</v>
      </c>
    </row>
    <row r="47" ht="14.25" customHeight="1">
      <c r="A47" s="31" t="str">
        <f>IFERROR(__xludf.DUMMYFUNCTION("""COMPUTED_VALUE"""),"Dr Linebourg")</f>
        <v>Dr Linebourg</v>
      </c>
      <c r="B47" s="33">
        <v>46.0</v>
      </c>
      <c r="C47" s="39">
        <f t="shared" si="1"/>
        <v>304.6409218</v>
      </c>
    </row>
    <row r="48" ht="14.25" customHeight="1">
      <c r="A48" s="31" t="str">
        <f>IFERROR(__xludf.DUMMYFUNCTION("""COMPUTED_VALUE"""),"HIPPO777")</f>
        <v>HIPPO777</v>
      </c>
      <c r="B48" s="33">
        <v>47.0</v>
      </c>
      <c r="C48" s="39">
        <f t="shared" si="1"/>
        <v>290.3820912</v>
      </c>
    </row>
    <row r="49" ht="14.25" customHeight="1">
      <c r="A49" s="31" t="str">
        <f>IFERROR(__xludf.DUMMYFUNCTION("""COMPUTED_VALUE"""),"kkaicharlie")</f>
        <v>kkaicharlie</v>
      </c>
      <c r="B49" s="33">
        <v>48.0</v>
      </c>
      <c r="C49" s="39">
        <f t="shared" si="1"/>
        <v>276.2986917</v>
      </c>
    </row>
    <row r="50" ht="14.25" customHeight="1">
      <c r="A50" s="31" t="str">
        <f>IFERROR(__xludf.DUMMYFUNCTION("""COMPUTED_VALUE"""),"rastamokett")</f>
        <v>rastamokett</v>
      </c>
      <c r="B50" s="33">
        <v>49.0</v>
      </c>
      <c r="C50" s="39">
        <f t="shared" si="1"/>
        <v>262.3836273</v>
      </c>
    </row>
    <row r="51" ht="14.25" customHeight="1">
      <c r="A51" s="31" t="str">
        <f>IFERROR(__xludf.DUMMYFUNCTION("""COMPUTED_VALUE"""),"Adrinhooo")</f>
        <v>Adrinhooo</v>
      </c>
      <c r="B51" s="33">
        <v>50.0</v>
      </c>
      <c r="C51" s="39">
        <f t="shared" si="1"/>
        <v>248.6302414</v>
      </c>
    </row>
    <row r="52" ht="14.25" customHeight="1">
      <c r="A52" s="31" t="str">
        <f>IFERROR(__xludf.DUMMYFUNCTION("""COMPUTED_VALUE"""),"Senfou")</f>
        <v>Senfou</v>
      </c>
      <c r="B52" s="33">
        <v>51.0</v>
      </c>
      <c r="C52" s="39">
        <f t="shared" si="1"/>
        <v>235.0322802</v>
      </c>
    </row>
    <row r="53" ht="14.25" customHeight="1">
      <c r="A53" s="31" t="str">
        <f>IFERROR(__xludf.DUMMYFUNCTION("""COMPUTED_VALUE"""),"christ86000")</f>
        <v>christ86000</v>
      </c>
      <c r="B53" s="33">
        <v>52.0</v>
      </c>
      <c r="C53" s="39">
        <f t="shared" si="1"/>
        <v>221.5838614</v>
      </c>
    </row>
    <row r="54" ht="14.25" customHeight="1">
      <c r="A54" s="31" t="str">
        <f>IFERROR(__xludf.DUMMYFUNCTION("""COMPUTED_VALUE"""),"cassius-86")</f>
        <v>cassius-86</v>
      </c>
      <c r="B54" s="33">
        <v>53.0</v>
      </c>
      <c r="C54" s="39">
        <f t="shared" si="1"/>
        <v>208.2794446</v>
      </c>
    </row>
    <row r="55" ht="14.25" customHeight="1">
      <c r="A55" s="31" t="str">
        <f>IFERROR(__xludf.DUMMYFUNCTION("""COMPUTED_VALUE"""),"cataleya86")</f>
        <v>cataleya86</v>
      </c>
      <c r="B55" s="33">
        <v>54.0</v>
      </c>
      <c r="C55" s="39">
        <f t="shared" si="1"/>
        <v>195.1138056</v>
      </c>
    </row>
    <row r="56" ht="14.25" customHeight="1">
      <c r="A56" s="31" t="str">
        <f>IFERROR(__xludf.DUMMYFUNCTION("""COMPUTED_VALUE"""),"belussac")</f>
        <v>belussac</v>
      </c>
      <c r="B56" s="33">
        <v>55.0</v>
      </c>
      <c r="C56" s="39">
        <f t="shared" si="1"/>
        <v>182.082012</v>
      </c>
    </row>
    <row r="57" ht="14.25" customHeight="1">
      <c r="A57" s="31" t="str">
        <f>IFERROR(__xludf.DUMMYFUNCTION("""COMPUTED_VALUE"""),"SINGE7")</f>
        <v>SINGE7</v>
      </c>
      <c r="B57" s="33">
        <v>56.0</v>
      </c>
      <c r="C57" s="39">
        <f t="shared" si="1"/>
        <v>169.1794022</v>
      </c>
    </row>
    <row r="58" ht="14.25" customHeight="1">
      <c r="A58" s="31" t="str">
        <f>IFERROR(__xludf.DUMMYFUNCTION("""COMPUTED_VALUE"""),"FridAKahlo")</f>
        <v>FridAKahlo</v>
      </c>
      <c r="B58" s="33">
        <v>57.0</v>
      </c>
      <c r="C58" s="39">
        <f t="shared" si="1"/>
        <v>156.4015653</v>
      </c>
    </row>
    <row r="59" ht="14.25" customHeight="1">
      <c r="A59" s="31" t="str">
        <f>IFERROR(__xludf.DUMMYFUNCTION("""COMPUTED_VALUE"""),"Mr Steven")</f>
        <v>Mr Steven</v>
      </c>
      <c r="B59" s="33">
        <v>58.0</v>
      </c>
      <c r="C59" s="39">
        <f t="shared" si="1"/>
        <v>143.7443239</v>
      </c>
    </row>
    <row r="60" ht="14.25" customHeight="1">
      <c r="A60" s="31" t="str">
        <f>IFERROR(__xludf.DUMMYFUNCTION("""COMPUTED_VALUE"""),"sonic86")</f>
        <v>sonic86</v>
      </c>
      <c r="B60" s="33">
        <v>59.0</v>
      </c>
      <c r="C60" s="39">
        <f t="shared" si="1"/>
        <v>131.2037171</v>
      </c>
    </row>
    <row r="61" ht="14.25" customHeight="1">
      <c r="A61" s="31" t="str">
        <f>IFERROR(__xludf.DUMMYFUNCTION("""COMPUTED_VALUE"""),"Dirty Bazaar")</f>
        <v>Dirty Bazaar</v>
      </c>
      <c r="B61" s="33">
        <v>60.0</v>
      </c>
      <c r="C61" s="39">
        <f t="shared" si="1"/>
        <v>118.775986</v>
      </c>
    </row>
    <row r="62" ht="14.25" customHeight="1">
      <c r="A62" s="31" t="str">
        <f>IFERROR(__xludf.DUMMYFUNCTION("""COMPUTED_VALUE"""),"Nanny on pe")</f>
        <v>Nanny on pe</v>
      </c>
      <c r="B62" s="33">
        <v>61.0</v>
      </c>
      <c r="C62" s="39">
        <f t="shared" si="1"/>
        <v>106.4575599</v>
      </c>
    </row>
    <row r="63" ht="14.25" customHeight="1">
      <c r="A63" s="31" t="str">
        <f>IFERROR(__xludf.DUMMYFUNCTION("""COMPUTED_VALUE"""),"Gus enScene")</f>
        <v>Gus enScene</v>
      </c>
      <c r="B63" s="33">
        <v>62.0</v>
      </c>
      <c r="C63" s="39">
        <f t="shared" si="1"/>
        <v>94.24504401</v>
      </c>
    </row>
    <row r="64" ht="14.25" customHeight="1">
      <c r="A64" s="31" t="str">
        <f>IFERROR(__xludf.DUMMYFUNCTION("""COMPUTED_VALUE"""),"POMB1664")</f>
        <v>POMB1664</v>
      </c>
      <c r="B64" s="33">
        <v>63.0</v>
      </c>
      <c r="C64" s="39">
        <f t="shared" si="1"/>
        <v>82.13520769</v>
      </c>
    </row>
    <row r="65" ht="14.25" customHeight="1">
      <c r="A65" s="31" t="str">
        <f>IFERROR(__xludf.DUMMYFUNCTION("""COMPUTED_VALUE"""),"chatouill86")</f>
        <v>chatouill86</v>
      </c>
      <c r="B65" s="33">
        <v>64.0</v>
      </c>
      <c r="C65" s="39">
        <f t="shared" si="1"/>
        <v>70.1249741</v>
      </c>
    </row>
    <row r="66" ht="14.25" customHeight="1">
      <c r="A66" s="31" t="str">
        <f>IFERROR(__xludf.DUMMYFUNCTION("""COMPUTED_VALUE"""),"nono.1er")</f>
        <v>nono.1er</v>
      </c>
      <c r="B66" s="33">
        <v>65.0</v>
      </c>
      <c r="C66" s="39">
        <f t="shared" si="1"/>
        <v>58.21141043</v>
      </c>
    </row>
    <row r="67" ht="14.25" customHeight="1">
      <c r="A67" s="31" t="str">
        <f>IFERROR(__xludf.DUMMYFUNCTION("""COMPUTED_VALUE"""),"kinchuck")</f>
        <v>kinchuck</v>
      </c>
      <c r="B67" s="33">
        <v>66.0</v>
      </c>
      <c r="C67" s="39">
        <f t="shared" si="1"/>
        <v>46.39171892</v>
      </c>
    </row>
    <row r="68" ht="14.25" customHeight="1">
      <c r="A68" s="31" t="str">
        <f>IFERROR(__xludf.DUMMYFUNCTION("""COMPUTED_VALUE"""),"Wallace")</f>
        <v>Wallace</v>
      </c>
      <c r="B68" s="33">
        <v>67.0</v>
      </c>
      <c r="C68" s="39">
        <f t="shared" si="1"/>
        <v>34.66322858</v>
      </c>
    </row>
    <row r="69" ht="14.25" customHeight="1">
      <c r="A69" s="31" t="str">
        <f>IFERROR(__xludf.DUMMYFUNCTION("""COMPUTED_VALUE"""),"XFLOXANXGEX")</f>
        <v>XFLOXANXGEX</v>
      </c>
      <c r="B69" s="33">
        <v>68.0</v>
      </c>
      <c r="C69" s="39">
        <f t="shared" si="1"/>
        <v>23.02338758</v>
      </c>
    </row>
    <row r="70" ht="14.25" customHeight="1">
      <c r="A70" s="31" t="str">
        <f>IFERROR(__xludf.DUMMYFUNCTION("""COMPUTED_VALUE"""),"vicmackey86")</f>
        <v>vicmackey86</v>
      </c>
      <c r="B70" s="33">
        <v>69.0</v>
      </c>
      <c r="C70" s="39">
        <f t="shared" si="1"/>
        <v>11.46975614</v>
      </c>
    </row>
    <row r="71" ht="14.25" customHeight="1">
      <c r="A71" s="31"/>
      <c r="B71" s="33">
        <v>70.0</v>
      </c>
      <c r="C71" s="39">
        <f t="shared" si="1"/>
        <v>0</v>
      </c>
    </row>
    <row r="72" ht="14.25" customHeight="1">
      <c r="A72" s="31"/>
      <c r="B72" s="33">
        <v>71.0</v>
      </c>
      <c r="C72" s="39">
        <f t="shared" si="1"/>
        <v>-11.38811567</v>
      </c>
    </row>
    <row r="73" ht="14.25" customHeight="1">
      <c r="A73" s="31"/>
      <c r="B73" s="33">
        <v>72.0</v>
      </c>
      <c r="C73" s="39">
        <f t="shared" si="1"/>
        <v>-22.69673194</v>
      </c>
    </row>
    <row r="74" ht="14.25" customHeight="1">
      <c r="A74" s="31"/>
      <c r="B74" s="33">
        <v>73.0</v>
      </c>
      <c r="C74" s="39">
        <f t="shared" si="1"/>
        <v>-33.92790135</v>
      </c>
    </row>
    <row r="75" ht="14.25" customHeight="1">
      <c r="A75" s="31"/>
      <c r="B75" s="33">
        <v>74.0</v>
      </c>
      <c r="C75" s="39">
        <f t="shared" si="1"/>
        <v>-45.08359278</v>
      </c>
    </row>
    <row r="76" ht="14.25" customHeight="1">
      <c r="A76" s="31"/>
      <c r="B76" s="33">
        <v>75.0</v>
      </c>
      <c r="C76" s="39">
        <f t="shared" si="1"/>
        <v>-56.16569606</v>
      </c>
    </row>
    <row r="77" ht="14.25" customHeight="1">
      <c r="A77" s="31"/>
      <c r="B77" s="33">
        <v>76.0</v>
      </c>
      <c r="C77" s="39">
        <f t="shared" si="1"/>
        <v>-67.17602616</v>
      </c>
    </row>
    <row r="78" ht="14.25" customHeight="1">
      <c r="A78" s="31"/>
      <c r="B78" s="33">
        <v>77.0</v>
      </c>
      <c r="C78" s="39">
        <f t="shared" si="1"/>
        <v>-78.11632717</v>
      </c>
    </row>
    <row r="79" ht="14.25" customHeight="1">
      <c r="A79" s="31"/>
      <c r="B79" s="33">
        <v>78.0</v>
      </c>
      <c r="C79" s="39">
        <f t="shared" si="1"/>
        <v>-88.98827604</v>
      </c>
    </row>
    <row r="80" ht="14.25" customHeight="1">
      <c r="A80" s="75"/>
      <c r="B80" s="33">
        <v>79.0</v>
      </c>
      <c r="C80" s="39">
        <f t="shared" si="1"/>
        <v>-99.79348597</v>
      </c>
    </row>
    <row r="81" ht="14.25" customHeight="1">
      <c r="A81" s="75"/>
      <c r="B81" s="33">
        <v>80.0</v>
      </c>
      <c r="C81" s="39">
        <f t="shared" si="1"/>
        <v>-110.5335097</v>
      </c>
    </row>
    <row r="82" ht="14.25" customHeight="1">
      <c r="A82" s="75"/>
      <c r="B82" s="33">
        <v>81.0</v>
      </c>
      <c r="C82" s="39">
        <f t="shared" si="1"/>
        <v>-121.2098426</v>
      </c>
    </row>
    <row r="83" ht="14.25" customHeight="1">
      <c r="A83" s="75"/>
      <c r="B83" s="33">
        <v>82.0</v>
      </c>
      <c r="C83" s="39">
        <f t="shared" si="1"/>
        <v>-131.8239255</v>
      </c>
    </row>
    <row r="84" ht="14.25" customHeight="1">
      <c r="A84" s="75"/>
      <c r="B84" s="33">
        <v>83.0</v>
      </c>
      <c r="C84" s="39">
        <f t="shared" si="1"/>
        <v>-142.377147</v>
      </c>
    </row>
    <row r="85" ht="14.25" customHeight="1">
      <c r="A85" s="75"/>
      <c r="B85" s="33">
        <v>84.0</v>
      </c>
      <c r="C85" s="39">
        <f t="shared" si="1"/>
        <v>-152.8708468</v>
      </c>
    </row>
    <row r="86" ht="14.25" customHeight="1">
      <c r="A86" s="75"/>
      <c r="B86" s="33">
        <v>85.0</v>
      </c>
      <c r="C86" s="39">
        <f t="shared" si="1"/>
        <v>-163.3063171</v>
      </c>
    </row>
    <row r="87" ht="14.25" customHeight="1">
      <c r="A87" s="75"/>
      <c r="B87" s="33">
        <v>86.0</v>
      </c>
      <c r="C87" s="39">
        <f t="shared" si="1"/>
        <v>-173.6848056</v>
      </c>
    </row>
    <row r="88" ht="14.25" customHeight="1">
      <c r="A88" s="75"/>
      <c r="B88" s="33">
        <v>87.0</v>
      </c>
      <c r="C88" s="39">
        <f t="shared" si="1"/>
        <v>-184.0075171</v>
      </c>
    </row>
    <row r="89" ht="14.25" customHeight="1">
      <c r="A89" s="75"/>
      <c r="B89" s="33">
        <v>88.0</v>
      </c>
      <c r="C89" s="39">
        <f t="shared" si="1"/>
        <v>-194.2756157</v>
      </c>
    </row>
    <row r="90" ht="14.25" customHeight="1">
      <c r="A90" s="75"/>
      <c r="B90" s="33">
        <v>89.0</v>
      </c>
      <c r="C90" s="39">
        <f t="shared" si="1"/>
        <v>-204.4902266</v>
      </c>
    </row>
    <row r="91" ht="14.25" customHeight="1">
      <c r="A91" s="75"/>
      <c r="B91" s="33">
        <v>90.0</v>
      </c>
      <c r="C91" s="39">
        <f t="shared" si="1"/>
        <v>-214.6524379</v>
      </c>
    </row>
    <row r="92" ht="14.25" customHeight="1">
      <c r="A92" s="75"/>
      <c r="B92" s="33">
        <v>91.0</v>
      </c>
      <c r="C92" s="39">
        <f t="shared" si="1"/>
        <v>-224.763302</v>
      </c>
    </row>
    <row r="93" ht="14.25" customHeight="1">
      <c r="A93" s="75"/>
      <c r="B93" s="33">
        <v>92.0</v>
      </c>
      <c r="C93" s="39">
        <f t="shared" si="1"/>
        <v>-234.8238375</v>
      </c>
    </row>
    <row r="94" ht="14.25" customHeight="1">
      <c r="A94" s="75"/>
      <c r="B94" s="33">
        <v>93.0</v>
      </c>
      <c r="C94" s="39">
        <f t="shared" si="1"/>
        <v>-244.8350305</v>
      </c>
    </row>
    <row r="95" ht="14.25" customHeight="1">
      <c r="A95" s="75"/>
      <c r="B95" s="33">
        <v>94.0</v>
      </c>
      <c r="C95" s="39">
        <f t="shared" si="1"/>
        <v>-254.797836</v>
      </c>
    </row>
    <row r="96" ht="14.25" customHeight="1">
      <c r="A96" s="75"/>
      <c r="B96" s="33">
        <v>95.0</v>
      </c>
      <c r="C96" s="39">
        <f t="shared" si="1"/>
        <v>-264.7131794</v>
      </c>
    </row>
    <row r="97" ht="14.25" customHeight="1">
      <c r="A97" s="75"/>
      <c r="B97" s="33">
        <v>96.0</v>
      </c>
      <c r="C97" s="39">
        <f t="shared" si="1"/>
        <v>-274.5819574</v>
      </c>
    </row>
    <row r="98" ht="14.25" customHeight="1">
      <c r="A98" s="75"/>
      <c r="B98" s="33">
        <v>97.0</v>
      </c>
      <c r="C98" s="39">
        <f t="shared" si="1"/>
        <v>-284.4050395</v>
      </c>
    </row>
    <row r="99" ht="14.25" customHeight="1">
      <c r="A99" s="75"/>
      <c r="B99" s="33">
        <v>98.0</v>
      </c>
      <c r="C99" s="39">
        <f t="shared" si="1"/>
        <v>-294.1832689</v>
      </c>
    </row>
    <row r="100" ht="14.25" customHeight="1">
      <c r="A100" s="75"/>
      <c r="B100" s="33">
        <v>99.0</v>
      </c>
      <c r="C100" s="39">
        <f t="shared" si="1"/>
        <v>-303.9174637</v>
      </c>
    </row>
    <row r="101" ht="14.25" customHeight="1">
      <c r="A101" s="75"/>
      <c r="B101" s="33">
        <v>100.0</v>
      </c>
      <c r="C101" s="39">
        <f t="shared" si="1"/>
        <v>-313.608418</v>
      </c>
    </row>
    <row r="102" ht="14.25" customHeight="1">
      <c r="A102" s="75"/>
      <c r="B102" s="33">
        <v>101.0</v>
      </c>
      <c r="C102" s="39">
        <f t="shared" si="1"/>
        <v>-323.2569027</v>
      </c>
    </row>
    <row r="103" ht="14.25" customHeight="1">
      <c r="A103" s="75"/>
      <c r="B103" s="33">
        <v>102.0</v>
      </c>
      <c r="C103" s="39">
        <f t="shared" si="1"/>
        <v>-332.8636663</v>
      </c>
    </row>
    <row r="104" ht="14.25" customHeight="1">
      <c r="A104" s="75"/>
      <c r="B104" s="33">
        <v>103.0</v>
      </c>
      <c r="C104" s="39">
        <f t="shared" si="1"/>
        <v>-342.4294361</v>
      </c>
    </row>
    <row r="105" ht="14.25" customHeight="1">
      <c r="A105" s="75"/>
      <c r="B105" s="33">
        <v>104.0</v>
      </c>
      <c r="C105" s="39">
        <f t="shared" si="1"/>
        <v>-351.9549189</v>
      </c>
    </row>
    <row r="106" ht="14.25" customHeight="1">
      <c r="A106" s="75"/>
      <c r="B106" s="33">
        <v>105.0</v>
      </c>
      <c r="C106" s="39">
        <f t="shared" si="1"/>
        <v>-361.4408014</v>
      </c>
    </row>
    <row r="107" ht="14.25" customHeight="1">
      <c r="A107" s="75"/>
      <c r="B107" s="33">
        <v>106.0</v>
      </c>
      <c r="C107" s="39">
        <f t="shared" si="1"/>
        <v>-370.8877518</v>
      </c>
    </row>
    <row r="108" ht="14.25" customHeight="1">
      <c r="A108" s="75"/>
      <c r="B108" s="33">
        <v>107.0</v>
      </c>
      <c r="C108" s="39">
        <f t="shared" si="1"/>
        <v>-380.2964196</v>
      </c>
    </row>
    <row r="109" ht="14.25" customHeight="1">
      <c r="A109" s="75"/>
      <c r="B109" s="33">
        <v>108.0</v>
      </c>
      <c r="C109" s="39">
        <f t="shared" si="1"/>
        <v>-389.6674368</v>
      </c>
    </row>
    <row r="110" ht="14.25" customHeight="1">
      <c r="A110" s="75"/>
      <c r="B110" s="33">
        <v>109.0</v>
      </c>
      <c r="C110" s="39">
        <f t="shared" si="1"/>
        <v>-399.0014184</v>
      </c>
    </row>
    <row r="111" ht="14.25" customHeight="1">
      <c r="A111" s="75"/>
      <c r="B111" s="33">
        <v>110.0</v>
      </c>
      <c r="C111" s="39">
        <f t="shared" si="1"/>
        <v>-408.2989631</v>
      </c>
    </row>
    <row r="112" ht="14.25" customHeight="1">
      <c r="A112" s="75"/>
      <c r="B112" s="33">
        <v>111.0</v>
      </c>
      <c r="C112" s="39">
        <f t="shared" si="1"/>
        <v>-417.5606539</v>
      </c>
    </row>
    <row r="113" ht="14.25" customHeight="1">
      <c r="A113" s="75"/>
      <c r="B113" s="33">
        <v>112.0</v>
      </c>
      <c r="C113" s="39">
        <f t="shared" si="1"/>
        <v>-426.7870584</v>
      </c>
    </row>
    <row r="114" ht="14.25" customHeight="1">
      <c r="A114" s="75"/>
      <c r="B114" s="33">
        <v>113.0</v>
      </c>
      <c r="C114" s="39">
        <f t="shared" si="1"/>
        <v>-435.9787297</v>
      </c>
    </row>
    <row r="115" ht="14.25" customHeight="1">
      <c r="A115" s="75"/>
      <c r="B115" s="33">
        <v>114.0</v>
      </c>
      <c r="C115" s="39">
        <f t="shared" si="1"/>
        <v>-445.1362068</v>
      </c>
    </row>
    <row r="116" ht="14.25" customHeight="1">
      <c r="A116" s="75"/>
      <c r="B116" s="33">
        <v>115.0</v>
      </c>
      <c r="C116" s="39">
        <f t="shared" si="1"/>
        <v>-454.2600147</v>
      </c>
    </row>
    <row r="117" ht="14.25" customHeight="1">
      <c r="A117" s="75"/>
      <c r="B117" s="33">
        <v>116.0</v>
      </c>
      <c r="C117" s="39">
        <f t="shared" si="1"/>
        <v>-463.3506657</v>
      </c>
    </row>
    <row r="118" ht="14.25" customHeight="1">
      <c r="A118" s="75"/>
      <c r="B118" s="33">
        <v>117.0</v>
      </c>
      <c r="C118" s="39">
        <f t="shared" si="1"/>
        <v>-472.4086591</v>
      </c>
    </row>
    <row r="119" ht="14.25" customHeight="1">
      <c r="A119" s="75"/>
      <c r="B119" s="33">
        <v>118.0</v>
      </c>
      <c r="C119" s="39">
        <f t="shared" si="1"/>
        <v>-481.4344818</v>
      </c>
    </row>
    <row r="120" ht="14.25" customHeight="1">
      <c r="A120" s="75"/>
      <c r="B120" s="33">
        <v>119.0</v>
      </c>
      <c r="C120" s="39">
        <f t="shared" si="1"/>
        <v>-490.428609</v>
      </c>
    </row>
    <row r="121" ht="14.25" customHeight="1">
      <c r="A121" s="75"/>
      <c r="B121" s="33">
        <v>120.0</v>
      </c>
      <c r="C121" s="39">
        <f t="shared" si="1"/>
        <v>-499.3915043</v>
      </c>
    </row>
    <row r="122" ht="14.25" customHeight="1">
      <c r="A122" s="75"/>
      <c r="B122" s="33">
        <v>121.0</v>
      </c>
      <c r="C122" s="39">
        <f t="shared" si="1"/>
        <v>-508.3236202</v>
      </c>
    </row>
    <row r="123" ht="14.25" customHeight="1">
      <c r="A123" s="75"/>
      <c r="B123" s="33">
        <v>122.0</v>
      </c>
      <c r="C123" s="39">
        <f t="shared" si="1"/>
        <v>-517.2253986</v>
      </c>
    </row>
    <row r="124" ht="14.25" customHeight="1">
      <c r="A124" s="75"/>
      <c r="B124" s="33">
        <v>123.0</v>
      </c>
      <c r="C124" s="39">
        <f t="shared" si="1"/>
        <v>-526.0972707</v>
      </c>
    </row>
    <row r="125" ht="14.25" customHeight="1">
      <c r="A125" s="75"/>
      <c r="B125" s="33">
        <v>124.0</v>
      </c>
      <c r="C125" s="39">
        <f t="shared" si="1"/>
        <v>-534.9396578</v>
      </c>
    </row>
    <row r="126" ht="14.25" customHeight="1">
      <c r="A126" s="75"/>
      <c r="B126" s="33">
        <v>125.0</v>
      </c>
      <c r="C126" s="39">
        <f t="shared" si="1"/>
        <v>-543.7529714</v>
      </c>
    </row>
    <row r="127" ht="14.25" customHeight="1">
      <c r="A127" s="75"/>
      <c r="B127" s="33">
        <v>126.0</v>
      </c>
      <c r="C127" s="39">
        <f t="shared" si="1"/>
        <v>-552.5376137</v>
      </c>
    </row>
    <row r="128" ht="14.25" customHeight="1">
      <c r="A128" s="75"/>
      <c r="B128" s="33">
        <v>127.0</v>
      </c>
      <c r="C128" s="39">
        <f t="shared" si="1"/>
        <v>-561.2939775</v>
      </c>
    </row>
    <row r="129" ht="14.25" customHeight="1">
      <c r="A129" s="75"/>
      <c r="B129" s="33">
        <v>128.0</v>
      </c>
      <c r="C129" s="39">
        <f t="shared" si="1"/>
        <v>-570.022447</v>
      </c>
    </row>
    <row r="130" ht="14.25" customHeight="1">
      <c r="A130" s="75"/>
      <c r="B130" s="33">
        <v>129.0</v>
      </c>
      <c r="C130" s="39">
        <f t="shared" si="1"/>
        <v>-578.7233975</v>
      </c>
    </row>
    <row r="131" ht="14.25" customHeight="1">
      <c r="A131" s="75"/>
      <c r="B131" s="33">
        <v>130.0</v>
      </c>
      <c r="C131" s="39">
        <f t="shared" si="1"/>
        <v>-587.3971963</v>
      </c>
    </row>
    <row r="132" ht="14.25" customHeight="1">
      <c r="A132" s="75"/>
      <c r="B132" s="33">
        <v>131.0</v>
      </c>
      <c r="C132" s="39">
        <f t="shared" si="1"/>
        <v>-596.0442025</v>
      </c>
    </row>
    <row r="133" ht="14.25" customHeight="1">
      <c r="A133" s="75"/>
      <c r="B133" s="33">
        <v>132.0</v>
      </c>
      <c r="C133" s="39">
        <f t="shared" si="1"/>
        <v>-604.6647671</v>
      </c>
    </row>
    <row r="134" ht="14.25" customHeight="1">
      <c r="A134" s="75"/>
      <c r="B134" s="33">
        <v>133.0</v>
      </c>
      <c r="C134" s="39">
        <f t="shared" si="1"/>
        <v>-613.259234</v>
      </c>
    </row>
    <row r="135" ht="14.25" customHeight="1">
      <c r="A135" s="75"/>
      <c r="B135" s="33">
        <v>134.0</v>
      </c>
      <c r="C135" s="39">
        <f t="shared" si="1"/>
        <v>-621.8279393</v>
      </c>
    </row>
    <row r="136" ht="14.25" customHeight="1">
      <c r="A136" s="75"/>
      <c r="B136" s="33">
        <v>135.0</v>
      </c>
      <c r="C136" s="39">
        <f t="shared" si="1"/>
        <v>-630.3712121</v>
      </c>
    </row>
    <row r="137" ht="14.25" customHeight="1">
      <c r="A137" s="75"/>
      <c r="B137" s="33">
        <v>136.0</v>
      </c>
      <c r="C137" s="39">
        <f t="shared" si="1"/>
        <v>-638.8893746</v>
      </c>
    </row>
    <row r="138" ht="14.25" customHeight="1">
      <c r="A138" s="75"/>
      <c r="B138" s="33">
        <v>137.0</v>
      </c>
      <c r="C138" s="39">
        <f t="shared" si="1"/>
        <v>-647.3827422</v>
      </c>
    </row>
    <row r="139" ht="14.25" customHeight="1">
      <c r="A139" s="75"/>
      <c r="B139" s="33">
        <v>138.0</v>
      </c>
      <c r="C139" s="39">
        <f t="shared" si="1"/>
        <v>-655.8516237</v>
      </c>
    </row>
    <row r="140" ht="14.25" customHeight="1">
      <c r="A140" s="75"/>
      <c r="B140" s="33">
        <v>139.0</v>
      </c>
      <c r="C140" s="39">
        <f t="shared" si="1"/>
        <v>-664.2963216</v>
      </c>
    </row>
    <row r="141" ht="14.25" customHeight="1">
      <c r="A141" s="75"/>
      <c r="B141" s="33">
        <v>140.0</v>
      </c>
      <c r="C141" s="39">
        <f t="shared" si="1"/>
        <v>-672.7171322</v>
      </c>
    </row>
    <row r="142" ht="14.25" customHeight="1">
      <c r="A142" s="75"/>
      <c r="B142" s="33">
        <v>141.0</v>
      </c>
      <c r="C142" s="39">
        <f t="shared" si="1"/>
        <v>-681.1143457</v>
      </c>
    </row>
    <row r="143" ht="14.25" customHeight="1">
      <c r="A143" s="75"/>
      <c r="B143" s="33">
        <v>142.0</v>
      </c>
      <c r="C143" s="39">
        <f t="shared" si="1"/>
        <v>-689.4882465</v>
      </c>
    </row>
    <row r="144" ht="14.25" customHeight="1">
      <c r="A144" s="75"/>
      <c r="B144" s="33">
        <v>143.0</v>
      </c>
      <c r="C144" s="39">
        <f t="shared" si="1"/>
        <v>-697.8391135</v>
      </c>
    </row>
    <row r="145" ht="14.25" customHeight="1">
      <c r="A145" s="75"/>
      <c r="B145" s="33">
        <v>144.0</v>
      </c>
      <c r="C145" s="39">
        <f t="shared" si="1"/>
        <v>-706.1672196</v>
      </c>
    </row>
    <row r="146" ht="14.25" customHeight="1">
      <c r="A146" s="75"/>
      <c r="B146" s="33">
        <v>145.0</v>
      </c>
      <c r="C146" s="39">
        <f t="shared" si="1"/>
        <v>-714.4728329</v>
      </c>
    </row>
    <row r="147" ht="14.25" customHeight="1">
      <c r="A147" s="75"/>
      <c r="B147" s="33">
        <v>146.0</v>
      </c>
      <c r="C147" s="39">
        <f t="shared" si="1"/>
        <v>-722.7562157</v>
      </c>
    </row>
    <row r="148" ht="14.25" customHeight="1">
      <c r="A148" s="75"/>
      <c r="B148" s="33">
        <v>147.0</v>
      </c>
      <c r="C148" s="39">
        <f t="shared" si="1"/>
        <v>-731.0176257</v>
      </c>
    </row>
    <row r="149" ht="14.25" customHeight="1">
      <c r="A149" s="75"/>
      <c r="B149" s="33">
        <v>148.0</v>
      </c>
      <c r="C149" s="39">
        <f t="shared" si="1"/>
        <v>-739.2573154</v>
      </c>
    </row>
    <row r="150" ht="14.25" customHeight="1">
      <c r="A150" s="75"/>
      <c r="B150" s="33">
        <v>149.0</v>
      </c>
      <c r="C150" s="39">
        <f t="shared" si="1"/>
        <v>-747.4755324</v>
      </c>
    </row>
    <row r="151" ht="14.25" customHeight="1">
      <c r="A151" s="75"/>
      <c r="B151" s="33">
        <v>150.0</v>
      </c>
      <c r="C151" s="39">
        <f t="shared" si="1"/>
        <v>-755.6725197</v>
      </c>
    </row>
    <row r="152" ht="14.25" customHeight="1">
      <c r="A152" s="75"/>
      <c r="B152" s="33">
        <v>151.0</v>
      </c>
      <c r="C152" s="39">
        <f t="shared" si="1"/>
        <v>-763.8485157</v>
      </c>
    </row>
    <row r="153" ht="14.25" customHeight="1">
      <c r="A153" s="75"/>
      <c r="B153" s="33">
        <v>152.0</v>
      </c>
      <c r="C153" s="39">
        <f t="shared" si="1"/>
        <v>-772.0037544</v>
      </c>
    </row>
    <row r="154" ht="14.25" customHeight="1">
      <c r="A154" s="75"/>
      <c r="B154" s="33">
        <v>153.0</v>
      </c>
      <c r="C154" s="39">
        <f t="shared" si="1"/>
        <v>-780.1384653</v>
      </c>
    </row>
    <row r="155" ht="14.25" customHeight="1">
      <c r="A155" s="75"/>
      <c r="B155" s="33">
        <v>154.0</v>
      </c>
      <c r="C155" s="39">
        <f t="shared" si="1"/>
        <v>-788.2528739</v>
      </c>
    </row>
    <row r="156" ht="14.25" customHeight="1">
      <c r="A156" s="75"/>
      <c r="B156" s="33">
        <v>155.0</v>
      </c>
      <c r="C156" s="39">
        <f t="shared" si="1"/>
        <v>-796.3472014</v>
      </c>
    </row>
    <row r="157" ht="14.25" customHeight="1">
      <c r="A157" s="75"/>
      <c r="B157" s="33">
        <v>156.0</v>
      </c>
      <c r="C157" s="39">
        <f t="shared" si="1"/>
        <v>-804.4216649</v>
      </c>
    </row>
    <row r="158" ht="14.25" customHeight="1">
      <c r="A158" s="75"/>
      <c r="B158" s="33">
        <v>157.0</v>
      </c>
      <c r="C158" s="39">
        <f t="shared" si="1"/>
        <v>-812.4764779</v>
      </c>
    </row>
    <row r="159" ht="14.25" customHeight="1">
      <c r="A159" s="75"/>
      <c r="B159" s="33">
        <v>158.0</v>
      </c>
      <c r="C159" s="39">
        <f t="shared" si="1"/>
        <v>-820.5118496</v>
      </c>
    </row>
    <row r="160" ht="14.25" customHeight="1">
      <c r="A160" s="75"/>
      <c r="B160" s="33">
        <v>159.0</v>
      </c>
      <c r="C160" s="39">
        <f t="shared" si="1"/>
        <v>-828.5279859</v>
      </c>
    </row>
    <row r="161" ht="14.25" customHeight="1">
      <c r="A161" s="75"/>
      <c r="B161" s="33">
        <v>160.0</v>
      </c>
      <c r="C161" s="39">
        <f t="shared" si="1"/>
        <v>-836.5250889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68</v>
      </c>
    </row>
    <row r="2" ht="14.25" customHeight="1">
      <c r="A2" s="31" t="str">
        <f>IFERROR(__xludf.DUMMYFUNCTION(" IMPORTRANGE(""https://docs.google.com/spreadsheets/d/1Ryf68n-rRA-vmbSTyPzd2O701_MCnfboKAXUHRZUCxE/edit?gid=695545632#gid=695545632"",""Roller Coaster!A2:A161"")"),"Immond")</f>
        <v>Immond</v>
      </c>
      <c r="B2" s="33">
        <v>1.0</v>
      </c>
      <c r="C2" s="39">
        <f t="shared" ref="C2:C161" si="1">800*(1-(B2/($F$1+1)))*POWER((SQRT(($F$1+1)/B2)),1/2)</f>
        <v>2272.281233</v>
      </c>
    </row>
    <row r="3" ht="14.25" customHeight="1">
      <c r="A3" s="31" t="str">
        <f>IFERROR(__xludf.DUMMYFUNCTION("""COMPUTED_VALUE"""),"elvasco")</f>
        <v>elvasco</v>
      </c>
      <c r="B3" s="33">
        <v>2.0</v>
      </c>
      <c r="C3" s="39">
        <f t="shared" si="1"/>
        <v>1882.653833</v>
      </c>
      <c r="E3" s="43"/>
    </row>
    <row r="4" ht="14.25" customHeight="1">
      <c r="A4" s="31" t="str">
        <f>IFERROR(__xludf.DUMMYFUNCTION("""COMPUTED_VALUE"""),"Le MARVEL")</f>
        <v>Le MARVEL</v>
      </c>
      <c r="B4" s="33">
        <v>3.0</v>
      </c>
      <c r="C4" s="39">
        <f t="shared" si="1"/>
        <v>1675.779181</v>
      </c>
    </row>
    <row r="5" ht="14.25" customHeight="1">
      <c r="A5" s="31" t="str">
        <f>IFERROR(__xludf.DUMMYFUNCTION("""COMPUTED_VALUE"""),"titounio")</f>
        <v>titounio</v>
      </c>
      <c r="B5" s="33">
        <v>4.0</v>
      </c>
      <c r="C5" s="39">
        <f t="shared" si="1"/>
        <v>1535.859639</v>
      </c>
    </row>
    <row r="6" ht="14.25" customHeight="1">
      <c r="A6" s="31" t="str">
        <f>IFERROR(__xludf.DUMMYFUNCTION("""COMPUTED_VALUE"""),"Sharky")</f>
        <v>Sharky</v>
      </c>
      <c r="B6" s="33">
        <v>5.0</v>
      </c>
      <c r="C6" s="39">
        <f t="shared" si="1"/>
        <v>1430.179807</v>
      </c>
    </row>
    <row r="7" ht="14.25" customHeight="1">
      <c r="A7" s="31" t="str">
        <f>IFERROR(__xludf.DUMMYFUNCTION("""COMPUTED_VALUE"""),"Kevfurious")</f>
        <v>Kevfurious</v>
      </c>
      <c r="B7" s="33">
        <v>6.0</v>
      </c>
      <c r="C7" s="39">
        <f t="shared" si="1"/>
        <v>1345.104129</v>
      </c>
    </row>
    <row r="8" ht="14.25" customHeight="1">
      <c r="A8" s="31" t="str">
        <f>IFERROR(__xludf.DUMMYFUNCTION("""COMPUTED_VALUE"""),"Xenocq79")</f>
        <v>Xenocq79</v>
      </c>
      <c r="B8" s="33">
        <v>7.0</v>
      </c>
      <c r="C8" s="39">
        <f t="shared" si="1"/>
        <v>1273.709384</v>
      </c>
    </row>
    <row r="9" ht="14.25" customHeight="1">
      <c r="A9" s="31" t="str">
        <f>IFERROR(__xludf.DUMMYFUNCTION("""COMPUTED_VALUE"""),"BRUNOWINNER")</f>
        <v>BRUNOWINNER</v>
      </c>
      <c r="B9" s="33">
        <v>8.0</v>
      </c>
      <c r="C9" s="39">
        <f t="shared" si="1"/>
        <v>1212.022012</v>
      </c>
    </row>
    <row r="10" ht="14.25" customHeight="1">
      <c r="A10" s="31" t="str">
        <f>IFERROR(__xludf.DUMMYFUNCTION("""COMPUTED_VALUE"""),"UnPetitJaune")</f>
        <v>UnPetitJaune</v>
      </c>
      <c r="B10" s="33">
        <v>9.0</v>
      </c>
      <c r="C10" s="39">
        <f t="shared" si="1"/>
        <v>1157.560749</v>
      </c>
    </row>
    <row r="11" ht="14.25" customHeight="1">
      <c r="A11" s="31" t="str">
        <f>IFERROR(__xludf.DUMMYFUNCTION("""COMPUTED_VALUE"""),"_Sale-Bet_")</f>
        <v>_Sale-Bet_</v>
      </c>
      <c r="B11" s="33">
        <v>10.0</v>
      </c>
      <c r="C11" s="39">
        <f t="shared" si="1"/>
        <v>1108.677364</v>
      </c>
    </row>
    <row r="12" ht="14.25" customHeight="1">
      <c r="A12" s="31" t="str">
        <f>IFERROR(__xludf.DUMMYFUNCTION("""COMPUTED_VALUE"""),"rastamokett")</f>
        <v>rastamokett</v>
      </c>
      <c r="B12" s="33">
        <v>11.0</v>
      </c>
      <c r="C12" s="39">
        <f t="shared" si="1"/>
        <v>1064.223859</v>
      </c>
    </row>
    <row r="13" ht="14.25" customHeight="1">
      <c r="A13" s="31" t="str">
        <f>IFERROR(__xludf.DUMMYFUNCTION("""COMPUTED_VALUE"""),"Nanny on pe")</f>
        <v>Nanny on pe</v>
      </c>
      <c r="B13" s="33">
        <v>12.0</v>
      </c>
      <c r="C13" s="39">
        <f t="shared" si="1"/>
        <v>1023.370074</v>
      </c>
      <c r="H13" s="103"/>
    </row>
    <row r="14" ht="14.25" customHeight="1">
      <c r="A14" s="31" t="str">
        <f>IFERROR(__xludf.DUMMYFUNCTION("""COMPUTED_VALUE"""),"POMB1664")</f>
        <v>POMB1664</v>
      </c>
      <c r="B14" s="33">
        <v>13.0</v>
      </c>
      <c r="C14" s="39">
        <f t="shared" si="1"/>
        <v>985.4971164</v>
      </c>
    </row>
    <row r="15" ht="14.25" customHeight="1">
      <c r="A15" s="31" t="str">
        <f>IFERROR(__xludf.DUMMYFUNCTION("""COMPUTED_VALUE"""),"S.coco")</f>
        <v>S.coco</v>
      </c>
      <c r="B15" s="33">
        <v>14.0</v>
      </c>
      <c r="C15" s="39">
        <f t="shared" si="1"/>
        <v>950.1317907</v>
      </c>
    </row>
    <row r="16" ht="14.25" customHeight="1">
      <c r="A16" s="31" t="str">
        <f>IFERROR(__xludf.DUMMYFUNCTION("""COMPUTED_VALUE"""),"Redblood92")</f>
        <v>Redblood92</v>
      </c>
      <c r="B16" s="33">
        <v>15.0</v>
      </c>
      <c r="C16" s="39">
        <f t="shared" si="1"/>
        <v>916.9045207</v>
      </c>
    </row>
    <row r="17" ht="14.25" customHeight="1">
      <c r="A17" s="31" t="str">
        <f>IFERROR(__xludf.DUMMYFUNCTION("""COMPUTED_VALUE"""),"Rod_John_VI")</f>
        <v>Rod_John_VI</v>
      </c>
      <c r="B17" s="33">
        <v>16.0</v>
      </c>
      <c r="C17" s="39">
        <f t="shared" si="1"/>
        <v>885.5213629</v>
      </c>
    </row>
    <row r="18" ht="14.25" customHeight="1">
      <c r="A18" s="31" t="str">
        <f>IFERROR(__xludf.DUMMYFUNCTION("""COMPUTED_VALUE"""),"kkaicharlie")</f>
        <v>kkaicharlie</v>
      </c>
      <c r="B18" s="33">
        <v>17.0</v>
      </c>
      <c r="C18" s="39">
        <f t="shared" si="1"/>
        <v>855.7448265</v>
      </c>
    </row>
    <row r="19" ht="14.25" customHeight="1">
      <c r="A19" s="31" t="str">
        <f>IFERROR(__xludf.DUMMYFUNCTION("""COMPUTED_VALUE"""),"Pivanoxlia")</f>
        <v>Pivanoxlia</v>
      </c>
      <c r="B19" s="33">
        <v>18.0</v>
      </c>
      <c r="C19" s="39">
        <f t="shared" si="1"/>
        <v>827.3803813</v>
      </c>
    </row>
    <row r="20" ht="14.25" customHeight="1">
      <c r="A20" s="31" t="str">
        <f>IFERROR(__xludf.DUMMYFUNCTION("""COMPUTED_VALUE"""),"shokooo")</f>
        <v>shokooo</v>
      </c>
      <c r="B20" s="33">
        <v>19.0</v>
      </c>
      <c r="C20" s="39">
        <f t="shared" si="1"/>
        <v>800.2667502</v>
      </c>
    </row>
    <row r="21" ht="14.25" customHeight="1">
      <c r="A21" s="31" t="str">
        <f>IFERROR(__xludf.DUMMYFUNCTION("""COMPUTED_VALUE"""),"REDSQUIRREL")</f>
        <v>REDSQUIRREL</v>
      </c>
      <c r="B21" s="33">
        <v>20.0</v>
      </c>
      <c r="C21" s="39">
        <f t="shared" si="1"/>
        <v>774.2687836</v>
      </c>
    </row>
    <row r="22" ht="14.25" customHeight="1">
      <c r="A22" s="31" t="str">
        <f>IFERROR(__xludf.DUMMYFUNCTION("""COMPUTED_VALUE"""),"Foldzilla")</f>
        <v>Foldzilla</v>
      </c>
      <c r="B22" s="33">
        <v>21.0</v>
      </c>
      <c r="C22" s="39">
        <f t="shared" si="1"/>
        <v>749.2721365</v>
      </c>
    </row>
    <row r="23" ht="14.25" customHeight="1">
      <c r="A23" s="31" t="str">
        <f>IFERROR(__xludf.DUMMYFUNCTION("""COMPUTED_VALUE"""),"christ86000")</f>
        <v>christ86000</v>
      </c>
      <c r="B23" s="33">
        <v>22.0</v>
      </c>
      <c r="C23" s="39">
        <f t="shared" si="1"/>
        <v>725.1792296</v>
      </c>
    </row>
    <row r="24" ht="14.25" customHeight="1">
      <c r="A24" s="31" t="str">
        <f>IFERROR(__xludf.DUMMYFUNCTION("""COMPUTED_VALUE"""),"Vaillant 86")</f>
        <v>Vaillant 86</v>
      </c>
      <c r="B24" s="33">
        <v>23.0</v>
      </c>
      <c r="C24" s="39">
        <f t="shared" si="1"/>
        <v>701.9061402</v>
      </c>
    </row>
    <row r="25" ht="14.25" customHeight="1">
      <c r="A25" s="31" t="str">
        <f>IFERROR(__xludf.DUMMYFUNCTION("""COMPUTED_VALUE"""),"alexinzaghi")</f>
        <v>alexinzaghi</v>
      </c>
      <c r="B25" s="33">
        <v>24.0</v>
      </c>
      <c r="C25" s="39">
        <f t="shared" si="1"/>
        <v>679.3801793</v>
      </c>
    </row>
    <row r="26" ht="14.25" customHeight="1">
      <c r="A26" s="31" t="str">
        <f>IFERROR(__xludf.DUMMYFUNCTION("""COMPUTED_VALUE"""),"..mamat86..")</f>
        <v>..mamat86..</v>
      </c>
      <c r="B26" s="33">
        <v>25.0</v>
      </c>
      <c r="C26" s="39">
        <f t="shared" si="1"/>
        <v>657.5379802</v>
      </c>
    </row>
    <row r="27" ht="14.25" customHeight="1">
      <c r="A27" s="31" t="str">
        <f>IFERROR(__xludf.DUMMYFUNCTION("""COMPUTED_VALUE"""),"Dirty Bazaar")</f>
        <v>Dirty Bazaar</v>
      </c>
      <c r="B27" s="33">
        <v>26.0</v>
      </c>
      <c r="C27" s="39">
        <f t="shared" si="1"/>
        <v>636.3239763</v>
      </c>
    </row>
    <row r="28" ht="14.25" customHeight="1">
      <c r="A28" s="31" t="str">
        <f>IFERROR(__xludf.DUMMYFUNCTION("""COMPUTED_VALUE"""),"BBH 75")</f>
        <v>BBH 75</v>
      </c>
      <c r="B28" s="33">
        <v>27.0</v>
      </c>
      <c r="C28" s="39">
        <f t="shared" si="1"/>
        <v>615.6891755</v>
      </c>
    </row>
    <row r="29" ht="14.25" customHeight="1">
      <c r="A29" s="31" t="str">
        <f>IFERROR(__xludf.DUMMYFUNCTION("""COMPUTED_VALUE"""),"JM-Chatte")</f>
        <v>JM-Chatte</v>
      </c>
      <c r="B29" s="33">
        <v>28.0</v>
      </c>
      <c r="C29" s="39">
        <f t="shared" si="1"/>
        <v>595.5901653</v>
      </c>
    </row>
    <row r="30" ht="14.25" customHeight="1">
      <c r="A30" s="31" t="str">
        <f>IFERROR(__xludf.DUMMYFUNCTION("""COMPUTED_VALUE"""),"Kiki Bazaar")</f>
        <v>Kiki Bazaar</v>
      </c>
      <c r="B30" s="33">
        <v>29.0</v>
      </c>
      <c r="C30" s="39">
        <f t="shared" si="1"/>
        <v>575.9882988</v>
      </c>
    </row>
    <row r="31" ht="14.25" customHeight="1">
      <c r="A31" s="31" t="str">
        <f>IFERROR(__xludf.DUMMYFUNCTION("""COMPUTED_VALUE"""),"kiki86 x")</f>
        <v>kiki86 x</v>
      </c>
      <c r="B31" s="33">
        <v>30.0</v>
      </c>
      <c r="C31" s="39">
        <f t="shared" si="1"/>
        <v>556.8490233</v>
      </c>
    </row>
    <row r="32" ht="14.25" customHeight="1">
      <c r="A32" s="31" t="str">
        <f>IFERROR(__xludf.DUMMYFUNCTION("""COMPUTED_VALUE"""),"_RDpik_")</f>
        <v>_RDpik_</v>
      </c>
      <c r="B32" s="33">
        <v>31.0</v>
      </c>
      <c r="C32" s="39">
        <f t="shared" si="1"/>
        <v>538.141323</v>
      </c>
    </row>
    <row r="33" ht="14.25" customHeight="1">
      <c r="A33" s="31" t="str">
        <f>IFERROR(__xludf.DUMMYFUNCTION("""COMPUTED_VALUE"""),"gregmoore")</f>
        <v>gregmoore</v>
      </c>
      <c r="B33" s="33">
        <v>32.0</v>
      </c>
      <c r="C33" s="39">
        <f t="shared" si="1"/>
        <v>519.8372523</v>
      </c>
    </row>
    <row r="34" ht="14.25" customHeight="1">
      <c r="A34" s="31" t="str">
        <f>IFERROR(__xludf.DUMMYFUNCTION("""COMPUTED_VALUE"""),"Chuckandier")</f>
        <v>Chuckandier</v>
      </c>
      <c r="B34" s="33">
        <v>33.0</v>
      </c>
      <c r="C34" s="39">
        <f t="shared" si="1"/>
        <v>501.9115442</v>
      </c>
    </row>
    <row r="35" ht="14.25" customHeight="1">
      <c r="A35" s="31" t="str">
        <f>IFERROR(__xludf.DUMMYFUNCTION("""COMPUTED_VALUE"""),"jejehehe")</f>
        <v>jejehehe</v>
      </c>
      <c r="B35" s="33">
        <v>34.0</v>
      </c>
      <c r="C35" s="39">
        <f t="shared" si="1"/>
        <v>484.3412787</v>
      </c>
    </row>
    <row r="36" ht="14.25" customHeight="1">
      <c r="A36" s="31" t="str">
        <f>IFERROR(__xludf.DUMMYFUNCTION("""COMPUTED_VALUE"""),"Phil1308")</f>
        <v>Phil1308</v>
      </c>
      <c r="B36" s="33">
        <v>35.0</v>
      </c>
      <c r="C36" s="39">
        <f t="shared" si="1"/>
        <v>467.105601</v>
      </c>
    </row>
    <row r="37" ht="14.25" customHeight="1">
      <c r="A37" s="31" t="str">
        <f>IFERROR(__xludf.DUMMYFUNCTION("""COMPUTED_VALUE"""),"Pitt86700")</f>
        <v>Pitt86700</v>
      </c>
      <c r="B37" s="33">
        <v>36.0</v>
      </c>
      <c r="C37" s="39">
        <f t="shared" si="1"/>
        <v>450.1854802</v>
      </c>
    </row>
    <row r="38" ht="14.25" customHeight="1">
      <c r="A38" s="31" t="str">
        <f>IFERROR(__xludf.DUMMYFUNCTION("""COMPUTED_VALUE"""),"Mistral86")</f>
        <v>Mistral86</v>
      </c>
      <c r="B38" s="33">
        <v>37.0</v>
      </c>
      <c r="C38" s="39">
        <f t="shared" si="1"/>
        <v>433.5635027</v>
      </c>
    </row>
    <row r="39" ht="14.25" customHeight="1">
      <c r="A39" s="31" t="str">
        <f>IFERROR(__xludf.DUMMYFUNCTION("""COMPUTED_VALUE"""),"KamehamehAS")</f>
        <v>KamehamehAS</v>
      </c>
      <c r="B39" s="33">
        <v>38.0</v>
      </c>
      <c r="C39" s="39">
        <f t="shared" si="1"/>
        <v>417.2236937</v>
      </c>
    </row>
    <row r="40" ht="14.25" customHeight="1">
      <c r="A40" s="31" t="str">
        <f>IFERROR(__xludf.DUMMYFUNCTION("""COMPUTED_VALUE"""),"Wallace")</f>
        <v>Wallace</v>
      </c>
      <c r="B40" s="33">
        <v>39.0</v>
      </c>
      <c r="C40" s="39">
        <f t="shared" si="1"/>
        <v>401.1513628</v>
      </c>
    </row>
    <row r="41" ht="14.25" customHeight="1">
      <c r="A41" s="31" t="str">
        <f>IFERROR(__xludf.DUMMYFUNCTION("""COMPUTED_VALUE"""),"Patgaret")</f>
        <v>Patgaret</v>
      </c>
      <c r="B41" s="33">
        <v>40.0</v>
      </c>
      <c r="C41" s="39">
        <f t="shared" si="1"/>
        <v>385.3329692</v>
      </c>
    </row>
    <row r="42" ht="14.25" customHeight="1">
      <c r="A42" s="31" t="str">
        <f>IFERROR(__xludf.DUMMYFUNCTION("""COMPUTED_VALUE"""),"belussac")</f>
        <v>belussac</v>
      </c>
      <c r="B42" s="33">
        <v>41.0</v>
      </c>
      <c r="C42" s="39">
        <f t="shared" si="1"/>
        <v>369.7560052</v>
      </c>
    </row>
    <row r="43" ht="14.25" customHeight="1">
      <c r="A43" s="31" t="str">
        <f>IFERROR(__xludf.DUMMYFUNCTION("""COMPUTED_VALUE"""),"cassius-86")</f>
        <v>cassius-86</v>
      </c>
      <c r="B43" s="33">
        <v>42.0</v>
      </c>
      <c r="C43" s="39">
        <f t="shared" si="1"/>
        <v>354.4088927</v>
      </c>
    </row>
    <row r="44" ht="14.25" customHeight="1">
      <c r="A44" s="31" t="str">
        <f>IFERROR(__xludf.DUMMYFUNCTION("""COMPUTED_VALUE"""),"Mitch")</f>
        <v>Mitch</v>
      </c>
      <c r="B44" s="33">
        <v>43.0</v>
      </c>
      <c r="C44" s="39">
        <f t="shared" si="1"/>
        <v>339.2808934</v>
      </c>
    </row>
    <row r="45" ht="14.25" customHeight="1">
      <c r="A45" s="31" t="str">
        <f>IFERROR(__xludf.DUMMYFUNCTION("""COMPUTED_VALUE"""),"iOneGeek")</f>
        <v>iOneGeek</v>
      </c>
      <c r="B45" s="33">
        <v>44.0</v>
      </c>
      <c r="C45" s="39">
        <f t="shared" si="1"/>
        <v>324.3620291</v>
      </c>
    </row>
    <row r="46" ht="14.25" customHeight="1">
      <c r="A46" s="31" t="str">
        <f>IFERROR(__xludf.DUMMYFUNCTION("""COMPUTED_VALUE"""),"Mako Lemore")</f>
        <v>Mako Lemore</v>
      </c>
      <c r="B46" s="33">
        <v>45.0</v>
      </c>
      <c r="C46" s="39">
        <f t="shared" si="1"/>
        <v>309.6430112</v>
      </c>
    </row>
    <row r="47" ht="14.25" customHeight="1">
      <c r="A47" s="31" t="str">
        <f>IFERROR(__xludf.DUMMYFUNCTION("""COMPUTED_VALUE"""),"FridAKahlo")</f>
        <v>FridAKahlo</v>
      </c>
      <c r="B47" s="33">
        <v>46.0</v>
      </c>
      <c r="C47" s="39">
        <f t="shared" si="1"/>
        <v>295.1151786</v>
      </c>
    </row>
    <row r="48" ht="14.25" customHeight="1">
      <c r="A48" s="31" t="str">
        <f>IFERROR(__xludf.DUMMYFUNCTION("""COMPUTED_VALUE"""),"Mikalack")</f>
        <v>Mikalack</v>
      </c>
      <c r="B48" s="33">
        <v>47.0</v>
      </c>
      <c r="C48" s="39">
        <f t="shared" si="1"/>
        <v>280.7704417</v>
      </c>
    </row>
    <row r="49" ht="14.25" customHeight="1">
      <c r="A49" s="31" t="str">
        <f>IFERROR(__xludf.DUMMYFUNCTION("""COMPUTED_VALUE"""),"roudoudou759")</f>
        <v>roudoudou759</v>
      </c>
      <c r="B49" s="33">
        <v>48.0</v>
      </c>
      <c r="C49" s="39">
        <f t="shared" si="1"/>
        <v>266.6012334</v>
      </c>
    </row>
    <row r="50" ht="14.25" customHeight="1">
      <c r="A50" s="31" t="str">
        <f>IFERROR(__xludf.DUMMYFUNCTION("""COMPUTED_VALUE"""),"Mr Steven")</f>
        <v>Mr Steven</v>
      </c>
      <c r="B50" s="33">
        <v>49.0</v>
      </c>
      <c r="C50" s="39">
        <f t="shared" si="1"/>
        <v>252.6004644</v>
      </c>
    </row>
    <row r="51" ht="14.25" customHeight="1">
      <c r="A51" s="31" t="str">
        <f>IFERROR(__xludf.DUMMYFUNCTION("""COMPUTED_VALUE"""),"8kinder6")</f>
        <v>8kinder6</v>
      </c>
      <c r="B51" s="33">
        <v>50.0</v>
      </c>
      <c r="C51" s="39">
        <f t="shared" si="1"/>
        <v>238.7614836</v>
      </c>
    </row>
    <row r="52" ht="14.25" customHeight="1">
      <c r="A52" s="31" t="str">
        <f>IFERROR(__xludf.DUMMYFUNCTION("""COMPUTED_VALUE"""),"emmanuel.g")</f>
        <v>emmanuel.g</v>
      </c>
      <c r="B52" s="33">
        <v>51.0</v>
      </c>
      <c r="C52" s="39">
        <f t="shared" si="1"/>
        <v>225.0780428</v>
      </c>
    </row>
    <row r="53" ht="14.25" customHeight="1">
      <c r="A53" s="31" t="str">
        <f>IFERROR(__xludf.DUMMYFUNCTION("""COMPUTED_VALUE"""),"Corsaire")</f>
        <v>Corsaire</v>
      </c>
      <c r="B53" s="33">
        <v>52.0</v>
      </c>
      <c r="C53" s="39">
        <f t="shared" si="1"/>
        <v>211.5442642</v>
      </c>
    </row>
    <row r="54" ht="14.25" customHeight="1">
      <c r="A54" s="31" t="str">
        <f>IFERROR(__xludf.DUMMYFUNCTION("""COMPUTED_VALUE"""),"A_iniesta")</f>
        <v>A_iniesta</v>
      </c>
      <c r="B54" s="33">
        <v>53.0</v>
      </c>
      <c r="C54" s="39">
        <f t="shared" si="1"/>
        <v>198.1546117</v>
      </c>
    </row>
    <row r="55" ht="14.25" customHeight="1">
      <c r="A55" s="31" t="str">
        <f>IFERROR(__xludf.DUMMYFUNCTION("""COMPUTED_VALUE"""),"marypops64")</f>
        <v>marypops64</v>
      </c>
      <c r="B55" s="33">
        <v>54.0</v>
      </c>
      <c r="C55" s="39">
        <f t="shared" si="1"/>
        <v>184.9038645</v>
      </c>
    </row>
    <row r="56" ht="14.25" customHeight="1">
      <c r="A56" s="31" t="str">
        <f>IFERROR(__xludf.DUMMYFUNCTION("""COMPUTED_VALUE"""),"Baykoku")</f>
        <v>Baykoku</v>
      </c>
      <c r="B56" s="33">
        <v>55.0</v>
      </c>
      <c r="C56" s="39">
        <f t="shared" si="1"/>
        <v>171.7870937</v>
      </c>
    </row>
    <row r="57" ht="14.25" customHeight="1">
      <c r="A57" s="31" t="str">
        <f>IFERROR(__xludf.DUMMYFUNCTION("""COMPUTED_VALUE"""),"fiodor86")</f>
        <v>fiodor86</v>
      </c>
      <c r="B57" s="33">
        <v>56.0</v>
      </c>
      <c r="C57" s="39">
        <f t="shared" si="1"/>
        <v>158.7996403</v>
      </c>
    </row>
    <row r="58" ht="14.25" customHeight="1">
      <c r="A58" s="31" t="str">
        <f>IFERROR(__xludf.DUMMYFUNCTION("""COMPUTED_VALUE"""),"Legabodu86")</f>
        <v>Legabodu86</v>
      </c>
      <c r="B58" s="33">
        <v>57.0</v>
      </c>
      <c r="C58" s="39">
        <f t="shared" si="1"/>
        <v>145.9370964</v>
      </c>
    </row>
    <row r="59" ht="14.25" customHeight="1">
      <c r="A59" s="31" t="str">
        <f>IFERROR(__xludf.DUMMYFUNCTION("""COMPUTED_VALUE"""),"chatouill86")</f>
        <v>chatouill86</v>
      </c>
      <c r="B59" s="33">
        <v>58.0</v>
      </c>
      <c r="C59" s="39">
        <f t="shared" si="1"/>
        <v>133.1952863</v>
      </c>
    </row>
    <row r="60" ht="14.25" customHeight="1">
      <c r="A60" s="31" t="str">
        <f>IFERROR(__xludf.DUMMYFUNCTION("""COMPUTED_VALUE"""),"XFLOXANXGEX")</f>
        <v>XFLOXANXGEX</v>
      </c>
      <c r="B60" s="33">
        <v>59.0</v>
      </c>
      <c r="C60" s="39">
        <f t="shared" si="1"/>
        <v>120.5702513</v>
      </c>
    </row>
    <row r="61" ht="14.25" customHeight="1">
      <c r="A61" s="31" t="str">
        <f>IFERROR(__xludf.DUMMYFUNCTION("""COMPUTED_VALUE"""),"_VisMaVie_")</f>
        <v>_VisMaVie_</v>
      </c>
      <c r="B61" s="33">
        <v>60.0</v>
      </c>
      <c r="C61" s="39">
        <f t="shared" si="1"/>
        <v>108.0582341</v>
      </c>
    </row>
    <row r="62" ht="14.25" customHeight="1">
      <c r="A62" s="31" t="str">
        <f>IFERROR(__xludf.DUMMYFUNCTION("""COMPUTED_VALUE"""),"FisherPrice.")</f>
        <v>FisherPrice.</v>
      </c>
      <c r="B62" s="33">
        <v>61.0</v>
      </c>
      <c r="C62" s="39">
        <f t="shared" si="1"/>
        <v>95.65566542</v>
      </c>
    </row>
    <row r="63" ht="14.25" customHeight="1">
      <c r="A63" s="31" t="str">
        <f>IFERROR(__xludf.DUMMYFUNCTION("""COMPUTED_VALUE"""),"NIKOGIGI86")</f>
        <v>NIKOGIGI86</v>
      </c>
      <c r="B63" s="33">
        <v>62.0</v>
      </c>
      <c r="C63" s="39">
        <f t="shared" si="1"/>
        <v>83.35915173</v>
      </c>
    </row>
    <row r="64" ht="14.25" customHeight="1">
      <c r="A64" s="31" t="str">
        <f>IFERROR(__xludf.DUMMYFUNCTION("""COMPUTED_VALUE"""),"Baloo-R")</f>
        <v>Baloo-R</v>
      </c>
      <c r="B64" s="33">
        <v>63.0</v>
      </c>
      <c r="C64" s="39">
        <f t="shared" si="1"/>
        <v>71.16546345</v>
      </c>
    </row>
    <row r="65" ht="14.25" customHeight="1">
      <c r="A65" s="31" t="str">
        <f>IFERROR(__xludf.DUMMYFUNCTION("""COMPUTED_VALUE"""),"kinchuck")</f>
        <v>kinchuck</v>
      </c>
      <c r="B65" s="33">
        <v>64.0</v>
      </c>
      <c r="C65" s="39">
        <f t="shared" si="1"/>
        <v>59.07152459</v>
      </c>
    </row>
    <row r="66" ht="14.25" customHeight="1">
      <c r="A66" s="31" t="str">
        <f>IFERROR(__xludf.DUMMYFUNCTION("""COMPUTED_VALUE"""),"sonic86")</f>
        <v>sonic86</v>
      </c>
      <c r="B66" s="33">
        <v>65.0</v>
      </c>
      <c r="C66" s="39">
        <f t="shared" si="1"/>
        <v>47.07440301</v>
      </c>
    </row>
    <row r="67" ht="14.25" customHeight="1">
      <c r="A67" s="31" t="str">
        <f>IFERROR(__xludf.DUMMYFUNCTION("""COMPUTED_VALUE"""),".BARBAPAPA66")</f>
        <v>.BARBAPAPA66</v>
      </c>
      <c r="B67" s="33">
        <v>66.0</v>
      </c>
      <c r="C67" s="39">
        <f t="shared" si="1"/>
        <v>35.17130152</v>
      </c>
    </row>
    <row r="68" ht="14.25" customHeight="1">
      <c r="A68" s="31" t="str">
        <f>IFERROR(__xludf.DUMMYFUNCTION("""COMPUTED_VALUE"""),"SINGE7")</f>
        <v>SINGE7</v>
      </c>
      <c r="B68" s="33">
        <v>67.0</v>
      </c>
      <c r="C68" s="39">
        <f t="shared" si="1"/>
        <v>23.35954955</v>
      </c>
    </row>
    <row r="69" ht="14.25" customHeight="1">
      <c r="A69" s="31" t="str">
        <f>IFERROR(__xludf.DUMMYFUNCTION("""COMPUTED_VALUE"""),"cataleya86")</f>
        <v>cataleya86</v>
      </c>
      <c r="B69" s="33">
        <v>68.0</v>
      </c>
      <c r="C69" s="39">
        <f t="shared" si="1"/>
        <v>11.63659557</v>
      </c>
    </row>
    <row r="70" ht="14.25" customHeight="1">
      <c r="A70" s="31"/>
      <c r="B70" s="33">
        <v>69.0</v>
      </c>
      <c r="C70" s="39">
        <f t="shared" si="1"/>
        <v>0</v>
      </c>
    </row>
    <row r="71" ht="14.25" customHeight="1">
      <c r="A71" s="31"/>
      <c r="B71" s="33">
        <v>70.0</v>
      </c>
      <c r="C71" s="39">
        <f t="shared" si="1"/>
        <v>-11.55257134</v>
      </c>
    </row>
    <row r="72" ht="14.25" customHeight="1">
      <c r="A72" s="31"/>
      <c r="B72" s="33">
        <v>71.0</v>
      </c>
      <c r="C72" s="39">
        <f t="shared" si="1"/>
        <v>-23.02335327</v>
      </c>
    </row>
    <row r="73" ht="14.25" customHeight="1">
      <c r="A73" s="31"/>
      <c r="B73" s="33">
        <v>72.0</v>
      </c>
      <c r="C73" s="39">
        <f t="shared" si="1"/>
        <v>-34.41448695</v>
      </c>
    </row>
    <row r="74" ht="14.25" customHeight="1">
      <c r="A74" s="31"/>
      <c r="B74" s="33">
        <v>73.0</v>
      </c>
      <c r="C74" s="39">
        <f t="shared" si="1"/>
        <v>-45.72802507</v>
      </c>
    </row>
    <row r="75" ht="14.25" customHeight="1">
      <c r="A75" s="31"/>
      <c r="B75" s="33">
        <v>74.0</v>
      </c>
      <c r="C75" s="39">
        <f t="shared" si="1"/>
        <v>-56.96593675</v>
      </c>
    </row>
    <row r="76" ht="14.25" customHeight="1">
      <c r="A76" s="31"/>
      <c r="B76" s="33">
        <v>75.0</v>
      </c>
      <c r="C76" s="39">
        <f t="shared" si="1"/>
        <v>-68.13011209</v>
      </c>
    </row>
    <row r="77" ht="14.25" customHeight="1">
      <c r="A77" s="31"/>
      <c r="B77" s="33">
        <v>76.0</v>
      </c>
      <c r="C77" s="39">
        <f t="shared" si="1"/>
        <v>-79.22236642</v>
      </c>
    </row>
    <row r="78" ht="14.25" customHeight="1">
      <c r="A78" s="31"/>
      <c r="B78" s="33">
        <v>77.0</v>
      </c>
      <c r="C78" s="39">
        <f t="shared" si="1"/>
        <v>-90.24444422</v>
      </c>
    </row>
    <row r="79" ht="14.25" customHeight="1">
      <c r="A79" s="31"/>
      <c r="B79" s="33">
        <v>78.0</v>
      </c>
      <c r="C79" s="39">
        <f t="shared" si="1"/>
        <v>-101.1980229</v>
      </c>
    </row>
    <row r="80" ht="14.25" customHeight="1">
      <c r="A80" s="75"/>
      <c r="B80" s="33">
        <v>79.0</v>
      </c>
      <c r="C80" s="39">
        <f t="shared" si="1"/>
        <v>-112.0847161</v>
      </c>
    </row>
    <row r="81" ht="14.25" customHeight="1">
      <c r="A81" s="75"/>
      <c r="B81" s="33">
        <v>80.0</v>
      </c>
      <c r="C81" s="39">
        <f t="shared" si="1"/>
        <v>-122.9060772</v>
      </c>
    </row>
    <row r="82" ht="14.25" customHeight="1">
      <c r="A82" s="75"/>
      <c r="B82" s="33">
        <v>81.0</v>
      </c>
      <c r="C82" s="39">
        <f t="shared" si="1"/>
        <v>-133.663602</v>
      </c>
    </row>
    <row r="83" ht="14.25" customHeight="1">
      <c r="A83" s="75"/>
      <c r="B83" s="33">
        <v>82.0</v>
      </c>
      <c r="C83" s="39">
        <f t="shared" si="1"/>
        <v>-144.3587318</v>
      </c>
    </row>
    <row r="84" ht="14.25" customHeight="1">
      <c r="A84" s="75"/>
      <c r="B84" s="33">
        <v>83.0</v>
      </c>
      <c r="C84" s="39">
        <f t="shared" si="1"/>
        <v>-154.9928562</v>
      </c>
    </row>
    <row r="85" ht="14.25" customHeight="1">
      <c r="A85" s="75"/>
      <c r="B85" s="33">
        <v>84.0</v>
      </c>
      <c r="C85" s="39">
        <f t="shared" si="1"/>
        <v>-165.5673152</v>
      </c>
    </row>
    <row r="86" ht="14.25" customHeight="1">
      <c r="A86" s="75"/>
      <c r="B86" s="33">
        <v>85.0</v>
      </c>
      <c r="C86" s="39">
        <f t="shared" si="1"/>
        <v>-176.0834019</v>
      </c>
    </row>
    <row r="87" ht="14.25" customHeight="1">
      <c r="A87" s="75"/>
      <c r="B87" s="33">
        <v>86.0</v>
      </c>
      <c r="C87" s="39">
        <f t="shared" si="1"/>
        <v>-186.5423646</v>
      </c>
    </row>
    <row r="88" ht="14.25" customHeight="1">
      <c r="A88" s="75"/>
      <c r="B88" s="33">
        <v>87.0</v>
      </c>
      <c r="C88" s="39">
        <f t="shared" si="1"/>
        <v>-196.9454088</v>
      </c>
    </row>
    <row r="89" ht="14.25" customHeight="1">
      <c r="A89" s="75"/>
      <c r="B89" s="33">
        <v>88.0</v>
      </c>
      <c r="C89" s="39">
        <f t="shared" si="1"/>
        <v>-207.2936993</v>
      </c>
    </row>
    <row r="90" ht="14.25" customHeight="1">
      <c r="A90" s="75"/>
      <c r="B90" s="33">
        <v>89.0</v>
      </c>
      <c r="C90" s="39">
        <f t="shared" si="1"/>
        <v>-217.5883621</v>
      </c>
    </row>
    <row r="91" ht="14.25" customHeight="1">
      <c r="A91" s="75"/>
      <c r="B91" s="33">
        <v>90.0</v>
      </c>
      <c r="C91" s="39">
        <f t="shared" si="1"/>
        <v>-227.8304859</v>
      </c>
    </row>
    <row r="92" ht="14.25" customHeight="1">
      <c r="A92" s="75"/>
      <c r="B92" s="33">
        <v>91.0</v>
      </c>
      <c r="C92" s="39">
        <f t="shared" si="1"/>
        <v>-238.021124</v>
      </c>
    </row>
    <row r="93" ht="14.25" customHeight="1">
      <c r="A93" s="75"/>
      <c r="B93" s="33">
        <v>92.0</v>
      </c>
      <c r="C93" s="39">
        <f t="shared" si="1"/>
        <v>-248.1612958</v>
      </c>
    </row>
    <row r="94" ht="14.25" customHeight="1">
      <c r="A94" s="75"/>
      <c r="B94" s="33">
        <v>93.0</v>
      </c>
      <c r="C94" s="39">
        <f t="shared" si="1"/>
        <v>-258.2519881</v>
      </c>
    </row>
    <row r="95" ht="14.25" customHeight="1">
      <c r="A95" s="75"/>
      <c r="B95" s="33">
        <v>94.0</v>
      </c>
      <c r="C95" s="39">
        <f t="shared" si="1"/>
        <v>-268.2941568</v>
      </c>
    </row>
    <row r="96" ht="14.25" customHeight="1">
      <c r="A96" s="75"/>
      <c r="B96" s="33">
        <v>95.0</v>
      </c>
      <c r="C96" s="39">
        <f t="shared" si="1"/>
        <v>-278.2887279</v>
      </c>
    </row>
    <row r="97" ht="14.25" customHeight="1">
      <c r="A97" s="75"/>
      <c r="B97" s="33">
        <v>96.0</v>
      </c>
      <c r="C97" s="39">
        <f t="shared" si="1"/>
        <v>-288.2365991</v>
      </c>
    </row>
    <row r="98" ht="14.25" customHeight="1">
      <c r="A98" s="75"/>
      <c r="B98" s="33">
        <v>97.0</v>
      </c>
      <c r="C98" s="39">
        <f t="shared" si="1"/>
        <v>-298.1386405</v>
      </c>
    </row>
    <row r="99" ht="14.25" customHeight="1">
      <c r="A99" s="75"/>
      <c r="B99" s="33">
        <v>98.0</v>
      </c>
      <c r="C99" s="39">
        <f t="shared" si="1"/>
        <v>-307.9956962</v>
      </c>
    </row>
    <row r="100" ht="14.25" customHeight="1">
      <c r="A100" s="75"/>
      <c r="B100" s="33">
        <v>99.0</v>
      </c>
      <c r="C100" s="39">
        <f t="shared" si="1"/>
        <v>-317.8085852</v>
      </c>
    </row>
    <row r="101" ht="14.25" customHeight="1">
      <c r="A101" s="75"/>
      <c r="B101" s="33">
        <v>100.0</v>
      </c>
      <c r="C101" s="39">
        <f t="shared" si="1"/>
        <v>-327.5781024</v>
      </c>
    </row>
    <row r="102" ht="14.25" customHeight="1">
      <c r="A102" s="75"/>
      <c r="B102" s="33">
        <v>101.0</v>
      </c>
      <c r="C102" s="39">
        <f t="shared" si="1"/>
        <v>-337.3050193</v>
      </c>
    </row>
    <row r="103" ht="14.25" customHeight="1">
      <c r="A103" s="75"/>
      <c r="B103" s="33">
        <v>102.0</v>
      </c>
      <c r="C103" s="39">
        <f t="shared" si="1"/>
        <v>-346.9900855</v>
      </c>
    </row>
    <row r="104" ht="14.25" customHeight="1">
      <c r="A104" s="75"/>
      <c r="B104" s="33">
        <v>103.0</v>
      </c>
      <c r="C104" s="39">
        <f t="shared" si="1"/>
        <v>-356.6340289</v>
      </c>
    </row>
    <row r="105" ht="14.25" customHeight="1">
      <c r="A105" s="75"/>
      <c r="B105" s="33">
        <v>104.0</v>
      </c>
      <c r="C105" s="39">
        <f t="shared" si="1"/>
        <v>-366.2375571</v>
      </c>
    </row>
    <row r="106" ht="14.25" customHeight="1">
      <c r="A106" s="75"/>
      <c r="B106" s="33">
        <v>105.0</v>
      </c>
      <c r="C106" s="39">
        <f t="shared" si="1"/>
        <v>-375.8013578</v>
      </c>
    </row>
    <row r="107" ht="14.25" customHeight="1">
      <c r="A107" s="75"/>
      <c r="B107" s="33">
        <v>106.0</v>
      </c>
      <c r="C107" s="39">
        <f t="shared" si="1"/>
        <v>-385.3260998</v>
      </c>
    </row>
    <row r="108" ht="14.25" customHeight="1">
      <c r="A108" s="75"/>
      <c r="B108" s="33">
        <v>107.0</v>
      </c>
      <c r="C108" s="39">
        <f t="shared" si="1"/>
        <v>-394.8124335</v>
      </c>
    </row>
    <row r="109" ht="14.25" customHeight="1">
      <c r="A109" s="75"/>
      <c r="B109" s="33">
        <v>108.0</v>
      </c>
      <c r="C109" s="39">
        <f t="shared" si="1"/>
        <v>-404.2609918</v>
      </c>
    </row>
    <row r="110" ht="14.25" customHeight="1">
      <c r="A110" s="75"/>
      <c r="B110" s="33">
        <v>109.0</v>
      </c>
      <c r="C110" s="39">
        <f t="shared" si="1"/>
        <v>-413.6723903</v>
      </c>
    </row>
    <row r="111" ht="14.25" customHeight="1">
      <c r="A111" s="75"/>
      <c r="B111" s="33">
        <v>110.0</v>
      </c>
      <c r="C111" s="39">
        <f t="shared" si="1"/>
        <v>-423.0472287</v>
      </c>
    </row>
    <row r="112" ht="14.25" customHeight="1">
      <c r="A112" s="75"/>
      <c r="B112" s="33">
        <v>111.0</v>
      </c>
      <c r="C112" s="39">
        <f t="shared" si="1"/>
        <v>-432.3860905</v>
      </c>
    </row>
    <row r="113" ht="14.25" customHeight="1">
      <c r="A113" s="75"/>
      <c r="B113" s="33">
        <v>112.0</v>
      </c>
      <c r="C113" s="39">
        <f t="shared" si="1"/>
        <v>-441.6895444</v>
      </c>
    </row>
    <row r="114" ht="14.25" customHeight="1">
      <c r="A114" s="75"/>
      <c r="B114" s="33">
        <v>113.0</v>
      </c>
      <c r="C114" s="39">
        <f t="shared" si="1"/>
        <v>-450.9581442</v>
      </c>
    </row>
    <row r="115" ht="14.25" customHeight="1">
      <c r="A115" s="75"/>
      <c r="B115" s="33">
        <v>114.0</v>
      </c>
      <c r="C115" s="39">
        <f t="shared" si="1"/>
        <v>-460.1924294</v>
      </c>
    </row>
    <row r="116" ht="14.25" customHeight="1">
      <c r="A116" s="75"/>
      <c r="B116" s="33">
        <v>115.0</v>
      </c>
      <c r="C116" s="39">
        <f t="shared" si="1"/>
        <v>-469.3929263</v>
      </c>
    </row>
    <row r="117" ht="14.25" customHeight="1">
      <c r="A117" s="75"/>
      <c r="B117" s="33">
        <v>116.0</v>
      </c>
      <c r="C117" s="39">
        <f t="shared" si="1"/>
        <v>-478.5601475</v>
      </c>
    </row>
    <row r="118" ht="14.25" customHeight="1">
      <c r="A118" s="75"/>
      <c r="B118" s="33">
        <v>117.0</v>
      </c>
      <c r="C118" s="39">
        <f t="shared" si="1"/>
        <v>-487.6945932</v>
      </c>
    </row>
    <row r="119" ht="14.25" customHeight="1">
      <c r="A119" s="75"/>
      <c r="B119" s="33">
        <v>118.0</v>
      </c>
      <c r="C119" s="39">
        <f t="shared" si="1"/>
        <v>-496.7967512</v>
      </c>
    </row>
    <row r="120" ht="14.25" customHeight="1">
      <c r="A120" s="75"/>
      <c r="B120" s="33">
        <v>119.0</v>
      </c>
      <c r="C120" s="39">
        <f t="shared" si="1"/>
        <v>-505.8670974</v>
      </c>
    </row>
    <row r="121" ht="14.25" customHeight="1">
      <c r="A121" s="75"/>
      <c r="B121" s="33">
        <v>120.0</v>
      </c>
      <c r="C121" s="39">
        <f t="shared" si="1"/>
        <v>-514.906096</v>
      </c>
    </row>
    <row r="122" ht="14.25" customHeight="1">
      <c r="A122" s="75"/>
      <c r="B122" s="33">
        <v>121.0</v>
      </c>
      <c r="C122" s="39">
        <f t="shared" si="1"/>
        <v>-523.9142005</v>
      </c>
    </row>
    <row r="123" ht="14.25" customHeight="1">
      <c r="A123" s="75"/>
      <c r="B123" s="33">
        <v>122.0</v>
      </c>
      <c r="C123" s="39">
        <f t="shared" si="1"/>
        <v>-532.8918532</v>
      </c>
    </row>
    <row r="124" ht="14.25" customHeight="1">
      <c r="A124" s="75"/>
      <c r="B124" s="33">
        <v>123.0</v>
      </c>
      <c r="C124" s="39">
        <f t="shared" si="1"/>
        <v>-541.8394864</v>
      </c>
    </row>
    <row r="125" ht="14.25" customHeight="1">
      <c r="A125" s="75"/>
      <c r="B125" s="33">
        <v>124.0</v>
      </c>
      <c r="C125" s="39">
        <f t="shared" si="1"/>
        <v>-550.7575218</v>
      </c>
    </row>
    <row r="126" ht="14.25" customHeight="1">
      <c r="A126" s="75"/>
      <c r="B126" s="33">
        <v>125.0</v>
      </c>
      <c r="C126" s="39">
        <f t="shared" si="1"/>
        <v>-559.646372</v>
      </c>
    </row>
    <row r="127" ht="14.25" customHeight="1">
      <c r="A127" s="75"/>
      <c r="B127" s="33">
        <v>126.0</v>
      </c>
      <c r="C127" s="39">
        <f t="shared" si="1"/>
        <v>-568.5064395</v>
      </c>
    </row>
    <row r="128" ht="14.25" customHeight="1">
      <c r="A128" s="75"/>
      <c r="B128" s="33">
        <v>127.0</v>
      </c>
      <c r="C128" s="39">
        <f t="shared" si="1"/>
        <v>-577.3381181</v>
      </c>
    </row>
    <row r="129" ht="14.25" customHeight="1">
      <c r="A129" s="75"/>
      <c r="B129" s="33">
        <v>128.0</v>
      </c>
      <c r="C129" s="39">
        <f t="shared" si="1"/>
        <v>-586.1417926</v>
      </c>
    </row>
    <row r="130" ht="14.25" customHeight="1">
      <c r="A130" s="75"/>
      <c r="B130" s="33">
        <v>129.0</v>
      </c>
      <c r="C130" s="39">
        <f t="shared" si="1"/>
        <v>-594.917839</v>
      </c>
    </row>
    <row r="131" ht="14.25" customHeight="1">
      <c r="A131" s="75"/>
      <c r="B131" s="33">
        <v>130.0</v>
      </c>
      <c r="C131" s="39">
        <f t="shared" si="1"/>
        <v>-603.6666254</v>
      </c>
    </row>
    <row r="132" ht="14.25" customHeight="1">
      <c r="A132" s="75"/>
      <c r="B132" s="33">
        <v>131.0</v>
      </c>
      <c r="C132" s="39">
        <f t="shared" si="1"/>
        <v>-612.3885113</v>
      </c>
    </row>
    <row r="133" ht="14.25" customHeight="1">
      <c r="A133" s="75"/>
      <c r="B133" s="33">
        <v>132.0</v>
      </c>
      <c r="C133" s="39">
        <f t="shared" si="1"/>
        <v>-621.0838488</v>
      </c>
    </row>
    <row r="134" ht="14.25" customHeight="1">
      <c r="A134" s="75"/>
      <c r="B134" s="33">
        <v>133.0</v>
      </c>
      <c r="C134" s="39">
        <f t="shared" si="1"/>
        <v>-629.7529821</v>
      </c>
    </row>
    <row r="135" ht="14.25" customHeight="1">
      <c r="A135" s="75"/>
      <c r="B135" s="33">
        <v>134.0</v>
      </c>
      <c r="C135" s="39">
        <f t="shared" si="1"/>
        <v>-638.3962481</v>
      </c>
    </row>
    <row r="136" ht="14.25" customHeight="1">
      <c r="A136" s="75"/>
      <c r="B136" s="33">
        <v>135.0</v>
      </c>
      <c r="C136" s="39">
        <f t="shared" si="1"/>
        <v>-647.0139767</v>
      </c>
    </row>
    <row r="137" ht="14.25" customHeight="1">
      <c r="A137" s="75"/>
      <c r="B137" s="33">
        <v>136.0</v>
      </c>
      <c r="C137" s="39">
        <f t="shared" si="1"/>
        <v>-655.6064907</v>
      </c>
    </row>
    <row r="138" ht="14.25" customHeight="1">
      <c r="A138" s="75"/>
      <c r="B138" s="33">
        <v>137.0</v>
      </c>
      <c r="C138" s="39">
        <f t="shared" si="1"/>
        <v>-664.174106</v>
      </c>
    </row>
    <row r="139" ht="14.25" customHeight="1">
      <c r="A139" s="75"/>
      <c r="B139" s="33">
        <v>138.0</v>
      </c>
      <c r="C139" s="39">
        <f t="shared" si="1"/>
        <v>-672.7171322</v>
      </c>
    </row>
    <row r="140" ht="14.25" customHeight="1">
      <c r="A140" s="75"/>
      <c r="B140" s="33">
        <v>139.0</v>
      </c>
      <c r="C140" s="39">
        <f t="shared" si="1"/>
        <v>-681.2358724</v>
      </c>
    </row>
    <row r="141" ht="14.25" customHeight="1">
      <c r="A141" s="75"/>
      <c r="B141" s="33">
        <v>140.0</v>
      </c>
      <c r="C141" s="39">
        <f t="shared" si="1"/>
        <v>-689.7306235</v>
      </c>
    </row>
    <row r="142" ht="14.25" customHeight="1">
      <c r="A142" s="75"/>
      <c r="B142" s="33">
        <v>141.0</v>
      </c>
      <c r="C142" s="39">
        <f t="shared" si="1"/>
        <v>-698.2016764</v>
      </c>
    </row>
    <row r="143" ht="14.25" customHeight="1">
      <c r="A143" s="75"/>
      <c r="B143" s="33">
        <v>142.0</v>
      </c>
      <c r="C143" s="39">
        <f t="shared" si="1"/>
        <v>-706.6493161</v>
      </c>
    </row>
    <row r="144" ht="14.25" customHeight="1">
      <c r="A144" s="75"/>
      <c r="B144" s="33">
        <v>143.0</v>
      </c>
      <c r="C144" s="39">
        <f t="shared" si="1"/>
        <v>-715.073822</v>
      </c>
    </row>
    <row r="145" ht="14.25" customHeight="1">
      <c r="A145" s="75"/>
      <c r="B145" s="33">
        <v>144.0</v>
      </c>
      <c r="C145" s="39">
        <f t="shared" si="1"/>
        <v>-723.4754678</v>
      </c>
    </row>
    <row r="146" ht="14.25" customHeight="1">
      <c r="A146" s="75"/>
      <c r="B146" s="33">
        <v>145.0</v>
      </c>
      <c r="C146" s="39">
        <f t="shared" si="1"/>
        <v>-731.8545221</v>
      </c>
    </row>
    <row r="147" ht="14.25" customHeight="1">
      <c r="A147" s="75"/>
      <c r="B147" s="33">
        <v>146.0</v>
      </c>
      <c r="C147" s="39">
        <f t="shared" si="1"/>
        <v>-740.2112479</v>
      </c>
    </row>
    <row r="148" ht="14.25" customHeight="1">
      <c r="A148" s="75"/>
      <c r="B148" s="33">
        <v>147.0</v>
      </c>
      <c r="C148" s="39">
        <f t="shared" si="1"/>
        <v>-748.5459034</v>
      </c>
    </row>
    <row r="149" ht="14.25" customHeight="1">
      <c r="A149" s="75"/>
      <c r="B149" s="33">
        <v>148.0</v>
      </c>
      <c r="C149" s="39">
        <f t="shared" si="1"/>
        <v>-756.8587417</v>
      </c>
    </row>
    <row r="150" ht="14.25" customHeight="1">
      <c r="A150" s="75"/>
      <c r="B150" s="33">
        <v>149.0</v>
      </c>
      <c r="C150" s="39">
        <f t="shared" si="1"/>
        <v>-765.150011</v>
      </c>
    </row>
    <row r="151" ht="14.25" customHeight="1">
      <c r="A151" s="75"/>
      <c r="B151" s="33">
        <v>150.0</v>
      </c>
      <c r="C151" s="39">
        <f t="shared" si="1"/>
        <v>-773.4199549</v>
      </c>
    </row>
    <row r="152" ht="14.25" customHeight="1">
      <c r="A152" s="75"/>
      <c r="B152" s="33">
        <v>151.0</v>
      </c>
      <c r="C152" s="39">
        <f t="shared" si="1"/>
        <v>-781.6688124</v>
      </c>
    </row>
    <row r="153" ht="14.25" customHeight="1">
      <c r="A153" s="75"/>
      <c r="B153" s="33">
        <v>152.0</v>
      </c>
      <c r="C153" s="39">
        <f t="shared" si="1"/>
        <v>-789.896818</v>
      </c>
    </row>
    <row r="154" ht="14.25" customHeight="1">
      <c r="A154" s="75"/>
      <c r="B154" s="33">
        <v>153.0</v>
      </c>
      <c r="C154" s="39">
        <f t="shared" si="1"/>
        <v>-798.1042019</v>
      </c>
    </row>
    <row r="155" ht="14.25" customHeight="1">
      <c r="A155" s="75"/>
      <c r="B155" s="33">
        <v>154.0</v>
      </c>
      <c r="C155" s="39">
        <f t="shared" si="1"/>
        <v>-806.2911899</v>
      </c>
    </row>
    <row r="156" ht="14.25" customHeight="1">
      <c r="A156" s="75"/>
      <c r="B156" s="33">
        <v>155.0</v>
      </c>
      <c r="C156" s="39">
        <f t="shared" si="1"/>
        <v>-814.458004</v>
      </c>
    </row>
    <row r="157" ht="14.25" customHeight="1">
      <c r="A157" s="75"/>
      <c r="B157" s="33">
        <v>156.0</v>
      </c>
      <c r="C157" s="39">
        <f t="shared" si="1"/>
        <v>-822.6048618</v>
      </c>
    </row>
    <row r="158" ht="14.25" customHeight="1">
      <c r="A158" s="75"/>
      <c r="B158" s="33">
        <v>157.0</v>
      </c>
      <c r="C158" s="39">
        <f t="shared" si="1"/>
        <v>-830.7319772</v>
      </c>
    </row>
    <row r="159" ht="14.25" customHeight="1">
      <c r="A159" s="75"/>
      <c r="B159" s="33">
        <v>158.0</v>
      </c>
      <c r="C159" s="39">
        <f t="shared" si="1"/>
        <v>-838.8395601</v>
      </c>
    </row>
    <row r="160" ht="14.25" customHeight="1">
      <c r="A160" s="75"/>
      <c r="B160" s="33">
        <v>159.0</v>
      </c>
      <c r="C160" s="39">
        <f t="shared" si="1"/>
        <v>-846.9278169</v>
      </c>
    </row>
    <row r="161" ht="14.25" customHeight="1">
      <c r="A161" s="75"/>
      <c r="B161" s="33">
        <v>160.0</v>
      </c>
      <c r="C161" s="39">
        <f t="shared" si="1"/>
        <v>-854.9969502</v>
      </c>
    </row>
    <row r="162" ht="14.25" customHeight="1">
      <c r="B162" s="82"/>
    </row>
    <row r="163" ht="14.25" customHeight="1">
      <c r="B163" s="82"/>
    </row>
    <row r="164" ht="14.25" customHeight="1">
      <c r="B164" s="82"/>
    </row>
    <row r="165" ht="14.25" customHeight="1">
      <c r="B165" s="82"/>
    </row>
    <row r="166" ht="14.25" customHeight="1">
      <c r="B166" s="82"/>
    </row>
    <row r="167" ht="14.25" customHeight="1">
      <c r="B167" s="82"/>
    </row>
    <row r="168" ht="14.25" customHeight="1">
      <c r="B168" s="82"/>
    </row>
    <row r="169" ht="14.25" customHeight="1">
      <c r="B169" s="82"/>
    </row>
    <row r="170" ht="14.25" customHeight="1">
      <c r="B170" s="82"/>
    </row>
    <row r="171" ht="14.25" customHeight="1">
      <c r="B171" s="82"/>
    </row>
    <row r="172" ht="14.25" customHeight="1">
      <c r="B172" s="82"/>
    </row>
    <row r="173" ht="14.25" customHeight="1">
      <c r="B173" s="82"/>
    </row>
    <row r="174" ht="14.25" customHeight="1">
      <c r="B174" s="82"/>
    </row>
    <row r="175" ht="14.25" customHeight="1">
      <c r="B175" s="82"/>
    </row>
    <row r="176" ht="14.25" customHeight="1">
      <c r="B176" s="82"/>
    </row>
    <row r="177" ht="14.25" customHeight="1">
      <c r="B177" s="82"/>
    </row>
    <row r="178" ht="14.25" customHeight="1">
      <c r="B178" s="82"/>
    </row>
    <row r="179" ht="14.25" customHeight="1">
      <c r="B179" s="82"/>
    </row>
    <row r="180" ht="14.25" customHeight="1">
      <c r="B180" s="82"/>
    </row>
    <row r="181" ht="14.25" customHeight="1">
      <c r="B181" s="82"/>
    </row>
    <row r="182" ht="14.25" customHeight="1">
      <c r="B182" s="82"/>
    </row>
    <row r="183" ht="14.25" customHeight="1">
      <c r="B183" s="82"/>
    </row>
    <row r="184" ht="14.25" customHeight="1">
      <c r="B184" s="82"/>
    </row>
    <row r="185" ht="14.25" customHeight="1">
      <c r="B185" s="82"/>
    </row>
    <row r="186" ht="14.25" customHeight="1">
      <c r="B186" s="82"/>
    </row>
    <row r="187" ht="14.25" customHeight="1">
      <c r="B187" s="82"/>
    </row>
    <row r="188" ht="14.25" customHeight="1">
      <c r="B188" s="82"/>
    </row>
    <row r="189" ht="14.25" customHeight="1">
      <c r="B189" s="82"/>
    </row>
    <row r="190" ht="14.25" customHeight="1">
      <c r="B190" s="82"/>
    </row>
    <row r="191" ht="14.25" customHeight="1">
      <c r="B191" s="82"/>
    </row>
    <row r="192" ht="14.25" customHeight="1">
      <c r="B192" s="82"/>
    </row>
    <row r="193" ht="14.25" customHeight="1">
      <c r="B193" s="82"/>
    </row>
    <row r="194" ht="14.25" customHeight="1">
      <c r="B194" s="82"/>
    </row>
    <row r="195" ht="14.25" customHeight="1">
      <c r="B195" s="82"/>
    </row>
    <row r="196" ht="14.25" customHeight="1">
      <c r="B196" s="82"/>
    </row>
    <row r="197" ht="14.25" customHeight="1">
      <c r="B197" s="82"/>
    </row>
    <row r="198" ht="14.25" customHeight="1">
      <c r="B198" s="82"/>
    </row>
    <row r="199" ht="14.25" customHeight="1">
      <c r="B199" s="82"/>
    </row>
    <row r="200" ht="14.25" customHeight="1">
      <c r="B200" s="82"/>
    </row>
    <row r="201" ht="14.25" customHeight="1">
      <c r="B201" s="82"/>
    </row>
    <row r="202" ht="14.25" customHeight="1">
      <c r="B202" s="82"/>
    </row>
    <row r="203" ht="14.25" customHeight="1">
      <c r="B203" s="82"/>
    </row>
    <row r="204" ht="14.25" customHeight="1">
      <c r="B204" s="82"/>
    </row>
    <row r="205" ht="14.25" customHeight="1">
      <c r="B205" s="82"/>
    </row>
    <row r="206" ht="14.25" customHeight="1">
      <c r="B206" s="82"/>
    </row>
    <row r="207" ht="14.25" customHeight="1">
      <c r="B207" s="82"/>
    </row>
    <row r="208" ht="14.25" customHeight="1">
      <c r="B208" s="82"/>
    </row>
    <row r="209" ht="14.25" customHeight="1">
      <c r="B209" s="82"/>
    </row>
    <row r="210" ht="14.25" customHeight="1">
      <c r="B210" s="82"/>
    </row>
    <row r="211" ht="14.25" customHeight="1">
      <c r="B211" s="82"/>
    </row>
    <row r="212" ht="14.25" customHeight="1">
      <c r="B212" s="82"/>
    </row>
    <row r="213" ht="14.25" customHeight="1">
      <c r="B213" s="82"/>
    </row>
    <row r="214" ht="14.25" customHeight="1">
      <c r="B214" s="82"/>
    </row>
    <row r="215" ht="14.25" customHeight="1">
      <c r="B215" s="82"/>
    </row>
    <row r="216" ht="14.25" customHeight="1">
      <c r="B216" s="82"/>
    </row>
    <row r="217" ht="14.25" customHeight="1">
      <c r="B217" s="82"/>
    </row>
    <row r="218" ht="14.25" customHeight="1">
      <c r="B218" s="82"/>
    </row>
    <row r="219" ht="14.25" customHeight="1">
      <c r="B219" s="82"/>
    </row>
    <row r="220" ht="14.25" customHeight="1">
      <c r="B220" s="82"/>
    </row>
    <row r="221" ht="14.25" customHeight="1">
      <c r="B221" s="82"/>
    </row>
    <row r="222" ht="14.25" customHeight="1">
      <c r="B222" s="82"/>
    </row>
    <row r="223" ht="14.25" customHeight="1">
      <c r="B223" s="82"/>
    </row>
    <row r="224" ht="14.25" customHeight="1">
      <c r="B224" s="82"/>
    </row>
    <row r="225" ht="14.25" customHeight="1">
      <c r="B225" s="82"/>
    </row>
    <row r="226" ht="14.25" customHeight="1">
      <c r="B226" s="82"/>
    </row>
    <row r="227" ht="14.25" customHeight="1">
      <c r="B227" s="82"/>
    </row>
    <row r="228" ht="14.25" customHeight="1">
      <c r="B228" s="82"/>
    </row>
    <row r="229" ht="14.25" customHeight="1">
      <c r="B229" s="82"/>
    </row>
    <row r="230" ht="14.25" customHeight="1">
      <c r="B230" s="82"/>
    </row>
    <row r="231" ht="14.25" customHeight="1">
      <c r="B231" s="82"/>
    </row>
    <row r="232" ht="14.25" customHeight="1">
      <c r="B232" s="82"/>
    </row>
    <row r="233" ht="14.25" customHeight="1">
      <c r="B233" s="82"/>
    </row>
    <row r="234" ht="14.25" customHeight="1">
      <c r="B234" s="82"/>
    </row>
    <row r="235" ht="14.25" customHeight="1">
      <c r="B235" s="82"/>
    </row>
    <row r="236" ht="14.25" customHeight="1">
      <c r="B236" s="82"/>
    </row>
    <row r="237" ht="14.25" customHeight="1">
      <c r="B237" s="82"/>
    </row>
    <row r="238" ht="14.25" customHeight="1">
      <c r="B238" s="82"/>
    </row>
    <row r="239" ht="14.25" customHeight="1">
      <c r="B239" s="82"/>
    </row>
    <row r="240" ht="14.25" customHeight="1">
      <c r="B240" s="82"/>
    </row>
    <row r="241" ht="14.25" customHeight="1">
      <c r="B241" s="82"/>
    </row>
    <row r="242" ht="14.25" customHeight="1">
      <c r="B242" s="82"/>
    </row>
    <row r="243" ht="14.25" customHeight="1">
      <c r="B243" s="82"/>
    </row>
    <row r="244" ht="14.25" customHeight="1">
      <c r="B244" s="82"/>
    </row>
    <row r="245" ht="14.25" customHeight="1">
      <c r="B245" s="82"/>
    </row>
    <row r="246" ht="14.25" customHeight="1">
      <c r="B246" s="82"/>
    </row>
    <row r="247" ht="14.25" customHeight="1">
      <c r="B247" s="82"/>
    </row>
    <row r="248" ht="14.25" customHeight="1">
      <c r="B248" s="82"/>
    </row>
    <row r="249" ht="14.25" customHeight="1">
      <c r="B249" s="82"/>
    </row>
    <row r="250" ht="14.25" customHeight="1">
      <c r="B250" s="82"/>
    </row>
    <row r="251" ht="14.25" customHeight="1">
      <c r="B251" s="82"/>
    </row>
    <row r="252" ht="14.25" customHeight="1">
      <c r="B252" s="82"/>
    </row>
    <row r="253" ht="14.25" customHeight="1">
      <c r="B253" s="82"/>
    </row>
    <row r="254" ht="14.25" customHeight="1">
      <c r="B254" s="82"/>
    </row>
    <row r="255" ht="14.25" customHeight="1">
      <c r="B255" s="82"/>
    </row>
    <row r="256" ht="14.25" customHeight="1">
      <c r="B256" s="82"/>
    </row>
    <row r="257" ht="14.25" customHeight="1">
      <c r="B257" s="82"/>
    </row>
    <row r="258" ht="14.25" customHeight="1">
      <c r="B258" s="82"/>
    </row>
    <row r="259" ht="14.25" customHeight="1">
      <c r="B259" s="82"/>
    </row>
    <row r="260" ht="14.25" customHeight="1">
      <c r="B260" s="82"/>
    </row>
    <row r="261" ht="14.25" customHeight="1">
      <c r="B261" s="82"/>
    </row>
    <row r="262" ht="14.25" customHeight="1">
      <c r="B262" s="82"/>
    </row>
    <row r="263" ht="14.25" customHeight="1">
      <c r="B263" s="82"/>
    </row>
    <row r="264" ht="14.25" customHeight="1">
      <c r="B264" s="82"/>
    </row>
    <row r="265" ht="14.25" customHeight="1">
      <c r="B265" s="82"/>
    </row>
    <row r="266" ht="14.25" customHeight="1">
      <c r="B266" s="82"/>
    </row>
    <row r="267" ht="14.25" customHeight="1">
      <c r="B267" s="82"/>
    </row>
    <row r="268" ht="14.25" customHeight="1">
      <c r="B268" s="82"/>
    </row>
    <row r="269" ht="14.25" customHeight="1">
      <c r="B269" s="82"/>
    </row>
    <row r="270" ht="14.25" customHeight="1">
      <c r="B270" s="82"/>
    </row>
    <row r="271" ht="14.25" customHeight="1">
      <c r="B271" s="82"/>
    </row>
    <row r="272" ht="14.25" customHeight="1">
      <c r="B272" s="82"/>
    </row>
    <row r="273" ht="14.25" customHeight="1">
      <c r="B273" s="82"/>
    </row>
    <row r="274" ht="14.25" customHeight="1">
      <c r="B274" s="82"/>
    </row>
    <row r="275" ht="14.25" customHeight="1">
      <c r="B275" s="82"/>
    </row>
    <row r="276" ht="14.25" customHeight="1">
      <c r="B276" s="82"/>
    </row>
    <row r="277" ht="14.25" customHeight="1">
      <c r="B277" s="82"/>
    </row>
    <row r="278" ht="14.25" customHeight="1">
      <c r="B278" s="82"/>
    </row>
    <row r="279" ht="14.25" customHeight="1">
      <c r="B279" s="82"/>
    </row>
    <row r="280" ht="14.25" customHeight="1">
      <c r="B280" s="82"/>
    </row>
    <row r="281" ht="14.25" customHeight="1">
      <c r="B281" s="82"/>
    </row>
    <row r="282" ht="14.25" customHeight="1">
      <c r="B282" s="82"/>
    </row>
    <row r="283" ht="14.25" customHeight="1">
      <c r="B283" s="82"/>
    </row>
    <row r="284" ht="14.25" customHeight="1">
      <c r="B284" s="82"/>
    </row>
    <row r="285" ht="14.25" customHeight="1">
      <c r="B285" s="82"/>
    </row>
    <row r="286" ht="14.25" customHeight="1">
      <c r="B286" s="82"/>
    </row>
    <row r="287" ht="14.25" customHeight="1">
      <c r="B287" s="82"/>
    </row>
    <row r="288" ht="14.25" customHeight="1">
      <c r="B288" s="82"/>
    </row>
    <row r="289" ht="14.25" customHeight="1">
      <c r="B289" s="82"/>
    </row>
    <row r="290" ht="14.25" customHeight="1">
      <c r="B290" s="82"/>
    </row>
    <row r="291" ht="14.25" customHeight="1">
      <c r="B291" s="82"/>
    </row>
    <row r="292" ht="14.25" customHeight="1">
      <c r="B292" s="82"/>
    </row>
    <row r="293" ht="14.25" customHeight="1">
      <c r="B293" s="82"/>
    </row>
    <row r="294" ht="14.25" customHeight="1">
      <c r="B294" s="82"/>
    </row>
    <row r="295" ht="14.25" customHeight="1">
      <c r="B295" s="82"/>
    </row>
    <row r="296" ht="14.25" customHeight="1">
      <c r="B296" s="82"/>
    </row>
    <row r="297" ht="14.25" customHeight="1">
      <c r="B297" s="82"/>
    </row>
    <row r="298" ht="14.25" customHeight="1">
      <c r="B298" s="82"/>
    </row>
    <row r="299" ht="14.25" customHeight="1">
      <c r="B299" s="82"/>
    </row>
    <row r="300" ht="14.25" customHeight="1">
      <c r="B300" s="82"/>
    </row>
    <row r="301" ht="14.25" customHeight="1">
      <c r="B301" s="82"/>
    </row>
    <row r="302" ht="14.25" customHeight="1">
      <c r="B302" s="82"/>
    </row>
    <row r="303" ht="14.25" customHeight="1">
      <c r="B303" s="82"/>
    </row>
    <row r="304" ht="14.25" customHeight="1">
      <c r="B304" s="82"/>
    </row>
    <row r="305" ht="14.25" customHeight="1">
      <c r="B305" s="82"/>
    </row>
    <row r="306" ht="14.25" customHeight="1">
      <c r="B306" s="82"/>
    </row>
    <row r="307" ht="14.25" customHeight="1">
      <c r="B307" s="82"/>
    </row>
    <row r="308" ht="14.25" customHeight="1">
      <c r="B308" s="82"/>
    </row>
    <row r="309" ht="14.25" customHeight="1">
      <c r="B309" s="82"/>
    </row>
    <row r="310" ht="14.25" customHeight="1">
      <c r="B310" s="82"/>
    </row>
    <row r="311" ht="14.25" customHeight="1">
      <c r="B311" s="82"/>
    </row>
    <row r="312" ht="14.25" customHeight="1">
      <c r="B312" s="82"/>
    </row>
    <row r="313" ht="14.25" customHeight="1">
      <c r="B313" s="82"/>
    </row>
    <row r="314" ht="14.25" customHeight="1">
      <c r="B314" s="82"/>
    </row>
    <row r="315" ht="14.25" customHeight="1">
      <c r="B315" s="82"/>
    </row>
    <row r="316" ht="14.25" customHeight="1">
      <c r="B316" s="82"/>
    </row>
    <row r="317" ht="14.25" customHeight="1">
      <c r="B317" s="82"/>
    </row>
    <row r="318" ht="14.25" customHeight="1">
      <c r="B318" s="82"/>
    </row>
    <row r="319" ht="14.25" customHeight="1">
      <c r="B319" s="82"/>
    </row>
    <row r="320" ht="14.25" customHeight="1">
      <c r="B320" s="82"/>
    </row>
    <row r="321" ht="14.25" customHeight="1">
      <c r="B321" s="82"/>
    </row>
    <row r="322" ht="14.25" customHeight="1">
      <c r="B322" s="82"/>
    </row>
    <row r="323" ht="14.25" customHeight="1">
      <c r="B323" s="82"/>
    </row>
    <row r="324" ht="14.25" customHeight="1">
      <c r="B324" s="82"/>
    </row>
    <row r="325" ht="14.25" customHeight="1">
      <c r="B325" s="82"/>
    </row>
    <row r="326" ht="14.25" customHeight="1">
      <c r="B326" s="82"/>
    </row>
    <row r="327" ht="14.25" customHeight="1">
      <c r="B327" s="82"/>
    </row>
    <row r="328" ht="14.25" customHeight="1">
      <c r="B328" s="82"/>
    </row>
    <row r="329" ht="14.25" customHeight="1">
      <c r="B329" s="82"/>
    </row>
    <row r="330" ht="14.25" customHeight="1">
      <c r="B330" s="82"/>
    </row>
    <row r="331" ht="14.25" customHeight="1">
      <c r="B331" s="82"/>
    </row>
    <row r="332" ht="14.25" customHeight="1">
      <c r="B332" s="82"/>
    </row>
    <row r="333" ht="14.25" customHeight="1">
      <c r="B333" s="82"/>
    </row>
    <row r="334" ht="14.25" customHeight="1">
      <c r="B334" s="82"/>
    </row>
    <row r="335" ht="14.25" customHeight="1">
      <c r="B335" s="82"/>
    </row>
    <row r="336" ht="14.25" customHeight="1">
      <c r="B336" s="82"/>
    </row>
    <row r="337" ht="14.25" customHeight="1">
      <c r="B337" s="82"/>
    </row>
    <row r="338" ht="14.25" customHeight="1">
      <c r="B338" s="82"/>
    </row>
    <row r="339" ht="14.25" customHeight="1">
      <c r="B339" s="82"/>
    </row>
    <row r="340" ht="14.25" customHeight="1">
      <c r="B340" s="82"/>
    </row>
    <row r="341" ht="14.25" customHeight="1">
      <c r="B341" s="82"/>
    </row>
    <row r="342" ht="14.25" customHeight="1">
      <c r="B342" s="82"/>
    </row>
    <row r="343" ht="14.25" customHeight="1">
      <c r="B343" s="82"/>
    </row>
    <row r="344" ht="14.25" customHeight="1">
      <c r="B344" s="82"/>
    </row>
    <row r="345" ht="14.25" customHeight="1">
      <c r="B345" s="82"/>
    </row>
    <row r="346" ht="14.25" customHeight="1">
      <c r="B346" s="82"/>
    </row>
    <row r="347" ht="14.25" customHeight="1">
      <c r="B347" s="82"/>
    </row>
    <row r="348" ht="14.25" customHeight="1">
      <c r="B348" s="82"/>
    </row>
    <row r="349" ht="14.25" customHeight="1">
      <c r="B349" s="82"/>
    </row>
    <row r="350" ht="14.25" customHeight="1">
      <c r="B350" s="82"/>
    </row>
    <row r="351" ht="14.25" customHeight="1">
      <c r="B351" s="82"/>
    </row>
    <row r="352" ht="14.25" customHeight="1">
      <c r="B352" s="82"/>
    </row>
    <row r="353" ht="14.25" customHeight="1">
      <c r="B353" s="82"/>
    </row>
    <row r="354" ht="14.25" customHeight="1">
      <c r="B354" s="82"/>
    </row>
    <row r="355" ht="14.25" customHeight="1">
      <c r="B355" s="82"/>
    </row>
    <row r="356" ht="14.25" customHeight="1">
      <c r="B356" s="82"/>
    </row>
    <row r="357" ht="14.25" customHeight="1">
      <c r="B357" s="82"/>
    </row>
    <row r="358" ht="14.25" customHeight="1">
      <c r="B358" s="82"/>
    </row>
    <row r="359" ht="14.25" customHeight="1">
      <c r="B359" s="82"/>
    </row>
    <row r="360" ht="14.25" customHeight="1">
      <c r="B360" s="82"/>
    </row>
    <row r="361" ht="14.25" customHeight="1">
      <c r="B361" s="82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65</v>
      </c>
    </row>
    <row r="2" ht="14.25" customHeight="1">
      <c r="A2" s="31" t="str">
        <f>IFERROR(__xludf.DUMMYFUNCTION(" IMPORTRANGE(""https://docs.google.com/spreadsheets/d/1rHBOr5VcT6SjPmYAtQxn25hZH6M9HeSdC2SiCW-nmeo/edit?gid=695545632#gid=695545632"",""Roller Coaster!A2:A161"")"),"Nanny on pe")</f>
        <v>Nanny on pe</v>
      </c>
      <c r="B2" s="33">
        <v>1.0</v>
      </c>
      <c r="C2" s="39">
        <f t="shared" ref="C2:C161" si="1">800*(1-(B2/($F$1+1)))*POWER((SQRT(($F$1+1)/B2)),1/2)</f>
        <v>2245.66718</v>
      </c>
    </row>
    <row r="3" ht="14.25" customHeight="1">
      <c r="A3" s="31" t="str">
        <f>IFERROR(__xludf.DUMMYFUNCTION("""COMPUTED_VALUE"""),"FisherPrice.")</f>
        <v>FisherPrice.</v>
      </c>
      <c r="B3" s="33">
        <v>2.0</v>
      </c>
      <c r="C3" s="39">
        <f t="shared" si="1"/>
        <v>1859.321582</v>
      </c>
      <c r="E3" s="43"/>
    </row>
    <row r="4" ht="14.25" customHeight="1">
      <c r="A4" s="31" t="str">
        <f>IFERROR(__xludf.DUMMYFUNCTION("""COMPUTED_VALUE"""),"Sharky")</f>
        <v>Sharky</v>
      </c>
      <c r="B4" s="33">
        <v>3.0</v>
      </c>
      <c r="C4" s="39">
        <f t="shared" si="1"/>
        <v>1653.835352</v>
      </c>
    </row>
    <row r="5" ht="14.25" customHeight="1">
      <c r="A5" s="31" t="str">
        <f>IFERROR(__xludf.DUMMYFUNCTION("""COMPUTED_VALUE"""),"Phil1308")</f>
        <v>Phil1308</v>
      </c>
      <c r="B5" s="33">
        <v>4.0</v>
      </c>
      <c r="C5" s="39">
        <f t="shared" si="1"/>
        <v>1514.637577</v>
      </c>
    </row>
    <row r="6" ht="14.25" customHeight="1">
      <c r="A6" s="31" t="str">
        <f>IFERROR(__xludf.DUMMYFUNCTION("""COMPUTED_VALUE"""),"Fishtipanda")</f>
        <v>Fishtipanda</v>
      </c>
      <c r="B6" s="33">
        <v>5.0</v>
      </c>
      <c r="C6" s="39">
        <f t="shared" si="1"/>
        <v>1409.351653</v>
      </c>
    </row>
    <row r="7" ht="14.25" customHeight="1">
      <c r="A7" s="31" t="str">
        <f>IFERROR(__xludf.DUMMYFUNCTION("""COMPUTED_VALUE"""),"KamehamehAS")</f>
        <v>KamehamehAS</v>
      </c>
      <c r="B7" s="33">
        <v>6.0</v>
      </c>
      <c r="C7" s="39">
        <f t="shared" si="1"/>
        <v>1324.480209</v>
      </c>
    </row>
    <row r="8" ht="14.25" customHeight="1">
      <c r="A8" s="31" t="str">
        <f>IFERROR(__xludf.DUMMYFUNCTION("""COMPUTED_VALUE"""),"alexinzaghi")</f>
        <v>alexinzaghi</v>
      </c>
      <c r="B8" s="33">
        <v>7.0</v>
      </c>
      <c r="C8" s="39">
        <f t="shared" si="1"/>
        <v>1253.168694</v>
      </c>
    </row>
    <row r="9" ht="14.25" customHeight="1">
      <c r="A9" s="31" t="str">
        <f>IFERROR(__xludf.DUMMYFUNCTION("""COMPUTED_VALUE"""),"rastamokett")</f>
        <v>rastamokett</v>
      </c>
      <c r="B9" s="33">
        <v>8.0</v>
      </c>
      <c r="C9" s="39">
        <f t="shared" si="1"/>
        <v>1191.482127</v>
      </c>
    </row>
    <row r="10" ht="14.25" customHeight="1">
      <c r="A10" s="31" t="str">
        <f>IFERROR(__xludf.DUMMYFUNCTION("""COMPUTED_VALUE"""),"Scherkan86")</f>
        <v>Scherkan86</v>
      </c>
      <c r="B10" s="33">
        <v>9.0</v>
      </c>
      <c r="C10" s="39">
        <f t="shared" si="1"/>
        <v>1136.962822</v>
      </c>
    </row>
    <row r="11" ht="14.25" customHeight="1">
      <c r="A11" s="31" t="str">
        <f>IFERROR(__xludf.DUMMYFUNCTION("""COMPUTED_VALUE"""),"pablo")</f>
        <v>pablo</v>
      </c>
      <c r="B11" s="33">
        <v>10.0</v>
      </c>
      <c r="C11" s="39">
        <f t="shared" si="1"/>
        <v>1087.977872</v>
      </c>
    </row>
    <row r="12" ht="14.25" customHeight="1">
      <c r="A12" s="31" t="str">
        <f>IFERROR(__xludf.DUMMYFUNCTION("""COMPUTED_VALUE"""),"Mistral86")</f>
        <v>Mistral86</v>
      </c>
      <c r="B12" s="33">
        <v>11.0</v>
      </c>
      <c r="C12" s="39">
        <f t="shared" si="1"/>
        <v>1043.38972</v>
      </c>
    </row>
    <row r="13" ht="14.25" customHeight="1">
      <c r="A13" s="31" t="str">
        <f>IFERROR(__xludf.DUMMYFUNCTION("""COMPUTED_VALUE"""),"iOneGeek")</f>
        <v>iOneGeek</v>
      </c>
      <c r="B13" s="33">
        <v>12.0</v>
      </c>
      <c r="C13" s="39">
        <f t="shared" si="1"/>
        <v>1002.375594</v>
      </c>
    </row>
    <row r="14" ht="14.25" customHeight="1">
      <c r="A14" s="31" t="str">
        <f>IFERROR(__xludf.DUMMYFUNCTION("""COMPUTED_VALUE"""),"TexasDolly")</f>
        <v>TexasDolly</v>
      </c>
      <c r="B14" s="33">
        <v>13.0</v>
      </c>
      <c r="C14" s="39">
        <f t="shared" si="1"/>
        <v>964.3219823</v>
      </c>
    </row>
    <row r="15" ht="14.25" customHeight="1">
      <c r="A15" s="31" t="str">
        <f>IFERROR(__xludf.DUMMYFUNCTION("""COMPUTED_VALUE"""),"S.coco")</f>
        <v>S.coco</v>
      </c>
      <c r="B15" s="33">
        <v>14.0</v>
      </c>
      <c r="C15" s="39">
        <f t="shared" si="1"/>
        <v>928.759716</v>
      </c>
    </row>
    <row r="16" ht="14.25" customHeight="1">
      <c r="A16" s="31" t="str">
        <f>IFERROR(__xludf.DUMMYFUNCTION("""COMPUTED_VALUE"""),"FridAKahlo")</f>
        <v>FridAKahlo</v>
      </c>
      <c r="B16" s="33">
        <v>15.0</v>
      </c>
      <c r="C16" s="39">
        <f t="shared" si="1"/>
        <v>895.3222896</v>
      </c>
    </row>
    <row r="17" ht="14.25" customHeight="1">
      <c r="A17" s="31" t="str">
        <f>IFERROR(__xludf.DUMMYFUNCTION("""COMPUTED_VALUE"""),"Patgaret")</f>
        <v>Patgaret</v>
      </c>
      <c r="B17" s="33">
        <v>16.0</v>
      </c>
      <c r="C17" s="39">
        <f t="shared" si="1"/>
        <v>863.7181463</v>
      </c>
    </row>
    <row r="18" ht="14.25" customHeight="1">
      <c r="A18" s="31" t="str">
        <f>IFERROR(__xludf.DUMMYFUNCTION("""COMPUTED_VALUE"""),"8kinder6")</f>
        <v>8kinder6</v>
      </c>
      <c r="B18" s="33">
        <v>17.0</v>
      </c>
      <c r="C18" s="39">
        <f t="shared" si="1"/>
        <v>833.7116784</v>
      </c>
    </row>
    <row r="19" ht="14.25" customHeight="1">
      <c r="A19" s="31" t="str">
        <f>IFERROR(__xludf.DUMMYFUNCTION("""COMPUTED_VALUE"""),"christ86000")</f>
        <v>christ86000</v>
      </c>
      <c r="B19" s="33">
        <v>18.0</v>
      </c>
      <c r="C19" s="39">
        <f t="shared" si="1"/>
        <v>805.109862</v>
      </c>
    </row>
    <row r="20" ht="14.25" customHeight="1">
      <c r="A20" s="31" t="str">
        <f>IFERROR(__xludf.DUMMYFUNCTION("""COMPUTED_VALUE"""),"Mako Lemore")</f>
        <v>Mako Lemore</v>
      </c>
      <c r="B20" s="33">
        <v>19.0</v>
      </c>
      <c r="C20" s="39">
        <f t="shared" si="1"/>
        <v>777.7526384</v>
      </c>
    </row>
    <row r="21" ht="14.25" customHeight="1">
      <c r="A21" s="31" t="str">
        <f>IFERROR(__xludf.DUMMYFUNCTION("""COMPUTED_VALUE"""),"belussac")</f>
        <v>belussac</v>
      </c>
      <c r="B21" s="33">
        <v>20.0</v>
      </c>
      <c r="C21" s="39">
        <f t="shared" si="1"/>
        <v>751.5058542</v>
      </c>
      <c r="H21" s="103"/>
    </row>
    <row r="22" ht="14.25" customHeight="1">
      <c r="A22" s="31" t="str">
        <f>IFERROR(__xludf.DUMMYFUNCTION("""COMPUTED_VALUE"""),"SCOTT16")</f>
        <v>SCOTT16</v>
      </c>
      <c r="B22" s="33">
        <v>21.0</v>
      </c>
      <c r="C22" s="39">
        <f t="shared" si="1"/>
        <v>726.2559867</v>
      </c>
      <c r="H22" s="103"/>
    </row>
    <row r="23" ht="14.25" customHeight="1">
      <c r="A23" s="31" t="str">
        <f>IFERROR(__xludf.DUMMYFUNCTION("""COMPUTED_VALUE"""),"TontonZgueg")</f>
        <v>TontonZgueg</v>
      </c>
      <c r="B23" s="33">
        <v>22.0</v>
      </c>
      <c r="C23" s="39">
        <f t="shared" si="1"/>
        <v>701.9061402</v>
      </c>
    </row>
    <row r="24" ht="14.25" customHeight="1">
      <c r="A24" s="31" t="str">
        <f>IFERROR(__xludf.DUMMYFUNCTION("""COMPUTED_VALUE"""),"jejehehe")</f>
        <v>jejehehe</v>
      </c>
      <c r="B24" s="33">
        <v>23.0</v>
      </c>
      <c r="C24" s="39">
        <f t="shared" si="1"/>
        <v>678.3729652</v>
      </c>
    </row>
    <row r="25" ht="14.25" customHeight="1">
      <c r="A25" s="31" t="str">
        <f>IFERROR(__xludf.DUMMYFUNCTION("""COMPUTED_VALUE"""),"_VisMaVie_")</f>
        <v>_VisMaVie_</v>
      </c>
      <c r="B25" s="33">
        <v>24.0</v>
      </c>
      <c r="C25" s="39">
        <f t="shared" si="1"/>
        <v>655.5842559</v>
      </c>
    </row>
    <row r="26" ht="14.25" customHeight="1">
      <c r="A26" s="31" t="str">
        <f>IFERROR(__xludf.DUMMYFUNCTION("""COMPUTED_VALUE"""),"_Sale-Bet_")</f>
        <v>_Sale-Bet_</v>
      </c>
      <c r="B26" s="33">
        <v>25.0</v>
      </c>
      <c r="C26" s="39">
        <f t="shared" si="1"/>
        <v>633.4770562</v>
      </c>
    </row>
    <row r="27" ht="14.25" customHeight="1">
      <c r="A27" s="31" t="str">
        <f>IFERROR(__xludf.DUMMYFUNCTION("""COMPUTED_VALUE"""),"_RDpik_")</f>
        <v>_RDpik_</v>
      </c>
      <c r="B27" s="33">
        <v>26.0</v>
      </c>
      <c r="C27" s="39">
        <f t="shared" si="1"/>
        <v>611.9961495</v>
      </c>
    </row>
    <row r="28" ht="14.25" customHeight="1">
      <c r="A28" s="31" t="str">
        <f>IFERROR(__xludf.DUMMYFUNCTION("""COMPUTED_VALUE"""),"marypops64")</f>
        <v>marypops64</v>
      </c>
      <c r="B28" s="33">
        <v>27.0</v>
      </c>
      <c r="C28" s="39">
        <f t="shared" si="1"/>
        <v>591.0928436</v>
      </c>
    </row>
    <row r="29" ht="14.25" customHeight="1">
      <c r="A29" s="31" t="str">
        <f>IFERROR(__xludf.DUMMYFUNCTION("""COMPUTED_VALUE"""),"Xenocq79")</f>
        <v>Xenocq79</v>
      </c>
      <c r="B29" s="33">
        <v>28.0</v>
      </c>
      <c r="C29" s="39">
        <f t="shared" si="1"/>
        <v>570.7239846</v>
      </c>
    </row>
    <row r="30" ht="14.25" customHeight="1">
      <c r="A30" s="31" t="str">
        <f>IFERROR(__xludf.DUMMYFUNCTION("""COMPUTED_VALUE"""),"Legabodu86")</f>
        <v>Legabodu86</v>
      </c>
      <c r="B30" s="33">
        <v>29.0</v>
      </c>
      <c r="C30" s="39">
        <f t="shared" si="1"/>
        <v>550.8511494</v>
      </c>
    </row>
    <row r="31" ht="14.25" customHeight="1">
      <c r="A31" s="31" t="str">
        <f>IFERROR(__xludf.DUMMYFUNCTION("""COMPUTED_VALUE"""),"REDSQUIRREL")</f>
        <v>REDSQUIRREL</v>
      </c>
      <c r="B31" s="33">
        <v>30.0</v>
      </c>
      <c r="C31" s="39">
        <f t="shared" si="1"/>
        <v>531.4399792</v>
      </c>
    </row>
    <row r="32" ht="14.25" customHeight="1">
      <c r="A32" s="31" t="str">
        <f>IFERROR(__xludf.DUMMYFUNCTION("""COMPUTED_VALUE"""),"Chuckandier")</f>
        <v>Chuckandier</v>
      </c>
      <c r="B32" s="33">
        <v>31.0</v>
      </c>
      <c r="C32" s="39">
        <f t="shared" si="1"/>
        <v>512.4596271</v>
      </c>
    </row>
    <row r="33" ht="14.25" customHeight="1">
      <c r="A33" s="31" t="str">
        <f>IFERROR(__xludf.DUMMYFUNCTION("""COMPUTED_VALUE"""),"SINGE7")</f>
        <v>SINGE7</v>
      </c>
      <c r="B33" s="33">
        <v>32.0</v>
      </c>
      <c r="C33" s="39">
        <f t="shared" si="1"/>
        <v>493.8822952</v>
      </c>
    </row>
    <row r="34" ht="14.25" customHeight="1">
      <c r="A34" s="31" t="str">
        <f>IFERROR(__xludf.DUMMYFUNCTION("""COMPUTED_VALUE"""),"elvasco")</f>
        <v>elvasco</v>
      </c>
      <c r="B34" s="33">
        <v>33.0</v>
      </c>
      <c r="C34" s="39">
        <f t="shared" si="1"/>
        <v>475.682846</v>
      </c>
    </row>
    <row r="35" ht="14.25" customHeight="1">
      <c r="A35" s="31" t="str">
        <f>IFERROR(__xludf.DUMMYFUNCTION("""COMPUTED_VALUE"""),"Pitt86700")</f>
        <v>Pitt86700</v>
      </c>
      <c r="B35" s="33">
        <v>34.0</v>
      </c>
      <c r="C35" s="39">
        <f t="shared" si="1"/>
        <v>457.838473</v>
      </c>
    </row>
    <row r="36" ht="14.25" customHeight="1">
      <c r="A36" s="31" t="str">
        <f>IFERROR(__xludf.DUMMYFUNCTION("""COMPUTED_VALUE"""),"JM-Chatte")</f>
        <v>JM-Chatte</v>
      </c>
      <c r="B36" s="33">
        <v>35.0</v>
      </c>
      <c r="C36" s="39">
        <f t="shared" si="1"/>
        <v>440.3284212</v>
      </c>
    </row>
    <row r="37" ht="14.25" customHeight="1">
      <c r="A37" s="31" t="str">
        <f>IFERROR(__xludf.DUMMYFUNCTION("""COMPUTED_VALUE"""),"Gus enScene")</f>
        <v>Gus enScene</v>
      </c>
      <c r="B37" s="33">
        <v>36.0</v>
      </c>
      <c r="C37" s="39">
        <f t="shared" si="1"/>
        <v>423.133748</v>
      </c>
    </row>
    <row r="38" ht="14.25" customHeight="1">
      <c r="A38" s="31" t="str">
        <f>IFERROR(__xludf.DUMMYFUNCTION("""COMPUTED_VALUE"""),"Foldzilla")</f>
        <v>Foldzilla</v>
      </c>
      <c r="B38" s="33">
        <v>37.0</v>
      </c>
      <c r="C38" s="39">
        <f t="shared" si="1"/>
        <v>406.2371177</v>
      </c>
    </row>
    <row r="39" ht="14.25" customHeight="1">
      <c r="A39" s="31" t="str">
        <f>IFERROR(__xludf.DUMMYFUNCTION("""COMPUTED_VALUE"""),"POMB1664")</f>
        <v>POMB1664</v>
      </c>
      <c r="B39" s="33">
        <v>38.0</v>
      </c>
      <c r="C39" s="39">
        <f t="shared" si="1"/>
        <v>389.6226246</v>
      </c>
    </row>
    <row r="40" ht="14.25" customHeight="1">
      <c r="A40" s="31" t="str">
        <f>IFERROR(__xludf.DUMMYFUNCTION("""COMPUTED_VALUE"""),"BRUNOWINNER")</f>
        <v>BRUNOWINNER</v>
      </c>
      <c r="B40" s="33">
        <v>39.0</v>
      </c>
      <c r="C40" s="39">
        <f t="shared" si="1"/>
        <v>373.2756391</v>
      </c>
    </row>
    <row r="41" ht="14.25" customHeight="1">
      <c r="A41" s="31" t="str">
        <f>IFERROR(__xludf.DUMMYFUNCTION("""COMPUTED_VALUE"""),"gregmoore")</f>
        <v>gregmoore</v>
      </c>
      <c r="B41" s="33">
        <v>40.0</v>
      </c>
      <c r="C41" s="39">
        <f t="shared" si="1"/>
        <v>357.182675</v>
      </c>
    </row>
    <row r="42" ht="14.25" customHeight="1">
      <c r="A42" s="31" t="str">
        <f>IFERROR(__xludf.DUMMYFUNCTION("""COMPUTED_VALUE"""),"kinchuck")</f>
        <v>kinchuck</v>
      </c>
      <c r="B42" s="33">
        <v>41.0</v>
      </c>
      <c r="C42" s="39">
        <f t="shared" si="1"/>
        <v>341.3312725</v>
      </c>
    </row>
    <row r="43" ht="14.25" customHeight="1">
      <c r="A43" s="31" t="str">
        <f>IFERROR(__xludf.DUMMYFUNCTION("""COMPUTED_VALUE"""),"Le MARVEL")</f>
        <v>Le MARVEL</v>
      </c>
      <c r="B43" s="33">
        <v>42.0</v>
      </c>
      <c r="C43" s="39">
        <f t="shared" si="1"/>
        <v>325.7098964</v>
      </c>
    </row>
    <row r="44" ht="14.25" customHeight="1">
      <c r="A44" s="31" t="str">
        <f>IFERROR(__xludf.DUMMYFUNCTION("""COMPUTED_VALUE"""),"ElDail")</f>
        <v>ElDail</v>
      </c>
      <c r="B44" s="33">
        <v>43.0</v>
      </c>
      <c r="C44" s="39">
        <f t="shared" si="1"/>
        <v>310.3078466</v>
      </c>
    </row>
    <row r="45" ht="14.25" customHeight="1">
      <c r="A45" s="31" t="str">
        <f>IFERROR(__xludf.DUMMYFUNCTION("""COMPUTED_VALUE"""),"Immond")</f>
        <v>Immond</v>
      </c>
      <c r="B45" s="33">
        <v>44.0</v>
      </c>
      <c r="C45" s="39">
        <f t="shared" si="1"/>
        <v>295.1151786</v>
      </c>
    </row>
    <row r="46" ht="14.25" customHeight="1">
      <c r="A46" s="31" t="str">
        <f>IFERROR(__xludf.DUMMYFUNCTION("""COMPUTED_VALUE"""),"kiki86 x")</f>
        <v>kiki86 x</v>
      </c>
      <c r="B46" s="33">
        <v>45.0</v>
      </c>
      <c r="C46" s="39">
        <f t="shared" si="1"/>
        <v>280.1226342</v>
      </c>
    </row>
    <row r="47" ht="14.25" customHeight="1">
      <c r="A47" s="31" t="str">
        <f>IFERROR(__xludf.DUMMYFUNCTION("""COMPUTED_VALUE"""),"fiodor86")</f>
        <v>fiodor86</v>
      </c>
      <c r="B47" s="33">
        <v>46.0</v>
      </c>
      <c r="C47" s="39">
        <f t="shared" si="1"/>
        <v>265.3215789</v>
      </c>
    </row>
    <row r="48" ht="14.25" customHeight="1">
      <c r="A48" s="31" t="str">
        <f>IFERROR(__xludf.DUMMYFUNCTION("""COMPUTED_VALUE"""),"Senfou")</f>
        <v>Senfou</v>
      </c>
      <c r="B48" s="33">
        <v>47.0</v>
      </c>
      <c r="C48" s="39">
        <f t="shared" si="1"/>
        <v>250.7039472</v>
      </c>
    </row>
    <row r="49" ht="14.25" customHeight="1">
      <c r="A49" s="31" t="str">
        <f>IFERROR(__xludf.DUMMYFUNCTION("""COMPUTED_VALUE"""),"titounio")</f>
        <v>titounio</v>
      </c>
      <c r="B49" s="33">
        <v>48.0</v>
      </c>
      <c r="C49" s="39">
        <f t="shared" si="1"/>
        <v>236.2621932</v>
      </c>
    </row>
    <row r="50" ht="14.25" customHeight="1">
      <c r="A50" s="31" t="str">
        <f>IFERROR(__xludf.DUMMYFUNCTION("""COMPUTED_VALUE"""),"Mitch")</f>
        <v>Mitch</v>
      </c>
      <c r="B50" s="33">
        <v>49.0</v>
      </c>
      <c r="C50" s="39">
        <f t="shared" si="1"/>
        <v>221.9892463</v>
      </c>
    </row>
    <row r="51" ht="14.25" customHeight="1">
      <c r="A51" s="31" t="str">
        <f>IFERROR(__xludf.DUMMYFUNCTION("""COMPUTED_VALUE"""),"Vaillant 86")</f>
        <v>Vaillant 86</v>
      </c>
      <c r="B51" s="33">
        <v>50.0</v>
      </c>
      <c r="C51" s="39">
        <f t="shared" si="1"/>
        <v>207.8784725</v>
      </c>
    </row>
    <row r="52" ht="14.25" customHeight="1">
      <c r="A52" s="31" t="str">
        <f>IFERROR(__xludf.DUMMYFUNCTION("""COMPUTED_VALUE"""),"M2TH___off")</f>
        <v>M2TH___off</v>
      </c>
      <c r="B52" s="33">
        <v>51.0</v>
      </c>
      <c r="C52" s="39">
        <f t="shared" si="1"/>
        <v>193.9236382</v>
      </c>
    </row>
    <row r="53" ht="14.25" customHeight="1">
      <c r="A53" s="31" t="str">
        <f>IFERROR(__xludf.DUMMYFUNCTION("""COMPUTED_VALUE"""),"A_iniesta")</f>
        <v>A_iniesta</v>
      </c>
      <c r="B53" s="33">
        <v>52.0</v>
      </c>
      <c r="C53" s="39">
        <f t="shared" si="1"/>
        <v>180.1188789</v>
      </c>
    </row>
    <row r="54" ht="14.25" customHeight="1">
      <c r="A54" s="31" t="str">
        <f>IFERROR(__xludf.DUMMYFUNCTION("""COMPUTED_VALUE"""),"Spyke 22")</f>
        <v>Spyke 22</v>
      </c>
      <c r="B54" s="33">
        <v>53.0</v>
      </c>
      <c r="C54" s="39">
        <f t="shared" si="1"/>
        <v>166.45867</v>
      </c>
    </row>
    <row r="55" ht="14.25" customHeight="1">
      <c r="A55" s="31" t="str">
        <f>IFERROR(__xludf.DUMMYFUNCTION("""COMPUTED_VALUE"""),"sonic86")</f>
        <v>sonic86</v>
      </c>
      <c r="B55" s="33">
        <v>54.0</v>
      </c>
      <c r="C55" s="39">
        <f t="shared" si="1"/>
        <v>152.937801</v>
      </c>
    </row>
    <row r="56" ht="14.25" customHeight="1">
      <c r="A56" s="31" t="str">
        <f>IFERROR(__xludf.DUMMYFUNCTION("""COMPUTED_VALUE"""),"cassius-86")</f>
        <v>cassius-86</v>
      </c>
      <c r="B56" s="33">
        <v>55.0</v>
      </c>
      <c r="C56" s="39">
        <f t="shared" si="1"/>
        <v>139.5513519</v>
      </c>
    </row>
    <row r="57" ht="14.25" customHeight="1">
      <c r="A57" s="31" t="str">
        <f>IFERROR(__xludf.DUMMYFUNCTION("""COMPUTED_VALUE"""),"Kevfurious")</f>
        <v>Kevfurious</v>
      </c>
      <c r="B57" s="33">
        <v>56.0</v>
      </c>
      <c r="C57" s="39">
        <f t="shared" si="1"/>
        <v>126.2946718</v>
      </c>
    </row>
    <row r="58" ht="14.25" customHeight="1">
      <c r="A58" s="31" t="str">
        <f>IFERROR(__xludf.DUMMYFUNCTION("""COMPUTED_VALUE"""),".BARBAPAPA66")</f>
        <v>.BARBAPAPA66</v>
      </c>
      <c r="B58" s="33">
        <v>57.0</v>
      </c>
      <c r="C58" s="39">
        <f t="shared" si="1"/>
        <v>113.1633592</v>
      </c>
    </row>
    <row r="59" ht="14.25" customHeight="1">
      <c r="A59" s="31" t="str">
        <f>IFERROR(__xludf.DUMMYFUNCTION("""COMPUTED_VALUE"""),"Redblood92")</f>
        <v>Redblood92</v>
      </c>
      <c r="B59" s="33">
        <v>58.0</v>
      </c>
      <c r="C59" s="39">
        <f t="shared" si="1"/>
        <v>100.1532447</v>
      </c>
    </row>
    <row r="60" ht="14.25" customHeight="1">
      <c r="A60" s="31" t="str">
        <f>IFERROR(__xludf.DUMMYFUNCTION("""COMPUTED_VALUE"""),"Agouty79")</f>
        <v>Agouty79</v>
      </c>
      <c r="B60" s="33">
        <v>59.0</v>
      </c>
      <c r="C60" s="39">
        <f t="shared" si="1"/>
        <v>87.26037448</v>
      </c>
    </row>
    <row r="61" ht="14.25" customHeight="1">
      <c r="A61" s="31" t="str">
        <f>IFERROR(__xludf.DUMMYFUNCTION("""COMPUTED_VALUE"""),"HIPPO777")</f>
        <v>HIPPO777</v>
      </c>
      <c r="B61" s="33">
        <v>60.0</v>
      </c>
      <c r="C61" s="39">
        <f t="shared" si="1"/>
        <v>74.48099557</v>
      </c>
    </row>
    <row r="62" ht="14.25" customHeight="1">
      <c r="A62" s="31" t="str">
        <f>IFERROR(__xludf.DUMMYFUNCTION("""COMPUTED_VALUE"""),"cataleya86")</f>
        <v>cataleya86</v>
      </c>
      <c r="B62" s="33">
        <v>61.0</v>
      </c>
      <c r="C62" s="39">
        <f t="shared" si="1"/>
        <v>61.81154242</v>
      </c>
    </row>
    <row r="63" ht="14.25" customHeight="1">
      <c r="A63" s="31" t="str">
        <f>IFERROR(__xludf.DUMMYFUNCTION("""COMPUTED_VALUE"""),"Rod_John_VI")</f>
        <v>Rod_John_VI</v>
      </c>
      <c r="B63" s="33">
        <v>62.0</v>
      </c>
      <c r="C63" s="39">
        <f t="shared" si="1"/>
        <v>49.24862439</v>
      </c>
    </row>
    <row r="64" ht="14.25" customHeight="1">
      <c r="A64" s="31" t="str">
        <f>IFERROR(__xludf.DUMMYFUNCTION("""COMPUTED_VALUE"""),"erniedog56x")</f>
        <v>erniedog56x</v>
      </c>
      <c r="B64" s="33">
        <v>63.0</v>
      </c>
      <c r="C64" s="39">
        <f t="shared" si="1"/>
        <v>36.78901438</v>
      </c>
    </row>
    <row r="65" ht="14.25" customHeight="1">
      <c r="A65" s="31" t="str">
        <f>IFERROR(__xludf.DUMMYFUNCTION("""COMPUTED_VALUE"""),"RicDeckard")</f>
        <v>RicDeckard</v>
      </c>
      <c r="B65" s="33">
        <v>64.0</v>
      </c>
      <c r="C65" s="39">
        <f t="shared" si="1"/>
        <v>24.42963833</v>
      </c>
    </row>
    <row r="66" ht="14.25" customHeight="1">
      <c r="A66" s="31" t="str">
        <f>IFERROR(__xludf.DUMMYFUNCTION("""COMPUTED_VALUE"""),"Baloo-R")</f>
        <v>Baloo-R</v>
      </c>
      <c r="B66" s="33">
        <v>65.0</v>
      </c>
      <c r="C66" s="39">
        <f t="shared" si="1"/>
        <v>12.16756559</v>
      </c>
    </row>
    <row r="67" ht="14.25" customHeight="1">
      <c r="A67" s="31"/>
      <c r="B67" s="33">
        <v>66.0</v>
      </c>
      <c r="C67" s="39">
        <f t="shared" si="1"/>
        <v>0</v>
      </c>
    </row>
    <row r="68" ht="14.25" customHeight="1">
      <c r="A68" s="31"/>
      <c r="B68" s="33">
        <v>67.0</v>
      </c>
      <c r="C68" s="39">
        <f t="shared" si="1"/>
        <v>-12.07572835</v>
      </c>
    </row>
    <row r="69" ht="14.25" customHeight="1">
      <c r="A69" s="31"/>
      <c r="B69" s="33">
        <v>68.0</v>
      </c>
      <c r="C69" s="39">
        <f t="shared" si="1"/>
        <v>-24.06217067</v>
      </c>
    </row>
    <row r="70" ht="14.25" customHeight="1">
      <c r="A70" s="31"/>
      <c r="B70" s="33">
        <v>69.0</v>
      </c>
      <c r="C70" s="39">
        <f t="shared" si="1"/>
        <v>-35.96176654</v>
      </c>
    </row>
    <row r="71" ht="14.25" customHeight="1">
      <c r="A71" s="31"/>
      <c r="B71" s="33">
        <v>70.0</v>
      </c>
      <c r="C71" s="39">
        <f t="shared" si="1"/>
        <v>-47.77685044</v>
      </c>
    </row>
    <row r="72" ht="14.25" customHeight="1">
      <c r="A72" s="31"/>
      <c r="B72" s="33">
        <v>71.0</v>
      </c>
      <c r="C72" s="39">
        <f t="shared" si="1"/>
        <v>-59.50965774</v>
      </c>
    </row>
    <row r="73" ht="14.25" customHeight="1">
      <c r="A73" s="31"/>
      <c r="B73" s="33">
        <v>72.0</v>
      </c>
      <c r="C73" s="39">
        <f t="shared" si="1"/>
        <v>-71.16233037</v>
      </c>
    </row>
    <row r="74" ht="14.25" customHeight="1">
      <c r="A74" s="31"/>
      <c r="B74" s="33">
        <v>73.0</v>
      </c>
      <c r="C74" s="39">
        <f t="shared" si="1"/>
        <v>-82.73692204</v>
      </c>
    </row>
    <row r="75" ht="14.25" customHeight="1">
      <c r="A75" s="31"/>
      <c r="B75" s="33">
        <v>74.0</v>
      </c>
      <c r="C75" s="39">
        <f t="shared" si="1"/>
        <v>-94.23540305</v>
      </c>
    </row>
    <row r="76" ht="14.25" customHeight="1">
      <c r="A76" s="31"/>
      <c r="B76" s="33">
        <v>75.0</v>
      </c>
      <c r="C76" s="39">
        <f t="shared" si="1"/>
        <v>-105.6596649</v>
      </c>
    </row>
    <row r="77" ht="14.25" customHeight="1">
      <c r="A77" s="31"/>
      <c r="B77" s="33">
        <v>76.0</v>
      </c>
      <c r="C77" s="39">
        <f t="shared" si="1"/>
        <v>-117.0115244</v>
      </c>
    </row>
    <row r="78" ht="14.25" customHeight="1">
      <c r="A78" s="31"/>
      <c r="B78" s="33">
        <v>77.0</v>
      </c>
      <c r="C78" s="39">
        <f t="shared" si="1"/>
        <v>-128.2927278</v>
      </c>
    </row>
    <row r="79" ht="14.25" customHeight="1">
      <c r="A79" s="31"/>
      <c r="B79" s="33">
        <v>78.0</v>
      </c>
      <c r="C79" s="39">
        <f t="shared" si="1"/>
        <v>-139.5049542</v>
      </c>
    </row>
    <row r="80" ht="14.25" customHeight="1">
      <c r="A80" s="75"/>
      <c r="B80" s="33">
        <v>79.0</v>
      </c>
      <c r="C80" s="39">
        <f t="shared" si="1"/>
        <v>-150.6498192</v>
      </c>
    </row>
    <row r="81" ht="14.25" customHeight="1">
      <c r="A81" s="75"/>
      <c r="B81" s="33">
        <v>80.0</v>
      </c>
      <c r="C81" s="39">
        <f t="shared" si="1"/>
        <v>-161.7288782</v>
      </c>
    </row>
    <row r="82" ht="14.25" customHeight="1">
      <c r="A82" s="75"/>
      <c r="B82" s="33">
        <v>81.0</v>
      </c>
      <c r="C82" s="39">
        <f t="shared" si="1"/>
        <v>-172.7436293</v>
      </c>
    </row>
    <row r="83" ht="14.25" customHeight="1">
      <c r="A83" s="75"/>
      <c r="B83" s="33">
        <v>82.0</v>
      </c>
      <c r="C83" s="39">
        <f t="shared" si="1"/>
        <v>-183.6955158</v>
      </c>
    </row>
    <row r="84" ht="14.25" customHeight="1">
      <c r="A84" s="75"/>
      <c r="B84" s="33">
        <v>83.0</v>
      </c>
      <c r="C84" s="39">
        <f t="shared" si="1"/>
        <v>-194.5859297</v>
      </c>
    </row>
    <row r="85" ht="14.25" customHeight="1">
      <c r="A85" s="75"/>
      <c r="B85" s="33">
        <v>84.0</v>
      </c>
      <c r="C85" s="39">
        <f t="shared" si="1"/>
        <v>-205.4162132</v>
      </c>
    </row>
    <row r="86" ht="14.25" customHeight="1">
      <c r="A86" s="75"/>
      <c r="B86" s="33">
        <v>85.0</v>
      </c>
      <c r="C86" s="39">
        <f t="shared" si="1"/>
        <v>-216.187662</v>
      </c>
    </row>
    <row r="87" ht="14.25" customHeight="1">
      <c r="A87" s="75"/>
      <c r="B87" s="33">
        <v>86.0</v>
      </c>
      <c r="C87" s="39">
        <f t="shared" si="1"/>
        <v>-226.9015268</v>
      </c>
    </row>
    <row r="88" ht="14.25" customHeight="1">
      <c r="A88" s="75"/>
      <c r="B88" s="33">
        <v>87.0</v>
      </c>
      <c r="C88" s="39">
        <f t="shared" si="1"/>
        <v>-237.5590156</v>
      </c>
    </row>
    <row r="89" ht="14.25" customHeight="1">
      <c r="A89" s="75"/>
      <c r="B89" s="33">
        <v>88.0</v>
      </c>
      <c r="C89" s="39">
        <f t="shared" si="1"/>
        <v>-248.1612958</v>
      </c>
    </row>
    <row r="90" ht="14.25" customHeight="1">
      <c r="A90" s="75"/>
      <c r="B90" s="33">
        <v>89.0</v>
      </c>
      <c r="C90" s="39">
        <f t="shared" si="1"/>
        <v>-258.7094959</v>
      </c>
    </row>
    <row r="91" ht="14.25" customHeight="1">
      <c r="A91" s="75"/>
      <c r="B91" s="33">
        <v>90.0</v>
      </c>
      <c r="C91" s="39">
        <f t="shared" si="1"/>
        <v>-269.2047073</v>
      </c>
    </row>
    <row r="92" ht="14.25" customHeight="1">
      <c r="A92" s="75"/>
      <c r="B92" s="33">
        <v>91.0</v>
      </c>
      <c r="C92" s="39">
        <f t="shared" si="1"/>
        <v>-279.647986</v>
      </c>
    </row>
    <row r="93" ht="14.25" customHeight="1">
      <c r="A93" s="75"/>
      <c r="B93" s="33">
        <v>92.0</v>
      </c>
      <c r="C93" s="39">
        <f t="shared" si="1"/>
        <v>-290.040354</v>
      </c>
    </row>
    <row r="94" ht="14.25" customHeight="1">
      <c r="A94" s="75"/>
      <c r="B94" s="33">
        <v>93.0</v>
      </c>
      <c r="C94" s="39">
        <f t="shared" si="1"/>
        <v>-300.3828008</v>
      </c>
    </row>
    <row r="95" ht="14.25" customHeight="1">
      <c r="A95" s="75"/>
      <c r="B95" s="33">
        <v>94.0</v>
      </c>
      <c r="C95" s="39">
        <f t="shared" si="1"/>
        <v>-310.676285</v>
      </c>
    </row>
    <row r="96" ht="14.25" customHeight="1">
      <c r="A96" s="75"/>
      <c r="B96" s="33">
        <v>95.0</v>
      </c>
      <c r="C96" s="39">
        <f t="shared" si="1"/>
        <v>-320.9217353</v>
      </c>
    </row>
    <row r="97" ht="14.25" customHeight="1">
      <c r="A97" s="75"/>
      <c r="B97" s="33">
        <v>96.0</v>
      </c>
      <c r="C97" s="39">
        <f t="shared" si="1"/>
        <v>-331.1200522</v>
      </c>
    </row>
    <row r="98" ht="14.25" customHeight="1">
      <c r="A98" s="75"/>
      <c r="B98" s="33">
        <v>97.0</v>
      </c>
      <c r="C98" s="39">
        <f t="shared" si="1"/>
        <v>-341.2721084</v>
      </c>
    </row>
    <row r="99" ht="14.25" customHeight="1">
      <c r="A99" s="75"/>
      <c r="B99" s="33">
        <v>98.0</v>
      </c>
      <c r="C99" s="39">
        <f t="shared" si="1"/>
        <v>-351.378751</v>
      </c>
    </row>
    <row r="100" ht="14.25" customHeight="1">
      <c r="A100" s="75"/>
      <c r="B100" s="33">
        <v>99.0</v>
      </c>
      <c r="C100" s="39">
        <f t="shared" si="1"/>
        <v>-361.4408014</v>
      </c>
    </row>
    <row r="101" ht="14.25" customHeight="1">
      <c r="A101" s="75"/>
      <c r="B101" s="33">
        <v>100.0</v>
      </c>
      <c r="C101" s="39">
        <f t="shared" si="1"/>
        <v>-371.4590574</v>
      </c>
    </row>
    <row r="102" ht="14.25" customHeight="1">
      <c r="A102" s="75"/>
      <c r="B102" s="33">
        <v>101.0</v>
      </c>
      <c r="C102" s="39">
        <f t="shared" si="1"/>
        <v>-381.4342933</v>
      </c>
    </row>
    <row r="103" ht="14.25" customHeight="1">
      <c r="A103" s="75"/>
      <c r="B103" s="33">
        <v>102.0</v>
      </c>
      <c r="C103" s="39">
        <f t="shared" si="1"/>
        <v>-391.3672613</v>
      </c>
    </row>
    <row r="104" ht="14.25" customHeight="1">
      <c r="A104" s="75"/>
      <c r="B104" s="33">
        <v>103.0</v>
      </c>
      <c r="C104" s="39">
        <f t="shared" si="1"/>
        <v>-401.2586921</v>
      </c>
    </row>
    <row r="105" ht="14.25" customHeight="1">
      <c r="A105" s="75"/>
      <c r="B105" s="33">
        <v>104.0</v>
      </c>
      <c r="C105" s="39">
        <f t="shared" si="1"/>
        <v>-411.109296</v>
      </c>
    </row>
    <row r="106" ht="14.25" customHeight="1">
      <c r="A106" s="75"/>
      <c r="B106" s="33">
        <v>105.0</v>
      </c>
      <c r="C106" s="39">
        <f t="shared" si="1"/>
        <v>-420.9197634</v>
      </c>
    </row>
    <row r="107" ht="14.25" customHeight="1">
      <c r="A107" s="75"/>
      <c r="B107" s="33">
        <v>106.0</v>
      </c>
      <c r="C107" s="39">
        <f t="shared" si="1"/>
        <v>-430.6907658</v>
      </c>
    </row>
    <row r="108" ht="14.25" customHeight="1">
      <c r="A108" s="75"/>
      <c r="B108" s="33">
        <v>107.0</v>
      </c>
      <c r="C108" s="39">
        <f t="shared" si="1"/>
        <v>-440.4229562</v>
      </c>
    </row>
    <row r="109" ht="14.25" customHeight="1">
      <c r="A109" s="75"/>
      <c r="B109" s="33">
        <v>108.0</v>
      </c>
      <c r="C109" s="39">
        <f t="shared" si="1"/>
        <v>-450.1169701</v>
      </c>
    </row>
    <row r="110" ht="14.25" customHeight="1">
      <c r="A110" s="75"/>
      <c r="B110" s="33">
        <v>109.0</v>
      </c>
      <c r="C110" s="39">
        <f t="shared" si="1"/>
        <v>-459.7734261</v>
      </c>
    </row>
    <row r="111" ht="14.25" customHeight="1">
      <c r="A111" s="75"/>
      <c r="B111" s="33">
        <v>110.0</v>
      </c>
      <c r="C111" s="39">
        <f t="shared" si="1"/>
        <v>-469.3929263</v>
      </c>
    </row>
    <row r="112" ht="14.25" customHeight="1">
      <c r="A112" s="75"/>
      <c r="B112" s="33">
        <v>111.0</v>
      </c>
      <c r="C112" s="39">
        <f t="shared" si="1"/>
        <v>-478.9760569</v>
      </c>
    </row>
    <row r="113" ht="14.25" customHeight="1">
      <c r="A113" s="75"/>
      <c r="B113" s="33">
        <v>112.0</v>
      </c>
      <c r="C113" s="39">
        <f t="shared" si="1"/>
        <v>-488.5233891</v>
      </c>
    </row>
    <row r="114" ht="14.25" customHeight="1">
      <c r="A114" s="75"/>
      <c r="B114" s="33">
        <v>113.0</v>
      </c>
      <c r="C114" s="39">
        <f t="shared" si="1"/>
        <v>-498.0354794</v>
      </c>
    </row>
    <row r="115" ht="14.25" customHeight="1">
      <c r="A115" s="75"/>
      <c r="B115" s="33">
        <v>114.0</v>
      </c>
      <c r="C115" s="39">
        <f t="shared" si="1"/>
        <v>-507.5128699</v>
      </c>
    </row>
    <row r="116" ht="14.25" customHeight="1">
      <c r="A116" s="75"/>
      <c r="B116" s="33">
        <v>115.0</v>
      </c>
      <c r="C116" s="39">
        <f t="shared" si="1"/>
        <v>-516.9560893</v>
      </c>
    </row>
    <row r="117" ht="14.25" customHeight="1">
      <c r="A117" s="75"/>
      <c r="B117" s="33">
        <v>116.0</v>
      </c>
      <c r="C117" s="39">
        <f t="shared" si="1"/>
        <v>-526.3656529</v>
      </c>
    </row>
    <row r="118" ht="14.25" customHeight="1">
      <c r="A118" s="75"/>
      <c r="B118" s="33">
        <v>117.0</v>
      </c>
      <c r="C118" s="39">
        <f t="shared" si="1"/>
        <v>-535.7420634</v>
      </c>
    </row>
    <row r="119" ht="14.25" customHeight="1">
      <c r="A119" s="75"/>
      <c r="B119" s="33">
        <v>118.0</v>
      </c>
      <c r="C119" s="39">
        <f t="shared" si="1"/>
        <v>-545.085811</v>
      </c>
    </row>
    <row r="120" ht="14.25" customHeight="1">
      <c r="A120" s="75"/>
      <c r="B120" s="33">
        <v>119.0</v>
      </c>
      <c r="C120" s="39">
        <f t="shared" si="1"/>
        <v>-554.3973741</v>
      </c>
    </row>
    <row r="121" ht="14.25" customHeight="1">
      <c r="A121" s="75"/>
      <c r="B121" s="33">
        <v>120.0</v>
      </c>
      <c r="C121" s="39">
        <f t="shared" si="1"/>
        <v>-563.6772196</v>
      </c>
    </row>
    <row r="122" ht="14.25" customHeight="1">
      <c r="A122" s="75"/>
      <c r="B122" s="33">
        <v>121.0</v>
      </c>
      <c r="C122" s="39">
        <f t="shared" si="1"/>
        <v>-572.9258032</v>
      </c>
    </row>
    <row r="123" ht="14.25" customHeight="1">
      <c r="A123" s="75"/>
      <c r="B123" s="33">
        <v>122.0</v>
      </c>
      <c r="C123" s="39">
        <f t="shared" si="1"/>
        <v>-582.1435697</v>
      </c>
    </row>
    <row r="124" ht="14.25" customHeight="1">
      <c r="A124" s="75"/>
      <c r="B124" s="33">
        <v>123.0</v>
      </c>
      <c r="C124" s="39">
        <f t="shared" si="1"/>
        <v>-591.3309538</v>
      </c>
    </row>
    <row r="125" ht="14.25" customHeight="1">
      <c r="A125" s="75"/>
      <c r="B125" s="33">
        <v>124.0</v>
      </c>
      <c r="C125" s="39">
        <f t="shared" si="1"/>
        <v>-600.4883797</v>
      </c>
    </row>
    <row r="126" ht="14.25" customHeight="1">
      <c r="A126" s="75"/>
      <c r="B126" s="33">
        <v>125.0</v>
      </c>
      <c r="C126" s="39">
        <f t="shared" si="1"/>
        <v>-609.6162621</v>
      </c>
    </row>
    <row r="127" ht="14.25" customHeight="1">
      <c r="A127" s="75"/>
      <c r="B127" s="33">
        <v>126.0</v>
      </c>
      <c r="C127" s="39">
        <f t="shared" si="1"/>
        <v>-618.7150062</v>
      </c>
    </row>
    <row r="128" ht="14.25" customHeight="1">
      <c r="A128" s="75"/>
      <c r="B128" s="33">
        <v>127.0</v>
      </c>
      <c r="C128" s="39">
        <f t="shared" si="1"/>
        <v>-627.7850079</v>
      </c>
    </row>
    <row r="129" ht="14.25" customHeight="1">
      <c r="A129" s="75"/>
      <c r="B129" s="33">
        <v>128.0</v>
      </c>
      <c r="C129" s="39">
        <f t="shared" si="1"/>
        <v>-636.8266543</v>
      </c>
    </row>
    <row r="130" ht="14.25" customHeight="1">
      <c r="A130" s="75"/>
      <c r="B130" s="33">
        <v>129.0</v>
      </c>
      <c r="C130" s="39">
        <f t="shared" si="1"/>
        <v>-645.8403238</v>
      </c>
    </row>
    <row r="131" ht="14.25" customHeight="1">
      <c r="A131" s="75"/>
      <c r="B131" s="33">
        <v>130.0</v>
      </c>
      <c r="C131" s="39">
        <f t="shared" si="1"/>
        <v>-654.8263866</v>
      </c>
    </row>
    <row r="132" ht="14.25" customHeight="1">
      <c r="A132" s="75"/>
      <c r="B132" s="33">
        <v>131.0</v>
      </c>
      <c r="C132" s="39">
        <f t="shared" si="1"/>
        <v>-663.7852047</v>
      </c>
    </row>
    <row r="133" ht="14.25" customHeight="1">
      <c r="A133" s="75"/>
      <c r="B133" s="33">
        <v>132.0</v>
      </c>
      <c r="C133" s="39">
        <f t="shared" si="1"/>
        <v>-672.7171322</v>
      </c>
    </row>
    <row r="134" ht="14.25" customHeight="1">
      <c r="A134" s="75"/>
      <c r="B134" s="33">
        <v>133.0</v>
      </c>
      <c r="C134" s="39">
        <f t="shared" si="1"/>
        <v>-681.6225156</v>
      </c>
    </row>
    <row r="135" ht="14.25" customHeight="1">
      <c r="A135" s="75"/>
      <c r="B135" s="33">
        <v>134.0</v>
      </c>
      <c r="C135" s="39">
        <f t="shared" si="1"/>
        <v>-690.5016941</v>
      </c>
    </row>
    <row r="136" ht="14.25" customHeight="1">
      <c r="A136" s="75"/>
      <c r="B136" s="33">
        <v>135.0</v>
      </c>
      <c r="C136" s="39">
        <f t="shared" si="1"/>
        <v>-699.3549996</v>
      </c>
    </row>
    <row r="137" ht="14.25" customHeight="1">
      <c r="A137" s="75"/>
      <c r="B137" s="33">
        <v>136.0</v>
      </c>
      <c r="C137" s="39">
        <f t="shared" si="1"/>
        <v>-708.182757</v>
      </c>
    </row>
    <row r="138" ht="14.25" customHeight="1">
      <c r="A138" s="75"/>
      <c r="B138" s="33">
        <v>137.0</v>
      </c>
      <c r="C138" s="39">
        <f t="shared" si="1"/>
        <v>-716.9852845</v>
      </c>
    </row>
    <row r="139" ht="14.25" customHeight="1">
      <c r="A139" s="75"/>
      <c r="B139" s="33">
        <v>138.0</v>
      </c>
      <c r="C139" s="39">
        <f t="shared" si="1"/>
        <v>-725.7628938</v>
      </c>
    </row>
    <row r="140" ht="14.25" customHeight="1">
      <c r="A140" s="75"/>
      <c r="B140" s="33">
        <v>139.0</v>
      </c>
      <c r="C140" s="39">
        <f t="shared" si="1"/>
        <v>-734.5158899</v>
      </c>
    </row>
    <row r="141" ht="14.25" customHeight="1">
      <c r="A141" s="75"/>
      <c r="B141" s="33">
        <v>140.0</v>
      </c>
      <c r="C141" s="39">
        <f t="shared" si="1"/>
        <v>-743.2445719</v>
      </c>
    </row>
    <row r="142" ht="14.25" customHeight="1">
      <c r="A142" s="75"/>
      <c r="B142" s="33">
        <v>141.0</v>
      </c>
      <c r="C142" s="39">
        <f t="shared" si="1"/>
        <v>-751.9492328</v>
      </c>
    </row>
    <row r="143" ht="14.25" customHeight="1">
      <c r="A143" s="75"/>
      <c r="B143" s="33">
        <v>142.0</v>
      </c>
      <c r="C143" s="39">
        <f t="shared" si="1"/>
        <v>-760.6301596</v>
      </c>
    </row>
    <row r="144" ht="14.25" customHeight="1">
      <c r="A144" s="75"/>
      <c r="B144" s="33">
        <v>143.0</v>
      </c>
      <c r="C144" s="39">
        <f t="shared" si="1"/>
        <v>-769.2876336</v>
      </c>
    </row>
    <row r="145" ht="14.25" customHeight="1">
      <c r="A145" s="75"/>
      <c r="B145" s="33">
        <v>144.0</v>
      </c>
      <c r="C145" s="39">
        <f t="shared" si="1"/>
        <v>-777.9219307</v>
      </c>
    </row>
    <row r="146" ht="14.25" customHeight="1">
      <c r="A146" s="75"/>
      <c r="B146" s="33">
        <v>145.0</v>
      </c>
      <c r="C146" s="39">
        <f t="shared" si="1"/>
        <v>-786.5333212</v>
      </c>
    </row>
    <row r="147" ht="14.25" customHeight="1">
      <c r="A147" s="75"/>
      <c r="B147" s="33">
        <v>146.0</v>
      </c>
      <c r="C147" s="39">
        <f t="shared" si="1"/>
        <v>-795.1220703</v>
      </c>
    </row>
    <row r="148" ht="14.25" customHeight="1">
      <c r="A148" s="75"/>
      <c r="B148" s="33">
        <v>147.0</v>
      </c>
      <c r="C148" s="39">
        <f t="shared" si="1"/>
        <v>-803.688438</v>
      </c>
    </row>
    <row r="149" ht="14.25" customHeight="1">
      <c r="A149" s="75"/>
      <c r="B149" s="33">
        <v>148.0</v>
      </c>
      <c r="C149" s="39">
        <f t="shared" si="1"/>
        <v>-812.2326793</v>
      </c>
    </row>
    <row r="150" ht="14.25" customHeight="1">
      <c r="A150" s="75"/>
      <c r="B150" s="33">
        <v>149.0</v>
      </c>
      <c r="C150" s="39">
        <f t="shared" si="1"/>
        <v>-820.7550444</v>
      </c>
    </row>
    <row r="151" ht="14.25" customHeight="1">
      <c r="A151" s="75"/>
      <c r="B151" s="33">
        <v>150.0</v>
      </c>
      <c r="C151" s="39">
        <f t="shared" si="1"/>
        <v>-829.2557788</v>
      </c>
    </row>
    <row r="152" ht="14.25" customHeight="1">
      <c r="A152" s="75"/>
      <c r="B152" s="33">
        <v>151.0</v>
      </c>
      <c r="C152" s="39">
        <f t="shared" si="1"/>
        <v>-837.7351232</v>
      </c>
    </row>
    <row r="153" ht="14.25" customHeight="1">
      <c r="A153" s="75"/>
      <c r="B153" s="33">
        <v>152.0</v>
      </c>
      <c r="C153" s="39">
        <f t="shared" si="1"/>
        <v>-846.1933141</v>
      </c>
    </row>
    <row r="154" ht="14.25" customHeight="1">
      <c r="A154" s="75"/>
      <c r="B154" s="33">
        <v>153.0</v>
      </c>
      <c r="C154" s="39">
        <f t="shared" si="1"/>
        <v>-854.6305835</v>
      </c>
    </row>
    <row r="155" ht="14.25" customHeight="1">
      <c r="A155" s="75"/>
      <c r="B155" s="33">
        <v>154.0</v>
      </c>
      <c r="C155" s="39">
        <f t="shared" si="1"/>
        <v>-863.047159</v>
      </c>
    </row>
    <row r="156" ht="14.25" customHeight="1">
      <c r="A156" s="75"/>
      <c r="B156" s="33">
        <v>155.0</v>
      </c>
      <c r="C156" s="39">
        <f t="shared" si="1"/>
        <v>-871.4432643</v>
      </c>
    </row>
    <row r="157" ht="14.25" customHeight="1">
      <c r="A157" s="75"/>
      <c r="B157" s="33">
        <v>156.0</v>
      </c>
      <c r="C157" s="39">
        <f t="shared" si="1"/>
        <v>-879.8191189</v>
      </c>
    </row>
    <row r="158" ht="14.25" customHeight="1">
      <c r="A158" s="75"/>
      <c r="B158" s="33">
        <v>157.0</v>
      </c>
      <c r="C158" s="39">
        <f t="shared" si="1"/>
        <v>-888.1749384</v>
      </c>
    </row>
    <row r="159" ht="14.25" customHeight="1">
      <c r="A159" s="75"/>
      <c r="B159" s="33">
        <v>158.0</v>
      </c>
      <c r="C159" s="39">
        <f t="shared" si="1"/>
        <v>-896.5109346</v>
      </c>
    </row>
    <row r="160" ht="14.25" customHeight="1">
      <c r="A160" s="75"/>
      <c r="B160" s="33">
        <v>159.0</v>
      </c>
      <c r="C160" s="39">
        <f t="shared" si="1"/>
        <v>-904.8273154</v>
      </c>
    </row>
    <row r="161" ht="14.25" customHeight="1">
      <c r="A161" s="75"/>
      <c r="B161" s="33">
        <v>160.0</v>
      </c>
      <c r="C161" s="39">
        <f t="shared" si="1"/>
        <v>-913.1242851</v>
      </c>
    </row>
    <row r="162" ht="14.25" customHeight="1">
      <c r="A162" s="107"/>
      <c r="B162" s="82"/>
    </row>
    <row r="163" ht="14.25" customHeight="1">
      <c r="A163" s="107"/>
      <c r="B163" s="82"/>
    </row>
    <row r="164" ht="14.25" customHeight="1">
      <c r="A164" s="107"/>
      <c r="B164" s="82"/>
    </row>
    <row r="165" ht="14.25" customHeight="1">
      <c r="A165" s="107"/>
      <c r="B165" s="82"/>
    </row>
    <row r="166" ht="14.25" customHeight="1">
      <c r="A166" s="107"/>
      <c r="B166" s="82"/>
    </row>
    <row r="167" ht="14.25" customHeight="1">
      <c r="A167" s="107"/>
      <c r="B167" s="82"/>
    </row>
    <row r="168" ht="14.25" customHeight="1">
      <c r="A168" s="107"/>
      <c r="B168" s="82"/>
    </row>
    <row r="169" ht="14.25" customHeight="1">
      <c r="A169" s="107"/>
      <c r="B169" s="82"/>
    </row>
    <row r="170" ht="14.25" customHeight="1">
      <c r="A170" s="107"/>
      <c r="B170" s="82"/>
    </row>
    <row r="171" ht="14.25" customHeight="1">
      <c r="A171" s="107"/>
      <c r="B171" s="82"/>
    </row>
    <row r="172" ht="14.25" customHeight="1">
      <c r="A172" s="107"/>
      <c r="B172" s="82"/>
    </row>
    <row r="173" ht="14.25" customHeight="1">
      <c r="A173" s="107"/>
      <c r="B173" s="82"/>
    </row>
    <row r="174" ht="14.25" customHeight="1">
      <c r="A174" s="107"/>
      <c r="B174" s="82"/>
    </row>
    <row r="175" ht="14.25" customHeight="1">
      <c r="A175" s="107"/>
      <c r="B175" s="82"/>
    </row>
    <row r="176" ht="14.25" customHeight="1">
      <c r="A176" s="107"/>
      <c r="B176" s="82"/>
    </row>
    <row r="177" ht="14.25" customHeight="1">
      <c r="A177" s="107"/>
      <c r="B177" s="82"/>
    </row>
    <row r="178" ht="14.25" customHeight="1">
      <c r="A178" s="107"/>
      <c r="B178" s="82"/>
    </row>
    <row r="179" ht="14.25" customHeight="1">
      <c r="A179" s="107"/>
      <c r="B179" s="82"/>
    </row>
    <row r="180" ht="14.25" customHeight="1">
      <c r="A180" s="107"/>
      <c r="B180" s="82"/>
    </row>
    <row r="181" ht="14.25" customHeight="1">
      <c r="A181" s="107"/>
      <c r="B181" s="82"/>
    </row>
    <row r="182" ht="14.25" customHeight="1">
      <c r="A182" s="107"/>
      <c r="B182" s="82"/>
    </row>
    <row r="183" ht="14.25" customHeight="1">
      <c r="A183" s="107"/>
      <c r="B183" s="82"/>
    </row>
    <row r="184" ht="14.25" customHeight="1">
      <c r="A184" s="107"/>
      <c r="B184" s="82"/>
    </row>
    <row r="185" ht="14.25" customHeight="1">
      <c r="A185" s="107"/>
      <c r="B185" s="82"/>
    </row>
    <row r="186" ht="14.25" customHeight="1">
      <c r="A186" s="107"/>
      <c r="B186" s="82"/>
    </row>
    <row r="187" ht="14.25" customHeight="1">
      <c r="A187" s="107"/>
      <c r="B187" s="82"/>
    </row>
    <row r="188" ht="14.25" customHeight="1">
      <c r="A188" s="107"/>
      <c r="B188" s="82"/>
    </row>
    <row r="189" ht="14.25" customHeight="1">
      <c r="A189" s="107"/>
      <c r="B189" s="82"/>
    </row>
    <row r="190" ht="14.25" customHeight="1">
      <c r="A190" s="107"/>
      <c r="B190" s="82"/>
    </row>
    <row r="191" ht="14.25" customHeight="1">
      <c r="A191" s="107"/>
      <c r="B191" s="82"/>
    </row>
    <row r="192" ht="14.25" customHeight="1">
      <c r="A192" s="107"/>
      <c r="B192" s="82"/>
    </row>
    <row r="193" ht="14.25" customHeight="1">
      <c r="A193" s="107"/>
      <c r="B193" s="82"/>
    </row>
    <row r="194" ht="14.25" customHeight="1">
      <c r="A194" s="107"/>
      <c r="B194" s="82"/>
    </row>
    <row r="195" ht="14.25" customHeight="1">
      <c r="A195" s="107"/>
      <c r="B195" s="82"/>
    </row>
    <row r="196" ht="14.25" customHeight="1">
      <c r="A196" s="107"/>
      <c r="B196" s="82"/>
    </row>
    <row r="197" ht="14.25" customHeight="1">
      <c r="A197" s="107"/>
      <c r="B197" s="82"/>
    </row>
    <row r="198" ht="14.25" customHeight="1">
      <c r="A198" s="107"/>
      <c r="B198" s="82"/>
    </row>
    <row r="199" ht="14.25" customHeight="1">
      <c r="A199" s="107"/>
      <c r="B199" s="82"/>
    </row>
    <row r="200" ht="14.25" customHeight="1">
      <c r="A200" s="107"/>
      <c r="B200" s="82"/>
    </row>
    <row r="201" ht="14.25" customHeight="1">
      <c r="A201" s="107"/>
      <c r="B201" s="82"/>
    </row>
    <row r="202" ht="14.25" customHeight="1">
      <c r="A202" s="107"/>
      <c r="B202" s="82"/>
    </row>
    <row r="203" ht="14.25" customHeight="1">
      <c r="A203" s="107"/>
      <c r="B203" s="82"/>
    </row>
    <row r="204" ht="14.25" customHeight="1">
      <c r="A204" s="107"/>
      <c r="B204" s="82"/>
    </row>
    <row r="205" ht="14.25" customHeight="1">
      <c r="A205" s="107"/>
      <c r="B205" s="82"/>
    </row>
    <row r="206" ht="14.25" customHeight="1">
      <c r="A206" s="107"/>
      <c r="B206" s="82"/>
    </row>
    <row r="207" ht="14.25" customHeight="1">
      <c r="A207" s="107"/>
      <c r="B207" s="82"/>
    </row>
    <row r="208" ht="14.25" customHeight="1">
      <c r="A208" s="107"/>
      <c r="B208" s="82"/>
    </row>
    <row r="209" ht="14.25" customHeight="1">
      <c r="A209" s="107"/>
      <c r="B209" s="82"/>
    </row>
    <row r="210" ht="14.25" customHeight="1">
      <c r="A210" s="107"/>
      <c r="B210" s="82"/>
    </row>
    <row r="211" ht="14.25" customHeight="1">
      <c r="A211" s="107"/>
      <c r="B211" s="82"/>
    </row>
    <row r="212" ht="14.25" customHeight="1">
      <c r="A212" s="107"/>
      <c r="B212" s="82"/>
    </row>
    <row r="213" ht="14.25" customHeight="1">
      <c r="A213" s="107"/>
      <c r="B213" s="82"/>
    </row>
    <row r="214" ht="14.25" customHeight="1">
      <c r="A214" s="107"/>
      <c r="B214" s="82"/>
    </row>
    <row r="215" ht="14.25" customHeight="1">
      <c r="A215" s="107"/>
      <c r="B215" s="82"/>
    </row>
    <row r="216" ht="14.25" customHeight="1">
      <c r="A216" s="107"/>
      <c r="B216" s="82"/>
    </row>
    <row r="217" ht="14.25" customHeight="1">
      <c r="A217" s="107"/>
      <c r="B217" s="82"/>
    </row>
    <row r="218" ht="14.25" customHeight="1">
      <c r="A218" s="107"/>
      <c r="B218" s="82"/>
    </row>
    <row r="219" ht="14.25" customHeight="1">
      <c r="A219" s="107"/>
      <c r="B219" s="82"/>
    </row>
    <row r="220" ht="14.25" customHeight="1">
      <c r="A220" s="107"/>
      <c r="B220" s="82"/>
    </row>
    <row r="221" ht="14.25" customHeight="1">
      <c r="A221" s="107"/>
      <c r="B221" s="82"/>
    </row>
    <row r="222" ht="14.25" customHeight="1">
      <c r="A222" s="107"/>
      <c r="B222" s="82"/>
    </row>
    <row r="223" ht="14.25" customHeight="1">
      <c r="A223" s="107"/>
      <c r="B223" s="82"/>
    </row>
    <row r="224" ht="14.25" customHeight="1">
      <c r="A224" s="107"/>
      <c r="B224" s="82"/>
    </row>
    <row r="225" ht="14.25" customHeight="1">
      <c r="A225" s="107"/>
      <c r="B225" s="82"/>
    </row>
    <row r="226" ht="14.25" customHeight="1">
      <c r="A226" s="107"/>
      <c r="B226" s="82"/>
    </row>
    <row r="227" ht="14.25" customHeight="1">
      <c r="A227" s="107"/>
      <c r="B227" s="82"/>
    </row>
    <row r="228" ht="14.25" customHeight="1">
      <c r="A228" s="107"/>
      <c r="B228" s="82"/>
    </row>
    <row r="229" ht="14.25" customHeight="1">
      <c r="A229" s="107"/>
      <c r="B229" s="82"/>
    </row>
    <row r="230" ht="14.25" customHeight="1">
      <c r="A230" s="107"/>
      <c r="B230" s="82"/>
    </row>
    <row r="231" ht="14.25" customHeight="1">
      <c r="A231" s="107"/>
      <c r="B231" s="82"/>
    </row>
    <row r="232" ht="14.25" customHeight="1">
      <c r="A232" s="107"/>
      <c r="B232" s="82"/>
    </row>
    <row r="233" ht="14.25" customHeight="1">
      <c r="A233" s="107"/>
      <c r="B233" s="82"/>
    </row>
    <row r="234" ht="14.25" customHeight="1">
      <c r="A234" s="107"/>
      <c r="B234" s="82"/>
    </row>
    <row r="235" ht="14.25" customHeight="1">
      <c r="A235" s="107"/>
      <c r="B235" s="82"/>
    </row>
    <row r="236" ht="14.25" customHeight="1">
      <c r="A236" s="107"/>
      <c r="B236" s="82"/>
    </row>
    <row r="237" ht="14.25" customHeight="1">
      <c r="A237" s="107"/>
      <c r="B237" s="82"/>
    </row>
    <row r="238" ht="14.25" customHeight="1">
      <c r="A238" s="107"/>
      <c r="B238" s="82"/>
    </row>
    <row r="239" ht="14.25" customHeight="1">
      <c r="A239" s="107"/>
      <c r="B239" s="82"/>
    </row>
    <row r="240" ht="14.25" customHeight="1">
      <c r="A240" s="107"/>
      <c r="B240" s="82"/>
    </row>
    <row r="241" ht="14.25" customHeight="1">
      <c r="A241" s="107"/>
      <c r="B241" s="82"/>
    </row>
    <row r="242" ht="14.25" customHeight="1">
      <c r="A242" s="107"/>
      <c r="B242" s="82"/>
    </row>
    <row r="243" ht="14.25" customHeight="1">
      <c r="A243" s="107"/>
      <c r="B243" s="82"/>
    </row>
    <row r="244" ht="14.25" customHeight="1">
      <c r="A244" s="107"/>
      <c r="B244" s="82"/>
    </row>
    <row r="245" ht="14.25" customHeight="1">
      <c r="A245" s="107"/>
      <c r="B245" s="82"/>
    </row>
    <row r="246" ht="14.25" customHeight="1">
      <c r="A246" s="107"/>
      <c r="B246" s="82"/>
    </row>
    <row r="247" ht="14.25" customHeight="1">
      <c r="A247" s="107"/>
      <c r="B247" s="82"/>
    </row>
    <row r="248" ht="14.25" customHeight="1">
      <c r="A248" s="107"/>
      <c r="B248" s="82"/>
    </row>
    <row r="249" ht="14.25" customHeight="1">
      <c r="A249" s="107"/>
      <c r="B249" s="82"/>
    </row>
    <row r="250" ht="14.25" customHeight="1">
      <c r="A250" s="107"/>
      <c r="B250" s="82"/>
    </row>
    <row r="251" ht="14.25" customHeight="1">
      <c r="A251" s="107"/>
      <c r="B251" s="82"/>
    </row>
    <row r="252" ht="14.25" customHeight="1">
      <c r="A252" s="107"/>
      <c r="B252" s="82"/>
    </row>
    <row r="253" ht="14.25" customHeight="1">
      <c r="A253" s="107"/>
      <c r="B253" s="82"/>
    </row>
    <row r="254" ht="14.25" customHeight="1">
      <c r="A254" s="107"/>
      <c r="B254" s="82"/>
    </row>
    <row r="255" ht="14.25" customHeight="1">
      <c r="A255" s="107"/>
      <c r="B255" s="82"/>
    </row>
    <row r="256" ht="14.25" customHeight="1">
      <c r="A256" s="107"/>
      <c r="B256" s="82"/>
    </row>
    <row r="257" ht="14.25" customHeight="1">
      <c r="A257" s="107"/>
      <c r="B257" s="82"/>
    </row>
    <row r="258" ht="14.25" customHeight="1">
      <c r="A258" s="107"/>
      <c r="B258" s="82"/>
    </row>
    <row r="259" ht="14.25" customHeight="1">
      <c r="A259" s="107"/>
      <c r="B259" s="82"/>
    </row>
    <row r="260" ht="14.25" customHeight="1">
      <c r="A260" s="107"/>
      <c r="B260" s="82"/>
    </row>
    <row r="261" ht="14.25" customHeight="1">
      <c r="A261" s="107"/>
      <c r="B261" s="82"/>
    </row>
    <row r="262" ht="14.25" customHeight="1">
      <c r="A262" s="107"/>
      <c r="B262" s="82"/>
    </row>
    <row r="263" ht="14.25" customHeight="1">
      <c r="A263" s="107"/>
      <c r="B263" s="82"/>
    </row>
    <row r="264" ht="14.25" customHeight="1">
      <c r="A264" s="107"/>
      <c r="B264" s="82"/>
    </row>
    <row r="265" ht="14.25" customHeight="1">
      <c r="A265" s="107"/>
      <c r="B265" s="82"/>
    </row>
    <row r="266" ht="14.25" customHeight="1">
      <c r="A266" s="107"/>
      <c r="B266" s="82"/>
    </row>
    <row r="267" ht="14.25" customHeight="1">
      <c r="A267" s="107"/>
      <c r="B267" s="82"/>
    </row>
    <row r="268" ht="14.25" customHeight="1">
      <c r="A268" s="107"/>
      <c r="B268" s="82"/>
    </row>
    <row r="269" ht="14.25" customHeight="1">
      <c r="A269" s="107"/>
      <c r="B269" s="82"/>
    </row>
    <row r="270" ht="14.25" customHeight="1">
      <c r="A270" s="107"/>
      <c r="B270" s="82"/>
    </row>
    <row r="271" ht="14.25" customHeight="1">
      <c r="A271" s="107"/>
      <c r="B271" s="82"/>
    </row>
    <row r="272" ht="14.25" customHeight="1">
      <c r="A272" s="107"/>
      <c r="B272" s="82"/>
    </row>
    <row r="273" ht="14.25" customHeight="1">
      <c r="A273" s="107"/>
      <c r="B273" s="82"/>
    </row>
    <row r="274" ht="14.25" customHeight="1">
      <c r="A274" s="107"/>
      <c r="B274" s="82"/>
    </row>
    <row r="275" ht="14.25" customHeight="1">
      <c r="A275" s="107"/>
      <c r="B275" s="82"/>
    </row>
    <row r="276" ht="14.25" customHeight="1">
      <c r="A276" s="107"/>
      <c r="B276" s="82"/>
    </row>
    <row r="277" ht="14.25" customHeight="1">
      <c r="A277" s="107"/>
      <c r="B277" s="82"/>
    </row>
    <row r="278" ht="14.25" customHeight="1">
      <c r="A278" s="107"/>
      <c r="B278" s="82"/>
    </row>
    <row r="279" ht="14.25" customHeight="1">
      <c r="A279" s="107"/>
      <c r="B279" s="82"/>
    </row>
    <row r="280" ht="14.25" customHeight="1">
      <c r="A280" s="107"/>
      <c r="B280" s="82"/>
    </row>
    <row r="281" ht="14.25" customHeight="1">
      <c r="A281" s="107"/>
      <c r="B281" s="82"/>
    </row>
    <row r="282" ht="14.25" customHeight="1">
      <c r="A282" s="107"/>
      <c r="B282" s="82"/>
    </row>
    <row r="283" ht="14.25" customHeight="1">
      <c r="A283" s="107"/>
      <c r="B283" s="82"/>
    </row>
    <row r="284" ht="14.25" customHeight="1">
      <c r="A284" s="107"/>
      <c r="B284" s="82"/>
    </row>
    <row r="285" ht="14.25" customHeight="1">
      <c r="A285" s="107"/>
      <c r="B285" s="82"/>
    </row>
    <row r="286" ht="14.25" customHeight="1">
      <c r="A286" s="107"/>
      <c r="B286" s="82"/>
    </row>
    <row r="287" ht="14.25" customHeight="1">
      <c r="A287" s="107"/>
      <c r="B287" s="82"/>
    </row>
    <row r="288" ht="14.25" customHeight="1">
      <c r="A288" s="107"/>
      <c r="B288" s="82"/>
    </row>
    <row r="289" ht="14.25" customHeight="1">
      <c r="A289" s="107"/>
      <c r="B289" s="82"/>
    </row>
    <row r="290" ht="14.25" customHeight="1">
      <c r="A290" s="107"/>
      <c r="B290" s="82"/>
    </row>
    <row r="291" ht="14.25" customHeight="1">
      <c r="A291" s="107"/>
      <c r="B291" s="82"/>
    </row>
    <row r="292" ht="14.25" customHeight="1">
      <c r="A292" s="107"/>
      <c r="B292" s="82"/>
    </row>
    <row r="293" ht="14.25" customHeight="1">
      <c r="A293" s="107"/>
      <c r="B293" s="82"/>
    </row>
    <row r="294" ht="14.25" customHeight="1">
      <c r="A294" s="107"/>
      <c r="B294" s="82"/>
    </row>
    <row r="295" ht="14.25" customHeight="1">
      <c r="A295" s="107"/>
      <c r="B295" s="82"/>
    </row>
    <row r="296" ht="14.25" customHeight="1">
      <c r="A296" s="107"/>
      <c r="B296" s="82"/>
    </row>
    <row r="297" ht="14.25" customHeight="1">
      <c r="A297" s="107"/>
      <c r="B297" s="82"/>
    </row>
    <row r="298" ht="14.25" customHeight="1">
      <c r="A298" s="107"/>
      <c r="B298" s="82"/>
    </row>
    <row r="299" ht="14.25" customHeight="1">
      <c r="A299" s="107"/>
      <c r="B299" s="82"/>
    </row>
    <row r="300" ht="14.25" customHeight="1">
      <c r="A300" s="107"/>
      <c r="B300" s="82"/>
    </row>
    <row r="301" ht="14.25" customHeight="1">
      <c r="A301" s="107"/>
      <c r="B301" s="82"/>
    </row>
    <row r="302" ht="14.25" customHeight="1">
      <c r="A302" s="107"/>
      <c r="B302" s="82"/>
    </row>
    <row r="303" ht="14.25" customHeight="1">
      <c r="A303" s="107"/>
      <c r="B303" s="82"/>
    </row>
    <row r="304" ht="14.25" customHeight="1">
      <c r="A304" s="107"/>
      <c r="B304" s="82"/>
    </row>
    <row r="305" ht="14.25" customHeight="1">
      <c r="A305" s="107"/>
      <c r="B305" s="82"/>
    </row>
    <row r="306" ht="14.25" customHeight="1">
      <c r="A306" s="107"/>
      <c r="B306" s="82"/>
    </row>
    <row r="307" ht="14.25" customHeight="1">
      <c r="A307" s="107"/>
      <c r="B307" s="82"/>
    </row>
    <row r="308" ht="14.25" customHeight="1">
      <c r="A308" s="107"/>
      <c r="B308" s="82"/>
    </row>
    <row r="309" ht="14.25" customHeight="1">
      <c r="A309" s="107"/>
      <c r="B309" s="82"/>
    </row>
    <row r="310" ht="14.25" customHeight="1">
      <c r="A310" s="107"/>
      <c r="B310" s="82"/>
    </row>
    <row r="311" ht="14.25" customHeight="1">
      <c r="A311" s="107"/>
      <c r="B311" s="82"/>
    </row>
    <row r="312" ht="14.25" customHeight="1">
      <c r="A312" s="107"/>
      <c r="B312" s="82"/>
    </row>
    <row r="313" ht="14.25" customHeight="1">
      <c r="A313" s="107"/>
      <c r="B313" s="82"/>
    </row>
    <row r="314" ht="14.25" customHeight="1">
      <c r="A314" s="107"/>
      <c r="B314" s="82"/>
    </row>
    <row r="315" ht="14.25" customHeight="1">
      <c r="A315" s="107"/>
      <c r="B315" s="82"/>
    </row>
    <row r="316" ht="14.25" customHeight="1">
      <c r="A316" s="107"/>
      <c r="B316" s="82"/>
    </row>
    <row r="317" ht="14.25" customHeight="1">
      <c r="A317" s="107"/>
      <c r="B317" s="82"/>
    </row>
    <row r="318" ht="14.25" customHeight="1">
      <c r="A318" s="107"/>
      <c r="B318" s="82"/>
    </row>
    <row r="319" ht="14.25" customHeight="1">
      <c r="A319" s="107"/>
      <c r="B319" s="82"/>
    </row>
    <row r="320" ht="14.25" customHeight="1">
      <c r="A320" s="107"/>
      <c r="B320" s="82"/>
    </row>
    <row r="321" ht="14.25" customHeight="1">
      <c r="A321" s="107"/>
      <c r="B321" s="82"/>
    </row>
    <row r="322" ht="14.25" customHeight="1">
      <c r="A322" s="107"/>
      <c r="B322" s="82"/>
    </row>
    <row r="323" ht="14.25" customHeight="1">
      <c r="A323" s="107"/>
      <c r="B323" s="82"/>
    </row>
    <row r="324" ht="14.25" customHeight="1">
      <c r="A324" s="107"/>
      <c r="B324" s="82"/>
    </row>
    <row r="325" ht="14.25" customHeight="1">
      <c r="A325" s="107"/>
      <c r="B325" s="82"/>
    </row>
    <row r="326" ht="14.25" customHeight="1">
      <c r="A326" s="107"/>
      <c r="B326" s="82"/>
    </row>
    <row r="327" ht="14.25" customHeight="1">
      <c r="A327" s="107"/>
      <c r="B327" s="82"/>
    </row>
    <row r="328" ht="14.25" customHeight="1">
      <c r="A328" s="107"/>
      <c r="B328" s="82"/>
    </row>
    <row r="329" ht="14.25" customHeight="1">
      <c r="A329" s="107"/>
      <c r="B329" s="82"/>
    </row>
    <row r="330" ht="14.25" customHeight="1">
      <c r="A330" s="107"/>
      <c r="B330" s="82"/>
    </row>
    <row r="331" ht="14.25" customHeight="1">
      <c r="A331" s="107"/>
      <c r="B331" s="82"/>
    </row>
    <row r="332" ht="14.25" customHeight="1">
      <c r="A332" s="107"/>
      <c r="B332" s="82"/>
    </row>
    <row r="333" ht="14.25" customHeight="1">
      <c r="A333" s="107"/>
      <c r="B333" s="82"/>
    </row>
    <row r="334" ht="14.25" customHeight="1">
      <c r="A334" s="107"/>
      <c r="B334" s="82"/>
    </row>
    <row r="335" ht="14.25" customHeight="1">
      <c r="A335" s="107"/>
      <c r="B335" s="82"/>
    </row>
    <row r="336" ht="14.25" customHeight="1">
      <c r="A336" s="107"/>
      <c r="B336" s="82"/>
    </row>
    <row r="337" ht="14.25" customHeight="1">
      <c r="A337" s="107"/>
      <c r="B337" s="82"/>
    </row>
    <row r="338" ht="14.25" customHeight="1">
      <c r="A338" s="107"/>
      <c r="B338" s="82"/>
    </row>
    <row r="339" ht="14.25" customHeight="1">
      <c r="A339" s="107"/>
      <c r="B339" s="82"/>
    </row>
    <row r="340" ht="14.25" customHeight="1">
      <c r="A340" s="107"/>
      <c r="B340" s="82"/>
    </row>
    <row r="341" ht="14.25" customHeight="1">
      <c r="A341" s="107"/>
      <c r="B341" s="82"/>
    </row>
    <row r="342" ht="14.25" customHeight="1">
      <c r="A342" s="107"/>
      <c r="B342" s="82"/>
    </row>
    <row r="343" ht="14.25" customHeight="1">
      <c r="A343" s="107"/>
      <c r="B343" s="82"/>
    </row>
    <row r="344" ht="14.25" customHeight="1">
      <c r="A344" s="107"/>
      <c r="B344" s="82"/>
    </row>
    <row r="345" ht="14.25" customHeight="1">
      <c r="A345" s="107"/>
      <c r="B345" s="82"/>
    </row>
    <row r="346" ht="14.25" customHeight="1">
      <c r="A346" s="107"/>
      <c r="B346" s="82"/>
    </row>
    <row r="347" ht="14.25" customHeight="1">
      <c r="A347" s="107"/>
      <c r="B347" s="82"/>
    </row>
    <row r="348" ht="14.25" customHeight="1">
      <c r="A348" s="107"/>
      <c r="B348" s="82"/>
    </row>
    <row r="349" ht="14.25" customHeight="1">
      <c r="A349" s="107"/>
      <c r="B349" s="82"/>
    </row>
    <row r="350" ht="14.25" customHeight="1">
      <c r="A350" s="107"/>
      <c r="B350" s="82"/>
    </row>
    <row r="351" ht="14.25" customHeight="1">
      <c r="A351" s="107"/>
      <c r="B351" s="82"/>
    </row>
    <row r="352" ht="14.25" customHeight="1">
      <c r="A352" s="107"/>
      <c r="B352" s="82"/>
    </row>
    <row r="353" ht="14.25" customHeight="1">
      <c r="A353" s="107"/>
      <c r="B353" s="82"/>
    </row>
    <row r="354" ht="14.25" customHeight="1">
      <c r="A354" s="107"/>
      <c r="B354" s="82"/>
    </row>
    <row r="355" ht="14.25" customHeight="1">
      <c r="A355" s="107"/>
      <c r="B355" s="82"/>
    </row>
    <row r="356" ht="14.25" customHeight="1">
      <c r="A356" s="107"/>
      <c r="B356" s="82"/>
    </row>
    <row r="357" ht="14.25" customHeight="1">
      <c r="A357" s="107"/>
      <c r="B357" s="82"/>
    </row>
    <row r="358" ht="14.25" customHeight="1">
      <c r="A358" s="107"/>
      <c r="B358" s="82"/>
    </row>
    <row r="359" ht="14.25" customHeight="1">
      <c r="A359" s="107"/>
      <c r="B359" s="82"/>
    </row>
    <row r="360" ht="14.25" customHeight="1">
      <c r="A360" s="107"/>
      <c r="B360" s="82"/>
    </row>
    <row r="361" ht="14.25" customHeight="1">
      <c r="A361" s="107"/>
      <c r="B361" s="82"/>
    </row>
    <row r="362" ht="15.75" customHeight="1">
      <c r="A362" s="107"/>
    </row>
    <row r="363" ht="15.75" customHeight="1">
      <c r="A363" s="107"/>
    </row>
    <row r="364" ht="15.75" customHeight="1">
      <c r="A364" s="107"/>
    </row>
    <row r="365" ht="15.75" customHeight="1">
      <c r="A365" s="107"/>
    </row>
    <row r="366" ht="15.75" customHeight="1">
      <c r="A366" s="107"/>
    </row>
    <row r="367" ht="15.75" customHeight="1">
      <c r="A367" s="107"/>
    </row>
    <row r="368" ht="15.75" customHeight="1">
      <c r="A368" s="107"/>
    </row>
    <row r="369" ht="15.75" customHeight="1">
      <c r="A369" s="107"/>
    </row>
    <row r="370" ht="15.75" customHeight="1">
      <c r="A370" s="107"/>
    </row>
    <row r="371" ht="15.75" customHeight="1">
      <c r="A371" s="107"/>
    </row>
    <row r="372" ht="15.75" customHeight="1">
      <c r="A372" s="107"/>
    </row>
    <row r="373" ht="15.75" customHeight="1">
      <c r="A373" s="107"/>
    </row>
    <row r="374" ht="15.75" customHeight="1">
      <c r="A374" s="107"/>
    </row>
    <row r="375" ht="15.75" customHeight="1">
      <c r="A375" s="107"/>
    </row>
    <row r="376" ht="15.75" customHeight="1">
      <c r="A376" s="107"/>
    </row>
    <row r="377" ht="15.75" customHeight="1">
      <c r="A377" s="107"/>
    </row>
    <row r="378" ht="15.75" customHeight="1">
      <c r="A378" s="107"/>
    </row>
    <row r="379" ht="15.75" customHeight="1">
      <c r="A379" s="107"/>
    </row>
    <row r="380" ht="15.75" customHeight="1">
      <c r="A380" s="107"/>
    </row>
    <row r="381" ht="15.75" customHeight="1">
      <c r="A381" s="107"/>
    </row>
    <row r="382" ht="15.75" customHeight="1">
      <c r="A382" s="107"/>
    </row>
    <row r="383" ht="15.75" customHeight="1">
      <c r="A383" s="107"/>
    </row>
    <row r="384" ht="15.75" customHeight="1">
      <c r="A384" s="107"/>
    </row>
    <row r="385" ht="15.75" customHeight="1">
      <c r="A385" s="107"/>
    </row>
    <row r="386" ht="15.75" customHeight="1">
      <c r="A386" s="107"/>
    </row>
    <row r="387" ht="15.75" customHeight="1">
      <c r="A387" s="107"/>
    </row>
    <row r="388" ht="15.75" customHeight="1">
      <c r="A388" s="107"/>
    </row>
    <row r="389" ht="15.75" customHeight="1">
      <c r="A389" s="107"/>
    </row>
    <row r="390" ht="15.75" customHeight="1">
      <c r="A390" s="107"/>
    </row>
    <row r="391" ht="15.75" customHeight="1">
      <c r="A391" s="107"/>
    </row>
    <row r="392" ht="15.75" customHeight="1">
      <c r="A392" s="107"/>
    </row>
    <row r="393" ht="15.75" customHeight="1">
      <c r="A393" s="107"/>
    </row>
    <row r="394" ht="15.75" customHeight="1">
      <c r="A394" s="107"/>
    </row>
    <row r="395" ht="15.75" customHeight="1">
      <c r="A395" s="107"/>
    </row>
    <row r="396" ht="15.75" customHeight="1">
      <c r="A396" s="107"/>
    </row>
    <row r="397" ht="15.75" customHeight="1">
      <c r="A397" s="107"/>
    </row>
    <row r="398" ht="15.75" customHeight="1">
      <c r="A398" s="107"/>
    </row>
    <row r="399" ht="15.75" customHeight="1">
      <c r="A399" s="107"/>
    </row>
    <row r="400" ht="15.75" customHeight="1">
      <c r="A400" s="107"/>
    </row>
    <row r="401" ht="15.75" customHeight="1">
      <c r="A401" s="107"/>
    </row>
    <row r="402" ht="15.75" customHeight="1">
      <c r="A402" s="107"/>
    </row>
    <row r="403" ht="15.75" customHeight="1">
      <c r="A403" s="107"/>
    </row>
    <row r="404" ht="15.75" customHeight="1">
      <c r="A404" s="107"/>
    </row>
    <row r="405" ht="15.75" customHeight="1">
      <c r="A405" s="107"/>
    </row>
    <row r="406" ht="15.75" customHeight="1">
      <c r="A406" s="107"/>
    </row>
    <row r="407" ht="15.75" customHeight="1">
      <c r="A407" s="107"/>
    </row>
    <row r="408" ht="15.75" customHeight="1">
      <c r="A408" s="107"/>
    </row>
    <row r="409" ht="15.75" customHeight="1">
      <c r="A409" s="107"/>
    </row>
    <row r="410" ht="15.75" customHeight="1">
      <c r="A410" s="107"/>
    </row>
    <row r="411" ht="15.75" customHeight="1">
      <c r="A411" s="107"/>
    </row>
    <row r="412" ht="15.75" customHeight="1">
      <c r="A412" s="107"/>
    </row>
    <row r="413" ht="15.75" customHeight="1">
      <c r="A413" s="107"/>
    </row>
    <row r="414" ht="15.75" customHeight="1">
      <c r="A414" s="107"/>
    </row>
    <row r="415" ht="15.75" customHeight="1">
      <c r="A415" s="107"/>
    </row>
    <row r="416" ht="15.75" customHeight="1">
      <c r="A416" s="107"/>
    </row>
    <row r="417" ht="15.75" customHeight="1">
      <c r="A417" s="107"/>
    </row>
    <row r="418" ht="15.75" customHeight="1">
      <c r="A418" s="107"/>
    </row>
    <row r="419" ht="15.75" customHeight="1">
      <c r="A419" s="107"/>
    </row>
    <row r="420" ht="15.75" customHeight="1">
      <c r="A420" s="107"/>
    </row>
    <row r="421" ht="15.75" customHeight="1">
      <c r="A421" s="107"/>
    </row>
    <row r="422" ht="15.75" customHeight="1">
      <c r="A422" s="107"/>
    </row>
    <row r="423" ht="15.75" customHeight="1">
      <c r="A423" s="107"/>
    </row>
    <row r="424" ht="15.75" customHeight="1">
      <c r="A424" s="107"/>
    </row>
    <row r="425" ht="15.75" customHeight="1">
      <c r="A425" s="107"/>
    </row>
    <row r="426" ht="15.75" customHeight="1">
      <c r="A426" s="107"/>
    </row>
    <row r="427" ht="15.75" customHeight="1">
      <c r="A427" s="107"/>
    </row>
    <row r="428" ht="15.75" customHeight="1">
      <c r="A428" s="107"/>
    </row>
    <row r="429" ht="15.75" customHeight="1">
      <c r="A429" s="107"/>
    </row>
    <row r="430" ht="15.75" customHeight="1">
      <c r="A430" s="107"/>
    </row>
    <row r="431" ht="15.75" customHeight="1">
      <c r="A431" s="107"/>
    </row>
    <row r="432" ht="15.75" customHeight="1">
      <c r="A432" s="107"/>
    </row>
    <row r="433" ht="15.75" customHeight="1">
      <c r="A433" s="107"/>
    </row>
    <row r="434" ht="15.75" customHeight="1">
      <c r="A434" s="107"/>
    </row>
    <row r="435" ht="15.75" customHeight="1">
      <c r="A435" s="107"/>
    </row>
    <row r="436" ht="15.75" customHeight="1">
      <c r="A436" s="107"/>
    </row>
    <row r="437" ht="15.75" customHeight="1">
      <c r="A437" s="107"/>
    </row>
    <row r="438" ht="15.75" customHeight="1">
      <c r="A438" s="107"/>
    </row>
    <row r="439" ht="15.75" customHeight="1">
      <c r="A439" s="107"/>
    </row>
    <row r="440" ht="15.75" customHeight="1">
      <c r="A440" s="107"/>
    </row>
    <row r="441" ht="15.75" customHeight="1">
      <c r="A441" s="107"/>
    </row>
    <row r="442" ht="15.75" customHeight="1">
      <c r="A442" s="107"/>
    </row>
    <row r="443" ht="15.75" customHeight="1">
      <c r="A443" s="107"/>
    </row>
    <row r="444" ht="15.75" customHeight="1">
      <c r="A444" s="107"/>
    </row>
    <row r="445" ht="15.75" customHeight="1">
      <c r="A445" s="107"/>
    </row>
    <row r="446" ht="15.75" customHeight="1">
      <c r="A446" s="107"/>
    </row>
    <row r="447" ht="15.75" customHeight="1">
      <c r="A447" s="107"/>
    </row>
    <row r="448" ht="15.75" customHeight="1">
      <c r="A448" s="107"/>
    </row>
    <row r="449" ht="15.75" customHeight="1">
      <c r="A449" s="107"/>
    </row>
    <row r="450" ht="15.75" customHeight="1">
      <c r="A450" s="107"/>
    </row>
    <row r="451" ht="15.75" customHeight="1">
      <c r="A451" s="107"/>
    </row>
    <row r="452" ht="15.75" customHeight="1">
      <c r="A452" s="107"/>
    </row>
    <row r="453" ht="15.75" customHeight="1">
      <c r="A453" s="107"/>
    </row>
    <row r="454" ht="15.75" customHeight="1">
      <c r="A454" s="107"/>
    </row>
    <row r="455" ht="15.75" customHeight="1">
      <c r="A455" s="107"/>
    </row>
    <row r="456" ht="15.75" customHeight="1">
      <c r="A456" s="107"/>
    </row>
    <row r="457" ht="15.75" customHeight="1">
      <c r="A457" s="107"/>
    </row>
    <row r="458" ht="15.75" customHeight="1">
      <c r="A458" s="107"/>
    </row>
    <row r="459" ht="15.75" customHeight="1">
      <c r="A459" s="107"/>
    </row>
    <row r="460" ht="15.75" customHeight="1">
      <c r="A460" s="107"/>
    </row>
    <row r="461" ht="15.75" customHeight="1">
      <c r="A461" s="107"/>
    </row>
    <row r="462" ht="15.75" customHeight="1">
      <c r="A462" s="107"/>
    </row>
    <row r="463" ht="15.75" customHeight="1">
      <c r="A463" s="107"/>
    </row>
    <row r="464" ht="15.75" customHeight="1">
      <c r="A464" s="107"/>
    </row>
    <row r="465" ht="15.75" customHeight="1">
      <c r="A465" s="107"/>
    </row>
    <row r="466" ht="15.75" customHeight="1">
      <c r="A466" s="107"/>
    </row>
    <row r="467" ht="15.75" customHeight="1">
      <c r="A467" s="107"/>
    </row>
    <row r="468" ht="15.75" customHeight="1">
      <c r="A468" s="107"/>
    </row>
    <row r="469" ht="15.75" customHeight="1">
      <c r="A469" s="107"/>
    </row>
    <row r="470" ht="15.75" customHeight="1">
      <c r="A470" s="107"/>
    </row>
    <row r="471" ht="15.75" customHeight="1">
      <c r="A471" s="107"/>
    </row>
    <row r="472" ht="15.75" customHeight="1">
      <c r="A472" s="107"/>
    </row>
    <row r="473" ht="15.75" customHeight="1">
      <c r="A473" s="107"/>
    </row>
    <row r="474" ht="15.75" customHeight="1">
      <c r="A474" s="107"/>
    </row>
    <row r="475" ht="15.75" customHeight="1">
      <c r="A475" s="107"/>
    </row>
    <row r="476" ht="15.75" customHeight="1">
      <c r="A476" s="107"/>
    </row>
    <row r="477" ht="15.75" customHeight="1">
      <c r="A477" s="107"/>
    </row>
    <row r="478" ht="15.75" customHeight="1">
      <c r="A478" s="107"/>
    </row>
    <row r="479" ht="15.75" customHeight="1">
      <c r="A479" s="107"/>
    </row>
    <row r="480" ht="15.75" customHeight="1">
      <c r="A480" s="107"/>
    </row>
    <row r="481" ht="15.75" customHeight="1">
      <c r="A481" s="107"/>
    </row>
    <row r="482" ht="15.75" customHeight="1">
      <c r="A482" s="107"/>
    </row>
    <row r="483" ht="15.75" customHeight="1">
      <c r="A483" s="107"/>
    </row>
    <row r="484" ht="15.75" customHeight="1">
      <c r="A484" s="107"/>
    </row>
    <row r="485" ht="15.75" customHeight="1">
      <c r="A485" s="107"/>
    </row>
    <row r="486" ht="15.75" customHeight="1">
      <c r="A486" s="107"/>
    </row>
    <row r="487" ht="15.75" customHeight="1">
      <c r="A487" s="107"/>
    </row>
    <row r="488" ht="15.75" customHeight="1">
      <c r="A488" s="107"/>
    </row>
    <row r="489" ht="15.75" customHeight="1">
      <c r="A489" s="107"/>
    </row>
    <row r="490" ht="15.75" customHeight="1">
      <c r="A490" s="107"/>
    </row>
    <row r="491" ht="15.75" customHeight="1">
      <c r="A491" s="107"/>
    </row>
    <row r="492" ht="15.75" customHeight="1">
      <c r="A492" s="107"/>
    </row>
    <row r="493" ht="15.75" customHeight="1">
      <c r="A493" s="107"/>
    </row>
    <row r="494" ht="15.75" customHeight="1">
      <c r="A494" s="107"/>
    </row>
    <row r="495" ht="15.75" customHeight="1">
      <c r="A495" s="107"/>
    </row>
    <row r="496" ht="15.75" customHeight="1">
      <c r="A496" s="107"/>
    </row>
    <row r="497" ht="15.75" customHeight="1">
      <c r="A497" s="107"/>
    </row>
    <row r="498" ht="15.75" customHeight="1">
      <c r="A498" s="107"/>
    </row>
    <row r="499" ht="15.75" customHeight="1">
      <c r="A499" s="107"/>
    </row>
    <row r="500" ht="15.75" customHeight="1">
      <c r="A500" s="107"/>
    </row>
    <row r="501" ht="15.75" customHeight="1">
      <c r="A501" s="107"/>
    </row>
    <row r="502" ht="15.75" customHeight="1">
      <c r="A502" s="107"/>
    </row>
    <row r="503" ht="15.75" customHeight="1">
      <c r="A503" s="107"/>
    </row>
    <row r="504" ht="15.75" customHeight="1">
      <c r="A504" s="107"/>
    </row>
    <row r="505" ht="15.75" customHeight="1">
      <c r="A505" s="107"/>
    </row>
    <row r="506" ht="15.75" customHeight="1">
      <c r="A506" s="107"/>
    </row>
    <row r="507" ht="15.75" customHeight="1">
      <c r="A507" s="107"/>
    </row>
    <row r="508" ht="15.75" customHeight="1">
      <c r="A508" s="107"/>
    </row>
    <row r="509" ht="15.75" customHeight="1">
      <c r="A509" s="107"/>
    </row>
    <row r="510" ht="15.75" customHeight="1">
      <c r="A510" s="107"/>
    </row>
    <row r="511" ht="15.75" customHeight="1">
      <c r="A511" s="107"/>
    </row>
    <row r="512" ht="15.75" customHeight="1">
      <c r="A512" s="107"/>
    </row>
    <row r="513" ht="15.75" customHeight="1">
      <c r="A513" s="107"/>
    </row>
    <row r="514" ht="15.75" customHeight="1">
      <c r="A514" s="107"/>
    </row>
    <row r="515" ht="15.75" customHeight="1">
      <c r="A515" s="107"/>
    </row>
    <row r="516" ht="15.75" customHeight="1">
      <c r="A516" s="107"/>
    </row>
    <row r="517" ht="15.75" customHeight="1">
      <c r="A517" s="107"/>
    </row>
    <row r="518" ht="15.75" customHeight="1">
      <c r="A518" s="107"/>
    </row>
    <row r="519" ht="15.75" customHeight="1">
      <c r="A519" s="107"/>
    </row>
    <row r="520" ht="15.75" customHeight="1">
      <c r="A520" s="107"/>
    </row>
    <row r="521" ht="15.75" customHeight="1">
      <c r="A521" s="107"/>
    </row>
    <row r="522" ht="15.75" customHeight="1">
      <c r="A522" s="107"/>
    </row>
    <row r="523" ht="15.75" customHeight="1">
      <c r="A523" s="107"/>
    </row>
    <row r="524" ht="15.75" customHeight="1">
      <c r="A524" s="107"/>
    </row>
    <row r="525" ht="15.75" customHeight="1">
      <c r="A525" s="107"/>
    </row>
    <row r="526" ht="15.75" customHeight="1">
      <c r="A526" s="107"/>
    </row>
    <row r="527" ht="15.75" customHeight="1">
      <c r="A527" s="107"/>
    </row>
    <row r="528" ht="15.75" customHeight="1">
      <c r="A528" s="107"/>
    </row>
    <row r="529" ht="15.75" customHeight="1">
      <c r="A529" s="107"/>
    </row>
    <row r="530" ht="15.75" customHeight="1">
      <c r="A530" s="107"/>
    </row>
    <row r="531" ht="15.75" customHeight="1">
      <c r="A531" s="107"/>
    </row>
    <row r="532" ht="15.75" customHeight="1">
      <c r="A532" s="107"/>
    </row>
    <row r="533" ht="15.75" customHeight="1">
      <c r="A533" s="107"/>
    </row>
    <row r="534" ht="15.75" customHeight="1">
      <c r="A534" s="107"/>
    </row>
    <row r="535" ht="15.75" customHeight="1">
      <c r="A535" s="107"/>
    </row>
    <row r="536" ht="15.75" customHeight="1">
      <c r="A536" s="107"/>
    </row>
    <row r="537" ht="15.75" customHeight="1">
      <c r="A537" s="107"/>
    </row>
    <row r="538" ht="15.75" customHeight="1">
      <c r="A538" s="107"/>
    </row>
    <row r="539" ht="15.75" customHeight="1">
      <c r="A539" s="107"/>
    </row>
    <row r="540" ht="15.75" customHeight="1">
      <c r="A540" s="107"/>
    </row>
    <row r="541" ht="15.75" customHeight="1">
      <c r="A541" s="107"/>
    </row>
    <row r="542" ht="15.75" customHeight="1">
      <c r="A542" s="107"/>
    </row>
    <row r="543" ht="15.75" customHeight="1">
      <c r="A543" s="107"/>
    </row>
    <row r="544" ht="15.75" customHeight="1">
      <c r="A544" s="107"/>
    </row>
    <row r="545" ht="15.75" customHeight="1">
      <c r="A545" s="107"/>
    </row>
    <row r="546" ht="15.75" customHeight="1">
      <c r="A546" s="107"/>
    </row>
    <row r="547" ht="15.75" customHeight="1">
      <c r="A547" s="107"/>
    </row>
    <row r="548" ht="15.75" customHeight="1">
      <c r="A548" s="107"/>
    </row>
    <row r="549" ht="15.75" customHeight="1">
      <c r="A549" s="107"/>
    </row>
    <row r="550" ht="15.75" customHeight="1">
      <c r="A550" s="107"/>
    </row>
    <row r="551" ht="15.75" customHeight="1">
      <c r="A551" s="107"/>
    </row>
    <row r="552" ht="15.75" customHeight="1">
      <c r="A552" s="107"/>
    </row>
    <row r="553" ht="15.75" customHeight="1">
      <c r="A553" s="107"/>
    </row>
    <row r="554" ht="15.75" customHeight="1">
      <c r="A554" s="107"/>
    </row>
    <row r="555" ht="15.75" customHeight="1">
      <c r="A555" s="107"/>
    </row>
    <row r="556" ht="15.75" customHeight="1">
      <c r="A556" s="107"/>
    </row>
    <row r="557" ht="15.75" customHeight="1">
      <c r="A557" s="107"/>
    </row>
    <row r="558" ht="15.75" customHeight="1">
      <c r="A558" s="107"/>
    </row>
    <row r="559" ht="15.75" customHeight="1">
      <c r="A559" s="107"/>
    </row>
    <row r="560" ht="15.75" customHeight="1">
      <c r="A560" s="107"/>
    </row>
    <row r="561" ht="15.75" customHeight="1">
      <c r="A561" s="107"/>
    </row>
    <row r="562" ht="15.75" customHeight="1">
      <c r="A562" s="107"/>
    </row>
    <row r="563" ht="15.75" customHeight="1">
      <c r="A563" s="107"/>
    </row>
    <row r="564" ht="15.75" customHeight="1">
      <c r="A564" s="107"/>
    </row>
    <row r="565" ht="15.75" customHeight="1">
      <c r="A565" s="107"/>
    </row>
    <row r="566" ht="15.75" customHeight="1">
      <c r="A566" s="107"/>
    </row>
    <row r="567" ht="15.75" customHeight="1">
      <c r="A567" s="107"/>
    </row>
    <row r="568" ht="15.75" customHeight="1">
      <c r="A568" s="107"/>
    </row>
    <row r="569" ht="15.75" customHeight="1">
      <c r="A569" s="107"/>
    </row>
    <row r="570" ht="15.75" customHeight="1">
      <c r="A570" s="107"/>
    </row>
    <row r="571" ht="15.75" customHeight="1">
      <c r="A571" s="107"/>
    </row>
    <row r="572" ht="15.75" customHeight="1">
      <c r="A572" s="107"/>
    </row>
    <row r="573" ht="15.75" customHeight="1">
      <c r="A573" s="107"/>
    </row>
    <row r="574" ht="15.75" customHeight="1">
      <c r="A574" s="107"/>
    </row>
    <row r="575" ht="15.75" customHeight="1">
      <c r="A575" s="107"/>
    </row>
    <row r="576" ht="15.75" customHeight="1">
      <c r="A576" s="107"/>
    </row>
    <row r="577" ht="15.75" customHeight="1">
      <c r="A577" s="107"/>
    </row>
    <row r="578" ht="15.75" customHeight="1">
      <c r="A578" s="107"/>
    </row>
    <row r="579" ht="15.75" customHeight="1">
      <c r="A579" s="107"/>
    </row>
    <row r="580" ht="15.75" customHeight="1">
      <c r="A580" s="107"/>
    </row>
    <row r="581" ht="15.75" customHeight="1">
      <c r="A581" s="107"/>
    </row>
    <row r="582" ht="15.75" customHeight="1">
      <c r="A582" s="107"/>
    </row>
    <row r="583" ht="15.75" customHeight="1">
      <c r="A583" s="107"/>
    </row>
    <row r="584" ht="15.75" customHeight="1">
      <c r="A584" s="107"/>
    </row>
    <row r="585" ht="15.75" customHeight="1">
      <c r="A585" s="107"/>
    </row>
    <row r="586" ht="15.75" customHeight="1">
      <c r="A586" s="107"/>
    </row>
    <row r="587" ht="15.75" customHeight="1">
      <c r="A587" s="107"/>
    </row>
    <row r="588" ht="15.75" customHeight="1">
      <c r="A588" s="107"/>
    </row>
    <row r="589" ht="15.75" customHeight="1">
      <c r="A589" s="107"/>
    </row>
    <row r="590" ht="15.75" customHeight="1">
      <c r="A590" s="107"/>
    </row>
    <row r="591" ht="15.75" customHeight="1">
      <c r="A591" s="107"/>
    </row>
    <row r="592" ht="15.75" customHeight="1">
      <c r="A592" s="107"/>
    </row>
    <row r="593" ht="15.75" customHeight="1">
      <c r="A593" s="107"/>
    </row>
    <row r="594" ht="15.75" customHeight="1">
      <c r="A594" s="107"/>
    </row>
    <row r="595" ht="15.75" customHeight="1">
      <c r="A595" s="107"/>
    </row>
    <row r="596" ht="15.75" customHeight="1">
      <c r="A596" s="107"/>
    </row>
    <row r="597" ht="15.75" customHeight="1">
      <c r="A597" s="107"/>
    </row>
    <row r="598" ht="15.75" customHeight="1">
      <c r="A598" s="107"/>
    </row>
    <row r="599" ht="15.75" customHeight="1">
      <c r="A599" s="107"/>
    </row>
    <row r="600" ht="15.75" customHeight="1">
      <c r="A600" s="107"/>
    </row>
    <row r="601" ht="15.75" customHeight="1">
      <c r="A601" s="107"/>
    </row>
    <row r="602" ht="15.75" customHeight="1">
      <c r="A602" s="107"/>
    </row>
    <row r="603" ht="15.75" customHeight="1">
      <c r="A603" s="107"/>
    </row>
    <row r="604" ht="15.75" customHeight="1">
      <c r="A604" s="107"/>
    </row>
    <row r="605" ht="15.75" customHeight="1">
      <c r="A605" s="107"/>
    </row>
    <row r="606" ht="15.75" customHeight="1">
      <c r="A606" s="107"/>
    </row>
    <row r="607" ht="15.75" customHeight="1">
      <c r="A607" s="107"/>
    </row>
    <row r="608" ht="15.75" customHeight="1">
      <c r="A608" s="107"/>
    </row>
    <row r="609" ht="15.75" customHeight="1">
      <c r="A609" s="107"/>
    </row>
    <row r="610" ht="15.75" customHeight="1">
      <c r="A610" s="107"/>
    </row>
    <row r="611" ht="15.75" customHeight="1">
      <c r="A611" s="107"/>
    </row>
    <row r="612" ht="15.75" customHeight="1">
      <c r="A612" s="107"/>
    </row>
    <row r="613" ht="15.75" customHeight="1">
      <c r="A613" s="107"/>
    </row>
    <row r="614" ht="15.75" customHeight="1">
      <c r="A614" s="107"/>
    </row>
    <row r="615" ht="15.75" customHeight="1">
      <c r="A615" s="107"/>
    </row>
    <row r="616" ht="15.75" customHeight="1">
      <c r="A616" s="107"/>
    </row>
    <row r="617" ht="15.75" customHeight="1">
      <c r="A617" s="107"/>
    </row>
    <row r="618" ht="15.75" customHeight="1">
      <c r="A618" s="107"/>
    </row>
    <row r="619" ht="15.75" customHeight="1">
      <c r="A619" s="107"/>
    </row>
    <row r="620" ht="15.75" customHeight="1">
      <c r="A620" s="107"/>
    </row>
    <row r="621" ht="15.75" customHeight="1">
      <c r="A621" s="107"/>
    </row>
    <row r="622" ht="15.75" customHeight="1">
      <c r="A622" s="107"/>
    </row>
    <row r="623" ht="15.75" customHeight="1">
      <c r="A623" s="107"/>
    </row>
    <row r="624" ht="15.75" customHeight="1">
      <c r="A624" s="107"/>
    </row>
    <row r="625" ht="15.75" customHeight="1">
      <c r="A625" s="107"/>
    </row>
    <row r="626" ht="15.75" customHeight="1">
      <c r="A626" s="107"/>
    </row>
    <row r="627" ht="15.75" customHeight="1">
      <c r="A627" s="107"/>
    </row>
    <row r="628" ht="15.75" customHeight="1">
      <c r="A628" s="107"/>
    </row>
    <row r="629" ht="15.75" customHeight="1">
      <c r="A629" s="107"/>
    </row>
    <row r="630" ht="15.75" customHeight="1">
      <c r="A630" s="107"/>
    </row>
    <row r="631" ht="15.75" customHeight="1">
      <c r="A631" s="107"/>
    </row>
    <row r="632" ht="15.75" customHeight="1">
      <c r="A632" s="107"/>
    </row>
    <row r="633" ht="15.75" customHeight="1">
      <c r="A633" s="107"/>
    </row>
    <row r="634" ht="15.75" customHeight="1">
      <c r="A634" s="107"/>
    </row>
    <row r="635" ht="15.75" customHeight="1">
      <c r="A635" s="107"/>
    </row>
    <row r="636" ht="15.75" customHeight="1">
      <c r="A636" s="107"/>
    </row>
    <row r="637" ht="15.75" customHeight="1">
      <c r="A637" s="107"/>
    </row>
    <row r="638" ht="15.75" customHeight="1">
      <c r="A638" s="107"/>
    </row>
    <row r="639" ht="15.75" customHeight="1">
      <c r="A639" s="107"/>
    </row>
    <row r="640" ht="15.75" customHeight="1">
      <c r="A640" s="107"/>
    </row>
    <row r="641" ht="15.75" customHeight="1">
      <c r="A641" s="107"/>
    </row>
    <row r="642" ht="15.75" customHeight="1">
      <c r="A642" s="107"/>
    </row>
    <row r="643" ht="15.75" customHeight="1">
      <c r="A643" s="107"/>
    </row>
    <row r="644" ht="15.75" customHeight="1">
      <c r="A644" s="107"/>
    </row>
    <row r="645" ht="15.75" customHeight="1">
      <c r="A645" s="107"/>
    </row>
    <row r="646" ht="15.75" customHeight="1">
      <c r="A646" s="107"/>
    </row>
    <row r="647" ht="15.75" customHeight="1">
      <c r="A647" s="107"/>
    </row>
    <row r="648" ht="15.75" customHeight="1">
      <c r="A648" s="107"/>
    </row>
    <row r="649" ht="15.75" customHeight="1">
      <c r="A649" s="107"/>
    </row>
    <row r="650" ht="15.75" customHeight="1">
      <c r="A650" s="107"/>
    </row>
    <row r="651" ht="15.75" customHeight="1">
      <c r="A651" s="107"/>
    </row>
    <row r="652" ht="15.75" customHeight="1">
      <c r="A652" s="107"/>
    </row>
    <row r="653" ht="15.75" customHeight="1">
      <c r="A653" s="107"/>
    </row>
    <row r="654" ht="15.75" customHeight="1">
      <c r="A654" s="107"/>
    </row>
    <row r="655" ht="15.75" customHeight="1">
      <c r="A655" s="107"/>
    </row>
    <row r="656" ht="15.75" customHeight="1">
      <c r="A656" s="107"/>
    </row>
    <row r="657" ht="15.75" customHeight="1">
      <c r="A657" s="107"/>
    </row>
    <row r="658" ht="15.75" customHeight="1">
      <c r="A658" s="107"/>
    </row>
    <row r="659" ht="15.75" customHeight="1">
      <c r="A659" s="107"/>
    </row>
    <row r="660" ht="15.75" customHeight="1">
      <c r="A660" s="107"/>
    </row>
    <row r="661" ht="15.75" customHeight="1">
      <c r="A661" s="107"/>
    </row>
    <row r="662" ht="15.75" customHeight="1">
      <c r="A662" s="107"/>
    </row>
    <row r="663" ht="15.75" customHeight="1">
      <c r="A663" s="107"/>
    </row>
    <row r="664" ht="15.75" customHeight="1">
      <c r="A664" s="107"/>
    </row>
    <row r="665" ht="15.75" customHeight="1">
      <c r="A665" s="107"/>
    </row>
    <row r="666" ht="15.75" customHeight="1">
      <c r="A666" s="107"/>
    </row>
    <row r="667" ht="15.75" customHeight="1">
      <c r="A667" s="107"/>
    </row>
    <row r="668" ht="15.75" customHeight="1">
      <c r="A668" s="107"/>
    </row>
    <row r="669" ht="15.75" customHeight="1">
      <c r="A669" s="107"/>
    </row>
    <row r="670" ht="15.75" customHeight="1">
      <c r="A670" s="107"/>
    </row>
    <row r="671" ht="15.75" customHeight="1">
      <c r="A671" s="107"/>
    </row>
    <row r="672" ht="15.75" customHeight="1">
      <c r="A672" s="107"/>
    </row>
    <row r="673" ht="15.75" customHeight="1">
      <c r="A673" s="107"/>
    </row>
    <row r="674" ht="15.75" customHeight="1">
      <c r="A674" s="107"/>
    </row>
    <row r="675" ht="15.75" customHeight="1">
      <c r="A675" s="107"/>
    </row>
    <row r="676" ht="15.75" customHeight="1">
      <c r="A676" s="107"/>
    </row>
    <row r="677" ht="15.75" customHeight="1">
      <c r="A677" s="107"/>
    </row>
    <row r="678" ht="15.75" customHeight="1">
      <c r="A678" s="107"/>
    </row>
    <row r="679" ht="15.75" customHeight="1">
      <c r="A679" s="107"/>
    </row>
    <row r="680" ht="15.75" customHeight="1">
      <c r="A680" s="107"/>
    </row>
    <row r="681" ht="15.75" customHeight="1">
      <c r="A681" s="107"/>
    </row>
    <row r="682" ht="15.75" customHeight="1">
      <c r="A682" s="107"/>
    </row>
    <row r="683" ht="15.75" customHeight="1">
      <c r="A683" s="107"/>
    </row>
    <row r="684" ht="15.75" customHeight="1">
      <c r="A684" s="107"/>
    </row>
    <row r="685" ht="15.75" customHeight="1">
      <c r="A685" s="107"/>
    </row>
    <row r="686" ht="15.75" customHeight="1">
      <c r="A686" s="107"/>
    </row>
    <row r="687" ht="15.75" customHeight="1">
      <c r="A687" s="107"/>
    </row>
    <row r="688" ht="15.75" customHeight="1">
      <c r="A688" s="107"/>
    </row>
    <row r="689" ht="15.75" customHeight="1">
      <c r="A689" s="107"/>
    </row>
    <row r="690" ht="15.75" customHeight="1">
      <c r="A690" s="107"/>
    </row>
    <row r="691" ht="15.75" customHeight="1">
      <c r="A691" s="107"/>
    </row>
    <row r="692" ht="15.75" customHeight="1">
      <c r="A692" s="107"/>
    </row>
    <row r="693" ht="15.75" customHeight="1">
      <c r="A693" s="107"/>
    </row>
    <row r="694" ht="15.75" customHeight="1">
      <c r="A694" s="107"/>
    </row>
    <row r="695" ht="15.75" customHeight="1">
      <c r="A695" s="107"/>
    </row>
    <row r="696" ht="15.75" customHeight="1">
      <c r="A696" s="107"/>
    </row>
    <row r="697" ht="15.75" customHeight="1">
      <c r="A697" s="107"/>
    </row>
    <row r="698" ht="15.75" customHeight="1">
      <c r="A698" s="107"/>
    </row>
    <row r="699" ht="15.75" customHeight="1">
      <c r="A699" s="107"/>
    </row>
    <row r="700" ht="15.75" customHeight="1">
      <c r="A700" s="107"/>
    </row>
    <row r="701" ht="15.75" customHeight="1">
      <c r="A701" s="107"/>
    </row>
    <row r="702" ht="15.75" customHeight="1">
      <c r="A702" s="107"/>
    </row>
    <row r="703" ht="15.75" customHeight="1">
      <c r="A703" s="107"/>
    </row>
    <row r="704" ht="15.75" customHeight="1">
      <c r="A704" s="107"/>
    </row>
    <row r="705" ht="15.75" customHeight="1">
      <c r="A705" s="107"/>
    </row>
    <row r="706" ht="15.75" customHeight="1">
      <c r="A706" s="107"/>
    </row>
    <row r="707" ht="15.75" customHeight="1">
      <c r="A707" s="107"/>
    </row>
    <row r="708" ht="15.75" customHeight="1">
      <c r="A708" s="107"/>
    </row>
    <row r="709" ht="15.75" customHeight="1">
      <c r="A709" s="107"/>
    </row>
    <row r="710" ht="15.75" customHeight="1">
      <c r="A710" s="107"/>
    </row>
    <row r="711" ht="15.75" customHeight="1">
      <c r="A711" s="107"/>
    </row>
    <row r="712" ht="15.75" customHeight="1">
      <c r="A712" s="107"/>
    </row>
    <row r="713" ht="15.75" customHeight="1">
      <c r="A713" s="107"/>
    </row>
    <row r="714" ht="15.75" customHeight="1">
      <c r="A714" s="107"/>
    </row>
    <row r="715" ht="15.75" customHeight="1">
      <c r="A715" s="107"/>
    </row>
    <row r="716" ht="15.75" customHeight="1">
      <c r="A716" s="107"/>
    </row>
    <row r="717" ht="15.75" customHeight="1">
      <c r="A717" s="107"/>
    </row>
    <row r="718" ht="15.75" customHeight="1">
      <c r="A718" s="107"/>
    </row>
    <row r="719" ht="15.75" customHeight="1">
      <c r="A719" s="107"/>
    </row>
    <row r="720" ht="15.75" customHeight="1">
      <c r="A720" s="107"/>
    </row>
    <row r="721" ht="15.75" customHeight="1">
      <c r="A721" s="107"/>
    </row>
    <row r="722" ht="15.75" customHeight="1">
      <c r="A722" s="107"/>
    </row>
    <row r="723" ht="15.75" customHeight="1">
      <c r="A723" s="107"/>
    </row>
    <row r="724" ht="15.75" customHeight="1">
      <c r="A724" s="107"/>
    </row>
    <row r="725" ht="15.75" customHeight="1">
      <c r="A725" s="107"/>
    </row>
    <row r="726" ht="15.75" customHeight="1">
      <c r="A726" s="107"/>
    </row>
    <row r="727" ht="15.75" customHeight="1">
      <c r="A727" s="107"/>
    </row>
    <row r="728" ht="15.75" customHeight="1">
      <c r="A728" s="107"/>
    </row>
    <row r="729" ht="15.75" customHeight="1">
      <c r="A729" s="107"/>
    </row>
    <row r="730" ht="15.75" customHeight="1">
      <c r="A730" s="107"/>
    </row>
    <row r="731" ht="15.75" customHeight="1">
      <c r="A731" s="107"/>
    </row>
    <row r="732" ht="15.75" customHeight="1">
      <c r="A732" s="107"/>
    </row>
    <row r="733" ht="15.75" customHeight="1">
      <c r="A733" s="107"/>
    </row>
    <row r="734" ht="15.75" customHeight="1">
      <c r="A734" s="107"/>
    </row>
    <row r="735" ht="15.75" customHeight="1">
      <c r="A735" s="107"/>
    </row>
    <row r="736" ht="15.75" customHeight="1">
      <c r="A736" s="107"/>
    </row>
    <row r="737" ht="15.75" customHeight="1">
      <c r="A737" s="107"/>
    </row>
    <row r="738" ht="15.75" customHeight="1">
      <c r="A738" s="107"/>
    </row>
    <row r="739" ht="15.75" customHeight="1">
      <c r="A739" s="107"/>
    </row>
    <row r="740" ht="15.75" customHeight="1">
      <c r="A740" s="107"/>
    </row>
    <row r="741" ht="15.75" customHeight="1">
      <c r="A741" s="107"/>
    </row>
    <row r="742" ht="15.75" customHeight="1">
      <c r="A742" s="107"/>
    </row>
    <row r="743" ht="15.75" customHeight="1">
      <c r="A743" s="107"/>
    </row>
    <row r="744" ht="15.75" customHeight="1">
      <c r="A744" s="107"/>
    </row>
    <row r="745" ht="15.75" customHeight="1">
      <c r="A745" s="107"/>
    </row>
    <row r="746" ht="15.75" customHeight="1">
      <c r="A746" s="107"/>
    </row>
    <row r="747" ht="15.75" customHeight="1">
      <c r="A747" s="107"/>
    </row>
    <row r="748" ht="15.75" customHeight="1">
      <c r="A748" s="107"/>
    </row>
    <row r="749" ht="15.75" customHeight="1">
      <c r="A749" s="107"/>
    </row>
    <row r="750" ht="15.75" customHeight="1">
      <c r="A750" s="107"/>
    </row>
    <row r="751" ht="15.75" customHeight="1">
      <c r="A751" s="107"/>
    </row>
    <row r="752" ht="15.75" customHeight="1">
      <c r="A752" s="107"/>
    </row>
    <row r="753" ht="15.75" customHeight="1">
      <c r="A753" s="107"/>
    </row>
    <row r="754" ht="15.75" customHeight="1">
      <c r="A754" s="107"/>
    </row>
    <row r="755" ht="15.75" customHeight="1">
      <c r="A755" s="107"/>
    </row>
    <row r="756" ht="15.75" customHeight="1">
      <c r="A756" s="107"/>
    </row>
    <row r="757" ht="15.75" customHeight="1">
      <c r="A757" s="107"/>
    </row>
    <row r="758" ht="15.75" customHeight="1">
      <c r="A758" s="107"/>
    </row>
    <row r="759" ht="15.75" customHeight="1">
      <c r="A759" s="107"/>
    </row>
    <row r="760" ht="15.75" customHeight="1">
      <c r="A760" s="107"/>
    </row>
    <row r="761" ht="15.75" customHeight="1">
      <c r="A761" s="107"/>
    </row>
    <row r="762" ht="15.75" customHeight="1">
      <c r="A762" s="107"/>
    </row>
    <row r="763" ht="15.75" customHeight="1">
      <c r="A763" s="107"/>
    </row>
    <row r="764" ht="15.75" customHeight="1">
      <c r="A764" s="107"/>
    </row>
    <row r="765" ht="15.75" customHeight="1">
      <c r="A765" s="107"/>
    </row>
    <row r="766" ht="15.75" customHeight="1">
      <c r="A766" s="107"/>
    </row>
    <row r="767" ht="15.75" customHeight="1">
      <c r="A767" s="107"/>
    </row>
    <row r="768" ht="15.75" customHeight="1">
      <c r="A768" s="107"/>
    </row>
    <row r="769" ht="15.75" customHeight="1">
      <c r="A769" s="107"/>
    </row>
    <row r="770" ht="15.75" customHeight="1">
      <c r="A770" s="107"/>
    </row>
    <row r="771" ht="15.75" customHeight="1">
      <c r="A771" s="107"/>
    </row>
    <row r="772" ht="15.75" customHeight="1">
      <c r="A772" s="107"/>
    </row>
    <row r="773" ht="15.75" customHeight="1">
      <c r="A773" s="107"/>
    </row>
    <row r="774" ht="15.75" customHeight="1">
      <c r="A774" s="107"/>
    </row>
    <row r="775" ht="15.75" customHeight="1">
      <c r="A775" s="107"/>
    </row>
    <row r="776" ht="15.75" customHeight="1">
      <c r="A776" s="107"/>
    </row>
    <row r="777" ht="15.75" customHeight="1">
      <c r="A777" s="107"/>
    </row>
    <row r="778" ht="15.75" customHeight="1">
      <c r="A778" s="107"/>
    </row>
    <row r="779" ht="15.75" customHeight="1">
      <c r="A779" s="107"/>
    </row>
    <row r="780" ht="15.75" customHeight="1">
      <c r="A780" s="107"/>
    </row>
    <row r="781" ht="15.75" customHeight="1">
      <c r="A781" s="107"/>
    </row>
    <row r="782" ht="15.75" customHeight="1">
      <c r="A782" s="107"/>
    </row>
    <row r="783" ht="15.75" customHeight="1">
      <c r="A783" s="107"/>
    </row>
    <row r="784" ht="15.75" customHeight="1">
      <c r="A784" s="107"/>
    </row>
    <row r="785" ht="15.75" customHeight="1">
      <c r="A785" s="107"/>
    </row>
    <row r="786" ht="15.75" customHeight="1">
      <c r="A786" s="107"/>
    </row>
    <row r="787" ht="15.75" customHeight="1">
      <c r="A787" s="107"/>
    </row>
    <row r="788" ht="15.75" customHeight="1">
      <c r="A788" s="107"/>
    </row>
    <row r="789" ht="15.75" customHeight="1">
      <c r="A789" s="107"/>
    </row>
    <row r="790" ht="15.75" customHeight="1">
      <c r="A790" s="107"/>
    </row>
    <row r="791" ht="15.75" customHeight="1">
      <c r="A791" s="107"/>
    </row>
    <row r="792" ht="15.75" customHeight="1">
      <c r="A792" s="107"/>
    </row>
    <row r="793" ht="15.75" customHeight="1">
      <c r="A793" s="107"/>
    </row>
    <row r="794" ht="15.75" customHeight="1">
      <c r="A794" s="107"/>
    </row>
    <row r="795" ht="15.75" customHeight="1">
      <c r="A795" s="107"/>
    </row>
    <row r="796" ht="15.75" customHeight="1">
      <c r="A796" s="107"/>
    </row>
    <row r="797" ht="15.75" customHeight="1">
      <c r="A797" s="107"/>
    </row>
    <row r="798" ht="15.75" customHeight="1">
      <c r="A798" s="107"/>
    </row>
    <row r="799" ht="15.75" customHeight="1">
      <c r="A799" s="107"/>
    </row>
    <row r="800" ht="15.75" customHeight="1">
      <c r="A800" s="107"/>
    </row>
    <row r="801" ht="15.75" customHeight="1">
      <c r="A801" s="107"/>
    </row>
    <row r="802" ht="15.75" customHeight="1">
      <c r="A802" s="107"/>
    </row>
    <row r="803" ht="15.75" customHeight="1">
      <c r="A803" s="107"/>
    </row>
    <row r="804" ht="15.75" customHeight="1">
      <c r="A804" s="107"/>
    </row>
    <row r="805" ht="15.75" customHeight="1">
      <c r="A805" s="107"/>
    </row>
    <row r="806" ht="15.75" customHeight="1">
      <c r="A806" s="107"/>
    </row>
    <row r="807" ht="15.75" customHeight="1">
      <c r="A807" s="107"/>
    </row>
    <row r="808" ht="15.75" customHeight="1">
      <c r="A808" s="107"/>
    </row>
    <row r="809" ht="15.75" customHeight="1">
      <c r="A809" s="107"/>
    </row>
    <row r="810" ht="15.75" customHeight="1">
      <c r="A810" s="107"/>
    </row>
    <row r="811" ht="15.75" customHeight="1">
      <c r="A811" s="107"/>
    </row>
    <row r="812" ht="15.75" customHeight="1">
      <c r="A812" s="107"/>
    </row>
    <row r="813" ht="15.75" customHeight="1">
      <c r="A813" s="107"/>
    </row>
    <row r="814" ht="15.75" customHeight="1">
      <c r="A814" s="107"/>
    </row>
    <row r="815" ht="15.75" customHeight="1">
      <c r="A815" s="107"/>
    </row>
    <row r="816" ht="15.75" customHeight="1">
      <c r="A816" s="107"/>
    </row>
    <row r="817" ht="15.75" customHeight="1">
      <c r="A817" s="107"/>
    </row>
    <row r="818" ht="15.75" customHeight="1">
      <c r="A818" s="107"/>
    </row>
    <row r="819" ht="15.75" customHeight="1">
      <c r="A819" s="107"/>
    </row>
    <row r="820" ht="15.75" customHeight="1">
      <c r="A820" s="107"/>
    </row>
    <row r="821" ht="15.75" customHeight="1">
      <c r="A821" s="107"/>
    </row>
    <row r="822" ht="15.75" customHeight="1">
      <c r="A822" s="107"/>
    </row>
    <row r="823" ht="15.75" customHeight="1">
      <c r="A823" s="107"/>
    </row>
    <row r="824" ht="15.75" customHeight="1">
      <c r="A824" s="107"/>
    </row>
    <row r="825" ht="15.75" customHeight="1">
      <c r="A825" s="107"/>
    </row>
    <row r="826" ht="15.75" customHeight="1">
      <c r="A826" s="107"/>
    </row>
    <row r="827" ht="15.75" customHeight="1">
      <c r="A827" s="107"/>
    </row>
    <row r="828" ht="15.75" customHeight="1">
      <c r="A828" s="107"/>
    </row>
    <row r="829" ht="15.75" customHeight="1">
      <c r="A829" s="107"/>
    </row>
    <row r="830" ht="15.75" customHeight="1">
      <c r="A830" s="107"/>
    </row>
    <row r="831" ht="15.75" customHeight="1">
      <c r="A831" s="107"/>
    </row>
    <row r="832" ht="15.75" customHeight="1">
      <c r="A832" s="107"/>
    </row>
    <row r="833" ht="15.75" customHeight="1">
      <c r="A833" s="107"/>
    </row>
    <row r="834" ht="15.75" customHeight="1">
      <c r="A834" s="107"/>
    </row>
    <row r="835" ht="15.75" customHeight="1">
      <c r="A835" s="107"/>
    </row>
    <row r="836" ht="15.75" customHeight="1">
      <c r="A836" s="107"/>
    </row>
    <row r="837" ht="15.75" customHeight="1">
      <c r="A837" s="107"/>
    </row>
    <row r="838" ht="15.75" customHeight="1">
      <c r="A838" s="107"/>
    </row>
    <row r="839" ht="15.75" customHeight="1">
      <c r="A839" s="107"/>
    </row>
    <row r="840" ht="15.75" customHeight="1">
      <c r="A840" s="107"/>
    </row>
    <row r="841" ht="15.75" customHeight="1">
      <c r="A841" s="107"/>
    </row>
    <row r="842" ht="15.75" customHeight="1">
      <c r="A842" s="107"/>
    </row>
    <row r="843" ht="15.75" customHeight="1">
      <c r="A843" s="107"/>
    </row>
    <row r="844" ht="15.75" customHeight="1">
      <c r="A844" s="107"/>
    </row>
    <row r="845" ht="15.75" customHeight="1">
      <c r="A845" s="107"/>
    </row>
    <row r="846" ht="15.75" customHeight="1">
      <c r="A846" s="107"/>
    </row>
    <row r="847" ht="15.75" customHeight="1">
      <c r="A847" s="107"/>
    </row>
    <row r="848" ht="15.75" customHeight="1">
      <c r="A848" s="107"/>
    </row>
    <row r="849" ht="15.75" customHeight="1">
      <c r="A849" s="107"/>
    </row>
    <row r="850" ht="15.75" customHeight="1">
      <c r="A850" s="107"/>
    </row>
    <row r="851" ht="15.75" customHeight="1">
      <c r="A851" s="107"/>
    </row>
    <row r="852" ht="15.75" customHeight="1">
      <c r="A852" s="107"/>
    </row>
    <row r="853" ht="15.75" customHeight="1">
      <c r="A853" s="107"/>
    </row>
    <row r="854" ht="15.75" customHeight="1">
      <c r="A854" s="107"/>
    </row>
    <row r="855" ht="15.75" customHeight="1">
      <c r="A855" s="107"/>
    </row>
    <row r="856" ht="15.75" customHeight="1">
      <c r="A856" s="107"/>
    </row>
    <row r="857" ht="15.75" customHeight="1">
      <c r="A857" s="107"/>
    </row>
    <row r="858" ht="15.75" customHeight="1">
      <c r="A858" s="107"/>
    </row>
    <row r="859" ht="15.75" customHeight="1">
      <c r="A859" s="107"/>
    </row>
    <row r="860" ht="15.75" customHeight="1">
      <c r="A860" s="107"/>
    </row>
    <row r="861" ht="15.75" customHeight="1">
      <c r="A861" s="107"/>
    </row>
    <row r="862" ht="15.75" customHeight="1">
      <c r="A862" s="107"/>
    </row>
    <row r="863" ht="15.75" customHeight="1">
      <c r="A863" s="107"/>
    </row>
    <row r="864" ht="15.75" customHeight="1">
      <c r="A864" s="107"/>
    </row>
    <row r="865" ht="15.75" customHeight="1">
      <c r="A865" s="107"/>
    </row>
    <row r="866" ht="15.75" customHeight="1">
      <c r="A866" s="107"/>
    </row>
    <row r="867" ht="15.75" customHeight="1">
      <c r="A867" s="107"/>
    </row>
    <row r="868" ht="15.75" customHeight="1">
      <c r="A868" s="107"/>
    </row>
    <row r="869" ht="15.75" customHeight="1">
      <c r="A869" s="107"/>
    </row>
    <row r="870" ht="15.75" customHeight="1">
      <c r="A870" s="107"/>
    </row>
    <row r="871" ht="15.75" customHeight="1">
      <c r="A871" s="107"/>
    </row>
    <row r="872" ht="15.75" customHeight="1">
      <c r="A872" s="107"/>
    </row>
    <row r="873" ht="15.75" customHeight="1">
      <c r="A873" s="107"/>
    </row>
    <row r="874" ht="15.75" customHeight="1">
      <c r="A874" s="107"/>
    </row>
    <row r="875" ht="15.75" customHeight="1">
      <c r="A875" s="107"/>
    </row>
    <row r="876" ht="15.75" customHeight="1">
      <c r="A876" s="107"/>
    </row>
    <row r="877" ht="15.75" customHeight="1">
      <c r="A877" s="107"/>
    </row>
    <row r="878" ht="15.75" customHeight="1">
      <c r="A878" s="107"/>
    </row>
    <row r="879" ht="15.75" customHeight="1">
      <c r="A879" s="107"/>
    </row>
    <row r="880" ht="15.75" customHeight="1">
      <c r="A880" s="107"/>
    </row>
    <row r="881" ht="15.75" customHeight="1">
      <c r="A881" s="107"/>
    </row>
    <row r="882" ht="15.75" customHeight="1">
      <c r="A882" s="107"/>
    </row>
    <row r="883" ht="15.75" customHeight="1">
      <c r="A883" s="107"/>
    </row>
    <row r="884" ht="15.75" customHeight="1">
      <c r="A884" s="107"/>
    </row>
    <row r="885" ht="15.75" customHeight="1">
      <c r="A885" s="107"/>
    </row>
    <row r="886" ht="15.75" customHeight="1">
      <c r="A886" s="107"/>
    </row>
    <row r="887" ht="15.75" customHeight="1">
      <c r="A887" s="107"/>
    </row>
    <row r="888" ht="15.75" customHeight="1">
      <c r="A888" s="107"/>
    </row>
    <row r="889" ht="15.75" customHeight="1">
      <c r="A889" s="107"/>
    </row>
    <row r="890" ht="15.75" customHeight="1">
      <c r="A890" s="107"/>
    </row>
    <row r="891" ht="15.75" customHeight="1">
      <c r="A891" s="107"/>
    </row>
    <row r="892" ht="15.75" customHeight="1">
      <c r="A892" s="107"/>
    </row>
    <row r="893" ht="15.75" customHeight="1">
      <c r="A893" s="107"/>
    </row>
    <row r="894" ht="15.75" customHeight="1">
      <c r="A894" s="107"/>
    </row>
    <row r="895" ht="15.75" customHeight="1">
      <c r="A895" s="107"/>
    </row>
    <row r="896" ht="15.75" customHeight="1">
      <c r="A896" s="107"/>
    </row>
    <row r="897" ht="15.75" customHeight="1">
      <c r="A897" s="107"/>
    </row>
    <row r="898" ht="15.75" customHeight="1">
      <c r="A898" s="107"/>
    </row>
    <row r="899" ht="15.75" customHeight="1">
      <c r="A899" s="107"/>
    </row>
    <row r="900" ht="15.75" customHeight="1">
      <c r="A900" s="107"/>
    </row>
    <row r="901" ht="15.75" customHeight="1">
      <c r="A901" s="107"/>
    </row>
    <row r="902" ht="15.75" customHeight="1">
      <c r="A902" s="107"/>
    </row>
    <row r="903" ht="15.75" customHeight="1">
      <c r="A903" s="107"/>
    </row>
    <row r="904" ht="15.75" customHeight="1">
      <c r="A904" s="107"/>
    </row>
    <row r="905" ht="15.75" customHeight="1">
      <c r="A905" s="107"/>
    </row>
    <row r="906" ht="15.75" customHeight="1">
      <c r="A906" s="107"/>
    </row>
    <row r="907" ht="15.75" customHeight="1">
      <c r="A907" s="107"/>
    </row>
    <row r="908" ht="15.75" customHeight="1">
      <c r="A908" s="107"/>
    </row>
    <row r="909" ht="15.75" customHeight="1">
      <c r="A909" s="107"/>
    </row>
    <row r="910" ht="15.75" customHeight="1">
      <c r="A910" s="107"/>
    </row>
    <row r="911" ht="15.75" customHeight="1">
      <c r="A911" s="107"/>
    </row>
    <row r="912" ht="15.75" customHeight="1">
      <c r="A912" s="107"/>
    </row>
    <row r="913" ht="15.75" customHeight="1">
      <c r="A913" s="107"/>
    </row>
    <row r="914" ht="15.75" customHeight="1">
      <c r="A914" s="107"/>
    </row>
    <row r="915" ht="15.75" customHeight="1">
      <c r="A915" s="107"/>
    </row>
    <row r="916" ht="15.75" customHeight="1">
      <c r="A916" s="107"/>
    </row>
    <row r="917" ht="15.75" customHeight="1">
      <c r="A917" s="107"/>
    </row>
    <row r="918" ht="15.75" customHeight="1">
      <c r="A918" s="107"/>
    </row>
    <row r="919" ht="15.75" customHeight="1">
      <c r="A919" s="107"/>
    </row>
    <row r="920" ht="15.75" customHeight="1">
      <c r="A920" s="107"/>
    </row>
    <row r="921" ht="15.75" customHeight="1">
      <c r="A921" s="107"/>
    </row>
    <row r="922" ht="15.75" customHeight="1">
      <c r="A922" s="107"/>
    </row>
    <row r="923" ht="15.75" customHeight="1">
      <c r="A923" s="107"/>
    </row>
    <row r="924" ht="15.75" customHeight="1">
      <c r="A924" s="107"/>
    </row>
    <row r="925" ht="15.75" customHeight="1">
      <c r="A925" s="107"/>
    </row>
    <row r="926" ht="15.75" customHeight="1">
      <c r="A926" s="107"/>
    </row>
    <row r="927" ht="15.75" customHeight="1">
      <c r="A927" s="107"/>
    </row>
    <row r="928" ht="15.75" customHeight="1">
      <c r="A928" s="107"/>
    </row>
    <row r="929" ht="15.75" customHeight="1">
      <c r="A929" s="107"/>
    </row>
    <row r="930" ht="15.75" customHeight="1">
      <c r="A930" s="107"/>
    </row>
    <row r="931" ht="15.75" customHeight="1">
      <c r="A931" s="107"/>
    </row>
    <row r="932" ht="15.75" customHeight="1">
      <c r="A932" s="107"/>
    </row>
    <row r="933" ht="15.75" customHeight="1">
      <c r="A933" s="107"/>
    </row>
    <row r="934" ht="15.75" customHeight="1">
      <c r="A934" s="107"/>
    </row>
    <row r="935" ht="15.75" customHeight="1">
      <c r="A935" s="107"/>
    </row>
    <row r="936" ht="15.75" customHeight="1">
      <c r="A936" s="107"/>
    </row>
    <row r="937" ht="15.75" customHeight="1">
      <c r="A937" s="107"/>
    </row>
    <row r="938" ht="15.75" customHeight="1">
      <c r="A938" s="107"/>
    </row>
    <row r="939" ht="15.75" customHeight="1">
      <c r="A939" s="107"/>
    </row>
    <row r="940" ht="15.75" customHeight="1">
      <c r="A940" s="107"/>
    </row>
    <row r="941" ht="15.75" customHeight="1">
      <c r="A941" s="107"/>
    </row>
    <row r="942" ht="15.75" customHeight="1">
      <c r="A942" s="107"/>
    </row>
    <row r="943" ht="15.75" customHeight="1">
      <c r="A943" s="107"/>
    </row>
    <row r="944" ht="15.75" customHeight="1">
      <c r="A944" s="107"/>
    </row>
    <row r="945" ht="15.75" customHeight="1">
      <c r="A945" s="107"/>
    </row>
    <row r="946" ht="15.75" customHeight="1">
      <c r="A946" s="107"/>
    </row>
    <row r="947" ht="15.75" customHeight="1">
      <c r="A947" s="107"/>
    </row>
    <row r="948" ht="15.75" customHeight="1">
      <c r="A948" s="107"/>
    </row>
    <row r="949" ht="15.75" customHeight="1">
      <c r="A949" s="107"/>
    </row>
    <row r="950" ht="15.75" customHeight="1">
      <c r="A950" s="107"/>
    </row>
    <row r="951" ht="15.75" customHeight="1">
      <c r="A951" s="107"/>
    </row>
    <row r="952" ht="15.75" customHeight="1">
      <c r="A952" s="107"/>
    </row>
    <row r="953" ht="15.75" customHeight="1">
      <c r="A953" s="107"/>
    </row>
    <row r="954" ht="15.75" customHeight="1">
      <c r="A954" s="107"/>
    </row>
    <row r="955" ht="15.75" customHeight="1">
      <c r="A955" s="107"/>
    </row>
    <row r="956" ht="15.75" customHeight="1">
      <c r="A956" s="107"/>
    </row>
    <row r="957" ht="15.75" customHeight="1">
      <c r="A957" s="107"/>
    </row>
    <row r="958" ht="15.75" customHeight="1">
      <c r="A958" s="107"/>
    </row>
    <row r="959" ht="15.75" customHeight="1">
      <c r="A959" s="107"/>
    </row>
    <row r="960" ht="15.75" customHeight="1">
      <c r="A960" s="107"/>
    </row>
    <row r="961" ht="15.75" customHeight="1">
      <c r="A961" s="107"/>
    </row>
    <row r="962" ht="15.75" customHeight="1">
      <c r="A962" s="107"/>
    </row>
    <row r="963" ht="15.75" customHeight="1">
      <c r="A963" s="107"/>
    </row>
    <row r="964" ht="15.75" customHeight="1">
      <c r="A964" s="107"/>
    </row>
    <row r="965" ht="15.75" customHeight="1">
      <c r="A965" s="107"/>
    </row>
    <row r="966" ht="15.75" customHeight="1">
      <c r="A966" s="107"/>
    </row>
    <row r="967" ht="15.75" customHeight="1">
      <c r="A967" s="107"/>
    </row>
    <row r="968" ht="15.75" customHeight="1">
      <c r="A968" s="107"/>
    </row>
    <row r="969" ht="15.75" customHeight="1">
      <c r="A969" s="107"/>
    </row>
    <row r="970" ht="15.75" customHeight="1">
      <c r="A970" s="107"/>
    </row>
    <row r="971" ht="15.75" customHeight="1">
      <c r="A971" s="107"/>
    </row>
    <row r="972" ht="15.75" customHeight="1">
      <c r="A972" s="107"/>
    </row>
    <row r="973" ht="15.75" customHeight="1">
      <c r="A973" s="107"/>
    </row>
    <row r="974" ht="15.75" customHeight="1">
      <c r="A974" s="107"/>
    </row>
    <row r="975" ht="15.75" customHeight="1">
      <c r="A975" s="107"/>
    </row>
    <row r="976" ht="15.75" customHeight="1">
      <c r="A976" s="107"/>
    </row>
    <row r="977" ht="15.75" customHeight="1">
      <c r="A977" s="107"/>
    </row>
    <row r="978" ht="15.75" customHeight="1">
      <c r="A978" s="107"/>
    </row>
    <row r="979" ht="15.75" customHeight="1">
      <c r="A979" s="107"/>
    </row>
    <row r="980" ht="15.75" customHeight="1">
      <c r="A980" s="107"/>
    </row>
    <row r="981" ht="15.75" customHeight="1">
      <c r="A981" s="107"/>
    </row>
    <row r="982" ht="15.75" customHeight="1">
      <c r="A982" s="107"/>
    </row>
    <row r="983" ht="15.75" customHeight="1">
      <c r="A983" s="107"/>
    </row>
    <row r="984" ht="15.75" customHeight="1">
      <c r="A984" s="107"/>
    </row>
    <row r="985" ht="15.75" customHeight="1">
      <c r="A985" s="107"/>
    </row>
    <row r="986" ht="15.75" customHeight="1">
      <c r="A986" s="107"/>
    </row>
    <row r="987" ht="15.75" customHeight="1">
      <c r="A987" s="107"/>
    </row>
    <row r="988" ht="15.75" customHeight="1">
      <c r="A988" s="107"/>
    </row>
    <row r="989" ht="15.75" customHeight="1">
      <c r="A989" s="107"/>
    </row>
    <row r="990" ht="15.75" customHeight="1">
      <c r="A990" s="107"/>
    </row>
    <row r="991" ht="15.75" customHeight="1">
      <c r="A991" s="107"/>
    </row>
    <row r="992" ht="15.75" customHeight="1">
      <c r="A992" s="107"/>
    </row>
    <row r="993" ht="15.75" customHeight="1">
      <c r="A993" s="107"/>
    </row>
    <row r="994" ht="15.75" customHeight="1">
      <c r="A994" s="107"/>
    </row>
    <row r="995" ht="15.75" customHeight="1">
      <c r="A995" s="107"/>
    </row>
    <row r="996" ht="15.75" customHeight="1">
      <c r="A996" s="107"/>
    </row>
    <row r="997" ht="15.75" customHeight="1">
      <c r="A997" s="107"/>
    </row>
    <row r="998" ht="15.75" customHeight="1">
      <c r="A998" s="107"/>
    </row>
    <row r="999" ht="15.75" customHeight="1">
      <c r="A999" s="107"/>
    </row>
    <row r="1000" ht="15.75" customHeight="1">
      <c r="A1000" s="107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64</v>
      </c>
    </row>
    <row r="2" ht="14.25" customHeight="1">
      <c r="A2" s="86" t="str">
        <f>IFERROR(__xludf.DUMMYFUNCTION(" IMPORTRANGE(""https://docs.google.com/spreadsheets/d/1qHXUGSLx7f16L61smWG8zbCPHNm-q9hF0_-UAEWY4HI/edit?gid=695545632#gid=695545632"",""Roller Coaster!A2:A161"")"),"TontonZgueg")</f>
        <v>TontonZgueg</v>
      </c>
      <c r="B2" s="33">
        <v>1.0</v>
      </c>
      <c r="C2" s="39">
        <f t="shared" ref="C2:C161" si="1">800*(1-(B2/($F$1+1)))*POWER((SQRT(($F$1+1)/B2)),1/2)</f>
        <v>2236.582608</v>
      </c>
    </row>
    <row r="3" ht="14.25" customHeight="1">
      <c r="A3" s="86" t="str">
        <f>IFERROR(__xludf.DUMMYFUNCTION("""COMPUTED_VALUE"""),"FisherPrice.")</f>
        <v>FisherPrice.</v>
      </c>
      <c r="B3" s="33">
        <v>2.0</v>
      </c>
      <c r="C3" s="39">
        <f t="shared" si="1"/>
        <v>1851.347824</v>
      </c>
      <c r="E3" s="43"/>
    </row>
    <row r="4" ht="14.25" customHeight="1">
      <c r="A4" s="86" t="str">
        <f>IFERROR(__xludf.DUMMYFUNCTION("""COMPUTED_VALUE"""),"Phil1308")</f>
        <v>Phil1308</v>
      </c>
      <c r="B4" s="33">
        <v>3.0</v>
      </c>
      <c r="C4" s="39">
        <f t="shared" si="1"/>
        <v>1646.327927</v>
      </c>
    </row>
    <row r="5" ht="14.25" customHeight="1">
      <c r="A5" s="86" t="str">
        <f>IFERROR(__xludf.DUMMYFUNCTION("""COMPUTED_VALUE"""),"Pachavi")</f>
        <v>Pachavi</v>
      </c>
      <c r="B5" s="33">
        <v>4.0</v>
      </c>
      <c r="C5" s="39">
        <f t="shared" si="1"/>
        <v>1507.369789</v>
      </c>
    </row>
    <row r="6" ht="14.25" customHeight="1">
      <c r="A6" s="86" t="str">
        <f>IFERROR(__xludf.DUMMYFUNCTION("""COMPUTED_VALUE"""),"Scherkan86")</f>
        <v>Scherkan86</v>
      </c>
      <c r="B6" s="33">
        <v>5.0</v>
      </c>
      <c r="C6" s="39">
        <f t="shared" si="1"/>
        <v>1402.212127</v>
      </c>
    </row>
    <row r="7" ht="14.25" customHeight="1">
      <c r="A7" s="86" t="str">
        <f>IFERROR(__xludf.DUMMYFUNCTION("""COMPUTED_VALUE"""),".BARBAPAPA66")</f>
        <v>.BARBAPAPA66</v>
      </c>
      <c r="B7" s="33">
        <v>6.0</v>
      </c>
      <c r="C7" s="39">
        <f t="shared" si="1"/>
        <v>1317.404579</v>
      </c>
    </row>
    <row r="8" ht="14.25" customHeight="1">
      <c r="A8" s="86" t="str">
        <f>IFERROR(__xludf.DUMMYFUNCTION("""COMPUTED_VALUE"""),"Dirty Bazaar")</f>
        <v>Dirty Bazaar</v>
      </c>
      <c r="B8" s="33">
        <v>7.0</v>
      </c>
      <c r="C8" s="39">
        <f t="shared" si="1"/>
        <v>1246.115945</v>
      </c>
    </row>
    <row r="9" ht="14.25" customHeight="1">
      <c r="A9" s="86" t="str">
        <f>IFERROR(__xludf.DUMMYFUNCTION("""COMPUTED_VALUE"""),"Chuckandier")</f>
        <v>Chuckandier</v>
      </c>
      <c r="B9" s="33">
        <v>8.0</v>
      </c>
      <c r="C9" s="39">
        <f t="shared" si="1"/>
        <v>1184.424353</v>
      </c>
    </row>
    <row r="10" ht="14.25" customHeight="1">
      <c r="A10" s="86" t="str">
        <f>IFERROR(__xludf.DUMMYFUNCTION("""COMPUTED_VALUE"""),"titounio")</f>
        <v>titounio</v>
      </c>
      <c r="B10" s="33">
        <v>9.0</v>
      </c>
      <c r="C10" s="39">
        <f t="shared" si="1"/>
        <v>1129.880125</v>
      </c>
    </row>
    <row r="11" ht="14.25" customHeight="1">
      <c r="A11" s="86" t="str">
        <f>IFERROR(__xludf.DUMMYFUNCTION("""COMPUTED_VALUE"""),"Kiki Bazaar")</f>
        <v>Kiki Bazaar</v>
      </c>
      <c r="B11" s="33">
        <v>10.0</v>
      </c>
      <c r="C11" s="39">
        <f t="shared" si="1"/>
        <v>1080.855555</v>
      </c>
    </row>
    <row r="12" ht="14.25" customHeight="1">
      <c r="A12" s="31" t="str">
        <f>IFERROR(__xludf.DUMMYFUNCTION("""COMPUTED_VALUE"""),"Adrinhooo")</f>
        <v>Adrinhooo</v>
      </c>
      <c r="B12" s="33">
        <v>11.0</v>
      </c>
      <c r="C12" s="39">
        <f t="shared" si="1"/>
        <v>1036.21663</v>
      </c>
    </row>
    <row r="13" ht="14.25" customHeight="1">
      <c r="A13" s="31" t="str">
        <f>IFERROR(__xludf.DUMMYFUNCTION("""COMPUTED_VALUE"""),"Xenocq79")</f>
        <v>Xenocq79</v>
      </c>
      <c r="B13" s="33">
        <v>12.0</v>
      </c>
      <c r="C13" s="39">
        <f t="shared" si="1"/>
        <v>995.1430805</v>
      </c>
    </row>
    <row r="14" ht="14.25" customHeight="1">
      <c r="A14" s="31" t="str">
        <f>IFERROR(__xludf.DUMMYFUNCTION("""COMPUTED_VALUE"""),"Nanny on pe")</f>
        <v>Nanny on pe</v>
      </c>
      <c r="B14" s="33">
        <v>13.0</v>
      </c>
      <c r="C14" s="39">
        <f t="shared" si="1"/>
        <v>957.02322</v>
      </c>
    </row>
    <row r="15" ht="14.25" customHeight="1">
      <c r="A15" s="31" t="str">
        <f>IFERROR(__xludf.DUMMYFUNCTION("""COMPUTED_VALUE"""),"BBH 75")</f>
        <v>BBH 75</v>
      </c>
      <c r="B15" s="33">
        <v>14.0</v>
      </c>
      <c r="C15" s="39">
        <f t="shared" si="1"/>
        <v>921.3892409</v>
      </c>
    </row>
    <row r="16" ht="14.25" customHeight="1">
      <c r="A16" s="31" t="str">
        <f>IFERROR(__xludf.DUMMYFUNCTION("""COMPUTED_VALUE"""),"S.coco")</f>
        <v>S.coco</v>
      </c>
      <c r="B16" s="33">
        <v>15.0</v>
      </c>
      <c r="C16" s="39">
        <f t="shared" si="1"/>
        <v>887.8756775</v>
      </c>
    </row>
    <row r="17" ht="14.25" customHeight="1">
      <c r="A17" s="31" t="str">
        <f>IFERROR(__xludf.DUMMYFUNCTION("""COMPUTED_VALUE"""),"Baloo-R")</f>
        <v>Baloo-R</v>
      </c>
      <c r="B17" s="33">
        <v>16.0</v>
      </c>
      <c r="C17" s="39">
        <f t="shared" si="1"/>
        <v>856.1917797</v>
      </c>
    </row>
    <row r="18" ht="14.25" customHeight="1">
      <c r="A18" s="31" t="str">
        <f>IFERROR(__xludf.DUMMYFUNCTION("""COMPUTED_VALUE"""),"FridAKahlo")</f>
        <v>FridAKahlo</v>
      </c>
      <c r="B18" s="33">
        <v>17.0</v>
      </c>
      <c r="C18" s="39">
        <f t="shared" si="1"/>
        <v>826.1025763</v>
      </c>
    </row>
    <row r="19" ht="14.25" customHeight="1">
      <c r="A19" s="31" t="str">
        <f>IFERROR(__xludf.DUMMYFUNCTION("""COMPUTED_VALUE"""),"alexinzaghi")</f>
        <v>alexinzaghi</v>
      </c>
      <c r="B19" s="33">
        <v>18.0</v>
      </c>
      <c r="C19" s="39">
        <f t="shared" si="1"/>
        <v>797.4155515</v>
      </c>
    </row>
    <row r="20" ht="14.25" customHeight="1">
      <c r="A20" s="31" t="str">
        <f>IFERROR(__xludf.DUMMYFUNCTION("""COMPUTED_VALUE"""),"Williamax86")</f>
        <v>Williamax86</v>
      </c>
      <c r="B20" s="33">
        <v>19.0</v>
      </c>
      <c r="C20" s="39">
        <f t="shared" si="1"/>
        <v>769.9710579</v>
      </c>
    </row>
    <row r="21" ht="14.25" customHeight="1">
      <c r="A21" s="31" t="str">
        <f>IFERROR(__xludf.DUMMYFUNCTION("""COMPUTED_VALUE"""),"_VisMaVie_")</f>
        <v>_VisMaVie_</v>
      </c>
      <c r="B21" s="33">
        <v>20.0</v>
      </c>
      <c r="C21" s="39">
        <f t="shared" si="1"/>
        <v>743.6352778</v>
      </c>
    </row>
    <row r="22" ht="14.25" customHeight="1">
      <c r="A22" s="31" t="str">
        <f>IFERROR(__xludf.DUMMYFUNCTION("""COMPUTED_VALUE"""),"RicDeckard")</f>
        <v>RicDeckard</v>
      </c>
      <c r="B22" s="33">
        <v>21.0</v>
      </c>
      <c r="C22" s="39">
        <f t="shared" si="1"/>
        <v>718.2949652</v>
      </c>
    </row>
    <row r="23" ht="14.25" customHeight="1">
      <c r="A23" s="31" t="str">
        <f>IFERROR(__xludf.DUMMYFUNCTION("""COMPUTED_VALUE"""),"JM-Chatte")</f>
        <v>JM-Chatte</v>
      </c>
      <c r="B23" s="33">
        <v>22.0</v>
      </c>
      <c r="C23" s="39">
        <f t="shared" si="1"/>
        <v>693.8534545</v>
      </c>
    </row>
    <row r="24" ht="14.25" customHeight="1">
      <c r="A24" s="31" t="str">
        <f>IFERROR(__xludf.DUMMYFUNCTION("""COMPUTED_VALUE"""),"Gus enScene")</f>
        <v>Gus enScene</v>
      </c>
      <c r="B24" s="33">
        <v>23.0</v>
      </c>
      <c r="C24" s="39">
        <f t="shared" si="1"/>
        <v>670.2275888</v>
      </c>
    </row>
    <row r="25" ht="14.25" customHeight="1">
      <c r="A25" s="31" t="str">
        <f>IFERROR(__xludf.DUMMYFUNCTION("""COMPUTED_VALUE"""),"Foldzilla")</f>
        <v>Foldzilla</v>
      </c>
      <c r="B25" s="33">
        <v>24.0</v>
      </c>
      <c r="C25" s="39">
        <f t="shared" si="1"/>
        <v>647.3453248</v>
      </c>
    </row>
    <row r="26" ht="14.25" customHeight="1">
      <c r="A26" s="31" t="str">
        <f>IFERROR(__xludf.DUMMYFUNCTION("""COMPUTED_VALUE"""),"Le MARVEL")</f>
        <v>Le MARVEL</v>
      </c>
      <c r="B26" s="33">
        <v>25.0</v>
      </c>
      <c r="C26" s="39">
        <f t="shared" si="1"/>
        <v>625.1438437</v>
      </c>
    </row>
    <row r="27" ht="14.25" customHeight="1">
      <c r="A27" s="31" t="str">
        <f>IFERROR(__xludf.DUMMYFUNCTION("""COMPUTED_VALUE"""),"Mr Steven")</f>
        <v>Mr Steven</v>
      </c>
      <c r="B27" s="33">
        <v>26.0</v>
      </c>
      <c r="C27" s="39">
        <f t="shared" si="1"/>
        <v>603.5680462</v>
      </c>
    </row>
    <row r="28" ht="14.25" customHeight="1">
      <c r="A28" s="31" t="str">
        <f>IFERROR(__xludf.DUMMYFUNCTION("""COMPUTED_VALUE"""),"sonic86")</f>
        <v>sonic86</v>
      </c>
      <c r="B28" s="33">
        <v>27.0</v>
      </c>
      <c r="C28" s="39">
        <f t="shared" si="1"/>
        <v>582.5693409</v>
      </c>
    </row>
    <row r="29" ht="14.25" customHeight="1">
      <c r="A29" s="31" t="str">
        <f>IFERROR(__xludf.DUMMYFUNCTION("""COMPUTED_VALUE"""),"..mamat86..")</f>
        <v>..mamat86..</v>
      </c>
      <c r="B29" s="33">
        <v>28.0</v>
      </c>
      <c r="C29" s="39">
        <f t="shared" si="1"/>
        <v>562.10466</v>
      </c>
    </row>
    <row r="30" ht="14.25" customHeight="1">
      <c r="A30" s="31" t="str">
        <f>IFERROR(__xludf.DUMMYFUNCTION("""COMPUTED_VALUE"""),"Piva")</f>
        <v>Piva</v>
      </c>
      <c r="B30" s="33">
        <v>29.0</v>
      </c>
      <c r="C30" s="39">
        <f t="shared" si="1"/>
        <v>542.1356551</v>
      </c>
    </row>
    <row r="31" ht="14.25" customHeight="1">
      <c r="A31" s="31" t="str">
        <f>IFERROR(__xludf.DUMMYFUNCTION("""COMPUTED_VALUE"""),"jejehehe")</f>
        <v>jejehehe</v>
      </c>
      <c r="B31" s="33">
        <v>30.0</v>
      </c>
      <c r="C31" s="39">
        <f t="shared" si="1"/>
        <v>522.6280321</v>
      </c>
    </row>
    <row r="32" ht="14.25" customHeight="1">
      <c r="A32" s="31" t="str">
        <f>IFERROR(__xludf.DUMMYFUNCTION("""COMPUTED_VALUE"""),"erniedog56x")</f>
        <v>erniedog56x</v>
      </c>
      <c r="B32" s="33">
        <v>31.0</v>
      </c>
      <c r="C32" s="39">
        <f t="shared" si="1"/>
        <v>503.5510004</v>
      </c>
    </row>
    <row r="33" ht="14.25" customHeight="1">
      <c r="A33" s="31" t="str">
        <f>IFERROR(__xludf.DUMMYFUNCTION("""COMPUTED_VALUE"""),"Rod_John_VI")</f>
        <v>Rod_John_VI</v>
      </c>
      <c r="B33" s="33">
        <v>32.0</v>
      </c>
      <c r="C33" s="39">
        <f t="shared" si="1"/>
        <v>484.8768111</v>
      </c>
    </row>
    <row r="34" ht="14.25" customHeight="1">
      <c r="A34" s="31" t="str">
        <f>IFERROR(__xludf.DUMMYFUNCTION("""COMPUTED_VALUE"""),"Redblood92")</f>
        <v>Redblood92</v>
      </c>
      <c r="B34" s="33">
        <v>33.0</v>
      </c>
      <c r="C34" s="39">
        <f t="shared" si="1"/>
        <v>466.5803697</v>
      </c>
    </row>
    <row r="35" ht="14.25" customHeight="1">
      <c r="A35" s="31" t="str">
        <f>IFERROR(__xludf.DUMMYFUNCTION("""COMPUTED_VALUE"""),"Spyke 22")</f>
        <v>Spyke 22</v>
      </c>
      <c r="B35" s="33">
        <v>34.0</v>
      </c>
      <c r="C35" s="39">
        <f t="shared" si="1"/>
        <v>448.6389072</v>
      </c>
    </row>
    <row r="36" ht="14.25" customHeight="1">
      <c r="A36" s="31" t="str">
        <f>IFERROR(__xludf.DUMMYFUNCTION("""COMPUTED_VALUE"""),"elvasco")</f>
        <v>elvasco</v>
      </c>
      <c r="B36" s="33">
        <v>35.0</v>
      </c>
      <c r="C36" s="39">
        <f t="shared" si="1"/>
        <v>431.0317018</v>
      </c>
    </row>
    <row r="37" ht="14.25" customHeight="1">
      <c r="A37" s="31" t="str">
        <f>IFERROR(__xludf.DUMMYFUNCTION("""COMPUTED_VALUE"""),"Vaillant 86")</f>
        <v>Vaillant 86</v>
      </c>
      <c r="B37" s="33">
        <v>36.0</v>
      </c>
      <c r="C37" s="39">
        <f t="shared" si="1"/>
        <v>413.73984</v>
      </c>
    </row>
    <row r="38" ht="14.25" customHeight="1">
      <c r="A38" s="31" t="str">
        <f>IFERROR(__xludf.DUMMYFUNCTION("""COMPUTED_VALUE"""),"cassius-86")</f>
        <v>cassius-86</v>
      </c>
      <c r="B38" s="33">
        <v>37.0</v>
      </c>
      <c r="C38" s="39">
        <f t="shared" si="1"/>
        <v>396.7460118</v>
      </c>
    </row>
    <row r="39" ht="14.25" customHeight="1">
      <c r="A39" s="31" t="str">
        <f>IFERROR(__xludf.DUMMYFUNCTION("""COMPUTED_VALUE"""),"BRUNOWINNER")</f>
        <v>BRUNOWINNER</v>
      </c>
      <c r="B39" s="33">
        <v>38.0</v>
      </c>
      <c r="C39" s="39">
        <f t="shared" si="1"/>
        <v>380.034334</v>
      </c>
    </row>
    <row r="40" ht="14.25" customHeight="1">
      <c r="A40" s="31" t="str">
        <f>IFERROR(__xludf.DUMMYFUNCTION("""COMPUTED_VALUE"""),"_Maverick86_")</f>
        <v>_Maverick86_</v>
      </c>
      <c r="B40" s="33">
        <v>39.0</v>
      </c>
      <c r="C40" s="39">
        <f t="shared" si="1"/>
        <v>363.5901973</v>
      </c>
    </row>
    <row r="41" ht="14.25" customHeight="1">
      <c r="A41" s="31" t="str">
        <f>IFERROR(__xludf.DUMMYFUNCTION("""COMPUTED_VALUE"""),"POMB1664")</f>
        <v>POMB1664</v>
      </c>
      <c r="B41" s="33">
        <v>40.0</v>
      </c>
      <c r="C41" s="39">
        <f t="shared" si="1"/>
        <v>347.400133</v>
      </c>
    </row>
    <row r="42" ht="14.25" customHeight="1">
      <c r="A42" s="31" t="str">
        <f>IFERROR(__xludf.DUMMYFUNCTION("""COMPUTED_VALUE"""),"HIPPO777")</f>
        <v>HIPPO777</v>
      </c>
      <c r="B42" s="33">
        <v>41.0</v>
      </c>
      <c r="C42" s="39">
        <f t="shared" si="1"/>
        <v>331.4516971</v>
      </c>
    </row>
    <row r="43" ht="14.25" customHeight="1">
      <c r="A43" s="31" t="str">
        <f>IFERROR(__xludf.DUMMYFUNCTION("""COMPUTED_VALUE"""),"_Sale-Bet_")</f>
        <v>_Sale-Bet_</v>
      </c>
      <c r="B43" s="33">
        <v>42.0</v>
      </c>
      <c r="C43" s="39">
        <f t="shared" si="1"/>
        <v>315.7333684</v>
      </c>
    </row>
    <row r="44" ht="14.25" customHeight="1">
      <c r="A44" s="31" t="str">
        <f>IFERROR(__xludf.DUMMYFUNCTION("""COMPUTED_VALUE"""),"Immond")</f>
        <v>Immond</v>
      </c>
      <c r="B44" s="33">
        <v>43.0</v>
      </c>
      <c r="C44" s="39">
        <f t="shared" si="1"/>
        <v>300.2344591</v>
      </c>
    </row>
    <row r="45" ht="14.25" customHeight="1">
      <c r="A45" s="31" t="str">
        <f>IFERROR(__xludf.DUMMYFUNCTION("""COMPUTED_VALUE"""),"NIKOGIGI86")</f>
        <v>NIKOGIGI86</v>
      </c>
      <c r="B45" s="33">
        <v>44.0</v>
      </c>
      <c r="C45" s="39">
        <f t="shared" si="1"/>
        <v>284.9450357</v>
      </c>
    </row>
    <row r="46" ht="14.25" customHeight="1">
      <c r="A46" s="31" t="str">
        <f>IFERROR(__xludf.DUMMYFUNCTION("""COMPUTED_VALUE"""),"A_iniesta")</f>
        <v>A_iniesta</v>
      </c>
      <c r="B46" s="33">
        <v>45.0</v>
      </c>
      <c r="C46" s="39">
        <f t="shared" si="1"/>
        <v>269.8558497</v>
      </c>
    </row>
    <row r="47" ht="14.25" customHeight="1">
      <c r="A47" s="31" t="str">
        <f>IFERROR(__xludf.DUMMYFUNCTION("""COMPUTED_VALUE"""),"Mako Lemore")</f>
        <v>Mako Lemore</v>
      </c>
      <c r="B47" s="33">
        <v>46.0</v>
      </c>
      <c r="C47" s="39">
        <f t="shared" si="1"/>
        <v>254.9582752</v>
      </c>
    </row>
    <row r="48" ht="14.25" customHeight="1">
      <c r="A48" s="31" t="str">
        <f>IFERROR(__xludf.DUMMYFUNCTION("""COMPUTED_VALUE"""),"--WondeR--")</f>
        <v>--WondeR--</v>
      </c>
      <c r="B48" s="33">
        <v>47.0</v>
      </c>
      <c r="C48" s="39">
        <f t="shared" si="1"/>
        <v>240.2442545</v>
      </c>
    </row>
    <row r="49" ht="14.25" customHeight="1">
      <c r="A49" s="31" t="str">
        <f>IFERROR(__xludf.DUMMYFUNCTION("""COMPUTED_VALUE"""),"iOneGeek")</f>
        <v>iOneGeek</v>
      </c>
      <c r="B49" s="33">
        <v>48.0</v>
      </c>
      <c r="C49" s="39">
        <f t="shared" si="1"/>
        <v>225.7062481</v>
      </c>
    </row>
    <row r="50" ht="14.25" customHeight="1">
      <c r="A50" s="31" t="str">
        <f>IFERROR(__xludf.DUMMYFUNCTION("""COMPUTED_VALUE"""),"Legabodu86")</f>
        <v>Legabodu86</v>
      </c>
      <c r="B50" s="33">
        <v>49.0</v>
      </c>
      <c r="C50" s="39">
        <f t="shared" si="1"/>
        <v>211.3371917</v>
      </c>
    </row>
    <row r="51" ht="14.25" customHeight="1">
      <c r="A51" s="31" t="str">
        <f>IFERROR(__xludf.DUMMYFUNCTION("""COMPUTED_VALUE"""),"8kinder6")</f>
        <v>8kinder6</v>
      </c>
      <c r="B51" s="33">
        <v>50.0</v>
      </c>
      <c r="C51" s="39">
        <f t="shared" si="1"/>
        <v>197.1304564</v>
      </c>
    </row>
    <row r="52" ht="14.25" customHeight="1">
      <c r="A52" s="31" t="str">
        <f>IFERROR(__xludf.DUMMYFUNCTION("""COMPUTED_VALUE"""),"M2TH___off")</f>
        <v>M2TH___off</v>
      </c>
      <c r="B52" s="33">
        <v>51.0</v>
      </c>
      <c r="C52" s="39">
        <f t="shared" si="1"/>
        <v>183.0798134</v>
      </c>
    </row>
    <row r="53" ht="14.25" customHeight="1">
      <c r="A53" s="31" t="str">
        <f>IFERROR(__xludf.DUMMYFUNCTION("""COMPUTED_VALUE"""),"COMBERS")</f>
        <v>COMBERS</v>
      </c>
      <c r="B53" s="33">
        <v>52.0</v>
      </c>
      <c r="C53" s="39">
        <f t="shared" si="1"/>
        <v>169.1794022</v>
      </c>
    </row>
    <row r="54" ht="14.25" customHeight="1">
      <c r="A54" s="31" t="str">
        <f>IFERROR(__xludf.DUMMYFUNCTION("""COMPUTED_VALUE"""),"Patgaret")</f>
        <v>Patgaret</v>
      </c>
      <c r="B54" s="33">
        <v>53.0</v>
      </c>
      <c r="C54" s="39">
        <f t="shared" si="1"/>
        <v>155.4237017</v>
      </c>
    </row>
    <row r="55" ht="14.25" customHeight="1">
      <c r="A55" s="31" t="str">
        <f>IFERROR(__xludf.DUMMYFUNCTION("""COMPUTED_VALUE"""),"KamehamehAS")</f>
        <v>KamehamehAS</v>
      </c>
      <c r="B55" s="33">
        <v>54.0</v>
      </c>
      <c r="C55" s="39">
        <f t="shared" si="1"/>
        <v>141.8075046</v>
      </c>
    </row>
    <row r="56" ht="14.25" customHeight="1">
      <c r="A56" s="31" t="str">
        <f>IFERROR(__xludf.DUMMYFUNCTION("""COMPUTED_VALUE"""),"cataleya86")</f>
        <v>cataleya86</v>
      </c>
      <c r="B56" s="33">
        <v>55.0</v>
      </c>
      <c r="C56" s="39">
        <f t="shared" si="1"/>
        <v>128.3258936</v>
      </c>
    </row>
    <row r="57" ht="14.25" customHeight="1">
      <c r="A57" s="31" t="str">
        <f>IFERROR(__xludf.DUMMYFUNCTION("""COMPUTED_VALUE"""),"Mikalack")</f>
        <v>Mikalack</v>
      </c>
      <c r="B57" s="33">
        <v>56.0</v>
      </c>
      <c r="C57" s="39">
        <f t="shared" si="1"/>
        <v>114.9742201</v>
      </c>
    </row>
    <row r="58" ht="14.25" customHeight="1">
      <c r="A58" s="31" t="str">
        <f>IFERROR(__xludf.DUMMYFUNCTION("""COMPUTED_VALUE"""),"Senfou")</f>
        <v>Senfou</v>
      </c>
      <c r="B58" s="33">
        <v>57.0</v>
      </c>
      <c r="C58" s="39">
        <f t="shared" si="1"/>
        <v>101.7480846</v>
      </c>
    </row>
    <row r="59" ht="14.25" customHeight="1">
      <c r="A59" s="31" t="str">
        <f>IFERROR(__xludf.DUMMYFUNCTION("""COMPUTED_VALUE"""),"UnPetitJaune")</f>
        <v>UnPetitJaune</v>
      </c>
      <c r="B59" s="33">
        <v>58.0</v>
      </c>
      <c r="C59" s="39">
        <f t="shared" si="1"/>
        <v>88.64331951</v>
      </c>
    </row>
    <row r="60" ht="14.25" customHeight="1">
      <c r="A60" s="31" t="str">
        <f>IFERROR(__xludf.DUMMYFUNCTION("""COMPUTED_VALUE"""),"Agouty79")</f>
        <v>Agouty79</v>
      </c>
      <c r="B60" s="33">
        <v>59.0</v>
      </c>
      <c r="C60" s="39">
        <f t="shared" si="1"/>
        <v>75.65597229</v>
      </c>
    </row>
    <row r="61" ht="14.25" customHeight="1">
      <c r="A61" s="31" t="str">
        <f>IFERROR(__xludf.DUMMYFUNCTION("""COMPUTED_VALUE"""),"kinchuck")</f>
        <v>kinchuck</v>
      </c>
      <c r="B61" s="33">
        <v>60.0</v>
      </c>
      <c r="C61" s="39">
        <f t="shared" si="1"/>
        <v>62.78229124</v>
      </c>
    </row>
    <row r="62" ht="14.25" customHeight="1">
      <c r="A62" s="31" t="str">
        <f>IFERROR(__xludf.DUMMYFUNCTION("""COMPUTED_VALUE"""),"rastamokett")</f>
        <v>rastamokett</v>
      </c>
      <c r="B62" s="33">
        <v>61.0</v>
      </c>
      <c r="C62" s="39">
        <f t="shared" si="1"/>
        <v>50.01871175</v>
      </c>
    </row>
    <row r="63" ht="14.25" customHeight="1">
      <c r="A63" s="31" t="str">
        <f>IFERROR(__xludf.DUMMYFUNCTION("""COMPUTED_VALUE"""),"christ86000")</f>
        <v>christ86000</v>
      </c>
      <c r="B63" s="33">
        <v>62.0</v>
      </c>
      <c r="C63" s="39">
        <f t="shared" si="1"/>
        <v>37.36184392</v>
      </c>
    </row>
    <row r="64" ht="14.25" customHeight="1">
      <c r="A64" s="31" t="str">
        <f>IFERROR(__xludf.DUMMYFUNCTION("""COMPUTED_VALUE"""),"Kevfurious")</f>
        <v>Kevfurious</v>
      </c>
      <c r="B64" s="33">
        <v>63.0</v>
      </c>
      <c r="C64" s="39">
        <f t="shared" si="1"/>
        <v>24.80846124</v>
      </c>
    </row>
    <row r="65" ht="14.25" customHeight="1">
      <c r="A65" s="31" t="str">
        <f>IFERROR(__xludf.DUMMYFUNCTION("""COMPUTED_VALUE"""),"ElDail")</f>
        <v>ElDail</v>
      </c>
      <c r="B65" s="33">
        <v>64.0</v>
      </c>
      <c r="C65" s="39">
        <f t="shared" si="1"/>
        <v>12.35549007</v>
      </c>
    </row>
    <row r="66" ht="14.25" customHeight="1">
      <c r="A66" s="31"/>
      <c r="B66" s="33">
        <v>65.0</v>
      </c>
      <c r="C66" s="39">
        <f t="shared" si="1"/>
        <v>0</v>
      </c>
    </row>
    <row r="67" ht="14.25" customHeight="1">
      <c r="A67" s="31"/>
      <c r="B67" s="33">
        <v>66.0</v>
      </c>
      <c r="C67" s="39">
        <f t="shared" si="1"/>
        <v>-12.26080501</v>
      </c>
    </row>
    <row r="68" ht="14.25" customHeight="1">
      <c r="A68" s="31"/>
      <c r="B68" s="33">
        <v>67.0</v>
      </c>
      <c r="C68" s="39">
        <f t="shared" si="1"/>
        <v>-24.42959485</v>
      </c>
    </row>
    <row r="69" ht="14.25" customHeight="1">
      <c r="A69" s="31"/>
      <c r="B69" s="33">
        <v>68.0</v>
      </c>
      <c r="C69" s="39">
        <f t="shared" si="1"/>
        <v>-36.50892085</v>
      </c>
    </row>
    <row r="70" ht="14.25" customHeight="1">
      <c r="A70" s="31"/>
      <c r="B70" s="33">
        <v>69.0</v>
      </c>
      <c r="C70" s="39">
        <f t="shared" si="1"/>
        <v>-48.50122281</v>
      </c>
    </row>
    <row r="71" ht="14.25" customHeight="1">
      <c r="A71" s="31"/>
      <c r="B71" s="33">
        <v>70.0</v>
      </c>
      <c r="C71" s="39">
        <f t="shared" si="1"/>
        <v>-60.40883549</v>
      </c>
    </row>
    <row r="72" ht="14.25" customHeight="1">
      <c r="A72" s="31"/>
      <c r="B72" s="33">
        <v>71.0</v>
      </c>
      <c r="C72" s="39">
        <f t="shared" si="1"/>
        <v>-72.23399466</v>
      </c>
    </row>
    <row r="73" ht="14.25" customHeight="1">
      <c r="A73" s="31"/>
      <c r="B73" s="33">
        <v>72.0</v>
      </c>
      <c r="C73" s="39">
        <f t="shared" si="1"/>
        <v>-83.9788427</v>
      </c>
    </row>
    <row r="74" ht="14.25" customHeight="1">
      <c r="A74" s="31"/>
      <c r="B74" s="33">
        <v>73.0</v>
      </c>
      <c r="C74" s="39">
        <f t="shared" si="1"/>
        <v>-95.64543385</v>
      </c>
    </row>
    <row r="75" ht="14.25" customHeight="1">
      <c r="A75" s="31"/>
      <c r="B75" s="33">
        <v>74.0</v>
      </c>
      <c r="C75" s="39">
        <f t="shared" si="1"/>
        <v>-107.235739</v>
      </c>
    </row>
    <row r="76" ht="14.25" customHeight="1">
      <c r="A76" s="31"/>
      <c r="B76" s="33">
        <v>75.0</v>
      </c>
      <c r="C76" s="39">
        <f t="shared" si="1"/>
        <v>-118.7516503</v>
      </c>
    </row>
    <row r="77" ht="14.25" customHeight="1">
      <c r="A77" s="31"/>
      <c r="B77" s="33">
        <v>76.0</v>
      </c>
      <c r="C77" s="39">
        <f t="shared" si="1"/>
        <v>-130.1949852</v>
      </c>
    </row>
    <row r="78" ht="14.25" customHeight="1">
      <c r="A78" s="31"/>
      <c r="B78" s="33">
        <v>77.0</v>
      </c>
      <c r="C78" s="39">
        <f t="shared" si="1"/>
        <v>-141.5674907</v>
      </c>
    </row>
    <row r="79" ht="14.25" customHeight="1">
      <c r="A79" s="31"/>
      <c r="B79" s="33">
        <v>78.0</v>
      </c>
      <c r="C79" s="39">
        <f t="shared" si="1"/>
        <v>-152.8708468</v>
      </c>
    </row>
    <row r="80" ht="14.25" customHeight="1">
      <c r="A80" s="75"/>
      <c r="B80" s="33">
        <v>79.0</v>
      </c>
      <c r="C80" s="39">
        <f t="shared" si="1"/>
        <v>-164.1066698</v>
      </c>
    </row>
    <row r="81" ht="14.25" customHeight="1">
      <c r="A81" s="75"/>
      <c r="B81" s="33">
        <v>80.0</v>
      </c>
      <c r="C81" s="39">
        <f t="shared" si="1"/>
        <v>-175.2765159</v>
      </c>
    </row>
    <row r="82" ht="14.25" customHeight="1">
      <c r="A82" s="75"/>
      <c r="B82" s="33">
        <v>81.0</v>
      </c>
      <c r="C82" s="39">
        <f t="shared" si="1"/>
        <v>-186.381884</v>
      </c>
    </row>
    <row r="83" ht="14.25" customHeight="1">
      <c r="A83" s="75"/>
      <c r="B83" s="33">
        <v>82.0</v>
      </c>
      <c r="C83" s="39">
        <f t="shared" si="1"/>
        <v>-197.4242186</v>
      </c>
    </row>
    <row r="84" ht="14.25" customHeight="1">
      <c r="A84" s="75"/>
      <c r="B84" s="33">
        <v>83.0</v>
      </c>
      <c r="C84" s="39">
        <f t="shared" si="1"/>
        <v>-208.4049123</v>
      </c>
    </row>
    <row r="85" ht="14.25" customHeight="1">
      <c r="A85" s="75"/>
      <c r="B85" s="33">
        <v>84.0</v>
      </c>
      <c r="C85" s="39">
        <f t="shared" si="1"/>
        <v>-219.3253085</v>
      </c>
    </row>
    <row r="86" ht="14.25" customHeight="1">
      <c r="A86" s="75"/>
      <c r="B86" s="33">
        <v>85.0</v>
      </c>
      <c r="C86" s="39">
        <f t="shared" si="1"/>
        <v>-230.1867037</v>
      </c>
    </row>
    <row r="87" ht="14.25" customHeight="1">
      <c r="A87" s="75"/>
      <c r="B87" s="33">
        <v>86.0</v>
      </c>
      <c r="C87" s="39">
        <f t="shared" si="1"/>
        <v>-240.9903494</v>
      </c>
    </row>
    <row r="88" ht="14.25" customHeight="1">
      <c r="A88" s="75"/>
      <c r="B88" s="33">
        <v>87.0</v>
      </c>
      <c r="C88" s="39">
        <f t="shared" si="1"/>
        <v>-251.7374549</v>
      </c>
    </row>
    <row r="89" ht="14.25" customHeight="1">
      <c r="A89" s="75"/>
      <c r="B89" s="33">
        <v>88.0</v>
      </c>
      <c r="C89" s="39">
        <f t="shared" si="1"/>
        <v>-262.4291885</v>
      </c>
    </row>
    <row r="90" ht="14.25" customHeight="1">
      <c r="A90" s="75"/>
      <c r="B90" s="33">
        <v>89.0</v>
      </c>
      <c r="C90" s="39">
        <f t="shared" si="1"/>
        <v>-273.0666796</v>
      </c>
    </row>
    <row r="91" ht="14.25" customHeight="1">
      <c r="A91" s="75"/>
      <c r="B91" s="33">
        <v>90.0</v>
      </c>
      <c r="C91" s="39">
        <f t="shared" si="1"/>
        <v>-283.6510208</v>
      </c>
    </row>
    <row r="92" ht="14.25" customHeight="1">
      <c r="A92" s="75"/>
      <c r="B92" s="33">
        <v>91.0</v>
      </c>
      <c r="C92" s="39">
        <f t="shared" si="1"/>
        <v>-294.1832689</v>
      </c>
    </row>
    <row r="93" ht="14.25" customHeight="1">
      <c r="A93" s="75"/>
      <c r="B93" s="33">
        <v>92.0</v>
      </c>
      <c r="C93" s="39">
        <f t="shared" si="1"/>
        <v>-304.6644469</v>
      </c>
    </row>
    <row r="94" ht="14.25" customHeight="1">
      <c r="A94" s="75"/>
      <c r="B94" s="33">
        <v>93.0</v>
      </c>
      <c r="C94" s="39">
        <f t="shared" si="1"/>
        <v>-315.0955456</v>
      </c>
    </row>
    <row r="95" ht="14.25" customHeight="1">
      <c r="A95" s="75"/>
      <c r="B95" s="33">
        <v>94.0</v>
      </c>
      <c r="C95" s="39">
        <f t="shared" si="1"/>
        <v>-325.4775244</v>
      </c>
    </row>
    <row r="96" ht="14.25" customHeight="1">
      <c r="A96" s="75"/>
      <c r="B96" s="33">
        <v>95.0</v>
      </c>
      <c r="C96" s="39">
        <f t="shared" si="1"/>
        <v>-335.8113131</v>
      </c>
    </row>
    <row r="97" ht="14.25" customHeight="1">
      <c r="A97" s="75"/>
      <c r="B97" s="33">
        <v>96.0</v>
      </c>
      <c r="C97" s="39">
        <f t="shared" si="1"/>
        <v>-346.0978131</v>
      </c>
    </row>
    <row r="98" ht="14.25" customHeight="1">
      <c r="A98" s="75"/>
      <c r="B98" s="33">
        <v>97.0</v>
      </c>
      <c r="C98" s="39">
        <f t="shared" si="1"/>
        <v>-356.3378984</v>
      </c>
    </row>
    <row r="99" ht="14.25" customHeight="1">
      <c r="A99" s="75"/>
      <c r="B99" s="33">
        <v>98.0</v>
      </c>
      <c r="C99" s="39">
        <f t="shared" si="1"/>
        <v>-366.5324168</v>
      </c>
    </row>
    <row r="100" ht="14.25" customHeight="1">
      <c r="A100" s="75"/>
      <c r="B100" s="33">
        <v>99.0</v>
      </c>
      <c r="C100" s="39">
        <f t="shared" si="1"/>
        <v>-376.682191</v>
      </c>
    </row>
    <row r="101" ht="14.25" customHeight="1">
      <c r="A101" s="75"/>
      <c r="B101" s="33">
        <v>100.0</v>
      </c>
      <c r="C101" s="39">
        <f t="shared" si="1"/>
        <v>-386.7880197</v>
      </c>
    </row>
    <row r="102" ht="14.25" customHeight="1">
      <c r="A102" s="75"/>
      <c r="B102" s="33">
        <v>101.0</v>
      </c>
      <c r="C102" s="39">
        <f t="shared" si="1"/>
        <v>-396.8506782</v>
      </c>
    </row>
    <row r="103" ht="14.25" customHeight="1">
      <c r="A103" s="75"/>
      <c r="B103" s="33">
        <v>102.0</v>
      </c>
      <c r="C103" s="39">
        <f t="shared" si="1"/>
        <v>-406.8709197</v>
      </c>
    </row>
    <row r="104" ht="14.25" customHeight="1">
      <c r="A104" s="75"/>
      <c r="B104" s="33">
        <v>103.0</v>
      </c>
      <c r="C104" s="39">
        <f t="shared" si="1"/>
        <v>-416.849476</v>
      </c>
    </row>
    <row r="105" ht="14.25" customHeight="1">
      <c r="A105" s="75"/>
      <c r="B105" s="33">
        <v>104.0</v>
      </c>
      <c r="C105" s="39">
        <f t="shared" si="1"/>
        <v>-426.7870584</v>
      </c>
    </row>
    <row r="106" ht="14.25" customHeight="1">
      <c r="A106" s="75"/>
      <c r="B106" s="33">
        <v>105.0</v>
      </c>
      <c r="C106" s="39">
        <f t="shared" si="1"/>
        <v>-436.6843583</v>
      </c>
    </row>
    <row r="107" ht="14.25" customHeight="1">
      <c r="A107" s="75"/>
      <c r="B107" s="33">
        <v>106.0</v>
      </c>
      <c r="C107" s="39">
        <f t="shared" si="1"/>
        <v>-446.542048</v>
      </c>
    </row>
    <row r="108" ht="14.25" customHeight="1">
      <c r="A108" s="75"/>
      <c r="B108" s="33">
        <v>107.0</v>
      </c>
      <c r="C108" s="39">
        <f t="shared" si="1"/>
        <v>-456.3607818</v>
      </c>
    </row>
    <row r="109" ht="14.25" customHeight="1">
      <c r="A109" s="75"/>
      <c r="B109" s="33">
        <v>108.0</v>
      </c>
      <c r="C109" s="39">
        <f t="shared" si="1"/>
        <v>-466.1411961</v>
      </c>
    </row>
    <row r="110" ht="14.25" customHeight="1">
      <c r="A110" s="75"/>
      <c r="B110" s="33">
        <v>109.0</v>
      </c>
      <c r="C110" s="39">
        <f t="shared" si="1"/>
        <v>-475.8839103</v>
      </c>
    </row>
    <row r="111" ht="14.25" customHeight="1">
      <c r="A111" s="75"/>
      <c r="B111" s="33">
        <v>110.0</v>
      </c>
      <c r="C111" s="39">
        <f t="shared" si="1"/>
        <v>-485.5895276</v>
      </c>
    </row>
    <row r="112" ht="14.25" customHeight="1">
      <c r="A112" s="75"/>
      <c r="B112" s="33">
        <v>111.0</v>
      </c>
      <c r="C112" s="39">
        <f t="shared" si="1"/>
        <v>-495.2586352</v>
      </c>
    </row>
    <row r="113" ht="14.25" customHeight="1">
      <c r="A113" s="75"/>
      <c r="B113" s="33">
        <v>112.0</v>
      </c>
      <c r="C113" s="39">
        <f t="shared" si="1"/>
        <v>-504.8918052</v>
      </c>
    </row>
    <row r="114" ht="14.25" customHeight="1">
      <c r="A114" s="75"/>
      <c r="B114" s="33">
        <v>113.0</v>
      </c>
      <c r="C114" s="39">
        <f t="shared" si="1"/>
        <v>-514.489595</v>
      </c>
    </row>
    <row r="115" ht="14.25" customHeight="1">
      <c r="A115" s="75"/>
      <c r="B115" s="33">
        <v>114.0</v>
      </c>
      <c r="C115" s="39">
        <f t="shared" si="1"/>
        <v>-524.0525477</v>
      </c>
    </row>
    <row r="116" ht="14.25" customHeight="1">
      <c r="A116" s="75"/>
      <c r="B116" s="33">
        <v>115.0</v>
      </c>
      <c r="C116" s="39">
        <f t="shared" si="1"/>
        <v>-533.5811931</v>
      </c>
    </row>
    <row r="117" ht="14.25" customHeight="1">
      <c r="A117" s="75"/>
      <c r="B117" s="33">
        <v>116.0</v>
      </c>
      <c r="C117" s="39">
        <f t="shared" si="1"/>
        <v>-543.0760472</v>
      </c>
    </row>
    <row r="118" ht="14.25" customHeight="1">
      <c r="A118" s="75"/>
      <c r="B118" s="33">
        <v>117.0</v>
      </c>
      <c r="C118" s="39">
        <f t="shared" si="1"/>
        <v>-552.5376137</v>
      </c>
    </row>
    <row r="119" ht="14.25" customHeight="1">
      <c r="A119" s="75"/>
      <c r="B119" s="33">
        <v>118.0</v>
      </c>
      <c r="C119" s="39">
        <f t="shared" si="1"/>
        <v>-561.9663837</v>
      </c>
    </row>
    <row r="120" ht="14.25" customHeight="1">
      <c r="A120" s="75"/>
      <c r="B120" s="33">
        <v>119.0</v>
      </c>
      <c r="C120" s="39">
        <f t="shared" si="1"/>
        <v>-571.3628366</v>
      </c>
    </row>
    <row r="121" ht="14.25" customHeight="1">
      <c r="A121" s="75"/>
      <c r="B121" s="33">
        <v>120.0</v>
      </c>
      <c r="C121" s="39">
        <f t="shared" si="1"/>
        <v>-580.7274401</v>
      </c>
    </row>
    <row r="122" ht="14.25" customHeight="1">
      <c r="A122" s="75"/>
      <c r="B122" s="33">
        <v>121.0</v>
      </c>
      <c r="C122" s="39">
        <f t="shared" si="1"/>
        <v>-590.0606508</v>
      </c>
    </row>
    <row r="123" ht="14.25" customHeight="1">
      <c r="A123" s="75"/>
      <c r="B123" s="33">
        <v>122.0</v>
      </c>
      <c r="C123" s="39">
        <f t="shared" si="1"/>
        <v>-599.3629145</v>
      </c>
    </row>
    <row r="124" ht="14.25" customHeight="1">
      <c r="A124" s="75"/>
      <c r="B124" s="33">
        <v>123.0</v>
      </c>
      <c r="C124" s="39">
        <f t="shared" si="1"/>
        <v>-608.6346665</v>
      </c>
    </row>
    <row r="125" ht="14.25" customHeight="1">
      <c r="A125" s="75"/>
      <c r="B125" s="33">
        <v>124.0</v>
      </c>
      <c r="C125" s="39">
        <f t="shared" si="1"/>
        <v>-617.8763322</v>
      </c>
    </row>
    <row r="126" ht="14.25" customHeight="1">
      <c r="A126" s="75"/>
      <c r="B126" s="33">
        <v>125.0</v>
      </c>
      <c r="C126" s="39">
        <f t="shared" si="1"/>
        <v>-627.088327</v>
      </c>
    </row>
    <row r="127" ht="14.25" customHeight="1">
      <c r="A127" s="75"/>
      <c r="B127" s="33">
        <v>126.0</v>
      </c>
      <c r="C127" s="39">
        <f t="shared" si="1"/>
        <v>-636.2710569</v>
      </c>
    </row>
    <row r="128" ht="14.25" customHeight="1">
      <c r="A128" s="75"/>
      <c r="B128" s="33">
        <v>127.0</v>
      </c>
      <c r="C128" s="39">
        <f t="shared" si="1"/>
        <v>-645.4249188</v>
      </c>
    </row>
    <row r="129" ht="14.25" customHeight="1">
      <c r="A129" s="75"/>
      <c r="B129" s="33">
        <v>128.0</v>
      </c>
      <c r="C129" s="39">
        <f t="shared" si="1"/>
        <v>-654.5503005</v>
      </c>
    </row>
    <row r="130" ht="14.25" customHeight="1">
      <c r="A130" s="75"/>
      <c r="B130" s="33">
        <v>129.0</v>
      </c>
      <c r="C130" s="39">
        <f t="shared" si="1"/>
        <v>-663.6475813</v>
      </c>
    </row>
    <row r="131" ht="14.25" customHeight="1">
      <c r="A131" s="75"/>
      <c r="B131" s="33">
        <v>130.0</v>
      </c>
      <c r="C131" s="39">
        <f t="shared" si="1"/>
        <v>-672.7171322</v>
      </c>
    </row>
    <row r="132" ht="14.25" customHeight="1">
      <c r="A132" s="75"/>
      <c r="B132" s="33">
        <v>131.0</v>
      </c>
      <c r="C132" s="39">
        <f t="shared" si="1"/>
        <v>-681.759316</v>
      </c>
    </row>
    <row r="133" ht="14.25" customHeight="1">
      <c r="A133" s="75"/>
      <c r="B133" s="33">
        <v>132.0</v>
      </c>
      <c r="C133" s="39">
        <f t="shared" si="1"/>
        <v>-690.7744877</v>
      </c>
    </row>
    <row r="134" ht="14.25" customHeight="1">
      <c r="A134" s="75"/>
      <c r="B134" s="33">
        <v>133.0</v>
      </c>
      <c r="C134" s="39">
        <f t="shared" si="1"/>
        <v>-699.7629945</v>
      </c>
    </row>
    <row r="135" ht="14.25" customHeight="1">
      <c r="A135" s="75"/>
      <c r="B135" s="33">
        <v>134.0</v>
      </c>
      <c r="C135" s="39">
        <f t="shared" si="1"/>
        <v>-708.7251763</v>
      </c>
    </row>
    <row r="136" ht="14.25" customHeight="1">
      <c r="A136" s="75"/>
      <c r="B136" s="33">
        <v>135.0</v>
      </c>
      <c r="C136" s="39">
        <f t="shared" si="1"/>
        <v>-717.661366</v>
      </c>
    </row>
    <row r="137" ht="14.25" customHeight="1">
      <c r="A137" s="75"/>
      <c r="B137" s="33">
        <v>136.0</v>
      </c>
      <c r="C137" s="39">
        <f t="shared" si="1"/>
        <v>-726.5718892</v>
      </c>
    </row>
    <row r="138" ht="14.25" customHeight="1">
      <c r="A138" s="75"/>
      <c r="B138" s="33">
        <v>137.0</v>
      </c>
      <c r="C138" s="39">
        <f t="shared" si="1"/>
        <v>-735.4570648</v>
      </c>
    </row>
    <row r="139" ht="14.25" customHeight="1">
      <c r="A139" s="75"/>
      <c r="B139" s="33">
        <v>138.0</v>
      </c>
      <c r="C139" s="39">
        <f t="shared" si="1"/>
        <v>-744.3172052</v>
      </c>
    </row>
    <row r="140" ht="14.25" customHeight="1">
      <c r="A140" s="75"/>
      <c r="B140" s="33">
        <v>139.0</v>
      </c>
      <c r="C140" s="39">
        <f t="shared" si="1"/>
        <v>-753.1526165</v>
      </c>
    </row>
    <row r="141" ht="14.25" customHeight="1">
      <c r="A141" s="75"/>
      <c r="B141" s="33">
        <v>140.0</v>
      </c>
      <c r="C141" s="39">
        <f t="shared" si="1"/>
        <v>-761.9635982</v>
      </c>
    </row>
    <row r="142" ht="14.25" customHeight="1">
      <c r="A142" s="75"/>
      <c r="B142" s="33">
        <v>141.0</v>
      </c>
      <c r="C142" s="39">
        <f t="shared" si="1"/>
        <v>-770.7504441</v>
      </c>
    </row>
    <row r="143" ht="14.25" customHeight="1">
      <c r="A143" s="75"/>
      <c r="B143" s="33">
        <v>142.0</v>
      </c>
      <c r="C143" s="39">
        <f t="shared" si="1"/>
        <v>-779.513442</v>
      </c>
    </row>
    <row r="144" ht="14.25" customHeight="1">
      <c r="A144" s="75"/>
      <c r="B144" s="33">
        <v>143.0</v>
      </c>
      <c r="C144" s="39">
        <f t="shared" si="1"/>
        <v>-788.2528739</v>
      </c>
    </row>
    <row r="145" ht="14.25" customHeight="1">
      <c r="A145" s="75"/>
      <c r="B145" s="33">
        <v>144.0</v>
      </c>
      <c r="C145" s="39">
        <f t="shared" si="1"/>
        <v>-796.9690165</v>
      </c>
    </row>
    <row r="146" ht="14.25" customHeight="1">
      <c r="A146" s="75"/>
      <c r="B146" s="33">
        <v>145.0</v>
      </c>
      <c r="C146" s="39">
        <f t="shared" si="1"/>
        <v>-805.6621407</v>
      </c>
    </row>
    <row r="147" ht="14.25" customHeight="1">
      <c r="A147" s="75"/>
      <c r="B147" s="33">
        <v>146.0</v>
      </c>
      <c r="C147" s="39">
        <f t="shared" si="1"/>
        <v>-814.3325124</v>
      </c>
    </row>
    <row r="148" ht="14.25" customHeight="1">
      <c r="A148" s="75"/>
      <c r="B148" s="33">
        <v>147.0</v>
      </c>
      <c r="C148" s="39">
        <f t="shared" si="1"/>
        <v>-822.9803924</v>
      </c>
    </row>
    <row r="149" ht="14.25" customHeight="1">
      <c r="A149" s="75"/>
      <c r="B149" s="33">
        <v>148.0</v>
      </c>
      <c r="C149" s="39">
        <f t="shared" si="1"/>
        <v>-831.6060363</v>
      </c>
    </row>
    <row r="150" ht="14.25" customHeight="1">
      <c r="A150" s="75"/>
      <c r="B150" s="33">
        <v>149.0</v>
      </c>
      <c r="C150" s="39">
        <f t="shared" si="1"/>
        <v>-840.209695</v>
      </c>
    </row>
    <row r="151" ht="14.25" customHeight="1">
      <c r="A151" s="75"/>
      <c r="B151" s="33">
        <v>150.0</v>
      </c>
      <c r="C151" s="39">
        <f t="shared" si="1"/>
        <v>-848.7916147</v>
      </c>
    </row>
    <row r="152" ht="14.25" customHeight="1">
      <c r="A152" s="75"/>
      <c r="B152" s="33">
        <v>151.0</v>
      </c>
      <c r="C152" s="39">
        <f t="shared" si="1"/>
        <v>-857.3520368</v>
      </c>
    </row>
    <row r="153" ht="14.25" customHeight="1">
      <c r="A153" s="75"/>
      <c r="B153" s="33">
        <v>152.0</v>
      </c>
      <c r="C153" s="39">
        <f t="shared" si="1"/>
        <v>-865.8911984</v>
      </c>
    </row>
    <row r="154" ht="14.25" customHeight="1">
      <c r="A154" s="75"/>
      <c r="B154" s="33">
        <v>153.0</v>
      </c>
      <c r="C154" s="39">
        <f t="shared" si="1"/>
        <v>-874.4093321</v>
      </c>
    </row>
    <row r="155" ht="14.25" customHeight="1">
      <c r="A155" s="75"/>
      <c r="B155" s="33">
        <v>154.0</v>
      </c>
      <c r="C155" s="39">
        <f t="shared" si="1"/>
        <v>-882.9066663</v>
      </c>
    </row>
    <row r="156" ht="14.25" customHeight="1">
      <c r="A156" s="75"/>
      <c r="B156" s="33">
        <v>155.0</v>
      </c>
      <c r="C156" s="39">
        <f t="shared" si="1"/>
        <v>-891.3834253</v>
      </c>
    </row>
    <row r="157" ht="14.25" customHeight="1">
      <c r="A157" s="75"/>
      <c r="B157" s="33">
        <v>156.0</v>
      </c>
      <c r="C157" s="39">
        <f t="shared" si="1"/>
        <v>-899.8398292</v>
      </c>
    </row>
    <row r="158" ht="14.25" customHeight="1">
      <c r="A158" s="75"/>
      <c r="B158" s="33">
        <v>157.0</v>
      </c>
      <c r="C158" s="39">
        <f t="shared" si="1"/>
        <v>-908.2760943</v>
      </c>
    </row>
    <row r="159" ht="14.25" customHeight="1">
      <c r="A159" s="75"/>
      <c r="B159" s="33">
        <v>158.0</v>
      </c>
      <c r="C159" s="39">
        <f t="shared" si="1"/>
        <v>-916.6924328</v>
      </c>
    </row>
    <row r="160" ht="14.25" customHeight="1">
      <c r="A160" s="75"/>
      <c r="B160" s="33">
        <v>159.0</v>
      </c>
      <c r="C160" s="39">
        <f t="shared" si="1"/>
        <v>-925.0890535</v>
      </c>
    </row>
    <row r="161" ht="14.25" customHeight="1">
      <c r="A161" s="75"/>
      <c r="B161" s="33">
        <v>160.0</v>
      </c>
      <c r="C161" s="39">
        <f t="shared" si="1"/>
        <v>-933.4661613</v>
      </c>
    </row>
    <row r="162" ht="14.25" customHeight="1">
      <c r="A162" s="107"/>
      <c r="B162" s="82"/>
    </row>
    <row r="163" ht="14.25" customHeight="1">
      <c r="A163" s="107"/>
      <c r="B163" s="82"/>
    </row>
    <row r="164" ht="14.25" customHeight="1">
      <c r="A164" s="107"/>
      <c r="B164" s="82"/>
    </row>
    <row r="165" ht="14.25" customHeight="1">
      <c r="A165" s="107"/>
      <c r="B165" s="82"/>
    </row>
    <row r="166" ht="14.25" customHeight="1">
      <c r="A166" s="107"/>
      <c r="B166" s="82"/>
    </row>
    <row r="167" ht="14.25" customHeight="1">
      <c r="A167" s="107"/>
      <c r="B167" s="82"/>
    </row>
    <row r="168" ht="14.25" customHeight="1">
      <c r="A168" s="107"/>
      <c r="B168" s="82"/>
    </row>
    <row r="169" ht="14.25" customHeight="1">
      <c r="A169" s="107"/>
      <c r="B169" s="82"/>
    </row>
    <row r="170" ht="14.25" customHeight="1">
      <c r="A170" s="107"/>
      <c r="B170" s="82"/>
    </row>
    <row r="171" ht="14.25" customHeight="1">
      <c r="A171" s="107"/>
      <c r="B171" s="82"/>
    </row>
    <row r="172" ht="14.25" customHeight="1">
      <c r="A172" s="107"/>
      <c r="B172" s="82"/>
    </row>
    <row r="173" ht="14.25" customHeight="1">
      <c r="A173" s="107"/>
      <c r="B173" s="82"/>
    </row>
    <row r="174" ht="14.25" customHeight="1">
      <c r="A174" s="107"/>
      <c r="B174" s="82"/>
    </row>
    <row r="175" ht="14.25" customHeight="1">
      <c r="A175" s="107"/>
      <c r="B175" s="82"/>
    </row>
    <row r="176" ht="14.25" customHeight="1">
      <c r="A176" s="107"/>
      <c r="B176" s="82"/>
    </row>
    <row r="177" ht="14.25" customHeight="1">
      <c r="A177" s="107"/>
      <c r="B177" s="82"/>
    </row>
    <row r="178" ht="14.25" customHeight="1">
      <c r="A178" s="107"/>
      <c r="B178" s="82"/>
    </row>
    <row r="179" ht="14.25" customHeight="1">
      <c r="A179" s="107"/>
      <c r="B179" s="82"/>
    </row>
    <row r="180" ht="14.25" customHeight="1">
      <c r="A180" s="107"/>
      <c r="B180" s="82"/>
    </row>
    <row r="181" ht="14.25" customHeight="1">
      <c r="A181" s="107"/>
      <c r="B181" s="82"/>
    </row>
    <row r="182" ht="14.25" customHeight="1">
      <c r="A182" s="107"/>
      <c r="B182" s="82"/>
    </row>
    <row r="183" ht="14.25" customHeight="1">
      <c r="A183" s="107"/>
      <c r="B183" s="82"/>
    </row>
    <row r="184" ht="14.25" customHeight="1">
      <c r="A184" s="107"/>
      <c r="B184" s="82"/>
    </row>
    <row r="185" ht="14.25" customHeight="1">
      <c r="A185" s="107"/>
      <c r="B185" s="82"/>
    </row>
    <row r="186" ht="14.25" customHeight="1">
      <c r="A186" s="107"/>
      <c r="B186" s="82"/>
    </row>
    <row r="187" ht="14.25" customHeight="1">
      <c r="A187" s="107"/>
      <c r="B187" s="82"/>
    </row>
    <row r="188" ht="14.25" customHeight="1">
      <c r="A188" s="107"/>
      <c r="B188" s="82"/>
    </row>
    <row r="189" ht="14.25" customHeight="1">
      <c r="A189" s="107"/>
      <c r="B189" s="82"/>
    </row>
    <row r="190" ht="14.25" customHeight="1">
      <c r="A190" s="107"/>
      <c r="B190" s="82"/>
    </row>
    <row r="191" ht="14.25" customHeight="1">
      <c r="A191" s="107"/>
      <c r="B191" s="82"/>
    </row>
    <row r="192" ht="14.25" customHeight="1">
      <c r="A192" s="107"/>
      <c r="B192" s="82"/>
    </row>
    <row r="193" ht="14.25" customHeight="1">
      <c r="A193" s="107"/>
      <c r="B193" s="82"/>
    </row>
    <row r="194" ht="14.25" customHeight="1">
      <c r="A194" s="107"/>
      <c r="B194" s="82"/>
    </row>
    <row r="195" ht="14.25" customHeight="1">
      <c r="A195" s="107"/>
      <c r="B195" s="82"/>
    </row>
    <row r="196" ht="14.25" customHeight="1">
      <c r="A196" s="107"/>
      <c r="B196" s="82"/>
    </row>
    <row r="197" ht="14.25" customHeight="1">
      <c r="A197" s="107"/>
      <c r="B197" s="82"/>
    </row>
    <row r="198" ht="14.25" customHeight="1">
      <c r="A198" s="107"/>
      <c r="B198" s="82"/>
    </row>
    <row r="199" ht="14.25" customHeight="1">
      <c r="A199" s="107"/>
      <c r="B199" s="82"/>
    </row>
    <row r="200" ht="14.25" customHeight="1">
      <c r="A200" s="107"/>
      <c r="B200" s="82"/>
    </row>
    <row r="201" ht="14.25" customHeight="1">
      <c r="A201" s="107"/>
      <c r="B201" s="82"/>
    </row>
    <row r="202" ht="14.25" customHeight="1">
      <c r="A202" s="107"/>
      <c r="B202" s="82"/>
    </row>
    <row r="203" ht="14.25" customHeight="1">
      <c r="A203" s="107"/>
      <c r="B203" s="82"/>
    </row>
    <row r="204" ht="14.25" customHeight="1">
      <c r="A204" s="107"/>
      <c r="B204" s="82"/>
    </row>
    <row r="205" ht="14.25" customHeight="1">
      <c r="A205" s="107"/>
      <c r="B205" s="82"/>
    </row>
    <row r="206" ht="14.25" customHeight="1">
      <c r="A206" s="107"/>
      <c r="B206" s="82"/>
    </row>
    <row r="207" ht="14.25" customHeight="1">
      <c r="A207" s="107"/>
      <c r="B207" s="82"/>
    </row>
    <row r="208" ht="14.25" customHeight="1">
      <c r="A208" s="107"/>
      <c r="B208" s="82"/>
    </row>
    <row r="209" ht="14.25" customHeight="1">
      <c r="A209" s="107"/>
      <c r="B209" s="82"/>
    </row>
    <row r="210" ht="14.25" customHeight="1">
      <c r="A210" s="107"/>
      <c r="B210" s="82"/>
    </row>
    <row r="211" ht="14.25" customHeight="1">
      <c r="A211" s="107"/>
      <c r="B211" s="82"/>
    </row>
    <row r="212" ht="14.25" customHeight="1">
      <c r="A212" s="107"/>
      <c r="B212" s="82"/>
    </row>
    <row r="213" ht="14.25" customHeight="1">
      <c r="A213" s="107"/>
      <c r="B213" s="82"/>
    </row>
    <row r="214" ht="14.25" customHeight="1">
      <c r="A214" s="107"/>
      <c r="B214" s="82"/>
    </row>
    <row r="215" ht="14.25" customHeight="1">
      <c r="A215" s="107"/>
      <c r="B215" s="82"/>
    </row>
    <row r="216" ht="14.25" customHeight="1">
      <c r="A216" s="107"/>
      <c r="B216" s="82"/>
    </row>
    <row r="217" ht="14.25" customHeight="1">
      <c r="A217" s="107"/>
      <c r="B217" s="82"/>
    </row>
    <row r="218" ht="14.25" customHeight="1">
      <c r="A218" s="107"/>
      <c r="B218" s="82"/>
    </row>
    <row r="219" ht="14.25" customHeight="1">
      <c r="A219" s="107"/>
      <c r="B219" s="82"/>
    </row>
    <row r="220" ht="14.25" customHeight="1">
      <c r="A220" s="107"/>
      <c r="B220" s="82"/>
    </row>
    <row r="221" ht="14.25" customHeight="1">
      <c r="A221" s="107"/>
      <c r="B221" s="82"/>
    </row>
    <row r="222" ht="14.25" customHeight="1">
      <c r="A222" s="107"/>
      <c r="B222" s="82"/>
    </row>
    <row r="223" ht="14.25" customHeight="1">
      <c r="A223" s="107"/>
      <c r="B223" s="82"/>
    </row>
    <row r="224" ht="14.25" customHeight="1">
      <c r="A224" s="107"/>
      <c r="B224" s="82"/>
    </row>
    <row r="225" ht="14.25" customHeight="1">
      <c r="A225" s="107"/>
      <c r="B225" s="82"/>
    </row>
    <row r="226" ht="14.25" customHeight="1">
      <c r="A226" s="107"/>
      <c r="B226" s="82"/>
    </row>
    <row r="227" ht="14.25" customHeight="1">
      <c r="A227" s="107"/>
      <c r="B227" s="82"/>
    </row>
    <row r="228" ht="14.25" customHeight="1">
      <c r="A228" s="107"/>
      <c r="B228" s="82"/>
    </row>
    <row r="229" ht="14.25" customHeight="1">
      <c r="A229" s="107"/>
      <c r="B229" s="82"/>
    </row>
    <row r="230" ht="14.25" customHeight="1">
      <c r="A230" s="107"/>
      <c r="B230" s="82"/>
    </row>
    <row r="231" ht="14.25" customHeight="1">
      <c r="A231" s="107"/>
      <c r="B231" s="82"/>
    </row>
    <row r="232" ht="14.25" customHeight="1">
      <c r="A232" s="107"/>
      <c r="B232" s="82"/>
    </row>
    <row r="233" ht="14.25" customHeight="1">
      <c r="A233" s="107"/>
      <c r="B233" s="82"/>
    </row>
    <row r="234" ht="14.25" customHeight="1">
      <c r="A234" s="107"/>
      <c r="B234" s="82"/>
    </row>
    <row r="235" ht="14.25" customHeight="1">
      <c r="A235" s="107"/>
      <c r="B235" s="82"/>
    </row>
    <row r="236" ht="14.25" customHeight="1">
      <c r="A236" s="107"/>
      <c r="B236" s="82"/>
    </row>
    <row r="237" ht="14.25" customHeight="1">
      <c r="A237" s="107"/>
      <c r="B237" s="82"/>
    </row>
    <row r="238" ht="14.25" customHeight="1">
      <c r="A238" s="107"/>
      <c r="B238" s="82"/>
    </row>
    <row r="239" ht="14.25" customHeight="1">
      <c r="A239" s="107"/>
      <c r="B239" s="82"/>
    </row>
    <row r="240" ht="14.25" customHeight="1">
      <c r="A240" s="107"/>
      <c r="B240" s="82"/>
    </row>
    <row r="241" ht="14.25" customHeight="1">
      <c r="A241" s="107"/>
      <c r="B241" s="82"/>
    </row>
    <row r="242" ht="14.25" customHeight="1">
      <c r="A242" s="107"/>
      <c r="B242" s="82"/>
    </row>
    <row r="243" ht="14.25" customHeight="1">
      <c r="A243" s="107"/>
      <c r="B243" s="82"/>
    </row>
    <row r="244" ht="14.25" customHeight="1">
      <c r="A244" s="107"/>
      <c r="B244" s="82"/>
    </row>
    <row r="245" ht="14.25" customHeight="1">
      <c r="A245" s="107"/>
      <c r="B245" s="82"/>
    </row>
    <row r="246" ht="14.25" customHeight="1">
      <c r="A246" s="107"/>
      <c r="B246" s="82"/>
    </row>
    <row r="247" ht="14.25" customHeight="1">
      <c r="A247" s="107"/>
      <c r="B247" s="82"/>
    </row>
    <row r="248" ht="14.25" customHeight="1">
      <c r="A248" s="107"/>
      <c r="B248" s="82"/>
    </row>
    <row r="249" ht="14.25" customHeight="1">
      <c r="A249" s="107"/>
      <c r="B249" s="82"/>
    </row>
    <row r="250" ht="14.25" customHeight="1">
      <c r="A250" s="107"/>
      <c r="B250" s="82"/>
    </row>
    <row r="251" ht="14.25" customHeight="1">
      <c r="A251" s="107"/>
      <c r="B251" s="82"/>
    </row>
    <row r="252" ht="14.25" customHeight="1">
      <c r="A252" s="107"/>
      <c r="B252" s="82"/>
    </row>
    <row r="253" ht="14.25" customHeight="1">
      <c r="A253" s="107"/>
      <c r="B253" s="82"/>
    </row>
    <row r="254" ht="14.25" customHeight="1">
      <c r="A254" s="107"/>
      <c r="B254" s="82"/>
    </row>
    <row r="255" ht="14.25" customHeight="1">
      <c r="A255" s="107"/>
      <c r="B255" s="82"/>
    </row>
    <row r="256" ht="14.25" customHeight="1">
      <c r="A256" s="107"/>
      <c r="B256" s="82"/>
    </row>
    <row r="257" ht="14.25" customHeight="1">
      <c r="A257" s="107"/>
      <c r="B257" s="82"/>
    </row>
    <row r="258" ht="14.25" customHeight="1">
      <c r="A258" s="107"/>
      <c r="B258" s="82"/>
    </row>
    <row r="259" ht="14.25" customHeight="1">
      <c r="A259" s="107"/>
      <c r="B259" s="82"/>
    </row>
    <row r="260" ht="14.25" customHeight="1">
      <c r="A260" s="107"/>
      <c r="B260" s="82"/>
    </row>
    <row r="261" ht="14.25" customHeight="1">
      <c r="A261" s="107"/>
      <c r="B261" s="82"/>
    </row>
    <row r="262" ht="14.25" customHeight="1">
      <c r="A262" s="107"/>
      <c r="B262" s="82"/>
    </row>
    <row r="263" ht="14.25" customHeight="1">
      <c r="A263" s="107"/>
      <c r="B263" s="82"/>
    </row>
    <row r="264" ht="14.25" customHeight="1">
      <c r="A264" s="107"/>
      <c r="B264" s="82"/>
    </row>
    <row r="265" ht="14.25" customHeight="1">
      <c r="A265" s="107"/>
      <c r="B265" s="82"/>
    </row>
    <row r="266" ht="14.25" customHeight="1">
      <c r="A266" s="107"/>
      <c r="B266" s="82"/>
    </row>
    <row r="267" ht="14.25" customHeight="1">
      <c r="A267" s="107"/>
      <c r="B267" s="82"/>
    </row>
    <row r="268" ht="14.25" customHeight="1">
      <c r="A268" s="107"/>
      <c r="B268" s="82"/>
    </row>
    <row r="269" ht="14.25" customHeight="1">
      <c r="A269" s="107"/>
      <c r="B269" s="82"/>
    </row>
    <row r="270" ht="14.25" customHeight="1">
      <c r="A270" s="107"/>
      <c r="B270" s="82"/>
    </row>
    <row r="271" ht="14.25" customHeight="1">
      <c r="A271" s="107"/>
      <c r="B271" s="82"/>
    </row>
    <row r="272" ht="14.25" customHeight="1">
      <c r="A272" s="107"/>
      <c r="B272" s="82"/>
    </row>
    <row r="273" ht="14.25" customHeight="1">
      <c r="A273" s="107"/>
      <c r="B273" s="82"/>
    </row>
    <row r="274" ht="14.25" customHeight="1">
      <c r="A274" s="107"/>
      <c r="B274" s="82"/>
    </row>
    <row r="275" ht="14.25" customHeight="1">
      <c r="A275" s="107"/>
      <c r="B275" s="82"/>
    </row>
    <row r="276" ht="14.25" customHeight="1">
      <c r="A276" s="107"/>
      <c r="B276" s="82"/>
    </row>
    <row r="277" ht="14.25" customHeight="1">
      <c r="A277" s="107"/>
      <c r="B277" s="82"/>
    </row>
    <row r="278" ht="14.25" customHeight="1">
      <c r="A278" s="107"/>
      <c r="B278" s="82"/>
    </row>
    <row r="279" ht="14.25" customHeight="1">
      <c r="A279" s="107"/>
      <c r="B279" s="82"/>
    </row>
    <row r="280" ht="14.25" customHeight="1">
      <c r="A280" s="107"/>
      <c r="B280" s="82"/>
    </row>
    <row r="281" ht="14.25" customHeight="1">
      <c r="A281" s="107"/>
      <c r="B281" s="82"/>
    </row>
    <row r="282" ht="14.25" customHeight="1">
      <c r="A282" s="107"/>
      <c r="B282" s="82"/>
    </row>
    <row r="283" ht="14.25" customHeight="1">
      <c r="A283" s="107"/>
      <c r="B283" s="82"/>
    </row>
    <row r="284" ht="14.25" customHeight="1">
      <c r="A284" s="107"/>
      <c r="B284" s="82"/>
    </row>
    <row r="285" ht="14.25" customHeight="1">
      <c r="A285" s="107"/>
      <c r="B285" s="82"/>
    </row>
    <row r="286" ht="14.25" customHeight="1">
      <c r="A286" s="107"/>
      <c r="B286" s="82"/>
    </row>
    <row r="287" ht="14.25" customHeight="1">
      <c r="A287" s="107"/>
      <c r="B287" s="82"/>
    </row>
    <row r="288" ht="14.25" customHeight="1">
      <c r="A288" s="107"/>
      <c r="B288" s="82"/>
    </row>
    <row r="289" ht="14.25" customHeight="1">
      <c r="A289" s="107"/>
      <c r="B289" s="82"/>
    </row>
    <row r="290" ht="14.25" customHeight="1">
      <c r="A290" s="107"/>
      <c r="B290" s="82"/>
    </row>
    <row r="291" ht="14.25" customHeight="1">
      <c r="A291" s="107"/>
      <c r="B291" s="82"/>
    </row>
    <row r="292" ht="14.25" customHeight="1">
      <c r="A292" s="107"/>
      <c r="B292" s="82"/>
    </row>
    <row r="293" ht="14.25" customHeight="1">
      <c r="A293" s="107"/>
      <c r="B293" s="82"/>
    </row>
    <row r="294" ht="14.25" customHeight="1">
      <c r="A294" s="107"/>
      <c r="B294" s="82"/>
    </row>
    <row r="295" ht="14.25" customHeight="1">
      <c r="A295" s="107"/>
      <c r="B295" s="82"/>
    </row>
    <row r="296" ht="14.25" customHeight="1">
      <c r="A296" s="107"/>
      <c r="B296" s="82"/>
    </row>
    <row r="297" ht="14.25" customHeight="1">
      <c r="A297" s="107"/>
      <c r="B297" s="82"/>
    </row>
    <row r="298" ht="14.25" customHeight="1">
      <c r="A298" s="107"/>
      <c r="B298" s="82"/>
    </row>
    <row r="299" ht="14.25" customHeight="1">
      <c r="A299" s="107"/>
      <c r="B299" s="82"/>
    </row>
    <row r="300" ht="14.25" customHeight="1">
      <c r="A300" s="107"/>
      <c r="B300" s="82"/>
    </row>
    <row r="301" ht="14.25" customHeight="1">
      <c r="A301" s="107"/>
      <c r="B301" s="82"/>
    </row>
    <row r="302" ht="14.25" customHeight="1">
      <c r="A302" s="107"/>
      <c r="B302" s="82"/>
    </row>
    <row r="303" ht="14.25" customHeight="1">
      <c r="A303" s="107"/>
      <c r="B303" s="82"/>
    </row>
    <row r="304" ht="14.25" customHeight="1">
      <c r="A304" s="107"/>
      <c r="B304" s="82"/>
    </row>
    <row r="305" ht="14.25" customHeight="1">
      <c r="A305" s="107"/>
      <c r="B305" s="82"/>
    </row>
    <row r="306" ht="14.25" customHeight="1">
      <c r="A306" s="107"/>
      <c r="B306" s="82"/>
    </row>
    <row r="307" ht="14.25" customHeight="1">
      <c r="A307" s="107"/>
      <c r="B307" s="82"/>
    </row>
    <row r="308" ht="14.25" customHeight="1">
      <c r="A308" s="107"/>
      <c r="B308" s="82"/>
    </row>
    <row r="309" ht="14.25" customHeight="1">
      <c r="A309" s="107"/>
      <c r="B309" s="82"/>
    </row>
    <row r="310" ht="14.25" customHeight="1">
      <c r="A310" s="107"/>
      <c r="B310" s="82"/>
    </row>
    <row r="311" ht="14.25" customHeight="1">
      <c r="A311" s="107"/>
      <c r="B311" s="82"/>
    </row>
    <row r="312" ht="14.25" customHeight="1">
      <c r="A312" s="107"/>
      <c r="B312" s="82"/>
    </row>
    <row r="313" ht="14.25" customHeight="1">
      <c r="A313" s="107"/>
      <c r="B313" s="82"/>
    </row>
    <row r="314" ht="14.25" customHeight="1">
      <c r="A314" s="107"/>
      <c r="B314" s="82"/>
    </row>
    <row r="315" ht="14.25" customHeight="1">
      <c r="A315" s="107"/>
      <c r="B315" s="82"/>
    </row>
    <row r="316" ht="14.25" customHeight="1">
      <c r="A316" s="107"/>
      <c r="B316" s="82"/>
    </row>
    <row r="317" ht="14.25" customHeight="1">
      <c r="A317" s="107"/>
      <c r="B317" s="82"/>
    </row>
    <row r="318" ht="14.25" customHeight="1">
      <c r="A318" s="107"/>
      <c r="B318" s="82"/>
    </row>
    <row r="319" ht="14.25" customHeight="1">
      <c r="A319" s="107"/>
      <c r="B319" s="82"/>
    </row>
    <row r="320" ht="14.25" customHeight="1">
      <c r="A320" s="107"/>
      <c r="B320" s="82"/>
    </row>
    <row r="321" ht="14.25" customHeight="1">
      <c r="A321" s="107"/>
      <c r="B321" s="82"/>
    </row>
    <row r="322" ht="14.25" customHeight="1">
      <c r="A322" s="107"/>
      <c r="B322" s="82"/>
    </row>
    <row r="323" ht="14.25" customHeight="1">
      <c r="A323" s="107"/>
      <c r="B323" s="82"/>
    </row>
    <row r="324" ht="14.25" customHeight="1">
      <c r="A324" s="107"/>
      <c r="B324" s="82"/>
    </row>
    <row r="325" ht="14.25" customHeight="1">
      <c r="A325" s="107"/>
      <c r="B325" s="82"/>
    </row>
    <row r="326" ht="14.25" customHeight="1">
      <c r="A326" s="107"/>
      <c r="B326" s="82"/>
    </row>
    <row r="327" ht="14.25" customHeight="1">
      <c r="A327" s="107"/>
      <c r="B327" s="82"/>
    </row>
    <row r="328" ht="14.25" customHeight="1">
      <c r="A328" s="107"/>
      <c r="B328" s="82"/>
    </row>
    <row r="329" ht="14.25" customHeight="1">
      <c r="A329" s="107"/>
      <c r="B329" s="82"/>
    </row>
    <row r="330" ht="14.25" customHeight="1">
      <c r="A330" s="107"/>
      <c r="B330" s="82"/>
    </row>
    <row r="331" ht="14.25" customHeight="1">
      <c r="A331" s="107"/>
      <c r="B331" s="82"/>
    </row>
    <row r="332" ht="14.25" customHeight="1">
      <c r="A332" s="107"/>
      <c r="B332" s="82"/>
    </row>
    <row r="333" ht="14.25" customHeight="1">
      <c r="A333" s="107"/>
      <c r="B333" s="82"/>
    </row>
    <row r="334" ht="14.25" customHeight="1">
      <c r="A334" s="107"/>
      <c r="B334" s="82"/>
    </row>
    <row r="335" ht="14.25" customHeight="1">
      <c r="A335" s="107"/>
      <c r="B335" s="82"/>
    </row>
    <row r="336" ht="14.25" customHeight="1">
      <c r="A336" s="107"/>
      <c r="B336" s="82"/>
    </row>
    <row r="337" ht="14.25" customHeight="1">
      <c r="A337" s="107"/>
      <c r="B337" s="82"/>
    </row>
    <row r="338" ht="14.25" customHeight="1">
      <c r="A338" s="107"/>
      <c r="B338" s="82"/>
    </row>
    <row r="339" ht="14.25" customHeight="1">
      <c r="A339" s="107"/>
      <c r="B339" s="82"/>
    </row>
    <row r="340" ht="14.25" customHeight="1">
      <c r="A340" s="107"/>
      <c r="B340" s="82"/>
    </row>
    <row r="341" ht="14.25" customHeight="1">
      <c r="A341" s="107"/>
      <c r="B341" s="82"/>
    </row>
    <row r="342" ht="14.25" customHeight="1">
      <c r="A342" s="107"/>
      <c r="B342" s="82"/>
    </row>
    <row r="343" ht="14.25" customHeight="1">
      <c r="A343" s="107"/>
      <c r="B343" s="82"/>
    </row>
    <row r="344" ht="14.25" customHeight="1">
      <c r="A344" s="107"/>
      <c r="B344" s="82"/>
    </row>
    <row r="345" ht="14.25" customHeight="1">
      <c r="A345" s="107"/>
      <c r="B345" s="82"/>
    </row>
    <row r="346" ht="14.25" customHeight="1">
      <c r="A346" s="107"/>
      <c r="B346" s="82"/>
    </row>
    <row r="347" ht="14.25" customHeight="1">
      <c r="A347" s="107"/>
      <c r="B347" s="82"/>
    </row>
    <row r="348" ht="14.25" customHeight="1">
      <c r="A348" s="107"/>
      <c r="B348" s="82"/>
    </row>
    <row r="349" ht="14.25" customHeight="1">
      <c r="A349" s="107"/>
      <c r="B349" s="82"/>
    </row>
    <row r="350" ht="14.25" customHeight="1">
      <c r="A350" s="107"/>
      <c r="B350" s="82"/>
    </row>
    <row r="351" ht="14.25" customHeight="1">
      <c r="A351" s="107"/>
      <c r="B351" s="82"/>
    </row>
    <row r="352" ht="14.25" customHeight="1">
      <c r="A352" s="107"/>
      <c r="B352" s="82"/>
    </row>
    <row r="353" ht="14.25" customHeight="1">
      <c r="A353" s="107"/>
      <c r="B353" s="82"/>
    </row>
    <row r="354" ht="14.25" customHeight="1">
      <c r="A354" s="107"/>
      <c r="B354" s="82"/>
    </row>
    <row r="355" ht="14.25" customHeight="1">
      <c r="A355" s="107"/>
      <c r="B355" s="82"/>
    </row>
    <row r="356" ht="14.25" customHeight="1">
      <c r="A356" s="107"/>
      <c r="B356" s="82"/>
    </row>
    <row r="357" ht="14.25" customHeight="1">
      <c r="A357" s="107"/>
      <c r="B357" s="82"/>
    </row>
    <row r="358" ht="14.25" customHeight="1">
      <c r="A358" s="107"/>
      <c r="B358" s="82"/>
    </row>
    <row r="359" ht="14.25" customHeight="1">
      <c r="A359" s="107"/>
      <c r="B359" s="82"/>
    </row>
    <row r="360" ht="14.25" customHeight="1">
      <c r="A360" s="107"/>
      <c r="B360" s="82"/>
    </row>
    <row r="361" ht="14.25" customHeight="1">
      <c r="A361" s="107"/>
      <c r="B361" s="82"/>
    </row>
    <row r="362" ht="15.75" customHeight="1">
      <c r="A362" s="107"/>
    </row>
    <row r="363" ht="15.75" customHeight="1">
      <c r="A363" s="107"/>
    </row>
    <row r="364" ht="15.75" customHeight="1">
      <c r="A364" s="107"/>
    </row>
    <row r="365" ht="15.75" customHeight="1">
      <c r="A365" s="107"/>
    </row>
    <row r="366" ht="15.75" customHeight="1">
      <c r="A366" s="107"/>
    </row>
    <row r="367" ht="15.75" customHeight="1">
      <c r="A367" s="107"/>
    </row>
    <row r="368" ht="15.75" customHeight="1">
      <c r="A368" s="107"/>
    </row>
    <row r="369" ht="15.75" customHeight="1">
      <c r="A369" s="107"/>
    </row>
    <row r="370" ht="15.75" customHeight="1">
      <c r="A370" s="107"/>
    </row>
    <row r="371" ht="15.75" customHeight="1">
      <c r="A371" s="107"/>
    </row>
    <row r="372" ht="15.75" customHeight="1">
      <c r="A372" s="107"/>
    </row>
    <row r="373" ht="15.75" customHeight="1">
      <c r="A373" s="107"/>
    </row>
    <row r="374" ht="15.75" customHeight="1">
      <c r="A374" s="107"/>
    </row>
    <row r="375" ht="15.75" customHeight="1">
      <c r="A375" s="107"/>
    </row>
    <row r="376" ht="15.75" customHeight="1">
      <c r="A376" s="107"/>
    </row>
    <row r="377" ht="15.75" customHeight="1">
      <c r="A377" s="107"/>
    </row>
    <row r="378" ht="15.75" customHeight="1">
      <c r="A378" s="107"/>
    </row>
    <row r="379" ht="15.75" customHeight="1">
      <c r="A379" s="107"/>
    </row>
    <row r="380" ht="15.75" customHeight="1">
      <c r="A380" s="107"/>
    </row>
    <row r="381" ht="15.75" customHeight="1">
      <c r="A381" s="107"/>
    </row>
    <row r="382" ht="15.75" customHeight="1">
      <c r="A382" s="107"/>
    </row>
    <row r="383" ht="15.75" customHeight="1">
      <c r="A383" s="107"/>
    </row>
    <row r="384" ht="15.75" customHeight="1">
      <c r="A384" s="107"/>
    </row>
    <row r="385" ht="15.75" customHeight="1">
      <c r="A385" s="107"/>
    </row>
    <row r="386" ht="15.75" customHeight="1">
      <c r="A386" s="107"/>
    </row>
    <row r="387" ht="15.75" customHeight="1">
      <c r="A387" s="107"/>
    </row>
    <row r="388" ht="15.75" customHeight="1">
      <c r="A388" s="107"/>
    </row>
    <row r="389" ht="15.75" customHeight="1">
      <c r="A389" s="107"/>
    </row>
    <row r="390" ht="15.75" customHeight="1">
      <c r="A390" s="107"/>
    </row>
    <row r="391" ht="15.75" customHeight="1">
      <c r="A391" s="107"/>
    </row>
    <row r="392" ht="15.75" customHeight="1">
      <c r="A392" s="107"/>
    </row>
    <row r="393" ht="15.75" customHeight="1">
      <c r="A393" s="107"/>
    </row>
    <row r="394" ht="15.75" customHeight="1">
      <c r="A394" s="107"/>
    </row>
    <row r="395" ht="15.75" customHeight="1">
      <c r="A395" s="107"/>
    </row>
    <row r="396" ht="15.75" customHeight="1">
      <c r="A396" s="107"/>
    </row>
    <row r="397" ht="15.75" customHeight="1">
      <c r="A397" s="107"/>
    </row>
    <row r="398" ht="15.75" customHeight="1">
      <c r="A398" s="107"/>
    </row>
    <row r="399" ht="15.75" customHeight="1">
      <c r="A399" s="107"/>
    </row>
    <row r="400" ht="15.75" customHeight="1">
      <c r="A400" s="107"/>
    </row>
    <row r="401" ht="15.75" customHeight="1">
      <c r="A401" s="107"/>
    </row>
    <row r="402" ht="15.75" customHeight="1">
      <c r="A402" s="107"/>
    </row>
    <row r="403" ht="15.75" customHeight="1">
      <c r="A403" s="107"/>
    </row>
    <row r="404" ht="15.75" customHeight="1">
      <c r="A404" s="107"/>
    </row>
    <row r="405" ht="15.75" customHeight="1">
      <c r="A405" s="107"/>
    </row>
    <row r="406" ht="15.75" customHeight="1">
      <c r="A406" s="107"/>
    </row>
    <row r="407" ht="15.75" customHeight="1">
      <c r="A407" s="107"/>
    </row>
    <row r="408" ht="15.75" customHeight="1">
      <c r="A408" s="107"/>
    </row>
    <row r="409" ht="15.75" customHeight="1">
      <c r="A409" s="107"/>
    </row>
    <row r="410" ht="15.75" customHeight="1">
      <c r="A410" s="107"/>
    </row>
    <row r="411" ht="15.75" customHeight="1">
      <c r="A411" s="107"/>
    </row>
    <row r="412" ht="15.75" customHeight="1">
      <c r="A412" s="107"/>
    </row>
    <row r="413" ht="15.75" customHeight="1">
      <c r="A413" s="107"/>
    </row>
    <row r="414" ht="15.75" customHeight="1">
      <c r="A414" s="107"/>
    </row>
    <row r="415" ht="15.75" customHeight="1">
      <c r="A415" s="107"/>
    </row>
    <row r="416" ht="15.75" customHeight="1">
      <c r="A416" s="107"/>
    </row>
    <row r="417" ht="15.75" customHeight="1">
      <c r="A417" s="107"/>
    </row>
    <row r="418" ht="15.75" customHeight="1">
      <c r="A418" s="107"/>
    </row>
    <row r="419" ht="15.75" customHeight="1">
      <c r="A419" s="107"/>
    </row>
    <row r="420" ht="15.75" customHeight="1">
      <c r="A420" s="107"/>
    </row>
    <row r="421" ht="15.75" customHeight="1">
      <c r="A421" s="107"/>
    </row>
    <row r="422" ht="15.75" customHeight="1">
      <c r="A422" s="107"/>
    </row>
    <row r="423" ht="15.75" customHeight="1">
      <c r="A423" s="107"/>
    </row>
    <row r="424" ht="15.75" customHeight="1">
      <c r="A424" s="107"/>
    </row>
    <row r="425" ht="15.75" customHeight="1">
      <c r="A425" s="107"/>
    </row>
    <row r="426" ht="15.75" customHeight="1">
      <c r="A426" s="107"/>
    </row>
    <row r="427" ht="15.75" customHeight="1">
      <c r="A427" s="107"/>
    </row>
    <row r="428" ht="15.75" customHeight="1">
      <c r="A428" s="107"/>
    </row>
    <row r="429" ht="15.75" customHeight="1">
      <c r="A429" s="107"/>
    </row>
    <row r="430" ht="15.75" customHeight="1">
      <c r="A430" s="107"/>
    </row>
    <row r="431" ht="15.75" customHeight="1">
      <c r="A431" s="107"/>
    </row>
    <row r="432" ht="15.75" customHeight="1">
      <c r="A432" s="107"/>
    </row>
    <row r="433" ht="15.75" customHeight="1">
      <c r="A433" s="107"/>
    </row>
    <row r="434" ht="15.75" customHeight="1">
      <c r="A434" s="107"/>
    </row>
    <row r="435" ht="15.75" customHeight="1">
      <c r="A435" s="107"/>
    </row>
    <row r="436" ht="15.75" customHeight="1">
      <c r="A436" s="107"/>
    </row>
    <row r="437" ht="15.75" customHeight="1">
      <c r="A437" s="107"/>
    </row>
    <row r="438" ht="15.75" customHeight="1">
      <c r="A438" s="107"/>
    </row>
    <row r="439" ht="15.75" customHeight="1">
      <c r="A439" s="107"/>
    </row>
    <row r="440" ht="15.75" customHeight="1">
      <c r="A440" s="107"/>
    </row>
    <row r="441" ht="15.75" customHeight="1">
      <c r="A441" s="107"/>
    </row>
    <row r="442" ht="15.75" customHeight="1">
      <c r="A442" s="107"/>
    </row>
    <row r="443" ht="15.75" customHeight="1">
      <c r="A443" s="107"/>
    </row>
    <row r="444" ht="15.75" customHeight="1">
      <c r="A444" s="107"/>
    </row>
    <row r="445" ht="15.75" customHeight="1">
      <c r="A445" s="107"/>
    </row>
    <row r="446" ht="15.75" customHeight="1">
      <c r="A446" s="107"/>
    </row>
    <row r="447" ht="15.75" customHeight="1">
      <c r="A447" s="107"/>
    </row>
    <row r="448" ht="15.75" customHeight="1">
      <c r="A448" s="107"/>
    </row>
    <row r="449" ht="15.75" customHeight="1">
      <c r="A449" s="107"/>
    </row>
    <row r="450" ht="15.75" customHeight="1">
      <c r="A450" s="107"/>
    </row>
    <row r="451" ht="15.75" customHeight="1">
      <c r="A451" s="107"/>
    </row>
    <row r="452" ht="15.75" customHeight="1">
      <c r="A452" s="107"/>
    </row>
    <row r="453" ht="15.75" customHeight="1">
      <c r="A453" s="107"/>
    </row>
    <row r="454" ht="15.75" customHeight="1">
      <c r="A454" s="107"/>
    </row>
    <row r="455" ht="15.75" customHeight="1">
      <c r="A455" s="107"/>
    </row>
    <row r="456" ht="15.75" customHeight="1">
      <c r="A456" s="107"/>
    </row>
    <row r="457" ht="15.75" customHeight="1">
      <c r="A457" s="107"/>
    </row>
    <row r="458" ht="15.75" customHeight="1">
      <c r="A458" s="107"/>
    </row>
    <row r="459" ht="15.75" customHeight="1">
      <c r="A459" s="107"/>
    </row>
    <row r="460" ht="15.75" customHeight="1">
      <c r="A460" s="107"/>
    </row>
    <row r="461" ht="15.75" customHeight="1">
      <c r="A461" s="107"/>
    </row>
    <row r="462" ht="15.75" customHeight="1">
      <c r="A462" s="107"/>
    </row>
    <row r="463" ht="15.75" customHeight="1">
      <c r="A463" s="107"/>
    </row>
    <row r="464" ht="15.75" customHeight="1">
      <c r="A464" s="107"/>
    </row>
    <row r="465" ht="15.75" customHeight="1">
      <c r="A465" s="107"/>
    </row>
    <row r="466" ht="15.75" customHeight="1">
      <c r="A466" s="107"/>
    </row>
    <row r="467" ht="15.75" customHeight="1">
      <c r="A467" s="107"/>
    </row>
    <row r="468" ht="15.75" customHeight="1">
      <c r="A468" s="107"/>
    </row>
    <row r="469" ht="15.75" customHeight="1">
      <c r="A469" s="107"/>
    </row>
    <row r="470" ht="15.75" customHeight="1">
      <c r="A470" s="107"/>
    </row>
    <row r="471" ht="15.75" customHeight="1">
      <c r="A471" s="107"/>
    </row>
    <row r="472" ht="15.75" customHeight="1">
      <c r="A472" s="107"/>
    </row>
    <row r="473" ht="15.75" customHeight="1">
      <c r="A473" s="107"/>
    </row>
    <row r="474" ht="15.75" customHeight="1">
      <c r="A474" s="107"/>
    </row>
    <row r="475" ht="15.75" customHeight="1">
      <c r="A475" s="107"/>
    </row>
    <row r="476" ht="15.75" customHeight="1">
      <c r="A476" s="107"/>
    </row>
    <row r="477" ht="15.75" customHeight="1">
      <c r="A477" s="107"/>
    </row>
    <row r="478" ht="15.75" customHeight="1">
      <c r="A478" s="107"/>
    </row>
    <row r="479" ht="15.75" customHeight="1">
      <c r="A479" s="107"/>
    </row>
    <row r="480" ht="15.75" customHeight="1">
      <c r="A480" s="107"/>
    </row>
    <row r="481" ht="15.75" customHeight="1">
      <c r="A481" s="107"/>
    </row>
    <row r="482" ht="15.75" customHeight="1">
      <c r="A482" s="107"/>
    </row>
    <row r="483" ht="15.75" customHeight="1">
      <c r="A483" s="107"/>
    </row>
    <row r="484" ht="15.75" customHeight="1">
      <c r="A484" s="107"/>
    </row>
    <row r="485" ht="15.75" customHeight="1">
      <c r="A485" s="107"/>
    </row>
    <row r="486" ht="15.75" customHeight="1">
      <c r="A486" s="107"/>
    </row>
    <row r="487" ht="15.75" customHeight="1">
      <c r="A487" s="107"/>
    </row>
    <row r="488" ht="15.75" customHeight="1">
      <c r="A488" s="107"/>
    </row>
    <row r="489" ht="15.75" customHeight="1">
      <c r="A489" s="107"/>
    </row>
    <row r="490" ht="15.75" customHeight="1">
      <c r="A490" s="107"/>
    </row>
    <row r="491" ht="15.75" customHeight="1">
      <c r="A491" s="107"/>
    </row>
    <row r="492" ht="15.75" customHeight="1">
      <c r="A492" s="107"/>
    </row>
    <row r="493" ht="15.75" customHeight="1">
      <c r="A493" s="107"/>
    </row>
    <row r="494" ht="15.75" customHeight="1">
      <c r="A494" s="107"/>
    </row>
    <row r="495" ht="15.75" customHeight="1">
      <c r="A495" s="107"/>
    </row>
    <row r="496" ht="15.75" customHeight="1">
      <c r="A496" s="107"/>
    </row>
    <row r="497" ht="15.75" customHeight="1">
      <c r="A497" s="107"/>
    </row>
    <row r="498" ht="15.75" customHeight="1">
      <c r="A498" s="107"/>
    </row>
    <row r="499" ht="15.75" customHeight="1">
      <c r="A499" s="107"/>
    </row>
    <row r="500" ht="15.75" customHeight="1">
      <c r="A500" s="107"/>
    </row>
    <row r="501" ht="15.75" customHeight="1">
      <c r="A501" s="107"/>
    </row>
    <row r="502" ht="15.75" customHeight="1">
      <c r="A502" s="107"/>
    </row>
    <row r="503" ht="15.75" customHeight="1">
      <c r="A503" s="107"/>
    </row>
    <row r="504" ht="15.75" customHeight="1">
      <c r="A504" s="107"/>
    </row>
    <row r="505" ht="15.75" customHeight="1">
      <c r="A505" s="107"/>
    </row>
    <row r="506" ht="15.75" customHeight="1">
      <c r="A506" s="107"/>
    </row>
    <row r="507" ht="15.75" customHeight="1">
      <c r="A507" s="107"/>
    </row>
    <row r="508" ht="15.75" customHeight="1">
      <c r="A508" s="107"/>
    </row>
    <row r="509" ht="15.75" customHeight="1">
      <c r="A509" s="107"/>
    </row>
    <row r="510" ht="15.75" customHeight="1">
      <c r="A510" s="107"/>
    </row>
    <row r="511" ht="15.75" customHeight="1">
      <c r="A511" s="107"/>
    </row>
    <row r="512" ht="15.75" customHeight="1">
      <c r="A512" s="107"/>
    </row>
    <row r="513" ht="15.75" customHeight="1">
      <c r="A513" s="107"/>
    </row>
    <row r="514" ht="15.75" customHeight="1">
      <c r="A514" s="107"/>
    </row>
    <row r="515" ht="15.75" customHeight="1">
      <c r="A515" s="107"/>
    </row>
    <row r="516" ht="15.75" customHeight="1">
      <c r="A516" s="107"/>
    </row>
    <row r="517" ht="15.75" customHeight="1">
      <c r="A517" s="107"/>
    </row>
    <row r="518" ht="15.75" customHeight="1">
      <c r="A518" s="107"/>
    </row>
    <row r="519" ht="15.75" customHeight="1">
      <c r="A519" s="107"/>
    </row>
    <row r="520" ht="15.75" customHeight="1">
      <c r="A520" s="107"/>
    </row>
    <row r="521" ht="15.75" customHeight="1">
      <c r="A521" s="107"/>
    </row>
    <row r="522" ht="15.75" customHeight="1">
      <c r="A522" s="107"/>
    </row>
    <row r="523" ht="15.75" customHeight="1">
      <c r="A523" s="107"/>
    </row>
    <row r="524" ht="15.75" customHeight="1">
      <c r="A524" s="107"/>
    </row>
    <row r="525" ht="15.75" customHeight="1">
      <c r="A525" s="107"/>
    </row>
    <row r="526" ht="15.75" customHeight="1">
      <c r="A526" s="107"/>
    </row>
    <row r="527" ht="15.75" customHeight="1">
      <c r="A527" s="107"/>
    </row>
    <row r="528" ht="15.75" customHeight="1">
      <c r="A528" s="107"/>
    </row>
    <row r="529" ht="15.75" customHeight="1">
      <c r="A529" s="107"/>
    </row>
    <row r="530" ht="15.75" customHeight="1">
      <c r="A530" s="107"/>
    </row>
    <row r="531" ht="15.75" customHeight="1">
      <c r="A531" s="107"/>
    </row>
    <row r="532" ht="15.75" customHeight="1">
      <c r="A532" s="107"/>
    </row>
    <row r="533" ht="15.75" customHeight="1">
      <c r="A533" s="107"/>
    </row>
    <row r="534" ht="15.75" customHeight="1">
      <c r="A534" s="107"/>
    </row>
    <row r="535" ht="15.75" customHeight="1">
      <c r="A535" s="107"/>
    </row>
    <row r="536" ht="15.75" customHeight="1">
      <c r="A536" s="107"/>
    </row>
    <row r="537" ht="15.75" customHeight="1">
      <c r="A537" s="107"/>
    </row>
    <row r="538" ht="15.75" customHeight="1">
      <c r="A538" s="107"/>
    </row>
    <row r="539" ht="15.75" customHeight="1">
      <c r="A539" s="107"/>
    </row>
    <row r="540" ht="15.75" customHeight="1">
      <c r="A540" s="107"/>
    </row>
    <row r="541" ht="15.75" customHeight="1">
      <c r="A541" s="107"/>
    </row>
    <row r="542" ht="15.75" customHeight="1">
      <c r="A542" s="107"/>
    </row>
    <row r="543" ht="15.75" customHeight="1">
      <c r="A543" s="107"/>
    </row>
    <row r="544" ht="15.75" customHeight="1">
      <c r="A544" s="107"/>
    </row>
    <row r="545" ht="15.75" customHeight="1">
      <c r="A545" s="107"/>
    </row>
    <row r="546" ht="15.75" customHeight="1">
      <c r="A546" s="107"/>
    </row>
    <row r="547" ht="15.75" customHeight="1">
      <c r="A547" s="107"/>
    </row>
    <row r="548" ht="15.75" customHeight="1">
      <c r="A548" s="107"/>
    </row>
    <row r="549" ht="15.75" customHeight="1">
      <c r="A549" s="107"/>
    </row>
    <row r="550" ht="15.75" customHeight="1">
      <c r="A550" s="107"/>
    </row>
    <row r="551" ht="15.75" customHeight="1">
      <c r="A551" s="107"/>
    </row>
    <row r="552" ht="15.75" customHeight="1">
      <c r="A552" s="107"/>
    </row>
    <row r="553" ht="15.75" customHeight="1">
      <c r="A553" s="107"/>
    </row>
    <row r="554" ht="15.75" customHeight="1">
      <c r="A554" s="107"/>
    </row>
    <row r="555" ht="15.75" customHeight="1">
      <c r="A555" s="107"/>
    </row>
    <row r="556" ht="15.75" customHeight="1">
      <c r="A556" s="107"/>
    </row>
    <row r="557" ht="15.75" customHeight="1">
      <c r="A557" s="107"/>
    </row>
    <row r="558" ht="15.75" customHeight="1">
      <c r="A558" s="107"/>
    </row>
    <row r="559" ht="15.75" customHeight="1">
      <c r="A559" s="107"/>
    </row>
    <row r="560" ht="15.75" customHeight="1">
      <c r="A560" s="107"/>
    </row>
    <row r="561" ht="15.75" customHeight="1">
      <c r="A561" s="107"/>
    </row>
    <row r="562" ht="15.75" customHeight="1">
      <c r="A562" s="107"/>
    </row>
    <row r="563" ht="15.75" customHeight="1">
      <c r="A563" s="107"/>
    </row>
    <row r="564" ht="15.75" customHeight="1">
      <c r="A564" s="107"/>
    </row>
    <row r="565" ht="15.75" customHeight="1">
      <c r="A565" s="107"/>
    </row>
    <row r="566" ht="15.75" customHeight="1">
      <c r="A566" s="107"/>
    </row>
    <row r="567" ht="15.75" customHeight="1">
      <c r="A567" s="107"/>
    </row>
    <row r="568" ht="15.75" customHeight="1">
      <c r="A568" s="107"/>
    </row>
    <row r="569" ht="15.75" customHeight="1">
      <c r="A569" s="107"/>
    </row>
    <row r="570" ht="15.75" customHeight="1">
      <c r="A570" s="107"/>
    </row>
    <row r="571" ht="15.75" customHeight="1">
      <c r="A571" s="107"/>
    </row>
    <row r="572" ht="15.75" customHeight="1">
      <c r="A572" s="107"/>
    </row>
    <row r="573" ht="15.75" customHeight="1">
      <c r="A573" s="107"/>
    </row>
    <row r="574" ht="15.75" customHeight="1">
      <c r="A574" s="107"/>
    </row>
    <row r="575" ht="15.75" customHeight="1">
      <c r="A575" s="107"/>
    </row>
    <row r="576" ht="15.75" customHeight="1">
      <c r="A576" s="107"/>
    </row>
    <row r="577" ht="15.75" customHeight="1">
      <c r="A577" s="107"/>
    </row>
    <row r="578" ht="15.75" customHeight="1">
      <c r="A578" s="107"/>
    </row>
    <row r="579" ht="15.75" customHeight="1">
      <c r="A579" s="107"/>
    </row>
    <row r="580" ht="15.75" customHeight="1">
      <c r="A580" s="107"/>
    </row>
    <row r="581" ht="15.75" customHeight="1">
      <c r="A581" s="107"/>
    </row>
    <row r="582" ht="15.75" customHeight="1">
      <c r="A582" s="107"/>
    </row>
    <row r="583" ht="15.75" customHeight="1">
      <c r="A583" s="107"/>
    </row>
    <row r="584" ht="15.75" customHeight="1">
      <c r="A584" s="107"/>
    </row>
    <row r="585" ht="15.75" customHeight="1">
      <c r="A585" s="107"/>
    </row>
    <row r="586" ht="15.75" customHeight="1">
      <c r="A586" s="107"/>
    </row>
    <row r="587" ht="15.75" customHeight="1">
      <c r="A587" s="107"/>
    </row>
    <row r="588" ht="15.75" customHeight="1">
      <c r="A588" s="107"/>
    </row>
    <row r="589" ht="15.75" customHeight="1">
      <c r="A589" s="107"/>
    </row>
    <row r="590" ht="15.75" customHeight="1">
      <c r="A590" s="107"/>
    </row>
    <row r="591" ht="15.75" customHeight="1">
      <c r="A591" s="107"/>
    </row>
    <row r="592" ht="15.75" customHeight="1">
      <c r="A592" s="107"/>
    </row>
    <row r="593" ht="15.75" customHeight="1">
      <c r="A593" s="107"/>
    </row>
    <row r="594" ht="15.75" customHeight="1">
      <c r="A594" s="107"/>
    </row>
    <row r="595" ht="15.75" customHeight="1">
      <c r="A595" s="107"/>
    </row>
    <row r="596" ht="15.75" customHeight="1">
      <c r="A596" s="107"/>
    </row>
    <row r="597" ht="15.75" customHeight="1">
      <c r="A597" s="107"/>
    </row>
    <row r="598" ht="15.75" customHeight="1">
      <c r="A598" s="107"/>
    </row>
    <row r="599" ht="15.75" customHeight="1">
      <c r="A599" s="107"/>
    </row>
    <row r="600" ht="15.75" customHeight="1">
      <c r="A600" s="107"/>
    </row>
    <row r="601" ht="15.75" customHeight="1">
      <c r="A601" s="107"/>
    </row>
    <row r="602" ht="15.75" customHeight="1">
      <c r="A602" s="107"/>
    </row>
    <row r="603" ht="15.75" customHeight="1">
      <c r="A603" s="107"/>
    </row>
    <row r="604" ht="15.75" customHeight="1">
      <c r="A604" s="107"/>
    </row>
    <row r="605" ht="15.75" customHeight="1">
      <c r="A605" s="107"/>
    </row>
    <row r="606" ht="15.75" customHeight="1">
      <c r="A606" s="107"/>
    </row>
    <row r="607" ht="15.75" customHeight="1">
      <c r="A607" s="107"/>
    </row>
    <row r="608" ht="15.75" customHeight="1">
      <c r="A608" s="107"/>
    </row>
    <row r="609" ht="15.75" customHeight="1">
      <c r="A609" s="107"/>
    </row>
    <row r="610" ht="15.75" customHeight="1">
      <c r="A610" s="107"/>
    </row>
    <row r="611" ht="15.75" customHeight="1">
      <c r="A611" s="107"/>
    </row>
    <row r="612" ht="15.75" customHeight="1">
      <c r="A612" s="107"/>
    </row>
    <row r="613" ht="15.75" customHeight="1">
      <c r="A613" s="107"/>
    </row>
    <row r="614" ht="15.75" customHeight="1">
      <c r="A614" s="107"/>
    </row>
    <row r="615" ht="15.75" customHeight="1">
      <c r="A615" s="107"/>
    </row>
    <row r="616" ht="15.75" customHeight="1">
      <c r="A616" s="107"/>
    </row>
    <row r="617" ht="15.75" customHeight="1">
      <c r="A617" s="107"/>
    </row>
    <row r="618" ht="15.75" customHeight="1">
      <c r="A618" s="107"/>
    </row>
    <row r="619" ht="15.75" customHeight="1">
      <c r="A619" s="107"/>
    </row>
    <row r="620" ht="15.75" customHeight="1">
      <c r="A620" s="107"/>
    </row>
    <row r="621" ht="15.75" customHeight="1">
      <c r="A621" s="107"/>
    </row>
    <row r="622" ht="15.75" customHeight="1">
      <c r="A622" s="107"/>
    </row>
    <row r="623" ht="15.75" customHeight="1">
      <c r="A623" s="107"/>
    </row>
    <row r="624" ht="15.75" customHeight="1">
      <c r="A624" s="107"/>
    </row>
    <row r="625" ht="15.75" customHeight="1">
      <c r="A625" s="107"/>
    </row>
    <row r="626" ht="15.75" customHeight="1">
      <c r="A626" s="107"/>
    </row>
    <row r="627" ht="15.75" customHeight="1">
      <c r="A627" s="107"/>
    </row>
    <row r="628" ht="15.75" customHeight="1">
      <c r="A628" s="107"/>
    </row>
    <row r="629" ht="15.75" customHeight="1">
      <c r="A629" s="107"/>
    </row>
    <row r="630" ht="15.75" customHeight="1">
      <c r="A630" s="107"/>
    </row>
    <row r="631" ht="15.75" customHeight="1">
      <c r="A631" s="107"/>
    </row>
    <row r="632" ht="15.75" customHeight="1">
      <c r="A632" s="107"/>
    </row>
    <row r="633" ht="15.75" customHeight="1">
      <c r="A633" s="107"/>
    </row>
    <row r="634" ht="15.75" customHeight="1">
      <c r="A634" s="107"/>
    </row>
    <row r="635" ht="15.75" customHeight="1">
      <c r="A635" s="107"/>
    </row>
    <row r="636" ht="15.75" customHeight="1">
      <c r="A636" s="107"/>
    </row>
    <row r="637" ht="15.75" customHeight="1">
      <c r="A637" s="107"/>
    </row>
    <row r="638" ht="15.75" customHeight="1">
      <c r="A638" s="107"/>
    </row>
    <row r="639" ht="15.75" customHeight="1">
      <c r="A639" s="107"/>
    </row>
    <row r="640" ht="15.75" customHeight="1">
      <c r="A640" s="107"/>
    </row>
    <row r="641" ht="15.75" customHeight="1">
      <c r="A641" s="107"/>
    </row>
    <row r="642" ht="15.75" customHeight="1">
      <c r="A642" s="107"/>
    </row>
    <row r="643" ht="15.75" customHeight="1">
      <c r="A643" s="107"/>
    </row>
    <row r="644" ht="15.75" customHeight="1">
      <c r="A644" s="107"/>
    </row>
    <row r="645" ht="15.75" customHeight="1">
      <c r="A645" s="107"/>
    </row>
    <row r="646" ht="15.75" customHeight="1">
      <c r="A646" s="107"/>
    </row>
    <row r="647" ht="15.75" customHeight="1">
      <c r="A647" s="107"/>
    </row>
    <row r="648" ht="15.75" customHeight="1">
      <c r="A648" s="107"/>
    </row>
    <row r="649" ht="15.75" customHeight="1">
      <c r="A649" s="107"/>
    </row>
    <row r="650" ht="15.75" customHeight="1">
      <c r="A650" s="107"/>
    </row>
    <row r="651" ht="15.75" customHeight="1">
      <c r="A651" s="107"/>
    </row>
    <row r="652" ht="15.75" customHeight="1">
      <c r="A652" s="107"/>
    </row>
    <row r="653" ht="15.75" customHeight="1">
      <c r="A653" s="107"/>
    </row>
    <row r="654" ht="15.75" customHeight="1">
      <c r="A654" s="107"/>
    </row>
    <row r="655" ht="15.75" customHeight="1">
      <c r="A655" s="107"/>
    </row>
    <row r="656" ht="15.75" customHeight="1">
      <c r="A656" s="107"/>
    </row>
    <row r="657" ht="15.75" customHeight="1">
      <c r="A657" s="107"/>
    </row>
    <row r="658" ht="15.75" customHeight="1">
      <c r="A658" s="107"/>
    </row>
    <row r="659" ht="15.75" customHeight="1">
      <c r="A659" s="107"/>
    </row>
    <row r="660" ht="15.75" customHeight="1">
      <c r="A660" s="107"/>
    </row>
    <row r="661" ht="15.75" customHeight="1">
      <c r="A661" s="107"/>
    </row>
    <row r="662" ht="15.75" customHeight="1">
      <c r="A662" s="107"/>
    </row>
    <row r="663" ht="15.75" customHeight="1">
      <c r="A663" s="107"/>
    </row>
    <row r="664" ht="15.75" customHeight="1">
      <c r="A664" s="107"/>
    </row>
    <row r="665" ht="15.75" customHeight="1">
      <c r="A665" s="107"/>
    </row>
    <row r="666" ht="15.75" customHeight="1">
      <c r="A666" s="107"/>
    </row>
    <row r="667" ht="15.75" customHeight="1">
      <c r="A667" s="107"/>
    </row>
    <row r="668" ht="15.75" customHeight="1">
      <c r="A668" s="107"/>
    </row>
    <row r="669" ht="15.75" customHeight="1">
      <c r="A669" s="107"/>
    </row>
    <row r="670" ht="15.75" customHeight="1">
      <c r="A670" s="107"/>
    </row>
    <row r="671" ht="15.75" customHeight="1">
      <c r="A671" s="107"/>
    </row>
    <row r="672" ht="15.75" customHeight="1">
      <c r="A672" s="107"/>
    </row>
    <row r="673" ht="15.75" customHeight="1">
      <c r="A673" s="107"/>
    </row>
    <row r="674" ht="15.75" customHeight="1">
      <c r="A674" s="107"/>
    </row>
    <row r="675" ht="15.75" customHeight="1">
      <c r="A675" s="107"/>
    </row>
    <row r="676" ht="15.75" customHeight="1">
      <c r="A676" s="107"/>
    </row>
    <row r="677" ht="15.75" customHeight="1">
      <c r="A677" s="107"/>
    </row>
    <row r="678" ht="15.75" customHeight="1">
      <c r="A678" s="107"/>
    </row>
    <row r="679" ht="15.75" customHeight="1">
      <c r="A679" s="107"/>
    </row>
    <row r="680" ht="15.75" customHeight="1">
      <c r="A680" s="107"/>
    </row>
    <row r="681" ht="15.75" customHeight="1">
      <c r="A681" s="107"/>
    </row>
    <row r="682" ht="15.75" customHeight="1">
      <c r="A682" s="107"/>
    </row>
    <row r="683" ht="15.75" customHeight="1">
      <c r="A683" s="107"/>
    </row>
    <row r="684" ht="15.75" customHeight="1">
      <c r="A684" s="107"/>
    </row>
    <row r="685" ht="15.75" customHeight="1">
      <c r="A685" s="107"/>
    </row>
    <row r="686" ht="15.75" customHeight="1">
      <c r="A686" s="107"/>
    </row>
    <row r="687" ht="15.75" customHeight="1">
      <c r="A687" s="107"/>
    </row>
    <row r="688" ht="15.75" customHeight="1">
      <c r="A688" s="107"/>
    </row>
    <row r="689" ht="15.75" customHeight="1">
      <c r="A689" s="107"/>
    </row>
    <row r="690" ht="15.75" customHeight="1">
      <c r="A690" s="107"/>
    </row>
    <row r="691" ht="15.75" customHeight="1">
      <c r="A691" s="107"/>
    </row>
    <row r="692" ht="15.75" customHeight="1">
      <c r="A692" s="107"/>
    </row>
    <row r="693" ht="15.75" customHeight="1">
      <c r="A693" s="107"/>
    </row>
    <row r="694" ht="15.75" customHeight="1">
      <c r="A694" s="107"/>
    </row>
    <row r="695" ht="15.75" customHeight="1">
      <c r="A695" s="107"/>
    </row>
    <row r="696" ht="15.75" customHeight="1">
      <c r="A696" s="107"/>
    </row>
    <row r="697" ht="15.75" customHeight="1">
      <c r="A697" s="107"/>
    </row>
    <row r="698" ht="15.75" customHeight="1">
      <c r="A698" s="107"/>
    </row>
    <row r="699" ht="15.75" customHeight="1">
      <c r="A699" s="107"/>
    </row>
    <row r="700" ht="15.75" customHeight="1">
      <c r="A700" s="107"/>
    </row>
    <row r="701" ht="15.75" customHeight="1">
      <c r="A701" s="107"/>
    </row>
    <row r="702" ht="15.75" customHeight="1">
      <c r="A702" s="107"/>
    </row>
    <row r="703" ht="15.75" customHeight="1">
      <c r="A703" s="107"/>
    </row>
    <row r="704" ht="15.75" customHeight="1">
      <c r="A704" s="107"/>
    </row>
    <row r="705" ht="15.75" customHeight="1">
      <c r="A705" s="107"/>
    </row>
    <row r="706" ht="15.75" customHeight="1">
      <c r="A706" s="107"/>
    </row>
    <row r="707" ht="15.75" customHeight="1">
      <c r="A707" s="107"/>
    </row>
    <row r="708" ht="15.75" customHeight="1">
      <c r="A708" s="107"/>
    </row>
    <row r="709" ht="15.75" customHeight="1">
      <c r="A709" s="107"/>
    </row>
    <row r="710" ht="15.75" customHeight="1">
      <c r="A710" s="107"/>
    </row>
    <row r="711" ht="15.75" customHeight="1">
      <c r="A711" s="107"/>
    </row>
    <row r="712" ht="15.75" customHeight="1">
      <c r="A712" s="107"/>
    </row>
    <row r="713" ht="15.75" customHeight="1">
      <c r="A713" s="107"/>
    </row>
    <row r="714" ht="15.75" customHeight="1">
      <c r="A714" s="107"/>
    </row>
    <row r="715" ht="15.75" customHeight="1">
      <c r="A715" s="107"/>
    </row>
    <row r="716" ht="15.75" customHeight="1">
      <c r="A716" s="107"/>
    </row>
    <row r="717" ht="15.75" customHeight="1">
      <c r="A717" s="107"/>
    </row>
    <row r="718" ht="15.75" customHeight="1">
      <c r="A718" s="107"/>
    </row>
    <row r="719" ht="15.75" customHeight="1">
      <c r="A719" s="107"/>
    </row>
    <row r="720" ht="15.75" customHeight="1">
      <c r="A720" s="107"/>
    </row>
    <row r="721" ht="15.75" customHeight="1">
      <c r="A721" s="107"/>
    </row>
    <row r="722" ht="15.75" customHeight="1">
      <c r="A722" s="107"/>
    </row>
    <row r="723" ht="15.75" customHeight="1">
      <c r="A723" s="107"/>
    </row>
    <row r="724" ht="15.75" customHeight="1">
      <c r="A724" s="107"/>
    </row>
    <row r="725" ht="15.75" customHeight="1">
      <c r="A725" s="107"/>
    </row>
    <row r="726" ht="15.75" customHeight="1">
      <c r="A726" s="107"/>
    </row>
    <row r="727" ht="15.75" customHeight="1">
      <c r="A727" s="107"/>
    </row>
    <row r="728" ht="15.75" customHeight="1">
      <c r="A728" s="107"/>
    </row>
    <row r="729" ht="15.75" customHeight="1">
      <c r="A729" s="107"/>
    </row>
    <row r="730" ht="15.75" customHeight="1">
      <c r="A730" s="107"/>
    </row>
    <row r="731" ht="15.75" customHeight="1">
      <c r="A731" s="107"/>
    </row>
    <row r="732" ht="15.75" customHeight="1">
      <c r="A732" s="107"/>
    </row>
    <row r="733" ht="15.75" customHeight="1">
      <c r="A733" s="107"/>
    </row>
    <row r="734" ht="15.75" customHeight="1">
      <c r="A734" s="107"/>
    </row>
    <row r="735" ht="15.75" customHeight="1">
      <c r="A735" s="107"/>
    </row>
    <row r="736" ht="15.75" customHeight="1">
      <c r="A736" s="107"/>
    </row>
    <row r="737" ht="15.75" customHeight="1">
      <c r="A737" s="107"/>
    </row>
    <row r="738" ht="15.75" customHeight="1">
      <c r="A738" s="107"/>
    </row>
    <row r="739" ht="15.75" customHeight="1">
      <c r="A739" s="107"/>
    </row>
    <row r="740" ht="15.75" customHeight="1">
      <c r="A740" s="107"/>
    </row>
    <row r="741" ht="15.75" customHeight="1">
      <c r="A741" s="107"/>
    </row>
    <row r="742" ht="15.75" customHeight="1">
      <c r="A742" s="107"/>
    </row>
    <row r="743" ht="15.75" customHeight="1">
      <c r="A743" s="107"/>
    </row>
    <row r="744" ht="15.75" customHeight="1">
      <c r="A744" s="107"/>
    </row>
    <row r="745" ht="15.75" customHeight="1">
      <c r="A745" s="107"/>
    </row>
    <row r="746" ht="15.75" customHeight="1">
      <c r="A746" s="107"/>
    </row>
    <row r="747" ht="15.75" customHeight="1">
      <c r="A747" s="107"/>
    </row>
    <row r="748" ht="15.75" customHeight="1">
      <c r="A748" s="107"/>
    </row>
    <row r="749" ht="15.75" customHeight="1">
      <c r="A749" s="107"/>
    </row>
    <row r="750" ht="15.75" customHeight="1">
      <c r="A750" s="107"/>
    </row>
    <row r="751" ht="15.75" customHeight="1">
      <c r="A751" s="107"/>
    </row>
    <row r="752" ht="15.75" customHeight="1">
      <c r="A752" s="107"/>
    </row>
    <row r="753" ht="15.75" customHeight="1">
      <c r="A753" s="107"/>
    </row>
    <row r="754" ht="15.75" customHeight="1">
      <c r="A754" s="107"/>
    </row>
    <row r="755" ht="15.75" customHeight="1">
      <c r="A755" s="107"/>
    </row>
    <row r="756" ht="15.75" customHeight="1">
      <c r="A756" s="107"/>
    </row>
    <row r="757" ht="15.75" customHeight="1">
      <c r="A757" s="107"/>
    </row>
    <row r="758" ht="15.75" customHeight="1">
      <c r="A758" s="107"/>
    </row>
    <row r="759" ht="15.75" customHeight="1">
      <c r="A759" s="107"/>
    </row>
    <row r="760" ht="15.75" customHeight="1">
      <c r="A760" s="107"/>
    </row>
    <row r="761" ht="15.75" customHeight="1">
      <c r="A761" s="107"/>
    </row>
    <row r="762" ht="15.75" customHeight="1">
      <c r="A762" s="107"/>
    </row>
    <row r="763" ht="15.75" customHeight="1">
      <c r="A763" s="107"/>
    </row>
    <row r="764" ht="15.75" customHeight="1">
      <c r="A764" s="107"/>
    </row>
    <row r="765" ht="15.75" customHeight="1">
      <c r="A765" s="107"/>
    </row>
    <row r="766" ht="15.75" customHeight="1">
      <c r="A766" s="107"/>
    </row>
    <row r="767" ht="15.75" customHeight="1">
      <c r="A767" s="107"/>
    </row>
    <row r="768" ht="15.75" customHeight="1">
      <c r="A768" s="107"/>
    </row>
    <row r="769" ht="15.75" customHeight="1">
      <c r="A769" s="107"/>
    </row>
    <row r="770" ht="15.75" customHeight="1">
      <c r="A770" s="107"/>
    </row>
    <row r="771" ht="15.75" customHeight="1">
      <c r="A771" s="107"/>
    </row>
    <row r="772" ht="15.75" customHeight="1">
      <c r="A772" s="107"/>
    </row>
    <row r="773" ht="15.75" customHeight="1">
      <c r="A773" s="107"/>
    </row>
    <row r="774" ht="15.75" customHeight="1">
      <c r="A774" s="107"/>
    </row>
    <row r="775" ht="15.75" customHeight="1">
      <c r="A775" s="107"/>
    </row>
    <row r="776" ht="15.75" customHeight="1">
      <c r="A776" s="107"/>
    </row>
    <row r="777" ht="15.75" customHeight="1">
      <c r="A777" s="107"/>
    </row>
    <row r="778" ht="15.75" customHeight="1">
      <c r="A778" s="107"/>
    </row>
    <row r="779" ht="15.75" customHeight="1">
      <c r="A779" s="107"/>
    </row>
    <row r="780" ht="15.75" customHeight="1">
      <c r="A780" s="107"/>
    </row>
    <row r="781" ht="15.75" customHeight="1">
      <c r="A781" s="107"/>
    </row>
    <row r="782" ht="15.75" customHeight="1">
      <c r="A782" s="107"/>
    </row>
    <row r="783" ht="15.75" customHeight="1">
      <c r="A783" s="107"/>
    </row>
    <row r="784" ht="15.75" customHeight="1">
      <c r="A784" s="107"/>
    </row>
    <row r="785" ht="15.75" customHeight="1">
      <c r="A785" s="107"/>
    </row>
    <row r="786" ht="15.75" customHeight="1">
      <c r="A786" s="107"/>
    </row>
    <row r="787" ht="15.75" customHeight="1">
      <c r="A787" s="107"/>
    </row>
    <row r="788" ht="15.75" customHeight="1">
      <c r="A788" s="107"/>
    </row>
    <row r="789" ht="15.75" customHeight="1">
      <c r="A789" s="107"/>
    </row>
    <row r="790" ht="15.75" customHeight="1">
      <c r="A790" s="107"/>
    </row>
    <row r="791" ht="15.75" customHeight="1">
      <c r="A791" s="107"/>
    </row>
    <row r="792" ht="15.75" customHeight="1">
      <c r="A792" s="107"/>
    </row>
    <row r="793" ht="15.75" customHeight="1">
      <c r="A793" s="107"/>
    </row>
    <row r="794" ht="15.75" customHeight="1">
      <c r="A794" s="107"/>
    </row>
    <row r="795" ht="15.75" customHeight="1">
      <c r="A795" s="107"/>
    </row>
    <row r="796" ht="15.75" customHeight="1">
      <c r="A796" s="107"/>
    </row>
    <row r="797" ht="15.75" customHeight="1">
      <c r="A797" s="107"/>
    </row>
    <row r="798" ht="15.75" customHeight="1">
      <c r="A798" s="107"/>
    </row>
    <row r="799" ht="15.75" customHeight="1">
      <c r="A799" s="107"/>
    </row>
    <row r="800" ht="15.75" customHeight="1">
      <c r="A800" s="107"/>
    </row>
    <row r="801" ht="15.75" customHeight="1">
      <c r="A801" s="107"/>
    </row>
    <row r="802" ht="15.75" customHeight="1">
      <c r="A802" s="107"/>
    </row>
    <row r="803" ht="15.75" customHeight="1">
      <c r="A803" s="107"/>
    </row>
    <row r="804" ht="15.75" customHeight="1">
      <c r="A804" s="107"/>
    </row>
    <row r="805" ht="15.75" customHeight="1">
      <c r="A805" s="107"/>
    </row>
    <row r="806" ht="15.75" customHeight="1">
      <c r="A806" s="107"/>
    </row>
    <row r="807" ht="15.75" customHeight="1">
      <c r="A807" s="107"/>
    </row>
    <row r="808" ht="15.75" customHeight="1">
      <c r="A808" s="107"/>
    </row>
    <row r="809" ht="15.75" customHeight="1">
      <c r="A809" s="107"/>
    </row>
    <row r="810" ht="15.75" customHeight="1">
      <c r="A810" s="107"/>
    </row>
    <row r="811" ht="15.75" customHeight="1">
      <c r="A811" s="107"/>
    </row>
    <row r="812" ht="15.75" customHeight="1">
      <c r="A812" s="107"/>
    </row>
    <row r="813" ht="15.75" customHeight="1">
      <c r="A813" s="107"/>
    </row>
    <row r="814" ht="15.75" customHeight="1">
      <c r="A814" s="107"/>
    </row>
    <row r="815" ht="15.75" customHeight="1">
      <c r="A815" s="107"/>
    </row>
    <row r="816" ht="15.75" customHeight="1">
      <c r="A816" s="107"/>
    </row>
    <row r="817" ht="15.75" customHeight="1">
      <c r="A817" s="107"/>
    </row>
    <row r="818" ht="15.75" customHeight="1">
      <c r="A818" s="107"/>
    </row>
    <row r="819" ht="15.75" customHeight="1">
      <c r="A819" s="107"/>
    </row>
    <row r="820" ht="15.75" customHeight="1">
      <c r="A820" s="107"/>
    </row>
    <row r="821" ht="15.75" customHeight="1">
      <c r="A821" s="107"/>
    </row>
    <row r="822" ht="15.75" customHeight="1">
      <c r="A822" s="107"/>
    </row>
    <row r="823" ht="15.75" customHeight="1">
      <c r="A823" s="107"/>
    </row>
    <row r="824" ht="15.75" customHeight="1">
      <c r="A824" s="107"/>
    </row>
    <row r="825" ht="15.75" customHeight="1">
      <c r="A825" s="107"/>
    </row>
    <row r="826" ht="15.75" customHeight="1">
      <c r="A826" s="107"/>
    </row>
    <row r="827" ht="15.75" customHeight="1">
      <c r="A827" s="107"/>
    </row>
    <row r="828" ht="15.75" customHeight="1">
      <c r="A828" s="107"/>
    </row>
    <row r="829" ht="15.75" customHeight="1">
      <c r="A829" s="107"/>
    </row>
    <row r="830" ht="15.75" customHeight="1">
      <c r="A830" s="107"/>
    </row>
    <row r="831" ht="15.75" customHeight="1">
      <c r="A831" s="107"/>
    </row>
    <row r="832" ht="15.75" customHeight="1">
      <c r="A832" s="107"/>
    </row>
    <row r="833" ht="15.75" customHeight="1">
      <c r="A833" s="107"/>
    </row>
    <row r="834" ht="15.75" customHeight="1">
      <c r="A834" s="107"/>
    </row>
    <row r="835" ht="15.75" customHeight="1">
      <c r="A835" s="107"/>
    </row>
    <row r="836" ht="15.75" customHeight="1">
      <c r="A836" s="107"/>
    </row>
    <row r="837" ht="15.75" customHeight="1">
      <c r="A837" s="107"/>
    </row>
    <row r="838" ht="15.75" customHeight="1">
      <c r="A838" s="107"/>
    </row>
    <row r="839" ht="15.75" customHeight="1">
      <c r="A839" s="107"/>
    </row>
    <row r="840" ht="15.75" customHeight="1">
      <c r="A840" s="107"/>
    </row>
    <row r="841" ht="15.75" customHeight="1">
      <c r="A841" s="107"/>
    </row>
    <row r="842" ht="15.75" customHeight="1">
      <c r="A842" s="107"/>
    </row>
    <row r="843" ht="15.75" customHeight="1">
      <c r="A843" s="107"/>
    </row>
    <row r="844" ht="15.75" customHeight="1">
      <c r="A844" s="107"/>
    </row>
    <row r="845" ht="15.75" customHeight="1">
      <c r="A845" s="107"/>
    </row>
    <row r="846" ht="15.75" customHeight="1">
      <c r="A846" s="107"/>
    </row>
    <row r="847" ht="15.75" customHeight="1">
      <c r="A847" s="107"/>
    </row>
    <row r="848" ht="15.75" customHeight="1">
      <c r="A848" s="107"/>
    </row>
    <row r="849" ht="15.75" customHeight="1">
      <c r="A849" s="107"/>
    </row>
    <row r="850" ht="15.75" customHeight="1">
      <c r="A850" s="107"/>
    </row>
    <row r="851" ht="15.75" customHeight="1">
      <c r="A851" s="107"/>
    </row>
    <row r="852" ht="15.75" customHeight="1">
      <c r="A852" s="107"/>
    </row>
    <row r="853" ht="15.75" customHeight="1">
      <c r="A853" s="107"/>
    </row>
    <row r="854" ht="15.75" customHeight="1">
      <c r="A854" s="107"/>
    </row>
    <row r="855" ht="15.75" customHeight="1">
      <c r="A855" s="107"/>
    </row>
    <row r="856" ht="15.75" customHeight="1">
      <c r="A856" s="107"/>
    </row>
    <row r="857" ht="15.75" customHeight="1">
      <c r="A857" s="107"/>
    </row>
    <row r="858" ht="15.75" customHeight="1">
      <c r="A858" s="107"/>
    </row>
    <row r="859" ht="15.75" customHeight="1">
      <c r="A859" s="107"/>
    </row>
    <row r="860" ht="15.75" customHeight="1">
      <c r="A860" s="107"/>
    </row>
    <row r="861" ht="15.75" customHeight="1">
      <c r="A861" s="107"/>
    </row>
    <row r="862" ht="15.75" customHeight="1">
      <c r="A862" s="107"/>
    </row>
    <row r="863" ht="15.75" customHeight="1">
      <c r="A863" s="107"/>
    </row>
    <row r="864" ht="15.75" customHeight="1">
      <c r="A864" s="107"/>
    </row>
    <row r="865" ht="15.75" customHeight="1">
      <c r="A865" s="107"/>
    </row>
    <row r="866" ht="15.75" customHeight="1">
      <c r="A866" s="107"/>
    </row>
    <row r="867" ht="15.75" customHeight="1">
      <c r="A867" s="107"/>
    </row>
    <row r="868" ht="15.75" customHeight="1">
      <c r="A868" s="107"/>
    </row>
    <row r="869" ht="15.75" customHeight="1">
      <c r="A869" s="107"/>
    </row>
    <row r="870" ht="15.75" customHeight="1">
      <c r="A870" s="107"/>
    </row>
    <row r="871" ht="15.75" customHeight="1">
      <c r="A871" s="107"/>
    </row>
    <row r="872" ht="15.75" customHeight="1">
      <c r="A872" s="107"/>
    </row>
    <row r="873" ht="15.75" customHeight="1">
      <c r="A873" s="107"/>
    </row>
    <row r="874" ht="15.75" customHeight="1">
      <c r="A874" s="107"/>
    </row>
    <row r="875" ht="15.75" customHeight="1">
      <c r="A875" s="107"/>
    </row>
    <row r="876" ht="15.75" customHeight="1">
      <c r="A876" s="107"/>
    </row>
    <row r="877" ht="15.75" customHeight="1">
      <c r="A877" s="107"/>
    </row>
    <row r="878" ht="15.75" customHeight="1">
      <c r="A878" s="107"/>
    </row>
    <row r="879" ht="15.75" customHeight="1">
      <c r="A879" s="107"/>
    </row>
    <row r="880" ht="15.75" customHeight="1">
      <c r="A880" s="107"/>
    </row>
    <row r="881" ht="15.75" customHeight="1">
      <c r="A881" s="107"/>
    </row>
    <row r="882" ht="15.75" customHeight="1">
      <c r="A882" s="107"/>
    </row>
    <row r="883" ht="15.75" customHeight="1">
      <c r="A883" s="107"/>
    </row>
    <row r="884" ht="15.75" customHeight="1">
      <c r="A884" s="107"/>
    </row>
    <row r="885" ht="15.75" customHeight="1">
      <c r="A885" s="107"/>
    </row>
    <row r="886" ht="15.75" customHeight="1">
      <c r="A886" s="107"/>
    </row>
    <row r="887" ht="15.75" customHeight="1">
      <c r="A887" s="107"/>
    </row>
    <row r="888" ht="15.75" customHeight="1">
      <c r="A888" s="107"/>
    </row>
    <row r="889" ht="15.75" customHeight="1">
      <c r="A889" s="107"/>
    </row>
    <row r="890" ht="15.75" customHeight="1">
      <c r="A890" s="107"/>
    </row>
    <row r="891" ht="15.75" customHeight="1">
      <c r="A891" s="107"/>
    </row>
    <row r="892" ht="15.75" customHeight="1">
      <c r="A892" s="107"/>
    </row>
    <row r="893" ht="15.75" customHeight="1">
      <c r="A893" s="107"/>
    </row>
    <row r="894" ht="15.75" customHeight="1">
      <c r="A894" s="107"/>
    </row>
    <row r="895" ht="15.75" customHeight="1">
      <c r="A895" s="107"/>
    </row>
    <row r="896" ht="15.75" customHeight="1">
      <c r="A896" s="107"/>
    </row>
    <row r="897" ht="15.75" customHeight="1">
      <c r="A897" s="107"/>
    </row>
    <row r="898" ht="15.75" customHeight="1">
      <c r="A898" s="107"/>
    </row>
    <row r="899" ht="15.75" customHeight="1">
      <c r="A899" s="107"/>
    </row>
    <row r="900" ht="15.75" customHeight="1">
      <c r="A900" s="107"/>
    </row>
    <row r="901" ht="15.75" customHeight="1">
      <c r="A901" s="107"/>
    </row>
    <row r="902" ht="15.75" customHeight="1">
      <c r="A902" s="107"/>
    </row>
    <row r="903" ht="15.75" customHeight="1">
      <c r="A903" s="107"/>
    </row>
    <row r="904" ht="15.75" customHeight="1">
      <c r="A904" s="107"/>
    </row>
    <row r="905" ht="15.75" customHeight="1">
      <c r="A905" s="107"/>
    </row>
    <row r="906" ht="15.75" customHeight="1">
      <c r="A906" s="107"/>
    </row>
    <row r="907" ht="15.75" customHeight="1">
      <c r="A907" s="107"/>
    </row>
    <row r="908" ht="15.75" customHeight="1">
      <c r="A908" s="107"/>
    </row>
    <row r="909" ht="15.75" customHeight="1">
      <c r="A909" s="107"/>
    </row>
    <row r="910" ht="15.75" customHeight="1">
      <c r="A910" s="107"/>
    </row>
    <row r="911" ht="15.75" customHeight="1">
      <c r="A911" s="107"/>
    </row>
    <row r="912" ht="15.75" customHeight="1">
      <c r="A912" s="107"/>
    </row>
    <row r="913" ht="15.75" customHeight="1">
      <c r="A913" s="107"/>
    </row>
    <row r="914" ht="15.75" customHeight="1">
      <c r="A914" s="107"/>
    </row>
    <row r="915" ht="15.75" customHeight="1">
      <c r="A915" s="107"/>
    </row>
    <row r="916" ht="15.75" customHeight="1">
      <c r="A916" s="107"/>
    </row>
    <row r="917" ht="15.75" customHeight="1">
      <c r="A917" s="107"/>
    </row>
    <row r="918" ht="15.75" customHeight="1">
      <c r="A918" s="107"/>
    </row>
    <row r="919" ht="15.75" customHeight="1">
      <c r="A919" s="107"/>
    </row>
    <row r="920" ht="15.75" customHeight="1">
      <c r="A920" s="107"/>
    </row>
    <row r="921" ht="15.75" customHeight="1">
      <c r="A921" s="107"/>
    </row>
    <row r="922" ht="15.75" customHeight="1">
      <c r="A922" s="107"/>
    </row>
    <row r="923" ht="15.75" customHeight="1">
      <c r="A923" s="107"/>
    </row>
    <row r="924" ht="15.75" customHeight="1">
      <c r="A924" s="107"/>
    </row>
    <row r="925" ht="15.75" customHeight="1">
      <c r="A925" s="107"/>
    </row>
    <row r="926" ht="15.75" customHeight="1">
      <c r="A926" s="107"/>
    </row>
    <row r="927" ht="15.75" customHeight="1">
      <c r="A927" s="107"/>
    </row>
    <row r="928" ht="15.75" customHeight="1">
      <c r="A928" s="107"/>
    </row>
    <row r="929" ht="15.75" customHeight="1">
      <c r="A929" s="107"/>
    </row>
    <row r="930" ht="15.75" customHeight="1">
      <c r="A930" s="107"/>
    </row>
    <row r="931" ht="15.75" customHeight="1">
      <c r="A931" s="107"/>
    </row>
    <row r="932" ht="15.75" customHeight="1">
      <c r="A932" s="107"/>
    </row>
    <row r="933" ht="15.75" customHeight="1">
      <c r="A933" s="107"/>
    </row>
    <row r="934" ht="15.75" customHeight="1">
      <c r="A934" s="107"/>
    </row>
    <row r="935" ht="15.75" customHeight="1">
      <c r="A935" s="107"/>
    </row>
    <row r="936" ht="15.75" customHeight="1">
      <c r="A936" s="107"/>
    </row>
    <row r="937" ht="15.75" customHeight="1">
      <c r="A937" s="107"/>
    </row>
    <row r="938" ht="15.75" customHeight="1">
      <c r="A938" s="107"/>
    </row>
    <row r="939" ht="15.75" customHeight="1">
      <c r="A939" s="107"/>
    </row>
    <row r="940" ht="15.75" customHeight="1">
      <c r="A940" s="107"/>
    </row>
    <row r="941" ht="15.75" customHeight="1">
      <c r="A941" s="107"/>
    </row>
    <row r="942" ht="15.75" customHeight="1">
      <c r="A942" s="107"/>
    </row>
    <row r="943" ht="15.75" customHeight="1">
      <c r="A943" s="107"/>
    </row>
    <row r="944" ht="15.75" customHeight="1">
      <c r="A944" s="107"/>
    </row>
    <row r="945" ht="15.75" customHeight="1">
      <c r="A945" s="107"/>
    </row>
    <row r="946" ht="15.75" customHeight="1">
      <c r="A946" s="107"/>
    </row>
    <row r="947" ht="15.75" customHeight="1">
      <c r="A947" s="107"/>
    </row>
    <row r="948" ht="15.75" customHeight="1">
      <c r="A948" s="107"/>
    </row>
    <row r="949" ht="15.75" customHeight="1">
      <c r="A949" s="107"/>
    </row>
    <row r="950" ht="15.75" customHeight="1">
      <c r="A950" s="107"/>
    </row>
    <row r="951" ht="15.75" customHeight="1">
      <c r="A951" s="107"/>
    </row>
    <row r="952" ht="15.75" customHeight="1">
      <c r="A952" s="107"/>
    </row>
    <row r="953" ht="15.75" customHeight="1">
      <c r="A953" s="107"/>
    </row>
    <row r="954" ht="15.75" customHeight="1">
      <c r="A954" s="107"/>
    </row>
    <row r="955" ht="15.75" customHeight="1">
      <c r="A955" s="107"/>
    </row>
    <row r="956" ht="15.75" customHeight="1">
      <c r="A956" s="107"/>
    </row>
    <row r="957" ht="15.75" customHeight="1">
      <c r="A957" s="107"/>
    </row>
    <row r="958" ht="15.75" customHeight="1">
      <c r="A958" s="107"/>
    </row>
    <row r="959" ht="15.75" customHeight="1">
      <c r="A959" s="107"/>
    </row>
    <row r="960" ht="15.75" customHeight="1">
      <c r="A960" s="107"/>
    </row>
    <row r="961" ht="15.75" customHeight="1">
      <c r="A961" s="107"/>
    </row>
    <row r="962" ht="15.75" customHeight="1">
      <c r="A962" s="107"/>
    </row>
    <row r="963" ht="15.75" customHeight="1">
      <c r="A963" s="107"/>
    </row>
    <row r="964" ht="15.75" customHeight="1">
      <c r="A964" s="107"/>
    </row>
    <row r="965" ht="15.75" customHeight="1">
      <c r="A965" s="107"/>
    </row>
    <row r="966" ht="15.75" customHeight="1">
      <c r="A966" s="107"/>
    </row>
    <row r="967" ht="15.75" customHeight="1">
      <c r="A967" s="107"/>
    </row>
    <row r="968" ht="15.75" customHeight="1">
      <c r="A968" s="107"/>
    </row>
    <row r="969" ht="15.75" customHeight="1">
      <c r="A969" s="107"/>
    </row>
    <row r="970" ht="15.75" customHeight="1">
      <c r="A970" s="107"/>
    </row>
    <row r="971" ht="15.75" customHeight="1">
      <c r="A971" s="107"/>
    </row>
    <row r="972" ht="15.75" customHeight="1">
      <c r="A972" s="107"/>
    </row>
    <row r="973" ht="15.75" customHeight="1">
      <c r="A973" s="107"/>
    </row>
    <row r="974" ht="15.75" customHeight="1">
      <c r="A974" s="107"/>
    </row>
    <row r="975" ht="15.75" customHeight="1">
      <c r="A975" s="107"/>
    </row>
    <row r="976" ht="15.75" customHeight="1">
      <c r="A976" s="107"/>
    </row>
    <row r="977" ht="15.75" customHeight="1">
      <c r="A977" s="107"/>
    </row>
    <row r="978" ht="15.75" customHeight="1">
      <c r="A978" s="107"/>
    </row>
    <row r="979" ht="15.75" customHeight="1">
      <c r="A979" s="107"/>
    </row>
    <row r="980" ht="15.75" customHeight="1">
      <c r="A980" s="107"/>
    </row>
    <row r="981" ht="15.75" customHeight="1">
      <c r="A981" s="107"/>
    </row>
    <row r="982" ht="15.75" customHeight="1">
      <c r="A982" s="107"/>
    </row>
    <row r="983" ht="15.75" customHeight="1">
      <c r="A983" s="107"/>
    </row>
    <row r="984" ht="15.75" customHeight="1">
      <c r="A984" s="107"/>
    </row>
    <row r="985" ht="15.75" customHeight="1">
      <c r="A985" s="107"/>
    </row>
    <row r="986" ht="15.75" customHeight="1">
      <c r="A986" s="107"/>
    </row>
    <row r="987" ht="15.75" customHeight="1">
      <c r="A987" s="107"/>
    </row>
    <row r="988" ht="15.75" customHeight="1">
      <c r="A988" s="107"/>
    </row>
    <row r="989" ht="15.75" customHeight="1">
      <c r="A989" s="107"/>
    </row>
    <row r="990" ht="15.75" customHeight="1">
      <c r="A990" s="107"/>
    </row>
    <row r="991" ht="15.75" customHeight="1">
      <c r="A991" s="107"/>
    </row>
    <row r="992" ht="15.75" customHeight="1">
      <c r="A992" s="107"/>
    </row>
    <row r="993" ht="15.75" customHeight="1">
      <c r="A993" s="107"/>
    </row>
    <row r="994" ht="15.75" customHeight="1">
      <c r="A994" s="107"/>
    </row>
    <row r="995" ht="15.75" customHeight="1">
      <c r="A995" s="107"/>
    </row>
    <row r="996" ht="15.75" customHeight="1">
      <c r="A996" s="107"/>
    </row>
    <row r="997" ht="15.75" customHeight="1">
      <c r="A997" s="107"/>
    </row>
    <row r="998" ht="15.75" customHeight="1">
      <c r="A998" s="107"/>
    </row>
    <row r="999" ht="15.75" customHeight="1">
      <c r="A999" s="107"/>
    </row>
    <row r="1000" ht="15.75" customHeight="1">
      <c r="A1000" s="107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62</v>
      </c>
    </row>
    <row r="2" ht="14.25" customHeight="1">
      <c r="A2" s="86" t="str">
        <f>IFERROR(__xludf.DUMMYFUNCTION(" IMPORTRANGE(""https://docs.google.com/spreadsheets/d/15FrA5JOHO4qDISSD1q0JIknBLAICs6SzFQStbhJbvIY/edit?gid=358928183#gid=358928183"",""Roller Coaster!A2:A161"")"),"8kinder6")</f>
        <v>8kinder6</v>
      </c>
      <c r="B2" s="33">
        <v>1.0</v>
      </c>
      <c r="C2" s="39">
        <f t="shared" ref="C2:C161" si="1">800*(1-(B2/($F$1+1)))*POWER((SQRT(($F$1+1)/B2)),1/2)</f>
        <v>2218.075191</v>
      </c>
    </row>
    <row r="3" ht="14.25" customHeight="1">
      <c r="A3" s="86" t="str">
        <f>IFERROR(__xludf.DUMMYFUNCTION("""COMPUTED_VALUE"""),"_Macash_")</f>
        <v>_Macash_</v>
      </c>
      <c r="B3" s="33">
        <v>2.0</v>
      </c>
      <c r="C3" s="39">
        <f t="shared" si="1"/>
        <v>1835.088066</v>
      </c>
      <c r="E3" s="43"/>
    </row>
    <row r="4" ht="14.25" customHeight="1">
      <c r="A4" s="86" t="str">
        <f>IFERROR(__xludf.DUMMYFUNCTION("""COMPUTED_VALUE"""),"_Sale-Bet_")</f>
        <v>_Sale-Bet_</v>
      </c>
      <c r="B4" s="33">
        <v>3.0</v>
      </c>
      <c r="C4" s="39">
        <f t="shared" si="1"/>
        <v>1631.005823</v>
      </c>
    </row>
    <row r="5" ht="14.25" customHeight="1">
      <c r="A5" s="86" t="str">
        <f>IFERROR(__xludf.DUMMYFUNCTION("""COMPUTED_VALUE"""),"Le MARVEL")</f>
        <v>Le MARVEL</v>
      </c>
      <c r="B5" s="33">
        <v>4.0</v>
      </c>
      <c r="C5" s="39">
        <f t="shared" si="1"/>
        <v>1492.524912</v>
      </c>
    </row>
    <row r="6" ht="14.25" customHeight="1">
      <c r="A6" s="86" t="str">
        <f>IFERROR(__xludf.DUMMYFUNCTION("""COMPUTED_VALUE"""),"_RDpik_")</f>
        <v>_RDpik_</v>
      </c>
      <c r="B6" s="33">
        <v>5.0</v>
      </c>
      <c r="C6" s="39">
        <f t="shared" si="1"/>
        <v>1387.618456</v>
      </c>
    </row>
    <row r="7" ht="14.25" customHeight="1">
      <c r="A7" s="86" t="str">
        <f>IFERROR(__xludf.DUMMYFUNCTION("""COMPUTED_VALUE"""),"BBH 75")</f>
        <v>BBH 75</v>
      </c>
      <c r="B7" s="33">
        <v>6.0</v>
      </c>
      <c r="C7" s="39">
        <f t="shared" si="1"/>
        <v>1302.931602</v>
      </c>
    </row>
    <row r="8" ht="14.25" customHeight="1">
      <c r="A8" s="86" t="str">
        <f>IFERROR(__xludf.DUMMYFUNCTION("""COMPUTED_VALUE"""),"TontonZgueg")</f>
        <v>TontonZgueg</v>
      </c>
      <c r="B8" s="33">
        <v>7.0</v>
      </c>
      <c r="C8" s="39">
        <f t="shared" si="1"/>
        <v>1231.680574</v>
      </c>
    </row>
    <row r="9" ht="14.25" customHeight="1">
      <c r="A9" s="86" t="str">
        <f>IFERROR(__xludf.DUMMYFUNCTION("""COMPUTED_VALUE"""),"Mako Lemore")</f>
        <v>Mako Lemore</v>
      </c>
      <c r="B9" s="33">
        <v>8.0</v>
      </c>
      <c r="C9" s="39">
        <f t="shared" si="1"/>
        <v>1169.970113</v>
      </c>
    </row>
    <row r="10" ht="14.25" customHeight="1">
      <c r="A10" s="86" t="str">
        <f>IFERROR(__xludf.DUMMYFUNCTION("""COMPUTED_VALUE"""),"Kevfurious")</f>
        <v>Kevfurious</v>
      </c>
      <c r="B10" s="33">
        <v>9.0</v>
      </c>
      <c r="C10" s="39">
        <f t="shared" si="1"/>
        <v>1115.366785</v>
      </c>
    </row>
    <row r="11" ht="14.25" customHeight="1">
      <c r="A11" s="86" t="str">
        <f>IFERROR(__xludf.DUMMYFUNCTION("""COMPUTED_VALUE"""),"Dr Linebourg")</f>
        <v>Dr Linebourg</v>
      </c>
      <c r="B11" s="33">
        <v>10.0</v>
      </c>
      <c r="C11" s="39">
        <f t="shared" si="1"/>
        <v>1066.253438</v>
      </c>
    </row>
    <row r="12" ht="14.25" customHeight="1">
      <c r="A12" s="86" t="str">
        <f>IFERROR(__xludf.DUMMYFUNCTION("""COMPUTED_VALUE"""),"christ86000")</f>
        <v>christ86000</v>
      </c>
      <c r="B12" s="33">
        <v>11.0</v>
      </c>
      <c r="C12" s="39">
        <f t="shared" si="1"/>
        <v>1021.503237</v>
      </c>
    </row>
    <row r="13" ht="14.25" customHeight="1">
      <c r="A13" s="86" t="str">
        <f>IFERROR(__xludf.DUMMYFUNCTION("""COMPUTED_VALUE"""),"Xenocq79")</f>
        <v>Xenocq79</v>
      </c>
      <c r="B13" s="33">
        <v>12.0</v>
      </c>
      <c r="C13" s="39">
        <f t="shared" si="1"/>
        <v>980.3009861</v>
      </c>
    </row>
    <row r="14" ht="14.25" customHeight="1">
      <c r="A14" s="86" t="str">
        <f>IFERROR(__xludf.DUMMYFUNCTION("""COMPUTED_VALUE"""),"Wallace")</f>
        <v>Wallace</v>
      </c>
      <c r="B14" s="33">
        <v>13.0</v>
      </c>
      <c r="C14" s="39">
        <f t="shared" si="1"/>
        <v>942.0386928</v>
      </c>
    </row>
    <row r="15" ht="14.25" customHeight="1">
      <c r="A15" s="86" t="str">
        <f>IFERROR(__xludf.DUMMYFUNCTION("""COMPUTED_VALUE"""),"S.coco")</f>
        <v>S.coco</v>
      </c>
      <c r="B15" s="33">
        <v>14.0</v>
      </c>
      <c r="C15" s="39">
        <f t="shared" si="1"/>
        <v>906.2513072</v>
      </c>
    </row>
    <row r="16" ht="14.25" customHeight="1">
      <c r="A16" s="31" t="str">
        <f>IFERROR(__xludf.DUMMYFUNCTION("""COMPUTED_VALUE"""),"POMB1664")</f>
        <v>POMB1664</v>
      </c>
      <c r="B16" s="33">
        <v>15.0</v>
      </c>
      <c r="C16" s="39">
        <f t="shared" si="1"/>
        <v>872.5754653</v>
      </c>
    </row>
    <row r="17" ht="14.25" customHeight="1">
      <c r="A17" s="31" t="str">
        <f>IFERROR(__xludf.DUMMYFUNCTION("""COMPUTED_VALUE"""),"REDSQUIRREL")</f>
        <v>REDSQUIRREL</v>
      </c>
      <c r="B17" s="33">
        <v>16.0</v>
      </c>
      <c r="C17" s="39">
        <f t="shared" si="1"/>
        <v>840.7220484</v>
      </c>
    </row>
    <row r="18" ht="14.25" customHeight="1">
      <c r="A18" s="31" t="str">
        <f>IFERROR(__xludf.DUMMYFUNCTION("""COMPUTED_VALUE"""),"A_iniesta")</f>
        <v>A_iniesta</v>
      </c>
      <c r="B18" s="33">
        <v>17.0</v>
      </c>
      <c r="C18" s="39">
        <f t="shared" si="1"/>
        <v>810.4573706</v>
      </c>
    </row>
    <row r="19" ht="14.25" customHeight="1">
      <c r="A19" s="31" t="str">
        <f>IFERROR(__xludf.DUMMYFUNCTION("""COMPUTED_VALUE"""),"StephBoss05")</f>
        <v>StephBoss05</v>
      </c>
      <c r="B19" s="33">
        <v>18.0</v>
      </c>
      <c r="C19" s="39">
        <f t="shared" si="1"/>
        <v>781.5899428</v>
      </c>
    </row>
    <row r="20" ht="14.25" customHeight="1">
      <c r="A20" s="31" t="str">
        <f>IFERROR(__xludf.DUMMYFUNCTION("""COMPUTED_VALUE"""),"--WondeR--")</f>
        <v>--WondeR--</v>
      </c>
      <c r="B20" s="33">
        <v>19.0</v>
      </c>
      <c r="C20" s="39">
        <f t="shared" si="1"/>
        <v>753.9609468</v>
      </c>
    </row>
    <row r="21" ht="14.25" customHeight="1">
      <c r="A21" s="31" t="str">
        <f>IFERROR(__xludf.DUMMYFUNCTION("""COMPUTED_VALUE"""),"jejehehe")</f>
        <v>jejehehe</v>
      </c>
      <c r="B21" s="33">
        <v>20.0</v>
      </c>
      <c r="C21" s="39">
        <f t="shared" si="1"/>
        <v>727.4372421</v>
      </c>
    </row>
    <row r="22" ht="14.25" customHeight="1">
      <c r="A22" s="31" t="str">
        <f>IFERROR(__xludf.DUMMYFUNCTION("""COMPUTED_VALUE"""),"erniedog56x")</f>
        <v>erniedog56x</v>
      </c>
      <c r="B22" s="33">
        <v>21.0</v>
      </c>
      <c r="C22" s="39">
        <f t="shared" si="1"/>
        <v>701.9061402</v>
      </c>
    </row>
    <row r="23" ht="14.25" customHeight="1">
      <c r="A23" s="31" t="str">
        <f>IFERROR(__xludf.DUMMYFUNCTION("""COMPUTED_VALUE"""),"Spyke 22")</f>
        <v>Spyke 22</v>
      </c>
      <c r="B23" s="33">
        <v>22.0</v>
      </c>
      <c r="C23" s="39">
        <f t="shared" si="1"/>
        <v>677.2714389</v>
      </c>
    </row>
    <row r="24" ht="14.25" customHeight="1">
      <c r="A24" s="31" t="str">
        <f>IFERROR(__xludf.DUMMYFUNCTION("""COMPUTED_VALUE"""),"shokooo")</f>
        <v>shokooo</v>
      </c>
      <c r="B24" s="33">
        <v>23.0</v>
      </c>
      <c r="C24" s="39">
        <f t="shared" si="1"/>
        <v>653.4503685</v>
      </c>
    </row>
    <row r="25" ht="14.25" customHeight="1">
      <c r="A25" s="31" t="str">
        <f>IFERROR(__xludf.DUMMYFUNCTION("""COMPUTED_VALUE"""),"rastamokett")</f>
        <v>rastamokett</v>
      </c>
      <c r="B25" s="33">
        <v>24.0</v>
      </c>
      <c r="C25" s="39">
        <f t="shared" si="1"/>
        <v>630.3712121</v>
      </c>
    </row>
    <row r="26" ht="14.25" customHeight="1">
      <c r="A26" s="31" t="str">
        <f>IFERROR(__xludf.DUMMYFUNCTION("""COMPUTED_VALUE"""),"cassius-86")</f>
        <v>cassius-86</v>
      </c>
      <c r="B26" s="33">
        <v>25.0</v>
      </c>
      <c r="C26" s="39">
        <f t="shared" si="1"/>
        <v>607.9714274</v>
      </c>
    </row>
    <row r="27" ht="14.25" customHeight="1">
      <c r="A27" s="31" t="str">
        <f>IFERROR(__xludf.DUMMYFUNCTION("""COMPUTED_VALUE"""),"Bratake")</f>
        <v>Bratake</v>
      </c>
      <c r="B27" s="33">
        <v>26.0</v>
      </c>
      <c r="C27" s="39">
        <f t="shared" si="1"/>
        <v>586.1961503</v>
      </c>
    </row>
    <row r="28" ht="14.25" customHeight="1">
      <c r="A28" s="31" t="str">
        <f>IFERROR(__xludf.DUMMYFUNCTION("""COMPUTED_VALUE"""),"alexinzaghi")</f>
        <v>alexinzaghi</v>
      </c>
      <c r="B28" s="33">
        <v>27.0</v>
      </c>
      <c r="C28" s="39">
        <f t="shared" si="1"/>
        <v>564.9969906</v>
      </c>
    </row>
    <row r="29" ht="14.25" customHeight="1">
      <c r="A29" s="31" t="str">
        <f>IFERROR(__xludf.DUMMYFUNCTION("""COMPUTED_VALUE"""),"Chuckandier")</f>
        <v>Chuckandier</v>
      </c>
      <c r="B29" s="33">
        <v>28.0</v>
      </c>
      <c r="C29" s="39">
        <f t="shared" si="1"/>
        <v>544.331054</v>
      </c>
    </row>
    <row r="30" ht="14.25" customHeight="1">
      <c r="A30" s="31" t="str">
        <f>IFERROR(__xludf.DUMMYFUNCTION("""COMPUTED_VALUE"""),"chatouill86")</f>
        <v>chatouill86</v>
      </c>
      <c r="B30" s="33">
        <v>29.0</v>
      </c>
      <c r="C30" s="39">
        <f t="shared" si="1"/>
        <v>524.1601409</v>
      </c>
    </row>
    <row r="31" ht="14.25" customHeight="1">
      <c r="A31" s="31" t="str">
        <f>IFERROR(__xludf.DUMMYFUNCTION("""COMPUTED_VALUE"""),"titounio")</f>
        <v>titounio</v>
      </c>
      <c r="B31" s="33">
        <v>30.0</v>
      </c>
      <c r="C31" s="39">
        <f t="shared" si="1"/>
        <v>504.4500868</v>
      </c>
    </row>
    <row r="32" ht="14.25" customHeight="1">
      <c r="A32" s="31" t="str">
        <f>IFERROR(__xludf.DUMMYFUNCTION("""COMPUTED_VALUE"""),"Patgaret")</f>
        <v>Patgaret</v>
      </c>
      <c r="B32" s="33">
        <v>31.0</v>
      </c>
      <c r="C32" s="39">
        <f t="shared" si="1"/>
        <v>485.1702133</v>
      </c>
    </row>
    <row r="33" ht="14.25" customHeight="1">
      <c r="A33" s="31" t="str">
        <f>IFERROR(__xludf.DUMMYFUNCTION("""COMPUTED_VALUE"""),"Sharky")</f>
        <v>Sharky</v>
      </c>
      <c r="B33" s="33">
        <v>32.0</v>
      </c>
      <c r="C33" s="39">
        <f t="shared" si="1"/>
        <v>466.2928693</v>
      </c>
    </row>
    <row r="34" ht="14.25" customHeight="1">
      <c r="A34" s="31" t="str">
        <f>IFERROR(__xludf.DUMMYFUNCTION("""COMPUTED_VALUE"""),"Foldzilla")</f>
        <v>Foldzilla</v>
      </c>
      <c r="B34" s="33">
        <v>33.0</v>
      </c>
      <c r="C34" s="39">
        <f t="shared" si="1"/>
        <v>447.7930457</v>
      </c>
    </row>
    <row r="35" ht="14.25" customHeight="1">
      <c r="A35" s="31" t="str">
        <f>IFERROR(__xludf.DUMMYFUNCTION("""COMPUTED_VALUE"""),"Mistral86")</f>
        <v>Mistral86</v>
      </c>
      <c r="B35" s="33">
        <v>34.0</v>
      </c>
      <c r="C35" s="39">
        <f t="shared" si="1"/>
        <v>429.6480485</v>
      </c>
    </row>
    <row r="36" ht="14.25" customHeight="1">
      <c r="A36" s="31" t="str">
        <f>IFERROR(__xludf.DUMMYFUNCTION("""COMPUTED_VALUE"""),"BRUNOWINNER")</f>
        <v>BRUNOWINNER</v>
      </c>
      <c r="B36" s="33">
        <v>35.0</v>
      </c>
      <c r="C36" s="39">
        <f t="shared" si="1"/>
        <v>411.8372214</v>
      </c>
    </row>
    <row r="37" ht="14.25" customHeight="1">
      <c r="A37" s="31" t="str">
        <f>IFERROR(__xludf.DUMMYFUNCTION("""COMPUTED_VALUE"""),"Scherkan86")</f>
        <v>Scherkan86</v>
      </c>
      <c r="B37" s="33">
        <v>36.0</v>
      </c>
      <c r="C37" s="39">
        <f t="shared" si="1"/>
        <v>394.3417086</v>
      </c>
    </row>
    <row r="38" ht="14.25" customHeight="1">
      <c r="A38" s="31" t="str">
        <f>IFERROR(__xludf.DUMMYFUNCTION("""COMPUTED_VALUE"""),"Senfou")</f>
        <v>Senfou</v>
      </c>
      <c r="B38" s="33">
        <v>37.0</v>
      </c>
      <c r="C38" s="39">
        <f t="shared" si="1"/>
        <v>377.1442509</v>
      </c>
    </row>
    <row r="39" ht="14.25" customHeight="1">
      <c r="A39" s="31" t="str">
        <f>IFERROR(__xludf.DUMMYFUNCTION("""COMPUTED_VALUE"""),"_VisMaVie_")</f>
        <v>_VisMaVie_</v>
      </c>
      <c r="B39" s="33">
        <v>38.0</v>
      </c>
      <c r="C39" s="39">
        <f t="shared" si="1"/>
        <v>360.2290099</v>
      </c>
    </row>
    <row r="40" ht="14.25" customHeight="1">
      <c r="A40" s="31" t="str">
        <f>IFERROR(__xludf.DUMMYFUNCTION("""COMPUTED_VALUE"""),".BARBAPAPA66")</f>
        <v>.BARBAPAPA66</v>
      </c>
      <c r="B40" s="33">
        <v>39.0</v>
      </c>
      <c r="C40" s="39">
        <f t="shared" si="1"/>
        <v>343.5814157</v>
      </c>
    </row>
    <row r="41" ht="14.25" customHeight="1">
      <c r="A41" s="31" t="str">
        <f>IFERROR(__xludf.DUMMYFUNCTION("""COMPUTED_VALUE"""),"Jennyyy8")</f>
        <v>Jennyyy8</v>
      </c>
      <c r="B41" s="33">
        <v>40.0</v>
      </c>
      <c r="C41" s="39">
        <f t="shared" si="1"/>
        <v>327.1880347</v>
      </c>
    </row>
    <row r="42" ht="14.25" customHeight="1">
      <c r="A42" s="31" t="str">
        <f>IFERROR(__xludf.DUMMYFUNCTION("""COMPUTED_VALUE"""),"gregmoore")</f>
        <v>gregmoore</v>
      </c>
      <c r="B42" s="33">
        <v>41.0</v>
      </c>
      <c r="C42" s="39">
        <f t="shared" si="1"/>
        <v>311.0364536</v>
      </c>
    </row>
    <row r="43" ht="14.25" customHeight="1">
      <c r="A43" s="31" t="str">
        <f>IFERROR(__xludf.DUMMYFUNCTION("""COMPUTED_VALUE"""),"Immond")</f>
        <v>Immond</v>
      </c>
      <c r="B43" s="33">
        <v>42.0</v>
      </c>
      <c r="C43" s="39">
        <f t="shared" si="1"/>
        <v>295.1151786</v>
      </c>
    </row>
    <row r="44" ht="14.25" customHeight="1">
      <c r="A44" s="31" t="str">
        <f>IFERROR(__xludf.DUMMYFUNCTION("""COMPUTED_VALUE"""),"bartman")</f>
        <v>bartman</v>
      </c>
      <c r="B44" s="33">
        <v>43.0</v>
      </c>
      <c r="C44" s="39">
        <f t="shared" si="1"/>
        <v>279.4135458</v>
      </c>
    </row>
    <row r="45" ht="14.25" customHeight="1">
      <c r="A45" s="31" t="str">
        <f>IFERROR(__xludf.DUMMYFUNCTION("""COMPUTED_VALUE"""),"M2TH___off")</f>
        <v>M2TH___off</v>
      </c>
      <c r="B45" s="33">
        <v>44.0</v>
      </c>
      <c r="C45" s="39">
        <f t="shared" si="1"/>
        <v>263.9216433</v>
      </c>
    </row>
    <row r="46" ht="14.25" customHeight="1">
      <c r="A46" s="31" t="str">
        <f>IFERROR(__xludf.DUMMYFUNCTION("""COMPUTED_VALUE"""),"RicDeckard")</f>
        <v>RicDeckard</v>
      </c>
      <c r="B46" s="33">
        <v>45.0</v>
      </c>
      <c r="C46" s="39">
        <f t="shared" si="1"/>
        <v>248.6302414</v>
      </c>
    </row>
    <row r="47" ht="14.25" customHeight="1">
      <c r="A47" s="31" t="str">
        <f>IFERROR(__xludf.DUMMYFUNCTION("""COMPUTED_VALUE"""),"ElDail")</f>
        <v>ElDail</v>
      </c>
      <c r="B47" s="33">
        <v>46.0</v>
      </c>
      <c r="C47" s="39">
        <f t="shared" si="1"/>
        <v>233.5307308</v>
      </c>
    </row>
    <row r="48" ht="14.25" customHeight="1">
      <c r="A48" s="31" t="str">
        <f>IFERROR(__xludf.DUMMYFUNCTION("""COMPUTED_VALUE"""),"Pitt86700")</f>
        <v>Pitt86700</v>
      </c>
      <c r="B48" s="33">
        <v>47.0</v>
      </c>
      <c r="C48" s="39">
        <f t="shared" si="1"/>
        <v>218.6150684</v>
      </c>
    </row>
    <row r="49" ht="14.25" customHeight="1">
      <c r="A49" s="31" t="str">
        <f>IFERROR(__xludf.DUMMYFUNCTION("""COMPUTED_VALUE"""),"Fishtipanda")</f>
        <v>Fishtipanda</v>
      </c>
      <c r="B49" s="33">
        <v>48.0</v>
      </c>
      <c r="C49" s="39">
        <f t="shared" si="1"/>
        <v>203.8757279</v>
      </c>
    </row>
    <row r="50" ht="14.25" customHeight="1">
      <c r="A50" s="31" t="str">
        <f>IFERROR(__xludf.DUMMYFUNCTION("""COMPUTED_VALUE"""),"Legabodu86")</f>
        <v>Legabodu86</v>
      </c>
      <c r="B50" s="33">
        <v>49.0</v>
      </c>
      <c r="C50" s="39">
        <f t="shared" si="1"/>
        <v>189.3056563</v>
      </c>
    </row>
    <row r="51" ht="14.25" customHeight="1">
      <c r="A51" s="31" t="str">
        <f>IFERROR(__xludf.DUMMYFUNCTION("""COMPUTED_VALUE"""),"Vaillant 86")</f>
        <v>Vaillant 86</v>
      </c>
      <c r="B51" s="33">
        <v>50.0</v>
      </c>
      <c r="C51" s="39">
        <f t="shared" si="1"/>
        <v>174.8982347</v>
      </c>
    </row>
    <row r="52" ht="14.25" customHeight="1">
      <c r="A52" s="31" t="str">
        <f>IFERROR(__xludf.DUMMYFUNCTION("""COMPUTED_VALUE"""),"JM-Chatte")</f>
        <v>JM-Chatte</v>
      </c>
      <c r="B52" s="33">
        <v>51.0</v>
      </c>
      <c r="C52" s="39">
        <f t="shared" si="1"/>
        <v>160.6472431</v>
      </c>
    </row>
    <row r="53" ht="14.25" customHeight="1">
      <c r="A53" s="31" t="str">
        <f>IFERROR(__xludf.DUMMYFUNCTION("""COMPUTED_VALUE"""),"Pachavi")</f>
        <v>Pachavi</v>
      </c>
      <c r="B53" s="33">
        <v>52.0</v>
      </c>
      <c r="C53" s="39">
        <f t="shared" si="1"/>
        <v>146.5468285</v>
      </c>
    </row>
    <row r="54" ht="14.25" customHeight="1">
      <c r="A54" s="31" t="str">
        <f>IFERROR(__xludf.DUMMYFUNCTION("""COMPUTED_VALUE"""),"Williamax86")</f>
        <v>Williamax86</v>
      </c>
      <c r="B54" s="33">
        <v>53.0</v>
      </c>
      <c r="C54" s="39">
        <f t="shared" si="1"/>
        <v>132.5914767</v>
      </c>
    </row>
    <row r="55" ht="14.25" customHeight="1">
      <c r="A55" s="31" t="str">
        <f>IFERROR(__xludf.DUMMYFUNCTION("""COMPUTED_VALUE"""),"FisherPrice.")</f>
        <v>FisherPrice.</v>
      </c>
      <c r="B55" s="33">
        <v>54.0</v>
      </c>
      <c r="C55" s="39">
        <f t="shared" si="1"/>
        <v>118.775986</v>
      </c>
    </row>
    <row r="56" ht="14.25" customHeight="1">
      <c r="A56" s="31" t="str">
        <f>IFERROR(__xludf.DUMMYFUNCTION("""COMPUTED_VALUE"""),"KamehamehAS")</f>
        <v>KamehamehAS</v>
      </c>
      <c r="B56" s="33">
        <v>55.0</v>
      </c>
      <c r="C56" s="39">
        <f t="shared" si="1"/>
        <v>105.0954441</v>
      </c>
    </row>
    <row r="57" ht="14.25" customHeight="1">
      <c r="A57" s="31" t="str">
        <f>IFERROR(__xludf.DUMMYFUNCTION("""COMPUTED_VALUE"""),"elvasco")</f>
        <v>elvasco</v>
      </c>
      <c r="B57" s="33">
        <v>56.0</v>
      </c>
      <c r="C57" s="39">
        <f t="shared" si="1"/>
        <v>91.5452064</v>
      </c>
    </row>
    <row r="58" ht="14.25" customHeight="1">
      <c r="A58" s="31" t="str">
        <f>IFERROR(__xludf.DUMMYFUNCTION("""COMPUTED_VALUE"""),"Nanny on pe")</f>
        <v>Nanny on pe</v>
      </c>
      <c r="B58" s="33">
        <v>57.0</v>
      </c>
      <c r="C58" s="39">
        <f t="shared" si="1"/>
        <v>78.12087722</v>
      </c>
    </row>
    <row r="59" ht="14.25" customHeight="1">
      <c r="A59" s="31" t="str">
        <f>IFERROR(__xludf.DUMMYFUNCTION("""COMPUTED_VALUE"""),"Mitch")</f>
        <v>Mitch</v>
      </c>
      <c r="B59" s="33">
        <v>58.0</v>
      </c>
      <c r="C59" s="39">
        <f t="shared" si="1"/>
        <v>64.81829169</v>
      </c>
    </row>
    <row r="60" ht="14.25" customHeight="1">
      <c r="A60" s="31" t="str">
        <f>IFERROR(__xludf.DUMMYFUNCTION("""COMPUTED_VALUE"""),"Redblood92")</f>
        <v>Redblood92</v>
      </c>
      <c r="B60" s="33">
        <v>59.0</v>
      </c>
      <c r="C60" s="39">
        <f t="shared" si="1"/>
        <v>51.63349981</v>
      </c>
    </row>
    <row r="61" ht="14.25" customHeight="1">
      <c r="A61" s="31" t="str">
        <f>IFERROR(__xludf.DUMMYFUNCTION("""COMPUTED_VALUE"""),"COMBERS")</f>
        <v>COMBERS</v>
      </c>
      <c r="B61" s="33">
        <v>60.0</v>
      </c>
      <c r="C61" s="39">
        <f t="shared" si="1"/>
        <v>38.56275179</v>
      </c>
    </row>
    <row r="62" ht="14.25" customHeight="1">
      <c r="A62" s="31" t="str">
        <f>IFERROR(__xludf.DUMMYFUNCTION("""COMPUTED_VALUE"""),"cataleya86")</f>
        <v>cataleya86</v>
      </c>
      <c r="B62" s="33">
        <v>61.0</v>
      </c>
      <c r="C62" s="39">
        <f t="shared" si="1"/>
        <v>25.6024845</v>
      </c>
    </row>
    <row r="63" ht="14.25" customHeight="1">
      <c r="A63" s="31" t="str">
        <f>IFERROR(__xludf.DUMMYFUNCTION("""COMPUTED_VALUE"""),"pablo")</f>
        <v>pablo</v>
      </c>
      <c r="B63" s="33">
        <v>62.0</v>
      </c>
      <c r="C63" s="39">
        <f t="shared" si="1"/>
        <v>12.74930916</v>
      </c>
    </row>
    <row r="64" ht="14.25" customHeight="1">
      <c r="A64" s="31"/>
      <c r="B64" s="33">
        <v>63.0</v>
      </c>
      <c r="C64" s="39">
        <f t="shared" si="1"/>
        <v>0</v>
      </c>
    </row>
    <row r="65" ht="14.25" customHeight="1">
      <c r="A65" s="31"/>
      <c r="B65" s="33">
        <v>64.0</v>
      </c>
      <c r="C65" s="39">
        <f t="shared" si="1"/>
        <v>-12.6485162</v>
      </c>
    </row>
    <row r="66" ht="14.25" customHeight="1">
      <c r="A66" s="31"/>
      <c r="B66" s="33">
        <v>65.0</v>
      </c>
      <c r="C66" s="39">
        <f t="shared" si="1"/>
        <v>-25.19916971</v>
      </c>
    </row>
    <row r="67" ht="14.25" customHeight="1">
      <c r="A67" s="31"/>
      <c r="B67" s="33">
        <v>66.0</v>
      </c>
      <c r="C67" s="39">
        <f t="shared" si="1"/>
        <v>-37.65475669</v>
      </c>
    </row>
    <row r="68" ht="14.25" customHeight="1">
      <c r="A68" s="31"/>
      <c r="B68" s="33">
        <v>67.0</v>
      </c>
      <c r="C68" s="39">
        <f t="shared" si="1"/>
        <v>-50.01794741</v>
      </c>
    </row>
    <row r="69" ht="14.25" customHeight="1">
      <c r="A69" s="31"/>
      <c r="B69" s="33">
        <v>68.0</v>
      </c>
      <c r="C69" s="39">
        <f t="shared" si="1"/>
        <v>-62.29129376</v>
      </c>
    </row>
    <row r="70" ht="14.25" customHeight="1">
      <c r="A70" s="31"/>
      <c r="B70" s="33">
        <v>69.0</v>
      </c>
      <c r="C70" s="39">
        <f t="shared" si="1"/>
        <v>-74.47723632</v>
      </c>
    </row>
    <row r="71" ht="14.25" customHeight="1">
      <c r="A71" s="31"/>
      <c r="B71" s="33">
        <v>70.0</v>
      </c>
      <c r="C71" s="39">
        <f t="shared" si="1"/>
        <v>-86.57811079</v>
      </c>
    </row>
    <row r="72" ht="14.25" customHeight="1">
      <c r="A72" s="31"/>
      <c r="B72" s="33">
        <v>71.0</v>
      </c>
      <c r="C72" s="39">
        <f t="shared" si="1"/>
        <v>-98.59615405</v>
      </c>
    </row>
    <row r="73" ht="14.25" customHeight="1">
      <c r="A73" s="31"/>
      <c r="B73" s="33">
        <v>72.0</v>
      </c>
      <c r="C73" s="39">
        <f t="shared" si="1"/>
        <v>-110.5335097</v>
      </c>
    </row>
    <row r="74" ht="14.25" customHeight="1">
      <c r="A74" s="31"/>
      <c r="B74" s="33">
        <v>73.0</v>
      </c>
      <c r="C74" s="39">
        <f t="shared" si="1"/>
        <v>-122.3922334</v>
      </c>
    </row>
    <row r="75" ht="14.25" customHeight="1">
      <c r="A75" s="31"/>
      <c r="B75" s="33">
        <v>74.0</v>
      </c>
      <c r="C75" s="39">
        <f t="shared" si="1"/>
        <v>-134.1742975</v>
      </c>
    </row>
    <row r="76" ht="14.25" customHeight="1">
      <c r="A76" s="31"/>
      <c r="B76" s="33">
        <v>75.0</v>
      </c>
      <c r="C76" s="39">
        <f t="shared" si="1"/>
        <v>-145.8815957</v>
      </c>
    </row>
    <row r="77" ht="14.25" customHeight="1">
      <c r="A77" s="31"/>
      <c r="B77" s="33">
        <v>76.0</v>
      </c>
      <c r="C77" s="39">
        <f t="shared" si="1"/>
        <v>-157.5159472</v>
      </c>
    </row>
    <row r="78" ht="14.25" customHeight="1">
      <c r="A78" s="31"/>
      <c r="B78" s="33">
        <v>77.0</v>
      </c>
      <c r="C78" s="39">
        <f t="shared" si="1"/>
        <v>-169.0791007</v>
      </c>
    </row>
    <row r="79" ht="14.25" customHeight="1">
      <c r="A79" s="31"/>
      <c r="B79" s="33">
        <v>78.0</v>
      </c>
      <c r="C79" s="39">
        <f t="shared" si="1"/>
        <v>-180.572738</v>
      </c>
    </row>
    <row r="80" ht="14.25" customHeight="1">
      <c r="A80" s="75"/>
      <c r="B80" s="33">
        <v>79.0</v>
      </c>
      <c r="C80" s="39">
        <f t="shared" si="1"/>
        <v>-191.9984774</v>
      </c>
    </row>
    <row r="81" ht="14.25" customHeight="1">
      <c r="A81" s="75"/>
      <c r="B81" s="33">
        <v>80.0</v>
      </c>
      <c r="C81" s="39">
        <f t="shared" si="1"/>
        <v>-203.3578771</v>
      </c>
    </row>
    <row r="82" ht="14.25" customHeight="1">
      <c r="A82" s="75"/>
      <c r="B82" s="33">
        <v>81.0</v>
      </c>
      <c r="C82" s="39">
        <f t="shared" si="1"/>
        <v>-214.6524379</v>
      </c>
    </row>
    <row r="83" ht="14.25" customHeight="1">
      <c r="A83" s="75"/>
      <c r="B83" s="33">
        <v>82.0</v>
      </c>
      <c r="C83" s="39">
        <f t="shared" si="1"/>
        <v>-225.8836063</v>
      </c>
    </row>
    <row r="84" ht="14.25" customHeight="1">
      <c r="A84" s="75"/>
      <c r="B84" s="33">
        <v>83.0</v>
      </c>
      <c r="C84" s="39">
        <f t="shared" si="1"/>
        <v>-237.0527771</v>
      </c>
    </row>
    <row r="85" ht="14.25" customHeight="1">
      <c r="A85" s="75"/>
      <c r="B85" s="33">
        <v>84.0</v>
      </c>
      <c r="C85" s="39">
        <f t="shared" si="1"/>
        <v>-248.1612958</v>
      </c>
    </row>
    <row r="86" ht="14.25" customHeight="1">
      <c r="A86" s="75"/>
      <c r="B86" s="33">
        <v>85.0</v>
      </c>
      <c r="C86" s="39">
        <f t="shared" si="1"/>
        <v>-259.2104609</v>
      </c>
    </row>
    <row r="87" ht="14.25" customHeight="1">
      <c r="A87" s="75"/>
      <c r="B87" s="33">
        <v>86.0</v>
      </c>
      <c r="C87" s="39">
        <f t="shared" si="1"/>
        <v>-270.2015264</v>
      </c>
    </row>
    <row r="88" ht="14.25" customHeight="1">
      <c r="A88" s="75"/>
      <c r="B88" s="33">
        <v>87.0</v>
      </c>
      <c r="C88" s="39">
        <f t="shared" si="1"/>
        <v>-281.1357036</v>
      </c>
    </row>
    <row r="89" ht="14.25" customHeight="1">
      <c r="A89" s="75"/>
      <c r="B89" s="33">
        <v>88.0</v>
      </c>
      <c r="C89" s="39">
        <f t="shared" si="1"/>
        <v>-292.0141629</v>
      </c>
    </row>
    <row r="90" ht="14.25" customHeight="1">
      <c r="A90" s="75"/>
      <c r="B90" s="33">
        <v>89.0</v>
      </c>
      <c r="C90" s="39">
        <f t="shared" si="1"/>
        <v>-302.8380362</v>
      </c>
    </row>
    <row r="91" ht="14.25" customHeight="1">
      <c r="A91" s="75"/>
      <c r="B91" s="33">
        <v>90.0</v>
      </c>
      <c r="C91" s="39">
        <f t="shared" si="1"/>
        <v>-313.608418</v>
      </c>
    </row>
    <row r="92" ht="14.25" customHeight="1">
      <c r="A92" s="75"/>
      <c r="B92" s="33">
        <v>91.0</v>
      </c>
      <c r="C92" s="39">
        <f t="shared" si="1"/>
        <v>-324.3263677</v>
      </c>
    </row>
    <row r="93" ht="14.25" customHeight="1">
      <c r="A93" s="75"/>
      <c r="B93" s="33">
        <v>92.0</v>
      </c>
      <c r="C93" s="39">
        <f t="shared" si="1"/>
        <v>-334.9929104</v>
      </c>
    </row>
    <row r="94" ht="14.25" customHeight="1">
      <c r="A94" s="75"/>
      <c r="B94" s="33">
        <v>93.0</v>
      </c>
      <c r="C94" s="39">
        <f t="shared" si="1"/>
        <v>-345.6090391</v>
      </c>
    </row>
    <row r="95" ht="14.25" customHeight="1">
      <c r="A95" s="75"/>
      <c r="B95" s="33">
        <v>94.0</v>
      </c>
      <c r="C95" s="39">
        <f t="shared" si="1"/>
        <v>-356.1757154</v>
      </c>
    </row>
    <row r="96" ht="14.25" customHeight="1">
      <c r="A96" s="75"/>
      <c r="B96" s="33">
        <v>95.0</v>
      </c>
      <c r="C96" s="39">
        <f t="shared" si="1"/>
        <v>-366.6938716</v>
      </c>
    </row>
    <row r="97" ht="14.25" customHeight="1">
      <c r="A97" s="75"/>
      <c r="B97" s="33">
        <v>96.0</v>
      </c>
      <c r="C97" s="39">
        <f t="shared" si="1"/>
        <v>-377.1644112</v>
      </c>
    </row>
    <row r="98" ht="14.25" customHeight="1">
      <c r="A98" s="75"/>
      <c r="B98" s="33">
        <v>97.0</v>
      </c>
      <c r="C98" s="39">
        <f t="shared" si="1"/>
        <v>-387.5882105</v>
      </c>
    </row>
    <row r="99" ht="14.25" customHeight="1">
      <c r="A99" s="75"/>
      <c r="B99" s="33">
        <v>98.0</v>
      </c>
      <c r="C99" s="39">
        <f t="shared" si="1"/>
        <v>-397.9661195</v>
      </c>
    </row>
    <row r="100" ht="14.25" customHeight="1">
      <c r="A100" s="75"/>
      <c r="B100" s="33">
        <v>99.0</v>
      </c>
      <c r="C100" s="39">
        <f t="shared" si="1"/>
        <v>-408.2989631</v>
      </c>
    </row>
    <row r="101" ht="14.25" customHeight="1">
      <c r="A101" s="75"/>
      <c r="B101" s="33">
        <v>100.0</v>
      </c>
      <c r="C101" s="39">
        <f t="shared" si="1"/>
        <v>-418.5875422</v>
      </c>
    </row>
    <row r="102" ht="14.25" customHeight="1">
      <c r="A102" s="75"/>
      <c r="B102" s="33">
        <v>101.0</v>
      </c>
      <c r="C102" s="39">
        <f t="shared" si="1"/>
        <v>-428.8326345</v>
      </c>
    </row>
    <row r="103" ht="14.25" customHeight="1">
      <c r="A103" s="75"/>
      <c r="B103" s="33">
        <v>102.0</v>
      </c>
      <c r="C103" s="39">
        <f t="shared" si="1"/>
        <v>-439.0349952</v>
      </c>
    </row>
    <row r="104" ht="14.25" customHeight="1">
      <c r="A104" s="75"/>
      <c r="B104" s="33">
        <v>103.0</v>
      </c>
      <c r="C104" s="39">
        <f t="shared" si="1"/>
        <v>-449.1953585</v>
      </c>
    </row>
    <row r="105" ht="14.25" customHeight="1">
      <c r="A105" s="75"/>
      <c r="B105" s="33">
        <v>104.0</v>
      </c>
      <c r="C105" s="39">
        <f t="shared" si="1"/>
        <v>-459.3144376</v>
      </c>
    </row>
    <row r="106" ht="14.25" customHeight="1">
      <c r="A106" s="75"/>
      <c r="B106" s="33">
        <v>105.0</v>
      </c>
      <c r="C106" s="39">
        <f t="shared" si="1"/>
        <v>-469.3929263</v>
      </c>
    </row>
    <row r="107" ht="14.25" customHeight="1">
      <c r="A107" s="75"/>
      <c r="B107" s="33">
        <v>106.0</v>
      </c>
      <c r="C107" s="39">
        <f t="shared" si="1"/>
        <v>-479.4314991</v>
      </c>
    </row>
    <row r="108" ht="14.25" customHeight="1">
      <c r="A108" s="75"/>
      <c r="B108" s="33">
        <v>107.0</v>
      </c>
      <c r="C108" s="39">
        <f t="shared" si="1"/>
        <v>-489.4308122</v>
      </c>
    </row>
    <row r="109" ht="14.25" customHeight="1">
      <c r="A109" s="75"/>
      <c r="B109" s="33">
        <v>108.0</v>
      </c>
      <c r="C109" s="39">
        <f t="shared" si="1"/>
        <v>-499.3915043</v>
      </c>
    </row>
    <row r="110" ht="14.25" customHeight="1">
      <c r="A110" s="75"/>
      <c r="B110" s="33">
        <v>109.0</v>
      </c>
      <c r="C110" s="39">
        <f t="shared" si="1"/>
        <v>-509.3141969</v>
      </c>
    </row>
    <row r="111" ht="14.25" customHeight="1">
      <c r="A111" s="75"/>
      <c r="B111" s="33">
        <v>110.0</v>
      </c>
      <c r="C111" s="39">
        <f t="shared" si="1"/>
        <v>-519.1994952</v>
      </c>
    </row>
    <row r="112" ht="14.25" customHeight="1">
      <c r="A112" s="75"/>
      <c r="B112" s="33">
        <v>111.0</v>
      </c>
      <c r="C112" s="39">
        <f t="shared" si="1"/>
        <v>-529.0479886</v>
      </c>
    </row>
    <row r="113" ht="14.25" customHeight="1">
      <c r="A113" s="75"/>
      <c r="B113" s="33">
        <v>112.0</v>
      </c>
      <c r="C113" s="39">
        <f t="shared" si="1"/>
        <v>-538.8602512</v>
      </c>
    </row>
    <row r="114" ht="14.25" customHeight="1">
      <c r="A114" s="75"/>
      <c r="B114" s="33">
        <v>113.0</v>
      </c>
      <c r="C114" s="39">
        <f t="shared" si="1"/>
        <v>-548.6368425</v>
      </c>
    </row>
    <row r="115" ht="14.25" customHeight="1">
      <c r="A115" s="75"/>
      <c r="B115" s="33">
        <v>114.0</v>
      </c>
      <c r="C115" s="39">
        <f t="shared" si="1"/>
        <v>-558.3783077</v>
      </c>
    </row>
    <row r="116" ht="14.25" customHeight="1">
      <c r="A116" s="75"/>
      <c r="B116" s="33">
        <v>115.0</v>
      </c>
      <c r="C116" s="39">
        <f t="shared" si="1"/>
        <v>-568.0851784</v>
      </c>
    </row>
    <row r="117" ht="14.25" customHeight="1">
      <c r="A117" s="75"/>
      <c r="B117" s="33">
        <v>116.0</v>
      </c>
      <c r="C117" s="39">
        <f t="shared" si="1"/>
        <v>-577.7579727</v>
      </c>
    </row>
    <row r="118" ht="14.25" customHeight="1">
      <c r="A118" s="75"/>
      <c r="B118" s="33">
        <v>117.0</v>
      </c>
      <c r="C118" s="39">
        <f t="shared" si="1"/>
        <v>-587.3971963</v>
      </c>
    </row>
    <row r="119" ht="14.25" customHeight="1">
      <c r="A119" s="75"/>
      <c r="B119" s="33">
        <v>118.0</v>
      </c>
      <c r="C119" s="39">
        <f t="shared" si="1"/>
        <v>-597.0033424</v>
      </c>
    </row>
    <row r="120" ht="14.25" customHeight="1">
      <c r="A120" s="75"/>
      <c r="B120" s="33">
        <v>119.0</v>
      </c>
      <c r="C120" s="39">
        <f t="shared" si="1"/>
        <v>-606.5768921</v>
      </c>
    </row>
    <row r="121" ht="14.25" customHeight="1">
      <c r="A121" s="75"/>
      <c r="B121" s="33">
        <v>120.0</v>
      </c>
      <c r="C121" s="39">
        <f t="shared" si="1"/>
        <v>-616.1183151</v>
      </c>
    </row>
    <row r="122" ht="14.25" customHeight="1">
      <c r="A122" s="75"/>
      <c r="B122" s="33">
        <v>121.0</v>
      </c>
      <c r="C122" s="39">
        <f t="shared" si="1"/>
        <v>-625.6280699</v>
      </c>
    </row>
    <row r="123" ht="14.25" customHeight="1">
      <c r="A123" s="75"/>
      <c r="B123" s="33">
        <v>122.0</v>
      </c>
      <c r="C123" s="39">
        <f t="shared" si="1"/>
        <v>-635.1066043</v>
      </c>
    </row>
    <row r="124" ht="14.25" customHeight="1">
      <c r="A124" s="75"/>
      <c r="B124" s="33">
        <v>123.0</v>
      </c>
      <c r="C124" s="39">
        <f t="shared" si="1"/>
        <v>-644.5543555</v>
      </c>
    </row>
    <row r="125" ht="14.25" customHeight="1">
      <c r="A125" s="75"/>
      <c r="B125" s="33">
        <v>124.0</v>
      </c>
      <c r="C125" s="39">
        <f t="shared" si="1"/>
        <v>-653.9717505</v>
      </c>
    </row>
    <row r="126" ht="14.25" customHeight="1">
      <c r="A126" s="75"/>
      <c r="B126" s="33">
        <v>125.0</v>
      </c>
      <c r="C126" s="39">
        <f t="shared" si="1"/>
        <v>-663.3592069</v>
      </c>
    </row>
    <row r="127" ht="14.25" customHeight="1">
      <c r="A127" s="75"/>
      <c r="B127" s="33">
        <v>126.0</v>
      </c>
      <c r="C127" s="39">
        <f t="shared" si="1"/>
        <v>-672.7171322</v>
      </c>
    </row>
    <row r="128" ht="14.25" customHeight="1">
      <c r="A128" s="75"/>
      <c r="B128" s="33">
        <v>127.0</v>
      </c>
      <c r="C128" s="39">
        <f t="shared" si="1"/>
        <v>-682.0459252</v>
      </c>
    </row>
    <row r="129" ht="14.25" customHeight="1">
      <c r="A129" s="75"/>
      <c r="B129" s="33">
        <v>128.0</v>
      </c>
      <c r="C129" s="39">
        <f t="shared" si="1"/>
        <v>-691.3459756</v>
      </c>
    </row>
    <row r="130" ht="14.25" customHeight="1">
      <c r="A130" s="75"/>
      <c r="B130" s="33">
        <v>129.0</v>
      </c>
      <c r="C130" s="39">
        <f t="shared" si="1"/>
        <v>-700.6176645</v>
      </c>
    </row>
    <row r="131" ht="14.25" customHeight="1">
      <c r="A131" s="75"/>
      <c r="B131" s="33">
        <v>130.0</v>
      </c>
      <c r="C131" s="39">
        <f t="shared" si="1"/>
        <v>-709.8613645</v>
      </c>
    </row>
    <row r="132" ht="14.25" customHeight="1">
      <c r="A132" s="75"/>
      <c r="B132" s="33">
        <v>131.0</v>
      </c>
      <c r="C132" s="39">
        <f t="shared" si="1"/>
        <v>-719.0774401</v>
      </c>
    </row>
    <row r="133" ht="14.25" customHeight="1">
      <c r="A133" s="75"/>
      <c r="B133" s="33">
        <v>132.0</v>
      </c>
      <c r="C133" s="39">
        <f t="shared" si="1"/>
        <v>-728.2662482</v>
      </c>
    </row>
    <row r="134" ht="14.25" customHeight="1">
      <c r="A134" s="75"/>
      <c r="B134" s="33">
        <v>133.0</v>
      </c>
      <c r="C134" s="39">
        <f t="shared" si="1"/>
        <v>-737.4281376</v>
      </c>
    </row>
    <row r="135" ht="14.25" customHeight="1">
      <c r="A135" s="75"/>
      <c r="B135" s="33">
        <v>134.0</v>
      </c>
      <c r="C135" s="39">
        <f t="shared" si="1"/>
        <v>-746.5634499</v>
      </c>
    </row>
    <row r="136" ht="14.25" customHeight="1">
      <c r="A136" s="75"/>
      <c r="B136" s="33">
        <v>135.0</v>
      </c>
      <c r="C136" s="39">
        <f t="shared" si="1"/>
        <v>-755.6725197</v>
      </c>
    </row>
    <row r="137" ht="14.25" customHeight="1">
      <c r="A137" s="75"/>
      <c r="B137" s="33">
        <v>136.0</v>
      </c>
      <c r="C137" s="39">
        <f t="shared" si="1"/>
        <v>-764.7556741</v>
      </c>
    </row>
    <row r="138" ht="14.25" customHeight="1">
      <c r="A138" s="75"/>
      <c r="B138" s="33">
        <v>137.0</v>
      </c>
      <c r="C138" s="39">
        <f t="shared" si="1"/>
        <v>-773.8132339</v>
      </c>
    </row>
    <row r="139" ht="14.25" customHeight="1">
      <c r="A139" s="75"/>
      <c r="B139" s="33">
        <v>138.0</v>
      </c>
      <c r="C139" s="39">
        <f t="shared" si="1"/>
        <v>-782.845513</v>
      </c>
    </row>
    <row r="140" ht="14.25" customHeight="1">
      <c r="A140" s="75"/>
      <c r="B140" s="33">
        <v>139.0</v>
      </c>
      <c r="C140" s="39">
        <f t="shared" si="1"/>
        <v>-791.8528189</v>
      </c>
    </row>
    <row r="141" ht="14.25" customHeight="1">
      <c r="A141" s="75"/>
      <c r="B141" s="33">
        <v>140.0</v>
      </c>
      <c r="C141" s="39">
        <f t="shared" si="1"/>
        <v>-800.8354531</v>
      </c>
    </row>
    <row r="142" ht="14.25" customHeight="1">
      <c r="A142" s="75"/>
      <c r="B142" s="33">
        <v>141.0</v>
      </c>
      <c r="C142" s="39">
        <f t="shared" si="1"/>
        <v>-809.7937106</v>
      </c>
    </row>
    <row r="143" ht="14.25" customHeight="1">
      <c r="A143" s="75"/>
      <c r="B143" s="33">
        <v>142.0</v>
      </c>
      <c r="C143" s="39">
        <f t="shared" si="1"/>
        <v>-818.7278809</v>
      </c>
    </row>
    <row r="144" ht="14.25" customHeight="1">
      <c r="A144" s="75"/>
      <c r="B144" s="33">
        <v>143.0</v>
      </c>
      <c r="C144" s="39">
        <f t="shared" si="1"/>
        <v>-827.6382477</v>
      </c>
    </row>
    <row r="145" ht="14.25" customHeight="1">
      <c r="A145" s="75"/>
      <c r="B145" s="33">
        <v>144.0</v>
      </c>
      <c r="C145" s="39">
        <f t="shared" si="1"/>
        <v>-836.5250889</v>
      </c>
    </row>
    <row r="146" ht="14.25" customHeight="1">
      <c r="A146" s="75"/>
      <c r="B146" s="33">
        <v>145.0</v>
      </c>
      <c r="C146" s="39">
        <f t="shared" si="1"/>
        <v>-845.3886771</v>
      </c>
    </row>
    <row r="147" ht="14.25" customHeight="1">
      <c r="A147" s="75"/>
      <c r="B147" s="33">
        <v>146.0</v>
      </c>
      <c r="C147" s="39">
        <f t="shared" si="1"/>
        <v>-854.2292798</v>
      </c>
    </row>
    <row r="148" ht="14.25" customHeight="1">
      <c r="A148" s="75"/>
      <c r="B148" s="33">
        <v>147.0</v>
      </c>
      <c r="C148" s="39">
        <f t="shared" si="1"/>
        <v>-863.047159</v>
      </c>
    </row>
    <row r="149" ht="14.25" customHeight="1">
      <c r="A149" s="75"/>
      <c r="B149" s="33">
        <v>148.0</v>
      </c>
      <c r="C149" s="39">
        <f t="shared" si="1"/>
        <v>-871.842572</v>
      </c>
    </row>
    <row r="150" ht="14.25" customHeight="1">
      <c r="A150" s="75"/>
      <c r="B150" s="33">
        <v>149.0</v>
      </c>
      <c r="C150" s="39">
        <f t="shared" si="1"/>
        <v>-880.6157711</v>
      </c>
    </row>
    <row r="151" ht="14.25" customHeight="1">
      <c r="A151" s="75"/>
      <c r="B151" s="33">
        <v>150.0</v>
      </c>
      <c r="C151" s="39">
        <f t="shared" si="1"/>
        <v>-889.3670038</v>
      </c>
    </row>
    <row r="152" ht="14.25" customHeight="1">
      <c r="A152" s="75"/>
      <c r="B152" s="33">
        <v>151.0</v>
      </c>
      <c r="C152" s="39">
        <f t="shared" si="1"/>
        <v>-898.0965131</v>
      </c>
    </row>
    <row r="153" ht="14.25" customHeight="1">
      <c r="A153" s="75"/>
      <c r="B153" s="33">
        <v>152.0</v>
      </c>
      <c r="C153" s="39">
        <f t="shared" si="1"/>
        <v>-906.8045374</v>
      </c>
    </row>
    <row r="154" ht="14.25" customHeight="1">
      <c r="A154" s="75"/>
      <c r="B154" s="33">
        <v>153.0</v>
      </c>
      <c r="C154" s="39">
        <f t="shared" si="1"/>
        <v>-915.4913108</v>
      </c>
    </row>
    <row r="155" ht="14.25" customHeight="1">
      <c r="A155" s="75"/>
      <c r="B155" s="33">
        <v>154.0</v>
      </c>
      <c r="C155" s="39">
        <f t="shared" si="1"/>
        <v>-924.157063</v>
      </c>
    </row>
    <row r="156" ht="14.25" customHeight="1">
      <c r="A156" s="75"/>
      <c r="B156" s="33">
        <v>155.0</v>
      </c>
      <c r="C156" s="39">
        <f t="shared" si="1"/>
        <v>-932.8020196</v>
      </c>
    </row>
    <row r="157" ht="14.25" customHeight="1">
      <c r="A157" s="75"/>
      <c r="B157" s="33">
        <v>156.0</v>
      </c>
      <c r="C157" s="39">
        <f t="shared" si="1"/>
        <v>-941.4264022</v>
      </c>
    </row>
    <row r="158" ht="14.25" customHeight="1">
      <c r="A158" s="75"/>
      <c r="B158" s="33">
        <v>157.0</v>
      </c>
      <c r="C158" s="39">
        <f t="shared" si="1"/>
        <v>-950.0304282</v>
      </c>
    </row>
    <row r="159" ht="14.25" customHeight="1">
      <c r="A159" s="75"/>
      <c r="B159" s="33">
        <v>158.0</v>
      </c>
      <c r="C159" s="39">
        <f t="shared" si="1"/>
        <v>-958.6143115</v>
      </c>
    </row>
    <row r="160" ht="14.25" customHeight="1">
      <c r="A160" s="75"/>
      <c r="B160" s="33">
        <v>159.0</v>
      </c>
      <c r="C160" s="39">
        <f t="shared" si="1"/>
        <v>-967.1782619</v>
      </c>
    </row>
    <row r="161" ht="14.25" customHeight="1">
      <c r="A161" s="75"/>
      <c r="B161" s="33">
        <v>160.0</v>
      </c>
      <c r="C161" s="39">
        <f t="shared" si="1"/>
        <v>-975.7224857</v>
      </c>
    </row>
    <row r="162" ht="14.25" customHeight="1">
      <c r="A162" s="107"/>
      <c r="B162" s="82"/>
    </row>
    <row r="163" ht="14.25" customHeight="1">
      <c r="A163" s="107"/>
      <c r="B163" s="82"/>
    </row>
    <row r="164" ht="14.25" customHeight="1">
      <c r="A164" s="107"/>
      <c r="B164" s="82"/>
    </row>
    <row r="165" ht="14.25" customHeight="1">
      <c r="A165" s="107"/>
      <c r="B165" s="82"/>
    </row>
    <row r="166" ht="14.25" customHeight="1">
      <c r="A166" s="107"/>
      <c r="B166" s="82"/>
    </row>
    <row r="167" ht="14.25" customHeight="1">
      <c r="A167" s="107"/>
      <c r="B167" s="82"/>
    </row>
    <row r="168" ht="14.25" customHeight="1">
      <c r="A168" s="107"/>
      <c r="B168" s="82"/>
    </row>
    <row r="169" ht="14.25" customHeight="1">
      <c r="A169" s="107"/>
      <c r="B169" s="82"/>
    </row>
    <row r="170" ht="14.25" customHeight="1">
      <c r="A170" s="107"/>
      <c r="B170" s="82"/>
    </row>
    <row r="171" ht="14.25" customHeight="1">
      <c r="A171" s="107"/>
      <c r="B171" s="82"/>
    </row>
    <row r="172" ht="14.25" customHeight="1">
      <c r="A172" s="107"/>
      <c r="B172" s="82"/>
    </row>
    <row r="173" ht="14.25" customHeight="1">
      <c r="A173" s="107"/>
      <c r="B173" s="82"/>
    </row>
    <row r="174" ht="14.25" customHeight="1">
      <c r="A174" s="107"/>
      <c r="B174" s="82"/>
    </row>
    <row r="175" ht="14.25" customHeight="1">
      <c r="A175" s="107"/>
      <c r="B175" s="82"/>
    </row>
    <row r="176" ht="14.25" customHeight="1">
      <c r="A176" s="107"/>
      <c r="B176" s="82"/>
    </row>
    <row r="177" ht="14.25" customHeight="1">
      <c r="A177" s="107"/>
      <c r="B177" s="82"/>
    </row>
    <row r="178" ht="14.25" customHeight="1">
      <c r="A178" s="107"/>
      <c r="B178" s="82"/>
    </row>
    <row r="179" ht="14.25" customHeight="1">
      <c r="A179" s="107"/>
      <c r="B179" s="82"/>
    </row>
    <row r="180" ht="14.25" customHeight="1">
      <c r="A180" s="107"/>
      <c r="B180" s="82"/>
    </row>
    <row r="181" ht="14.25" customHeight="1">
      <c r="A181" s="107"/>
      <c r="B181" s="82"/>
    </row>
    <row r="182" ht="14.25" customHeight="1">
      <c r="A182" s="107"/>
      <c r="B182" s="82"/>
    </row>
    <row r="183" ht="14.25" customHeight="1">
      <c r="A183" s="107"/>
      <c r="B183" s="82"/>
    </row>
    <row r="184" ht="14.25" customHeight="1">
      <c r="A184" s="107"/>
      <c r="B184" s="82"/>
    </row>
    <row r="185" ht="14.25" customHeight="1">
      <c r="A185" s="107"/>
      <c r="B185" s="82"/>
    </row>
    <row r="186" ht="14.25" customHeight="1">
      <c r="A186" s="107"/>
      <c r="B186" s="82"/>
    </row>
    <row r="187" ht="14.25" customHeight="1">
      <c r="A187" s="107"/>
      <c r="B187" s="82"/>
    </row>
    <row r="188" ht="14.25" customHeight="1">
      <c r="A188" s="107"/>
      <c r="B188" s="82"/>
    </row>
    <row r="189" ht="14.25" customHeight="1">
      <c r="A189" s="107"/>
      <c r="B189" s="82"/>
    </row>
    <row r="190" ht="14.25" customHeight="1">
      <c r="A190" s="107"/>
      <c r="B190" s="82"/>
    </row>
    <row r="191" ht="14.25" customHeight="1">
      <c r="A191" s="107"/>
      <c r="B191" s="82"/>
    </row>
    <row r="192" ht="14.25" customHeight="1">
      <c r="A192" s="107"/>
      <c r="B192" s="82"/>
    </row>
    <row r="193" ht="14.25" customHeight="1">
      <c r="A193" s="107"/>
      <c r="B193" s="82"/>
    </row>
    <row r="194" ht="14.25" customHeight="1">
      <c r="A194" s="107"/>
      <c r="B194" s="82"/>
    </row>
    <row r="195" ht="14.25" customHeight="1">
      <c r="A195" s="107"/>
      <c r="B195" s="82"/>
    </row>
    <row r="196" ht="14.25" customHeight="1">
      <c r="A196" s="107"/>
      <c r="B196" s="82"/>
    </row>
    <row r="197" ht="14.25" customHeight="1">
      <c r="A197" s="107"/>
      <c r="B197" s="82"/>
    </row>
    <row r="198" ht="14.25" customHeight="1">
      <c r="A198" s="107"/>
      <c r="B198" s="82"/>
    </row>
    <row r="199" ht="14.25" customHeight="1">
      <c r="A199" s="107"/>
      <c r="B199" s="82"/>
    </row>
    <row r="200" ht="14.25" customHeight="1">
      <c r="A200" s="107"/>
      <c r="B200" s="82"/>
    </row>
    <row r="201" ht="14.25" customHeight="1">
      <c r="A201" s="107"/>
      <c r="B201" s="82"/>
    </row>
    <row r="202" ht="14.25" customHeight="1">
      <c r="A202" s="107"/>
      <c r="B202" s="82"/>
    </row>
    <row r="203" ht="14.25" customHeight="1">
      <c r="A203" s="107"/>
      <c r="B203" s="82"/>
    </row>
    <row r="204" ht="14.25" customHeight="1">
      <c r="A204" s="107"/>
      <c r="B204" s="82"/>
    </row>
    <row r="205" ht="14.25" customHeight="1">
      <c r="A205" s="107"/>
      <c r="B205" s="82"/>
    </row>
    <row r="206" ht="14.25" customHeight="1">
      <c r="A206" s="107"/>
      <c r="B206" s="82"/>
    </row>
    <row r="207" ht="14.25" customHeight="1">
      <c r="A207" s="107"/>
      <c r="B207" s="82"/>
    </row>
    <row r="208" ht="14.25" customHeight="1">
      <c r="A208" s="107"/>
      <c r="B208" s="82"/>
    </row>
    <row r="209" ht="14.25" customHeight="1">
      <c r="A209" s="107"/>
      <c r="B209" s="82"/>
    </row>
    <row r="210" ht="14.25" customHeight="1">
      <c r="A210" s="107"/>
      <c r="B210" s="82"/>
    </row>
    <row r="211" ht="14.25" customHeight="1">
      <c r="A211" s="107"/>
      <c r="B211" s="82"/>
    </row>
    <row r="212" ht="14.25" customHeight="1">
      <c r="A212" s="107"/>
      <c r="B212" s="82"/>
    </row>
    <row r="213" ht="14.25" customHeight="1">
      <c r="A213" s="107"/>
      <c r="B213" s="82"/>
    </row>
    <row r="214" ht="14.25" customHeight="1">
      <c r="A214" s="107"/>
      <c r="B214" s="82"/>
    </row>
    <row r="215" ht="14.25" customHeight="1">
      <c r="A215" s="107"/>
      <c r="B215" s="82"/>
    </row>
    <row r="216" ht="14.25" customHeight="1">
      <c r="A216" s="107"/>
      <c r="B216" s="82"/>
    </row>
    <row r="217" ht="14.25" customHeight="1">
      <c r="A217" s="107"/>
      <c r="B217" s="82"/>
    </row>
    <row r="218" ht="14.25" customHeight="1">
      <c r="A218" s="107"/>
      <c r="B218" s="82"/>
    </row>
    <row r="219" ht="14.25" customHeight="1">
      <c r="A219" s="107"/>
      <c r="B219" s="82"/>
    </row>
    <row r="220" ht="14.25" customHeight="1">
      <c r="A220" s="107"/>
      <c r="B220" s="82"/>
    </row>
    <row r="221" ht="14.25" customHeight="1">
      <c r="A221" s="107"/>
      <c r="B221" s="82"/>
    </row>
    <row r="222" ht="14.25" customHeight="1">
      <c r="A222" s="107"/>
      <c r="B222" s="82"/>
    </row>
    <row r="223" ht="14.25" customHeight="1">
      <c r="A223" s="107"/>
      <c r="B223" s="82"/>
    </row>
    <row r="224" ht="14.25" customHeight="1">
      <c r="A224" s="107"/>
      <c r="B224" s="82"/>
    </row>
    <row r="225" ht="14.25" customHeight="1">
      <c r="A225" s="107"/>
      <c r="B225" s="82"/>
    </row>
    <row r="226" ht="14.25" customHeight="1">
      <c r="A226" s="107"/>
      <c r="B226" s="82"/>
    </row>
    <row r="227" ht="14.25" customHeight="1">
      <c r="A227" s="107"/>
      <c r="B227" s="82"/>
    </row>
    <row r="228" ht="14.25" customHeight="1">
      <c r="A228" s="107"/>
      <c r="B228" s="82"/>
    </row>
    <row r="229" ht="14.25" customHeight="1">
      <c r="A229" s="107"/>
      <c r="B229" s="82"/>
    </row>
    <row r="230" ht="14.25" customHeight="1">
      <c r="A230" s="107"/>
      <c r="B230" s="82"/>
    </row>
    <row r="231" ht="14.25" customHeight="1">
      <c r="A231" s="107"/>
      <c r="B231" s="82"/>
    </row>
    <row r="232" ht="14.25" customHeight="1">
      <c r="A232" s="107"/>
      <c r="B232" s="82"/>
    </row>
    <row r="233" ht="14.25" customHeight="1">
      <c r="A233" s="107"/>
      <c r="B233" s="82"/>
    </row>
    <row r="234" ht="14.25" customHeight="1">
      <c r="A234" s="107"/>
      <c r="B234" s="82"/>
    </row>
    <row r="235" ht="14.25" customHeight="1">
      <c r="A235" s="107"/>
      <c r="B235" s="82"/>
    </row>
    <row r="236" ht="14.25" customHeight="1">
      <c r="A236" s="107"/>
      <c r="B236" s="82"/>
    </row>
    <row r="237" ht="14.25" customHeight="1">
      <c r="A237" s="107"/>
      <c r="B237" s="82"/>
    </row>
    <row r="238" ht="14.25" customHeight="1">
      <c r="A238" s="107"/>
      <c r="B238" s="82"/>
    </row>
    <row r="239" ht="14.25" customHeight="1">
      <c r="A239" s="107"/>
      <c r="B239" s="82"/>
    </row>
    <row r="240" ht="14.25" customHeight="1">
      <c r="A240" s="107"/>
      <c r="B240" s="82"/>
    </row>
    <row r="241" ht="14.25" customHeight="1">
      <c r="A241" s="107"/>
      <c r="B241" s="82"/>
    </row>
    <row r="242" ht="14.25" customHeight="1">
      <c r="A242" s="107"/>
      <c r="B242" s="82"/>
    </row>
    <row r="243" ht="14.25" customHeight="1">
      <c r="A243" s="107"/>
      <c r="B243" s="82"/>
    </row>
    <row r="244" ht="14.25" customHeight="1">
      <c r="A244" s="107"/>
      <c r="B244" s="82"/>
    </row>
    <row r="245" ht="14.25" customHeight="1">
      <c r="A245" s="107"/>
      <c r="B245" s="82"/>
    </row>
    <row r="246" ht="14.25" customHeight="1">
      <c r="A246" s="107"/>
      <c r="B246" s="82"/>
    </row>
    <row r="247" ht="14.25" customHeight="1">
      <c r="A247" s="107"/>
      <c r="B247" s="82"/>
    </row>
    <row r="248" ht="14.25" customHeight="1">
      <c r="A248" s="107"/>
      <c r="B248" s="82"/>
    </row>
    <row r="249" ht="14.25" customHeight="1">
      <c r="A249" s="107"/>
      <c r="B249" s="82"/>
    </row>
    <row r="250" ht="14.25" customHeight="1">
      <c r="A250" s="107"/>
      <c r="B250" s="82"/>
    </row>
    <row r="251" ht="14.25" customHeight="1">
      <c r="A251" s="107"/>
      <c r="B251" s="82"/>
    </row>
    <row r="252" ht="14.25" customHeight="1">
      <c r="A252" s="107"/>
      <c r="B252" s="82"/>
    </row>
    <row r="253" ht="14.25" customHeight="1">
      <c r="A253" s="107"/>
      <c r="B253" s="82"/>
    </row>
    <row r="254" ht="14.25" customHeight="1">
      <c r="A254" s="107"/>
      <c r="B254" s="82"/>
    </row>
    <row r="255" ht="14.25" customHeight="1">
      <c r="A255" s="107"/>
      <c r="B255" s="82"/>
    </row>
    <row r="256" ht="14.25" customHeight="1">
      <c r="A256" s="107"/>
      <c r="B256" s="82"/>
    </row>
    <row r="257" ht="14.25" customHeight="1">
      <c r="A257" s="107"/>
      <c r="B257" s="82"/>
    </row>
    <row r="258" ht="14.25" customHeight="1">
      <c r="A258" s="107"/>
      <c r="B258" s="82"/>
    </row>
    <row r="259" ht="14.25" customHeight="1">
      <c r="A259" s="107"/>
      <c r="B259" s="82"/>
    </row>
    <row r="260" ht="14.25" customHeight="1">
      <c r="A260" s="107"/>
      <c r="B260" s="82"/>
    </row>
    <row r="261" ht="14.25" customHeight="1">
      <c r="A261" s="107"/>
      <c r="B261" s="82"/>
    </row>
    <row r="262" ht="14.25" customHeight="1">
      <c r="A262" s="107"/>
      <c r="B262" s="82"/>
    </row>
    <row r="263" ht="14.25" customHeight="1">
      <c r="A263" s="107"/>
      <c r="B263" s="82"/>
    </row>
    <row r="264" ht="14.25" customHeight="1">
      <c r="A264" s="107"/>
      <c r="B264" s="82"/>
    </row>
    <row r="265" ht="14.25" customHeight="1">
      <c r="A265" s="107"/>
      <c r="B265" s="82"/>
    </row>
    <row r="266" ht="14.25" customHeight="1">
      <c r="A266" s="107"/>
      <c r="B266" s="82"/>
    </row>
    <row r="267" ht="14.25" customHeight="1">
      <c r="A267" s="107"/>
      <c r="B267" s="82"/>
    </row>
    <row r="268" ht="14.25" customHeight="1">
      <c r="A268" s="107"/>
      <c r="B268" s="82"/>
    </row>
    <row r="269" ht="14.25" customHeight="1">
      <c r="A269" s="107"/>
      <c r="B269" s="82"/>
    </row>
    <row r="270" ht="14.25" customHeight="1">
      <c r="A270" s="107"/>
      <c r="B270" s="82"/>
    </row>
    <row r="271" ht="14.25" customHeight="1">
      <c r="A271" s="107"/>
      <c r="B271" s="82"/>
    </row>
    <row r="272" ht="14.25" customHeight="1">
      <c r="A272" s="107"/>
      <c r="B272" s="82"/>
    </row>
    <row r="273" ht="14.25" customHeight="1">
      <c r="A273" s="107"/>
      <c r="B273" s="82"/>
    </row>
    <row r="274" ht="14.25" customHeight="1">
      <c r="A274" s="107"/>
      <c r="B274" s="82"/>
    </row>
    <row r="275" ht="14.25" customHeight="1">
      <c r="A275" s="107"/>
      <c r="B275" s="82"/>
    </row>
    <row r="276" ht="14.25" customHeight="1">
      <c r="A276" s="107"/>
      <c r="B276" s="82"/>
    </row>
    <row r="277" ht="14.25" customHeight="1">
      <c r="A277" s="107"/>
      <c r="B277" s="82"/>
    </row>
    <row r="278" ht="14.25" customHeight="1">
      <c r="A278" s="107"/>
      <c r="B278" s="82"/>
    </row>
    <row r="279" ht="14.25" customHeight="1">
      <c r="A279" s="107"/>
      <c r="B279" s="82"/>
    </row>
    <row r="280" ht="14.25" customHeight="1">
      <c r="A280" s="107"/>
      <c r="B280" s="82"/>
    </row>
    <row r="281" ht="14.25" customHeight="1">
      <c r="A281" s="107"/>
      <c r="B281" s="82"/>
    </row>
    <row r="282" ht="14.25" customHeight="1">
      <c r="A282" s="107"/>
      <c r="B282" s="82"/>
    </row>
    <row r="283" ht="14.25" customHeight="1">
      <c r="A283" s="107"/>
      <c r="B283" s="82"/>
    </row>
    <row r="284" ht="14.25" customHeight="1">
      <c r="A284" s="107"/>
      <c r="B284" s="82"/>
    </row>
    <row r="285" ht="14.25" customHeight="1">
      <c r="A285" s="107"/>
      <c r="B285" s="82"/>
    </row>
    <row r="286" ht="14.25" customHeight="1">
      <c r="A286" s="107"/>
      <c r="B286" s="82"/>
    </row>
    <row r="287" ht="14.25" customHeight="1">
      <c r="A287" s="107"/>
      <c r="B287" s="82"/>
    </row>
    <row r="288" ht="14.25" customHeight="1">
      <c r="A288" s="107"/>
      <c r="B288" s="82"/>
    </row>
    <row r="289" ht="14.25" customHeight="1">
      <c r="A289" s="107"/>
      <c r="B289" s="82"/>
    </row>
    <row r="290" ht="14.25" customHeight="1">
      <c r="A290" s="107"/>
      <c r="B290" s="82"/>
    </row>
    <row r="291" ht="14.25" customHeight="1">
      <c r="A291" s="107"/>
      <c r="B291" s="82"/>
    </row>
    <row r="292" ht="14.25" customHeight="1">
      <c r="A292" s="107"/>
      <c r="B292" s="82"/>
    </row>
    <row r="293" ht="14.25" customHeight="1">
      <c r="A293" s="107"/>
      <c r="B293" s="82"/>
    </row>
    <row r="294" ht="14.25" customHeight="1">
      <c r="A294" s="107"/>
      <c r="B294" s="82"/>
    </row>
    <row r="295" ht="14.25" customHeight="1">
      <c r="A295" s="107"/>
      <c r="B295" s="82"/>
    </row>
    <row r="296" ht="14.25" customHeight="1">
      <c r="A296" s="107"/>
      <c r="B296" s="82"/>
    </row>
    <row r="297" ht="14.25" customHeight="1">
      <c r="A297" s="107"/>
      <c r="B297" s="82"/>
    </row>
    <row r="298" ht="14.25" customHeight="1">
      <c r="A298" s="107"/>
      <c r="B298" s="82"/>
    </row>
    <row r="299" ht="14.25" customHeight="1">
      <c r="A299" s="107"/>
      <c r="B299" s="82"/>
    </row>
    <row r="300" ht="14.25" customHeight="1">
      <c r="A300" s="107"/>
      <c r="B300" s="82"/>
    </row>
    <row r="301" ht="14.25" customHeight="1">
      <c r="A301" s="107"/>
      <c r="B301" s="82"/>
    </row>
    <row r="302" ht="14.25" customHeight="1">
      <c r="A302" s="107"/>
      <c r="B302" s="82"/>
    </row>
    <row r="303" ht="14.25" customHeight="1">
      <c r="A303" s="107"/>
      <c r="B303" s="82"/>
    </row>
    <row r="304" ht="14.25" customHeight="1">
      <c r="A304" s="107"/>
      <c r="B304" s="82"/>
    </row>
    <row r="305" ht="14.25" customHeight="1">
      <c r="A305" s="107"/>
      <c r="B305" s="82"/>
    </row>
    <row r="306" ht="14.25" customHeight="1">
      <c r="A306" s="107"/>
      <c r="B306" s="82"/>
    </row>
    <row r="307" ht="14.25" customHeight="1">
      <c r="A307" s="107"/>
      <c r="B307" s="82"/>
    </row>
    <row r="308" ht="14.25" customHeight="1">
      <c r="A308" s="107"/>
      <c r="B308" s="82"/>
    </row>
    <row r="309" ht="14.25" customHeight="1">
      <c r="A309" s="107"/>
      <c r="B309" s="82"/>
    </row>
    <row r="310" ht="14.25" customHeight="1">
      <c r="A310" s="107"/>
      <c r="B310" s="82"/>
    </row>
    <row r="311" ht="14.25" customHeight="1">
      <c r="A311" s="107"/>
      <c r="B311" s="82"/>
    </row>
    <row r="312" ht="14.25" customHeight="1">
      <c r="A312" s="107"/>
      <c r="B312" s="82"/>
    </row>
    <row r="313" ht="14.25" customHeight="1">
      <c r="A313" s="107"/>
      <c r="B313" s="82"/>
    </row>
    <row r="314" ht="14.25" customHeight="1">
      <c r="A314" s="107"/>
      <c r="B314" s="82"/>
    </row>
    <row r="315" ht="14.25" customHeight="1">
      <c r="A315" s="107"/>
      <c r="B315" s="82"/>
    </row>
    <row r="316" ht="14.25" customHeight="1">
      <c r="A316" s="107"/>
      <c r="B316" s="82"/>
    </row>
    <row r="317" ht="14.25" customHeight="1">
      <c r="A317" s="107"/>
      <c r="B317" s="82"/>
    </row>
    <row r="318" ht="14.25" customHeight="1">
      <c r="A318" s="107"/>
      <c r="B318" s="82"/>
    </row>
    <row r="319" ht="14.25" customHeight="1">
      <c r="A319" s="107"/>
      <c r="B319" s="82"/>
    </row>
    <row r="320" ht="14.25" customHeight="1">
      <c r="A320" s="107"/>
      <c r="B320" s="82"/>
    </row>
    <row r="321" ht="14.25" customHeight="1">
      <c r="A321" s="107"/>
      <c r="B321" s="82"/>
    </row>
    <row r="322" ht="14.25" customHeight="1">
      <c r="A322" s="107"/>
      <c r="B322" s="82"/>
    </row>
    <row r="323" ht="14.25" customHeight="1">
      <c r="A323" s="107"/>
      <c r="B323" s="82"/>
    </row>
    <row r="324" ht="14.25" customHeight="1">
      <c r="A324" s="107"/>
      <c r="B324" s="82"/>
    </row>
    <row r="325" ht="14.25" customHeight="1">
      <c r="A325" s="107"/>
      <c r="B325" s="82"/>
    </row>
    <row r="326" ht="14.25" customHeight="1">
      <c r="A326" s="107"/>
      <c r="B326" s="82"/>
    </row>
    <row r="327" ht="14.25" customHeight="1">
      <c r="A327" s="107"/>
      <c r="B327" s="82"/>
    </row>
    <row r="328" ht="14.25" customHeight="1">
      <c r="A328" s="107"/>
      <c r="B328" s="82"/>
    </row>
    <row r="329" ht="14.25" customHeight="1">
      <c r="A329" s="107"/>
      <c r="B329" s="82"/>
    </row>
    <row r="330" ht="14.25" customHeight="1">
      <c r="A330" s="107"/>
      <c r="B330" s="82"/>
    </row>
    <row r="331" ht="14.25" customHeight="1">
      <c r="A331" s="107"/>
      <c r="B331" s="82"/>
    </row>
    <row r="332" ht="14.25" customHeight="1">
      <c r="A332" s="107"/>
      <c r="B332" s="82"/>
    </row>
    <row r="333" ht="14.25" customHeight="1">
      <c r="A333" s="107"/>
      <c r="B333" s="82"/>
    </row>
    <row r="334" ht="14.25" customHeight="1">
      <c r="A334" s="107"/>
      <c r="B334" s="82"/>
    </row>
    <row r="335" ht="14.25" customHeight="1">
      <c r="A335" s="107"/>
      <c r="B335" s="82"/>
    </row>
    <row r="336" ht="14.25" customHeight="1">
      <c r="A336" s="107"/>
      <c r="B336" s="82"/>
    </row>
    <row r="337" ht="14.25" customHeight="1">
      <c r="A337" s="107"/>
      <c r="B337" s="82"/>
    </row>
    <row r="338" ht="14.25" customHeight="1">
      <c r="A338" s="107"/>
      <c r="B338" s="82"/>
    </row>
    <row r="339" ht="14.25" customHeight="1">
      <c r="A339" s="107"/>
      <c r="B339" s="82"/>
    </row>
    <row r="340" ht="14.25" customHeight="1">
      <c r="A340" s="107"/>
      <c r="B340" s="82"/>
    </row>
    <row r="341" ht="14.25" customHeight="1">
      <c r="A341" s="107"/>
      <c r="B341" s="82"/>
    </row>
    <row r="342" ht="14.25" customHeight="1">
      <c r="A342" s="107"/>
      <c r="B342" s="82"/>
    </row>
    <row r="343" ht="14.25" customHeight="1">
      <c r="A343" s="107"/>
      <c r="B343" s="82"/>
    </row>
    <row r="344" ht="14.25" customHeight="1">
      <c r="A344" s="107"/>
      <c r="B344" s="82"/>
    </row>
    <row r="345" ht="14.25" customHeight="1">
      <c r="A345" s="107"/>
      <c r="B345" s="82"/>
    </row>
    <row r="346" ht="14.25" customHeight="1">
      <c r="A346" s="107"/>
      <c r="B346" s="82"/>
    </row>
    <row r="347" ht="14.25" customHeight="1">
      <c r="A347" s="107"/>
      <c r="B347" s="82"/>
    </row>
    <row r="348" ht="14.25" customHeight="1">
      <c r="A348" s="107"/>
      <c r="B348" s="82"/>
    </row>
    <row r="349" ht="14.25" customHeight="1">
      <c r="A349" s="107"/>
      <c r="B349" s="82"/>
    </row>
    <row r="350" ht="14.25" customHeight="1">
      <c r="A350" s="107"/>
      <c r="B350" s="82"/>
    </row>
    <row r="351" ht="14.25" customHeight="1">
      <c r="A351" s="107"/>
      <c r="B351" s="82"/>
    </row>
    <row r="352" ht="14.25" customHeight="1">
      <c r="A352" s="107"/>
      <c r="B352" s="82"/>
    </row>
    <row r="353" ht="14.25" customHeight="1">
      <c r="A353" s="107"/>
      <c r="B353" s="82"/>
    </row>
    <row r="354" ht="14.25" customHeight="1">
      <c r="A354" s="107"/>
      <c r="B354" s="82"/>
    </row>
    <row r="355" ht="14.25" customHeight="1">
      <c r="A355" s="107"/>
      <c r="B355" s="82"/>
    </row>
    <row r="356" ht="14.25" customHeight="1">
      <c r="A356" s="107"/>
      <c r="B356" s="82"/>
    </row>
    <row r="357" ht="14.25" customHeight="1">
      <c r="A357" s="107"/>
      <c r="B357" s="82"/>
    </row>
    <row r="358" ht="14.25" customHeight="1">
      <c r="A358" s="107"/>
      <c r="B358" s="82"/>
    </row>
    <row r="359" ht="14.25" customHeight="1">
      <c r="A359" s="107"/>
      <c r="B359" s="82"/>
    </row>
    <row r="360" ht="14.25" customHeight="1">
      <c r="A360" s="107"/>
      <c r="B360" s="82"/>
    </row>
    <row r="361" ht="14.25" customHeight="1">
      <c r="A361" s="107"/>
      <c r="B361" s="82"/>
    </row>
    <row r="362" ht="15.75" customHeight="1">
      <c r="A362" s="107"/>
    </row>
    <row r="363" ht="15.75" customHeight="1">
      <c r="A363" s="107"/>
    </row>
    <row r="364" ht="15.75" customHeight="1">
      <c r="A364" s="107"/>
    </row>
    <row r="365" ht="15.75" customHeight="1">
      <c r="A365" s="107"/>
    </row>
    <row r="366" ht="15.75" customHeight="1">
      <c r="A366" s="107"/>
    </row>
    <row r="367" ht="15.75" customHeight="1">
      <c r="A367" s="107"/>
    </row>
    <row r="368" ht="15.75" customHeight="1">
      <c r="A368" s="107"/>
    </row>
    <row r="369" ht="15.75" customHeight="1">
      <c r="A369" s="107"/>
    </row>
    <row r="370" ht="15.75" customHeight="1">
      <c r="A370" s="107"/>
    </row>
    <row r="371" ht="15.75" customHeight="1">
      <c r="A371" s="107"/>
    </row>
    <row r="372" ht="15.75" customHeight="1">
      <c r="A372" s="107"/>
    </row>
    <row r="373" ht="15.75" customHeight="1">
      <c r="A373" s="107"/>
    </row>
    <row r="374" ht="15.75" customHeight="1">
      <c r="A374" s="107"/>
    </row>
    <row r="375" ht="15.75" customHeight="1">
      <c r="A375" s="107"/>
    </row>
    <row r="376" ht="15.75" customHeight="1">
      <c r="A376" s="107"/>
    </row>
    <row r="377" ht="15.75" customHeight="1">
      <c r="A377" s="107"/>
    </row>
    <row r="378" ht="15.75" customHeight="1">
      <c r="A378" s="107"/>
    </row>
    <row r="379" ht="15.75" customHeight="1">
      <c r="A379" s="107"/>
    </row>
    <row r="380" ht="15.75" customHeight="1">
      <c r="A380" s="107"/>
    </row>
    <row r="381" ht="15.75" customHeight="1">
      <c r="A381" s="107"/>
    </row>
    <row r="382" ht="15.75" customHeight="1">
      <c r="A382" s="107"/>
    </row>
    <row r="383" ht="15.75" customHeight="1">
      <c r="A383" s="107"/>
    </row>
    <row r="384" ht="15.75" customHeight="1">
      <c r="A384" s="107"/>
    </row>
    <row r="385" ht="15.75" customHeight="1">
      <c r="A385" s="107"/>
    </row>
    <row r="386" ht="15.75" customHeight="1">
      <c r="A386" s="107"/>
    </row>
    <row r="387" ht="15.75" customHeight="1">
      <c r="A387" s="107"/>
    </row>
    <row r="388" ht="15.75" customHeight="1">
      <c r="A388" s="107"/>
    </row>
    <row r="389" ht="15.75" customHeight="1">
      <c r="A389" s="107"/>
    </row>
    <row r="390" ht="15.75" customHeight="1">
      <c r="A390" s="107"/>
    </row>
    <row r="391" ht="15.75" customHeight="1">
      <c r="A391" s="107"/>
    </row>
    <row r="392" ht="15.75" customHeight="1">
      <c r="A392" s="107"/>
    </row>
    <row r="393" ht="15.75" customHeight="1">
      <c r="A393" s="107"/>
    </row>
    <row r="394" ht="15.75" customHeight="1">
      <c r="A394" s="107"/>
    </row>
    <row r="395" ht="15.75" customHeight="1">
      <c r="A395" s="107"/>
    </row>
    <row r="396" ht="15.75" customHeight="1">
      <c r="A396" s="107"/>
    </row>
    <row r="397" ht="15.75" customHeight="1">
      <c r="A397" s="107"/>
    </row>
    <row r="398" ht="15.75" customHeight="1">
      <c r="A398" s="107"/>
    </row>
    <row r="399" ht="15.75" customHeight="1">
      <c r="A399" s="107"/>
    </row>
    <row r="400" ht="15.75" customHeight="1">
      <c r="A400" s="107"/>
    </row>
    <row r="401" ht="15.75" customHeight="1">
      <c r="A401" s="107"/>
    </row>
    <row r="402" ht="15.75" customHeight="1">
      <c r="A402" s="107"/>
    </row>
    <row r="403" ht="15.75" customHeight="1">
      <c r="A403" s="107"/>
    </row>
    <row r="404" ht="15.75" customHeight="1">
      <c r="A404" s="107"/>
    </row>
    <row r="405" ht="15.75" customHeight="1">
      <c r="A405" s="107"/>
    </row>
    <row r="406" ht="15.75" customHeight="1">
      <c r="A406" s="107"/>
    </row>
    <row r="407" ht="15.75" customHeight="1">
      <c r="A407" s="107"/>
    </row>
    <row r="408" ht="15.75" customHeight="1">
      <c r="A408" s="107"/>
    </row>
    <row r="409" ht="15.75" customHeight="1">
      <c r="A409" s="107"/>
    </row>
    <row r="410" ht="15.75" customHeight="1">
      <c r="A410" s="107"/>
    </row>
    <row r="411" ht="15.75" customHeight="1">
      <c r="A411" s="107"/>
    </row>
    <row r="412" ht="15.75" customHeight="1">
      <c r="A412" s="107"/>
    </row>
    <row r="413" ht="15.75" customHeight="1">
      <c r="A413" s="107"/>
    </row>
    <row r="414" ht="15.75" customHeight="1">
      <c r="A414" s="107"/>
    </row>
    <row r="415" ht="15.75" customHeight="1">
      <c r="A415" s="107"/>
    </row>
    <row r="416" ht="15.75" customHeight="1">
      <c r="A416" s="107"/>
    </row>
    <row r="417" ht="15.75" customHeight="1">
      <c r="A417" s="107"/>
    </row>
    <row r="418" ht="15.75" customHeight="1">
      <c r="A418" s="107"/>
    </row>
    <row r="419" ht="15.75" customHeight="1">
      <c r="A419" s="107"/>
    </row>
    <row r="420" ht="15.75" customHeight="1">
      <c r="A420" s="107"/>
    </row>
    <row r="421" ht="15.75" customHeight="1">
      <c r="A421" s="107"/>
    </row>
    <row r="422" ht="15.75" customHeight="1">
      <c r="A422" s="107"/>
    </row>
    <row r="423" ht="15.75" customHeight="1">
      <c r="A423" s="107"/>
    </row>
    <row r="424" ht="15.75" customHeight="1">
      <c r="A424" s="107"/>
    </row>
    <row r="425" ht="15.75" customHeight="1">
      <c r="A425" s="107"/>
    </row>
    <row r="426" ht="15.75" customHeight="1">
      <c r="A426" s="107"/>
    </row>
    <row r="427" ht="15.75" customHeight="1">
      <c r="A427" s="107"/>
    </row>
    <row r="428" ht="15.75" customHeight="1">
      <c r="A428" s="107"/>
    </row>
    <row r="429" ht="15.75" customHeight="1">
      <c r="A429" s="107"/>
    </row>
    <row r="430" ht="15.75" customHeight="1">
      <c r="A430" s="107"/>
    </row>
    <row r="431" ht="15.75" customHeight="1">
      <c r="A431" s="107"/>
    </row>
    <row r="432" ht="15.75" customHeight="1">
      <c r="A432" s="107"/>
    </row>
    <row r="433" ht="15.75" customHeight="1">
      <c r="A433" s="107"/>
    </row>
    <row r="434" ht="15.75" customHeight="1">
      <c r="A434" s="107"/>
    </row>
    <row r="435" ht="15.75" customHeight="1">
      <c r="A435" s="107"/>
    </row>
    <row r="436" ht="15.75" customHeight="1">
      <c r="A436" s="107"/>
    </row>
    <row r="437" ht="15.75" customHeight="1">
      <c r="A437" s="107"/>
    </row>
    <row r="438" ht="15.75" customHeight="1">
      <c r="A438" s="107"/>
    </row>
    <row r="439" ht="15.75" customHeight="1">
      <c r="A439" s="107"/>
    </row>
    <row r="440" ht="15.75" customHeight="1">
      <c r="A440" s="107"/>
    </row>
    <row r="441" ht="15.75" customHeight="1">
      <c r="A441" s="107"/>
    </row>
    <row r="442" ht="15.75" customHeight="1">
      <c r="A442" s="107"/>
    </row>
    <row r="443" ht="15.75" customHeight="1">
      <c r="A443" s="107"/>
    </row>
    <row r="444" ht="15.75" customHeight="1">
      <c r="A444" s="107"/>
    </row>
    <row r="445" ht="15.75" customHeight="1">
      <c r="A445" s="107"/>
    </row>
    <row r="446" ht="15.75" customHeight="1">
      <c r="A446" s="107"/>
    </row>
    <row r="447" ht="15.75" customHeight="1">
      <c r="A447" s="107"/>
    </row>
    <row r="448" ht="15.75" customHeight="1">
      <c r="A448" s="107"/>
    </row>
    <row r="449" ht="15.75" customHeight="1">
      <c r="A449" s="107"/>
    </row>
    <row r="450" ht="15.75" customHeight="1">
      <c r="A450" s="107"/>
    </row>
    <row r="451" ht="15.75" customHeight="1">
      <c r="A451" s="107"/>
    </row>
    <row r="452" ht="15.75" customHeight="1">
      <c r="A452" s="107"/>
    </row>
    <row r="453" ht="15.75" customHeight="1">
      <c r="A453" s="107"/>
    </row>
    <row r="454" ht="15.75" customHeight="1">
      <c r="A454" s="107"/>
    </row>
    <row r="455" ht="15.75" customHeight="1">
      <c r="A455" s="107"/>
    </row>
    <row r="456" ht="15.75" customHeight="1">
      <c r="A456" s="107"/>
    </row>
    <row r="457" ht="15.75" customHeight="1">
      <c r="A457" s="107"/>
    </row>
    <row r="458" ht="15.75" customHeight="1">
      <c r="A458" s="107"/>
    </row>
    <row r="459" ht="15.75" customHeight="1">
      <c r="A459" s="107"/>
    </row>
    <row r="460" ht="15.75" customHeight="1">
      <c r="A460" s="107"/>
    </row>
    <row r="461" ht="15.75" customHeight="1">
      <c r="A461" s="107"/>
    </row>
    <row r="462" ht="15.75" customHeight="1">
      <c r="A462" s="107"/>
    </row>
    <row r="463" ht="15.75" customHeight="1">
      <c r="A463" s="107"/>
    </row>
    <row r="464" ht="15.75" customHeight="1">
      <c r="A464" s="107"/>
    </row>
    <row r="465" ht="15.75" customHeight="1">
      <c r="A465" s="107"/>
    </row>
    <row r="466" ht="15.75" customHeight="1">
      <c r="A466" s="107"/>
    </row>
    <row r="467" ht="15.75" customHeight="1">
      <c r="A467" s="107"/>
    </row>
    <row r="468" ht="15.75" customHeight="1">
      <c r="A468" s="107"/>
    </row>
    <row r="469" ht="15.75" customHeight="1">
      <c r="A469" s="107"/>
    </row>
    <row r="470" ht="15.75" customHeight="1">
      <c r="A470" s="107"/>
    </row>
    <row r="471" ht="15.75" customHeight="1">
      <c r="A471" s="107"/>
    </row>
    <row r="472" ht="15.75" customHeight="1">
      <c r="A472" s="107"/>
    </row>
    <row r="473" ht="15.75" customHeight="1">
      <c r="A473" s="107"/>
    </row>
    <row r="474" ht="15.75" customHeight="1">
      <c r="A474" s="107"/>
    </row>
    <row r="475" ht="15.75" customHeight="1">
      <c r="A475" s="107"/>
    </row>
    <row r="476" ht="15.75" customHeight="1">
      <c r="A476" s="107"/>
    </row>
    <row r="477" ht="15.75" customHeight="1">
      <c r="A477" s="107"/>
    </row>
    <row r="478" ht="15.75" customHeight="1">
      <c r="A478" s="107"/>
    </row>
    <row r="479" ht="15.75" customHeight="1">
      <c r="A479" s="107"/>
    </row>
    <row r="480" ht="15.75" customHeight="1">
      <c r="A480" s="107"/>
    </row>
    <row r="481" ht="15.75" customHeight="1">
      <c r="A481" s="107"/>
    </row>
    <row r="482" ht="15.75" customHeight="1">
      <c r="A482" s="107"/>
    </row>
    <row r="483" ht="15.75" customHeight="1">
      <c r="A483" s="107"/>
    </row>
    <row r="484" ht="15.75" customHeight="1">
      <c r="A484" s="107"/>
    </row>
    <row r="485" ht="15.75" customHeight="1">
      <c r="A485" s="107"/>
    </row>
    <row r="486" ht="15.75" customHeight="1">
      <c r="A486" s="107"/>
    </row>
    <row r="487" ht="15.75" customHeight="1">
      <c r="A487" s="107"/>
    </row>
    <row r="488" ht="15.75" customHeight="1">
      <c r="A488" s="107"/>
    </row>
    <row r="489" ht="15.75" customHeight="1">
      <c r="A489" s="107"/>
    </row>
    <row r="490" ht="15.75" customHeight="1">
      <c r="A490" s="107"/>
    </row>
    <row r="491" ht="15.75" customHeight="1">
      <c r="A491" s="107"/>
    </row>
    <row r="492" ht="15.75" customHeight="1">
      <c r="A492" s="107"/>
    </row>
    <row r="493" ht="15.75" customHeight="1">
      <c r="A493" s="107"/>
    </row>
    <row r="494" ht="15.75" customHeight="1">
      <c r="A494" s="107"/>
    </row>
    <row r="495" ht="15.75" customHeight="1">
      <c r="A495" s="107"/>
    </row>
    <row r="496" ht="15.75" customHeight="1">
      <c r="A496" s="107"/>
    </row>
    <row r="497" ht="15.75" customHeight="1">
      <c r="A497" s="107"/>
    </row>
    <row r="498" ht="15.75" customHeight="1">
      <c r="A498" s="107"/>
    </row>
    <row r="499" ht="15.75" customHeight="1">
      <c r="A499" s="107"/>
    </row>
    <row r="500" ht="15.75" customHeight="1">
      <c r="A500" s="107"/>
    </row>
    <row r="501" ht="15.75" customHeight="1">
      <c r="A501" s="107"/>
    </row>
    <row r="502" ht="15.75" customHeight="1">
      <c r="A502" s="107"/>
    </row>
    <row r="503" ht="15.75" customHeight="1">
      <c r="A503" s="107"/>
    </row>
    <row r="504" ht="15.75" customHeight="1">
      <c r="A504" s="107"/>
    </row>
    <row r="505" ht="15.75" customHeight="1">
      <c r="A505" s="107"/>
    </row>
    <row r="506" ht="15.75" customHeight="1">
      <c r="A506" s="107"/>
    </row>
    <row r="507" ht="15.75" customHeight="1">
      <c r="A507" s="107"/>
    </row>
    <row r="508" ht="15.75" customHeight="1">
      <c r="A508" s="107"/>
    </row>
    <row r="509" ht="15.75" customHeight="1">
      <c r="A509" s="107"/>
    </row>
    <row r="510" ht="15.75" customHeight="1">
      <c r="A510" s="107"/>
    </row>
    <row r="511" ht="15.75" customHeight="1">
      <c r="A511" s="107"/>
    </row>
    <row r="512" ht="15.75" customHeight="1">
      <c r="A512" s="107"/>
    </row>
    <row r="513" ht="15.75" customHeight="1">
      <c r="A513" s="107"/>
    </row>
    <row r="514" ht="15.75" customHeight="1">
      <c r="A514" s="107"/>
    </row>
    <row r="515" ht="15.75" customHeight="1">
      <c r="A515" s="107"/>
    </row>
    <row r="516" ht="15.75" customHeight="1">
      <c r="A516" s="107"/>
    </row>
    <row r="517" ht="15.75" customHeight="1">
      <c r="A517" s="107"/>
    </row>
    <row r="518" ht="15.75" customHeight="1">
      <c r="A518" s="107"/>
    </row>
    <row r="519" ht="15.75" customHeight="1">
      <c r="A519" s="107"/>
    </row>
    <row r="520" ht="15.75" customHeight="1">
      <c r="A520" s="107"/>
    </row>
    <row r="521" ht="15.75" customHeight="1">
      <c r="A521" s="107"/>
    </row>
    <row r="522" ht="15.75" customHeight="1">
      <c r="A522" s="107"/>
    </row>
    <row r="523" ht="15.75" customHeight="1">
      <c r="A523" s="107"/>
    </row>
    <row r="524" ht="15.75" customHeight="1">
      <c r="A524" s="107"/>
    </row>
    <row r="525" ht="15.75" customHeight="1">
      <c r="A525" s="107"/>
    </row>
    <row r="526" ht="15.75" customHeight="1">
      <c r="A526" s="107"/>
    </row>
    <row r="527" ht="15.75" customHeight="1">
      <c r="A527" s="107"/>
    </row>
    <row r="528" ht="15.75" customHeight="1">
      <c r="A528" s="107"/>
    </row>
    <row r="529" ht="15.75" customHeight="1">
      <c r="A529" s="107"/>
    </row>
    <row r="530" ht="15.75" customHeight="1">
      <c r="A530" s="107"/>
    </row>
    <row r="531" ht="15.75" customHeight="1">
      <c r="A531" s="107"/>
    </row>
    <row r="532" ht="15.75" customHeight="1">
      <c r="A532" s="107"/>
    </row>
    <row r="533" ht="15.75" customHeight="1">
      <c r="A533" s="107"/>
    </row>
    <row r="534" ht="15.75" customHeight="1">
      <c r="A534" s="107"/>
    </row>
    <row r="535" ht="15.75" customHeight="1">
      <c r="A535" s="107"/>
    </row>
    <row r="536" ht="15.75" customHeight="1">
      <c r="A536" s="107"/>
    </row>
    <row r="537" ht="15.75" customHeight="1">
      <c r="A537" s="107"/>
    </row>
    <row r="538" ht="15.75" customHeight="1">
      <c r="A538" s="107"/>
    </row>
    <row r="539" ht="15.75" customHeight="1">
      <c r="A539" s="107"/>
    </row>
    <row r="540" ht="15.75" customHeight="1">
      <c r="A540" s="107"/>
    </row>
    <row r="541" ht="15.75" customHeight="1">
      <c r="A541" s="107"/>
    </row>
    <row r="542" ht="15.75" customHeight="1">
      <c r="A542" s="107"/>
    </row>
    <row r="543" ht="15.75" customHeight="1">
      <c r="A543" s="107"/>
    </row>
    <row r="544" ht="15.75" customHeight="1">
      <c r="A544" s="107"/>
    </row>
    <row r="545" ht="15.75" customHeight="1">
      <c r="A545" s="107"/>
    </row>
    <row r="546" ht="15.75" customHeight="1">
      <c r="A546" s="107"/>
    </row>
    <row r="547" ht="15.75" customHeight="1">
      <c r="A547" s="107"/>
    </row>
    <row r="548" ht="15.75" customHeight="1">
      <c r="A548" s="107"/>
    </row>
    <row r="549" ht="15.75" customHeight="1">
      <c r="A549" s="107"/>
    </row>
    <row r="550" ht="15.75" customHeight="1">
      <c r="A550" s="107"/>
    </row>
    <row r="551" ht="15.75" customHeight="1">
      <c r="A551" s="107"/>
    </row>
    <row r="552" ht="15.75" customHeight="1">
      <c r="A552" s="107"/>
    </row>
    <row r="553" ht="15.75" customHeight="1">
      <c r="A553" s="107"/>
    </row>
    <row r="554" ht="15.75" customHeight="1">
      <c r="A554" s="107"/>
    </row>
    <row r="555" ht="15.75" customHeight="1">
      <c r="A555" s="107"/>
    </row>
    <row r="556" ht="15.75" customHeight="1">
      <c r="A556" s="107"/>
    </row>
    <row r="557" ht="15.75" customHeight="1">
      <c r="A557" s="107"/>
    </row>
    <row r="558" ht="15.75" customHeight="1">
      <c r="A558" s="107"/>
    </row>
    <row r="559" ht="15.75" customHeight="1">
      <c r="A559" s="107"/>
    </row>
    <row r="560" ht="15.75" customHeight="1">
      <c r="A560" s="107"/>
    </row>
    <row r="561" ht="15.75" customHeight="1">
      <c r="A561" s="107"/>
    </row>
    <row r="562" ht="15.75" customHeight="1">
      <c r="A562" s="107"/>
    </row>
    <row r="563" ht="15.75" customHeight="1">
      <c r="A563" s="107"/>
    </row>
    <row r="564" ht="15.75" customHeight="1">
      <c r="A564" s="107"/>
    </row>
    <row r="565" ht="15.75" customHeight="1">
      <c r="A565" s="107"/>
    </row>
    <row r="566" ht="15.75" customHeight="1">
      <c r="A566" s="107"/>
    </row>
    <row r="567" ht="15.75" customHeight="1">
      <c r="A567" s="107"/>
    </row>
    <row r="568" ht="15.75" customHeight="1">
      <c r="A568" s="107"/>
    </row>
    <row r="569" ht="15.75" customHeight="1">
      <c r="A569" s="107"/>
    </row>
    <row r="570" ht="15.75" customHeight="1">
      <c r="A570" s="107"/>
    </row>
    <row r="571" ht="15.75" customHeight="1">
      <c r="A571" s="107"/>
    </row>
    <row r="572" ht="15.75" customHeight="1">
      <c r="A572" s="107"/>
    </row>
    <row r="573" ht="15.75" customHeight="1">
      <c r="A573" s="107"/>
    </row>
    <row r="574" ht="15.75" customHeight="1">
      <c r="A574" s="107"/>
    </row>
    <row r="575" ht="15.75" customHeight="1">
      <c r="A575" s="107"/>
    </row>
    <row r="576" ht="15.75" customHeight="1">
      <c r="A576" s="107"/>
    </row>
    <row r="577" ht="15.75" customHeight="1">
      <c r="A577" s="107"/>
    </row>
    <row r="578" ht="15.75" customHeight="1">
      <c r="A578" s="107"/>
    </row>
    <row r="579" ht="15.75" customHeight="1">
      <c r="A579" s="107"/>
    </row>
    <row r="580" ht="15.75" customHeight="1">
      <c r="A580" s="107"/>
    </row>
    <row r="581" ht="15.75" customHeight="1">
      <c r="A581" s="107"/>
    </row>
    <row r="582" ht="15.75" customHeight="1">
      <c r="A582" s="107"/>
    </row>
    <row r="583" ht="15.75" customHeight="1">
      <c r="A583" s="107"/>
    </row>
    <row r="584" ht="15.75" customHeight="1">
      <c r="A584" s="107"/>
    </row>
    <row r="585" ht="15.75" customHeight="1">
      <c r="A585" s="107"/>
    </row>
    <row r="586" ht="15.75" customHeight="1">
      <c r="A586" s="107"/>
    </row>
    <row r="587" ht="15.75" customHeight="1">
      <c r="A587" s="107"/>
    </row>
    <row r="588" ht="15.75" customHeight="1">
      <c r="A588" s="107"/>
    </row>
    <row r="589" ht="15.75" customHeight="1">
      <c r="A589" s="107"/>
    </row>
    <row r="590" ht="15.75" customHeight="1">
      <c r="A590" s="107"/>
    </row>
    <row r="591" ht="15.75" customHeight="1">
      <c r="A591" s="107"/>
    </row>
    <row r="592" ht="15.75" customHeight="1">
      <c r="A592" s="107"/>
    </row>
    <row r="593" ht="15.75" customHeight="1">
      <c r="A593" s="107"/>
    </row>
    <row r="594" ht="15.75" customHeight="1">
      <c r="A594" s="107"/>
    </row>
    <row r="595" ht="15.75" customHeight="1">
      <c r="A595" s="107"/>
    </row>
    <row r="596" ht="15.75" customHeight="1">
      <c r="A596" s="107"/>
    </row>
    <row r="597" ht="15.75" customHeight="1">
      <c r="A597" s="107"/>
    </row>
    <row r="598" ht="15.75" customHeight="1">
      <c r="A598" s="107"/>
    </row>
    <row r="599" ht="15.75" customHeight="1">
      <c r="A599" s="107"/>
    </row>
    <row r="600" ht="15.75" customHeight="1">
      <c r="A600" s="107"/>
    </row>
    <row r="601" ht="15.75" customHeight="1">
      <c r="A601" s="107"/>
    </row>
    <row r="602" ht="15.75" customHeight="1">
      <c r="A602" s="107"/>
    </row>
    <row r="603" ht="15.75" customHeight="1">
      <c r="A603" s="107"/>
    </row>
    <row r="604" ht="15.75" customHeight="1">
      <c r="A604" s="107"/>
    </row>
    <row r="605" ht="15.75" customHeight="1">
      <c r="A605" s="107"/>
    </row>
    <row r="606" ht="15.75" customHeight="1">
      <c r="A606" s="107"/>
    </row>
    <row r="607" ht="15.75" customHeight="1">
      <c r="A607" s="107"/>
    </row>
    <row r="608" ht="15.75" customHeight="1">
      <c r="A608" s="107"/>
    </row>
    <row r="609" ht="15.75" customHeight="1">
      <c r="A609" s="107"/>
    </row>
    <row r="610" ht="15.75" customHeight="1">
      <c r="A610" s="107"/>
    </row>
    <row r="611" ht="15.75" customHeight="1">
      <c r="A611" s="107"/>
    </row>
    <row r="612" ht="15.75" customHeight="1">
      <c r="A612" s="107"/>
    </row>
    <row r="613" ht="15.75" customHeight="1">
      <c r="A613" s="107"/>
    </row>
    <row r="614" ht="15.75" customHeight="1">
      <c r="A614" s="107"/>
    </row>
    <row r="615" ht="15.75" customHeight="1">
      <c r="A615" s="107"/>
    </row>
    <row r="616" ht="15.75" customHeight="1">
      <c r="A616" s="107"/>
    </row>
    <row r="617" ht="15.75" customHeight="1">
      <c r="A617" s="107"/>
    </row>
    <row r="618" ht="15.75" customHeight="1">
      <c r="A618" s="107"/>
    </row>
    <row r="619" ht="15.75" customHeight="1">
      <c r="A619" s="107"/>
    </row>
    <row r="620" ht="15.75" customHeight="1">
      <c r="A620" s="107"/>
    </row>
    <row r="621" ht="15.75" customHeight="1">
      <c r="A621" s="107"/>
    </row>
    <row r="622" ht="15.75" customHeight="1">
      <c r="A622" s="107"/>
    </row>
    <row r="623" ht="15.75" customHeight="1">
      <c r="A623" s="107"/>
    </row>
    <row r="624" ht="15.75" customHeight="1">
      <c r="A624" s="107"/>
    </row>
    <row r="625" ht="15.75" customHeight="1">
      <c r="A625" s="107"/>
    </row>
    <row r="626" ht="15.75" customHeight="1">
      <c r="A626" s="107"/>
    </row>
    <row r="627" ht="15.75" customHeight="1">
      <c r="A627" s="107"/>
    </row>
    <row r="628" ht="15.75" customHeight="1">
      <c r="A628" s="107"/>
    </row>
    <row r="629" ht="15.75" customHeight="1">
      <c r="A629" s="107"/>
    </row>
    <row r="630" ht="15.75" customHeight="1">
      <c r="A630" s="107"/>
    </row>
    <row r="631" ht="15.75" customHeight="1">
      <c r="A631" s="107"/>
    </row>
    <row r="632" ht="15.75" customHeight="1">
      <c r="A632" s="107"/>
    </row>
    <row r="633" ht="15.75" customHeight="1">
      <c r="A633" s="107"/>
    </row>
    <row r="634" ht="15.75" customHeight="1">
      <c r="A634" s="107"/>
    </row>
    <row r="635" ht="15.75" customHeight="1">
      <c r="A635" s="107"/>
    </row>
    <row r="636" ht="15.75" customHeight="1">
      <c r="A636" s="107"/>
    </row>
    <row r="637" ht="15.75" customHeight="1">
      <c r="A637" s="107"/>
    </row>
    <row r="638" ht="15.75" customHeight="1">
      <c r="A638" s="107"/>
    </row>
    <row r="639" ht="15.75" customHeight="1">
      <c r="A639" s="107"/>
    </row>
    <row r="640" ht="15.75" customHeight="1">
      <c r="A640" s="107"/>
    </row>
    <row r="641" ht="15.75" customHeight="1">
      <c r="A641" s="107"/>
    </row>
    <row r="642" ht="15.75" customHeight="1">
      <c r="A642" s="107"/>
    </row>
    <row r="643" ht="15.75" customHeight="1">
      <c r="A643" s="107"/>
    </row>
    <row r="644" ht="15.75" customHeight="1">
      <c r="A644" s="107"/>
    </row>
    <row r="645" ht="15.75" customHeight="1">
      <c r="A645" s="107"/>
    </row>
    <row r="646" ht="15.75" customHeight="1">
      <c r="A646" s="107"/>
    </row>
    <row r="647" ht="15.75" customHeight="1">
      <c r="A647" s="107"/>
    </row>
    <row r="648" ht="15.75" customHeight="1">
      <c r="A648" s="107"/>
    </row>
    <row r="649" ht="15.75" customHeight="1">
      <c r="A649" s="107"/>
    </row>
    <row r="650" ht="15.75" customHeight="1">
      <c r="A650" s="107"/>
    </row>
    <row r="651" ht="15.75" customHeight="1">
      <c r="A651" s="107"/>
    </row>
    <row r="652" ht="15.75" customHeight="1">
      <c r="A652" s="107"/>
    </row>
    <row r="653" ht="15.75" customHeight="1">
      <c r="A653" s="107"/>
    </row>
    <row r="654" ht="15.75" customHeight="1">
      <c r="A654" s="107"/>
    </row>
    <row r="655" ht="15.75" customHeight="1">
      <c r="A655" s="107"/>
    </row>
    <row r="656" ht="15.75" customHeight="1">
      <c r="A656" s="107"/>
    </row>
    <row r="657" ht="15.75" customHeight="1">
      <c r="A657" s="107"/>
    </row>
    <row r="658" ht="15.75" customHeight="1">
      <c r="A658" s="107"/>
    </row>
    <row r="659" ht="15.75" customHeight="1">
      <c r="A659" s="107"/>
    </row>
    <row r="660" ht="15.75" customHeight="1">
      <c r="A660" s="107"/>
    </row>
    <row r="661" ht="15.75" customHeight="1">
      <c r="A661" s="107"/>
    </row>
    <row r="662" ht="15.75" customHeight="1">
      <c r="A662" s="107"/>
    </row>
    <row r="663" ht="15.75" customHeight="1">
      <c r="A663" s="107"/>
    </row>
    <row r="664" ht="15.75" customHeight="1">
      <c r="A664" s="107"/>
    </row>
    <row r="665" ht="15.75" customHeight="1">
      <c r="A665" s="107"/>
    </row>
    <row r="666" ht="15.75" customHeight="1">
      <c r="A666" s="107"/>
    </row>
    <row r="667" ht="15.75" customHeight="1">
      <c r="A667" s="107"/>
    </row>
    <row r="668" ht="15.75" customHeight="1">
      <c r="A668" s="107"/>
    </row>
    <row r="669" ht="15.75" customHeight="1">
      <c r="A669" s="107"/>
    </row>
    <row r="670" ht="15.75" customHeight="1">
      <c r="A670" s="107"/>
    </row>
    <row r="671" ht="15.75" customHeight="1">
      <c r="A671" s="107"/>
    </row>
    <row r="672" ht="15.75" customHeight="1">
      <c r="A672" s="107"/>
    </row>
    <row r="673" ht="15.75" customHeight="1">
      <c r="A673" s="107"/>
    </row>
    <row r="674" ht="15.75" customHeight="1">
      <c r="A674" s="107"/>
    </row>
    <row r="675" ht="15.75" customHeight="1">
      <c r="A675" s="107"/>
    </row>
    <row r="676" ht="15.75" customHeight="1">
      <c r="A676" s="107"/>
    </row>
    <row r="677" ht="15.75" customHeight="1">
      <c r="A677" s="107"/>
    </row>
    <row r="678" ht="15.75" customHeight="1">
      <c r="A678" s="107"/>
    </row>
    <row r="679" ht="15.75" customHeight="1">
      <c r="A679" s="107"/>
    </row>
    <row r="680" ht="15.75" customHeight="1">
      <c r="A680" s="107"/>
    </row>
    <row r="681" ht="15.75" customHeight="1">
      <c r="A681" s="107"/>
    </row>
    <row r="682" ht="15.75" customHeight="1">
      <c r="A682" s="107"/>
    </row>
    <row r="683" ht="15.75" customHeight="1">
      <c r="A683" s="107"/>
    </row>
    <row r="684" ht="15.75" customHeight="1">
      <c r="A684" s="107"/>
    </row>
    <row r="685" ht="15.75" customHeight="1">
      <c r="A685" s="107"/>
    </row>
    <row r="686" ht="15.75" customHeight="1">
      <c r="A686" s="107"/>
    </row>
    <row r="687" ht="15.75" customHeight="1">
      <c r="A687" s="107"/>
    </row>
    <row r="688" ht="15.75" customHeight="1">
      <c r="A688" s="107"/>
    </row>
    <row r="689" ht="15.75" customHeight="1">
      <c r="A689" s="107"/>
    </row>
    <row r="690" ht="15.75" customHeight="1">
      <c r="A690" s="107"/>
    </row>
    <row r="691" ht="15.75" customHeight="1">
      <c r="A691" s="107"/>
    </row>
    <row r="692" ht="15.75" customHeight="1">
      <c r="A692" s="107"/>
    </row>
    <row r="693" ht="15.75" customHeight="1">
      <c r="A693" s="107"/>
    </row>
    <row r="694" ht="15.75" customHeight="1">
      <c r="A694" s="107"/>
    </row>
    <row r="695" ht="15.75" customHeight="1">
      <c r="A695" s="107"/>
    </row>
    <row r="696" ht="15.75" customHeight="1">
      <c r="A696" s="107"/>
    </row>
    <row r="697" ht="15.75" customHeight="1">
      <c r="A697" s="107"/>
    </row>
    <row r="698" ht="15.75" customHeight="1">
      <c r="A698" s="107"/>
    </row>
    <row r="699" ht="15.75" customHeight="1">
      <c r="A699" s="107"/>
    </row>
    <row r="700" ht="15.75" customHeight="1">
      <c r="A700" s="107"/>
    </row>
    <row r="701" ht="15.75" customHeight="1">
      <c r="A701" s="107"/>
    </row>
    <row r="702" ht="15.75" customHeight="1">
      <c r="A702" s="107"/>
    </row>
    <row r="703" ht="15.75" customHeight="1">
      <c r="A703" s="107"/>
    </row>
    <row r="704" ht="15.75" customHeight="1">
      <c r="A704" s="107"/>
    </row>
    <row r="705" ht="15.75" customHeight="1">
      <c r="A705" s="107"/>
    </row>
    <row r="706" ht="15.75" customHeight="1">
      <c r="A706" s="107"/>
    </row>
    <row r="707" ht="15.75" customHeight="1">
      <c r="A707" s="107"/>
    </row>
    <row r="708" ht="15.75" customHeight="1">
      <c r="A708" s="107"/>
    </row>
    <row r="709" ht="15.75" customHeight="1">
      <c r="A709" s="107"/>
    </row>
    <row r="710" ht="15.75" customHeight="1">
      <c r="A710" s="107"/>
    </row>
    <row r="711" ht="15.75" customHeight="1">
      <c r="A711" s="107"/>
    </row>
    <row r="712" ht="15.75" customHeight="1">
      <c r="A712" s="107"/>
    </row>
    <row r="713" ht="15.75" customHeight="1">
      <c r="A713" s="107"/>
    </row>
    <row r="714" ht="15.75" customHeight="1">
      <c r="A714" s="107"/>
    </row>
    <row r="715" ht="15.75" customHeight="1">
      <c r="A715" s="107"/>
    </row>
    <row r="716" ht="15.75" customHeight="1">
      <c r="A716" s="107"/>
    </row>
    <row r="717" ht="15.75" customHeight="1">
      <c r="A717" s="107"/>
    </row>
    <row r="718" ht="15.75" customHeight="1">
      <c r="A718" s="107"/>
    </row>
    <row r="719" ht="15.75" customHeight="1">
      <c r="A719" s="107"/>
    </row>
    <row r="720" ht="15.75" customHeight="1">
      <c r="A720" s="107"/>
    </row>
    <row r="721" ht="15.75" customHeight="1">
      <c r="A721" s="107"/>
    </row>
    <row r="722" ht="15.75" customHeight="1">
      <c r="A722" s="107"/>
    </row>
    <row r="723" ht="15.75" customHeight="1">
      <c r="A723" s="107"/>
    </row>
    <row r="724" ht="15.75" customHeight="1">
      <c r="A724" s="107"/>
    </row>
    <row r="725" ht="15.75" customHeight="1">
      <c r="A725" s="107"/>
    </row>
    <row r="726" ht="15.75" customHeight="1">
      <c r="A726" s="107"/>
    </row>
    <row r="727" ht="15.75" customHeight="1">
      <c r="A727" s="107"/>
    </row>
    <row r="728" ht="15.75" customHeight="1">
      <c r="A728" s="107"/>
    </row>
    <row r="729" ht="15.75" customHeight="1">
      <c r="A729" s="107"/>
    </row>
    <row r="730" ht="15.75" customHeight="1">
      <c r="A730" s="107"/>
    </row>
    <row r="731" ht="15.75" customHeight="1">
      <c r="A731" s="107"/>
    </row>
    <row r="732" ht="15.75" customHeight="1">
      <c r="A732" s="107"/>
    </row>
    <row r="733" ht="15.75" customHeight="1">
      <c r="A733" s="107"/>
    </row>
    <row r="734" ht="15.75" customHeight="1">
      <c r="A734" s="107"/>
    </row>
    <row r="735" ht="15.75" customHeight="1">
      <c r="A735" s="107"/>
    </row>
    <row r="736" ht="15.75" customHeight="1">
      <c r="A736" s="107"/>
    </row>
    <row r="737" ht="15.75" customHeight="1">
      <c r="A737" s="107"/>
    </row>
    <row r="738" ht="15.75" customHeight="1">
      <c r="A738" s="107"/>
    </row>
    <row r="739" ht="15.75" customHeight="1">
      <c r="A739" s="107"/>
    </row>
    <row r="740" ht="15.75" customHeight="1">
      <c r="A740" s="107"/>
    </row>
    <row r="741" ht="15.75" customHeight="1">
      <c r="A741" s="107"/>
    </row>
    <row r="742" ht="15.75" customHeight="1">
      <c r="A742" s="107"/>
    </row>
    <row r="743" ht="15.75" customHeight="1">
      <c r="A743" s="107"/>
    </row>
    <row r="744" ht="15.75" customHeight="1">
      <c r="A744" s="107"/>
    </row>
    <row r="745" ht="15.75" customHeight="1">
      <c r="A745" s="107"/>
    </row>
    <row r="746" ht="15.75" customHeight="1">
      <c r="A746" s="107"/>
    </row>
    <row r="747" ht="15.75" customHeight="1">
      <c r="A747" s="107"/>
    </row>
    <row r="748" ht="15.75" customHeight="1">
      <c r="A748" s="107"/>
    </row>
    <row r="749" ht="15.75" customHeight="1">
      <c r="A749" s="107"/>
    </row>
    <row r="750" ht="15.75" customHeight="1">
      <c r="A750" s="107"/>
    </row>
    <row r="751" ht="15.75" customHeight="1">
      <c r="A751" s="107"/>
    </row>
    <row r="752" ht="15.75" customHeight="1">
      <c r="A752" s="107"/>
    </row>
    <row r="753" ht="15.75" customHeight="1">
      <c r="A753" s="107"/>
    </row>
    <row r="754" ht="15.75" customHeight="1">
      <c r="A754" s="107"/>
    </row>
    <row r="755" ht="15.75" customHeight="1">
      <c r="A755" s="107"/>
    </row>
    <row r="756" ht="15.75" customHeight="1">
      <c r="A756" s="107"/>
    </row>
    <row r="757" ht="15.75" customHeight="1">
      <c r="A757" s="107"/>
    </row>
    <row r="758" ht="15.75" customHeight="1">
      <c r="A758" s="107"/>
    </row>
    <row r="759" ht="15.75" customHeight="1">
      <c r="A759" s="107"/>
    </row>
    <row r="760" ht="15.75" customHeight="1">
      <c r="A760" s="107"/>
    </row>
    <row r="761" ht="15.75" customHeight="1">
      <c r="A761" s="107"/>
    </row>
    <row r="762" ht="15.75" customHeight="1">
      <c r="A762" s="107"/>
    </row>
    <row r="763" ht="15.75" customHeight="1">
      <c r="A763" s="107"/>
    </row>
    <row r="764" ht="15.75" customHeight="1">
      <c r="A764" s="107"/>
    </row>
    <row r="765" ht="15.75" customHeight="1">
      <c r="A765" s="107"/>
    </row>
    <row r="766" ht="15.75" customHeight="1">
      <c r="A766" s="107"/>
    </row>
    <row r="767" ht="15.75" customHeight="1">
      <c r="A767" s="107"/>
    </row>
    <row r="768" ht="15.75" customHeight="1">
      <c r="A768" s="107"/>
    </row>
    <row r="769" ht="15.75" customHeight="1">
      <c r="A769" s="107"/>
    </row>
    <row r="770" ht="15.75" customHeight="1">
      <c r="A770" s="107"/>
    </row>
    <row r="771" ht="15.75" customHeight="1">
      <c r="A771" s="107"/>
    </row>
    <row r="772" ht="15.75" customHeight="1">
      <c r="A772" s="107"/>
    </row>
    <row r="773" ht="15.75" customHeight="1">
      <c r="A773" s="107"/>
    </row>
    <row r="774" ht="15.75" customHeight="1">
      <c r="A774" s="107"/>
    </row>
    <row r="775" ht="15.75" customHeight="1">
      <c r="A775" s="107"/>
    </row>
    <row r="776" ht="15.75" customHeight="1">
      <c r="A776" s="107"/>
    </row>
    <row r="777" ht="15.75" customHeight="1">
      <c r="A777" s="107"/>
    </row>
    <row r="778" ht="15.75" customHeight="1">
      <c r="A778" s="107"/>
    </row>
    <row r="779" ht="15.75" customHeight="1">
      <c r="A779" s="107"/>
    </row>
    <row r="780" ht="15.75" customHeight="1">
      <c r="A780" s="107"/>
    </row>
    <row r="781" ht="15.75" customHeight="1">
      <c r="A781" s="107"/>
    </row>
    <row r="782" ht="15.75" customHeight="1">
      <c r="A782" s="107"/>
    </row>
    <row r="783" ht="15.75" customHeight="1">
      <c r="A783" s="107"/>
    </row>
    <row r="784" ht="15.75" customHeight="1">
      <c r="A784" s="107"/>
    </row>
    <row r="785" ht="15.75" customHeight="1">
      <c r="A785" s="107"/>
    </row>
    <row r="786" ht="15.75" customHeight="1">
      <c r="A786" s="107"/>
    </row>
    <row r="787" ht="15.75" customHeight="1">
      <c r="A787" s="107"/>
    </row>
    <row r="788" ht="15.75" customHeight="1">
      <c r="A788" s="107"/>
    </row>
    <row r="789" ht="15.75" customHeight="1">
      <c r="A789" s="107"/>
    </row>
    <row r="790" ht="15.75" customHeight="1">
      <c r="A790" s="107"/>
    </row>
    <row r="791" ht="15.75" customHeight="1">
      <c r="A791" s="107"/>
    </row>
    <row r="792" ht="15.75" customHeight="1">
      <c r="A792" s="107"/>
    </row>
    <row r="793" ht="15.75" customHeight="1">
      <c r="A793" s="107"/>
    </row>
    <row r="794" ht="15.75" customHeight="1">
      <c r="A794" s="107"/>
    </row>
    <row r="795" ht="15.75" customHeight="1">
      <c r="A795" s="107"/>
    </row>
    <row r="796" ht="15.75" customHeight="1">
      <c r="A796" s="107"/>
    </row>
    <row r="797" ht="15.75" customHeight="1">
      <c r="A797" s="107"/>
    </row>
    <row r="798" ht="15.75" customHeight="1">
      <c r="A798" s="107"/>
    </row>
    <row r="799" ht="15.75" customHeight="1">
      <c r="A799" s="107"/>
    </row>
    <row r="800" ht="15.75" customHeight="1">
      <c r="A800" s="107"/>
    </row>
    <row r="801" ht="15.75" customHeight="1">
      <c r="A801" s="107"/>
    </row>
    <row r="802" ht="15.75" customHeight="1">
      <c r="A802" s="107"/>
    </row>
    <row r="803" ht="15.75" customHeight="1">
      <c r="A803" s="107"/>
    </row>
    <row r="804" ht="15.75" customHeight="1">
      <c r="A804" s="107"/>
    </row>
    <row r="805" ht="15.75" customHeight="1">
      <c r="A805" s="107"/>
    </row>
    <row r="806" ht="15.75" customHeight="1">
      <c r="A806" s="107"/>
    </row>
    <row r="807" ht="15.75" customHeight="1">
      <c r="A807" s="107"/>
    </row>
    <row r="808" ht="15.75" customHeight="1">
      <c r="A808" s="107"/>
    </row>
    <row r="809" ht="15.75" customHeight="1">
      <c r="A809" s="107"/>
    </row>
    <row r="810" ht="15.75" customHeight="1">
      <c r="A810" s="107"/>
    </row>
    <row r="811" ht="15.75" customHeight="1">
      <c r="A811" s="107"/>
    </row>
    <row r="812" ht="15.75" customHeight="1">
      <c r="A812" s="107"/>
    </row>
    <row r="813" ht="15.75" customHeight="1">
      <c r="A813" s="107"/>
    </row>
    <row r="814" ht="15.75" customHeight="1">
      <c r="A814" s="107"/>
    </row>
    <row r="815" ht="15.75" customHeight="1">
      <c r="A815" s="107"/>
    </row>
    <row r="816" ht="15.75" customHeight="1">
      <c r="A816" s="107"/>
    </row>
    <row r="817" ht="15.75" customHeight="1">
      <c r="A817" s="107"/>
    </row>
    <row r="818" ht="15.75" customHeight="1">
      <c r="A818" s="107"/>
    </row>
    <row r="819" ht="15.75" customHeight="1">
      <c r="A819" s="107"/>
    </row>
    <row r="820" ht="15.75" customHeight="1">
      <c r="A820" s="107"/>
    </row>
    <row r="821" ht="15.75" customHeight="1">
      <c r="A821" s="107"/>
    </row>
    <row r="822" ht="15.75" customHeight="1">
      <c r="A822" s="107"/>
    </row>
    <row r="823" ht="15.75" customHeight="1">
      <c r="A823" s="107"/>
    </row>
    <row r="824" ht="15.75" customHeight="1">
      <c r="A824" s="107"/>
    </row>
    <row r="825" ht="15.75" customHeight="1">
      <c r="A825" s="107"/>
    </row>
    <row r="826" ht="15.75" customHeight="1">
      <c r="A826" s="107"/>
    </row>
    <row r="827" ht="15.75" customHeight="1">
      <c r="A827" s="107"/>
    </row>
    <row r="828" ht="15.75" customHeight="1">
      <c r="A828" s="107"/>
    </row>
    <row r="829" ht="15.75" customHeight="1">
      <c r="A829" s="107"/>
    </row>
    <row r="830" ht="15.75" customHeight="1">
      <c r="A830" s="107"/>
    </row>
    <row r="831" ht="15.75" customHeight="1">
      <c r="A831" s="107"/>
    </row>
    <row r="832" ht="15.75" customHeight="1">
      <c r="A832" s="107"/>
    </row>
    <row r="833" ht="15.75" customHeight="1">
      <c r="A833" s="107"/>
    </row>
    <row r="834" ht="15.75" customHeight="1">
      <c r="A834" s="107"/>
    </row>
    <row r="835" ht="15.75" customHeight="1">
      <c r="A835" s="107"/>
    </row>
    <row r="836" ht="15.75" customHeight="1">
      <c r="A836" s="107"/>
    </row>
    <row r="837" ht="15.75" customHeight="1">
      <c r="A837" s="107"/>
    </row>
    <row r="838" ht="15.75" customHeight="1">
      <c r="A838" s="107"/>
    </row>
    <row r="839" ht="15.75" customHeight="1">
      <c r="A839" s="107"/>
    </row>
    <row r="840" ht="15.75" customHeight="1">
      <c r="A840" s="107"/>
    </row>
    <row r="841" ht="15.75" customHeight="1">
      <c r="A841" s="107"/>
    </row>
    <row r="842" ht="15.75" customHeight="1">
      <c r="A842" s="107"/>
    </row>
    <row r="843" ht="15.75" customHeight="1">
      <c r="A843" s="107"/>
    </row>
    <row r="844" ht="15.75" customHeight="1">
      <c r="A844" s="107"/>
    </row>
    <row r="845" ht="15.75" customHeight="1">
      <c r="A845" s="107"/>
    </row>
    <row r="846" ht="15.75" customHeight="1">
      <c r="A846" s="107"/>
    </row>
    <row r="847" ht="15.75" customHeight="1">
      <c r="A847" s="107"/>
    </row>
    <row r="848" ht="15.75" customHeight="1">
      <c r="A848" s="107"/>
    </row>
    <row r="849" ht="15.75" customHeight="1">
      <c r="A849" s="107"/>
    </row>
    <row r="850" ht="15.75" customHeight="1">
      <c r="A850" s="107"/>
    </row>
    <row r="851" ht="15.75" customHeight="1">
      <c r="A851" s="107"/>
    </row>
    <row r="852" ht="15.75" customHeight="1">
      <c r="A852" s="107"/>
    </row>
    <row r="853" ht="15.75" customHeight="1">
      <c r="A853" s="107"/>
    </row>
    <row r="854" ht="15.75" customHeight="1">
      <c r="A854" s="107"/>
    </row>
    <row r="855" ht="15.75" customHeight="1">
      <c r="A855" s="107"/>
    </row>
    <row r="856" ht="15.75" customHeight="1">
      <c r="A856" s="107"/>
    </row>
    <row r="857" ht="15.75" customHeight="1">
      <c r="A857" s="107"/>
    </row>
    <row r="858" ht="15.75" customHeight="1">
      <c r="A858" s="107"/>
    </row>
    <row r="859" ht="15.75" customHeight="1">
      <c r="A859" s="107"/>
    </row>
    <row r="860" ht="15.75" customHeight="1">
      <c r="A860" s="107"/>
    </row>
    <row r="861" ht="15.75" customHeight="1">
      <c r="A861" s="107"/>
    </row>
    <row r="862" ht="15.75" customHeight="1">
      <c r="A862" s="107"/>
    </row>
    <row r="863" ht="15.75" customHeight="1">
      <c r="A863" s="107"/>
    </row>
    <row r="864" ht="15.75" customHeight="1">
      <c r="A864" s="107"/>
    </row>
    <row r="865" ht="15.75" customHeight="1">
      <c r="A865" s="107"/>
    </row>
    <row r="866" ht="15.75" customHeight="1">
      <c r="A866" s="107"/>
    </row>
    <row r="867" ht="15.75" customHeight="1">
      <c r="A867" s="107"/>
    </row>
    <row r="868" ht="15.75" customHeight="1">
      <c r="A868" s="107"/>
    </row>
    <row r="869" ht="15.75" customHeight="1">
      <c r="A869" s="107"/>
    </row>
    <row r="870" ht="15.75" customHeight="1">
      <c r="A870" s="107"/>
    </row>
    <row r="871" ht="15.75" customHeight="1">
      <c r="A871" s="107"/>
    </row>
    <row r="872" ht="15.75" customHeight="1">
      <c r="A872" s="107"/>
    </row>
    <row r="873" ht="15.75" customHeight="1">
      <c r="A873" s="107"/>
    </row>
    <row r="874" ht="15.75" customHeight="1">
      <c r="A874" s="107"/>
    </row>
    <row r="875" ht="15.75" customHeight="1">
      <c r="A875" s="107"/>
    </row>
    <row r="876" ht="15.75" customHeight="1">
      <c r="A876" s="107"/>
    </row>
    <row r="877" ht="15.75" customHeight="1">
      <c r="A877" s="107"/>
    </row>
    <row r="878" ht="15.75" customHeight="1">
      <c r="A878" s="107"/>
    </row>
    <row r="879" ht="15.75" customHeight="1">
      <c r="A879" s="107"/>
    </row>
    <row r="880" ht="15.75" customHeight="1">
      <c r="A880" s="107"/>
    </row>
    <row r="881" ht="15.75" customHeight="1">
      <c r="A881" s="107"/>
    </row>
    <row r="882" ht="15.75" customHeight="1">
      <c r="A882" s="107"/>
    </row>
    <row r="883" ht="15.75" customHeight="1">
      <c r="A883" s="107"/>
    </row>
    <row r="884" ht="15.75" customHeight="1">
      <c r="A884" s="107"/>
    </row>
    <row r="885" ht="15.75" customHeight="1">
      <c r="A885" s="107"/>
    </row>
    <row r="886" ht="15.75" customHeight="1">
      <c r="A886" s="107"/>
    </row>
    <row r="887" ht="15.75" customHeight="1">
      <c r="A887" s="107"/>
    </row>
    <row r="888" ht="15.75" customHeight="1">
      <c r="A888" s="107"/>
    </row>
    <row r="889" ht="15.75" customHeight="1">
      <c r="A889" s="107"/>
    </row>
    <row r="890" ht="15.75" customHeight="1">
      <c r="A890" s="107"/>
    </row>
    <row r="891" ht="15.75" customHeight="1">
      <c r="A891" s="107"/>
    </row>
    <row r="892" ht="15.75" customHeight="1">
      <c r="A892" s="107"/>
    </row>
    <row r="893" ht="15.75" customHeight="1">
      <c r="A893" s="107"/>
    </row>
    <row r="894" ht="15.75" customHeight="1">
      <c r="A894" s="107"/>
    </row>
    <row r="895" ht="15.75" customHeight="1">
      <c r="A895" s="107"/>
    </row>
    <row r="896" ht="15.75" customHeight="1">
      <c r="A896" s="107"/>
    </row>
    <row r="897" ht="15.75" customHeight="1">
      <c r="A897" s="107"/>
    </row>
    <row r="898" ht="15.75" customHeight="1">
      <c r="A898" s="107"/>
    </row>
    <row r="899" ht="15.75" customHeight="1">
      <c r="A899" s="107"/>
    </row>
    <row r="900" ht="15.75" customHeight="1">
      <c r="A900" s="107"/>
    </row>
    <row r="901" ht="15.75" customHeight="1">
      <c r="A901" s="107"/>
    </row>
    <row r="902" ht="15.75" customHeight="1">
      <c r="A902" s="107"/>
    </row>
    <row r="903" ht="15.75" customHeight="1">
      <c r="A903" s="107"/>
    </row>
    <row r="904" ht="15.75" customHeight="1">
      <c r="A904" s="107"/>
    </row>
    <row r="905" ht="15.75" customHeight="1">
      <c r="A905" s="107"/>
    </row>
    <row r="906" ht="15.75" customHeight="1">
      <c r="A906" s="107"/>
    </row>
    <row r="907" ht="15.75" customHeight="1">
      <c r="A907" s="107"/>
    </row>
    <row r="908" ht="15.75" customHeight="1">
      <c r="A908" s="107"/>
    </row>
    <row r="909" ht="15.75" customHeight="1">
      <c r="A909" s="107"/>
    </row>
    <row r="910" ht="15.75" customHeight="1">
      <c r="A910" s="107"/>
    </row>
    <row r="911" ht="15.75" customHeight="1">
      <c r="A911" s="107"/>
    </row>
    <row r="912" ht="15.75" customHeight="1">
      <c r="A912" s="107"/>
    </row>
    <row r="913" ht="15.75" customHeight="1">
      <c r="A913" s="107"/>
    </row>
    <row r="914" ht="15.75" customHeight="1">
      <c r="A914" s="107"/>
    </row>
    <row r="915" ht="15.75" customHeight="1">
      <c r="A915" s="107"/>
    </row>
    <row r="916" ht="15.75" customHeight="1">
      <c r="A916" s="107"/>
    </row>
    <row r="917" ht="15.75" customHeight="1">
      <c r="A917" s="107"/>
    </row>
    <row r="918" ht="15.75" customHeight="1">
      <c r="A918" s="107"/>
    </row>
    <row r="919" ht="15.75" customHeight="1">
      <c r="A919" s="107"/>
    </row>
    <row r="920" ht="15.75" customHeight="1">
      <c r="A920" s="107"/>
    </row>
    <row r="921" ht="15.75" customHeight="1">
      <c r="A921" s="107"/>
    </row>
    <row r="922" ht="15.75" customHeight="1">
      <c r="A922" s="107"/>
    </row>
    <row r="923" ht="15.75" customHeight="1">
      <c r="A923" s="107"/>
    </row>
    <row r="924" ht="15.75" customHeight="1">
      <c r="A924" s="107"/>
    </row>
    <row r="925" ht="15.75" customHeight="1">
      <c r="A925" s="107"/>
    </row>
    <row r="926" ht="15.75" customHeight="1">
      <c r="A926" s="107"/>
    </row>
    <row r="927" ht="15.75" customHeight="1">
      <c r="A927" s="107"/>
    </row>
    <row r="928" ht="15.75" customHeight="1">
      <c r="A928" s="107"/>
    </row>
    <row r="929" ht="15.75" customHeight="1">
      <c r="A929" s="107"/>
    </row>
    <row r="930" ht="15.75" customHeight="1">
      <c r="A930" s="107"/>
    </row>
    <row r="931" ht="15.75" customHeight="1">
      <c r="A931" s="107"/>
    </row>
    <row r="932" ht="15.75" customHeight="1">
      <c r="A932" s="107"/>
    </row>
    <row r="933" ht="15.75" customHeight="1">
      <c r="A933" s="107"/>
    </row>
    <row r="934" ht="15.75" customHeight="1">
      <c r="A934" s="107"/>
    </row>
    <row r="935" ht="15.75" customHeight="1">
      <c r="A935" s="107"/>
    </row>
    <row r="936" ht="15.75" customHeight="1">
      <c r="A936" s="107"/>
    </row>
    <row r="937" ht="15.75" customHeight="1">
      <c r="A937" s="107"/>
    </row>
    <row r="938" ht="15.75" customHeight="1">
      <c r="A938" s="107"/>
    </row>
    <row r="939" ht="15.75" customHeight="1">
      <c r="A939" s="107"/>
    </row>
    <row r="940" ht="15.75" customHeight="1">
      <c r="A940" s="107"/>
    </row>
    <row r="941" ht="15.75" customHeight="1">
      <c r="A941" s="107"/>
    </row>
    <row r="942" ht="15.75" customHeight="1">
      <c r="A942" s="107"/>
    </row>
    <row r="943" ht="15.75" customHeight="1">
      <c r="A943" s="107"/>
    </row>
    <row r="944" ht="15.75" customHeight="1">
      <c r="A944" s="107"/>
    </row>
    <row r="945" ht="15.75" customHeight="1">
      <c r="A945" s="107"/>
    </row>
    <row r="946" ht="15.75" customHeight="1">
      <c r="A946" s="107"/>
    </row>
    <row r="947" ht="15.75" customHeight="1">
      <c r="A947" s="107"/>
    </row>
    <row r="948" ht="15.75" customHeight="1">
      <c r="A948" s="107"/>
    </row>
    <row r="949" ht="15.75" customHeight="1">
      <c r="A949" s="107"/>
    </row>
    <row r="950" ht="15.75" customHeight="1">
      <c r="A950" s="107"/>
    </row>
    <row r="951" ht="15.75" customHeight="1">
      <c r="A951" s="107"/>
    </row>
    <row r="952" ht="15.75" customHeight="1">
      <c r="A952" s="107"/>
    </row>
    <row r="953" ht="15.75" customHeight="1">
      <c r="A953" s="107"/>
    </row>
    <row r="954" ht="15.75" customHeight="1">
      <c r="A954" s="107"/>
    </row>
    <row r="955" ht="15.75" customHeight="1">
      <c r="A955" s="107"/>
    </row>
    <row r="956" ht="15.75" customHeight="1">
      <c r="A956" s="107"/>
    </row>
    <row r="957" ht="15.75" customHeight="1">
      <c r="A957" s="107"/>
    </row>
    <row r="958" ht="15.75" customHeight="1">
      <c r="A958" s="107"/>
    </row>
    <row r="959" ht="15.75" customHeight="1">
      <c r="A959" s="107"/>
    </row>
    <row r="960" ht="15.75" customHeight="1">
      <c r="A960" s="107"/>
    </row>
    <row r="961" ht="15.75" customHeight="1">
      <c r="A961" s="107"/>
    </row>
    <row r="962" ht="15.75" customHeight="1">
      <c r="A962" s="107"/>
    </row>
    <row r="963" ht="15.75" customHeight="1">
      <c r="A963" s="107"/>
    </row>
    <row r="964" ht="15.75" customHeight="1">
      <c r="A964" s="107"/>
    </row>
    <row r="965" ht="15.75" customHeight="1">
      <c r="A965" s="107"/>
    </row>
    <row r="966" ht="15.75" customHeight="1">
      <c r="A966" s="107"/>
    </row>
    <row r="967" ht="15.75" customHeight="1">
      <c r="A967" s="107"/>
    </row>
    <row r="968" ht="15.75" customHeight="1">
      <c r="A968" s="107"/>
    </row>
    <row r="969" ht="15.75" customHeight="1">
      <c r="A969" s="107"/>
    </row>
    <row r="970" ht="15.75" customHeight="1">
      <c r="A970" s="107"/>
    </row>
    <row r="971" ht="15.75" customHeight="1">
      <c r="A971" s="107"/>
    </row>
    <row r="972" ht="15.75" customHeight="1">
      <c r="A972" s="107"/>
    </row>
    <row r="973" ht="15.75" customHeight="1">
      <c r="A973" s="107"/>
    </row>
    <row r="974" ht="15.75" customHeight="1">
      <c r="A974" s="107"/>
    </row>
    <row r="975" ht="15.75" customHeight="1">
      <c r="A975" s="107"/>
    </row>
    <row r="976" ht="15.75" customHeight="1">
      <c r="A976" s="107"/>
    </row>
    <row r="977" ht="15.75" customHeight="1">
      <c r="A977" s="107"/>
    </row>
    <row r="978" ht="15.75" customHeight="1">
      <c r="A978" s="107"/>
    </row>
    <row r="979" ht="15.75" customHeight="1">
      <c r="A979" s="107"/>
    </row>
    <row r="980" ht="15.75" customHeight="1">
      <c r="A980" s="107"/>
    </row>
    <row r="981" ht="15.75" customHeight="1">
      <c r="A981" s="107"/>
    </row>
    <row r="982" ht="15.75" customHeight="1">
      <c r="A982" s="107"/>
    </row>
    <row r="983" ht="15.75" customHeight="1">
      <c r="A983" s="107"/>
    </row>
    <row r="984" ht="15.75" customHeight="1">
      <c r="A984" s="107"/>
    </row>
    <row r="985" ht="15.75" customHeight="1">
      <c r="A985" s="107"/>
    </row>
    <row r="986" ht="15.75" customHeight="1">
      <c r="A986" s="107"/>
    </row>
    <row r="987" ht="15.75" customHeight="1">
      <c r="A987" s="107"/>
    </row>
    <row r="988" ht="15.75" customHeight="1">
      <c r="A988" s="107"/>
    </row>
    <row r="989" ht="15.75" customHeight="1">
      <c r="A989" s="107"/>
    </row>
    <row r="990" ht="15.75" customHeight="1">
      <c r="A990" s="107"/>
    </row>
    <row r="991" ht="15.75" customHeight="1">
      <c r="A991" s="107"/>
    </row>
    <row r="992" ht="15.75" customHeight="1">
      <c r="A992" s="107"/>
    </row>
    <row r="993" ht="15.75" customHeight="1">
      <c r="A993" s="107"/>
    </row>
    <row r="994" ht="15.75" customHeight="1">
      <c r="A994" s="107"/>
    </row>
    <row r="995" ht="15.75" customHeight="1">
      <c r="A995" s="107"/>
    </row>
    <row r="996" ht="15.75" customHeight="1">
      <c r="A996" s="107"/>
    </row>
    <row r="997" ht="15.75" customHeight="1">
      <c r="A997" s="107"/>
    </row>
    <row r="998" ht="15.75" customHeight="1">
      <c r="A998" s="107"/>
    </row>
    <row r="999" ht="15.75" customHeight="1">
      <c r="A999" s="107"/>
    </row>
    <row r="1000" ht="15.75" customHeight="1">
      <c r="A1000" s="107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>
        <f>MATCH("",A2:A161,-1)</f>
        <v>41</v>
      </c>
    </row>
    <row r="2" ht="14.25" customHeight="1">
      <c r="A2" s="31" t="str">
        <f>IFERROR(__xludf.DUMMYFUNCTION(" IMPORTRANGE(""https://docs.google.com/spreadsheets/d/1h-bUNwQUTcoGiAXPI_F0HnHFqwmNal431KrKNac-7IA/edit?gid=695545632#gid=695545632"",""Roller Coaster!A2:A161"")"),"Mako Lemore")</f>
        <v>Mako Lemore</v>
      </c>
      <c r="B2" s="33">
        <v>1.0</v>
      </c>
      <c r="C2" s="39">
        <f t="shared" ref="C2:C161" si="1">800*(1-(B2/($F$1+1)))*POWER((SQRT(($F$1+1)/B2)),1/2)</f>
        <v>1988.093823</v>
      </c>
    </row>
    <row r="3" ht="14.25" customHeight="1">
      <c r="A3" s="31" t="str">
        <f>IFERROR(__xludf.DUMMYFUNCTION("""COMPUTED_VALUE"""),"--WondeR--")</f>
        <v>--WondeR--</v>
      </c>
      <c r="B3" s="33">
        <v>2.0</v>
      </c>
      <c r="C3" s="39">
        <f t="shared" si="1"/>
        <v>1631.005823</v>
      </c>
      <c r="E3" s="43"/>
    </row>
    <row r="4" ht="14.25" customHeight="1">
      <c r="A4" s="31" t="str">
        <f>IFERROR(__xludf.DUMMYFUNCTION("""COMPUTED_VALUE"""),"Kevfurious")</f>
        <v>Kevfurious</v>
      </c>
      <c r="B4" s="33">
        <v>3.0</v>
      </c>
      <c r="C4" s="39">
        <f t="shared" si="1"/>
        <v>1436.935626</v>
      </c>
    </row>
    <row r="5" ht="14.25" customHeight="1">
      <c r="A5" s="31" t="str">
        <f>IFERROR(__xludf.DUMMYFUNCTION("""COMPUTED_VALUE"""),"8kinder6")</f>
        <v>8kinder6</v>
      </c>
      <c r="B5" s="33">
        <v>4.0</v>
      </c>
      <c r="C5" s="39">
        <f t="shared" si="1"/>
        <v>1302.931602</v>
      </c>
    </row>
    <row r="6" ht="14.25" customHeight="1">
      <c r="A6" s="31" t="str">
        <f>IFERROR(__xludf.DUMMYFUNCTION("""COMPUTED_VALUE"""),"Xenocq79")</f>
        <v>Xenocq79</v>
      </c>
      <c r="B6" s="33">
        <v>5.0</v>
      </c>
      <c r="C6" s="39">
        <f t="shared" si="1"/>
        <v>1199.80935</v>
      </c>
    </row>
    <row r="7" ht="14.25" customHeight="1">
      <c r="A7" s="31" t="str">
        <f>IFERROR(__xludf.DUMMYFUNCTION("""COMPUTED_VALUE"""),"Patgaret")</f>
        <v>Patgaret</v>
      </c>
      <c r="B7" s="33">
        <v>6.0</v>
      </c>
      <c r="C7" s="39">
        <f t="shared" si="1"/>
        <v>1115.366785</v>
      </c>
    </row>
    <row r="8" ht="14.25" customHeight="1">
      <c r="A8" s="31" t="str">
        <f>IFERROR(__xludf.DUMMYFUNCTION("""COMPUTED_VALUE"""),"Scherkan86")</f>
        <v>Scherkan86</v>
      </c>
      <c r="B8" s="33">
        <v>7.0</v>
      </c>
      <c r="C8" s="39">
        <f t="shared" si="1"/>
        <v>1043.38972</v>
      </c>
    </row>
    <row r="9" ht="14.25" customHeight="1">
      <c r="A9" s="31" t="str">
        <f>IFERROR(__xludf.DUMMYFUNCTION("""COMPUTED_VALUE"""),"Redblood92")</f>
        <v>Redblood92</v>
      </c>
      <c r="B9" s="33">
        <v>8.0</v>
      </c>
      <c r="C9" s="39">
        <f t="shared" si="1"/>
        <v>980.3009861</v>
      </c>
    </row>
    <row r="10" ht="14.25" customHeight="1">
      <c r="A10" s="31" t="str">
        <f>IFERROR(__xludf.DUMMYFUNCTION("""COMPUTED_VALUE"""),"Foldzilla")</f>
        <v>Foldzilla</v>
      </c>
      <c r="B10" s="33">
        <v>9.0</v>
      </c>
      <c r="C10" s="39">
        <f t="shared" si="1"/>
        <v>923.8603567</v>
      </c>
    </row>
    <row r="11" ht="14.25" customHeight="1">
      <c r="A11" s="31" t="str">
        <f>IFERROR(__xludf.DUMMYFUNCTION("""COMPUTED_VALUE"""),"_VisMaVie_")</f>
        <v>_VisMaVie_</v>
      </c>
      <c r="B11" s="33">
        <v>10.0</v>
      </c>
      <c r="C11" s="39">
        <f t="shared" si="1"/>
        <v>872.5754653</v>
      </c>
    </row>
    <row r="12" ht="14.25" customHeight="1">
      <c r="A12" s="31" t="str">
        <f>IFERROR(__xludf.DUMMYFUNCTION("""COMPUTED_VALUE"""),"Phil1308")</f>
        <v>Phil1308</v>
      </c>
      <c r="B12" s="33">
        <v>11.0</v>
      </c>
      <c r="C12" s="39">
        <f t="shared" si="1"/>
        <v>825.4039478</v>
      </c>
    </row>
    <row r="13" ht="14.25" customHeight="1">
      <c r="A13" s="31" t="str">
        <f>IFERROR(__xludf.DUMMYFUNCTION("""COMPUTED_VALUE"""),"Piva")</f>
        <v>Piva</v>
      </c>
      <c r="B13" s="33">
        <v>12.0</v>
      </c>
      <c r="C13" s="39">
        <f t="shared" si="1"/>
        <v>781.5899428</v>
      </c>
    </row>
    <row r="14" ht="14.25" customHeight="1">
      <c r="A14" s="31" t="str">
        <f>IFERROR(__xludf.DUMMYFUNCTION("""COMPUTED_VALUE"""),"fiodor86")</f>
        <v>fiodor86</v>
      </c>
      <c r="B14" s="33">
        <v>13.0</v>
      </c>
      <c r="C14" s="39">
        <f t="shared" si="1"/>
        <v>740.5684038</v>
      </c>
    </row>
    <row r="15" ht="14.25" customHeight="1">
      <c r="A15" s="31" t="str">
        <f>IFERROR(__xludf.DUMMYFUNCTION("""COMPUTED_VALUE"""),"Immond")</f>
        <v>Immond</v>
      </c>
      <c r="B15" s="33">
        <v>14.0</v>
      </c>
      <c r="C15" s="39">
        <f t="shared" si="1"/>
        <v>701.9061402</v>
      </c>
    </row>
    <row r="16" ht="14.25" customHeight="1">
      <c r="A16" s="31" t="str">
        <f>IFERROR(__xludf.DUMMYFUNCTION("""COMPUTED_VALUE"""),"BRUNOWINNER")</f>
        <v>BRUNOWINNER</v>
      </c>
      <c r="B16" s="33">
        <v>15.0</v>
      </c>
      <c r="C16" s="39">
        <f t="shared" si="1"/>
        <v>665.2639171</v>
      </c>
    </row>
    <row r="17" ht="14.25" customHeight="1">
      <c r="A17" s="31" t="str">
        <f>IFERROR(__xludf.DUMMYFUNCTION("""COMPUTED_VALUE"""),"erniedog56x")</f>
        <v>erniedog56x</v>
      </c>
      <c r="B17" s="33">
        <v>16.0</v>
      </c>
      <c r="C17" s="39">
        <f t="shared" si="1"/>
        <v>630.3712121</v>
      </c>
    </row>
    <row r="18" ht="14.25" customHeight="1">
      <c r="A18" s="31" t="str">
        <f>IFERROR(__xludf.DUMMYFUNCTION("""COMPUTED_VALUE"""),"KamehamehAS")</f>
        <v>KamehamehAS</v>
      </c>
      <c r="B18" s="33">
        <v>17.0</v>
      </c>
      <c r="C18" s="39">
        <f t="shared" si="1"/>
        <v>597.008889</v>
      </c>
    </row>
    <row r="19" ht="14.25" customHeight="1">
      <c r="A19" s="31" t="str">
        <f>IFERROR(__xludf.DUMMYFUNCTION("""COMPUTED_VALUE"""),"XFLOXANXGEX")</f>
        <v>XFLOXANXGEX</v>
      </c>
      <c r="B19" s="33">
        <v>18.0</v>
      </c>
      <c r="C19" s="39">
        <f t="shared" si="1"/>
        <v>564.9969906</v>
      </c>
    </row>
    <row r="20" ht="14.25" customHeight="1">
      <c r="A20" s="31" t="str">
        <f>IFERROR(__xludf.DUMMYFUNCTION("""COMPUTED_VALUE"""),"TontonZgueg")</f>
        <v>TontonZgueg</v>
      </c>
      <c r="B20" s="33">
        <v>19.0</v>
      </c>
      <c r="C20" s="39">
        <f t="shared" si="1"/>
        <v>534.1859424</v>
      </c>
    </row>
    <row r="21" ht="14.25" customHeight="1">
      <c r="A21" s="31" t="str">
        <f>IFERROR(__xludf.DUMMYFUNCTION("""COMPUTED_VALUE"""),"gregmoore")</f>
        <v>gregmoore</v>
      </c>
      <c r="B21" s="33">
        <v>20.0</v>
      </c>
      <c r="C21" s="39">
        <f t="shared" si="1"/>
        <v>504.4500868</v>
      </c>
    </row>
    <row r="22" ht="14.25" customHeight="1">
      <c r="A22" s="31" t="str">
        <f>IFERROR(__xludf.DUMMYFUNCTION("""COMPUTED_VALUE"""),"Vaillant 86")</f>
        <v>Vaillant 86</v>
      </c>
      <c r="B22" s="33">
        <v>21.0</v>
      </c>
      <c r="C22" s="39">
        <f t="shared" si="1"/>
        <v>475.682846</v>
      </c>
    </row>
    <row r="23" ht="14.25" customHeight="1">
      <c r="A23" s="31" t="str">
        <f>IFERROR(__xludf.DUMMYFUNCTION("""COMPUTED_VALUE"""),"titounio")</f>
        <v>titounio</v>
      </c>
      <c r="B23" s="33">
        <v>22.0</v>
      </c>
      <c r="C23" s="39">
        <f t="shared" si="1"/>
        <v>447.7930457</v>
      </c>
    </row>
    <row r="24" ht="14.25" customHeight="1">
      <c r="A24" s="31" t="str">
        <f>IFERROR(__xludf.DUMMYFUNCTION("""COMPUTED_VALUE"""),"kinchuck")</f>
        <v>kinchuck</v>
      </c>
      <c r="B24" s="33">
        <v>23.0</v>
      </c>
      <c r="C24" s="39">
        <f t="shared" si="1"/>
        <v>420.7020819</v>
      </c>
    </row>
    <row r="25" ht="14.25" customHeight="1">
      <c r="A25" s="31" t="str">
        <f>IFERROR(__xludf.DUMMYFUNCTION("""COMPUTED_VALUE"""),"alexinzaghi")</f>
        <v>alexinzaghi</v>
      </c>
      <c r="B25" s="33">
        <v>24.0</v>
      </c>
      <c r="C25" s="39">
        <f t="shared" si="1"/>
        <v>394.3417086</v>
      </c>
    </row>
    <row r="26" ht="14.25" customHeight="1">
      <c r="A26" s="31" t="str">
        <f>IFERROR(__xludf.DUMMYFUNCTION("""COMPUTED_VALUE"""),"cassius-86")</f>
        <v>cassius-86</v>
      </c>
      <c r="B26" s="33">
        <v>25.0</v>
      </c>
      <c r="C26" s="39">
        <f t="shared" si="1"/>
        <v>368.652292</v>
      </c>
    </row>
    <row r="27" ht="14.25" customHeight="1">
      <c r="A27" s="31" t="str">
        <f>IFERROR(__xludf.DUMMYFUNCTION("""COMPUTED_VALUE"""),"Le MARVEL")</f>
        <v>Le MARVEL</v>
      </c>
      <c r="B27" s="33">
        <v>26.0</v>
      </c>
      <c r="C27" s="39">
        <f t="shared" si="1"/>
        <v>343.5814157</v>
      </c>
    </row>
    <row r="28" ht="14.25" customHeight="1">
      <c r="A28" s="31" t="str">
        <f>IFERROR(__xludf.DUMMYFUNCTION("""COMPUTED_VALUE"""),"Mikalack")</f>
        <v>Mikalack</v>
      </c>
      <c r="B28" s="33">
        <v>27.0</v>
      </c>
      <c r="C28" s="39">
        <f t="shared" si="1"/>
        <v>319.082758</v>
      </c>
    </row>
    <row r="29" ht="14.25" customHeight="1">
      <c r="A29" s="31" t="str">
        <f>IFERROR(__xludf.DUMMYFUNCTION("""COMPUTED_VALUE"""),"S.coco")</f>
        <v>S.coco</v>
      </c>
      <c r="B29" s="33">
        <v>28.0</v>
      </c>
      <c r="C29" s="39">
        <f t="shared" si="1"/>
        <v>295.1151786</v>
      </c>
    </row>
    <row r="30" ht="14.25" customHeight="1">
      <c r="A30" s="31" t="str">
        <f>IFERROR(__xludf.DUMMYFUNCTION("""COMPUTED_VALUE"""),"Spyke 22")</f>
        <v>Spyke 22</v>
      </c>
      <c r="B30" s="33">
        <v>29.0</v>
      </c>
      <c r="C30" s="39">
        <f t="shared" si="1"/>
        <v>271.6419704</v>
      </c>
    </row>
    <row r="31" ht="14.25" customHeight="1">
      <c r="A31" s="31" t="str">
        <f>IFERROR(__xludf.DUMMYFUNCTION("""COMPUTED_VALUE"""),"PSGJM")</f>
        <v>PSGJM</v>
      </c>
      <c r="B31" s="33">
        <v>30.0</v>
      </c>
      <c r="C31" s="39">
        <f t="shared" si="1"/>
        <v>248.6302414</v>
      </c>
    </row>
    <row r="32" ht="14.25" customHeight="1">
      <c r="A32" s="31" t="str">
        <f>IFERROR(__xludf.DUMMYFUNCTION("""COMPUTED_VALUE"""),"jejehehe")</f>
        <v>jejehehe</v>
      </c>
      <c r="B32" s="33">
        <v>31.0</v>
      </c>
      <c r="C32" s="39">
        <f t="shared" si="1"/>
        <v>226.0504005</v>
      </c>
    </row>
    <row r="33" ht="14.25" customHeight="1">
      <c r="A33" s="31" t="str">
        <f>IFERROR(__xludf.DUMMYFUNCTION("""COMPUTED_VALUE"""),"kiki86 x")</f>
        <v>kiki86 x</v>
      </c>
      <c r="B33" s="33">
        <v>32.0</v>
      </c>
      <c r="C33" s="39">
        <f t="shared" si="1"/>
        <v>203.8757279</v>
      </c>
    </row>
    <row r="34" ht="14.25" customHeight="1">
      <c r="A34" s="31" t="str">
        <f>IFERROR(__xludf.DUMMYFUNCTION("""COMPUTED_VALUE"""),"Mitch")</f>
        <v>Mitch</v>
      </c>
      <c r="B34" s="33">
        <v>33.0</v>
      </c>
      <c r="C34" s="39">
        <f t="shared" si="1"/>
        <v>182.082012</v>
      </c>
    </row>
    <row r="35" ht="14.25" customHeight="1">
      <c r="A35" s="31" t="str">
        <f>IFERROR(__xludf.DUMMYFUNCTION("""COMPUTED_VALUE"""),"Blochedu86")</f>
        <v>Blochedu86</v>
      </c>
      <c r="B35" s="33">
        <v>34.0</v>
      </c>
      <c r="C35" s="39">
        <f t="shared" si="1"/>
        <v>160.6472431</v>
      </c>
    </row>
    <row r="36" ht="14.25" customHeight="1">
      <c r="A36" s="31" t="str">
        <f>IFERROR(__xludf.DUMMYFUNCTION("""COMPUTED_VALUE"""),"JM-Chatte")</f>
        <v>JM-Chatte</v>
      </c>
      <c r="B36" s="33">
        <v>35.0</v>
      </c>
      <c r="C36" s="39">
        <f t="shared" si="1"/>
        <v>139.5513519</v>
      </c>
    </row>
    <row r="37" ht="14.25" customHeight="1">
      <c r="A37" s="31" t="str">
        <f>IFERROR(__xludf.DUMMYFUNCTION("""COMPUTED_VALUE"""),"M2TH___off")</f>
        <v>M2TH___off</v>
      </c>
      <c r="B37" s="33">
        <v>36.0</v>
      </c>
      <c r="C37" s="39">
        <f t="shared" si="1"/>
        <v>118.775986</v>
      </c>
    </row>
    <row r="38" ht="14.25" customHeight="1">
      <c r="A38" s="31" t="str">
        <f>IFERROR(__xludf.DUMMYFUNCTION("""COMPUTED_VALUE"""),"_Macash_")</f>
        <v>_Macash_</v>
      </c>
      <c r="B38" s="33">
        <v>37.0</v>
      </c>
      <c r="C38" s="39">
        <f t="shared" si="1"/>
        <v>98.30431754</v>
      </c>
    </row>
    <row r="39" ht="14.25" customHeight="1">
      <c r="A39" s="31" t="str">
        <f>IFERROR(__xludf.DUMMYFUNCTION("""COMPUTED_VALUE"""),"_Sale-Bet_")</f>
        <v>_Sale-Bet_</v>
      </c>
      <c r="B39" s="33">
        <v>38.0</v>
      </c>
      <c r="C39" s="39">
        <f t="shared" si="1"/>
        <v>78.12087722</v>
      </c>
    </row>
    <row r="40" ht="14.25" customHeight="1">
      <c r="A40" s="31" t="str">
        <f>IFERROR(__xludf.DUMMYFUNCTION("""COMPUTED_VALUE"""),"SINGE7")</f>
        <v>SINGE7</v>
      </c>
      <c r="B40" s="33">
        <v>39.0</v>
      </c>
      <c r="C40" s="39">
        <f t="shared" si="1"/>
        <v>58.21141043</v>
      </c>
    </row>
    <row r="41" ht="14.25" customHeight="1">
      <c r="A41" s="31" t="str">
        <f>IFERROR(__xludf.DUMMYFUNCTION("""COMPUTED_VALUE"""),"Legabodu86")</f>
        <v>Legabodu86</v>
      </c>
      <c r="B41" s="33">
        <v>40.0</v>
      </c>
      <c r="C41" s="39">
        <f t="shared" si="1"/>
        <v>38.56275179</v>
      </c>
    </row>
    <row r="42" ht="14.25" customHeight="1">
      <c r="A42" s="31" t="str">
        <f>IFERROR(__xludf.DUMMYFUNCTION("""COMPUTED_VALUE"""),"_RDpik_")</f>
        <v>_RDpik_</v>
      </c>
      <c r="B42" s="33">
        <v>41.0</v>
      </c>
      <c r="C42" s="39">
        <f t="shared" si="1"/>
        <v>19.16271564</v>
      </c>
    </row>
    <row r="43" ht="14.25" customHeight="1">
      <c r="A43" s="31"/>
      <c r="B43" s="33">
        <v>42.0</v>
      </c>
      <c r="C43" s="39">
        <f t="shared" si="1"/>
        <v>0</v>
      </c>
    </row>
    <row r="44" ht="14.25" customHeight="1">
      <c r="A44" s="31"/>
      <c r="B44" s="33">
        <v>43.0</v>
      </c>
      <c r="C44" s="39">
        <f t="shared" si="1"/>
        <v>-18.93589799</v>
      </c>
    </row>
    <row r="45" ht="14.25" customHeight="1">
      <c r="A45" s="31"/>
      <c r="B45" s="33">
        <v>44.0</v>
      </c>
      <c r="C45" s="39">
        <f t="shared" si="1"/>
        <v>-37.65475669</v>
      </c>
    </row>
    <row r="46" ht="14.25" customHeight="1">
      <c r="A46" s="31"/>
      <c r="B46" s="33">
        <v>45.0</v>
      </c>
      <c r="C46" s="39">
        <f t="shared" si="1"/>
        <v>-56.16569606</v>
      </c>
    </row>
    <row r="47" ht="14.25" customHeight="1">
      <c r="A47" s="31"/>
      <c r="B47" s="33">
        <v>46.0</v>
      </c>
      <c r="C47" s="39">
        <f t="shared" si="1"/>
        <v>-74.47723632</v>
      </c>
    </row>
    <row r="48" ht="14.25" customHeight="1">
      <c r="A48" s="31"/>
      <c r="B48" s="33">
        <v>47.0</v>
      </c>
      <c r="C48" s="39">
        <f t="shared" si="1"/>
        <v>-92.59735023</v>
      </c>
    </row>
    <row r="49" ht="14.25" customHeight="1">
      <c r="A49" s="31"/>
      <c r="B49" s="33">
        <v>48.0</v>
      </c>
      <c r="C49" s="39">
        <f t="shared" si="1"/>
        <v>-110.5335097</v>
      </c>
    </row>
    <row r="50" ht="14.25" customHeight="1">
      <c r="A50" s="31"/>
      <c r="B50" s="33">
        <v>49.0</v>
      </c>
      <c r="C50" s="39">
        <f t="shared" si="1"/>
        <v>-128.2927278</v>
      </c>
    </row>
    <row r="51" ht="14.25" customHeight="1">
      <c r="A51" s="31"/>
      <c r="B51" s="33">
        <v>50.0</v>
      </c>
      <c r="C51" s="39">
        <f t="shared" si="1"/>
        <v>-145.8815957</v>
      </c>
    </row>
    <row r="52" ht="14.25" customHeight="1">
      <c r="A52" s="31"/>
      <c r="B52" s="33">
        <v>51.0</v>
      </c>
      <c r="C52" s="39">
        <f t="shared" si="1"/>
        <v>-163.3063171</v>
      </c>
    </row>
    <row r="53" ht="14.25" customHeight="1">
      <c r="A53" s="31"/>
      <c r="B53" s="33">
        <v>52.0</v>
      </c>
      <c r="C53" s="39">
        <f t="shared" si="1"/>
        <v>-180.572738</v>
      </c>
    </row>
    <row r="54" ht="14.25" customHeight="1">
      <c r="A54" s="31"/>
      <c r="B54" s="33">
        <v>53.0</v>
      </c>
      <c r="C54" s="39">
        <f t="shared" si="1"/>
        <v>-197.6863746</v>
      </c>
    </row>
    <row r="55" ht="14.25" customHeight="1">
      <c r="A55" s="31"/>
      <c r="B55" s="33">
        <v>54.0</v>
      </c>
      <c r="C55" s="39">
        <f t="shared" si="1"/>
        <v>-214.6524379</v>
      </c>
    </row>
    <row r="56" ht="14.25" customHeight="1">
      <c r="A56" s="31"/>
      <c r="B56" s="33">
        <v>55.0</v>
      </c>
      <c r="C56" s="39">
        <f t="shared" si="1"/>
        <v>-231.4758562</v>
      </c>
    </row>
    <row r="57" ht="14.25" customHeight="1">
      <c r="A57" s="31"/>
      <c r="B57" s="33">
        <v>56.0</v>
      </c>
      <c r="C57" s="39">
        <f t="shared" si="1"/>
        <v>-248.1612958</v>
      </c>
    </row>
    <row r="58" ht="14.25" customHeight="1">
      <c r="A58" s="31"/>
      <c r="B58" s="33">
        <v>57.0</v>
      </c>
      <c r="C58" s="39">
        <f t="shared" si="1"/>
        <v>-264.7131794</v>
      </c>
    </row>
    <row r="59" ht="14.25" customHeight="1">
      <c r="A59" s="31"/>
      <c r="B59" s="33">
        <v>58.0</v>
      </c>
      <c r="C59" s="39">
        <f t="shared" si="1"/>
        <v>-281.1357036</v>
      </c>
    </row>
    <row r="60" ht="14.25" customHeight="1">
      <c r="A60" s="31"/>
      <c r="B60" s="33">
        <v>59.0</v>
      </c>
      <c r="C60" s="39">
        <f t="shared" si="1"/>
        <v>-297.4328535</v>
      </c>
    </row>
    <row r="61" ht="14.25" customHeight="1">
      <c r="A61" s="31"/>
      <c r="B61" s="33">
        <v>60.0</v>
      </c>
      <c r="C61" s="39">
        <f t="shared" si="1"/>
        <v>-313.608418</v>
      </c>
    </row>
    <row r="62" ht="14.25" customHeight="1">
      <c r="A62" s="31"/>
      <c r="B62" s="33">
        <v>61.0</v>
      </c>
      <c r="C62" s="39">
        <f t="shared" si="1"/>
        <v>-329.6660021</v>
      </c>
    </row>
    <row r="63" ht="14.25" customHeight="1">
      <c r="A63" s="31"/>
      <c r="B63" s="33">
        <v>62.0</v>
      </c>
      <c r="C63" s="39">
        <f t="shared" si="1"/>
        <v>-345.6090391</v>
      </c>
    </row>
    <row r="64" ht="14.25" customHeight="1">
      <c r="A64" s="31"/>
      <c r="B64" s="33">
        <v>63.0</v>
      </c>
      <c r="C64" s="39">
        <f t="shared" si="1"/>
        <v>-361.4408014</v>
      </c>
    </row>
    <row r="65" ht="14.25" customHeight="1">
      <c r="A65" s="31"/>
      <c r="B65" s="33">
        <v>64.0</v>
      </c>
      <c r="C65" s="39">
        <f t="shared" si="1"/>
        <v>-377.1644112</v>
      </c>
    </row>
    <row r="66" ht="14.25" customHeight="1">
      <c r="A66" s="31"/>
      <c r="B66" s="33">
        <v>65.0</v>
      </c>
      <c r="C66" s="39">
        <f t="shared" si="1"/>
        <v>-392.7828491</v>
      </c>
    </row>
    <row r="67" ht="14.25" customHeight="1">
      <c r="A67" s="31"/>
      <c r="B67" s="33">
        <v>66.0</v>
      </c>
      <c r="C67" s="39">
        <f t="shared" si="1"/>
        <v>-408.2989631</v>
      </c>
    </row>
    <row r="68" ht="14.25" customHeight="1">
      <c r="A68" s="31"/>
      <c r="B68" s="33">
        <v>67.0</v>
      </c>
      <c r="C68" s="39">
        <f t="shared" si="1"/>
        <v>-423.7154765</v>
      </c>
    </row>
    <row r="69" ht="14.25" customHeight="1">
      <c r="A69" s="31"/>
      <c r="B69" s="33">
        <v>68.0</v>
      </c>
      <c r="C69" s="39">
        <f t="shared" si="1"/>
        <v>-439.0349952</v>
      </c>
    </row>
    <row r="70" ht="14.25" customHeight="1">
      <c r="A70" s="31"/>
      <c r="B70" s="33">
        <v>69.0</v>
      </c>
      <c r="C70" s="39">
        <f t="shared" si="1"/>
        <v>-454.2600147</v>
      </c>
    </row>
    <row r="71" ht="14.25" customHeight="1">
      <c r="A71" s="31"/>
      <c r="B71" s="33">
        <v>70.0</v>
      </c>
      <c r="C71" s="39">
        <f t="shared" si="1"/>
        <v>-469.3929263</v>
      </c>
    </row>
    <row r="72" ht="14.25" customHeight="1">
      <c r="A72" s="31"/>
      <c r="B72" s="33">
        <v>71.0</v>
      </c>
      <c r="C72" s="39">
        <f t="shared" si="1"/>
        <v>-484.4360228</v>
      </c>
    </row>
    <row r="73" ht="14.25" customHeight="1">
      <c r="A73" s="31"/>
      <c r="B73" s="33">
        <v>72.0</v>
      </c>
      <c r="C73" s="39">
        <f t="shared" si="1"/>
        <v>-499.3915043</v>
      </c>
    </row>
    <row r="74" ht="14.25" customHeight="1">
      <c r="A74" s="31"/>
      <c r="B74" s="33">
        <v>73.0</v>
      </c>
      <c r="C74" s="39">
        <f t="shared" si="1"/>
        <v>-514.2614831</v>
      </c>
    </row>
    <row r="75" ht="14.25" customHeight="1">
      <c r="A75" s="31"/>
      <c r="B75" s="33">
        <v>74.0</v>
      </c>
      <c r="C75" s="39">
        <f t="shared" si="1"/>
        <v>-529.0479886</v>
      </c>
    </row>
    <row r="76" ht="14.25" customHeight="1">
      <c r="A76" s="31"/>
      <c r="B76" s="33">
        <v>75.0</v>
      </c>
      <c r="C76" s="39">
        <f t="shared" si="1"/>
        <v>-543.7529714</v>
      </c>
    </row>
    <row r="77" ht="14.25" customHeight="1">
      <c r="A77" s="31"/>
      <c r="B77" s="33">
        <v>76.0</v>
      </c>
      <c r="C77" s="39">
        <f t="shared" si="1"/>
        <v>-558.3783077</v>
      </c>
    </row>
    <row r="78" ht="14.25" customHeight="1">
      <c r="A78" s="31"/>
      <c r="B78" s="33">
        <v>77.0</v>
      </c>
      <c r="C78" s="39">
        <f t="shared" si="1"/>
        <v>-572.9258032</v>
      </c>
    </row>
    <row r="79" ht="14.25" customHeight="1">
      <c r="A79" s="31"/>
      <c r="B79" s="33">
        <v>78.0</v>
      </c>
      <c r="C79" s="39">
        <f t="shared" si="1"/>
        <v>-587.3971963</v>
      </c>
    </row>
    <row r="80" ht="14.25" customHeight="1">
      <c r="A80" s="75"/>
      <c r="B80" s="33">
        <v>79.0</v>
      </c>
      <c r="C80" s="39">
        <f t="shared" si="1"/>
        <v>-601.7941621</v>
      </c>
    </row>
    <row r="81" ht="14.25" customHeight="1">
      <c r="A81" s="75"/>
      <c r="B81" s="33">
        <v>80.0</v>
      </c>
      <c r="C81" s="39">
        <f t="shared" si="1"/>
        <v>-616.1183151</v>
      </c>
    </row>
    <row r="82" ht="14.25" customHeight="1">
      <c r="A82" s="75"/>
      <c r="B82" s="33">
        <v>81.0</v>
      </c>
      <c r="C82" s="39">
        <f t="shared" si="1"/>
        <v>-630.3712121</v>
      </c>
    </row>
    <row r="83" ht="14.25" customHeight="1">
      <c r="A83" s="75"/>
      <c r="B83" s="33">
        <v>82.0</v>
      </c>
      <c r="C83" s="39">
        <f t="shared" si="1"/>
        <v>-644.5543555</v>
      </c>
    </row>
    <row r="84" ht="14.25" customHeight="1">
      <c r="A84" s="75"/>
      <c r="B84" s="33">
        <v>83.0</v>
      </c>
      <c r="C84" s="39">
        <f t="shared" si="1"/>
        <v>-658.6691953</v>
      </c>
    </row>
    <row r="85" ht="14.25" customHeight="1">
      <c r="A85" s="75"/>
      <c r="B85" s="33">
        <v>84.0</v>
      </c>
      <c r="C85" s="39">
        <f t="shared" si="1"/>
        <v>-672.7171322</v>
      </c>
    </row>
    <row r="86" ht="14.25" customHeight="1">
      <c r="A86" s="75"/>
      <c r="B86" s="33">
        <v>85.0</v>
      </c>
      <c r="C86" s="39">
        <f t="shared" si="1"/>
        <v>-686.6995192</v>
      </c>
    </row>
    <row r="87" ht="14.25" customHeight="1">
      <c r="A87" s="75"/>
      <c r="B87" s="33">
        <v>86.0</v>
      </c>
      <c r="C87" s="39">
        <f t="shared" si="1"/>
        <v>-700.6176645</v>
      </c>
    </row>
    <row r="88" ht="14.25" customHeight="1">
      <c r="A88" s="75"/>
      <c r="B88" s="33">
        <v>87.0</v>
      </c>
      <c r="C88" s="39">
        <f t="shared" si="1"/>
        <v>-714.4728329</v>
      </c>
    </row>
    <row r="89" ht="14.25" customHeight="1">
      <c r="A89" s="75"/>
      <c r="B89" s="33">
        <v>88.0</v>
      </c>
      <c r="C89" s="39">
        <f t="shared" si="1"/>
        <v>-728.2662482</v>
      </c>
    </row>
    <row r="90" ht="14.25" customHeight="1">
      <c r="A90" s="75"/>
      <c r="B90" s="33">
        <v>89.0</v>
      </c>
      <c r="C90" s="39">
        <f t="shared" si="1"/>
        <v>-741.9990948</v>
      </c>
    </row>
    <row r="91" ht="14.25" customHeight="1">
      <c r="A91" s="75"/>
      <c r="B91" s="33">
        <v>90.0</v>
      </c>
      <c r="C91" s="39">
        <f t="shared" si="1"/>
        <v>-755.6725197</v>
      </c>
    </row>
    <row r="92" ht="14.25" customHeight="1">
      <c r="A92" s="75"/>
      <c r="B92" s="33">
        <v>91.0</v>
      </c>
      <c r="C92" s="39">
        <f t="shared" si="1"/>
        <v>-769.2876336</v>
      </c>
    </row>
    <row r="93" ht="14.25" customHeight="1">
      <c r="A93" s="75"/>
      <c r="B93" s="33">
        <v>92.0</v>
      </c>
      <c r="C93" s="39">
        <f t="shared" si="1"/>
        <v>-782.845513</v>
      </c>
    </row>
    <row r="94" ht="14.25" customHeight="1">
      <c r="A94" s="75"/>
      <c r="B94" s="33">
        <v>93.0</v>
      </c>
      <c r="C94" s="39">
        <f t="shared" si="1"/>
        <v>-796.3472014</v>
      </c>
    </row>
    <row r="95" ht="14.25" customHeight="1">
      <c r="A95" s="75"/>
      <c r="B95" s="33">
        <v>94.0</v>
      </c>
      <c r="C95" s="39">
        <f t="shared" si="1"/>
        <v>-809.7937106</v>
      </c>
    </row>
    <row r="96" ht="14.25" customHeight="1">
      <c r="A96" s="75"/>
      <c r="B96" s="33">
        <v>95.0</v>
      </c>
      <c r="C96" s="39">
        <f t="shared" si="1"/>
        <v>-823.1860223</v>
      </c>
    </row>
    <row r="97" ht="14.25" customHeight="1">
      <c r="A97" s="75"/>
      <c r="B97" s="33">
        <v>96.0</v>
      </c>
      <c r="C97" s="39">
        <f t="shared" si="1"/>
        <v>-836.5250889</v>
      </c>
    </row>
    <row r="98" ht="14.25" customHeight="1">
      <c r="A98" s="75"/>
      <c r="B98" s="33">
        <v>97.0</v>
      </c>
      <c r="C98" s="39">
        <f t="shared" si="1"/>
        <v>-849.8118351</v>
      </c>
    </row>
    <row r="99" ht="14.25" customHeight="1">
      <c r="A99" s="75"/>
      <c r="B99" s="33">
        <v>98.0</v>
      </c>
      <c r="C99" s="39">
        <f t="shared" si="1"/>
        <v>-863.047159</v>
      </c>
    </row>
    <row r="100" ht="14.25" customHeight="1">
      <c r="A100" s="75"/>
      <c r="B100" s="33">
        <v>99.0</v>
      </c>
      <c r="C100" s="39">
        <f t="shared" si="1"/>
        <v>-876.2319327</v>
      </c>
    </row>
    <row r="101" ht="14.25" customHeight="1">
      <c r="A101" s="75"/>
      <c r="B101" s="33">
        <v>100.0</v>
      </c>
      <c r="C101" s="39">
        <f t="shared" si="1"/>
        <v>-889.3670038</v>
      </c>
    </row>
    <row r="102" ht="14.25" customHeight="1">
      <c r="A102" s="75"/>
      <c r="B102" s="33">
        <v>101.0</v>
      </c>
      <c r="C102" s="39">
        <f t="shared" si="1"/>
        <v>-902.4531962</v>
      </c>
    </row>
    <row r="103" ht="14.25" customHeight="1">
      <c r="A103" s="75"/>
      <c r="B103" s="33">
        <v>102.0</v>
      </c>
      <c r="C103" s="39">
        <f t="shared" si="1"/>
        <v>-915.4913108</v>
      </c>
    </row>
    <row r="104" ht="14.25" customHeight="1">
      <c r="A104" s="75"/>
      <c r="B104" s="33">
        <v>103.0</v>
      </c>
      <c r="C104" s="39">
        <f t="shared" si="1"/>
        <v>-928.4821268</v>
      </c>
    </row>
    <row r="105" ht="14.25" customHeight="1">
      <c r="A105" s="75"/>
      <c r="B105" s="33">
        <v>104.0</v>
      </c>
      <c r="C105" s="39">
        <f t="shared" si="1"/>
        <v>-941.4264022</v>
      </c>
    </row>
    <row r="106" ht="14.25" customHeight="1">
      <c r="A106" s="75"/>
      <c r="B106" s="33">
        <v>105.0</v>
      </c>
      <c r="C106" s="39">
        <f t="shared" si="1"/>
        <v>-954.3248745</v>
      </c>
    </row>
    <row r="107" ht="14.25" customHeight="1">
      <c r="A107" s="75"/>
      <c r="B107" s="33">
        <v>106.0</v>
      </c>
      <c r="C107" s="39">
        <f t="shared" si="1"/>
        <v>-967.1782619</v>
      </c>
    </row>
    <row r="108" ht="14.25" customHeight="1">
      <c r="A108" s="75"/>
      <c r="B108" s="33">
        <v>107.0</v>
      </c>
      <c r="C108" s="39">
        <f t="shared" si="1"/>
        <v>-979.9872636</v>
      </c>
    </row>
    <row r="109" ht="14.25" customHeight="1">
      <c r="A109" s="75"/>
      <c r="B109" s="33">
        <v>108.0</v>
      </c>
      <c r="C109" s="39">
        <f t="shared" si="1"/>
        <v>-992.7525605</v>
      </c>
    </row>
    <row r="110" ht="14.25" customHeight="1">
      <c r="A110" s="75"/>
      <c r="B110" s="33">
        <v>109.0</v>
      </c>
      <c r="C110" s="39">
        <f t="shared" si="1"/>
        <v>-1005.474816</v>
      </c>
    </row>
    <row r="111" ht="14.25" customHeight="1">
      <c r="A111" s="75"/>
      <c r="B111" s="33">
        <v>110.0</v>
      </c>
      <c r="C111" s="39">
        <f t="shared" si="1"/>
        <v>-1018.154677</v>
      </c>
    </row>
    <row r="112" ht="14.25" customHeight="1">
      <c r="A112" s="75"/>
      <c r="B112" s="33">
        <v>111.0</v>
      </c>
      <c r="C112" s="39">
        <f t="shared" si="1"/>
        <v>-1030.792774</v>
      </c>
    </row>
    <row r="113" ht="14.25" customHeight="1">
      <c r="A113" s="75"/>
      <c r="B113" s="33">
        <v>112.0</v>
      </c>
      <c r="C113" s="39">
        <f t="shared" si="1"/>
        <v>-1043.38972</v>
      </c>
    </row>
    <row r="114" ht="14.25" customHeight="1">
      <c r="A114" s="75"/>
      <c r="B114" s="33">
        <v>113.0</v>
      </c>
      <c r="C114" s="39">
        <f t="shared" si="1"/>
        <v>-1055.946116</v>
      </c>
    </row>
    <row r="115" ht="14.25" customHeight="1">
      <c r="A115" s="75"/>
      <c r="B115" s="33">
        <v>114.0</v>
      </c>
      <c r="C115" s="39">
        <f t="shared" si="1"/>
        <v>-1068.462546</v>
      </c>
    </row>
    <row r="116" ht="14.25" customHeight="1">
      <c r="A116" s="75"/>
      <c r="B116" s="33">
        <v>115.0</v>
      </c>
      <c r="C116" s="39">
        <f t="shared" si="1"/>
        <v>-1080.93958</v>
      </c>
    </row>
    <row r="117" ht="14.25" customHeight="1">
      <c r="A117" s="75"/>
      <c r="B117" s="33">
        <v>116.0</v>
      </c>
      <c r="C117" s="39">
        <f t="shared" si="1"/>
        <v>-1093.377775</v>
      </c>
    </row>
    <row r="118" ht="14.25" customHeight="1">
      <c r="A118" s="75"/>
      <c r="B118" s="33">
        <v>117.0</v>
      </c>
      <c r="C118" s="39">
        <f t="shared" si="1"/>
        <v>-1105.777674</v>
      </c>
    </row>
    <row r="119" ht="14.25" customHeight="1">
      <c r="A119" s="75"/>
      <c r="B119" s="33">
        <v>118.0</v>
      </c>
      <c r="C119" s="39">
        <f t="shared" si="1"/>
        <v>-1118.139808</v>
      </c>
    </row>
    <row r="120" ht="14.25" customHeight="1">
      <c r="A120" s="75"/>
      <c r="B120" s="33">
        <v>119.0</v>
      </c>
      <c r="C120" s="39">
        <f t="shared" si="1"/>
        <v>-1130.464696</v>
      </c>
    </row>
    <row r="121" ht="14.25" customHeight="1">
      <c r="A121" s="75"/>
      <c r="B121" s="33">
        <v>120.0</v>
      </c>
      <c r="C121" s="39">
        <f t="shared" si="1"/>
        <v>-1142.752843</v>
      </c>
    </row>
    <row r="122" ht="14.25" customHeight="1">
      <c r="A122" s="75"/>
      <c r="B122" s="33">
        <v>121.0</v>
      </c>
      <c r="C122" s="39">
        <f t="shared" si="1"/>
        <v>-1155.004744</v>
      </c>
    </row>
    <row r="123" ht="14.25" customHeight="1">
      <c r="A123" s="75"/>
      <c r="B123" s="33">
        <v>122.0</v>
      </c>
      <c r="C123" s="39">
        <f t="shared" si="1"/>
        <v>-1167.220882</v>
      </c>
    </row>
    <row r="124" ht="14.25" customHeight="1">
      <c r="A124" s="75"/>
      <c r="B124" s="33">
        <v>123.0</v>
      </c>
      <c r="C124" s="39">
        <f t="shared" si="1"/>
        <v>-1179.401729</v>
      </c>
    </row>
    <row r="125" ht="14.25" customHeight="1">
      <c r="A125" s="75"/>
      <c r="B125" s="33">
        <v>124.0</v>
      </c>
      <c r="C125" s="39">
        <f t="shared" si="1"/>
        <v>-1191.547748</v>
      </c>
    </row>
    <row r="126" ht="14.25" customHeight="1">
      <c r="A126" s="75"/>
      <c r="B126" s="33">
        <v>125.0</v>
      </c>
      <c r="C126" s="39">
        <f t="shared" si="1"/>
        <v>-1203.65939</v>
      </c>
    </row>
    <row r="127" ht="14.25" customHeight="1">
      <c r="A127" s="75"/>
      <c r="B127" s="33">
        <v>126.0</v>
      </c>
      <c r="C127" s="39">
        <f t="shared" si="1"/>
        <v>-1215.737097</v>
      </c>
    </row>
    <row r="128" ht="14.25" customHeight="1">
      <c r="A128" s="75"/>
      <c r="B128" s="33">
        <v>127.0</v>
      </c>
      <c r="C128" s="39">
        <f t="shared" si="1"/>
        <v>-1227.781301</v>
      </c>
    </row>
    <row r="129" ht="14.25" customHeight="1">
      <c r="A129" s="75"/>
      <c r="B129" s="33">
        <v>128.0</v>
      </c>
      <c r="C129" s="39">
        <f t="shared" si="1"/>
        <v>-1239.792424</v>
      </c>
    </row>
    <row r="130" ht="14.25" customHeight="1">
      <c r="A130" s="75"/>
      <c r="B130" s="33">
        <v>129.0</v>
      </c>
      <c r="C130" s="39">
        <f t="shared" si="1"/>
        <v>-1251.77088</v>
      </c>
    </row>
    <row r="131" ht="14.25" customHeight="1">
      <c r="A131" s="75"/>
      <c r="B131" s="33">
        <v>130.0</v>
      </c>
      <c r="C131" s="39">
        <f t="shared" si="1"/>
        <v>-1263.717074</v>
      </c>
    </row>
    <row r="132" ht="14.25" customHeight="1">
      <c r="A132" s="75"/>
      <c r="B132" s="33">
        <v>131.0</v>
      </c>
      <c r="C132" s="39">
        <f t="shared" si="1"/>
        <v>-1275.631403</v>
      </c>
    </row>
    <row r="133" ht="14.25" customHeight="1">
      <c r="A133" s="75"/>
      <c r="B133" s="33">
        <v>132.0</v>
      </c>
      <c r="C133" s="39">
        <f t="shared" si="1"/>
        <v>-1287.514254</v>
      </c>
    </row>
    <row r="134" ht="14.25" customHeight="1">
      <c r="A134" s="75"/>
      <c r="B134" s="33">
        <v>133.0</v>
      </c>
      <c r="C134" s="39">
        <f t="shared" si="1"/>
        <v>-1299.366008</v>
      </c>
    </row>
    <row r="135" ht="14.25" customHeight="1">
      <c r="A135" s="75"/>
      <c r="B135" s="33">
        <v>134.0</v>
      </c>
      <c r="C135" s="39">
        <f t="shared" si="1"/>
        <v>-1311.187037</v>
      </c>
    </row>
    <row r="136" ht="14.25" customHeight="1">
      <c r="A136" s="75"/>
      <c r="B136" s="33">
        <v>135.0</v>
      </c>
      <c r="C136" s="39">
        <f t="shared" si="1"/>
        <v>-1322.977706</v>
      </c>
    </row>
    <row r="137" ht="14.25" customHeight="1">
      <c r="A137" s="75"/>
      <c r="B137" s="33">
        <v>136.0</v>
      </c>
      <c r="C137" s="39">
        <f t="shared" si="1"/>
        <v>-1334.738371</v>
      </c>
    </row>
    <row r="138" ht="14.25" customHeight="1">
      <c r="A138" s="75"/>
      <c r="B138" s="33">
        <v>137.0</v>
      </c>
      <c r="C138" s="39">
        <f t="shared" si="1"/>
        <v>-1346.469383</v>
      </c>
    </row>
    <row r="139" ht="14.25" customHeight="1">
      <c r="A139" s="75"/>
      <c r="B139" s="33">
        <v>138.0</v>
      </c>
      <c r="C139" s="39">
        <f t="shared" si="1"/>
        <v>-1358.171086</v>
      </c>
    </row>
    <row r="140" ht="14.25" customHeight="1">
      <c r="A140" s="75"/>
      <c r="B140" s="33">
        <v>139.0</v>
      </c>
      <c r="C140" s="39">
        <f t="shared" si="1"/>
        <v>-1369.843816</v>
      </c>
    </row>
    <row r="141" ht="14.25" customHeight="1">
      <c r="A141" s="75"/>
      <c r="B141" s="33">
        <v>140.0</v>
      </c>
      <c r="C141" s="39">
        <f t="shared" si="1"/>
        <v>-1381.487902</v>
      </c>
    </row>
    <row r="142" ht="14.25" customHeight="1">
      <c r="A142" s="75"/>
      <c r="B142" s="33">
        <v>141.0</v>
      </c>
      <c r="C142" s="39">
        <f t="shared" si="1"/>
        <v>-1393.103668</v>
      </c>
    </row>
    <row r="143" ht="14.25" customHeight="1">
      <c r="A143" s="75"/>
      <c r="B143" s="33">
        <v>142.0</v>
      </c>
      <c r="C143" s="39">
        <f t="shared" si="1"/>
        <v>-1404.691431</v>
      </c>
    </row>
    <row r="144" ht="14.25" customHeight="1">
      <c r="A144" s="75"/>
      <c r="B144" s="33">
        <v>143.0</v>
      </c>
      <c r="C144" s="39">
        <f t="shared" si="1"/>
        <v>-1416.251502</v>
      </c>
    </row>
    <row r="145" ht="14.25" customHeight="1">
      <c r="A145" s="75"/>
      <c r="B145" s="33">
        <v>144.0</v>
      </c>
      <c r="C145" s="39">
        <f t="shared" si="1"/>
        <v>-1427.784188</v>
      </c>
    </row>
    <row r="146" ht="14.25" customHeight="1">
      <c r="A146" s="75"/>
      <c r="B146" s="33">
        <v>145.0</v>
      </c>
      <c r="C146" s="39">
        <f t="shared" si="1"/>
        <v>-1439.289786</v>
      </c>
    </row>
    <row r="147" ht="14.25" customHeight="1">
      <c r="A147" s="75"/>
      <c r="B147" s="33">
        <v>146.0</v>
      </c>
      <c r="C147" s="39">
        <f t="shared" si="1"/>
        <v>-1450.768591</v>
      </c>
    </row>
    <row r="148" ht="14.25" customHeight="1">
      <c r="A148" s="75"/>
      <c r="B148" s="33">
        <v>147.0</v>
      </c>
      <c r="C148" s="39">
        <f t="shared" si="1"/>
        <v>-1462.220891</v>
      </c>
    </row>
    <row r="149" ht="14.25" customHeight="1">
      <c r="A149" s="75"/>
      <c r="B149" s="33">
        <v>148.0</v>
      </c>
      <c r="C149" s="39">
        <f t="shared" si="1"/>
        <v>-1473.64697</v>
      </c>
    </row>
    <row r="150" ht="14.25" customHeight="1">
      <c r="A150" s="75"/>
      <c r="B150" s="33">
        <v>149.0</v>
      </c>
      <c r="C150" s="39">
        <f t="shared" si="1"/>
        <v>-1485.047106</v>
      </c>
    </row>
    <row r="151" ht="14.25" customHeight="1">
      <c r="A151" s="75"/>
      <c r="B151" s="33">
        <v>150.0</v>
      </c>
      <c r="C151" s="39">
        <f t="shared" si="1"/>
        <v>-1496.421571</v>
      </c>
    </row>
    <row r="152" ht="14.25" customHeight="1">
      <c r="A152" s="75"/>
      <c r="B152" s="33">
        <v>151.0</v>
      </c>
      <c r="C152" s="39">
        <f t="shared" si="1"/>
        <v>-1507.770633</v>
      </c>
    </row>
    <row r="153" ht="14.25" customHeight="1">
      <c r="A153" s="75"/>
      <c r="B153" s="33">
        <v>152.0</v>
      </c>
      <c r="C153" s="39">
        <f t="shared" si="1"/>
        <v>-1519.094556</v>
      </c>
    </row>
    <row r="154" ht="14.25" customHeight="1">
      <c r="A154" s="75"/>
      <c r="B154" s="33">
        <v>153.0</v>
      </c>
      <c r="C154" s="39">
        <f t="shared" si="1"/>
        <v>-1530.393598</v>
      </c>
    </row>
    <row r="155" ht="14.25" customHeight="1">
      <c r="A155" s="75"/>
      <c r="B155" s="33">
        <v>154.0</v>
      </c>
      <c r="C155" s="39">
        <f t="shared" si="1"/>
        <v>-1541.668013</v>
      </c>
    </row>
    <row r="156" ht="14.25" customHeight="1">
      <c r="A156" s="75"/>
      <c r="B156" s="33">
        <v>155.0</v>
      </c>
      <c r="C156" s="39">
        <f t="shared" si="1"/>
        <v>-1552.918051</v>
      </c>
    </row>
    <row r="157" ht="14.25" customHeight="1">
      <c r="A157" s="75"/>
      <c r="B157" s="33">
        <v>156.0</v>
      </c>
      <c r="C157" s="39">
        <f t="shared" si="1"/>
        <v>-1564.143956</v>
      </c>
    </row>
    <row r="158" ht="14.25" customHeight="1">
      <c r="A158" s="75"/>
      <c r="B158" s="33">
        <v>157.0</v>
      </c>
      <c r="C158" s="39">
        <f t="shared" si="1"/>
        <v>-1575.345971</v>
      </c>
    </row>
    <row r="159" ht="14.25" customHeight="1">
      <c r="A159" s="75"/>
      <c r="B159" s="33">
        <v>158.0</v>
      </c>
      <c r="C159" s="39">
        <f t="shared" si="1"/>
        <v>-1586.52433</v>
      </c>
    </row>
    <row r="160" ht="14.25" customHeight="1">
      <c r="A160" s="75"/>
      <c r="B160" s="33">
        <v>159.0</v>
      </c>
      <c r="C160" s="39">
        <f t="shared" si="1"/>
        <v>-1597.679269</v>
      </c>
    </row>
    <row r="161" ht="14.25" customHeight="1">
      <c r="A161" s="75"/>
      <c r="B161" s="33">
        <v>160.0</v>
      </c>
      <c r="C161" s="39">
        <f t="shared" si="1"/>
        <v>-1608.811014</v>
      </c>
    </row>
    <row r="162" ht="14.25" customHeight="1">
      <c r="A162" s="107"/>
      <c r="B162" s="82"/>
    </row>
    <row r="163" ht="14.25" customHeight="1">
      <c r="A163" s="107"/>
      <c r="B163" s="82"/>
    </row>
    <row r="164" ht="14.25" customHeight="1">
      <c r="A164" s="107"/>
      <c r="B164" s="82"/>
    </row>
    <row r="165" ht="14.25" customHeight="1">
      <c r="A165" s="107"/>
      <c r="B165" s="82"/>
    </row>
    <row r="166" ht="14.25" customHeight="1">
      <c r="A166" s="107"/>
      <c r="B166" s="82"/>
    </row>
    <row r="167" ht="14.25" customHeight="1">
      <c r="A167" s="107"/>
      <c r="B167" s="82"/>
    </row>
    <row r="168" ht="14.25" customHeight="1">
      <c r="A168" s="107"/>
      <c r="B168" s="82"/>
    </row>
    <row r="169" ht="14.25" customHeight="1">
      <c r="A169" s="107"/>
      <c r="B169" s="82"/>
    </row>
    <row r="170" ht="14.25" customHeight="1">
      <c r="A170" s="107"/>
      <c r="B170" s="82"/>
    </row>
    <row r="171" ht="14.25" customHeight="1">
      <c r="A171" s="107"/>
      <c r="B171" s="82"/>
    </row>
    <row r="172" ht="14.25" customHeight="1">
      <c r="A172" s="107"/>
      <c r="B172" s="82"/>
    </row>
    <row r="173" ht="14.25" customHeight="1">
      <c r="A173" s="107"/>
      <c r="B173" s="82"/>
    </row>
    <row r="174" ht="14.25" customHeight="1">
      <c r="A174" s="107"/>
      <c r="B174" s="82"/>
    </row>
    <row r="175" ht="14.25" customHeight="1">
      <c r="A175" s="107"/>
      <c r="B175" s="82"/>
    </row>
    <row r="176" ht="14.25" customHeight="1">
      <c r="A176" s="107"/>
      <c r="B176" s="82"/>
    </row>
    <row r="177" ht="14.25" customHeight="1">
      <c r="A177" s="107"/>
      <c r="B177" s="82"/>
    </row>
    <row r="178" ht="14.25" customHeight="1">
      <c r="A178" s="107"/>
      <c r="B178" s="82"/>
    </row>
    <row r="179" ht="14.25" customHeight="1">
      <c r="A179" s="107"/>
      <c r="B179" s="82"/>
    </row>
    <row r="180" ht="14.25" customHeight="1">
      <c r="A180" s="107"/>
      <c r="B180" s="82"/>
    </row>
    <row r="181" ht="14.25" customHeight="1">
      <c r="A181" s="107"/>
      <c r="B181" s="82"/>
    </row>
    <row r="182" ht="14.25" customHeight="1">
      <c r="A182" s="107"/>
      <c r="B182" s="82"/>
    </row>
    <row r="183" ht="14.25" customHeight="1">
      <c r="A183" s="107"/>
      <c r="B183" s="82"/>
    </row>
    <row r="184" ht="14.25" customHeight="1">
      <c r="A184" s="107"/>
      <c r="B184" s="82"/>
    </row>
    <row r="185" ht="14.25" customHeight="1">
      <c r="A185" s="107"/>
      <c r="B185" s="82"/>
    </row>
    <row r="186" ht="14.25" customHeight="1">
      <c r="A186" s="107"/>
      <c r="B186" s="82"/>
    </row>
    <row r="187" ht="14.25" customHeight="1">
      <c r="A187" s="107"/>
      <c r="B187" s="82"/>
    </row>
    <row r="188" ht="14.25" customHeight="1">
      <c r="A188" s="107"/>
      <c r="B188" s="82"/>
    </row>
    <row r="189" ht="14.25" customHeight="1">
      <c r="A189" s="107"/>
      <c r="B189" s="82"/>
    </row>
    <row r="190" ht="14.25" customHeight="1">
      <c r="A190" s="107"/>
      <c r="B190" s="82"/>
    </row>
    <row r="191" ht="14.25" customHeight="1">
      <c r="A191" s="107"/>
      <c r="B191" s="82"/>
    </row>
    <row r="192" ht="14.25" customHeight="1">
      <c r="A192" s="107"/>
      <c r="B192" s="82"/>
    </row>
    <row r="193" ht="14.25" customHeight="1">
      <c r="A193" s="107"/>
      <c r="B193" s="82"/>
    </row>
    <row r="194" ht="14.25" customHeight="1">
      <c r="A194" s="107"/>
      <c r="B194" s="82"/>
    </row>
    <row r="195" ht="14.25" customHeight="1">
      <c r="A195" s="107"/>
      <c r="B195" s="82"/>
    </row>
    <row r="196" ht="14.25" customHeight="1">
      <c r="A196" s="107"/>
      <c r="B196" s="82"/>
    </row>
    <row r="197" ht="14.25" customHeight="1">
      <c r="A197" s="107"/>
      <c r="B197" s="82"/>
    </row>
    <row r="198" ht="14.25" customHeight="1">
      <c r="A198" s="107"/>
      <c r="B198" s="82"/>
    </row>
    <row r="199" ht="14.25" customHeight="1">
      <c r="A199" s="107"/>
      <c r="B199" s="82"/>
    </row>
    <row r="200" ht="14.25" customHeight="1">
      <c r="A200" s="107"/>
      <c r="B200" s="82"/>
    </row>
    <row r="201" ht="14.25" customHeight="1">
      <c r="A201" s="107"/>
      <c r="B201" s="82"/>
    </row>
    <row r="202" ht="14.25" customHeight="1">
      <c r="A202" s="107"/>
      <c r="B202" s="82"/>
    </row>
    <row r="203" ht="14.25" customHeight="1">
      <c r="A203" s="107"/>
      <c r="B203" s="82"/>
    </row>
    <row r="204" ht="14.25" customHeight="1">
      <c r="A204" s="107"/>
      <c r="B204" s="82"/>
    </row>
    <row r="205" ht="14.25" customHeight="1">
      <c r="A205" s="107"/>
      <c r="B205" s="82"/>
    </row>
    <row r="206" ht="14.25" customHeight="1">
      <c r="A206" s="107"/>
      <c r="B206" s="82"/>
    </row>
    <row r="207" ht="14.25" customHeight="1">
      <c r="A207" s="107"/>
      <c r="B207" s="82"/>
    </row>
    <row r="208" ht="14.25" customHeight="1">
      <c r="A208" s="107"/>
      <c r="B208" s="82"/>
    </row>
    <row r="209" ht="14.25" customHeight="1">
      <c r="A209" s="107"/>
      <c r="B209" s="82"/>
    </row>
    <row r="210" ht="14.25" customHeight="1">
      <c r="A210" s="107"/>
      <c r="B210" s="82"/>
    </row>
    <row r="211" ht="14.25" customHeight="1">
      <c r="A211" s="107"/>
      <c r="B211" s="82"/>
    </row>
    <row r="212" ht="14.25" customHeight="1">
      <c r="A212" s="107"/>
      <c r="B212" s="82"/>
    </row>
    <row r="213" ht="14.25" customHeight="1">
      <c r="A213" s="107"/>
      <c r="B213" s="82"/>
    </row>
    <row r="214" ht="14.25" customHeight="1">
      <c r="A214" s="107"/>
      <c r="B214" s="82"/>
    </row>
    <row r="215" ht="14.25" customHeight="1">
      <c r="A215" s="107"/>
      <c r="B215" s="82"/>
    </row>
    <row r="216" ht="14.25" customHeight="1">
      <c r="A216" s="107"/>
      <c r="B216" s="82"/>
    </row>
    <row r="217" ht="14.25" customHeight="1">
      <c r="A217" s="107"/>
      <c r="B217" s="82"/>
    </row>
    <row r="218" ht="14.25" customHeight="1">
      <c r="A218" s="107"/>
      <c r="B218" s="82"/>
    </row>
    <row r="219" ht="14.25" customHeight="1">
      <c r="A219" s="107"/>
      <c r="B219" s="82"/>
    </row>
    <row r="220" ht="14.25" customHeight="1">
      <c r="A220" s="107"/>
      <c r="B220" s="82"/>
    </row>
    <row r="221" ht="14.25" customHeight="1">
      <c r="A221" s="107"/>
      <c r="B221" s="82"/>
    </row>
    <row r="222" ht="14.25" customHeight="1">
      <c r="A222" s="107"/>
      <c r="B222" s="82"/>
    </row>
    <row r="223" ht="14.25" customHeight="1">
      <c r="A223" s="107"/>
      <c r="B223" s="82"/>
    </row>
    <row r="224" ht="14.25" customHeight="1">
      <c r="A224" s="107"/>
      <c r="B224" s="82"/>
    </row>
    <row r="225" ht="14.25" customHeight="1">
      <c r="A225" s="107"/>
      <c r="B225" s="82"/>
    </row>
    <row r="226" ht="14.25" customHeight="1">
      <c r="A226" s="107"/>
      <c r="B226" s="82"/>
    </row>
    <row r="227" ht="14.25" customHeight="1">
      <c r="A227" s="107"/>
      <c r="B227" s="82"/>
    </row>
    <row r="228" ht="14.25" customHeight="1">
      <c r="A228" s="107"/>
      <c r="B228" s="82"/>
    </row>
    <row r="229" ht="14.25" customHeight="1">
      <c r="A229" s="107"/>
      <c r="B229" s="82"/>
    </row>
    <row r="230" ht="14.25" customHeight="1">
      <c r="A230" s="107"/>
      <c r="B230" s="82"/>
    </row>
    <row r="231" ht="14.25" customHeight="1">
      <c r="A231" s="107"/>
      <c r="B231" s="82"/>
    </row>
    <row r="232" ht="14.25" customHeight="1">
      <c r="A232" s="107"/>
      <c r="B232" s="82"/>
    </row>
    <row r="233" ht="14.25" customHeight="1">
      <c r="A233" s="107"/>
      <c r="B233" s="82"/>
    </row>
    <row r="234" ht="14.25" customHeight="1">
      <c r="A234" s="107"/>
      <c r="B234" s="82"/>
    </row>
    <row r="235" ht="14.25" customHeight="1">
      <c r="A235" s="107"/>
      <c r="B235" s="82"/>
    </row>
    <row r="236" ht="14.25" customHeight="1">
      <c r="A236" s="107"/>
      <c r="B236" s="82"/>
    </row>
    <row r="237" ht="14.25" customHeight="1">
      <c r="A237" s="107"/>
      <c r="B237" s="82"/>
    </row>
    <row r="238" ht="14.25" customHeight="1">
      <c r="A238" s="107"/>
      <c r="B238" s="82"/>
    </row>
    <row r="239" ht="14.25" customHeight="1">
      <c r="A239" s="107"/>
      <c r="B239" s="82"/>
    </row>
    <row r="240" ht="14.25" customHeight="1">
      <c r="A240" s="107"/>
      <c r="B240" s="82"/>
    </row>
    <row r="241" ht="14.25" customHeight="1">
      <c r="A241" s="107"/>
      <c r="B241" s="82"/>
    </row>
    <row r="242" ht="14.25" customHeight="1">
      <c r="A242" s="107"/>
      <c r="B242" s="82"/>
    </row>
    <row r="243" ht="14.25" customHeight="1">
      <c r="A243" s="107"/>
      <c r="B243" s="82"/>
    </row>
    <row r="244" ht="14.25" customHeight="1">
      <c r="A244" s="107"/>
      <c r="B244" s="82"/>
    </row>
    <row r="245" ht="14.25" customHeight="1">
      <c r="A245" s="107"/>
      <c r="B245" s="82"/>
    </row>
    <row r="246" ht="14.25" customHeight="1">
      <c r="A246" s="107"/>
      <c r="B246" s="82"/>
    </row>
    <row r="247" ht="14.25" customHeight="1">
      <c r="A247" s="107"/>
      <c r="B247" s="82"/>
    </row>
    <row r="248" ht="14.25" customHeight="1">
      <c r="A248" s="107"/>
      <c r="B248" s="82"/>
    </row>
    <row r="249" ht="14.25" customHeight="1">
      <c r="A249" s="107"/>
      <c r="B249" s="82"/>
    </row>
    <row r="250" ht="14.25" customHeight="1">
      <c r="A250" s="107"/>
      <c r="B250" s="82"/>
    </row>
    <row r="251" ht="14.25" customHeight="1">
      <c r="A251" s="107"/>
      <c r="B251" s="82"/>
    </row>
    <row r="252" ht="14.25" customHeight="1">
      <c r="A252" s="107"/>
      <c r="B252" s="82"/>
    </row>
    <row r="253" ht="14.25" customHeight="1">
      <c r="A253" s="107"/>
      <c r="B253" s="82"/>
    </row>
    <row r="254" ht="14.25" customHeight="1">
      <c r="A254" s="107"/>
      <c r="B254" s="82"/>
    </row>
    <row r="255" ht="14.25" customHeight="1">
      <c r="A255" s="107"/>
      <c r="B255" s="82"/>
    </row>
    <row r="256" ht="14.25" customHeight="1">
      <c r="A256" s="107"/>
      <c r="B256" s="82"/>
    </row>
    <row r="257" ht="14.25" customHeight="1">
      <c r="A257" s="107"/>
      <c r="B257" s="82"/>
    </row>
    <row r="258" ht="14.25" customHeight="1">
      <c r="A258" s="107"/>
      <c r="B258" s="82"/>
    </row>
    <row r="259" ht="14.25" customHeight="1">
      <c r="A259" s="107"/>
      <c r="B259" s="82"/>
    </row>
    <row r="260" ht="14.25" customHeight="1">
      <c r="A260" s="107"/>
      <c r="B260" s="82"/>
    </row>
    <row r="261" ht="14.25" customHeight="1">
      <c r="A261" s="107"/>
      <c r="B261" s="82"/>
    </row>
    <row r="262" ht="14.25" customHeight="1">
      <c r="A262" s="107"/>
      <c r="B262" s="82"/>
    </row>
    <row r="263" ht="14.25" customHeight="1">
      <c r="A263" s="107"/>
      <c r="B263" s="82"/>
    </row>
    <row r="264" ht="14.25" customHeight="1">
      <c r="A264" s="107"/>
      <c r="B264" s="82"/>
    </row>
    <row r="265" ht="14.25" customHeight="1">
      <c r="A265" s="107"/>
      <c r="B265" s="82"/>
    </row>
    <row r="266" ht="14.25" customHeight="1">
      <c r="A266" s="107"/>
      <c r="B266" s="82"/>
    </row>
    <row r="267" ht="14.25" customHeight="1">
      <c r="A267" s="107"/>
      <c r="B267" s="82"/>
    </row>
    <row r="268" ht="14.25" customHeight="1">
      <c r="A268" s="107"/>
      <c r="B268" s="82"/>
    </row>
    <row r="269" ht="14.25" customHeight="1">
      <c r="A269" s="107"/>
      <c r="B269" s="82"/>
    </row>
    <row r="270" ht="14.25" customHeight="1">
      <c r="A270" s="107"/>
      <c r="B270" s="82"/>
    </row>
    <row r="271" ht="14.25" customHeight="1">
      <c r="A271" s="107"/>
      <c r="B271" s="82"/>
    </row>
    <row r="272" ht="14.25" customHeight="1">
      <c r="A272" s="107"/>
      <c r="B272" s="82"/>
    </row>
    <row r="273" ht="14.25" customHeight="1">
      <c r="A273" s="107"/>
      <c r="B273" s="82"/>
    </row>
    <row r="274" ht="14.25" customHeight="1">
      <c r="A274" s="107"/>
      <c r="B274" s="82"/>
    </row>
    <row r="275" ht="14.25" customHeight="1">
      <c r="A275" s="107"/>
      <c r="B275" s="82"/>
    </row>
    <row r="276" ht="14.25" customHeight="1">
      <c r="A276" s="107"/>
      <c r="B276" s="82"/>
    </row>
    <row r="277" ht="14.25" customHeight="1">
      <c r="A277" s="107"/>
      <c r="B277" s="82"/>
    </row>
    <row r="278" ht="14.25" customHeight="1">
      <c r="A278" s="107"/>
      <c r="B278" s="82"/>
    </row>
    <row r="279" ht="14.25" customHeight="1">
      <c r="A279" s="107"/>
      <c r="B279" s="82"/>
    </row>
    <row r="280" ht="14.25" customHeight="1">
      <c r="A280" s="107"/>
      <c r="B280" s="82"/>
    </row>
    <row r="281" ht="14.25" customHeight="1">
      <c r="A281" s="107"/>
      <c r="B281" s="82"/>
    </row>
    <row r="282" ht="14.25" customHeight="1">
      <c r="A282" s="107"/>
      <c r="B282" s="82"/>
    </row>
    <row r="283" ht="14.25" customHeight="1">
      <c r="A283" s="107"/>
      <c r="B283" s="82"/>
    </row>
    <row r="284" ht="14.25" customHeight="1">
      <c r="A284" s="107"/>
      <c r="B284" s="82"/>
    </row>
    <row r="285" ht="14.25" customHeight="1">
      <c r="A285" s="107"/>
      <c r="B285" s="82"/>
    </row>
    <row r="286" ht="14.25" customHeight="1">
      <c r="A286" s="107"/>
      <c r="B286" s="82"/>
    </row>
    <row r="287" ht="14.25" customHeight="1">
      <c r="A287" s="107"/>
      <c r="B287" s="82"/>
    </row>
    <row r="288" ht="14.25" customHeight="1">
      <c r="A288" s="107"/>
      <c r="B288" s="82"/>
    </row>
    <row r="289" ht="14.25" customHeight="1">
      <c r="A289" s="107"/>
      <c r="B289" s="82"/>
    </row>
    <row r="290" ht="14.25" customHeight="1">
      <c r="A290" s="107"/>
      <c r="B290" s="82"/>
    </row>
    <row r="291" ht="14.25" customHeight="1">
      <c r="A291" s="107"/>
      <c r="B291" s="82"/>
    </row>
    <row r="292" ht="14.25" customHeight="1">
      <c r="A292" s="107"/>
      <c r="B292" s="82"/>
    </row>
    <row r="293" ht="14.25" customHeight="1">
      <c r="A293" s="107"/>
      <c r="B293" s="82"/>
    </row>
    <row r="294" ht="14.25" customHeight="1">
      <c r="A294" s="107"/>
      <c r="B294" s="82"/>
    </row>
    <row r="295" ht="14.25" customHeight="1">
      <c r="A295" s="107"/>
      <c r="B295" s="82"/>
    </row>
    <row r="296" ht="14.25" customHeight="1">
      <c r="A296" s="107"/>
      <c r="B296" s="82"/>
    </row>
    <row r="297" ht="14.25" customHeight="1">
      <c r="A297" s="107"/>
      <c r="B297" s="82"/>
    </row>
    <row r="298" ht="14.25" customHeight="1">
      <c r="A298" s="107"/>
      <c r="B298" s="82"/>
    </row>
    <row r="299" ht="14.25" customHeight="1">
      <c r="A299" s="107"/>
      <c r="B299" s="82"/>
    </row>
    <row r="300" ht="14.25" customHeight="1">
      <c r="A300" s="107"/>
      <c r="B300" s="82"/>
    </row>
    <row r="301" ht="14.25" customHeight="1">
      <c r="A301" s="107"/>
      <c r="B301" s="82"/>
    </row>
    <row r="302" ht="14.25" customHeight="1">
      <c r="A302" s="107"/>
      <c r="B302" s="82"/>
    </row>
    <row r="303" ht="14.25" customHeight="1">
      <c r="A303" s="107"/>
      <c r="B303" s="82"/>
    </row>
    <row r="304" ht="14.25" customHeight="1">
      <c r="A304" s="107"/>
      <c r="B304" s="82"/>
    </row>
    <row r="305" ht="14.25" customHeight="1">
      <c r="A305" s="107"/>
      <c r="B305" s="82"/>
    </row>
    <row r="306" ht="14.25" customHeight="1">
      <c r="A306" s="107"/>
      <c r="B306" s="82"/>
    </row>
    <row r="307" ht="14.25" customHeight="1">
      <c r="A307" s="107"/>
      <c r="B307" s="82"/>
    </row>
    <row r="308" ht="14.25" customHeight="1">
      <c r="A308" s="107"/>
      <c r="B308" s="82"/>
    </row>
    <row r="309" ht="14.25" customHeight="1">
      <c r="A309" s="107"/>
      <c r="B309" s="82"/>
    </row>
    <row r="310" ht="14.25" customHeight="1">
      <c r="A310" s="107"/>
      <c r="B310" s="82"/>
    </row>
    <row r="311" ht="14.25" customHeight="1">
      <c r="A311" s="107"/>
      <c r="B311" s="82"/>
    </row>
    <row r="312" ht="14.25" customHeight="1">
      <c r="A312" s="107"/>
      <c r="B312" s="82"/>
    </row>
    <row r="313" ht="14.25" customHeight="1">
      <c r="A313" s="107"/>
      <c r="B313" s="82"/>
    </row>
    <row r="314" ht="14.25" customHeight="1">
      <c r="A314" s="107"/>
      <c r="B314" s="82"/>
    </row>
    <row r="315" ht="14.25" customHeight="1">
      <c r="A315" s="107"/>
      <c r="B315" s="82"/>
    </row>
    <row r="316" ht="14.25" customHeight="1">
      <c r="A316" s="107"/>
      <c r="B316" s="82"/>
    </row>
    <row r="317" ht="14.25" customHeight="1">
      <c r="A317" s="107"/>
      <c r="B317" s="82"/>
    </row>
    <row r="318" ht="14.25" customHeight="1">
      <c r="A318" s="107"/>
      <c r="B318" s="82"/>
    </row>
    <row r="319" ht="14.25" customHeight="1">
      <c r="A319" s="107"/>
      <c r="B319" s="82"/>
    </row>
    <row r="320" ht="14.25" customHeight="1">
      <c r="A320" s="107"/>
      <c r="B320" s="82"/>
    </row>
    <row r="321" ht="14.25" customHeight="1">
      <c r="A321" s="107"/>
      <c r="B321" s="82"/>
    </row>
    <row r="322" ht="14.25" customHeight="1">
      <c r="A322" s="107"/>
      <c r="B322" s="82"/>
    </row>
    <row r="323" ht="14.25" customHeight="1">
      <c r="A323" s="107"/>
      <c r="B323" s="82"/>
    </row>
    <row r="324" ht="14.25" customHeight="1">
      <c r="A324" s="107"/>
      <c r="B324" s="82"/>
    </row>
    <row r="325" ht="14.25" customHeight="1">
      <c r="A325" s="107"/>
      <c r="B325" s="82"/>
    </row>
    <row r="326" ht="14.25" customHeight="1">
      <c r="A326" s="107"/>
      <c r="B326" s="82"/>
    </row>
    <row r="327" ht="14.25" customHeight="1">
      <c r="A327" s="107"/>
      <c r="B327" s="82"/>
    </row>
    <row r="328" ht="14.25" customHeight="1">
      <c r="A328" s="107"/>
      <c r="B328" s="82"/>
    </row>
    <row r="329" ht="14.25" customHeight="1">
      <c r="A329" s="107"/>
      <c r="B329" s="82"/>
    </row>
    <row r="330" ht="14.25" customHeight="1">
      <c r="A330" s="107"/>
      <c r="B330" s="82"/>
    </row>
    <row r="331" ht="14.25" customHeight="1">
      <c r="A331" s="107"/>
      <c r="B331" s="82"/>
    </row>
    <row r="332" ht="14.25" customHeight="1">
      <c r="A332" s="107"/>
      <c r="B332" s="82"/>
    </row>
    <row r="333" ht="14.25" customHeight="1">
      <c r="A333" s="107"/>
      <c r="B333" s="82"/>
    </row>
    <row r="334" ht="14.25" customHeight="1">
      <c r="A334" s="107"/>
      <c r="B334" s="82"/>
    </row>
    <row r="335" ht="14.25" customHeight="1">
      <c r="A335" s="107"/>
      <c r="B335" s="82"/>
    </row>
    <row r="336" ht="14.25" customHeight="1">
      <c r="A336" s="107"/>
      <c r="B336" s="82"/>
    </row>
    <row r="337" ht="14.25" customHeight="1">
      <c r="A337" s="107"/>
      <c r="B337" s="82"/>
    </row>
    <row r="338" ht="14.25" customHeight="1">
      <c r="A338" s="107"/>
      <c r="B338" s="82"/>
    </row>
    <row r="339" ht="14.25" customHeight="1">
      <c r="A339" s="107"/>
      <c r="B339" s="82"/>
    </row>
    <row r="340" ht="14.25" customHeight="1">
      <c r="A340" s="107"/>
      <c r="B340" s="82"/>
    </row>
    <row r="341" ht="14.25" customHeight="1">
      <c r="A341" s="107"/>
      <c r="B341" s="82"/>
    </row>
    <row r="342" ht="14.25" customHeight="1">
      <c r="A342" s="107"/>
      <c r="B342" s="82"/>
    </row>
    <row r="343" ht="14.25" customHeight="1">
      <c r="A343" s="107"/>
      <c r="B343" s="82"/>
    </row>
    <row r="344" ht="14.25" customHeight="1">
      <c r="A344" s="107"/>
      <c r="B344" s="82"/>
    </row>
    <row r="345" ht="14.25" customHeight="1">
      <c r="A345" s="107"/>
      <c r="B345" s="82"/>
    </row>
    <row r="346" ht="14.25" customHeight="1">
      <c r="A346" s="107"/>
      <c r="B346" s="82"/>
    </row>
    <row r="347" ht="14.25" customHeight="1">
      <c r="A347" s="107"/>
      <c r="B347" s="82"/>
    </row>
    <row r="348" ht="14.25" customHeight="1">
      <c r="A348" s="107"/>
      <c r="B348" s="82"/>
    </row>
    <row r="349" ht="14.25" customHeight="1">
      <c r="A349" s="107"/>
      <c r="B349" s="82"/>
    </row>
    <row r="350" ht="14.25" customHeight="1">
      <c r="A350" s="107"/>
      <c r="B350" s="82"/>
    </row>
    <row r="351" ht="14.25" customHeight="1">
      <c r="A351" s="107"/>
      <c r="B351" s="82"/>
    </row>
    <row r="352" ht="14.25" customHeight="1">
      <c r="A352" s="107"/>
      <c r="B352" s="82"/>
    </row>
    <row r="353" ht="14.25" customHeight="1">
      <c r="A353" s="107"/>
      <c r="B353" s="82"/>
    </row>
    <row r="354" ht="14.25" customHeight="1">
      <c r="A354" s="107"/>
      <c r="B354" s="82"/>
    </row>
    <row r="355" ht="14.25" customHeight="1">
      <c r="A355" s="107"/>
      <c r="B355" s="82"/>
    </row>
    <row r="356" ht="14.25" customHeight="1">
      <c r="A356" s="107"/>
      <c r="B356" s="82"/>
    </row>
    <row r="357" ht="14.25" customHeight="1">
      <c r="A357" s="107"/>
      <c r="B357" s="82"/>
    </row>
    <row r="358" ht="14.25" customHeight="1">
      <c r="A358" s="107"/>
      <c r="B358" s="82"/>
    </row>
    <row r="359" ht="14.25" customHeight="1">
      <c r="A359" s="107"/>
      <c r="B359" s="82"/>
    </row>
    <row r="360" ht="14.25" customHeight="1">
      <c r="A360" s="107"/>
      <c r="B360" s="82"/>
    </row>
    <row r="361" ht="14.25" customHeight="1">
      <c r="A361" s="107"/>
      <c r="B361" s="82"/>
    </row>
    <row r="362" ht="15.75" customHeight="1">
      <c r="A362" s="107"/>
    </row>
    <row r="363" ht="15.75" customHeight="1">
      <c r="A363" s="107"/>
    </row>
    <row r="364" ht="15.75" customHeight="1">
      <c r="A364" s="107"/>
    </row>
    <row r="365" ht="15.75" customHeight="1">
      <c r="A365" s="107"/>
    </row>
    <row r="366" ht="15.75" customHeight="1">
      <c r="A366" s="107"/>
    </row>
    <row r="367" ht="15.75" customHeight="1">
      <c r="A367" s="107"/>
    </row>
    <row r="368" ht="15.75" customHeight="1">
      <c r="A368" s="107"/>
    </row>
    <row r="369" ht="15.75" customHeight="1">
      <c r="A369" s="107"/>
    </row>
    <row r="370" ht="15.75" customHeight="1">
      <c r="A370" s="107"/>
    </row>
    <row r="371" ht="15.75" customHeight="1">
      <c r="A371" s="107"/>
    </row>
    <row r="372" ht="15.75" customHeight="1">
      <c r="A372" s="107"/>
    </row>
    <row r="373" ht="15.75" customHeight="1">
      <c r="A373" s="107"/>
    </row>
    <row r="374" ht="15.75" customHeight="1">
      <c r="A374" s="107"/>
    </row>
    <row r="375" ht="15.75" customHeight="1">
      <c r="A375" s="107"/>
    </row>
    <row r="376" ht="15.75" customHeight="1">
      <c r="A376" s="107"/>
    </row>
    <row r="377" ht="15.75" customHeight="1">
      <c r="A377" s="107"/>
    </row>
    <row r="378" ht="15.75" customHeight="1">
      <c r="A378" s="107"/>
    </row>
    <row r="379" ht="15.75" customHeight="1">
      <c r="A379" s="107"/>
    </row>
    <row r="380" ht="15.75" customHeight="1">
      <c r="A380" s="107"/>
    </row>
    <row r="381" ht="15.75" customHeight="1">
      <c r="A381" s="107"/>
    </row>
    <row r="382" ht="15.75" customHeight="1">
      <c r="A382" s="107"/>
    </row>
    <row r="383" ht="15.75" customHeight="1">
      <c r="A383" s="107"/>
    </row>
    <row r="384" ht="15.75" customHeight="1">
      <c r="A384" s="107"/>
    </row>
    <row r="385" ht="15.75" customHeight="1">
      <c r="A385" s="107"/>
    </row>
    <row r="386" ht="15.75" customHeight="1">
      <c r="A386" s="107"/>
    </row>
    <row r="387" ht="15.75" customHeight="1">
      <c r="A387" s="107"/>
    </row>
    <row r="388" ht="15.75" customHeight="1">
      <c r="A388" s="107"/>
    </row>
    <row r="389" ht="15.75" customHeight="1">
      <c r="A389" s="107"/>
    </row>
    <row r="390" ht="15.75" customHeight="1">
      <c r="A390" s="107"/>
    </row>
    <row r="391" ht="15.75" customHeight="1">
      <c r="A391" s="107"/>
    </row>
    <row r="392" ht="15.75" customHeight="1">
      <c r="A392" s="107"/>
    </row>
    <row r="393" ht="15.75" customHeight="1">
      <c r="A393" s="107"/>
    </row>
    <row r="394" ht="15.75" customHeight="1">
      <c r="A394" s="107"/>
    </row>
    <row r="395" ht="15.75" customHeight="1">
      <c r="A395" s="107"/>
    </row>
    <row r="396" ht="15.75" customHeight="1">
      <c r="A396" s="107"/>
    </row>
    <row r="397" ht="15.75" customHeight="1">
      <c r="A397" s="107"/>
    </row>
    <row r="398" ht="15.75" customHeight="1">
      <c r="A398" s="107"/>
    </row>
    <row r="399" ht="15.75" customHeight="1">
      <c r="A399" s="107"/>
    </row>
    <row r="400" ht="15.75" customHeight="1">
      <c r="A400" s="107"/>
    </row>
    <row r="401" ht="15.75" customHeight="1">
      <c r="A401" s="107"/>
    </row>
    <row r="402" ht="15.75" customHeight="1">
      <c r="A402" s="107"/>
    </row>
    <row r="403" ht="15.75" customHeight="1">
      <c r="A403" s="107"/>
    </row>
    <row r="404" ht="15.75" customHeight="1">
      <c r="A404" s="107"/>
    </row>
    <row r="405" ht="15.75" customHeight="1">
      <c r="A405" s="107"/>
    </row>
    <row r="406" ht="15.75" customHeight="1">
      <c r="A406" s="107"/>
    </row>
    <row r="407" ht="15.75" customHeight="1">
      <c r="A407" s="107"/>
    </row>
    <row r="408" ht="15.75" customHeight="1">
      <c r="A408" s="107"/>
    </row>
    <row r="409" ht="15.75" customHeight="1">
      <c r="A409" s="107"/>
    </row>
    <row r="410" ht="15.75" customHeight="1">
      <c r="A410" s="107"/>
    </row>
    <row r="411" ht="15.75" customHeight="1">
      <c r="A411" s="107"/>
    </row>
    <row r="412" ht="15.75" customHeight="1">
      <c r="A412" s="107"/>
    </row>
    <row r="413" ht="15.75" customHeight="1">
      <c r="A413" s="107"/>
    </row>
    <row r="414" ht="15.75" customHeight="1">
      <c r="A414" s="107"/>
    </row>
    <row r="415" ht="15.75" customHeight="1">
      <c r="A415" s="107"/>
    </row>
    <row r="416" ht="15.75" customHeight="1">
      <c r="A416" s="107"/>
    </row>
    <row r="417" ht="15.75" customHeight="1">
      <c r="A417" s="107"/>
    </row>
    <row r="418" ht="15.75" customHeight="1">
      <c r="A418" s="107"/>
    </row>
    <row r="419" ht="15.75" customHeight="1">
      <c r="A419" s="107"/>
    </row>
    <row r="420" ht="15.75" customHeight="1">
      <c r="A420" s="107"/>
    </row>
    <row r="421" ht="15.75" customHeight="1">
      <c r="A421" s="107"/>
    </row>
    <row r="422" ht="15.75" customHeight="1">
      <c r="A422" s="107"/>
    </row>
    <row r="423" ht="15.75" customHeight="1">
      <c r="A423" s="107"/>
    </row>
    <row r="424" ht="15.75" customHeight="1">
      <c r="A424" s="107"/>
    </row>
    <row r="425" ht="15.75" customHeight="1">
      <c r="A425" s="107"/>
    </row>
    <row r="426" ht="15.75" customHeight="1">
      <c r="A426" s="107"/>
    </row>
    <row r="427" ht="15.75" customHeight="1">
      <c r="A427" s="107"/>
    </row>
    <row r="428" ht="15.75" customHeight="1">
      <c r="A428" s="107"/>
    </row>
    <row r="429" ht="15.75" customHeight="1">
      <c r="A429" s="107"/>
    </row>
    <row r="430" ht="15.75" customHeight="1">
      <c r="A430" s="107"/>
    </row>
    <row r="431" ht="15.75" customHeight="1">
      <c r="A431" s="107"/>
    </row>
    <row r="432" ht="15.75" customHeight="1">
      <c r="A432" s="107"/>
    </row>
    <row r="433" ht="15.75" customHeight="1">
      <c r="A433" s="107"/>
    </row>
    <row r="434" ht="15.75" customHeight="1">
      <c r="A434" s="107"/>
    </row>
    <row r="435" ht="15.75" customHeight="1">
      <c r="A435" s="107"/>
    </row>
    <row r="436" ht="15.75" customHeight="1">
      <c r="A436" s="107"/>
    </row>
    <row r="437" ht="15.75" customHeight="1">
      <c r="A437" s="107"/>
    </row>
    <row r="438" ht="15.75" customHeight="1">
      <c r="A438" s="107"/>
    </row>
    <row r="439" ht="15.75" customHeight="1">
      <c r="A439" s="107"/>
    </row>
    <row r="440" ht="15.75" customHeight="1">
      <c r="A440" s="107"/>
    </row>
    <row r="441" ht="15.75" customHeight="1">
      <c r="A441" s="107"/>
    </row>
    <row r="442" ht="15.75" customHeight="1">
      <c r="A442" s="107"/>
    </row>
    <row r="443" ht="15.75" customHeight="1">
      <c r="A443" s="107"/>
    </row>
    <row r="444" ht="15.75" customHeight="1">
      <c r="A444" s="107"/>
    </row>
    <row r="445" ht="15.75" customHeight="1">
      <c r="A445" s="107"/>
    </row>
    <row r="446" ht="15.75" customHeight="1">
      <c r="A446" s="107"/>
    </row>
    <row r="447" ht="15.75" customHeight="1">
      <c r="A447" s="107"/>
    </row>
    <row r="448" ht="15.75" customHeight="1">
      <c r="A448" s="107"/>
    </row>
    <row r="449" ht="15.75" customHeight="1">
      <c r="A449" s="107"/>
    </row>
    <row r="450" ht="15.75" customHeight="1">
      <c r="A450" s="107"/>
    </row>
    <row r="451" ht="15.75" customHeight="1">
      <c r="A451" s="107"/>
    </row>
    <row r="452" ht="15.75" customHeight="1">
      <c r="A452" s="107"/>
    </row>
    <row r="453" ht="15.75" customHeight="1">
      <c r="A453" s="107"/>
    </row>
    <row r="454" ht="15.75" customHeight="1">
      <c r="A454" s="107"/>
    </row>
    <row r="455" ht="15.75" customHeight="1">
      <c r="A455" s="107"/>
    </row>
    <row r="456" ht="15.75" customHeight="1">
      <c r="A456" s="107"/>
    </row>
    <row r="457" ht="15.75" customHeight="1">
      <c r="A457" s="107"/>
    </row>
    <row r="458" ht="15.75" customHeight="1">
      <c r="A458" s="107"/>
    </row>
    <row r="459" ht="15.75" customHeight="1">
      <c r="A459" s="107"/>
    </row>
    <row r="460" ht="15.75" customHeight="1">
      <c r="A460" s="107"/>
    </row>
    <row r="461" ht="15.75" customHeight="1">
      <c r="A461" s="107"/>
    </row>
    <row r="462" ht="15.75" customHeight="1">
      <c r="A462" s="107"/>
    </row>
    <row r="463" ht="15.75" customHeight="1">
      <c r="A463" s="107"/>
    </row>
    <row r="464" ht="15.75" customHeight="1">
      <c r="A464" s="107"/>
    </row>
    <row r="465" ht="15.75" customHeight="1">
      <c r="A465" s="107"/>
    </row>
    <row r="466" ht="15.75" customHeight="1">
      <c r="A466" s="107"/>
    </row>
    <row r="467" ht="15.75" customHeight="1">
      <c r="A467" s="107"/>
    </row>
    <row r="468" ht="15.75" customHeight="1">
      <c r="A468" s="107"/>
    </row>
    <row r="469" ht="15.75" customHeight="1">
      <c r="A469" s="107"/>
    </row>
    <row r="470" ht="15.75" customHeight="1">
      <c r="A470" s="107"/>
    </row>
    <row r="471" ht="15.75" customHeight="1">
      <c r="A471" s="107"/>
    </row>
    <row r="472" ht="15.75" customHeight="1">
      <c r="A472" s="107"/>
    </row>
    <row r="473" ht="15.75" customHeight="1">
      <c r="A473" s="107"/>
    </row>
    <row r="474" ht="15.75" customHeight="1">
      <c r="A474" s="107"/>
    </row>
    <row r="475" ht="15.75" customHeight="1">
      <c r="A475" s="107"/>
    </row>
    <row r="476" ht="15.75" customHeight="1">
      <c r="A476" s="107"/>
    </row>
    <row r="477" ht="15.75" customHeight="1">
      <c r="A477" s="107"/>
    </row>
    <row r="478" ht="15.75" customHeight="1">
      <c r="A478" s="107"/>
    </row>
    <row r="479" ht="15.75" customHeight="1">
      <c r="A479" s="107"/>
    </row>
    <row r="480" ht="15.75" customHeight="1">
      <c r="A480" s="107"/>
    </row>
    <row r="481" ht="15.75" customHeight="1">
      <c r="A481" s="107"/>
    </row>
    <row r="482" ht="15.75" customHeight="1">
      <c r="A482" s="107"/>
    </row>
    <row r="483" ht="15.75" customHeight="1">
      <c r="A483" s="107"/>
    </row>
    <row r="484" ht="15.75" customHeight="1">
      <c r="A484" s="107"/>
    </row>
    <row r="485" ht="15.75" customHeight="1">
      <c r="A485" s="107"/>
    </row>
    <row r="486" ht="15.75" customHeight="1">
      <c r="A486" s="107"/>
    </row>
    <row r="487" ht="15.75" customHeight="1">
      <c r="A487" s="107"/>
    </row>
    <row r="488" ht="15.75" customHeight="1">
      <c r="A488" s="107"/>
    </row>
    <row r="489" ht="15.75" customHeight="1">
      <c r="A489" s="107"/>
    </row>
    <row r="490" ht="15.75" customHeight="1">
      <c r="A490" s="107"/>
    </row>
    <row r="491" ht="15.75" customHeight="1">
      <c r="A491" s="107"/>
    </row>
    <row r="492" ht="15.75" customHeight="1">
      <c r="A492" s="107"/>
    </row>
    <row r="493" ht="15.75" customHeight="1">
      <c r="A493" s="107"/>
    </row>
    <row r="494" ht="15.75" customHeight="1">
      <c r="A494" s="107"/>
    </row>
    <row r="495" ht="15.75" customHeight="1">
      <c r="A495" s="107"/>
    </row>
    <row r="496" ht="15.75" customHeight="1">
      <c r="A496" s="107"/>
    </row>
    <row r="497" ht="15.75" customHeight="1">
      <c r="A497" s="107"/>
    </row>
    <row r="498" ht="15.75" customHeight="1">
      <c r="A498" s="107"/>
    </row>
    <row r="499" ht="15.75" customHeight="1">
      <c r="A499" s="107"/>
    </row>
    <row r="500" ht="15.75" customHeight="1">
      <c r="A500" s="107"/>
    </row>
    <row r="501" ht="15.75" customHeight="1">
      <c r="A501" s="107"/>
    </row>
    <row r="502" ht="15.75" customHeight="1">
      <c r="A502" s="107"/>
    </row>
    <row r="503" ht="15.75" customHeight="1">
      <c r="A503" s="107"/>
    </row>
    <row r="504" ht="15.75" customHeight="1">
      <c r="A504" s="107"/>
    </row>
    <row r="505" ht="15.75" customHeight="1">
      <c r="A505" s="107"/>
    </row>
    <row r="506" ht="15.75" customHeight="1">
      <c r="A506" s="107"/>
    </row>
    <row r="507" ht="15.75" customHeight="1">
      <c r="A507" s="107"/>
    </row>
    <row r="508" ht="15.75" customHeight="1">
      <c r="A508" s="107"/>
    </row>
    <row r="509" ht="15.75" customHeight="1">
      <c r="A509" s="107"/>
    </row>
    <row r="510" ht="15.75" customHeight="1">
      <c r="A510" s="107"/>
    </row>
    <row r="511" ht="15.75" customHeight="1">
      <c r="A511" s="107"/>
    </row>
    <row r="512" ht="15.75" customHeight="1">
      <c r="A512" s="107"/>
    </row>
    <row r="513" ht="15.75" customHeight="1">
      <c r="A513" s="107"/>
    </row>
    <row r="514" ht="15.75" customHeight="1">
      <c r="A514" s="107"/>
    </row>
    <row r="515" ht="15.75" customHeight="1">
      <c r="A515" s="107"/>
    </row>
    <row r="516" ht="15.75" customHeight="1">
      <c r="A516" s="107"/>
    </row>
    <row r="517" ht="15.75" customHeight="1">
      <c r="A517" s="107"/>
    </row>
    <row r="518" ht="15.75" customHeight="1">
      <c r="A518" s="107"/>
    </row>
    <row r="519" ht="15.75" customHeight="1">
      <c r="A519" s="107"/>
    </row>
    <row r="520" ht="15.75" customHeight="1">
      <c r="A520" s="107"/>
    </row>
    <row r="521" ht="15.75" customHeight="1">
      <c r="A521" s="107"/>
    </row>
    <row r="522" ht="15.75" customHeight="1">
      <c r="A522" s="107"/>
    </row>
    <row r="523" ht="15.75" customHeight="1">
      <c r="A523" s="107"/>
    </row>
    <row r="524" ht="15.75" customHeight="1">
      <c r="A524" s="107"/>
    </row>
    <row r="525" ht="15.75" customHeight="1">
      <c r="A525" s="107"/>
    </row>
    <row r="526" ht="15.75" customHeight="1">
      <c r="A526" s="107"/>
    </row>
    <row r="527" ht="15.75" customHeight="1">
      <c r="A527" s="107"/>
    </row>
    <row r="528" ht="15.75" customHeight="1">
      <c r="A528" s="107"/>
    </row>
    <row r="529" ht="15.75" customHeight="1">
      <c r="A529" s="107"/>
    </row>
    <row r="530" ht="15.75" customHeight="1">
      <c r="A530" s="107"/>
    </row>
    <row r="531" ht="15.75" customHeight="1">
      <c r="A531" s="107"/>
    </row>
    <row r="532" ht="15.75" customHeight="1">
      <c r="A532" s="107"/>
    </row>
    <row r="533" ht="15.75" customHeight="1">
      <c r="A533" s="107"/>
    </row>
    <row r="534" ht="15.75" customHeight="1">
      <c r="A534" s="107"/>
    </row>
    <row r="535" ht="15.75" customHeight="1">
      <c r="A535" s="107"/>
    </row>
    <row r="536" ht="15.75" customHeight="1">
      <c r="A536" s="107"/>
    </row>
    <row r="537" ht="15.75" customHeight="1">
      <c r="A537" s="107"/>
    </row>
    <row r="538" ht="15.75" customHeight="1">
      <c r="A538" s="107"/>
    </row>
    <row r="539" ht="15.75" customHeight="1">
      <c r="A539" s="107"/>
    </row>
    <row r="540" ht="15.75" customHeight="1">
      <c r="A540" s="107"/>
    </row>
    <row r="541" ht="15.75" customHeight="1">
      <c r="A541" s="107"/>
    </row>
    <row r="542" ht="15.75" customHeight="1">
      <c r="A542" s="107"/>
    </row>
    <row r="543" ht="15.75" customHeight="1">
      <c r="A543" s="107"/>
    </row>
    <row r="544" ht="15.75" customHeight="1">
      <c r="A544" s="107"/>
    </row>
    <row r="545" ht="15.75" customHeight="1">
      <c r="A545" s="107"/>
    </row>
    <row r="546" ht="15.75" customHeight="1">
      <c r="A546" s="107"/>
    </row>
    <row r="547" ht="15.75" customHeight="1">
      <c r="A547" s="107"/>
    </row>
    <row r="548" ht="15.75" customHeight="1">
      <c r="A548" s="107"/>
    </row>
    <row r="549" ht="15.75" customHeight="1">
      <c r="A549" s="107"/>
    </row>
    <row r="550" ht="15.75" customHeight="1">
      <c r="A550" s="107"/>
    </row>
    <row r="551" ht="15.75" customHeight="1">
      <c r="A551" s="107"/>
    </row>
    <row r="552" ht="15.75" customHeight="1">
      <c r="A552" s="107"/>
    </row>
    <row r="553" ht="15.75" customHeight="1">
      <c r="A553" s="107"/>
    </row>
    <row r="554" ht="15.75" customHeight="1">
      <c r="A554" s="107"/>
    </row>
    <row r="555" ht="15.75" customHeight="1">
      <c r="A555" s="107"/>
    </row>
    <row r="556" ht="15.75" customHeight="1">
      <c r="A556" s="107"/>
    </row>
    <row r="557" ht="15.75" customHeight="1">
      <c r="A557" s="107"/>
    </row>
    <row r="558" ht="15.75" customHeight="1">
      <c r="A558" s="107"/>
    </row>
    <row r="559" ht="15.75" customHeight="1">
      <c r="A559" s="107"/>
    </row>
    <row r="560" ht="15.75" customHeight="1">
      <c r="A560" s="107"/>
    </row>
    <row r="561" ht="15.75" customHeight="1">
      <c r="A561" s="107"/>
    </row>
    <row r="562" ht="15.75" customHeight="1">
      <c r="A562" s="107"/>
    </row>
    <row r="563" ht="15.75" customHeight="1">
      <c r="A563" s="107"/>
    </row>
    <row r="564" ht="15.75" customHeight="1">
      <c r="A564" s="107"/>
    </row>
    <row r="565" ht="15.75" customHeight="1">
      <c r="A565" s="107"/>
    </row>
    <row r="566" ht="15.75" customHeight="1">
      <c r="A566" s="107"/>
    </row>
    <row r="567" ht="15.75" customHeight="1">
      <c r="A567" s="107"/>
    </row>
    <row r="568" ht="15.75" customHeight="1">
      <c r="A568" s="107"/>
    </row>
    <row r="569" ht="15.75" customHeight="1">
      <c r="A569" s="107"/>
    </row>
    <row r="570" ht="15.75" customHeight="1">
      <c r="A570" s="107"/>
    </row>
    <row r="571" ht="15.75" customHeight="1">
      <c r="A571" s="107"/>
    </row>
    <row r="572" ht="15.75" customHeight="1">
      <c r="A572" s="107"/>
    </row>
    <row r="573" ht="15.75" customHeight="1">
      <c r="A573" s="107"/>
    </row>
    <row r="574" ht="15.75" customHeight="1">
      <c r="A574" s="107"/>
    </row>
    <row r="575" ht="15.75" customHeight="1">
      <c r="A575" s="107"/>
    </row>
    <row r="576" ht="15.75" customHeight="1">
      <c r="A576" s="107"/>
    </row>
    <row r="577" ht="15.75" customHeight="1">
      <c r="A577" s="107"/>
    </row>
    <row r="578" ht="15.75" customHeight="1">
      <c r="A578" s="107"/>
    </row>
    <row r="579" ht="15.75" customHeight="1">
      <c r="A579" s="107"/>
    </row>
    <row r="580" ht="15.75" customHeight="1">
      <c r="A580" s="107"/>
    </row>
    <row r="581" ht="15.75" customHeight="1">
      <c r="A581" s="107"/>
    </row>
    <row r="582" ht="15.75" customHeight="1">
      <c r="A582" s="107"/>
    </row>
    <row r="583" ht="15.75" customHeight="1">
      <c r="A583" s="107"/>
    </row>
    <row r="584" ht="15.75" customHeight="1">
      <c r="A584" s="107"/>
    </row>
    <row r="585" ht="15.75" customHeight="1">
      <c r="A585" s="107"/>
    </row>
    <row r="586" ht="15.75" customHeight="1">
      <c r="A586" s="107"/>
    </row>
    <row r="587" ht="15.75" customHeight="1">
      <c r="A587" s="107"/>
    </row>
    <row r="588" ht="15.75" customHeight="1">
      <c r="A588" s="107"/>
    </row>
    <row r="589" ht="15.75" customHeight="1">
      <c r="A589" s="107"/>
    </row>
    <row r="590" ht="15.75" customHeight="1">
      <c r="A590" s="107"/>
    </row>
    <row r="591" ht="15.75" customHeight="1">
      <c r="A591" s="107"/>
    </row>
    <row r="592" ht="15.75" customHeight="1">
      <c r="A592" s="107"/>
    </row>
    <row r="593" ht="15.75" customHeight="1">
      <c r="A593" s="107"/>
    </row>
    <row r="594" ht="15.75" customHeight="1">
      <c r="A594" s="107"/>
    </row>
    <row r="595" ht="15.75" customHeight="1">
      <c r="A595" s="107"/>
    </row>
    <row r="596" ht="15.75" customHeight="1">
      <c r="A596" s="107"/>
    </row>
    <row r="597" ht="15.75" customHeight="1">
      <c r="A597" s="107"/>
    </row>
    <row r="598" ht="15.75" customHeight="1">
      <c r="A598" s="107"/>
    </row>
    <row r="599" ht="15.75" customHeight="1">
      <c r="A599" s="107"/>
    </row>
    <row r="600" ht="15.75" customHeight="1">
      <c r="A600" s="107"/>
    </row>
    <row r="601" ht="15.75" customHeight="1">
      <c r="A601" s="107"/>
    </row>
    <row r="602" ht="15.75" customHeight="1">
      <c r="A602" s="107"/>
    </row>
    <row r="603" ht="15.75" customHeight="1">
      <c r="A603" s="107"/>
    </row>
    <row r="604" ht="15.75" customHeight="1">
      <c r="A604" s="107"/>
    </row>
    <row r="605" ht="15.75" customHeight="1">
      <c r="A605" s="107"/>
    </row>
    <row r="606" ht="15.75" customHeight="1">
      <c r="A606" s="107"/>
    </row>
    <row r="607" ht="15.75" customHeight="1">
      <c r="A607" s="107"/>
    </row>
    <row r="608" ht="15.75" customHeight="1">
      <c r="A608" s="107"/>
    </row>
    <row r="609" ht="15.75" customHeight="1">
      <c r="A609" s="107"/>
    </row>
    <row r="610" ht="15.75" customHeight="1">
      <c r="A610" s="107"/>
    </row>
    <row r="611" ht="15.75" customHeight="1">
      <c r="A611" s="107"/>
    </row>
    <row r="612" ht="15.75" customHeight="1">
      <c r="A612" s="107"/>
    </row>
    <row r="613" ht="15.75" customHeight="1">
      <c r="A613" s="107"/>
    </row>
    <row r="614" ht="15.75" customHeight="1">
      <c r="A614" s="107"/>
    </row>
    <row r="615" ht="15.75" customHeight="1">
      <c r="A615" s="107"/>
    </row>
    <row r="616" ht="15.75" customHeight="1">
      <c r="A616" s="107"/>
    </row>
    <row r="617" ht="15.75" customHeight="1">
      <c r="A617" s="107"/>
    </row>
    <row r="618" ht="15.75" customHeight="1">
      <c r="A618" s="107"/>
    </row>
    <row r="619" ht="15.75" customHeight="1">
      <c r="A619" s="107"/>
    </row>
    <row r="620" ht="15.75" customHeight="1">
      <c r="A620" s="107"/>
    </row>
    <row r="621" ht="15.75" customHeight="1">
      <c r="A621" s="107"/>
    </row>
    <row r="622" ht="15.75" customHeight="1">
      <c r="A622" s="107"/>
    </row>
    <row r="623" ht="15.75" customHeight="1">
      <c r="A623" s="107"/>
    </row>
    <row r="624" ht="15.75" customHeight="1">
      <c r="A624" s="107"/>
    </row>
    <row r="625" ht="15.75" customHeight="1">
      <c r="A625" s="107"/>
    </row>
    <row r="626" ht="15.75" customHeight="1">
      <c r="A626" s="107"/>
    </row>
    <row r="627" ht="15.75" customHeight="1">
      <c r="A627" s="107"/>
    </row>
    <row r="628" ht="15.75" customHeight="1">
      <c r="A628" s="107"/>
    </row>
    <row r="629" ht="15.75" customHeight="1">
      <c r="A629" s="107"/>
    </row>
    <row r="630" ht="15.75" customHeight="1">
      <c r="A630" s="107"/>
    </row>
    <row r="631" ht="15.75" customHeight="1">
      <c r="A631" s="107"/>
    </row>
    <row r="632" ht="15.75" customHeight="1">
      <c r="A632" s="107"/>
    </row>
    <row r="633" ht="15.75" customHeight="1">
      <c r="A633" s="107"/>
    </row>
    <row r="634" ht="15.75" customHeight="1">
      <c r="A634" s="107"/>
    </row>
    <row r="635" ht="15.75" customHeight="1">
      <c r="A635" s="107"/>
    </row>
    <row r="636" ht="15.75" customHeight="1">
      <c r="A636" s="107"/>
    </row>
    <row r="637" ht="15.75" customHeight="1">
      <c r="A637" s="107"/>
    </row>
    <row r="638" ht="15.75" customHeight="1">
      <c r="A638" s="107"/>
    </row>
    <row r="639" ht="15.75" customHeight="1">
      <c r="A639" s="107"/>
    </row>
    <row r="640" ht="15.75" customHeight="1">
      <c r="A640" s="107"/>
    </row>
    <row r="641" ht="15.75" customHeight="1">
      <c r="A641" s="107"/>
    </row>
    <row r="642" ht="15.75" customHeight="1">
      <c r="A642" s="107"/>
    </row>
    <row r="643" ht="15.75" customHeight="1">
      <c r="A643" s="107"/>
    </row>
    <row r="644" ht="15.75" customHeight="1">
      <c r="A644" s="107"/>
    </row>
    <row r="645" ht="15.75" customHeight="1">
      <c r="A645" s="107"/>
    </row>
    <row r="646" ht="15.75" customHeight="1">
      <c r="A646" s="107"/>
    </row>
    <row r="647" ht="15.75" customHeight="1">
      <c r="A647" s="107"/>
    </row>
    <row r="648" ht="15.75" customHeight="1">
      <c r="A648" s="107"/>
    </row>
    <row r="649" ht="15.75" customHeight="1">
      <c r="A649" s="107"/>
    </row>
    <row r="650" ht="15.75" customHeight="1">
      <c r="A650" s="107"/>
    </row>
    <row r="651" ht="15.75" customHeight="1">
      <c r="A651" s="107"/>
    </row>
    <row r="652" ht="15.75" customHeight="1">
      <c r="A652" s="107"/>
    </row>
    <row r="653" ht="15.75" customHeight="1">
      <c r="A653" s="107"/>
    </row>
    <row r="654" ht="15.75" customHeight="1">
      <c r="A654" s="107"/>
    </row>
    <row r="655" ht="15.75" customHeight="1">
      <c r="A655" s="107"/>
    </row>
    <row r="656" ht="15.75" customHeight="1">
      <c r="A656" s="107"/>
    </row>
    <row r="657" ht="15.75" customHeight="1">
      <c r="A657" s="107"/>
    </row>
    <row r="658" ht="15.75" customHeight="1">
      <c r="A658" s="107"/>
    </row>
    <row r="659" ht="15.75" customHeight="1">
      <c r="A659" s="107"/>
    </row>
    <row r="660" ht="15.75" customHeight="1">
      <c r="A660" s="107"/>
    </row>
    <row r="661" ht="15.75" customHeight="1">
      <c r="A661" s="107"/>
    </row>
    <row r="662" ht="15.75" customHeight="1">
      <c r="A662" s="107"/>
    </row>
    <row r="663" ht="15.75" customHeight="1">
      <c r="A663" s="107"/>
    </row>
    <row r="664" ht="15.75" customHeight="1">
      <c r="A664" s="107"/>
    </row>
    <row r="665" ht="15.75" customHeight="1">
      <c r="A665" s="107"/>
    </row>
    <row r="666" ht="15.75" customHeight="1">
      <c r="A666" s="107"/>
    </row>
    <row r="667" ht="15.75" customHeight="1">
      <c r="A667" s="107"/>
    </row>
    <row r="668" ht="15.75" customHeight="1">
      <c r="A668" s="107"/>
    </row>
    <row r="669" ht="15.75" customHeight="1">
      <c r="A669" s="107"/>
    </row>
    <row r="670" ht="15.75" customHeight="1">
      <c r="A670" s="107"/>
    </row>
    <row r="671" ht="15.75" customHeight="1">
      <c r="A671" s="107"/>
    </row>
    <row r="672" ht="15.75" customHeight="1">
      <c r="A672" s="107"/>
    </row>
    <row r="673" ht="15.75" customHeight="1">
      <c r="A673" s="107"/>
    </row>
    <row r="674" ht="15.75" customHeight="1">
      <c r="A674" s="107"/>
    </row>
    <row r="675" ht="15.75" customHeight="1">
      <c r="A675" s="107"/>
    </row>
    <row r="676" ht="15.75" customHeight="1">
      <c r="A676" s="107"/>
    </row>
    <row r="677" ht="15.75" customHeight="1">
      <c r="A677" s="107"/>
    </row>
    <row r="678" ht="15.75" customHeight="1">
      <c r="A678" s="107"/>
    </row>
    <row r="679" ht="15.75" customHeight="1">
      <c r="A679" s="107"/>
    </row>
    <row r="680" ht="15.75" customHeight="1">
      <c r="A680" s="107"/>
    </row>
    <row r="681" ht="15.75" customHeight="1">
      <c r="A681" s="107"/>
    </row>
    <row r="682" ht="15.75" customHeight="1">
      <c r="A682" s="107"/>
    </row>
    <row r="683" ht="15.75" customHeight="1">
      <c r="A683" s="107"/>
    </row>
    <row r="684" ht="15.75" customHeight="1">
      <c r="A684" s="107"/>
    </row>
    <row r="685" ht="15.75" customHeight="1">
      <c r="A685" s="107"/>
    </row>
    <row r="686" ht="15.75" customHeight="1">
      <c r="A686" s="107"/>
    </row>
    <row r="687" ht="15.75" customHeight="1">
      <c r="A687" s="107"/>
    </row>
    <row r="688" ht="15.75" customHeight="1">
      <c r="A688" s="107"/>
    </row>
    <row r="689" ht="15.75" customHeight="1">
      <c r="A689" s="107"/>
    </row>
    <row r="690" ht="15.75" customHeight="1">
      <c r="A690" s="107"/>
    </row>
    <row r="691" ht="15.75" customHeight="1">
      <c r="A691" s="107"/>
    </row>
    <row r="692" ht="15.75" customHeight="1">
      <c r="A692" s="107"/>
    </row>
    <row r="693" ht="15.75" customHeight="1">
      <c r="A693" s="107"/>
    </row>
    <row r="694" ht="15.75" customHeight="1">
      <c r="A694" s="107"/>
    </row>
    <row r="695" ht="15.75" customHeight="1">
      <c r="A695" s="107"/>
    </row>
    <row r="696" ht="15.75" customHeight="1">
      <c r="A696" s="107"/>
    </row>
    <row r="697" ht="15.75" customHeight="1">
      <c r="A697" s="107"/>
    </row>
    <row r="698" ht="15.75" customHeight="1">
      <c r="A698" s="107"/>
    </row>
    <row r="699" ht="15.75" customHeight="1">
      <c r="A699" s="107"/>
    </row>
    <row r="700" ht="15.75" customHeight="1">
      <c r="A700" s="107"/>
    </row>
    <row r="701" ht="15.75" customHeight="1">
      <c r="A701" s="107"/>
    </row>
    <row r="702" ht="15.75" customHeight="1">
      <c r="A702" s="107"/>
    </row>
    <row r="703" ht="15.75" customHeight="1">
      <c r="A703" s="107"/>
    </row>
    <row r="704" ht="15.75" customHeight="1">
      <c r="A704" s="107"/>
    </row>
    <row r="705" ht="15.75" customHeight="1">
      <c r="A705" s="107"/>
    </row>
    <row r="706" ht="15.75" customHeight="1">
      <c r="A706" s="107"/>
    </row>
    <row r="707" ht="15.75" customHeight="1">
      <c r="A707" s="107"/>
    </row>
    <row r="708" ht="15.75" customHeight="1">
      <c r="A708" s="107"/>
    </row>
    <row r="709" ht="15.75" customHeight="1">
      <c r="A709" s="107"/>
    </row>
    <row r="710" ht="15.75" customHeight="1">
      <c r="A710" s="107"/>
    </row>
    <row r="711" ht="15.75" customHeight="1">
      <c r="A711" s="107"/>
    </row>
    <row r="712" ht="15.75" customHeight="1">
      <c r="A712" s="107"/>
    </row>
    <row r="713" ht="15.75" customHeight="1">
      <c r="A713" s="107"/>
    </row>
    <row r="714" ht="15.75" customHeight="1">
      <c r="A714" s="107"/>
    </row>
    <row r="715" ht="15.75" customHeight="1">
      <c r="A715" s="107"/>
    </row>
    <row r="716" ht="15.75" customHeight="1">
      <c r="A716" s="107"/>
    </row>
    <row r="717" ht="15.75" customHeight="1">
      <c r="A717" s="107"/>
    </row>
    <row r="718" ht="15.75" customHeight="1">
      <c r="A718" s="107"/>
    </row>
    <row r="719" ht="15.75" customHeight="1">
      <c r="A719" s="107"/>
    </row>
    <row r="720" ht="15.75" customHeight="1">
      <c r="A720" s="107"/>
    </row>
    <row r="721" ht="15.75" customHeight="1">
      <c r="A721" s="107"/>
    </row>
    <row r="722" ht="15.75" customHeight="1">
      <c r="A722" s="107"/>
    </row>
    <row r="723" ht="15.75" customHeight="1">
      <c r="A723" s="107"/>
    </row>
    <row r="724" ht="15.75" customHeight="1">
      <c r="A724" s="107"/>
    </row>
    <row r="725" ht="15.75" customHeight="1">
      <c r="A725" s="107"/>
    </row>
    <row r="726" ht="15.75" customHeight="1">
      <c r="A726" s="107"/>
    </row>
    <row r="727" ht="15.75" customHeight="1">
      <c r="A727" s="107"/>
    </row>
    <row r="728" ht="15.75" customHeight="1">
      <c r="A728" s="107"/>
    </row>
    <row r="729" ht="15.75" customHeight="1">
      <c r="A729" s="107"/>
    </row>
    <row r="730" ht="15.75" customHeight="1">
      <c r="A730" s="107"/>
    </row>
    <row r="731" ht="15.75" customHeight="1">
      <c r="A731" s="107"/>
    </row>
    <row r="732" ht="15.75" customHeight="1">
      <c r="A732" s="107"/>
    </row>
    <row r="733" ht="15.75" customHeight="1">
      <c r="A733" s="107"/>
    </row>
    <row r="734" ht="15.75" customHeight="1">
      <c r="A734" s="107"/>
    </row>
    <row r="735" ht="15.75" customHeight="1">
      <c r="A735" s="107"/>
    </row>
    <row r="736" ht="15.75" customHeight="1">
      <c r="A736" s="107"/>
    </row>
    <row r="737" ht="15.75" customHeight="1">
      <c r="A737" s="107"/>
    </row>
    <row r="738" ht="15.75" customHeight="1">
      <c r="A738" s="107"/>
    </row>
    <row r="739" ht="15.75" customHeight="1">
      <c r="A739" s="107"/>
    </row>
    <row r="740" ht="15.75" customHeight="1">
      <c r="A740" s="107"/>
    </row>
    <row r="741" ht="15.75" customHeight="1">
      <c r="A741" s="107"/>
    </row>
    <row r="742" ht="15.75" customHeight="1">
      <c r="A742" s="107"/>
    </row>
    <row r="743" ht="15.75" customHeight="1">
      <c r="A743" s="107"/>
    </row>
    <row r="744" ht="15.75" customHeight="1">
      <c r="A744" s="107"/>
    </row>
    <row r="745" ht="15.75" customHeight="1">
      <c r="A745" s="107"/>
    </row>
    <row r="746" ht="15.75" customHeight="1">
      <c r="A746" s="107"/>
    </row>
    <row r="747" ht="15.75" customHeight="1">
      <c r="A747" s="107"/>
    </row>
    <row r="748" ht="15.75" customHeight="1">
      <c r="A748" s="107"/>
    </row>
    <row r="749" ht="15.75" customHeight="1">
      <c r="A749" s="107"/>
    </row>
    <row r="750" ht="15.75" customHeight="1">
      <c r="A750" s="107"/>
    </row>
    <row r="751" ht="15.75" customHeight="1">
      <c r="A751" s="107"/>
    </row>
    <row r="752" ht="15.75" customHeight="1">
      <c r="A752" s="107"/>
    </row>
    <row r="753" ht="15.75" customHeight="1">
      <c r="A753" s="107"/>
    </row>
    <row r="754" ht="15.75" customHeight="1">
      <c r="A754" s="107"/>
    </row>
    <row r="755" ht="15.75" customHeight="1">
      <c r="A755" s="107"/>
    </row>
    <row r="756" ht="15.75" customHeight="1">
      <c r="A756" s="107"/>
    </row>
    <row r="757" ht="15.75" customHeight="1">
      <c r="A757" s="107"/>
    </row>
    <row r="758" ht="15.75" customHeight="1">
      <c r="A758" s="107"/>
    </row>
    <row r="759" ht="15.75" customHeight="1">
      <c r="A759" s="107"/>
    </row>
    <row r="760" ht="15.75" customHeight="1">
      <c r="A760" s="107"/>
    </row>
    <row r="761" ht="15.75" customHeight="1">
      <c r="A761" s="107"/>
    </row>
    <row r="762" ht="15.75" customHeight="1">
      <c r="A762" s="107"/>
    </row>
    <row r="763" ht="15.75" customHeight="1">
      <c r="A763" s="107"/>
    </row>
    <row r="764" ht="15.75" customHeight="1">
      <c r="A764" s="107"/>
    </row>
    <row r="765" ht="15.75" customHeight="1">
      <c r="A765" s="107"/>
    </row>
    <row r="766" ht="15.75" customHeight="1">
      <c r="A766" s="107"/>
    </row>
    <row r="767" ht="15.75" customHeight="1">
      <c r="A767" s="107"/>
    </row>
    <row r="768" ht="15.75" customHeight="1">
      <c r="A768" s="107"/>
    </row>
    <row r="769" ht="15.75" customHeight="1">
      <c r="A769" s="107"/>
    </row>
    <row r="770" ht="15.75" customHeight="1">
      <c r="A770" s="107"/>
    </row>
    <row r="771" ht="15.75" customHeight="1">
      <c r="A771" s="107"/>
    </row>
    <row r="772" ht="15.75" customHeight="1">
      <c r="A772" s="107"/>
    </row>
    <row r="773" ht="15.75" customHeight="1">
      <c r="A773" s="107"/>
    </row>
    <row r="774" ht="15.75" customHeight="1">
      <c r="A774" s="107"/>
    </row>
    <row r="775" ht="15.75" customHeight="1">
      <c r="A775" s="107"/>
    </row>
    <row r="776" ht="15.75" customHeight="1">
      <c r="A776" s="107"/>
    </row>
    <row r="777" ht="15.75" customHeight="1">
      <c r="A777" s="107"/>
    </row>
    <row r="778" ht="15.75" customHeight="1">
      <c r="A778" s="107"/>
    </row>
    <row r="779" ht="15.75" customHeight="1">
      <c r="A779" s="107"/>
    </row>
    <row r="780" ht="15.75" customHeight="1">
      <c r="A780" s="107"/>
    </row>
    <row r="781" ht="15.75" customHeight="1">
      <c r="A781" s="107"/>
    </row>
    <row r="782" ht="15.75" customHeight="1">
      <c r="A782" s="107"/>
    </row>
    <row r="783" ht="15.75" customHeight="1">
      <c r="A783" s="107"/>
    </row>
    <row r="784" ht="15.75" customHeight="1">
      <c r="A784" s="107"/>
    </row>
    <row r="785" ht="15.75" customHeight="1">
      <c r="A785" s="107"/>
    </row>
    <row r="786" ht="15.75" customHeight="1">
      <c r="A786" s="107"/>
    </row>
    <row r="787" ht="15.75" customHeight="1">
      <c r="A787" s="107"/>
    </row>
    <row r="788" ht="15.75" customHeight="1">
      <c r="A788" s="107"/>
    </row>
    <row r="789" ht="15.75" customHeight="1">
      <c r="A789" s="107"/>
    </row>
    <row r="790" ht="15.75" customHeight="1">
      <c r="A790" s="107"/>
    </row>
    <row r="791" ht="15.75" customHeight="1">
      <c r="A791" s="107"/>
    </row>
    <row r="792" ht="15.75" customHeight="1">
      <c r="A792" s="107"/>
    </row>
    <row r="793" ht="15.75" customHeight="1">
      <c r="A793" s="107"/>
    </row>
    <row r="794" ht="15.75" customHeight="1">
      <c r="A794" s="107"/>
    </row>
    <row r="795" ht="15.75" customHeight="1">
      <c r="A795" s="107"/>
    </row>
    <row r="796" ht="15.75" customHeight="1">
      <c r="A796" s="107"/>
    </row>
    <row r="797" ht="15.75" customHeight="1">
      <c r="A797" s="107"/>
    </row>
    <row r="798" ht="15.75" customHeight="1">
      <c r="A798" s="107"/>
    </row>
    <row r="799" ht="15.75" customHeight="1">
      <c r="A799" s="107"/>
    </row>
    <row r="800" ht="15.75" customHeight="1">
      <c r="A800" s="107"/>
    </row>
    <row r="801" ht="15.75" customHeight="1">
      <c r="A801" s="107"/>
    </row>
    <row r="802" ht="15.75" customHeight="1">
      <c r="A802" s="107"/>
    </row>
    <row r="803" ht="15.75" customHeight="1">
      <c r="A803" s="107"/>
    </row>
    <row r="804" ht="15.75" customHeight="1">
      <c r="A804" s="107"/>
    </row>
    <row r="805" ht="15.75" customHeight="1">
      <c r="A805" s="107"/>
    </row>
    <row r="806" ht="15.75" customHeight="1">
      <c r="A806" s="107"/>
    </row>
    <row r="807" ht="15.75" customHeight="1">
      <c r="A807" s="107"/>
    </row>
    <row r="808" ht="15.75" customHeight="1">
      <c r="A808" s="107"/>
    </row>
    <row r="809" ht="15.75" customHeight="1">
      <c r="A809" s="107"/>
    </row>
    <row r="810" ht="15.75" customHeight="1">
      <c r="A810" s="107"/>
    </row>
    <row r="811" ht="15.75" customHeight="1">
      <c r="A811" s="107"/>
    </row>
    <row r="812" ht="15.75" customHeight="1">
      <c r="A812" s="107"/>
    </row>
    <row r="813" ht="15.75" customHeight="1">
      <c r="A813" s="107"/>
    </row>
    <row r="814" ht="15.75" customHeight="1">
      <c r="A814" s="107"/>
    </row>
    <row r="815" ht="15.75" customHeight="1">
      <c r="A815" s="107"/>
    </row>
    <row r="816" ht="15.75" customHeight="1">
      <c r="A816" s="107"/>
    </row>
    <row r="817" ht="15.75" customHeight="1">
      <c r="A817" s="107"/>
    </row>
    <row r="818" ht="15.75" customHeight="1">
      <c r="A818" s="107"/>
    </row>
    <row r="819" ht="15.75" customHeight="1">
      <c r="A819" s="107"/>
    </row>
    <row r="820" ht="15.75" customHeight="1">
      <c r="A820" s="107"/>
    </row>
    <row r="821" ht="15.75" customHeight="1">
      <c r="A821" s="107"/>
    </row>
    <row r="822" ht="15.75" customHeight="1">
      <c r="A822" s="107"/>
    </row>
    <row r="823" ht="15.75" customHeight="1">
      <c r="A823" s="107"/>
    </row>
    <row r="824" ht="15.75" customHeight="1">
      <c r="A824" s="107"/>
    </row>
    <row r="825" ht="15.75" customHeight="1">
      <c r="A825" s="107"/>
    </row>
    <row r="826" ht="15.75" customHeight="1">
      <c r="A826" s="107"/>
    </row>
    <row r="827" ht="15.75" customHeight="1">
      <c r="A827" s="107"/>
    </row>
    <row r="828" ht="15.75" customHeight="1">
      <c r="A828" s="107"/>
    </row>
    <row r="829" ht="15.75" customHeight="1">
      <c r="A829" s="107"/>
    </row>
    <row r="830" ht="15.75" customHeight="1">
      <c r="A830" s="107"/>
    </row>
    <row r="831" ht="15.75" customHeight="1">
      <c r="A831" s="107"/>
    </row>
    <row r="832" ht="15.75" customHeight="1">
      <c r="A832" s="107"/>
    </row>
    <row r="833" ht="15.75" customHeight="1">
      <c r="A833" s="107"/>
    </row>
    <row r="834" ht="15.75" customHeight="1">
      <c r="A834" s="107"/>
    </row>
    <row r="835" ht="15.75" customHeight="1">
      <c r="A835" s="107"/>
    </row>
    <row r="836" ht="15.75" customHeight="1">
      <c r="A836" s="107"/>
    </row>
    <row r="837" ht="15.75" customHeight="1">
      <c r="A837" s="107"/>
    </row>
    <row r="838" ht="15.75" customHeight="1">
      <c r="A838" s="107"/>
    </row>
    <row r="839" ht="15.75" customHeight="1">
      <c r="A839" s="107"/>
    </row>
    <row r="840" ht="15.75" customHeight="1">
      <c r="A840" s="107"/>
    </row>
    <row r="841" ht="15.75" customHeight="1">
      <c r="A841" s="107"/>
    </row>
    <row r="842" ht="15.75" customHeight="1">
      <c r="A842" s="107"/>
    </row>
    <row r="843" ht="15.75" customHeight="1">
      <c r="A843" s="107"/>
    </row>
    <row r="844" ht="15.75" customHeight="1">
      <c r="A844" s="107"/>
    </row>
    <row r="845" ht="15.75" customHeight="1">
      <c r="A845" s="107"/>
    </row>
    <row r="846" ht="15.75" customHeight="1">
      <c r="A846" s="107"/>
    </row>
    <row r="847" ht="15.75" customHeight="1">
      <c r="A847" s="107"/>
    </row>
    <row r="848" ht="15.75" customHeight="1">
      <c r="A848" s="107"/>
    </row>
    <row r="849" ht="15.75" customHeight="1">
      <c r="A849" s="107"/>
    </row>
    <row r="850" ht="15.75" customHeight="1">
      <c r="A850" s="107"/>
    </row>
    <row r="851" ht="15.75" customHeight="1">
      <c r="A851" s="107"/>
    </row>
    <row r="852" ht="15.75" customHeight="1">
      <c r="A852" s="107"/>
    </row>
    <row r="853" ht="15.75" customHeight="1">
      <c r="A853" s="107"/>
    </row>
    <row r="854" ht="15.75" customHeight="1">
      <c r="A854" s="107"/>
    </row>
    <row r="855" ht="15.75" customHeight="1">
      <c r="A855" s="107"/>
    </row>
    <row r="856" ht="15.75" customHeight="1">
      <c r="A856" s="107"/>
    </row>
    <row r="857" ht="15.75" customHeight="1">
      <c r="A857" s="107"/>
    </row>
    <row r="858" ht="15.75" customHeight="1">
      <c r="A858" s="107"/>
    </row>
    <row r="859" ht="15.75" customHeight="1">
      <c r="A859" s="107"/>
    </row>
    <row r="860" ht="15.75" customHeight="1">
      <c r="A860" s="107"/>
    </row>
    <row r="861" ht="15.75" customHeight="1">
      <c r="A861" s="107"/>
    </row>
    <row r="862" ht="15.75" customHeight="1">
      <c r="A862" s="107"/>
    </row>
    <row r="863" ht="15.75" customHeight="1">
      <c r="A863" s="107"/>
    </row>
    <row r="864" ht="15.75" customHeight="1">
      <c r="A864" s="107"/>
    </row>
    <row r="865" ht="15.75" customHeight="1">
      <c r="A865" s="107"/>
    </row>
    <row r="866" ht="15.75" customHeight="1">
      <c r="A866" s="107"/>
    </row>
    <row r="867" ht="15.75" customHeight="1">
      <c r="A867" s="107"/>
    </row>
    <row r="868" ht="15.75" customHeight="1">
      <c r="A868" s="107"/>
    </row>
    <row r="869" ht="15.75" customHeight="1">
      <c r="A869" s="107"/>
    </row>
    <row r="870" ht="15.75" customHeight="1">
      <c r="A870" s="107"/>
    </row>
    <row r="871" ht="15.75" customHeight="1">
      <c r="A871" s="107"/>
    </row>
    <row r="872" ht="15.75" customHeight="1">
      <c r="A872" s="107"/>
    </row>
    <row r="873" ht="15.75" customHeight="1">
      <c r="A873" s="107"/>
    </row>
    <row r="874" ht="15.75" customHeight="1">
      <c r="A874" s="107"/>
    </row>
    <row r="875" ht="15.75" customHeight="1">
      <c r="A875" s="107"/>
    </row>
    <row r="876" ht="15.75" customHeight="1">
      <c r="A876" s="107"/>
    </row>
    <row r="877" ht="15.75" customHeight="1">
      <c r="A877" s="107"/>
    </row>
    <row r="878" ht="15.75" customHeight="1">
      <c r="A878" s="107"/>
    </row>
    <row r="879" ht="15.75" customHeight="1">
      <c r="A879" s="107"/>
    </row>
    <row r="880" ht="15.75" customHeight="1">
      <c r="A880" s="107"/>
    </row>
    <row r="881" ht="15.75" customHeight="1">
      <c r="A881" s="107"/>
    </row>
    <row r="882" ht="15.75" customHeight="1">
      <c r="A882" s="107"/>
    </row>
    <row r="883" ht="15.75" customHeight="1">
      <c r="A883" s="107"/>
    </row>
    <row r="884" ht="15.75" customHeight="1">
      <c r="A884" s="107"/>
    </row>
    <row r="885" ht="15.75" customHeight="1">
      <c r="A885" s="107"/>
    </row>
    <row r="886" ht="15.75" customHeight="1">
      <c r="A886" s="107"/>
    </row>
    <row r="887" ht="15.75" customHeight="1">
      <c r="A887" s="107"/>
    </row>
    <row r="888" ht="15.75" customHeight="1">
      <c r="A888" s="107"/>
    </row>
    <row r="889" ht="15.75" customHeight="1">
      <c r="A889" s="107"/>
    </row>
    <row r="890" ht="15.75" customHeight="1">
      <c r="A890" s="107"/>
    </row>
    <row r="891" ht="15.75" customHeight="1">
      <c r="A891" s="107"/>
    </row>
    <row r="892" ht="15.75" customHeight="1">
      <c r="A892" s="107"/>
    </row>
    <row r="893" ht="15.75" customHeight="1">
      <c r="A893" s="107"/>
    </row>
    <row r="894" ht="15.75" customHeight="1">
      <c r="A894" s="107"/>
    </row>
    <row r="895" ht="15.75" customHeight="1">
      <c r="A895" s="107"/>
    </row>
    <row r="896" ht="15.75" customHeight="1">
      <c r="A896" s="107"/>
    </row>
    <row r="897" ht="15.75" customHeight="1">
      <c r="A897" s="107"/>
    </row>
    <row r="898" ht="15.75" customHeight="1">
      <c r="A898" s="107"/>
    </row>
    <row r="899" ht="15.75" customHeight="1">
      <c r="A899" s="107"/>
    </row>
    <row r="900" ht="15.75" customHeight="1">
      <c r="A900" s="107"/>
    </row>
    <row r="901" ht="15.75" customHeight="1">
      <c r="A901" s="107"/>
    </row>
    <row r="902" ht="15.75" customHeight="1">
      <c r="A902" s="107"/>
    </row>
    <row r="903" ht="15.75" customHeight="1">
      <c r="A903" s="107"/>
    </row>
    <row r="904" ht="15.75" customHeight="1">
      <c r="A904" s="107"/>
    </row>
    <row r="905" ht="15.75" customHeight="1">
      <c r="A905" s="107"/>
    </row>
    <row r="906" ht="15.75" customHeight="1">
      <c r="A906" s="107"/>
    </row>
    <row r="907" ht="15.75" customHeight="1">
      <c r="A907" s="107"/>
    </row>
    <row r="908" ht="15.75" customHeight="1">
      <c r="A908" s="107"/>
    </row>
    <row r="909" ht="15.75" customHeight="1">
      <c r="A909" s="107"/>
    </row>
    <row r="910" ht="15.75" customHeight="1">
      <c r="A910" s="107"/>
    </row>
    <row r="911" ht="15.75" customHeight="1">
      <c r="A911" s="107"/>
    </row>
    <row r="912" ht="15.75" customHeight="1">
      <c r="A912" s="107"/>
    </row>
    <row r="913" ht="15.75" customHeight="1">
      <c r="A913" s="107"/>
    </row>
    <row r="914" ht="15.75" customHeight="1">
      <c r="A914" s="107"/>
    </row>
    <row r="915" ht="15.75" customHeight="1">
      <c r="A915" s="107"/>
    </row>
    <row r="916" ht="15.75" customHeight="1">
      <c r="A916" s="107"/>
    </row>
    <row r="917" ht="15.75" customHeight="1">
      <c r="A917" s="107"/>
    </row>
    <row r="918" ht="15.75" customHeight="1">
      <c r="A918" s="107"/>
    </row>
    <row r="919" ht="15.75" customHeight="1">
      <c r="A919" s="107"/>
    </row>
    <row r="920" ht="15.75" customHeight="1">
      <c r="A920" s="107"/>
    </row>
    <row r="921" ht="15.75" customHeight="1">
      <c r="A921" s="107"/>
    </row>
    <row r="922" ht="15.75" customHeight="1">
      <c r="A922" s="107"/>
    </row>
    <row r="923" ht="15.75" customHeight="1">
      <c r="A923" s="107"/>
    </row>
    <row r="924" ht="15.75" customHeight="1">
      <c r="A924" s="107"/>
    </row>
    <row r="925" ht="15.75" customHeight="1">
      <c r="A925" s="107"/>
    </row>
    <row r="926" ht="15.75" customHeight="1">
      <c r="A926" s="107"/>
    </row>
    <row r="927" ht="15.75" customHeight="1">
      <c r="A927" s="107"/>
    </row>
    <row r="928" ht="15.75" customHeight="1">
      <c r="A928" s="107"/>
    </row>
    <row r="929" ht="15.75" customHeight="1">
      <c r="A929" s="107"/>
    </row>
    <row r="930" ht="15.75" customHeight="1">
      <c r="A930" s="107"/>
    </row>
    <row r="931" ht="15.75" customHeight="1">
      <c r="A931" s="107"/>
    </row>
    <row r="932" ht="15.75" customHeight="1">
      <c r="A932" s="107"/>
    </row>
    <row r="933" ht="15.75" customHeight="1">
      <c r="A933" s="107"/>
    </row>
    <row r="934" ht="15.75" customHeight="1">
      <c r="A934" s="107"/>
    </row>
    <row r="935" ht="15.75" customHeight="1">
      <c r="A935" s="107"/>
    </row>
    <row r="936" ht="15.75" customHeight="1">
      <c r="A936" s="107"/>
    </row>
    <row r="937" ht="15.75" customHeight="1">
      <c r="A937" s="107"/>
    </row>
    <row r="938" ht="15.75" customHeight="1">
      <c r="A938" s="107"/>
    </row>
    <row r="939" ht="15.75" customHeight="1">
      <c r="A939" s="107"/>
    </row>
    <row r="940" ht="15.75" customHeight="1">
      <c r="A940" s="107"/>
    </row>
    <row r="941" ht="15.75" customHeight="1">
      <c r="A941" s="107"/>
    </row>
    <row r="942" ht="15.75" customHeight="1">
      <c r="A942" s="107"/>
    </row>
    <row r="943" ht="15.75" customHeight="1">
      <c r="A943" s="107"/>
    </row>
    <row r="944" ht="15.75" customHeight="1">
      <c r="A944" s="107"/>
    </row>
    <row r="945" ht="15.75" customHeight="1">
      <c r="A945" s="107"/>
    </row>
    <row r="946" ht="15.75" customHeight="1">
      <c r="A946" s="107"/>
    </row>
    <row r="947" ht="15.75" customHeight="1">
      <c r="A947" s="107"/>
    </row>
    <row r="948" ht="15.75" customHeight="1">
      <c r="A948" s="107"/>
    </row>
    <row r="949" ht="15.75" customHeight="1">
      <c r="A949" s="107"/>
    </row>
    <row r="950" ht="15.75" customHeight="1">
      <c r="A950" s="107"/>
    </row>
    <row r="951" ht="15.75" customHeight="1">
      <c r="A951" s="107"/>
    </row>
    <row r="952" ht="15.75" customHeight="1">
      <c r="A952" s="107"/>
    </row>
    <row r="953" ht="15.75" customHeight="1">
      <c r="A953" s="107"/>
    </row>
    <row r="954" ht="15.75" customHeight="1">
      <c r="A954" s="107"/>
    </row>
    <row r="955" ht="15.75" customHeight="1">
      <c r="A955" s="107"/>
    </row>
    <row r="956" ht="15.75" customHeight="1">
      <c r="A956" s="107"/>
    </row>
    <row r="957" ht="15.75" customHeight="1">
      <c r="A957" s="107"/>
    </row>
    <row r="958" ht="15.75" customHeight="1">
      <c r="A958" s="107"/>
    </row>
    <row r="959" ht="15.75" customHeight="1">
      <c r="A959" s="107"/>
    </row>
    <row r="960" ht="15.75" customHeight="1">
      <c r="A960" s="107"/>
    </row>
    <row r="961" ht="15.75" customHeight="1">
      <c r="A961" s="107"/>
    </row>
    <row r="962" ht="15.75" customHeight="1">
      <c r="A962" s="107"/>
    </row>
    <row r="963" ht="15.75" customHeight="1">
      <c r="A963" s="107"/>
    </row>
    <row r="964" ht="15.75" customHeight="1">
      <c r="A964" s="107"/>
    </row>
    <row r="965" ht="15.75" customHeight="1">
      <c r="A965" s="107"/>
    </row>
    <row r="966" ht="15.75" customHeight="1">
      <c r="A966" s="107"/>
    </row>
    <row r="967" ht="15.75" customHeight="1">
      <c r="A967" s="107"/>
    </row>
    <row r="968" ht="15.75" customHeight="1">
      <c r="A968" s="107"/>
    </row>
    <row r="969" ht="15.75" customHeight="1">
      <c r="A969" s="107"/>
    </row>
    <row r="970" ht="15.75" customHeight="1">
      <c r="A970" s="107"/>
    </row>
    <row r="971" ht="15.75" customHeight="1">
      <c r="A971" s="107"/>
    </row>
    <row r="972" ht="15.75" customHeight="1">
      <c r="A972" s="107"/>
    </row>
    <row r="973" ht="15.75" customHeight="1">
      <c r="A973" s="107"/>
    </row>
    <row r="974" ht="15.75" customHeight="1">
      <c r="A974" s="107"/>
    </row>
    <row r="975" ht="15.75" customHeight="1">
      <c r="A975" s="107"/>
    </row>
    <row r="976" ht="15.75" customHeight="1">
      <c r="A976" s="107"/>
    </row>
    <row r="977" ht="15.75" customHeight="1">
      <c r="A977" s="107"/>
    </row>
    <row r="978" ht="15.75" customHeight="1">
      <c r="A978" s="107"/>
    </row>
    <row r="979" ht="15.75" customHeight="1">
      <c r="A979" s="107"/>
    </row>
    <row r="980" ht="15.75" customHeight="1">
      <c r="A980" s="107"/>
    </row>
    <row r="981" ht="15.75" customHeight="1">
      <c r="A981" s="107"/>
    </row>
    <row r="982" ht="15.75" customHeight="1">
      <c r="A982" s="107"/>
    </row>
    <row r="983" ht="15.75" customHeight="1">
      <c r="A983" s="107"/>
    </row>
    <row r="984" ht="15.75" customHeight="1">
      <c r="A984" s="107"/>
    </row>
    <row r="985" ht="15.75" customHeight="1">
      <c r="A985" s="107"/>
    </row>
    <row r="986" ht="15.75" customHeight="1">
      <c r="A986" s="107"/>
    </row>
    <row r="987" ht="15.75" customHeight="1">
      <c r="A987" s="107"/>
    </row>
    <row r="988" ht="15.75" customHeight="1">
      <c r="A988" s="107"/>
    </row>
    <row r="989" ht="15.75" customHeight="1">
      <c r="A989" s="107"/>
    </row>
    <row r="990" ht="15.75" customHeight="1">
      <c r="A990" s="107"/>
    </row>
    <row r="991" ht="15.75" customHeight="1">
      <c r="A991" s="107"/>
    </row>
    <row r="992" ht="15.75" customHeight="1">
      <c r="A992" s="107"/>
    </row>
    <row r="993" ht="15.75" customHeight="1">
      <c r="A993" s="107"/>
    </row>
    <row r="994" ht="15.75" customHeight="1">
      <c r="A994" s="107"/>
    </row>
    <row r="995" ht="15.75" customHeight="1">
      <c r="A995" s="107"/>
    </row>
    <row r="996" ht="15.75" customHeight="1">
      <c r="A996" s="107"/>
    </row>
    <row r="997" ht="15.75" customHeight="1">
      <c r="A997" s="107"/>
    </row>
    <row r="998" ht="15.75" customHeight="1">
      <c r="A998" s="107"/>
    </row>
    <row r="999" ht="15.75" customHeight="1">
      <c r="A999" s="107"/>
    </row>
    <row r="1000" ht="15.75" customHeight="1">
      <c r="A1000" s="107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12" t="s">
        <v>6</v>
      </c>
      <c r="B1" s="15" t="s">
        <v>4</v>
      </c>
      <c r="C1" s="17" t="s">
        <v>5</v>
      </c>
      <c r="E1" s="19" t="s">
        <v>7</v>
      </c>
      <c r="F1" s="25" t="str">
        <f>MATCH("",A2:A161,-1)</f>
        <v>#N/A</v>
      </c>
    </row>
    <row r="2" ht="14.25" customHeight="1">
      <c r="A2" s="31" t="str">
        <f>IFERROR(__xludf.DUMMYFUNCTION(" IMPORTRANGE(""https://docs.google.com/spreadsheets/d/1-to6R8bho6rxWE_yJFtLArsK7-xQUmpWk6J9NMdnpUo/edit?gid=695545632#gid=695545632"",""Roller Coaster!A2:A161"")"),"")</f>
        <v/>
      </c>
      <c r="B2" s="33">
        <v>1.0</v>
      </c>
      <c r="C2" s="39" t="str">
        <f t="shared" ref="C2:C161" si="1">800*(1-(B2/($F$1+1)))*POWER((SQRT(($F$1+1)/B2)),1/2)</f>
        <v>#N/A</v>
      </c>
    </row>
    <row r="3" ht="14.25" customHeight="1">
      <c r="A3" s="31"/>
      <c r="B3" s="33">
        <v>2.0</v>
      </c>
      <c r="C3" s="39" t="str">
        <f t="shared" si="1"/>
        <v>#N/A</v>
      </c>
      <c r="E3" s="43"/>
    </row>
    <row r="4" ht="14.25" customHeight="1">
      <c r="A4" s="31"/>
      <c r="B4" s="33">
        <v>3.0</v>
      </c>
      <c r="C4" s="39" t="str">
        <f t="shared" si="1"/>
        <v>#N/A</v>
      </c>
    </row>
    <row r="5" ht="14.25" customHeight="1">
      <c r="A5" s="31"/>
      <c r="B5" s="33">
        <v>4.0</v>
      </c>
      <c r="C5" s="39" t="str">
        <f t="shared" si="1"/>
        <v>#N/A</v>
      </c>
    </row>
    <row r="6" ht="14.25" customHeight="1">
      <c r="A6" s="31"/>
      <c r="B6" s="33">
        <v>5.0</v>
      </c>
      <c r="C6" s="39" t="str">
        <f t="shared" si="1"/>
        <v>#N/A</v>
      </c>
    </row>
    <row r="7" ht="14.25" customHeight="1">
      <c r="A7" s="31"/>
      <c r="B7" s="33">
        <v>6.0</v>
      </c>
      <c r="C7" s="39" t="str">
        <f t="shared" si="1"/>
        <v>#N/A</v>
      </c>
    </row>
    <row r="8" ht="14.25" customHeight="1">
      <c r="A8" s="31"/>
      <c r="B8" s="33">
        <v>7.0</v>
      </c>
      <c r="C8" s="39" t="str">
        <f t="shared" si="1"/>
        <v>#N/A</v>
      </c>
    </row>
    <row r="9" ht="14.25" customHeight="1">
      <c r="A9" s="31"/>
      <c r="B9" s="33">
        <v>8.0</v>
      </c>
      <c r="C9" s="39" t="str">
        <f t="shared" si="1"/>
        <v>#N/A</v>
      </c>
    </row>
    <row r="10" ht="14.25" customHeight="1">
      <c r="A10" s="31"/>
      <c r="B10" s="33">
        <v>9.0</v>
      </c>
      <c r="C10" s="39" t="str">
        <f t="shared" si="1"/>
        <v>#N/A</v>
      </c>
    </row>
    <row r="11" ht="14.25" customHeight="1">
      <c r="A11" s="31"/>
      <c r="B11" s="33">
        <v>10.0</v>
      </c>
      <c r="C11" s="39" t="str">
        <f t="shared" si="1"/>
        <v>#N/A</v>
      </c>
    </row>
    <row r="12" ht="14.25" customHeight="1">
      <c r="A12" s="31"/>
      <c r="B12" s="33">
        <v>11.0</v>
      </c>
      <c r="C12" s="39" t="str">
        <f t="shared" si="1"/>
        <v>#N/A</v>
      </c>
    </row>
    <row r="13" ht="14.25" customHeight="1">
      <c r="A13" s="31"/>
      <c r="B13" s="33">
        <v>12.0</v>
      </c>
      <c r="C13" s="39" t="str">
        <f t="shared" si="1"/>
        <v>#N/A</v>
      </c>
    </row>
    <row r="14" ht="14.25" customHeight="1">
      <c r="A14" s="31"/>
      <c r="B14" s="33">
        <v>13.0</v>
      </c>
      <c r="C14" s="39" t="str">
        <f t="shared" si="1"/>
        <v>#N/A</v>
      </c>
    </row>
    <row r="15" ht="14.25" customHeight="1">
      <c r="A15" s="31"/>
      <c r="B15" s="33">
        <v>14.0</v>
      </c>
      <c r="C15" s="39" t="str">
        <f t="shared" si="1"/>
        <v>#N/A</v>
      </c>
    </row>
    <row r="16" ht="14.25" customHeight="1">
      <c r="A16" s="31"/>
      <c r="B16" s="33">
        <v>15.0</v>
      </c>
      <c r="C16" s="39" t="str">
        <f t="shared" si="1"/>
        <v>#N/A</v>
      </c>
    </row>
    <row r="17" ht="14.25" customHeight="1">
      <c r="A17" s="31"/>
      <c r="B17" s="33">
        <v>16.0</v>
      </c>
      <c r="C17" s="39" t="str">
        <f t="shared" si="1"/>
        <v>#N/A</v>
      </c>
    </row>
    <row r="18" ht="14.25" customHeight="1">
      <c r="A18" s="31"/>
      <c r="B18" s="33">
        <v>17.0</v>
      </c>
      <c r="C18" s="39" t="str">
        <f t="shared" si="1"/>
        <v>#N/A</v>
      </c>
    </row>
    <row r="19" ht="14.25" customHeight="1">
      <c r="A19" s="31"/>
      <c r="B19" s="33">
        <v>18.0</v>
      </c>
      <c r="C19" s="39" t="str">
        <f t="shared" si="1"/>
        <v>#N/A</v>
      </c>
    </row>
    <row r="20" ht="14.25" customHeight="1">
      <c r="A20" s="31"/>
      <c r="B20" s="33">
        <v>19.0</v>
      </c>
      <c r="C20" s="39" t="str">
        <f t="shared" si="1"/>
        <v>#N/A</v>
      </c>
    </row>
    <row r="21" ht="14.25" customHeight="1">
      <c r="A21" s="31"/>
      <c r="B21" s="33">
        <v>20.0</v>
      </c>
      <c r="C21" s="39" t="str">
        <f t="shared" si="1"/>
        <v>#N/A</v>
      </c>
    </row>
    <row r="22" ht="14.25" customHeight="1">
      <c r="A22" s="31"/>
      <c r="B22" s="33">
        <v>21.0</v>
      </c>
      <c r="C22" s="39" t="str">
        <f t="shared" si="1"/>
        <v>#N/A</v>
      </c>
    </row>
    <row r="23" ht="14.25" customHeight="1">
      <c r="A23" s="31"/>
      <c r="B23" s="33">
        <v>22.0</v>
      </c>
      <c r="C23" s="39" t="str">
        <f t="shared" si="1"/>
        <v>#N/A</v>
      </c>
    </row>
    <row r="24" ht="14.25" customHeight="1">
      <c r="A24" s="31"/>
      <c r="B24" s="33">
        <v>23.0</v>
      </c>
      <c r="C24" s="39" t="str">
        <f t="shared" si="1"/>
        <v>#N/A</v>
      </c>
    </row>
    <row r="25" ht="14.25" customHeight="1">
      <c r="A25" s="31"/>
      <c r="B25" s="33">
        <v>24.0</v>
      </c>
      <c r="C25" s="39" t="str">
        <f t="shared" si="1"/>
        <v>#N/A</v>
      </c>
    </row>
    <row r="26" ht="14.25" customHeight="1">
      <c r="A26" s="31"/>
      <c r="B26" s="33">
        <v>25.0</v>
      </c>
      <c r="C26" s="39" t="str">
        <f t="shared" si="1"/>
        <v>#N/A</v>
      </c>
    </row>
    <row r="27" ht="14.25" customHeight="1">
      <c r="A27" s="31"/>
      <c r="B27" s="33">
        <v>26.0</v>
      </c>
      <c r="C27" s="39" t="str">
        <f t="shared" si="1"/>
        <v>#N/A</v>
      </c>
    </row>
    <row r="28" ht="14.25" customHeight="1">
      <c r="A28" s="31"/>
      <c r="B28" s="33">
        <v>27.0</v>
      </c>
      <c r="C28" s="39" t="str">
        <f t="shared" si="1"/>
        <v>#N/A</v>
      </c>
    </row>
    <row r="29" ht="14.25" customHeight="1">
      <c r="A29" s="31"/>
      <c r="B29" s="33">
        <v>28.0</v>
      </c>
      <c r="C29" s="39" t="str">
        <f t="shared" si="1"/>
        <v>#N/A</v>
      </c>
    </row>
    <row r="30" ht="14.25" customHeight="1">
      <c r="A30" s="31"/>
      <c r="B30" s="33">
        <v>29.0</v>
      </c>
      <c r="C30" s="39" t="str">
        <f t="shared" si="1"/>
        <v>#N/A</v>
      </c>
    </row>
    <row r="31" ht="14.25" customHeight="1">
      <c r="A31" s="31"/>
      <c r="B31" s="33">
        <v>30.0</v>
      </c>
      <c r="C31" s="39" t="str">
        <f t="shared" si="1"/>
        <v>#N/A</v>
      </c>
    </row>
    <row r="32" ht="14.25" customHeight="1">
      <c r="A32" s="31"/>
      <c r="B32" s="33">
        <v>31.0</v>
      </c>
      <c r="C32" s="39" t="str">
        <f t="shared" si="1"/>
        <v>#N/A</v>
      </c>
    </row>
    <row r="33" ht="14.25" customHeight="1">
      <c r="A33" s="31"/>
      <c r="B33" s="33">
        <v>32.0</v>
      </c>
      <c r="C33" s="39" t="str">
        <f t="shared" si="1"/>
        <v>#N/A</v>
      </c>
    </row>
    <row r="34" ht="14.25" customHeight="1">
      <c r="A34" s="31"/>
      <c r="B34" s="33">
        <v>33.0</v>
      </c>
      <c r="C34" s="39" t="str">
        <f t="shared" si="1"/>
        <v>#N/A</v>
      </c>
    </row>
    <row r="35" ht="14.25" customHeight="1">
      <c r="A35" s="31"/>
      <c r="B35" s="33">
        <v>34.0</v>
      </c>
      <c r="C35" s="39" t="str">
        <f t="shared" si="1"/>
        <v>#N/A</v>
      </c>
    </row>
    <row r="36" ht="14.25" customHeight="1">
      <c r="A36" s="31"/>
      <c r="B36" s="33">
        <v>35.0</v>
      </c>
      <c r="C36" s="39" t="str">
        <f t="shared" si="1"/>
        <v>#N/A</v>
      </c>
    </row>
    <row r="37" ht="14.25" customHeight="1">
      <c r="A37" s="31"/>
      <c r="B37" s="33">
        <v>36.0</v>
      </c>
      <c r="C37" s="39" t="str">
        <f t="shared" si="1"/>
        <v>#N/A</v>
      </c>
    </row>
    <row r="38" ht="14.25" customHeight="1">
      <c r="A38" s="31"/>
      <c r="B38" s="33">
        <v>37.0</v>
      </c>
      <c r="C38" s="39" t="str">
        <f t="shared" si="1"/>
        <v>#N/A</v>
      </c>
    </row>
    <row r="39" ht="14.25" customHeight="1">
      <c r="A39" s="31"/>
      <c r="B39" s="33">
        <v>38.0</v>
      </c>
      <c r="C39" s="39" t="str">
        <f t="shared" si="1"/>
        <v>#N/A</v>
      </c>
    </row>
    <row r="40" ht="14.25" customHeight="1">
      <c r="A40" s="31"/>
      <c r="B40" s="33">
        <v>39.0</v>
      </c>
      <c r="C40" s="39" t="str">
        <f t="shared" si="1"/>
        <v>#N/A</v>
      </c>
    </row>
    <row r="41" ht="14.25" customHeight="1">
      <c r="A41" s="31"/>
      <c r="B41" s="33">
        <v>40.0</v>
      </c>
      <c r="C41" s="39" t="str">
        <f t="shared" si="1"/>
        <v>#N/A</v>
      </c>
    </row>
    <row r="42" ht="14.25" customHeight="1">
      <c r="A42" s="31"/>
      <c r="B42" s="33">
        <v>41.0</v>
      </c>
      <c r="C42" s="39" t="str">
        <f t="shared" si="1"/>
        <v>#N/A</v>
      </c>
    </row>
    <row r="43" ht="14.25" customHeight="1">
      <c r="A43" s="31"/>
      <c r="B43" s="33">
        <v>42.0</v>
      </c>
      <c r="C43" s="39" t="str">
        <f t="shared" si="1"/>
        <v>#N/A</v>
      </c>
    </row>
    <row r="44" ht="14.25" customHeight="1">
      <c r="A44" s="31"/>
      <c r="B44" s="33">
        <v>43.0</v>
      </c>
      <c r="C44" s="39" t="str">
        <f t="shared" si="1"/>
        <v>#N/A</v>
      </c>
    </row>
    <row r="45" ht="14.25" customHeight="1">
      <c r="A45" s="31"/>
      <c r="B45" s="33">
        <v>44.0</v>
      </c>
      <c r="C45" s="39" t="str">
        <f t="shared" si="1"/>
        <v>#N/A</v>
      </c>
    </row>
    <row r="46" ht="14.25" customHeight="1">
      <c r="A46" s="31"/>
      <c r="B46" s="33">
        <v>45.0</v>
      </c>
      <c r="C46" s="39" t="str">
        <f t="shared" si="1"/>
        <v>#N/A</v>
      </c>
    </row>
    <row r="47" ht="14.25" customHeight="1">
      <c r="A47" s="31"/>
      <c r="B47" s="33">
        <v>46.0</v>
      </c>
      <c r="C47" s="39" t="str">
        <f t="shared" si="1"/>
        <v>#N/A</v>
      </c>
    </row>
    <row r="48" ht="14.25" customHeight="1">
      <c r="A48" s="31"/>
      <c r="B48" s="33">
        <v>47.0</v>
      </c>
      <c r="C48" s="39" t="str">
        <f t="shared" si="1"/>
        <v>#N/A</v>
      </c>
    </row>
    <row r="49" ht="14.25" customHeight="1">
      <c r="A49" s="31"/>
      <c r="B49" s="33">
        <v>48.0</v>
      </c>
      <c r="C49" s="39" t="str">
        <f t="shared" si="1"/>
        <v>#N/A</v>
      </c>
    </row>
    <row r="50" ht="14.25" customHeight="1">
      <c r="A50" s="31"/>
      <c r="B50" s="33">
        <v>49.0</v>
      </c>
      <c r="C50" s="39" t="str">
        <f t="shared" si="1"/>
        <v>#N/A</v>
      </c>
    </row>
    <row r="51" ht="14.25" customHeight="1">
      <c r="A51" s="31"/>
      <c r="B51" s="33">
        <v>50.0</v>
      </c>
      <c r="C51" s="39" t="str">
        <f t="shared" si="1"/>
        <v>#N/A</v>
      </c>
    </row>
    <row r="52" ht="14.25" customHeight="1">
      <c r="A52" s="31"/>
      <c r="B52" s="33">
        <v>51.0</v>
      </c>
      <c r="C52" s="39" t="str">
        <f t="shared" si="1"/>
        <v>#N/A</v>
      </c>
    </row>
    <row r="53" ht="14.25" customHeight="1">
      <c r="A53" s="31"/>
      <c r="B53" s="33">
        <v>52.0</v>
      </c>
      <c r="C53" s="39" t="str">
        <f t="shared" si="1"/>
        <v>#N/A</v>
      </c>
    </row>
    <row r="54" ht="14.25" customHeight="1">
      <c r="A54" s="31"/>
      <c r="B54" s="33">
        <v>53.0</v>
      </c>
      <c r="C54" s="39" t="str">
        <f t="shared" si="1"/>
        <v>#N/A</v>
      </c>
    </row>
    <row r="55" ht="14.25" customHeight="1">
      <c r="A55" s="31"/>
      <c r="B55" s="33">
        <v>54.0</v>
      </c>
      <c r="C55" s="39" t="str">
        <f t="shared" si="1"/>
        <v>#N/A</v>
      </c>
    </row>
    <row r="56" ht="14.25" customHeight="1">
      <c r="A56" s="31"/>
      <c r="B56" s="33">
        <v>55.0</v>
      </c>
      <c r="C56" s="39" t="str">
        <f t="shared" si="1"/>
        <v>#N/A</v>
      </c>
    </row>
    <row r="57" ht="14.25" customHeight="1">
      <c r="A57" s="31"/>
      <c r="B57" s="33">
        <v>56.0</v>
      </c>
      <c r="C57" s="39" t="str">
        <f t="shared" si="1"/>
        <v>#N/A</v>
      </c>
    </row>
    <row r="58" ht="14.25" customHeight="1">
      <c r="A58" s="31"/>
      <c r="B58" s="33">
        <v>57.0</v>
      </c>
      <c r="C58" s="39" t="str">
        <f t="shared" si="1"/>
        <v>#N/A</v>
      </c>
    </row>
    <row r="59" ht="14.25" customHeight="1">
      <c r="A59" s="31"/>
      <c r="B59" s="33">
        <v>58.0</v>
      </c>
      <c r="C59" s="39" t="str">
        <f t="shared" si="1"/>
        <v>#N/A</v>
      </c>
    </row>
    <row r="60" ht="14.25" customHeight="1">
      <c r="A60" s="31"/>
      <c r="B60" s="33">
        <v>59.0</v>
      </c>
      <c r="C60" s="39" t="str">
        <f t="shared" si="1"/>
        <v>#N/A</v>
      </c>
    </row>
    <row r="61" ht="14.25" customHeight="1">
      <c r="A61" s="31"/>
      <c r="B61" s="33">
        <v>60.0</v>
      </c>
      <c r="C61" s="39" t="str">
        <f t="shared" si="1"/>
        <v>#N/A</v>
      </c>
    </row>
    <row r="62" ht="14.25" customHeight="1">
      <c r="A62" s="31"/>
      <c r="B62" s="33">
        <v>61.0</v>
      </c>
      <c r="C62" s="39" t="str">
        <f t="shared" si="1"/>
        <v>#N/A</v>
      </c>
    </row>
    <row r="63" ht="14.25" customHeight="1">
      <c r="A63" s="31"/>
      <c r="B63" s="33">
        <v>62.0</v>
      </c>
      <c r="C63" s="39" t="str">
        <f t="shared" si="1"/>
        <v>#N/A</v>
      </c>
    </row>
    <row r="64" ht="14.25" customHeight="1">
      <c r="A64" s="31"/>
      <c r="B64" s="33">
        <v>63.0</v>
      </c>
      <c r="C64" s="39" t="str">
        <f t="shared" si="1"/>
        <v>#N/A</v>
      </c>
    </row>
    <row r="65" ht="14.25" customHeight="1">
      <c r="A65" s="31"/>
      <c r="B65" s="33">
        <v>64.0</v>
      </c>
      <c r="C65" s="39" t="str">
        <f t="shared" si="1"/>
        <v>#N/A</v>
      </c>
    </row>
    <row r="66" ht="14.25" customHeight="1">
      <c r="A66" s="31"/>
      <c r="B66" s="33">
        <v>65.0</v>
      </c>
      <c r="C66" s="39" t="str">
        <f t="shared" si="1"/>
        <v>#N/A</v>
      </c>
    </row>
    <row r="67" ht="14.25" customHeight="1">
      <c r="A67" s="31"/>
      <c r="B67" s="33">
        <v>66.0</v>
      </c>
      <c r="C67" s="39" t="str">
        <f t="shared" si="1"/>
        <v>#N/A</v>
      </c>
    </row>
    <row r="68" ht="14.25" customHeight="1">
      <c r="A68" s="31"/>
      <c r="B68" s="33">
        <v>67.0</v>
      </c>
      <c r="C68" s="39" t="str">
        <f t="shared" si="1"/>
        <v>#N/A</v>
      </c>
    </row>
    <row r="69" ht="14.25" customHeight="1">
      <c r="A69" s="31"/>
      <c r="B69" s="33">
        <v>68.0</v>
      </c>
      <c r="C69" s="39" t="str">
        <f t="shared" si="1"/>
        <v>#N/A</v>
      </c>
    </row>
    <row r="70" ht="14.25" customHeight="1">
      <c r="A70" s="31"/>
      <c r="B70" s="33">
        <v>69.0</v>
      </c>
      <c r="C70" s="39" t="str">
        <f t="shared" si="1"/>
        <v>#N/A</v>
      </c>
    </row>
    <row r="71" ht="14.25" customHeight="1">
      <c r="A71" s="31"/>
      <c r="B71" s="33">
        <v>70.0</v>
      </c>
      <c r="C71" s="39" t="str">
        <f t="shared" si="1"/>
        <v>#N/A</v>
      </c>
    </row>
    <row r="72" ht="14.25" customHeight="1">
      <c r="A72" s="31"/>
      <c r="B72" s="33">
        <v>71.0</v>
      </c>
      <c r="C72" s="39" t="str">
        <f t="shared" si="1"/>
        <v>#N/A</v>
      </c>
    </row>
    <row r="73" ht="14.25" customHeight="1">
      <c r="A73" s="31"/>
      <c r="B73" s="33">
        <v>72.0</v>
      </c>
      <c r="C73" s="39" t="str">
        <f t="shared" si="1"/>
        <v>#N/A</v>
      </c>
    </row>
    <row r="74" ht="14.25" customHeight="1">
      <c r="A74" s="31"/>
      <c r="B74" s="33">
        <v>73.0</v>
      </c>
      <c r="C74" s="39" t="str">
        <f t="shared" si="1"/>
        <v>#N/A</v>
      </c>
    </row>
    <row r="75" ht="14.25" customHeight="1">
      <c r="A75" s="31"/>
      <c r="B75" s="33">
        <v>74.0</v>
      </c>
      <c r="C75" s="39" t="str">
        <f t="shared" si="1"/>
        <v>#N/A</v>
      </c>
    </row>
    <row r="76" ht="14.25" customHeight="1">
      <c r="A76" s="31"/>
      <c r="B76" s="33">
        <v>75.0</v>
      </c>
      <c r="C76" s="39" t="str">
        <f t="shared" si="1"/>
        <v>#N/A</v>
      </c>
    </row>
    <row r="77" ht="14.25" customHeight="1">
      <c r="A77" s="31"/>
      <c r="B77" s="33">
        <v>76.0</v>
      </c>
      <c r="C77" s="39" t="str">
        <f t="shared" si="1"/>
        <v>#N/A</v>
      </c>
    </row>
    <row r="78" ht="14.25" customHeight="1">
      <c r="A78" s="31"/>
      <c r="B78" s="33">
        <v>77.0</v>
      </c>
      <c r="C78" s="39" t="str">
        <f t="shared" si="1"/>
        <v>#N/A</v>
      </c>
    </row>
    <row r="79" ht="14.25" customHeight="1">
      <c r="A79" s="31"/>
      <c r="B79" s="33">
        <v>78.0</v>
      </c>
      <c r="C79" s="39" t="str">
        <f t="shared" si="1"/>
        <v>#N/A</v>
      </c>
    </row>
    <row r="80" ht="14.25" customHeight="1">
      <c r="A80" s="75"/>
      <c r="B80" s="33">
        <v>79.0</v>
      </c>
      <c r="C80" s="39" t="str">
        <f t="shared" si="1"/>
        <v>#N/A</v>
      </c>
    </row>
    <row r="81" ht="14.25" customHeight="1">
      <c r="A81" s="75"/>
      <c r="B81" s="33">
        <v>80.0</v>
      </c>
      <c r="C81" s="39" t="str">
        <f t="shared" si="1"/>
        <v>#N/A</v>
      </c>
    </row>
    <row r="82" ht="14.25" customHeight="1">
      <c r="A82" s="75"/>
      <c r="B82" s="33">
        <v>81.0</v>
      </c>
      <c r="C82" s="39" t="str">
        <f t="shared" si="1"/>
        <v>#N/A</v>
      </c>
    </row>
    <row r="83" ht="14.25" customHeight="1">
      <c r="A83" s="75"/>
      <c r="B83" s="33">
        <v>82.0</v>
      </c>
      <c r="C83" s="39" t="str">
        <f t="shared" si="1"/>
        <v>#N/A</v>
      </c>
    </row>
    <row r="84" ht="14.25" customHeight="1">
      <c r="A84" s="75"/>
      <c r="B84" s="33">
        <v>83.0</v>
      </c>
      <c r="C84" s="39" t="str">
        <f t="shared" si="1"/>
        <v>#N/A</v>
      </c>
    </row>
    <row r="85" ht="14.25" customHeight="1">
      <c r="A85" s="75"/>
      <c r="B85" s="33">
        <v>84.0</v>
      </c>
      <c r="C85" s="39" t="str">
        <f t="shared" si="1"/>
        <v>#N/A</v>
      </c>
    </row>
    <row r="86" ht="14.25" customHeight="1">
      <c r="A86" s="75"/>
      <c r="B86" s="33">
        <v>85.0</v>
      </c>
      <c r="C86" s="39" t="str">
        <f t="shared" si="1"/>
        <v>#N/A</v>
      </c>
    </row>
    <row r="87" ht="14.25" customHeight="1">
      <c r="A87" s="75"/>
      <c r="B87" s="33">
        <v>86.0</v>
      </c>
      <c r="C87" s="39" t="str">
        <f t="shared" si="1"/>
        <v>#N/A</v>
      </c>
    </row>
    <row r="88" ht="14.25" customHeight="1">
      <c r="A88" s="75"/>
      <c r="B88" s="33">
        <v>87.0</v>
      </c>
      <c r="C88" s="39" t="str">
        <f t="shared" si="1"/>
        <v>#N/A</v>
      </c>
    </row>
    <row r="89" ht="14.25" customHeight="1">
      <c r="A89" s="75"/>
      <c r="B89" s="33">
        <v>88.0</v>
      </c>
      <c r="C89" s="39" t="str">
        <f t="shared" si="1"/>
        <v>#N/A</v>
      </c>
    </row>
    <row r="90" ht="14.25" customHeight="1">
      <c r="A90" s="75"/>
      <c r="B90" s="33">
        <v>89.0</v>
      </c>
      <c r="C90" s="39" t="str">
        <f t="shared" si="1"/>
        <v>#N/A</v>
      </c>
    </row>
    <row r="91" ht="14.25" customHeight="1">
      <c r="A91" s="75"/>
      <c r="B91" s="33">
        <v>90.0</v>
      </c>
      <c r="C91" s="39" t="str">
        <f t="shared" si="1"/>
        <v>#N/A</v>
      </c>
    </row>
    <row r="92" ht="14.25" customHeight="1">
      <c r="A92" s="75"/>
      <c r="B92" s="33">
        <v>91.0</v>
      </c>
      <c r="C92" s="39" t="str">
        <f t="shared" si="1"/>
        <v>#N/A</v>
      </c>
    </row>
    <row r="93" ht="14.25" customHeight="1">
      <c r="A93" s="75"/>
      <c r="B93" s="33">
        <v>92.0</v>
      </c>
      <c r="C93" s="39" t="str">
        <f t="shared" si="1"/>
        <v>#N/A</v>
      </c>
    </row>
    <row r="94" ht="14.25" customHeight="1">
      <c r="A94" s="75"/>
      <c r="B94" s="33">
        <v>93.0</v>
      </c>
      <c r="C94" s="39" t="str">
        <f t="shared" si="1"/>
        <v>#N/A</v>
      </c>
    </row>
    <row r="95" ht="14.25" customHeight="1">
      <c r="A95" s="75"/>
      <c r="B95" s="33">
        <v>94.0</v>
      </c>
      <c r="C95" s="39" t="str">
        <f t="shared" si="1"/>
        <v>#N/A</v>
      </c>
    </row>
    <row r="96" ht="14.25" customHeight="1">
      <c r="A96" s="75"/>
      <c r="B96" s="33">
        <v>95.0</v>
      </c>
      <c r="C96" s="39" t="str">
        <f t="shared" si="1"/>
        <v>#N/A</v>
      </c>
    </row>
    <row r="97" ht="14.25" customHeight="1">
      <c r="A97" s="75"/>
      <c r="B97" s="33">
        <v>96.0</v>
      </c>
      <c r="C97" s="39" t="str">
        <f t="shared" si="1"/>
        <v>#N/A</v>
      </c>
    </row>
    <row r="98" ht="14.25" customHeight="1">
      <c r="A98" s="75"/>
      <c r="B98" s="33">
        <v>97.0</v>
      </c>
      <c r="C98" s="39" t="str">
        <f t="shared" si="1"/>
        <v>#N/A</v>
      </c>
    </row>
    <row r="99" ht="14.25" customHeight="1">
      <c r="A99" s="75"/>
      <c r="B99" s="33">
        <v>98.0</v>
      </c>
      <c r="C99" s="39" t="str">
        <f t="shared" si="1"/>
        <v>#N/A</v>
      </c>
    </row>
    <row r="100" ht="14.25" customHeight="1">
      <c r="A100" s="75"/>
      <c r="B100" s="33">
        <v>99.0</v>
      </c>
      <c r="C100" s="39" t="str">
        <f t="shared" si="1"/>
        <v>#N/A</v>
      </c>
    </row>
    <row r="101" ht="14.25" customHeight="1">
      <c r="A101" s="75"/>
      <c r="B101" s="33">
        <v>100.0</v>
      </c>
      <c r="C101" s="39" t="str">
        <f t="shared" si="1"/>
        <v>#N/A</v>
      </c>
    </row>
    <row r="102" ht="14.25" customHeight="1">
      <c r="A102" s="75"/>
      <c r="B102" s="33">
        <v>101.0</v>
      </c>
      <c r="C102" s="39" t="str">
        <f t="shared" si="1"/>
        <v>#N/A</v>
      </c>
    </row>
    <row r="103" ht="14.25" customHeight="1">
      <c r="A103" s="75"/>
      <c r="B103" s="33">
        <v>102.0</v>
      </c>
      <c r="C103" s="39" t="str">
        <f t="shared" si="1"/>
        <v>#N/A</v>
      </c>
    </row>
    <row r="104" ht="14.25" customHeight="1">
      <c r="A104" s="75"/>
      <c r="B104" s="33">
        <v>103.0</v>
      </c>
      <c r="C104" s="39" t="str">
        <f t="shared" si="1"/>
        <v>#N/A</v>
      </c>
    </row>
    <row r="105" ht="14.25" customHeight="1">
      <c r="A105" s="75"/>
      <c r="B105" s="33">
        <v>104.0</v>
      </c>
      <c r="C105" s="39" t="str">
        <f t="shared" si="1"/>
        <v>#N/A</v>
      </c>
    </row>
    <row r="106" ht="14.25" customHeight="1">
      <c r="A106" s="75"/>
      <c r="B106" s="33">
        <v>105.0</v>
      </c>
      <c r="C106" s="39" t="str">
        <f t="shared" si="1"/>
        <v>#N/A</v>
      </c>
    </row>
    <row r="107" ht="14.25" customHeight="1">
      <c r="A107" s="75"/>
      <c r="B107" s="33">
        <v>106.0</v>
      </c>
      <c r="C107" s="39" t="str">
        <f t="shared" si="1"/>
        <v>#N/A</v>
      </c>
    </row>
    <row r="108" ht="14.25" customHeight="1">
      <c r="A108" s="75"/>
      <c r="B108" s="33">
        <v>107.0</v>
      </c>
      <c r="C108" s="39" t="str">
        <f t="shared" si="1"/>
        <v>#N/A</v>
      </c>
    </row>
    <row r="109" ht="14.25" customHeight="1">
      <c r="A109" s="75"/>
      <c r="B109" s="33">
        <v>108.0</v>
      </c>
      <c r="C109" s="39" t="str">
        <f t="shared" si="1"/>
        <v>#N/A</v>
      </c>
    </row>
    <row r="110" ht="14.25" customHeight="1">
      <c r="A110" s="75"/>
      <c r="B110" s="33">
        <v>109.0</v>
      </c>
      <c r="C110" s="39" t="str">
        <f t="shared" si="1"/>
        <v>#N/A</v>
      </c>
    </row>
    <row r="111" ht="14.25" customHeight="1">
      <c r="A111" s="75"/>
      <c r="B111" s="33">
        <v>110.0</v>
      </c>
      <c r="C111" s="39" t="str">
        <f t="shared" si="1"/>
        <v>#N/A</v>
      </c>
    </row>
    <row r="112" ht="14.25" customHeight="1">
      <c r="A112" s="75"/>
      <c r="B112" s="33">
        <v>111.0</v>
      </c>
      <c r="C112" s="39" t="str">
        <f t="shared" si="1"/>
        <v>#N/A</v>
      </c>
    </row>
    <row r="113" ht="14.25" customHeight="1">
      <c r="A113" s="75"/>
      <c r="B113" s="33">
        <v>112.0</v>
      </c>
      <c r="C113" s="39" t="str">
        <f t="shared" si="1"/>
        <v>#N/A</v>
      </c>
    </row>
    <row r="114" ht="14.25" customHeight="1">
      <c r="A114" s="75"/>
      <c r="B114" s="33">
        <v>113.0</v>
      </c>
      <c r="C114" s="39" t="str">
        <f t="shared" si="1"/>
        <v>#N/A</v>
      </c>
    </row>
    <row r="115" ht="14.25" customHeight="1">
      <c r="A115" s="75"/>
      <c r="B115" s="33">
        <v>114.0</v>
      </c>
      <c r="C115" s="39" t="str">
        <f t="shared" si="1"/>
        <v>#N/A</v>
      </c>
    </row>
    <row r="116" ht="14.25" customHeight="1">
      <c r="A116" s="75"/>
      <c r="B116" s="33">
        <v>115.0</v>
      </c>
      <c r="C116" s="39" t="str">
        <f t="shared" si="1"/>
        <v>#N/A</v>
      </c>
    </row>
    <row r="117" ht="14.25" customHeight="1">
      <c r="A117" s="75"/>
      <c r="B117" s="33">
        <v>116.0</v>
      </c>
      <c r="C117" s="39" t="str">
        <f t="shared" si="1"/>
        <v>#N/A</v>
      </c>
    </row>
    <row r="118" ht="14.25" customHeight="1">
      <c r="A118" s="75"/>
      <c r="B118" s="33">
        <v>117.0</v>
      </c>
      <c r="C118" s="39" t="str">
        <f t="shared" si="1"/>
        <v>#N/A</v>
      </c>
    </row>
    <row r="119" ht="14.25" customHeight="1">
      <c r="A119" s="75"/>
      <c r="B119" s="33">
        <v>118.0</v>
      </c>
      <c r="C119" s="39" t="str">
        <f t="shared" si="1"/>
        <v>#N/A</v>
      </c>
    </row>
    <row r="120" ht="14.25" customHeight="1">
      <c r="A120" s="75"/>
      <c r="B120" s="33">
        <v>119.0</v>
      </c>
      <c r="C120" s="39" t="str">
        <f t="shared" si="1"/>
        <v>#N/A</v>
      </c>
    </row>
    <row r="121" ht="14.25" customHeight="1">
      <c r="A121" s="75"/>
      <c r="B121" s="33">
        <v>120.0</v>
      </c>
      <c r="C121" s="39" t="str">
        <f t="shared" si="1"/>
        <v>#N/A</v>
      </c>
    </row>
    <row r="122" ht="14.25" customHeight="1">
      <c r="A122" s="75"/>
      <c r="B122" s="33">
        <v>121.0</v>
      </c>
      <c r="C122" s="39" t="str">
        <f t="shared" si="1"/>
        <v>#N/A</v>
      </c>
    </row>
    <row r="123" ht="14.25" customHeight="1">
      <c r="A123" s="75"/>
      <c r="B123" s="33">
        <v>122.0</v>
      </c>
      <c r="C123" s="39" t="str">
        <f t="shared" si="1"/>
        <v>#N/A</v>
      </c>
    </row>
    <row r="124" ht="14.25" customHeight="1">
      <c r="A124" s="75"/>
      <c r="B124" s="33">
        <v>123.0</v>
      </c>
      <c r="C124" s="39" t="str">
        <f t="shared" si="1"/>
        <v>#N/A</v>
      </c>
    </row>
    <row r="125" ht="14.25" customHeight="1">
      <c r="A125" s="75"/>
      <c r="B125" s="33">
        <v>124.0</v>
      </c>
      <c r="C125" s="39" t="str">
        <f t="shared" si="1"/>
        <v>#N/A</v>
      </c>
    </row>
    <row r="126" ht="14.25" customHeight="1">
      <c r="A126" s="75"/>
      <c r="B126" s="33">
        <v>125.0</v>
      </c>
      <c r="C126" s="39" t="str">
        <f t="shared" si="1"/>
        <v>#N/A</v>
      </c>
    </row>
    <row r="127" ht="14.25" customHeight="1">
      <c r="A127" s="75"/>
      <c r="B127" s="33">
        <v>126.0</v>
      </c>
      <c r="C127" s="39" t="str">
        <f t="shared" si="1"/>
        <v>#N/A</v>
      </c>
    </row>
    <row r="128" ht="14.25" customHeight="1">
      <c r="A128" s="75"/>
      <c r="B128" s="33">
        <v>127.0</v>
      </c>
      <c r="C128" s="39" t="str">
        <f t="shared" si="1"/>
        <v>#N/A</v>
      </c>
    </row>
    <row r="129" ht="14.25" customHeight="1">
      <c r="A129" s="75"/>
      <c r="B129" s="33">
        <v>128.0</v>
      </c>
      <c r="C129" s="39" t="str">
        <f t="shared" si="1"/>
        <v>#N/A</v>
      </c>
    </row>
    <row r="130" ht="14.25" customHeight="1">
      <c r="A130" s="75"/>
      <c r="B130" s="33">
        <v>129.0</v>
      </c>
      <c r="C130" s="39" t="str">
        <f t="shared" si="1"/>
        <v>#N/A</v>
      </c>
    </row>
    <row r="131" ht="14.25" customHeight="1">
      <c r="A131" s="75"/>
      <c r="B131" s="33">
        <v>130.0</v>
      </c>
      <c r="C131" s="39" t="str">
        <f t="shared" si="1"/>
        <v>#N/A</v>
      </c>
    </row>
    <row r="132" ht="14.25" customHeight="1">
      <c r="A132" s="75"/>
      <c r="B132" s="33">
        <v>131.0</v>
      </c>
      <c r="C132" s="39" t="str">
        <f t="shared" si="1"/>
        <v>#N/A</v>
      </c>
    </row>
    <row r="133" ht="14.25" customHeight="1">
      <c r="A133" s="75"/>
      <c r="B133" s="33">
        <v>132.0</v>
      </c>
      <c r="C133" s="39" t="str">
        <f t="shared" si="1"/>
        <v>#N/A</v>
      </c>
    </row>
    <row r="134" ht="14.25" customHeight="1">
      <c r="A134" s="75"/>
      <c r="B134" s="33">
        <v>133.0</v>
      </c>
      <c r="C134" s="39" t="str">
        <f t="shared" si="1"/>
        <v>#N/A</v>
      </c>
    </row>
    <row r="135" ht="14.25" customHeight="1">
      <c r="A135" s="75"/>
      <c r="B135" s="33">
        <v>134.0</v>
      </c>
      <c r="C135" s="39" t="str">
        <f t="shared" si="1"/>
        <v>#N/A</v>
      </c>
    </row>
    <row r="136" ht="14.25" customHeight="1">
      <c r="A136" s="75"/>
      <c r="B136" s="33">
        <v>135.0</v>
      </c>
      <c r="C136" s="39" t="str">
        <f t="shared" si="1"/>
        <v>#N/A</v>
      </c>
    </row>
    <row r="137" ht="14.25" customHeight="1">
      <c r="A137" s="75"/>
      <c r="B137" s="33">
        <v>136.0</v>
      </c>
      <c r="C137" s="39" t="str">
        <f t="shared" si="1"/>
        <v>#N/A</v>
      </c>
    </row>
    <row r="138" ht="14.25" customHeight="1">
      <c r="A138" s="75"/>
      <c r="B138" s="33">
        <v>137.0</v>
      </c>
      <c r="C138" s="39" t="str">
        <f t="shared" si="1"/>
        <v>#N/A</v>
      </c>
    </row>
    <row r="139" ht="14.25" customHeight="1">
      <c r="A139" s="75"/>
      <c r="B139" s="33">
        <v>138.0</v>
      </c>
      <c r="C139" s="39" t="str">
        <f t="shared" si="1"/>
        <v>#N/A</v>
      </c>
    </row>
    <row r="140" ht="14.25" customHeight="1">
      <c r="A140" s="75"/>
      <c r="B140" s="33">
        <v>139.0</v>
      </c>
      <c r="C140" s="39" t="str">
        <f t="shared" si="1"/>
        <v>#N/A</v>
      </c>
    </row>
    <row r="141" ht="14.25" customHeight="1">
      <c r="A141" s="75"/>
      <c r="B141" s="33">
        <v>140.0</v>
      </c>
      <c r="C141" s="39" t="str">
        <f t="shared" si="1"/>
        <v>#N/A</v>
      </c>
    </row>
    <row r="142" ht="14.25" customHeight="1">
      <c r="A142" s="75"/>
      <c r="B142" s="33">
        <v>141.0</v>
      </c>
      <c r="C142" s="39" t="str">
        <f t="shared" si="1"/>
        <v>#N/A</v>
      </c>
    </row>
    <row r="143" ht="14.25" customHeight="1">
      <c r="A143" s="75"/>
      <c r="B143" s="33">
        <v>142.0</v>
      </c>
      <c r="C143" s="39" t="str">
        <f t="shared" si="1"/>
        <v>#N/A</v>
      </c>
    </row>
    <row r="144" ht="14.25" customHeight="1">
      <c r="A144" s="75"/>
      <c r="B144" s="33">
        <v>143.0</v>
      </c>
      <c r="C144" s="39" t="str">
        <f t="shared" si="1"/>
        <v>#N/A</v>
      </c>
    </row>
    <row r="145" ht="14.25" customHeight="1">
      <c r="A145" s="75"/>
      <c r="B145" s="33">
        <v>144.0</v>
      </c>
      <c r="C145" s="39" t="str">
        <f t="shared" si="1"/>
        <v>#N/A</v>
      </c>
    </row>
    <row r="146" ht="14.25" customHeight="1">
      <c r="A146" s="75"/>
      <c r="B146" s="33">
        <v>145.0</v>
      </c>
      <c r="C146" s="39" t="str">
        <f t="shared" si="1"/>
        <v>#N/A</v>
      </c>
    </row>
    <row r="147" ht="14.25" customHeight="1">
      <c r="A147" s="75"/>
      <c r="B147" s="33">
        <v>146.0</v>
      </c>
      <c r="C147" s="39" t="str">
        <f t="shared" si="1"/>
        <v>#N/A</v>
      </c>
    </row>
    <row r="148" ht="14.25" customHeight="1">
      <c r="A148" s="75"/>
      <c r="B148" s="33">
        <v>147.0</v>
      </c>
      <c r="C148" s="39" t="str">
        <f t="shared" si="1"/>
        <v>#N/A</v>
      </c>
    </row>
    <row r="149" ht="14.25" customHeight="1">
      <c r="A149" s="75"/>
      <c r="B149" s="33">
        <v>148.0</v>
      </c>
      <c r="C149" s="39" t="str">
        <f t="shared" si="1"/>
        <v>#N/A</v>
      </c>
    </row>
    <row r="150" ht="14.25" customHeight="1">
      <c r="A150" s="75"/>
      <c r="B150" s="33">
        <v>149.0</v>
      </c>
      <c r="C150" s="39" t="str">
        <f t="shared" si="1"/>
        <v>#N/A</v>
      </c>
    </row>
    <row r="151" ht="14.25" customHeight="1">
      <c r="A151" s="75"/>
      <c r="B151" s="33">
        <v>150.0</v>
      </c>
      <c r="C151" s="39" t="str">
        <f t="shared" si="1"/>
        <v>#N/A</v>
      </c>
    </row>
    <row r="152" ht="14.25" customHeight="1">
      <c r="A152" s="75"/>
      <c r="B152" s="33">
        <v>151.0</v>
      </c>
      <c r="C152" s="39" t="str">
        <f t="shared" si="1"/>
        <v>#N/A</v>
      </c>
    </row>
    <row r="153" ht="14.25" customHeight="1">
      <c r="A153" s="75"/>
      <c r="B153" s="33">
        <v>152.0</v>
      </c>
      <c r="C153" s="39" t="str">
        <f t="shared" si="1"/>
        <v>#N/A</v>
      </c>
    </row>
    <row r="154" ht="14.25" customHeight="1">
      <c r="A154" s="75"/>
      <c r="B154" s="33">
        <v>153.0</v>
      </c>
      <c r="C154" s="39" t="str">
        <f t="shared" si="1"/>
        <v>#N/A</v>
      </c>
    </row>
    <row r="155" ht="14.25" customHeight="1">
      <c r="A155" s="75"/>
      <c r="B155" s="33">
        <v>154.0</v>
      </c>
      <c r="C155" s="39" t="str">
        <f t="shared" si="1"/>
        <v>#N/A</v>
      </c>
    </row>
    <row r="156" ht="14.25" customHeight="1">
      <c r="A156" s="75"/>
      <c r="B156" s="33">
        <v>155.0</v>
      </c>
      <c r="C156" s="39" t="str">
        <f t="shared" si="1"/>
        <v>#N/A</v>
      </c>
    </row>
    <row r="157" ht="14.25" customHeight="1">
      <c r="A157" s="75"/>
      <c r="B157" s="33">
        <v>156.0</v>
      </c>
      <c r="C157" s="39" t="str">
        <f t="shared" si="1"/>
        <v>#N/A</v>
      </c>
    </row>
    <row r="158" ht="14.25" customHeight="1">
      <c r="A158" s="75"/>
      <c r="B158" s="33">
        <v>157.0</v>
      </c>
      <c r="C158" s="39" t="str">
        <f t="shared" si="1"/>
        <v>#N/A</v>
      </c>
    </row>
    <row r="159" ht="14.25" customHeight="1">
      <c r="A159" s="75"/>
      <c r="B159" s="33">
        <v>158.0</v>
      </c>
      <c r="C159" s="39" t="str">
        <f t="shared" si="1"/>
        <v>#N/A</v>
      </c>
    </row>
    <row r="160" ht="14.25" customHeight="1">
      <c r="A160" s="75"/>
      <c r="B160" s="33">
        <v>159.0</v>
      </c>
      <c r="C160" s="39" t="str">
        <f t="shared" si="1"/>
        <v>#N/A</v>
      </c>
    </row>
    <row r="161" ht="14.25" customHeight="1">
      <c r="A161" s="75"/>
      <c r="B161" s="33">
        <v>160.0</v>
      </c>
      <c r="C161" s="39" t="str">
        <f t="shared" si="1"/>
        <v>#N/A</v>
      </c>
    </row>
    <row r="162" ht="14.25" customHeight="1">
      <c r="A162" s="107"/>
      <c r="B162" s="82"/>
    </row>
    <row r="163" ht="14.25" customHeight="1">
      <c r="A163" s="107"/>
      <c r="B163" s="82"/>
    </row>
    <row r="164" ht="14.25" customHeight="1">
      <c r="A164" s="107"/>
      <c r="B164" s="82"/>
    </row>
    <row r="165" ht="14.25" customHeight="1">
      <c r="A165" s="107"/>
      <c r="B165" s="82"/>
    </row>
    <row r="166" ht="14.25" customHeight="1">
      <c r="A166" s="107"/>
      <c r="B166" s="82"/>
    </row>
    <row r="167" ht="14.25" customHeight="1">
      <c r="A167" s="107"/>
      <c r="B167" s="82"/>
    </row>
    <row r="168" ht="14.25" customHeight="1">
      <c r="A168" s="107"/>
      <c r="B168" s="82"/>
    </row>
    <row r="169" ht="14.25" customHeight="1">
      <c r="A169" s="107"/>
      <c r="B169" s="82"/>
    </row>
    <row r="170" ht="14.25" customHeight="1">
      <c r="A170" s="107"/>
      <c r="B170" s="82"/>
    </row>
    <row r="171" ht="14.25" customHeight="1">
      <c r="A171" s="107"/>
      <c r="B171" s="82"/>
    </row>
    <row r="172" ht="14.25" customHeight="1">
      <c r="A172" s="107"/>
      <c r="B172" s="82"/>
    </row>
    <row r="173" ht="14.25" customHeight="1">
      <c r="A173" s="107"/>
      <c r="B173" s="82"/>
    </row>
    <row r="174" ht="14.25" customHeight="1">
      <c r="A174" s="107"/>
      <c r="B174" s="82"/>
    </row>
    <row r="175" ht="14.25" customHeight="1">
      <c r="A175" s="107"/>
      <c r="B175" s="82"/>
    </row>
    <row r="176" ht="14.25" customHeight="1">
      <c r="A176" s="107"/>
      <c r="B176" s="82"/>
    </row>
    <row r="177" ht="14.25" customHeight="1">
      <c r="A177" s="107"/>
      <c r="B177" s="82"/>
    </row>
    <row r="178" ht="14.25" customHeight="1">
      <c r="A178" s="107"/>
      <c r="B178" s="82"/>
    </row>
    <row r="179" ht="14.25" customHeight="1">
      <c r="A179" s="107"/>
      <c r="B179" s="82"/>
    </row>
    <row r="180" ht="14.25" customHeight="1">
      <c r="A180" s="107"/>
      <c r="B180" s="82"/>
    </row>
    <row r="181" ht="14.25" customHeight="1">
      <c r="A181" s="107"/>
      <c r="B181" s="82"/>
    </row>
    <row r="182" ht="14.25" customHeight="1">
      <c r="A182" s="107"/>
      <c r="B182" s="82"/>
    </row>
    <row r="183" ht="14.25" customHeight="1">
      <c r="A183" s="107"/>
      <c r="B183" s="82"/>
    </row>
    <row r="184" ht="14.25" customHeight="1">
      <c r="A184" s="107"/>
      <c r="B184" s="82"/>
    </row>
    <row r="185" ht="14.25" customHeight="1">
      <c r="A185" s="107"/>
      <c r="B185" s="82"/>
    </row>
    <row r="186" ht="14.25" customHeight="1">
      <c r="A186" s="107"/>
      <c r="B186" s="82"/>
    </row>
    <row r="187" ht="14.25" customHeight="1">
      <c r="A187" s="107"/>
      <c r="B187" s="82"/>
    </row>
    <row r="188" ht="14.25" customHeight="1">
      <c r="A188" s="107"/>
      <c r="B188" s="82"/>
    </row>
    <row r="189" ht="14.25" customHeight="1">
      <c r="A189" s="107"/>
      <c r="B189" s="82"/>
    </row>
    <row r="190" ht="14.25" customHeight="1">
      <c r="A190" s="107"/>
      <c r="B190" s="82"/>
    </row>
    <row r="191" ht="14.25" customHeight="1">
      <c r="A191" s="107"/>
      <c r="B191" s="82"/>
    </row>
    <row r="192" ht="14.25" customHeight="1">
      <c r="A192" s="107"/>
      <c r="B192" s="82"/>
    </row>
    <row r="193" ht="14.25" customHeight="1">
      <c r="A193" s="107"/>
      <c r="B193" s="82"/>
    </row>
    <row r="194" ht="14.25" customHeight="1">
      <c r="A194" s="107"/>
      <c r="B194" s="82"/>
    </row>
    <row r="195" ht="14.25" customHeight="1">
      <c r="A195" s="107"/>
      <c r="B195" s="82"/>
    </row>
    <row r="196" ht="14.25" customHeight="1">
      <c r="A196" s="107"/>
      <c r="B196" s="82"/>
    </row>
    <row r="197" ht="14.25" customHeight="1">
      <c r="A197" s="107"/>
      <c r="B197" s="82"/>
    </row>
    <row r="198" ht="14.25" customHeight="1">
      <c r="A198" s="107"/>
      <c r="B198" s="82"/>
    </row>
    <row r="199" ht="14.25" customHeight="1">
      <c r="A199" s="107"/>
      <c r="B199" s="82"/>
    </row>
    <row r="200" ht="14.25" customHeight="1">
      <c r="A200" s="107"/>
      <c r="B200" s="82"/>
    </row>
    <row r="201" ht="14.25" customHeight="1">
      <c r="A201" s="107"/>
      <c r="B201" s="82"/>
    </row>
    <row r="202" ht="14.25" customHeight="1">
      <c r="A202" s="107"/>
      <c r="B202" s="82"/>
    </row>
    <row r="203" ht="14.25" customHeight="1">
      <c r="A203" s="107"/>
      <c r="B203" s="82"/>
    </row>
    <row r="204" ht="14.25" customHeight="1">
      <c r="A204" s="107"/>
      <c r="B204" s="82"/>
    </row>
    <row r="205" ht="14.25" customHeight="1">
      <c r="A205" s="107"/>
      <c r="B205" s="82"/>
    </row>
    <row r="206" ht="14.25" customHeight="1">
      <c r="A206" s="107"/>
      <c r="B206" s="82"/>
    </row>
    <row r="207" ht="14.25" customHeight="1">
      <c r="A207" s="107"/>
      <c r="B207" s="82"/>
    </row>
    <row r="208" ht="14.25" customHeight="1">
      <c r="A208" s="107"/>
      <c r="B208" s="82"/>
    </row>
    <row r="209" ht="14.25" customHeight="1">
      <c r="A209" s="107"/>
      <c r="B209" s="82"/>
    </row>
    <row r="210" ht="14.25" customHeight="1">
      <c r="A210" s="107"/>
      <c r="B210" s="82"/>
    </row>
    <row r="211" ht="14.25" customHeight="1">
      <c r="A211" s="107"/>
      <c r="B211" s="82"/>
    </row>
    <row r="212" ht="14.25" customHeight="1">
      <c r="A212" s="107"/>
      <c r="B212" s="82"/>
    </row>
    <row r="213" ht="14.25" customHeight="1">
      <c r="A213" s="107"/>
      <c r="B213" s="82"/>
    </row>
    <row r="214" ht="14.25" customHeight="1">
      <c r="A214" s="107"/>
      <c r="B214" s="82"/>
    </row>
    <row r="215" ht="14.25" customHeight="1">
      <c r="A215" s="107"/>
      <c r="B215" s="82"/>
    </row>
    <row r="216" ht="14.25" customHeight="1">
      <c r="A216" s="107"/>
      <c r="B216" s="82"/>
    </row>
    <row r="217" ht="14.25" customHeight="1">
      <c r="A217" s="107"/>
      <c r="B217" s="82"/>
    </row>
    <row r="218" ht="14.25" customHeight="1">
      <c r="A218" s="107"/>
      <c r="B218" s="82"/>
    </row>
    <row r="219" ht="14.25" customHeight="1">
      <c r="A219" s="107"/>
      <c r="B219" s="82"/>
    </row>
    <row r="220" ht="14.25" customHeight="1">
      <c r="A220" s="107"/>
      <c r="B220" s="82"/>
    </row>
    <row r="221" ht="14.25" customHeight="1">
      <c r="A221" s="107"/>
      <c r="B221" s="82"/>
    </row>
    <row r="222" ht="14.25" customHeight="1">
      <c r="A222" s="107"/>
      <c r="B222" s="82"/>
    </row>
    <row r="223" ht="14.25" customHeight="1">
      <c r="A223" s="107"/>
      <c r="B223" s="82"/>
    </row>
    <row r="224" ht="14.25" customHeight="1">
      <c r="A224" s="107"/>
      <c r="B224" s="82"/>
    </row>
    <row r="225" ht="14.25" customHeight="1">
      <c r="A225" s="107"/>
      <c r="B225" s="82"/>
    </row>
    <row r="226" ht="14.25" customHeight="1">
      <c r="A226" s="107"/>
      <c r="B226" s="82"/>
    </row>
    <row r="227" ht="14.25" customHeight="1">
      <c r="A227" s="107"/>
      <c r="B227" s="82"/>
    </row>
    <row r="228" ht="14.25" customHeight="1">
      <c r="A228" s="107"/>
      <c r="B228" s="82"/>
    </row>
    <row r="229" ht="14.25" customHeight="1">
      <c r="A229" s="107"/>
      <c r="B229" s="82"/>
    </row>
    <row r="230" ht="14.25" customHeight="1">
      <c r="A230" s="107"/>
      <c r="B230" s="82"/>
    </row>
    <row r="231" ht="14.25" customHeight="1">
      <c r="A231" s="107"/>
      <c r="B231" s="82"/>
    </row>
    <row r="232" ht="14.25" customHeight="1">
      <c r="A232" s="107"/>
      <c r="B232" s="82"/>
    </row>
    <row r="233" ht="14.25" customHeight="1">
      <c r="A233" s="107"/>
      <c r="B233" s="82"/>
    </row>
    <row r="234" ht="14.25" customHeight="1">
      <c r="A234" s="107"/>
      <c r="B234" s="82"/>
    </row>
    <row r="235" ht="14.25" customHeight="1">
      <c r="A235" s="107"/>
      <c r="B235" s="82"/>
    </row>
    <row r="236" ht="14.25" customHeight="1">
      <c r="A236" s="107"/>
      <c r="B236" s="82"/>
    </row>
    <row r="237" ht="14.25" customHeight="1">
      <c r="A237" s="107"/>
      <c r="B237" s="82"/>
    </row>
    <row r="238" ht="14.25" customHeight="1">
      <c r="A238" s="107"/>
      <c r="B238" s="82"/>
    </row>
    <row r="239" ht="14.25" customHeight="1">
      <c r="A239" s="107"/>
      <c r="B239" s="82"/>
    </row>
    <row r="240" ht="14.25" customHeight="1">
      <c r="A240" s="107"/>
      <c r="B240" s="82"/>
    </row>
    <row r="241" ht="14.25" customHeight="1">
      <c r="A241" s="107"/>
      <c r="B241" s="82"/>
    </row>
    <row r="242" ht="14.25" customHeight="1">
      <c r="A242" s="107"/>
      <c r="B242" s="82"/>
    </row>
    <row r="243" ht="14.25" customHeight="1">
      <c r="A243" s="107"/>
      <c r="B243" s="82"/>
    </row>
    <row r="244" ht="14.25" customHeight="1">
      <c r="A244" s="107"/>
      <c r="B244" s="82"/>
    </row>
    <row r="245" ht="14.25" customHeight="1">
      <c r="A245" s="107"/>
      <c r="B245" s="82"/>
    </row>
    <row r="246" ht="14.25" customHeight="1">
      <c r="A246" s="107"/>
      <c r="B246" s="82"/>
    </row>
    <row r="247" ht="14.25" customHeight="1">
      <c r="A247" s="107"/>
      <c r="B247" s="82"/>
    </row>
    <row r="248" ht="14.25" customHeight="1">
      <c r="A248" s="107"/>
      <c r="B248" s="82"/>
    </row>
    <row r="249" ht="14.25" customHeight="1">
      <c r="A249" s="107"/>
      <c r="B249" s="82"/>
    </row>
    <row r="250" ht="14.25" customHeight="1">
      <c r="A250" s="107"/>
      <c r="B250" s="82"/>
    </row>
    <row r="251" ht="14.25" customHeight="1">
      <c r="A251" s="107"/>
      <c r="B251" s="82"/>
    </row>
    <row r="252" ht="14.25" customHeight="1">
      <c r="A252" s="107"/>
      <c r="B252" s="82"/>
    </row>
    <row r="253" ht="14.25" customHeight="1">
      <c r="A253" s="107"/>
      <c r="B253" s="82"/>
    </row>
    <row r="254" ht="14.25" customHeight="1">
      <c r="A254" s="107"/>
      <c r="B254" s="82"/>
    </row>
    <row r="255" ht="14.25" customHeight="1">
      <c r="A255" s="107"/>
      <c r="B255" s="82"/>
    </row>
    <row r="256" ht="14.25" customHeight="1">
      <c r="A256" s="107"/>
      <c r="B256" s="82"/>
    </row>
    <row r="257" ht="14.25" customHeight="1">
      <c r="A257" s="107"/>
      <c r="B257" s="82"/>
    </row>
    <row r="258" ht="14.25" customHeight="1">
      <c r="A258" s="107"/>
      <c r="B258" s="82"/>
    </row>
    <row r="259" ht="14.25" customHeight="1">
      <c r="A259" s="107"/>
      <c r="B259" s="82"/>
    </row>
    <row r="260" ht="14.25" customHeight="1">
      <c r="A260" s="107"/>
      <c r="B260" s="82"/>
    </row>
    <row r="261" ht="14.25" customHeight="1">
      <c r="A261" s="107"/>
      <c r="B261" s="82"/>
    </row>
    <row r="262" ht="14.25" customHeight="1">
      <c r="A262" s="107"/>
      <c r="B262" s="82"/>
    </row>
    <row r="263" ht="14.25" customHeight="1">
      <c r="A263" s="107"/>
      <c r="B263" s="82"/>
    </row>
    <row r="264" ht="14.25" customHeight="1">
      <c r="A264" s="107"/>
      <c r="B264" s="82"/>
    </row>
    <row r="265" ht="14.25" customHeight="1">
      <c r="A265" s="107"/>
      <c r="B265" s="82"/>
    </row>
    <row r="266" ht="14.25" customHeight="1">
      <c r="A266" s="107"/>
      <c r="B266" s="82"/>
    </row>
    <row r="267" ht="14.25" customHeight="1">
      <c r="A267" s="107"/>
      <c r="B267" s="82"/>
    </row>
    <row r="268" ht="14.25" customHeight="1">
      <c r="A268" s="107"/>
      <c r="B268" s="82"/>
    </row>
    <row r="269" ht="14.25" customHeight="1">
      <c r="A269" s="107"/>
      <c r="B269" s="82"/>
    </row>
    <row r="270" ht="14.25" customHeight="1">
      <c r="A270" s="107"/>
      <c r="B270" s="82"/>
    </row>
    <row r="271" ht="14.25" customHeight="1">
      <c r="A271" s="107"/>
      <c r="B271" s="82"/>
    </row>
    <row r="272" ht="14.25" customHeight="1">
      <c r="A272" s="107"/>
      <c r="B272" s="82"/>
    </row>
    <row r="273" ht="14.25" customHeight="1">
      <c r="A273" s="107"/>
      <c r="B273" s="82"/>
    </row>
    <row r="274" ht="14.25" customHeight="1">
      <c r="A274" s="107"/>
      <c r="B274" s="82"/>
    </row>
    <row r="275" ht="14.25" customHeight="1">
      <c r="A275" s="107"/>
      <c r="B275" s="82"/>
    </row>
    <row r="276" ht="14.25" customHeight="1">
      <c r="A276" s="107"/>
      <c r="B276" s="82"/>
    </row>
    <row r="277" ht="14.25" customHeight="1">
      <c r="A277" s="107"/>
      <c r="B277" s="82"/>
    </row>
    <row r="278" ht="14.25" customHeight="1">
      <c r="A278" s="107"/>
      <c r="B278" s="82"/>
    </row>
    <row r="279" ht="14.25" customHeight="1">
      <c r="A279" s="107"/>
      <c r="B279" s="82"/>
    </row>
    <row r="280" ht="14.25" customHeight="1">
      <c r="A280" s="107"/>
      <c r="B280" s="82"/>
    </row>
    <row r="281" ht="14.25" customHeight="1">
      <c r="A281" s="107"/>
      <c r="B281" s="82"/>
    </row>
    <row r="282" ht="14.25" customHeight="1">
      <c r="A282" s="107"/>
      <c r="B282" s="82"/>
    </row>
    <row r="283" ht="14.25" customHeight="1">
      <c r="A283" s="107"/>
      <c r="B283" s="82"/>
    </row>
    <row r="284" ht="14.25" customHeight="1">
      <c r="A284" s="107"/>
      <c r="B284" s="82"/>
    </row>
    <row r="285" ht="14.25" customHeight="1">
      <c r="A285" s="107"/>
      <c r="B285" s="82"/>
    </row>
    <row r="286" ht="14.25" customHeight="1">
      <c r="A286" s="107"/>
      <c r="B286" s="82"/>
    </row>
    <row r="287" ht="14.25" customHeight="1">
      <c r="A287" s="107"/>
      <c r="B287" s="82"/>
    </row>
    <row r="288" ht="14.25" customHeight="1">
      <c r="A288" s="107"/>
      <c r="B288" s="82"/>
    </row>
    <row r="289" ht="14.25" customHeight="1">
      <c r="A289" s="107"/>
      <c r="B289" s="82"/>
    </row>
    <row r="290" ht="14.25" customHeight="1">
      <c r="A290" s="107"/>
      <c r="B290" s="82"/>
    </row>
    <row r="291" ht="14.25" customHeight="1">
      <c r="A291" s="107"/>
      <c r="B291" s="82"/>
    </row>
    <row r="292" ht="14.25" customHeight="1">
      <c r="A292" s="107"/>
      <c r="B292" s="82"/>
    </row>
    <row r="293" ht="14.25" customHeight="1">
      <c r="A293" s="107"/>
      <c r="B293" s="82"/>
    </row>
    <row r="294" ht="14.25" customHeight="1">
      <c r="A294" s="107"/>
      <c r="B294" s="82"/>
    </row>
    <row r="295" ht="14.25" customHeight="1">
      <c r="A295" s="107"/>
      <c r="B295" s="82"/>
    </row>
    <row r="296" ht="14.25" customHeight="1">
      <c r="A296" s="107"/>
      <c r="B296" s="82"/>
    </row>
    <row r="297" ht="14.25" customHeight="1">
      <c r="A297" s="107"/>
      <c r="B297" s="82"/>
    </row>
    <row r="298" ht="14.25" customHeight="1">
      <c r="A298" s="107"/>
      <c r="B298" s="82"/>
    </row>
    <row r="299" ht="14.25" customHeight="1">
      <c r="A299" s="107"/>
      <c r="B299" s="82"/>
    </row>
    <row r="300" ht="14.25" customHeight="1">
      <c r="A300" s="107"/>
      <c r="B300" s="82"/>
    </row>
    <row r="301" ht="14.25" customHeight="1">
      <c r="A301" s="107"/>
      <c r="B301" s="82"/>
    </row>
    <row r="302" ht="14.25" customHeight="1">
      <c r="A302" s="107"/>
      <c r="B302" s="82"/>
    </row>
    <row r="303" ht="14.25" customHeight="1">
      <c r="A303" s="107"/>
      <c r="B303" s="82"/>
    </row>
    <row r="304" ht="14.25" customHeight="1">
      <c r="A304" s="107"/>
      <c r="B304" s="82"/>
    </row>
    <row r="305" ht="14.25" customHeight="1">
      <c r="A305" s="107"/>
      <c r="B305" s="82"/>
    </row>
    <row r="306" ht="14.25" customHeight="1">
      <c r="A306" s="107"/>
      <c r="B306" s="82"/>
    </row>
    <row r="307" ht="14.25" customHeight="1">
      <c r="A307" s="107"/>
      <c r="B307" s="82"/>
    </row>
    <row r="308" ht="14.25" customHeight="1">
      <c r="A308" s="107"/>
      <c r="B308" s="82"/>
    </row>
    <row r="309" ht="14.25" customHeight="1">
      <c r="A309" s="107"/>
      <c r="B309" s="82"/>
    </row>
    <row r="310" ht="14.25" customHeight="1">
      <c r="A310" s="107"/>
      <c r="B310" s="82"/>
    </row>
    <row r="311" ht="14.25" customHeight="1">
      <c r="A311" s="107"/>
      <c r="B311" s="82"/>
    </row>
    <row r="312" ht="14.25" customHeight="1">
      <c r="A312" s="107"/>
      <c r="B312" s="82"/>
    </row>
    <row r="313" ht="14.25" customHeight="1">
      <c r="A313" s="107"/>
      <c r="B313" s="82"/>
    </row>
    <row r="314" ht="14.25" customHeight="1">
      <c r="A314" s="107"/>
      <c r="B314" s="82"/>
    </row>
    <row r="315" ht="14.25" customHeight="1">
      <c r="A315" s="107"/>
      <c r="B315" s="82"/>
    </row>
    <row r="316" ht="14.25" customHeight="1">
      <c r="A316" s="107"/>
      <c r="B316" s="82"/>
    </row>
    <row r="317" ht="14.25" customHeight="1">
      <c r="A317" s="107"/>
      <c r="B317" s="82"/>
    </row>
    <row r="318" ht="14.25" customHeight="1">
      <c r="A318" s="107"/>
      <c r="B318" s="82"/>
    </row>
    <row r="319" ht="14.25" customHeight="1">
      <c r="A319" s="107"/>
      <c r="B319" s="82"/>
    </row>
    <row r="320" ht="14.25" customHeight="1">
      <c r="A320" s="107"/>
      <c r="B320" s="82"/>
    </row>
    <row r="321" ht="14.25" customHeight="1">
      <c r="A321" s="107"/>
      <c r="B321" s="82"/>
    </row>
    <row r="322" ht="14.25" customHeight="1">
      <c r="A322" s="107"/>
      <c r="B322" s="82"/>
    </row>
    <row r="323" ht="14.25" customHeight="1">
      <c r="A323" s="107"/>
      <c r="B323" s="82"/>
    </row>
    <row r="324" ht="14.25" customHeight="1">
      <c r="A324" s="107"/>
      <c r="B324" s="82"/>
    </row>
    <row r="325" ht="14.25" customHeight="1">
      <c r="A325" s="107"/>
      <c r="B325" s="82"/>
    </row>
    <row r="326" ht="14.25" customHeight="1">
      <c r="A326" s="107"/>
      <c r="B326" s="82"/>
    </row>
    <row r="327" ht="14.25" customHeight="1">
      <c r="A327" s="107"/>
      <c r="B327" s="82"/>
    </row>
    <row r="328" ht="14.25" customHeight="1">
      <c r="A328" s="107"/>
      <c r="B328" s="82"/>
    </row>
    <row r="329" ht="14.25" customHeight="1">
      <c r="A329" s="107"/>
      <c r="B329" s="82"/>
    </row>
    <row r="330" ht="14.25" customHeight="1">
      <c r="A330" s="107"/>
      <c r="B330" s="82"/>
    </row>
    <row r="331" ht="14.25" customHeight="1">
      <c r="A331" s="107"/>
      <c r="B331" s="82"/>
    </row>
    <row r="332" ht="14.25" customHeight="1">
      <c r="A332" s="107"/>
      <c r="B332" s="82"/>
    </row>
    <row r="333" ht="14.25" customHeight="1">
      <c r="A333" s="107"/>
      <c r="B333" s="82"/>
    </row>
    <row r="334" ht="14.25" customHeight="1">
      <c r="A334" s="107"/>
      <c r="B334" s="82"/>
    </row>
    <row r="335" ht="14.25" customHeight="1">
      <c r="A335" s="107"/>
      <c r="B335" s="82"/>
    </row>
    <row r="336" ht="14.25" customHeight="1">
      <c r="A336" s="107"/>
      <c r="B336" s="82"/>
    </row>
    <row r="337" ht="14.25" customHeight="1">
      <c r="A337" s="107"/>
      <c r="B337" s="82"/>
    </row>
    <row r="338" ht="14.25" customHeight="1">
      <c r="A338" s="107"/>
      <c r="B338" s="82"/>
    </row>
    <row r="339" ht="14.25" customHeight="1">
      <c r="A339" s="107"/>
      <c r="B339" s="82"/>
    </row>
    <row r="340" ht="14.25" customHeight="1">
      <c r="A340" s="107"/>
      <c r="B340" s="82"/>
    </row>
    <row r="341" ht="14.25" customHeight="1">
      <c r="A341" s="107"/>
      <c r="B341" s="82"/>
    </row>
    <row r="342" ht="14.25" customHeight="1">
      <c r="A342" s="107"/>
      <c r="B342" s="82"/>
    </row>
    <row r="343" ht="14.25" customHeight="1">
      <c r="A343" s="107"/>
      <c r="B343" s="82"/>
    </row>
    <row r="344" ht="14.25" customHeight="1">
      <c r="A344" s="107"/>
      <c r="B344" s="82"/>
    </row>
    <row r="345" ht="14.25" customHeight="1">
      <c r="A345" s="107"/>
      <c r="B345" s="82"/>
    </row>
    <row r="346" ht="14.25" customHeight="1">
      <c r="A346" s="107"/>
      <c r="B346" s="82"/>
    </row>
    <row r="347" ht="14.25" customHeight="1">
      <c r="A347" s="107"/>
      <c r="B347" s="82"/>
    </row>
    <row r="348" ht="14.25" customHeight="1">
      <c r="A348" s="107"/>
      <c r="B348" s="82"/>
    </row>
    <row r="349" ht="14.25" customHeight="1">
      <c r="A349" s="107"/>
      <c r="B349" s="82"/>
    </row>
    <row r="350" ht="14.25" customHeight="1">
      <c r="A350" s="107"/>
      <c r="B350" s="82"/>
    </row>
    <row r="351" ht="14.25" customHeight="1">
      <c r="A351" s="107"/>
      <c r="B351" s="82"/>
    </row>
    <row r="352" ht="14.25" customHeight="1">
      <c r="A352" s="107"/>
      <c r="B352" s="82"/>
    </row>
    <row r="353" ht="14.25" customHeight="1">
      <c r="A353" s="107"/>
      <c r="B353" s="82"/>
    </row>
    <row r="354" ht="14.25" customHeight="1">
      <c r="A354" s="107"/>
      <c r="B354" s="82"/>
    </row>
    <row r="355" ht="14.25" customHeight="1">
      <c r="A355" s="107"/>
      <c r="B355" s="82"/>
    </row>
    <row r="356" ht="14.25" customHeight="1">
      <c r="A356" s="107"/>
      <c r="B356" s="82"/>
    </row>
    <row r="357" ht="14.25" customHeight="1">
      <c r="A357" s="107"/>
      <c r="B357" s="82"/>
    </row>
    <row r="358" ht="14.25" customHeight="1">
      <c r="A358" s="107"/>
      <c r="B358" s="82"/>
    </row>
    <row r="359" ht="14.25" customHeight="1">
      <c r="A359" s="107"/>
      <c r="B359" s="82"/>
    </row>
    <row r="360" ht="14.25" customHeight="1">
      <c r="A360" s="107"/>
      <c r="B360" s="82"/>
    </row>
    <row r="361" ht="14.25" customHeight="1">
      <c r="A361" s="107"/>
      <c r="B361" s="82"/>
    </row>
    <row r="362" ht="15.75" customHeight="1">
      <c r="A362" s="107"/>
    </row>
    <row r="363" ht="15.75" customHeight="1">
      <c r="A363" s="107"/>
    </row>
    <row r="364" ht="15.75" customHeight="1">
      <c r="A364" s="107"/>
    </row>
    <row r="365" ht="15.75" customHeight="1">
      <c r="A365" s="107"/>
    </row>
    <row r="366" ht="15.75" customHeight="1">
      <c r="A366" s="107"/>
    </row>
    <row r="367" ht="15.75" customHeight="1">
      <c r="A367" s="107"/>
    </row>
    <row r="368" ht="15.75" customHeight="1">
      <c r="A368" s="107"/>
    </row>
    <row r="369" ht="15.75" customHeight="1">
      <c r="A369" s="107"/>
    </row>
    <row r="370" ht="15.75" customHeight="1">
      <c r="A370" s="107"/>
    </row>
    <row r="371" ht="15.75" customHeight="1">
      <c r="A371" s="107"/>
    </row>
    <row r="372" ht="15.75" customHeight="1">
      <c r="A372" s="107"/>
    </row>
    <row r="373" ht="15.75" customHeight="1">
      <c r="A373" s="107"/>
    </row>
    <row r="374" ht="15.75" customHeight="1">
      <c r="A374" s="107"/>
    </row>
    <row r="375" ht="15.75" customHeight="1">
      <c r="A375" s="107"/>
    </row>
    <row r="376" ht="15.75" customHeight="1">
      <c r="A376" s="107"/>
    </row>
    <row r="377" ht="15.75" customHeight="1">
      <c r="A377" s="107"/>
    </row>
    <row r="378" ht="15.75" customHeight="1">
      <c r="A378" s="107"/>
    </row>
    <row r="379" ht="15.75" customHeight="1">
      <c r="A379" s="107"/>
    </row>
    <row r="380" ht="15.75" customHeight="1">
      <c r="A380" s="107"/>
    </row>
    <row r="381" ht="15.75" customHeight="1">
      <c r="A381" s="107"/>
    </row>
    <row r="382" ht="15.75" customHeight="1">
      <c r="A382" s="107"/>
    </row>
    <row r="383" ht="15.75" customHeight="1">
      <c r="A383" s="107"/>
    </row>
    <row r="384" ht="15.75" customHeight="1">
      <c r="A384" s="107"/>
    </row>
    <row r="385" ht="15.75" customHeight="1">
      <c r="A385" s="107"/>
    </row>
    <row r="386" ht="15.75" customHeight="1">
      <c r="A386" s="107"/>
    </row>
    <row r="387" ht="15.75" customHeight="1">
      <c r="A387" s="107"/>
    </row>
    <row r="388" ht="15.75" customHeight="1">
      <c r="A388" s="107"/>
    </row>
    <row r="389" ht="15.75" customHeight="1">
      <c r="A389" s="107"/>
    </row>
    <row r="390" ht="15.75" customHeight="1">
      <c r="A390" s="107"/>
    </row>
    <row r="391" ht="15.75" customHeight="1">
      <c r="A391" s="107"/>
    </row>
    <row r="392" ht="15.75" customHeight="1">
      <c r="A392" s="107"/>
    </row>
    <row r="393" ht="15.75" customHeight="1">
      <c r="A393" s="107"/>
    </row>
    <row r="394" ht="15.75" customHeight="1">
      <c r="A394" s="107"/>
    </row>
    <row r="395" ht="15.75" customHeight="1">
      <c r="A395" s="107"/>
    </row>
    <row r="396" ht="15.75" customHeight="1">
      <c r="A396" s="107"/>
    </row>
    <row r="397" ht="15.75" customHeight="1">
      <c r="A397" s="107"/>
    </row>
    <row r="398" ht="15.75" customHeight="1">
      <c r="A398" s="107"/>
    </row>
    <row r="399" ht="15.75" customHeight="1">
      <c r="A399" s="107"/>
    </row>
    <row r="400" ht="15.75" customHeight="1">
      <c r="A400" s="107"/>
    </row>
    <row r="401" ht="15.75" customHeight="1">
      <c r="A401" s="107"/>
    </row>
    <row r="402" ht="15.75" customHeight="1">
      <c r="A402" s="107"/>
    </row>
    <row r="403" ht="15.75" customHeight="1">
      <c r="A403" s="107"/>
    </row>
    <row r="404" ht="15.75" customHeight="1">
      <c r="A404" s="107"/>
    </row>
    <row r="405" ht="15.75" customHeight="1">
      <c r="A405" s="107"/>
    </row>
    <row r="406" ht="15.75" customHeight="1">
      <c r="A406" s="107"/>
    </row>
    <row r="407" ht="15.75" customHeight="1">
      <c r="A407" s="107"/>
    </row>
    <row r="408" ht="15.75" customHeight="1">
      <c r="A408" s="107"/>
    </row>
    <row r="409" ht="15.75" customHeight="1">
      <c r="A409" s="107"/>
    </row>
    <row r="410" ht="15.75" customHeight="1">
      <c r="A410" s="107"/>
    </row>
    <row r="411" ht="15.75" customHeight="1">
      <c r="A411" s="107"/>
    </row>
    <row r="412" ht="15.75" customHeight="1">
      <c r="A412" s="107"/>
    </row>
    <row r="413" ht="15.75" customHeight="1">
      <c r="A413" s="107"/>
    </row>
    <row r="414" ht="15.75" customHeight="1">
      <c r="A414" s="107"/>
    </row>
    <row r="415" ht="15.75" customHeight="1">
      <c r="A415" s="107"/>
    </row>
    <row r="416" ht="15.75" customHeight="1">
      <c r="A416" s="107"/>
    </row>
    <row r="417" ht="15.75" customHeight="1">
      <c r="A417" s="107"/>
    </row>
    <row r="418" ht="15.75" customHeight="1">
      <c r="A418" s="107"/>
    </row>
    <row r="419" ht="15.75" customHeight="1">
      <c r="A419" s="107"/>
    </row>
    <row r="420" ht="15.75" customHeight="1">
      <c r="A420" s="107"/>
    </row>
    <row r="421" ht="15.75" customHeight="1">
      <c r="A421" s="107"/>
    </row>
    <row r="422" ht="15.75" customHeight="1">
      <c r="A422" s="107"/>
    </row>
    <row r="423" ht="15.75" customHeight="1">
      <c r="A423" s="107"/>
    </row>
    <row r="424" ht="15.75" customHeight="1">
      <c r="A424" s="107"/>
    </row>
    <row r="425" ht="15.75" customHeight="1">
      <c r="A425" s="107"/>
    </row>
    <row r="426" ht="15.75" customHeight="1">
      <c r="A426" s="107"/>
    </row>
    <row r="427" ht="15.75" customHeight="1">
      <c r="A427" s="107"/>
    </row>
    <row r="428" ht="15.75" customHeight="1">
      <c r="A428" s="107"/>
    </row>
    <row r="429" ht="15.75" customHeight="1">
      <c r="A429" s="107"/>
    </row>
    <row r="430" ht="15.75" customHeight="1">
      <c r="A430" s="107"/>
    </row>
    <row r="431" ht="15.75" customHeight="1">
      <c r="A431" s="107"/>
    </row>
    <row r="432" ht="15.75" customHeight="1">
      <c r="A432" s="107"/>
    </row>
    <row r="433" ht="15.75" customHeight="1">
      <c r="A433" s="107"/>
    </row>
    <row r="434" ht="15.75" customHeight="1">
      <c r="A434" s="107"/>
    </row>
    <row r="435" ht="15.75" customHeight="1">
      <c r="A435" s="107"/>
    </row>
    <row r="436" ht="15.75" customHeight="1">
      <c r="A436" s="107"/>
    </row>
    <row r="437" ht="15.75" customHeight="1">
      <c r="A437" s="107"/>
    </row>
    <row r="438" ht="15.75" customHeight="1">
      <c r="A438" s="107"/>
    </row>
    <row r="439" ht="15.75" customHeight="1">
      <c r="A439" s="107"/>
    </row>
    <row r="440" ht="15.75" customHeight="1">
      <c r="A440" s="107"/>
    </row>
    <row r="441" ht="15.75" customHeight="1">
      <c r="A441" s="107"/>
    </row>
    <row r="442" ht="15.75" customHeight="1">
      <c r="A442" s="107"/>
    </row>
    <row r="443" ht="15.75" customHeight="1">
      <c r="A443" s="107"/>
    </row>
    <row r="444" ht="15.75" customHeight="1">
      <c r="A444" s="107"/>
    </row>
    <row r="445" ht="15.75" customHeight="1">
      <c r="A445" s="107"/>
    </row>
    <row r="446" ht="15.75" customHeight="1">
      <c r="A446" s="107"/>
    </row>
    <row r="447" ht="15.75" customHeight="1">
      <c r="A447" s="107"/>
    </row>
    <row r="448" ht="15.75" customHeight="1">
      <c r="A448" s="107"/>
    </row>
    <row r="449" ht="15.75" customHeight="1">
      <c r="A449" s="107"/>
    </row>
    <row r="450" ht="15.75" customHeight="1">
      <c r="A450" s="107"/>
    </row>
    <row r="451" ht="15.75" customHeight="1">
      <c r="A451" s="107"/>
    </row>
    <row r="452" ht="15.75" customHeight="1">
      <c r="A452" s="107"/>
    </row>
    <row r="453" ht="15.75" customHeight="1">
      <c r="A453" s="107"/>
    </row>
    <row r="454" ht="15.75" customHeight="1">
      <c r="A454" s="107"/>
    </row>
    <row r="455" ht="15.75" customHeight="1">
      <c r="A455" s="107"/>
    </row>
    <row r="456" ht="15.75" customHeight="1">
      <c r="A456" s="107"/>
    </row>
    <row r="457" ht="15.75" customHeight="1">
      <c r="A457" s="107"/>
    </row>
    <row r="458" ht="15.75" customHeight="1">
      <c r="A458" s="107"/>
    </row>
    <row r="459" ht="15.75" customHeight="1">
      <c r="A459" s="107"/>
    </row>
    <row r="460" ht="15.75" customHeight="1">
      <c r="A460" s="107"/>
    </row>
    <row r="461" ht="15.75" customHeight="1">
      <c r="A461" s="107"/>
    </row>
    <row r="462" ht="15.75" customHeight="1">
      <c r="A462" s="107"/>
    </row>
    <row r="463" ht="15.75" customHeight="1">
      <c r="A463" s="107"/>
    </row>
    <row r="464" ht="15.75" customHeight="1">
      <c r="A464" s="107"/>
    </row>
    <row r="465" ht="15.75" customHeight="1">
      <c r="A465" s="107"/>
    </row>
    <row r="466" ht="15.75" customHeight="1">
      <c r="A466" s="107"/>
    </row>
    <row r="467" ht="15.75" customHeight="1">
      <c r="A467" s="107"/>
    </row>
    <row r="468" ht="15.75" customHeight="1">
      <c r="A468" s="107"/>
    </row>
    <row r="469" ht="15.75" customHeight="1">
      <c r="A469" s="107"/>
    </row>
    <row r="470" ht="15.75" customHeight="1">
      <c r="A470" s="107"/>
    </row>
    <row r="471" ht="15.75" customHeight="1">
      <c r="A471" s="107"/>
    </row>
    <row r="472" ht="15.75" customHeight="1">
      <c r="A472" s="107"/>
    </row>
    <row r="473" ht="15.75" customHeight="1">
      <c r="A473" s="107"/>
    </row>
    <row r="474" ht="15.75" customHeight="1">
      <c r="A474" s="107"/>
    </row>
    <row r="475" ht="15.75" customHeight="1">
      <c r="A475" s="107"/>
    </row>
    <row r="476" ht="15.75" customHeight="1">
      <c r="A476" s="107"/>
    </row>
    <row r="477" ht="15.75" customHeight="1">
      <c r="A477" s="107"/>
    </row>
    <row r="478" ht="15.75" customHeight="1">
      <c r="A478" s="107"/>
    </row>
    <row r="479" ht="15.75" customHeight="1">
      <c r="A479" s="107"/>
    </row>
    <row r="480" ht="15.75" customHeight="1">
      <c r="A480" s="107"/>
    </row>
    <row r="481" ht="15.75" customHeight="1">
      <c r="A481" s="107"/>
    </row>
    <row r="482" ht="15.75" customHeight="1">
      <c r="A482" s="107"/>
    </row>
    <row r="483" ht="15.75" customHeight="1">
      <c r="A483" s="107"/>
    </row>
    <row r="484" ht="15.75" customHeight="1">
      <c r="A484" s="107"/>
    </row>
    <row r="485" ht="15.75" customHeight="1">
      <c r="A485" s="107"/>
    </row>
    <row r="486" ht="15.75" customHeight="1">
      <c r="A486" s="107"/>
    </row>
    <row r="487" ht="15.75" customHeight="1">
      <c r="A487" s="107"/>
    </row>
    <row r="488" ht="15.75" customHeight="1">
      <c r="A488" s="107"/>
    </row>
    <row r="489" ht="15.75" customHeight="1">
      <c r="A489" s="107"/>
    </row>
    <row r="490" ht="15.75" customHeight="1">
      <c r="A490" s="107"/>
    </row>
    <row r="491" ht="15.75" customHeight="1">
      <c r="A491" s="107"/>
    </row>
    <row r="492" ht="15.75" customHeight="1">
      <c r="A492" s="107"/>
    </row>
    <row r="493" ht="15.75" customHeight="1">
      <c r="A493" s="107"/>
    </row>
    <row r="494" ht="15.75" customHeight="1">
      <c r="A494" s="107"/>
    </row>
    <row r="495" ht="15.75" customHeight="1">
      <c r="A495" s="107"/>
    </row>
    <row r="496" ht="15.75" customHeight="1">
      <c r="A496" s="107"/>
    </row>
    <row r="497" ht="15.75" customHeight="1">
      <c r="A497" s="107"/>
    </row>
    <row r="498" ht="15.75" customHeight="1">
      <c r="A498" s="107"/>
    </row>
    <row r="499" ht="15.75" customHeight="1">
      <c r="A499" s="107"/>
    </row>
    <row r="500" ht="15.75" customHeight="1">
      <c r="A500" s="107"/>
    </row>
    <row r="501" ht="15.75" customHeight="1">
      <c r="A501" s="107"/>
    </row>
    <row r="502" ht="15.75" customHeight="1">
      <c r="A502" s="107"/>
    </row>
    <row r="503" ht="15.75" customHeight="1">
      <c r="A503" s="107"/>
    </row>
    <row r="504" ht="15.75" customHeight="1">
      <c r="A504" s="107"/>
    </row>
    <row r="505" ht="15.75" customHeight="1">
      <c r="A505" s="107"/>
    </row>
    <row r="506" ht="15.75" customHeight="1">
      <c r="A506" s="107"/>
    </row>
    <row r="507" ht="15.75" customHeight="1">
      <c r="A507" s="107"/>
    </row>
    <row r="508" ht="15.75" customHeight="1">
      <c r="A508" s="107"/>
    </row>
    <row r="509" ht="15.75" customHeight="1">
      <c r="A509" s="107"/>
    </row>
    <row r="510" ht="15.75" customHeight="1">
      <c r="A510" s="107"/>
    </row>
    <row r="511" ht="15.75" customHeight="1">
      <c r="A511" s="107"/>
    </row>
    <row r="512" ht="15.75" customHeight="1">
      <c r="A512" s="107"/>
    </row>
    <row r="513" ht="15.75" customHeight="1">
      <c r="A513" s="107"/>
    </row>
    <row r="514" ht="15.75" customHeight="1">
      <c r="A514" s="107"/>
    </row>
    <row r="515" ht="15.75" customHeight="1">
      <c r="A515" s="107"/>
    </row>
    <row r="516" ht="15.75" customHeight="1">
      <c r="A516" s="107"/>
    </row>
    <row r="517" ht="15.75" customHeight="1">
      <c r="A517" s="107"/>
    </row>
    <row r="518" ht="15.75" customHeight="1">
      <c r="A518" s="107"/>
    </row>
    <row r="519" ht="15.75" customHeight="1">
      <c r="A519" s="107"/>
    </row>
    <row r="520" ht="15.75" customHeight="1">
      <c r="A520" s="107"/>
    </row>
    <row r="521" ht="15.75" customHeight="1">
      <c r="A521" s="107"/>
    </row>
    <row r="522" ht="15.75" customHeight="1">
      <c r="A522" s="107"/>
    </row>
    <row r="523" ht="15.75" customHeight="1">
      <c r="A523" s="107"/>
    </row>
    <row r="524" ht="15.75" customHeight="1">
      <c r="A524" s="107"/>
    </row>
    <row r="525" ht="15.75" customHeight="1">
      <c r="A525" s="107"/>
    </row>
    <row r="526" ht="15.75" customHeight="1">
      <c r="A526" s="107"/>
    </row>
    <row r="527" ht="15.75" customHeight="1">
      <c r="A527" s="107"/>
    </row>
    <row r="528" ht="15.75" customHeight="1">
      <c r="A528" s="107"/>
    </row>
    <row r="529" ht="15.75" customHeight="1">
      <c r="A529" s="107"/>
    </row>
    <row r="530" ht="15.75" customHeight="1">
      <c r="A530" s="107"/>
    </row>
    <row r="531" ht="15.75" customHeight="1">
      <c r="A531" s="107"/>
    </row>
    <row r="532" ht="15.75" customHeight="1">
      <c r="A532" s="107"/>
    </row>
    <row r="533" ht="15.75" customHeight="1">
      <c r="A533" s="107"/>
    </row>
    <row r="534" ht="15.75" customHeight="1">
      <c r="A534" s="107"/>
    </row>
    <row r="535" ht="15.75" customHeight="1">
      <c r="A535" s="107"/>
    </row>
    <row r="536" ht="15.75" customHeight="1">
      <c r="A536" s="107"/>
    </row>
    <row r="537" ht="15.75" customHeight="1">
      <c r="A537" s="107"/>
    </row>
    <row r="538" ht="15.75" customHeight="1">
      <c r="A538" s="107"/>
    </row>
    <row r="539" ht="15.75" customHeight="1">
      <c r="A539" s="107"/>
    </row>
    <row r="540" ht="15.75" customHeight="1">
      <c r="A540" s="107"/>
    </row>
    <row r="541" ht="15.75" customHeight="1">
      <c r="A541" s="107"/>
    </row>
    <row r="542" ht="15.75" customHeight="1">
      <c r="A542" s="107"/>
    </row>
    <row r="543" ht="15.75" customHeight="1">
      <c r="A543" s="107"/>
    </row>
    <row r="544" ht="15.75" customHeight="1">
      <c r="A544" s="107"/>
    </row>
    <row r="545" ht="15.75" customHeight="1">
      <c r="A545" s="107"/>
    </row>
    <row r="546" ht="15.75" customHeight="1">
      <c r="A546" s="107"/>
    </row>
    <row r="547" ht="15.75" customHeight="1">
      <c r="A547" s="107"/>
    </row>
    <row r="548" ht="15.75" customHeight="1">
      <c r="A548" s="107"/>
    </row>
    <row r="549" ht="15.75" customHeight="1">
      <c r="A549" s="107"/>
    </row>
    <row r="550" ht="15.75" customHeight="1">
      <c r="A550" s="107"/>
    </row>
    <row r="551" ht="15.75" customHeight="1">
      <c r="A551" s="107"/>
    </row>
    <row r="552" ht="15.75" customHeight="1">
      <c r="A552" s="107"/>
    </row>
    <row r="553" ht="15.75" customHeight="1">
      <c r="A553" s="107"/>
    </row>
    <row r="554" ht="15.75" customHeight="1">
      <c r="A554" s="107"/>
    </row>
    <row r="555" ht="15.75" customHeight="1">
      <c r="A555" s="107"/>
    </row>
    <row r="556" ht="15.75" customHeight="1">
      <c r="A556" s="107"/>
    </row>
    <row r="557" ht="15.75" customHeight="1">
      <c r="A557" s="107"/>
    </row>
    <row r="558" ht="15.75" customHeight="1">
      <c r="A558" s="107"/>
    </row>
    <row r="559" ht="15.75" customHeight="1">
      <c r="A559" s="107"/>
    </row>
    <row r="560" ht="15.75" customHeight="1">
      <c r="A560" s="107"/>
    </row>
    <row r="561" ht="15.75" customHeight="1">
      <c r="A561" s="107"/>
    </row>
    <row r="562" ht="15.75" customHeight="1">
      <c r="A562" s="107"/>
    </row>
    <row r="563" ht="15.75" customHeight="1">
      <c r="A563" s="107"/>
    </row>
    <row r="564" ht="15.75" customHeight="1">
      <c r="A564" s="107"/>
    </row>
    <row r="565" ht="15.75" customHeight="1">
      <c r="A565" s="107"/>
    </row>
    <row r="566" ht="15.75" customHeight="1">
      <c r="A566" s="107"/>
    </row>
    <row r="567" ht="15.75" customHeight="1">
      <c r="A567" s="107"/>
    </row>
    <row r="568" ht="15.75" customHeight="1">
      <c r="A568" s="107"/>
    </row>
    <row r="569" ht="15.75" customHeight="1">
      <c r="A569" s="107"/>
    </row>
    <row r="570" ht="15.75" customHeight="1">
      <c r="A570" s="107"/>
    </row>
    <row r="571" ht="15.75" customHeight="1">
      <c r="A571" s="107"/>
    </row>
    <row r="572" ht="15.75" customHeight="1">
      <c r="A572" s="107"/>
    </row>
    <row r="573" ht="15.75" customHeight="1">
      <c r="A573" s="107"/>
    </row>
    <row r="574" ht="15.75" customHeight="1">
      <c r="A574" s="107"/>
    </row>
    <row r="575" ht="15.75" customHeight="1">
      <c r="A575" s="107"/>
    </row>
    <row r="576" ht="15.75" customHeight="1">
      <c r="A576" s="107"/>
    </row>
    <row r="577" ht="15.75" customHeight="1">
      <c r="A577" s="107"/>
    </row>
    <row r="578" ht="15.75" customHeight="1">
      <c r="A578" s="107"/>
    </row>
    <row r="579" ht="15.75" customHeight="1">
      <c r="A579" s="107"/>
    </row>
    <row r="580" ht="15.75" customHeight="1">
      <c r="A580" s="107"/>
    </row>
    <row r="581" ht="15.75" customHeight="1">
      <c r="A581" s="107"/>
    </row>
    <row r="582" ht="15.75" customHeight="1">
      <c r="A582" s="107"/>
    </row>
    <row r="583" ht="15.75" customHeight="1">
      <c r="A583" s="107"/>
    </row>
    <row r="584" ht="15.75" customHeight="1">
      <c r="A584" s="107"/>
    </row>
    <row r="585" ht="15.75" customHeight="1">
      <c r="A585" s="107"/>
    </row>
    <row r="586" ht="15.75" customHeight="1">
      <c r="A586" s="107"/>
    </row>
    <row r="587" ht="15.75" customHeight="1">
      <c r="A587" s="107"/>
    </row>
    <row r="588" ht="15.75" customHeight="1">
      <c r="A588" s="107"/>
    </row>
    <row r="589" ht="15.75" customHeight="1">
      <c r="A589" s="107"/>
    </row>
    <row r="590" ht="15.75" customHeight="1">
      <c r="A590" s="107"/>
    </row>
    <row r="591" ht="15.75" customHeight="1">
      <c r="A591" s="107"/>
    </row>
    <row r="592" ht="15.75" customHeight="1">
      <c r="A592" s="107"/>
    </row>
    <row r="593" ht="15.75" customHeight="1">
      <c r="A593" s="107"/>
    </row>
    <row r="594" ht="15.75" customHeight="1">
      <c r="A594" s="107"/>
    </row>
    <row r="595" ht="15.75" customHeight="1">
      <c r="A595" s="107"/>
    </row>
    <row r="596" ht="15.75" customHeight="1">
      <c r="A596" s="107"/>
    </row>
    <row r="597" ht="15.75" customHeight="1">
      <c r="A597" s="107"/>
    </row>
    <row r="598" ht="15.75" customHeight="1">
      <c r="A598" s="107"/>
    </row>
    <row r="599" ht="15.75" customHeight="1">
      <c r="A599" s="107"/>
    </row>
    <row r="600" ht="15.75" customHeight="1">
      <c r="A600" s="107"/>
    </row>
    <row r="601" ht="15.75" customHeight="1">
      <c r="A601" s="107"/>
    </row>
    <row r="602" ht="15.75" customHeight="1">
      <c r="A602" s="107"/>
    </row>
    <row r="603" ht="15.75" customHeight="1">
      <c r="A603" s="107"/>
    </row>
    <row r="604" ht="15.75" customHeight="1">
      <c r="A604" s="107"/>
    </row>
    <row r="605" ht="15.75" customHeight="1">
      <c r="A605" s="107"/>
    </row>
    <row r="606" ht="15.75" customHeight="1">
      <c r="A606" s="107"/>
    </row>
    <row r="607" ht="15.75" customHeight="1">
      <c r="A607" s="107"/>
    </row>
    <row r="608" ht="15.75" customHeight="1">
      <c r="A608" s="107"/>
    </row>
    <row r="609" ht="15.75" customHeight="1">
      <c r="A609" s="107"/>
    </row>
    <row r="610" ht="15.75" customHeight="1">
      <c r="A610" s="107"/>
    </row>
    <row r="611" ht="15.75" customHeight="1">
      <c r="A611" s="107"/>
    </row>
    <row r="612" ht="15.75" customHeight="1">
      <c r="A612" s="107"/>
    </row>
    <row r="613" ht="15.75" customHeight="1">
      <c r="A613" s="107"/>
    </row>
    <row r="614" ht="15.75" customHeight="1">
      <c r="A614" s="107"/>
    </row>
    <row r="615" ht="15.75" customHeight="1">
      <c r="A615" s="107"/>
    </row>
    <row r="616" ht="15.75" customHeight="1">
      <c r="A616" s="107"/>
    </row>
    <row r="617" ht="15.75" customHeight="1">
      <c r="A617" s="107"/>
    </row>
    <row r="618" ht="15.75" customHeight="1">
      <c r="A618" s="107"/>
    </row>
    <row r="619" ht="15.75" customHeight="1">
      <c r="A619" s="107"/>
    </row>
    <row r="620" ht="15.75" customHeight="1">
      <c r="A620" s="107"/>
    </row>
    <row r="621" ht="15.75" customHeight="1">
      <c r="A621" s="107"/>
    </row>
    <row r="622" ht="15.75" customHeight="1">
      <c r="A622" s="107"/>
    </row>
    <row r="623" ht="15.75" customHeight="1">
      <c r="A623" s="107"/>
    </row>
    <row r="624" ht="15.75" customHeight="1">
      <c r="A624" s="107"/>
    </row>
    <row r="625" ht="15.75" customHeight="1">
      <c r="A625" s="107"/>
    </row>
    <row r="626" ht="15.75" customHeight="1">
      <c r="A626" s="107"/>
    </row>
    <row r="627" ht="15.75" customHeight="1">
      <c r="A627" s="107"/>
    </row>
    <row r="628" ht="15.75" customHeight="1">
      <c r="A628" s="107"/>
    </row>
    <row r="629" ht="15.75" customHeight="1">
      <c r="A629" s="107"/>
    </row>
    <row r="630" ht="15.75" customHeight="1">
      <c r="A630" s="107"/>
    </row>
    <row r="631" ht="15.75" customHeight="1">
      <c r="A631" s="107"/>
    </row>
    <row r="632" ht="15.75" customHeight="1">
      <c r="A632" s="107"/>
    </row>
    <row r="633" ht="15.75" customHeight="1">
      <c r="A633" s="107"/>
    </row>
    <row r="634" ht="15.75" customHeight="1">
      <c r="A634" s="107"/>
    </row>
    <row r="635" ht="15.75" customHeight="1">
      <c r="A635" s="107"/>
    </row>
    <row r="636" ht="15.75" customHeight="1">
      <c r="A636" s="107"/>
    </row>
    <row r="637" ht="15.75" customHeight="1">
      <c r="A637" s="107"/>
    </row>
    <row r="638" ht="15.75" customHeight="1">
      <c r="A638" s="107"/>
    </row>
    <row r="639" ht="15.75" customHeight="1">
      <c r="A639" s="107"/>
    </row>
    <row r="640" ht="15.75" customHeight="1">
      <c r="A640" s="107"/>
    </row>
    <row r="641" ht="15.75" customHeight="1">
      <c r="A641" s="107"/>
    </row>
    <row r="642" ht="15.75" customHeight="1">
      <c r="A642" s="107"/>
    </row>
    <row r="643" ht="15.75" customHeight="1">
      <c r="A643" s="107"/>
    </row>
    <row r="644" ht="15.75" customHeight="1">
      <c r="A644" s="107"/>
    </row>
    <row r="645" ht="15.75" customHeight="1">
      <c r="A645" s="107"/>
    </row>
    <row r="646" ht="15.75" customHeight="1">
      <c r="A646" s="107"/>
    </row>
    <row r="647" ht="15.75" customHeight="1">
      <c r="A647" s="107"/>
    </row>
    <row r="648" ht="15.75" customHeight="1">
      <c r="A648" s="107"/>
    </row>
    <row r="649" ht="15.75" customHeight="1">
      <c r="A649" s="107"/>
    </row>
    <row r="650" ht="15.75" customHeight="1">
      <c r="A650" s="107"/>
    </row>
    <row r="651" ht="15.75" customHeight="1">
      <c r="A651" s="107"/>
    </row>
    <row r="652" ht="15.75" customHeight="1">
      <c r="A652" s="107"/>
    </row>
    <row r="653" ht="15.75" customHeight="1">
      <c r="A653" s="107"/>
    </row>
    <row r="654" ht="15.75" customHeight="1">
      <c r="A654" s="107"/>
    </row>
    <row r="655" ht="15.75" customHeight="1">
      <c r="A655" s="107"/>
    </row>
    <row r="656" ht="15.75" customHeight="1">
      <c r="A656" s="107"/>
    </row>
    <row r="657" ht="15.75" customHeight="1">
      <c r="A657" s="107"/>
    </row>
    <row r="658" ht="15.75" customHeight="1">
      <c r="A658" s="107"/>
    </row>
    <row r="659" ht="15.75" customHeight="1">
      <c r="A659" s="107"/>
    </row>
    <row r="660" ht="15.75" customHeight="1">
      <c r="A660" s="107"/>
    </row>
    <row r="661" ht="15.75" customHeight="1">
      <c r="A661" s="107"/>
    </row>
    <row r="662" ht="15.75" customHeight="1">
      <c r="A662" s="107"/>
    </row>
    <row r="663" ht="15.75" customHeight="1">
      <c r="A663" s="107"/>
    </row>
    <row r="664" ht="15.75" customHeight="1">
      <c r="A664" s="107"/>
    </row>
    <row r="665" ht="15.75" customHeight="1">
      <c r="A665" s="107"/>
    </row>
    <row r="666" ht="15.75" customHeight="1">
      <c r="A666" s="107"/>
    </row>
    <row r="667" ht="15.75" customHeight="1">
      <c r="A667" s="107"/>
    </row>
    <row r="668" ht="15.75" customHeight="1">
      <c r="A668" s="107"/>
    </row>
    <row r="669" ht="15.75" customHeight="1">
      <c r="A669" s="107"/>
    </row>
    <row r="670" ht="15.75" customHeight="1">
      <c r="A670" s="107"/>
    </row>
    <row r="671" ht="15.75" customHeight="1">
      <c r="A671" s="107"/>
    </row>
    <row r="672" ht="15.75" customHeight="1">
      <c r="A672" s="107"/>
    </row>
    <row r="673" ht="15.75" customHeight="1">
      <c r="A673" s="107"/>
    </row>
    <row r="674" ht="15.75" customHeight="1">
      <c r="A674" s="107"/>
    </row>
    <row r="675" ht="15.75" customHeight="1">
      <c r="A675" s="107"/>
    </row>
    <row r="676" ht="15.75" customHeight="1">
      <c r="A676" s="107"/>
    </row>
    <row r="677" ht="15.75" customHeight="1">
      <c r="A677" s="107"/>
    </row>
    <row r="678" ht="15.75" customHeight="1">
      <c r="A678" s="107"/>
    </row>
    <row r="679" ht="15.75" customHeight="1">
      <c r="A679" s="107"/>
    </row>
    <row r="680" ht="15.75" customHeight="1">
      <c r="A680" s="107"/>
    </row>
    <row r="681" ht="15.75" customHeight="1">
      <c r="A681" s="107"/>
    </row>
    <row r="682" ht="15.75" customHeight="1">
      <c r="A682" s="107"/>
    </row>
    <row r="683" ht="15.75" customHeight="1">
      <c r="A683" s="107"/>
    </row>
    <row r="684" ht="15.75" customHeight="1">
      <c r="A684" s="107"/>
    </row>
    <row r="685" ht="15.75" customHeight="1">
      <c r="A685" s="107"/>
    </row>
    <row r="686" ht="15.75" customHeight="1">
      <c r="A686" s="107"/>
    </row>
    <row r="687" ht="15.75" customHeight="1">
      <c r="A687" s="107"/>
    </row>
    <row r="688" ht="15.75" customHeight="1">
      <c r="A688" s="107"/>
    </row>
    <row r="689" ht="15.75" customHeight="1">
      <c r="A689" s="107"/>
    </row>
    <row r="690" ht="15.75" customHeight="1">
      <c r="A690" s="107"/>
    </row>
    <row r="691" ht="15.75" customHeight="1">
      <c r="A691" s="107"/>
    </row>
    <row r="692" ht="15.75" customHeight="1">
      <c r="A692" s="107"/>
    </row>
    <row r="693" ht="15.75" customHeight="1">
      <c r="A693" s="107"/>
    </row>
    <row r="694" ht="15.75" customHeight="1">
      <c r="A694" s="107"/>
    </row>
    <row r="695" ht="15.75" customHeight="1">
      <c r="A695" s="107"/>
    </row>
    <row r="696" ht="15.75" customHeight="1">
      <c r="A696" s="107"/>
    </row>
    <row r="697" ht="15.75" customHeight="1">
      <c r="A697" s="107"/>
    </row>
    <row r="698" ht="15.75" customHeight="1">
      <c r="A698" s="107"/>
    </row>
    <row r="699" ht="15.75" customHeight="1">
      <c r="A699" s="107"/>
    </row>
    <row r="700" ht="15.75" customHeight="1">
      <c r="A700" s="107"/>
    </row>
    <row r="701" ht="15.75" customHeight="1">
      <c r="A701" s="107"/>
    </row>
    <row r="702" ht="15.75" customHeight="1">
      <c r="A702" s="107"/>
    </row>
    <row r="703" ht="15.75" customHeight="1">
      <c r="A703" s="107"/>
    </row>
    <row r="704" ht="15.75" customHeight="1">
      <c r="A704" s="107"/>
    </row>
    <row r="705" ht="15.75" customHeight="1">
      <c r="A705" s="107"/>
    </row>
    <row r="706" ht="15.75" customHeight="1">
      <c r="A706" s="107"/>
    </row>
    <row r="707" ht="15.75" customHeight="1">
      <c r="A707" s="107"/>
    </row>
    <row r="708" ht="15.75" customHeight="1">
      <c r="A708" s="107"/>
    </row>
    <row r="709" ht="15.75" customHeight="1">
      <c r="A709" s="107"/>
    </row>
    <row r="710" ht="15.75" customHeight="1">
      <c r="A710" s="107"/>
    </row>
    <row r="711" ht="15.75" customHeight="1">
      <c r="A711" s="107"/>
    </row>
    <row r="712" ht="15.75" customHeight="1">
      <c r="A712" s="107"/>
    </row>
    <row r="713" ht="15.75" customHeight="1">
      <c r="A713" s="107"/>
    </row>
    <row r="714" ht="15.75" customHeight="1">
      <c r="A714" s="107"/>
    </row>
    <row r="715" ht="15.75" customHeight="1">
      <c r="A715" s="107"/>
    </row>
    <row r="716" ht="15.75" customHeight="1">
      <c r="A716" s="107"/>
    </row>
    <row r="717" ht="15.75" customHeight="1">
      <c r="A717" s="107"/>
    </row>
    <row r="718" ht="15.75" customHeight="1">
      <c r="A718" s="107"/>
    </row>
    <row r="719" ht="15.75" customHeight="1">
      <c r="A719" s="107"/>
    </row>
    <row r="720" ht="15.75" customHeight="1">
      <c r="A720" s="107"/>
    </row>
    <row r="721" ht="15.75" customHeight="1">
      <c r="A721" s="107"/>
    </row>
    <row r="722" ht="15.75" customHeight="1">
      <c r="A722" s="107"/>
    </row>
    <row r="723" ht="15.75" customHeight="1">
      <c r="A723" s="107"/>
    </row>
    <row r="724" ht="15.75" customHeight="1">
      <c r="A724" s="107"/>
    </row>
    <row r="725" ht="15.75" customHeight="1">
      <c r="A725" s="107"/>
    </row>
    <row r="726" ht="15.75" customHeight="1">
      <c r="A726" s="107"/>
    </row>
    <row r="727" ht="15.75" customHeight="1">
      <c r="A727" s="107"/>
    </row>
    <row r="728" ht="15.75" customHeight="1">
      <c r="A728" s="107"/>
    </row>
    <row r="729" ht="15.75" customHeight="1">
      <c r="A729" s="107"/>
    </row>
    <row r="730" ht="15.75" customHeight="1">
      <c r="A730" s="107"/>
    </row>
    <row r="731" ht="15.75" customHeight="1">
      <c r="A731" s="107"/>
    </row>
    <row r="732" ht="15.75" customHeight="1">
      <c r="A732" s="107"/>
    </row>
    <row r="733" ht="15.75" customHeight="1">
      <c r="A733" s="107"/>
    </row>
    <row r="734" ht="15.75" customHeight="1">
      <c r="A734" s="107"/>
    </row>
    <row r="735" ht="15.75" customHeight="1">
      <c r="A735" s="107"/>
    </row>
    <row r="736" ht="15.75" customHeight="1">
      <c r="A736" s="107"/>
    </row>
    <row r="737" ht="15.75" customHeight="1">
      <c r="A737" s="107"/>
    </row>
    <row r="738" ht="15.75" customHeight="1">
      <c r="A738" s="107"/>
    </row>
    <row r="739" ht="15.75" customHeight="1">
      <c r="A739" s="107"/>
    </row>
    <row r="740" ht="15.75" customHeight="1">
      <c r="A740" s="107"/>
    </row>
    <row r="741" ht="15.75" customHeight="1">
      <c r="A741" s="107"/>
    </row>
    <row r="742" ht="15.75" customHeight="1">
      <c r="A742" s="107"/>
    </row>
    <row r="743" ht="15.75" customHeight="1">
      <c r="A743" s="107"/>
    </row>
    <row r="744" ht="15.75" customHeight="1">
      <c r="A744" s="107"/>
    </row>
    <row r="745" ht="15.75" customHeight="1">
      <c r="A745" s="107"/>
    </row>
    <row r="746" ht="15.75" customHeight="1">
      <c r="A746" s="107"/>
    </row>
    <row r="747" ht="15.75" customHeight="1">
      <c r="A747" s="107"/>
    </row>
    <row r="748" ht="15.75" customHeight="1">
      <c r="A748" s="107"/>
    </row>
    <row r="749" ht="15.75" customHeight="1">
      <c r="A749" s="107"/>
    </row>
    <row r="750" ht="15.75" customHeight="1">
      <c r="A750" s="107"/>
    </row>
    <row r="751" ht="15.75" customHeight="1">
      <c r="A751" s="107"/>
    </row>
    <row r="752" ht="15.75" customHeight="1">
      <c r="A752" s="107"/>
    </row>
    <row r="753" ht="15.75" customHeight="1">
      <c r="A753" s="107"/>
    </row>
    <row r="754" ht="15.75" customHeight="1">
      <c r="A754" s="107"/>
    </row>
    <row r="755" ht="15.75" customHeight="1">
      <c r="A755" s="107"/>
    </row>
    <row r="756" ht="15.75" customHeight="1">
      <c r="A756" s="107"/>
    </row>
    <row r="757" ht="15.75" customHeight="1">
      <c r="A757" s="107"/>
    </row>
    <row r="758" ht="15.75" customHeight="1">
      <c r="A758" s="107"/>
    </row>
    <row r="759" ht="15.75" customHeight="1">
      <c r="A759" s="107"/>
    </row>
    <row r="760" ht="15.75" customHeight="1">
      <c r="A760" s="107"/>
    </row>
    <row r="761" ht="15.75" customHeight="1">
      <c r="A761" s="107"/>
    </row>
    <row r="762" ht="15.75" customHeight="1">
      <c r="A762" s="107"/>
    </row>
    <row r="763" ht="15.75" customHeight="1">
      <c r="A763" s="107"/>
    </row>
    <row r="764" ht="15.75" customHeight="1">
      <c r="A764" s="107"/>
    </row>
    <row r="765" ht="15.75" customHeight="1">
      <c r="A765" s="107"/>
    </row>
    <row r="766" ht="15.75" customHeight="1">
      <c r="A766" s="107"/>
    </row>
    <row r="767" ht="15.75" customHeight="1">
      <c r="A767" s="107"/>
    </row>
    <row r="768" ht="15.75" customHeight="1">
      <c r="A768" s="107"/>
    </row>
    <row r="769" ht="15.75" customHeight="1">
      <c r="A769" s="107"/>
    </row>
    <row r="770" ht="15.75" customHeight="1">
      <c r="A770" s="107"/>
    </row>
    <row r="771" ht="15.75" customHeight="1">
      <c r="A771" s="107"/>
    </row>
    <row r="772" ht="15.75" customHeight="1">
      <c r="A772" s="107"/>
    </row>
    <row r="773" ht="15.75" customHeight="1">
      <c r="A773" s="107"/>
    </row>
    <row r="774" ht="15.75" customHeight="1">
      <c r="A774" s="107"/>
    </row>
    <row r="775" ht="15.75" customHeight="1">
      <c r="A775" s="107"/>
    </row>
    <row r="776" ht="15.75" customHeight="1">
      <c r="A776" s="107"/>
    </row>
    <row r="777" ht="15.75" customHeight="1">
      <c r="A777" s="107"/>
    </row>
    <row r="778" ht="15.75" customHeight="1">
      <c r="A778" s="107"/>
    </row>
    <row r="779" ht="15.75" customHeight="1">
      <c r="A779" s="107"/>
    </row>
    <row r="780" ht="15.75" customHeight="1">
      <c r="A780" s="107"/>
    </row>
    <row r="781" ht="15.75" customHeight="1">
      <c r="A781" s="107"/>
    </row>
    <row r="782" ht="15.75" customHeight="1">
      <c r="A782" s="107"/>
    </row>
    <row r="783" ht="15.75" customHeight="1">
      <c r="A783" s="107"/>
    </row>
    <row r="784" ht="15.75" customHeight="1">
      <c r="A784" s="107"/>
    </row>
    <row r="785" ht="15.75" customHeight="1">
      <c r="A785" s="107"/>
    </row>
    <row r="786" ht="15.75" customHeight="1">
      <c r="A786" s="107"/>
    </row>
    <row r="787" ht="15.75" customHeight="1">
      <c r="A787" s="107"/>
    </row>
    <row r="788" ht="15.75" customHeight="1">
      <c r="A788" s="107"/>
    </row>
    <row r="789" ht="15.75" customHeight="1">
      <c r="A789" s="107"/>
    </row>
    <row r="790" ht="15.75" customHeight="1">
      <c r="A790" s="107"/>
    </row>
    <row r="791" ht="15.75" customHeight="1">
      <c r="A791" s="107"/>
    </row>
    <row r="792" ht="15.75" customHeight="1">
      <c r="A792" s="107"/>
    </row>
    <row r="793" ht="15.75" customHeight="1">
      <c r="A793" s="107"/>
    </row>
    <row r="794" ht="15.75" customHeight="1">
      <c r="A794" s="107"/>
    </row>
    <row r="795" ht="15.75" customHeight="1">
      <c r="A795" s="107"/>
    </row>
    <row r="796" ht="15.75" customHeight="1">
      <c r="A796" s="107"/>
    </row>
    <row r="797" ht="15.75" customHeight="1">
      <c r="A797" s="107"/>
    </row>
    <row r="798" ht="15.75" customHeight="1">
      <c r="A798" s="107"/>
    </row>
    <row r="799" ht="15.75" customHeight="1">
      <c r="A799" s="107"/>
    </row>
    <row r="800" ht="15.75" customHeight="1">
      <c r="A800" s="107"/>
    </row>
    <row r="801" ht="15.75" customHeight="1">
      <c r="A801" s="107"/>
    </row>
    <row r="802" ht="15.75" customHeight="1">
      <c r="A802" s="107"/>
    </row>
    <row r="803" ht="15.75" customHeight="1">
      <c r="A803" s="107"/>
    </row>
    <row r="804" ht="15.75" customHeight="1">
      <c r="A804" s="107"/>
    </row>
    <row r="805" ht="15.75" customHeight="1">
      <c r="A805" s="107"/>
    </row>
    <row r="806" ht="15.75" customHeight="1">
      <c r="A806" s="107"/>
    </row>
    <row r="807" ht="15.75" customHeight="1">
      <c r="A807" s="107"/>
    </row>
    <row r="808" ht="15.75" customHeight="1">
      <c r="A808" s="107"/>
    </row>
    <row r="809" ht="15.75" customHeight="1">
      <c r="A809" s="107"/>
    </row>
    <row r="810" ht="15.75" customHeight="1">
      <c r="A810" s="107"/>
    </row>
    <row r="811" ht="15.75" customHeight="1">
      <c r="A811" s="107"/>
    </row>
    <row r="812" ht="15.75" customHeight="1">
      <c r="A812" s="107"/>
    </row>
    <row r="813" ht="15.75" customHeight="1">
      <c r="A813" s="107"/>
    </row>
    <row r="814" ht="15.75" customHeight="1">
      <c r="A814" s="107"/>
    </row>
    <row r="815" ht="15.75" customHeight="1">
      <c r="A815" s="107"/>
    </row>
    <row r="816" ht="15.75" customHeight="1">
      <c r="A816" s="107"/>
    </row>
    <row r="817" ht="15.75" customHeight="1">
      <c r="A817" s="107"/>
    </row>
    <row r="818" ht="15.75" customHeight="1">
      <c r="A818" s="107"/>
    </row>
    <row r="819" ht="15.75" customHeight="1">
      <c r="A819" s="107"/>
    </row>
    <row r="820" ht="15.75" customHeight="1">
      <c r="A820" s="107"/>
    </row>
    <row r="821" ht="15.75" customHeight="1">
      <c r="A821" s="107"/>
    </row>
    <row r="822" ht="15.75" customHeight="1">
      <c r="A822" s="107"/>
    </row>
    <row r="823" ht="15.75" customHeight="1">
      <c r="A823" s="107"/>
    </row>
    <row r="824" ht="15.75" customHeight="1">
      <c r="A824" s="107"/>
    </row>
    <row r="825" ht="15.75" customHeight="1">
      <c r="A825" s="107"/>
    </row>
    <row r="826" ht="15.75" customHeight="1">
      <c r="A826" s="107"/>
    </row>
    <row r="827" ht="15.75" customHeight="1">
      <c r="A827" s="107"/>
    </row>
    <row r="828" ht="15.75" customHeight="1">
      <c r="A828" s="107"/>
    </row>
    <row r="829" ht="15.75" customHeight="1">
      <c r="A829" s="107"/>
    </row>
    <row r="830" ht="15.75" customHeight="1">
      <c r="A830" s="107"/>
    </row>
    <row r="831" ht="15.75" customHeight="1">
      <c r="A831" s="107"/>
    </row>
    <row r="832" ht="15.75" customHeight="1">
      <c r="A832" s="107"/>
    </row>
    <row r="833" ht="15.75" customHeight="1">
      <c r="A833" s="107"/>
    </row>
    <row r="834" ht="15.75" customHeight="1">
      <c r="A834" s="107"/>
    </row>
    <row r="835" ht="15.75" customHeight="1">
      <c r="A835" s="107"/>
    </row>
    <row r="836" ht="15.75" customHeight="1">
      <c r="A836" s="107"/>
    </row>
    <row r="837" ht="15.75" customHeight="1">
      <c r="A837" s="107"/>
    </row>
    <row r="838" ht="15.75" customHeight="1">
      <c r="A838" s="107"/>
    </row>
    <row r="839" ht="15.75" customHeight="1">
      <c r="A839" s="107"/>
    </row>
    <row r="840" ht="15.75" customHeight="1">
      <c r="A840" s="107"/>
    </row>
    <row r="841" ht="15.75" customHeight="1">
      <c r="A841" s="107"/>
    </row>
    <row r="842" ht="15.75" customHeight="1">
      <c r="A842" s="107"/>
    </row>
    <row r="843" ht="15.75" customHeight="1">
      <c r="A843" s="107"/>
    </row>
    <row r="844" ht="15.75" customHeight="1">
      <c r="A844" s="107"/>
    </row>
    <row r="845" ht="15.75" customHeight="1">
      <c r="A845" s="107"/>
    </row>
    <row r="846" ht="15.75" customHeight="1">
      <c r="A846" s="107"/>
    </row>
    <row r="847" ht="15.75" customHeight="1">
      <c r="A847" s="107"/>
    </row>
    <row r="848" ht="15.75" customHeight="1">
      <c r="A848" s="107"/>
    </row>
    <row r="849" ht="15.75" customHeight="1">
      <c r="A849" s="107"/>
    </row>
    <row r="850" ht="15.75" customHeight="1">
      <c r="A850" s="107"/>
    </row>
    <row r="851" ht="15.75" customHeight="1">
      <c r="A851" s="107"/>
    </row>
    <row r="852" ht="15.75" customHeight="1">
      <c r="A852" s="107"/>
    </row>
    <row r="853" ht="15.75" customHeight="1">
      <c r="A853" s="107"/>
    </row>
    <row r="854" ht="15.75" customHeight="1">
      <c r="A854" s="107"/>
    </row>
    <row r="855" ht="15.75" customHeight="1">
      <c r="A855" s="107"/>
    </row>
    <row r="856" ht="15.75" customHeight="1">
      <c r="A856" s="107"/>
    </row>
    <row r="857" ht="15.75" customHeight="1">
      <c r="A857" s="107"/>
    </row>
    <row r="858" ht="15.75" customHeight="1">
      <c r="A858" s="107"/>
    </row>
    <row r="859" ht="15.75" customHeight="1">
      <c r="A859" s="107"/>
    </row>
    <row r="860" ht="15.75" customHeight="1">
      <c r="A860" s="107"/>
    </row>
    <row r="861" ht="15.75" customHeight="1">
      <c r="A861" s="107"/>
    </row>
    <row r="862" ht="15.75" customHeight="1">
      <c r="A862" s="107"/>
    </row>
    <row r="863" ht="15.75" customHeight="1">
      <c r="A863" s="107"/>
    </row>
    <row r="864" ht="15.75" customHeight="1">
      <c r="A864" s="107"/>
    </row>
    <row r="865" ht="15.75" customHeight="1">
      <c r="A865" s="107"/>
    </row>
    <row r="866" ht="15.75" customHeight="1">
      <c r="A866" s="107"/>
    </row>
    <row r="867" ht="15.75" customHeight="1">
      <c r="A867" s="107"/>
    </row>
    <row r="868" ht="15.75" customHeight="1">
      <c r="A868" s="107"/>
    </row>
    <row r="869" ht="15.75" customHeight="1">
      <c r="A869" s="107"/>
    </row>
    <row r="870" ht="15.75" customHeight="1">
      <c r="A870" s="107"/>
    </row>
    <row r="871" ht="15.75" customHeight="1">
      <c r="A871" s="107"/>
    </row>
    <row r="872" ht="15.75" customHeight="1">
      <c r="A872" s="107"/>
    </row>
    <row r="873" ht="15.75" customHeight="1">
      <c r="A873" s="107"/>
    </row>
    <row r="874" ht="15.75" customHeight="1">
      <c r="A874" s="107"/>
    </row>
    <row r="875" ht="15.75" customHeight="1">
      <c r="A875" s="107"/>
    </row>
    <row r="876" ht="15.75" customHeight="1">
      <c r="A876" s="107"/>
    </row>
    <row r="877" ht="15.75" customHeight="1">
      <c r="A877" s="107"/>
    </row>
    <row r="878" ht="15.75" customHeight="1">
      <c r="A878" s="107"/>
    </row>
    <row r="879" ht="15.75" customHeight="1">
      <c r="A879" s="107"/>
    </row>
    <row r="880" ht="15.75" customHeight="1">
      <c r="A880" s="107"/>
    </row>
    <row r="881" ht="15.75" customHeight="1">
      <c r="A881" s="107"/>
    </row>
    <row r="882" ht="15.75" customHeight="1">
      <c r="A882" s="107"/>
    </row>
    <row r="883" ht="15.75" customHeight="1">
      <c r="A883" s="107"/>
    </row>
    <row r="884" ht="15.75" customHeight="1">
      <c r="A884" s="107"/>
    </row>
    <row r="885" ht="15.75" customHeight="1">
      <c r="A885" s="107"/>
    </row>
    <row r="886" ht="15.75" customHeight="1">
      <c r="A886" s="107"/>
    </row>
    <row r="887" ht="15.75" customHeight="1">
      <c r="A887" s="107"/>
    </row>
    <row r="888" ht="15.75" customHeight="1">
      <c r="A888" s="107"/>
    </row>
    <row r="889" ht="15.75" customHeight="1">
      <c r="A889" s="107"/>
    </row>
    <row r="890" ht="15.75" customHeight="1">
      <c r="A890" s="107"/>
    </row>
    <row r="891" ht="15.75" customHeight="1">
      <c r="A891" s="107"/>
    </row>
    <row r="892" ht="15.75" customHeight="1">
      <c r="A892" s="107"/>
    </row>
    <row r="893" ht="15.75" customHeight="1">
      <c r="A893" s="107"/>
    </row>
    <row r="894" ht="15.75" customHeight="1">
      <c r="A894" s="107"/>
    </row>
    <row r="895" ht="15.75" customHeight="1">
      <c r="A895" s="107"/>
    </row>
    <row r="896" ht="15.75" customHeight="1">
      <c r="A896" s="107"/>
    </row>
    <row r="897" ht="15.75" customHeight="1">
      <c r="A897" s="107"/>
    </row>
    <row r="898" ht="15.75" customHeight="1">
      <c r="A898" s="107"/>
    </row>
    <row r="899" ht="15.75" customHeight="1">
      <c r="A899" s="107"/>
    </row>
    <row r="900" ht="15.75" customHeight="1">
      <c r="A900" s="107"/>
    </row>
    <row r="901" ht="15.75" customHeight="1">
      <c r="A901" s="107"/>
    </row>
    <row r="902" ht="15.75" customHeight="1">
      <c r="A902" s="107"/>
    </row>
    <row r="903" ht="15.75" customHeight="1">
      <c r="A903" s="107"/>
    </row>
    <row r="904" ht="15.75" customHeight="1">
      <c r="A904" s="107"/>
    </row>
    <row r="905" ht="15.75" customHeight="1">
      <c r="A905" s="107"/>
    </row>
    <row r="906" ht="15.75" customHeight="1">
      <c r="A906" s="107"/>
    </row>
    <row r="907" ht="15.75" customHeight="1">
      <c r="A907" s="107"/>
    </row>
    <row r="908" ht="15.75" customHeight="1">
      <c r="A908" s="107"/>
    </row>
    <row r="909" ht="15.75" customHeight="1">
      <c r="A909" s="107"/>
    </row>
    <row r="910" ht="15.75" customHeight="1">
      <c r="A910" s="107"/>
    </row>
    <row r="911" ht="15.75" customHeight="1">
      <c r="A911" s="107"/>
    </row>
    <row r="912" ht="15.75" customHeight="1">
      <c r="A912" s="107"/>
    </row>
    <row r="913" ht="15.75" customHeight="1">
      <c r="A913" s="107"/>
    </row>
    <row r="914" ht="15.75" customHeight="1">
      <c r="A914" s="107"/>
    </row>
    <row r="915" ht="15.75" customHeight="1">
      <c r="A915" s="107"/>
    </row>
    <row r="916" ht="15.75" customHeight="1">
      <c r="A916" s="107"/>
    </row>
    <row r="917" ht="15.75" customHeight="1">
      <c r="A917" s="107"/>
    </row>
    <row r="918" ht="15.75" customHeight="1">
      <c r="A918" s="107"/>
    </row>
    <row r="919" ht="15.75" customHeight="1">
      <c r="A919" s="107"/>
    </row>
    <row r="920" ht="15.75" customHeight="1">
      <c r="A920" s="107"/>
    </row>
    <row r="921" ht="15.75" customHeight="1">
      <c r="A921" s="107"/>
    </row>
    <row r="922" ht="15.75" customHeight="1">
      <c r="A922" s="107"/>
    </row>
    <row r="923" ht="15.75" customHeight="1">
      <c r="A923" s="107"/>
    </row>
    <row r="924" ht="15.75" customHeight="1">
      <c r="A924" s="107"/>
    </row>
    <row r="925" ht="15.75" customHeight="1">
      <c r="A925" s="107"/>
    </row>
    <row r="926" ht="15.75" customHeight="1">
      <c r="A926" s="107"/>
    </row>
    <row r="927" ht="15.75" customHeight="1">
      <c r="A927" s="107"/>
    </row>
    <row r="928" ht="15.75" customHeight="1">
      <c r="A928" s="107"/>
    </row>
    <row r="929" ht="15.75" customHeight="1">
      <c r="A929" s="107"/>
    </row>
    <row r="930" ht="15.75" customHeight="1">
      <c r="A930" s="107"/>
    </row>
    <row r="931" ht="15.75" customHeight="1">
      <c r="A931" s="107"/>
    </row>
    <row r="932" ht="15.75" customHeight="1">
      <c r="A932" s="107"/>
    </row>
    <row r="933" ht="15.75" customHeight="1">
      <c r="A933" s="107"/>
    </row>
    <row r="934" ht="15.75" customHeight="1">
      <c r="A934" s="107"/>
    </row>
    <row r="935" ht="15.75" customHeight="1">
      <c r="A935" s="107"/>
    </row>
    <row r="936" ht="15.75" customHeight="1">
      <c r="A936" s="107"/>
    </row>
    <row r="937" ht="15.75" customHeight="1">
      <c r="A937" s="107"/>
    </row>
    <row r="938" ht="15.75" customHeight="1">
      <c r="A938" s="107"/>
    </row>
    <row r="939" ht="15.75" customHeight="1">
      <c r="A939" s="107"/>
    </row>
    <row r="940" ht="15.75" customHeight="1">
      <c r="A940" s="107"/>
    </row>
    <row r="941" ht="15.75" customHeight="1">
      <c r="A941" s="107"/>
    </row>
    <row r="942" ht="15.75" customHeight="1">
      <c r="A942" s="107"/>
    </row>
    <row r="943" ht="15.75" customHeight="1">
      <c r="A943" s="107"/>
    </row>
    <row r="944" ht="15.75" customHeight="1">
      <c r="A944" s="107"/>
    </row>
    <row r="945" ht="15.75" customHeight="1">
      <c r="A945" s="107"/>
    </row>
    <row r="946" ht="15.75" customHeight="1">
      <c r="A946" s="107"/>
    </row>
    <row r="947" ht="15.75" customHeight="1">
      <c r="A947" s="107"/>
    </row>
    <row r="948" ht="15.75" customHeight="1">
      <c r="A948" s="107"/>
    </row>
    <row r="949" ht="15.75" customHeight="1">
      <c r="A949" s="107"/>
    </row>
    <row r="950" ht="15.75" customHeight="1">
      <c r="A950" s="107"/>
    </row>
    <row r="951" ht="15.75" customHeight="1">
      <c r="A951" s="107"/>
    </row>
    <row r="952" ht="15.75" customHeight="1">
      <c r="A952" s="107"/>
    </row>
    <row r="953" ht="15.75" customHeight="1">
      <c r="A953" s="107"/>
    </row>
    <row r="954" ht="15.75" customHeight="1">
      <c r="A954" s="107"/>
    </row>
    <row r="955" ht="15.75" customHeight="1">
      <c r="A955" s="107"/>
    </row>
    <row r="956" ht="15.75" customHeight="1">
      <c r="A956" s="107"/>
    </row>
    <row r="957" ht="15.75" customHeight="1">
      <c r="A957" s="107"/>
    </row>
    <row r="958" ht="15.75" customHeight="1">
      <c r="A958" s="107"/>
    </row>
    <row r="959" ht="15.75" customHeight="1">
      <c r="A959" s="107"/>
    </row>
    <row r="960" ht="15.75" customHeight="1">
      <c r="A960" s="107"/>
    </row>
    <row r="961" ht="15.75" customHeight="1">
      <c r="A961" s="107"/>
    </row>
    <row r="962" ht="15.75" customHeight="1">
      <c r="A962" s="107"/>
    </row>
    <row r="963" ht="15.75" customHeight="1">
      <c r="A963" s="107"/>
    </row>
    <row r="964" ht="15.75" customHeight="1">
      <c r="A964" s="107"/>
    </row>
    <row r="965" ht="15.75" customHeight="1">
      <c r="A965" s="107"/>
    </row>
    <row r="966" ht="15.75" customHeight="1">
      <c r="A966" s="107"/>
    </row>
    <row r="967" ht="15.75" customHeight="1">
      <c r="A967" s="107"/>
    </row>
    <row r="968" ht="15.75" customHeight="1">
      <c r="A968" s="107"/>
    </row>
    <row r="969" ht="15.75" customHeight="1">
      <c r="A969" s="107"/>
    </row>
    <row r="970" ht="15.75" customHeight="1">
      <c r="A970" s="107"/>
    </row>
    <row r="971" ht="15.75" customHeight="1">
      <c r="A971" s="107"/>
    </row>
    <row r="972" ht="15.75" customHeight="1">
      <c r="A972" s="107"/>
    </row>
    <row r="973" ht="15.75" customHeight="1">
      <c r="A973" s="107"/>
    </row>
    <row r="974" ht="15.75" customHeight="1">
      <c r="A974" s="107"/>
    </row>
    <row r="975" ht="15.75" customHeight="1">
      <c r="A975" s="107"/>
    </row>
    <row r="976" ht="15.75" customHeight="1">
      <c r="A976" s="107"/>
    </row>
    <row r="977" ht="15.75" customHeight="1">
      <c r="A977" s="107"/>
    </row>
    <row r="978" ht="15.75" customHeight="1">
      <c r="A978" s="107"/>
    </row>
    <row r="979" ht="15.75" customHeight="1">
      <c r="A979" s="107"/>
    </row>
    <row r="980" ht="15.75" customHeight="1">
      <c r="A980" s="107"/>
    </row>
    <row r="981" ht="15.75" customHeight="1">
      <c r="A981" s="107"/>
    </row>
    <row r="982" ht="15.75" customHeight="1">
      <c r="A982" s="107"/>
    </row>
    <row r="983" ht="15.75" customHeight="1">
      <c r="A983" s="107"/>
    </row>
    <row r="984" ht="15.75" customHeight="1">
      <c r="A984" s="107"/>
    </row>
    <row r="985" ht="15.75" customHeight="1">
      <c r="A985" s="107"/>
    </row>
    <row r="986" ht="15.75" customHeight="1">
      <c r="A986" s="107"/>
    </row>
    <row r="987" ht="15.75" customHeight="1">
      <c r="A987" s="107"/>
    </row>
    <row r="988" ht="15.75" customHeight="1">
      <c r="A988" s="107"/>
    </row>
    <row r="989" ht="15.75" customHeight="1">
      <c r="A989" s="107"/>
    </row>
    <row r="990" ht="15.75" customHeight="1">
      <c r="A990" s="107"/>
    </row>
    <row r="991" ht="15.75" customHeight="1">
      <c r="A991" s="107"/>
    </row>
    <row r="992" ht="15.75" customHeight="1">
      <c r="A992" s="107"/>
    </row>
    <row r="993" ht="15.75" customHeight="1">
      <c r="A993" s="107"/>
    </row>
    <row r="994" ht="15.75" customHeight="1">
      <c r="A994" s="107"/>
    </row>
    <row r="995" ht="15.75" customHeight="1">
      <c r="A995" s="107"/>
    </row>
    <row r="996" ht="15.75" customHeight="1">
      <c r="A996" s="107"/>
    </row>
    <row r="997" ht="15.75" customHeight="1">
      <c r="A997" s="107"/>
    </row>
    <row r="998" ht="15.75" customHeight="1">
      <c r="A998" s="107"/>
    </row>
    <row r="999" ht="15.75" customHeight="1">
      <c r="A999" s="107"/>
    </row>
    <row r="1000" ht="15.75" customHeight="1">
      <c r="A1000" s="107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workbookViewId="0"/>
  </sheetViews>
  <sheetFormatPr customHeight="1" defaultColWidth="14.43" defaultRowHeight="15.0" outlineLevelCol="1"/>
  <cols>
    <col customWidth="1" min="1" max="1" width="7.43"/>
    <col customWidth="1" min="2" max="2" width="14.71"/>
    <col customWidth="1" min="3" max="3" width="6.71"/>
    <col customWidth="1" min="4" max="4" width="1.71"/>
    <col customWidth="1" min="5" max="30" width="6.71"/>
    <col customWidth="1" hidden="1" min="31" max="31" width="14.71" outlineLevel="1"/>
    <col customWidth="1" hidden="1" min="32" max="32" width="6.71" outlineLevel="1"/>
    <col customWidth="1" hidden="1" min="33" max="45" width="4.14" outlineLevel="1"/>
  </cols>
  <sheetData>
    <row r="1" ht="37.5" customHeight="1">
      <c r="A1" s="108" t="s">
        <v>3</v>
      </c>
      <c r="B1" s="18" t="s">
        <v>6</v>
      </c>
      <c r="C1" s="109" t="s">
        <v>5</v>
      </c>
      <c r="D1" s="21" t="s">
        <v>8</v>
      </c>
      <c r="E1" s="26" t="s">
        <v>221</v>
      </c>
      <c r="F1" s="23" t="s">
        <v>222</v>
      </c>
      <c r="G1" s="26" t="s">
        <v>43</v>
      </c>
      <c r="H1" s="23" t="s">
        <v>223</v>
      </c>
      <c r="I1" s="26" t="s">
        <v>224</v>
      </c>
      <c r="J1" s="23" t="s">
        <v>225</v>
      </c>
      <c r="K1" s="26" t="s">
        <v>226</v>
      </c>
      <c r="L1" s="23" t="s">
        <v>227</v>
      </c>
      <c r="M1" s="26" t="s">
        <v>228</v>
      </c>
      <c r="N1" s="23" t="s">
        <v>229</v>
      </c>
      <c r="O1" s="26" t="s">
        <v>230</v>
      </c>
      <c r="P1" s="23" t="s">
        <v>231</v>
      </c>
      <c r="Q1" s="26" t="s">
        <v>232</v>
      </c>
      <c r="R1" s="23" t="s">
        <v>233</v>
      </c>
      <c r="S1" s="26" t="s">
        <v>234</v>
      </c>
      <c r="T1" s="23" t="s">
        <v>235</v>
      </c>
      <c r="U1" s="26" t="s">
        <v>236</v>
      </c>
      <c r="V1" s="23" t="s">
        <v>237</v>
      </c>
      <c r="W1" s="26" t="s">
        <v>238</v>
      </c>
      <c r="X1" s="23" t="s">
        <v>239</v>
      </c>
      <c r="Y1" s="26" t="s">
        <v>240</v>
      </c>
      <c r="Z1" s="23" t="s">
        <v>241</v>
      </c>
      <c r="AA1" s="26" t="s">
        <v>242</v>
      </c>
      <c r="AB1" s="23" t="s">
        <v>243</v>
      </c>
      <c r="AC1" s="26" t="s">
        <v>244</v>
      </c>
      <c r="AD1" s="23" t="s">
        <v>245</v>
      </c>
      <c r="AE1" s="18" t="s">
        <v>6</v>
      </c>
      <c r="AF1" s="109" t="s">
        <v>5</v>
      </c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</row>
    <row r="2">
      <c r="A2" s="41">
        <f t="shared" ref="A2:A248" si="1">ROW()-1</f>
        <v>1</v>
      </c>
      <c r="B2" s="41" t="str">
        <f t="array" ref="B2:C251">SORT(AE2:AF251,2,FALSE)</f>
        <v>Nanny on pe</v>
      </c>
      <c r="C2" s="51">
        <v>7055.194672927332</v>
      </c>
      <c r="D2" s="110"/>
      <c r="E2" s="111">
        <f>IFERROR(VLOOKUP($B2,'RoC1'!$A$1:$B$160,2,0),"0")</f>
        <v>23</v>
      </c>
      <c r="F2" s="112">
        <f>IFERROR(VLOOKUP(E2,'RoC1'!$B$1:$C$160,2,0),0)</f>
        <v>455.573206</v>
      </c>
      <c r="G2" s="111">
        <f>IFERROR(VLOOKUP($B2,'RoC2'!$A$1:$B$161,2,0),"0")</f>
        <v>21</v>
      </c>
      <c r="H2" s="112">
        <f>IFERROR(VLOOKUP(G2,'RoC2'!$B$1:$C$161,2,0),0)</f>
        <v>491.7098396</v>
      </c>
      <c r="I2" s="111">
        <f>IFERROR(VLOOKUP($B2,'RoC3'!$A$1:$B$161,2,0),0)</f>
        <v>2</v>
      </c>
      <c r="J2" s="112">
        <f>IFERROR(VLOOKUP(I2,'RoC3'!$B$1:$C$161,2,0),0)</f>
        <v>1240.472632</v>
      </c>
      <c r="K2" s="111">
        <f>IFERROR(VLOOKUP($B2,'RoC4'!$A$1:$B$161,2,0),0)</f>
        <v>18</v>
      </c>
      <c r="L2" s="112">
        <f>IFERROR(VLOOKUP(K2,'RoC4'!$B$1:$C$161,2,0),0)</f>
        <v>538.1824073</v>
      </c>
      <c r="M2" s="111">
        <f>IFERROR(VLOOKUP($B2,'RoC5'!$A$1:$B$161,2,0),0)</f>
        <v>1</v>
      </c>
      <c r="N2" s="112">
        <f>IFERROR(VLOOKUP(M2,'RoC5'!$B$1:$C$161,2,0),0)</f>
        <v>1461.722299</v>
      </c>
      <c r="O2" s="111">
        <f>IFERROR(VLOOKUP($B2,'RoC6'!$A$1:$B$161,2,0),0)</f>
        <v>9</v>
      </c>
      <c r="P2" s="112">
        <f>IFERROR(VLOOKUP(O2,'RoC6'!$B$1:$C$161,2,0),0)</f>
        <v>741.4838318</v>
      </c>
      <c r="Q2" s="111">
        <f>IFERROR(VLOOKUP($B2,'RoC7'!$A$1:$B$161,2,0),0)</f>
        <v>15</v>
      </c>
      <c r="R2" s="112">
        <f>IFERROR(VLOOKUP(Q2,'RoC7'!$B$1:$C$161,2,0),0)</f>
        <v>556.8465902</v>
      </c>
      <c r="S2" s="111">
        <f>IFERROR(VLOOKUP($B2,'RoC8'!$A$1:$B$161,2,0),0)</f>
        <v>18</v>
      </c>
      <c r="T2" s="112">
        <f>IFERROR(VLOOKUP(S2,'RoC8'!$B$1:$C$161,2,0),0)</f>
        <v>490.8920798</v>
      </c>
      <c r="U2" s="111">
        <f>IFERROR(VLOOKUP($B2,'RoC9'!$A$1:$B$161,2,0),0)</f>
        <v>53</v>
      </c>
      <c r="V2" s="112">
        <f>IFERROR(VLOOKUP(U2,'RoC9'!$B$1:$C$161,2,0),0)</f>
        <v>87.01315659</v>
      </c>
      <c r="W2" s="111">
        <f>IFERROR(VLOOKUP($B2,'RoC10'!$A$1:$B$161,2,0),0)</f>
        <v>25</v>
      </c>
      <c r="X2" s="112">
        <f>IFERROR(VLOOKUP(W2,'RoC10'!$B$1:$C$161,2,0),0)</f>
        <v>387.2392994</v>
      </c>
      <c r="Y2" s="111">
        <f>IFERROR(VLOOKUP($B2,'RoC11'!$A$1:$B$161,2,0),0)</f>
        <v>8</v>
      </c>
      <c r="Z2" s="112">
        <f>IFERROR(VLOOKUP(Y2,'RoC11'!$B$1:$C$161,2,0),0)</f>
        <v>691.0724873</v>
      </c>
      <c r="AA2" s="55">
        <f>IFERROR(VLOOKUP($B2,'RoC12'!$A$1:$B$161,2,0),0)</f>
        <v>22</v>
      </c>
      <c r="AB2" s="58">
        <f>IFERROR(VLOOKUP(AA2,'RoC12'!$B$1:$C$161,2,0),0)</f>
        <v>353.4030858</v>
      </c>
      <c r="AC2" s="55">
        <f>IFERROR(VLOOKUP($B2,'RoC13'!$A$1:$B$161,2,0),0)</f>
        <v>0</v>
      </c>
      <c r="AD2" s="58">
        <f>IFERROR(VLOOKUP(AC2,'RoC13'!$B$1:$C$161,2,0),0)</f>
        <v>0</v>
      </c>
      <c r="AE2" s="41" t="str">
        <f>IFERROR(__xludf.DUMMYFUNCTION("UNIQUE(FLATTEN({'RoC1'!A2:A1000;'RoC2'!A2:A1000;'RoC3'!A2:A1000;'RoC4'!A2:A1000;'RoC5'!A2:A1000;'RoC6'!A2:A1000;'RoC7'!A2:A1000;'RoC8'!A2:A1000;'RoC9'!A2:A1000;'RoC10'!A2:A1000;'RoC11'!A2:A1000;'RoC12'!A2:A1000;'RoC13'!A2:A1000 }))"),"TontonZgueg")</f>
        <v>TontonZgueg</v>
      </c>
      <c r="AF2" s="51">
        <f t="shared" ref="AF2:AF130" si="2">SUM(AG2:AR2)-small((AG2:AR2),1)-small((AG2:AR2),2)</f>
        <v>3190.68507</v>
      </c>
      <c r="AG2" s="112">
        <f>IFERROR(VLOOKUP($AE2,'RoC1'!$A$1:$C$160,3,0),0)</f>
        <v>1485.430789</v>
      </c>
      <c r="AH2" s="112">
        <f>IFERROR(VLOOKUP($AE2,'RoC2'!$A$1:$C$160,3,0),0)</f>
        <v>417.5876095</v>
      </c>
      <c r="AI2" s="112">
        <f>IFERROR(VLOOKUP($AE2,'RoC3'!$A$1:$C$160,3,0),0)</f>
        <v>38.2012381</v>
      </c>
      <c r="AJ2" s="112">
        <f>IFERROR(VLOOKUP($AE2,'RoC4'!$A$1:$C$160,3,0),0)</f>
        <v>0</v>
      </c>
      <c r="AK2" s="112">
        <f>IFERROR(VLOOKUP($AE2,'RoC5'!$A$1:$C$160,3,0),0)</f>
        <v>0</v>
      </c>
      <c r="AL2" s="112">
        <f>IFERROR(VLOOKUP($AE2,'RoC6'!$A$1:$C$160,3,0),0)</f>
        <v>0</v>
      </c>
      <c r="AM2" s="112">
        <f>IFERROR(VLOOKUP($AE2,'RoC7'!$A$1:$C$160,3,0),0)</f>
        <v>0</v>
      </c>
      <c r="AN2" s="112">
        <f>IFERROR(VLOOKUP($AE2,'RoC8'!$A$1:$C$160,3,0),0)</f>
        <v>267.5254835</v>
      </c>
      <c r="AO2" s="112">
        <f>IFERROR(VLOOKUP($AE2,'RoC9'!$A$1:$C$160,3,0),0)</f>
        <v>910.6246114</v>
      </c>
      <c r="AP2" s="112">
        <f>IFERROR(VLOOKUP($AE2,'RoC10'!$A$1:$C$160,3,0),0)</f>
        <v>71.3153383</v>
      </c>
      <c r="AQ2" s="112">
        <f>IFERROR(VLOOKUP($AE2,'RoC11'!$A$1:$C$160,3,0),0)</f>
        <v>0</v>
      </c>
      <c r="AR2" s="58">
        <f>IFERROR(VLOOKUP($AE2,'RoC12'!$A$1:$C$160,3,0),0)</f>
        <v>0</v>
      </c>
      <c r="AS2" s="58">
        <f>IFERROR(VLOOKUP($AE2,'RoC13'!$A$1:$C$160,3,0),0)</f>
        <v>0</v>
      </c>
    </row>
    <row r="3">
      <c r="A3" s="41">
        <f t="shared" si="1"/>
        <v>2</v>
      </c>
      <c r="B3" s="41" t="s">
        <v>72</v>
      </c>
      <c r="C3" s="51">
        <v>6483.682585803141</v>
      </c>
      <c r="D3" s="110"/>
      <c r="E3" s="111">
        <f>IFERROR(VLOOKUP($B3,'RoC1'!$A$1:$B$160,2,0),"0")</f>
        <v>17</v>
      </c>
      <c r="F3" s="112">
        <f>IFERROR(VLOOKUP(E3,'RoC1'!$B$1:$C$160,2,0),0)</f>
        <v>556.8465902</v>
      </c>
      <c r="G3" s="111">
        <f>IFERROR(VLOOKUP($B3,'RoC2'!$A$1:$B$161,2,0),"0")</f>
        <v>18</v>
      </c>
      <c r="H3" s="112">
        <f>IFERROR(VLOOKUP(G3,'RoC2'!$B$1:$C$161,2,0),0)</f>
        <v>542.9683752</v>
      </c>
      <c r="I3" s="111">
        <f>IFERROR(VLOOKUP($B3,'RoC3'!$A$1:$B$161,2,0),0)</f>
        <v>0</v>
      </c>
      <c r="J3" s="112">
        <f>IFERROR(VLOOKUP(I3,'RoC3'!$B$1:$C$161,2,0),0)</f>
        <v>0</v>
      </c>
      <c r="K3" s="111">
        <f>IFERROR(VLOOKUP($B3,'RoC4'!$A$1:$B$161,2,0),0)</f>
        <v>17</v>
      </c>
      <c r="L3" s="112">
        <f>IFERROR(VLOOKUP(K3,'RoC4'!$B$1:$C$161,2,0),0)</f>
        <v>556.8465902</v>
      </c>
      <c r="M3" s="111">
        <f>IFERROR(VLOOKUP($B3,'RoC5'!$A$1:$B$161,2,0),0)</f>
        <v>6</v>
      </c>
      <c r="N3" s="112">
        <f>IFERROR(VLOOKUP(M3,'RoC5'!$B$1:$C$161,2,0),0)</f>
        <v>859.8337816</v>
      </c>
      <c r="O3" s="111">
        <f>IFERROR(VLOOKUP($B3,'RoC6'!$A$1:$B$161,2,0),0)</f>
        <v>17</v>
      </c>
      <c r="P3" s="112">
        <f>IFERROR(VLOOKUP(O3,'RoC6'!$B$1:$C$161,2,0),0)</f>
        <v>542.1298157</v>
      </c>
      <c r="Q3" s="111">
        <f>IFERROR(VLOOKUP($B3,'RoC7'!$A$1:$B$161,2,0),0)</f>
        <v>0</v>
      </c>
      <c r="R3" s="112">
        <f>IFERROR(VLOOKUP(Q3,'RoC7'!$B$1:$C$161,2,0),0)</f>
        <v>0</v>
      </c>
      <c r="S3" s="111">
        <f>IFERROR(VLOOKUP($B3,'RoC8'!$A$1:$B$161,2,0),0)</f>
        <v>37</v>
      </c>
      <c r="T3" s="112">
        <f>IFERROR(VLOOKUP(S3,'RoC8'!$B$1:$C$161,2,0),0)</f>
        <v>219.9847344</v>
      </c>
      <c r="U3" s="111">
        <f>IFERROR(VLOOKUP($B3,'RoC9'!$A$1:$B$161,2,0),0)</f>
        <v>4</v>
      </c>
      <c r="V3" s="112">
        <f>IFERROR(VLOOKUP(U3,'RoC9'!$B$1:$C$161,2,0),0)</f>
        <v>979.4694734</v>
      </c>
      <c r="W3" s="111">
        <f>IFERROR(VLOOKUP($B3,'RoC10'!$A$1:$B$161,2,0),0)</f>
        <v>7</v>
      </c>
      <c r="X3" s="112">
        <f>IFERROR(VLOOKUP(W3,'RoC10'!$B$1:$C$161,2,0),0)</f>
        <v>798.5115034</v>
      </c>
      <c r="Y3" s="111">
        <f>IFERROR(VLOOKUP($B3,'RoC11'!$A$1:$B$161,2,0),0)</f>
        <v>1</v>
      </c>
      <c r="Z3" s="112">
        <f>IFERROR(VLOOKUP(Y3,'RoC11'!$B$1:$C$161,2,0),0)</f>
        <v>1360.672103</v>
      </c>
      <c r="AA3" s="55">
        <f>IFERROR(VLOOKUP($B3,'RoC12'!$A$1:$B$161,2,0),0)</f>
        <v>43</v>
      </c>
      <c r="AB3" s="58">
        <f>IFERROR(VLOOKUP(AA3,'RoC12'!$B$1:$C$161,2,0),0)</f>
        <v>66.41961897</v>
      </c>
      <c r="AC3" s="55">
        <f>IFERROR(VLOOKUP($B3,'RoC13'!$A$1:$B$161,2,0),0)</f>
        <v>0</v>
      </c>
      <c r="AD3" s="58">
        <f>IFERROR(VLOOKUP(AC3,'RoC13'!$B$1:$C$161,2,0),0)</f>
        <v>0</v>
      </c>
      <c r="AE3" s="41" t="str">
        <f>IFERROR(__xludf.DUMMYFUNCTION("""COMPUTED_VALUE"""),"Scherkan86")</f>
        <v>Scherkan86</v>
      </c>
      <c r="AF3" s="51">
        <f t="shared" si="2"/>
        <v>2988.365598</v>
      </c>
      <c r="AG3" s="112">
        <f>IFERROR(VLOOKUP($AE3,'RoC1'!$A$1:$C$160,3,0),0)</f>
        <v>1230.450241</v>
      </c>
      <c r="AH3" s="112">
        <f>IFERROR(VLOOKUP($AE3,'RoC2'!$A$1:$C$160,3,0),0)</f>
        <v>38.76568801</v>
      </c>
      <c r="AI3" s="112">
        <f>IFERROR(VLOOKUP($AE3,'RoC3'!$A$1:$C$160,3,0),0)</f>
        <v>312.1668677</v>
      </c>
      <c r="AJ3" s="112">
        <f>IFERROR(VLOOKUP($AE3,'RoC4'!$A$1:$C$160,3,0),0)</f>
        <v>206.5977995</v>
      </c>
      <c r="AK3" s="112">
        <f>IFERROR(VLOOKUP($AE3,'RoC5'!$A$1:$C$160,3,0),0)</f>
        <v>254.002304</v>
      </c>
      <c r="AL3" s="112">
        <f>IFERROR(VLOOKUP($AE3,'RoC6'!$A$1:$C$160,3,0),0)</f>
        <v>111.0239827</v>
      </c>
      <c r="AM3" s="112">
        <f>IFERROR(VLOOKUP($AE3,'RoC7'!$A$1:$C$160,3,0),0)</f>
        <v>161.6693429</v>
      </c>
      <c r="AN3" s="112">
        <f>IFERROR(VLOOKUP($AE3,'RoC8'!$A$1:$C$160,3,0),0)</f>
        <v>530.2232344</v>
      </c>
      <c r="AO3" s="112">
        <f>IFERROR(VLOOKUP($AE3,'RoC9'!$A$1:$C$160,3,0),0)</f>
        <v>143.4661386</v>
      </c>
      <c r="AP3" s="112">
        <f>IFERROR(VLOOKUP($AE3,'RoC10'!$A$1:$C$160,3,0),0)</f>
        <v>0</v>
      </c>
      <c r="AQ3" s="112">
        <f>IFERROR(VLOOKUP($AE3,'RoC11'!$A$1:$C$160,3,0),0)</f>
        <v>0</v>
      </c>
      <c r="AR3" s="58">
        <f>IFERROR(VLOOKUP($AE3,'RoC12'!$A$1:$C$160,3,0),0)</f>
        <v>0</v>
      </c>
      <c r="AS3" s="58">
        <f>IFERROR(VLOOKUP($AE3,'RoC13'!$A$1:$C$160,3,0),0)</f>
        <v>0</v>
      </c>
    </row>
    <row r="4">
      <c r="A4" s="41">
        <f t="shared" si="1"/>
        <v>3</v>
      </c>
      <c r="B4" s="41" t="s">
        <v>46</v>
      </c>
      <c r="C4" s="51">
        <v>6081.40464303366</v>
      </c>
      <c r="D4" s="110"/>
      <c r="E4" s="111">
        <f>IFERROR(VLOOKUP($B4,'RoC1'!$A$1:$B$160,2,0),"0")</f>
        <v>34</v>
      </c>
      <c r="F4" s="112">
        <f>IFERROR(VLOOKUP(E4,'RoC1'!$B$1:$C$160,2,0),0)</f>
        <v>312.1668677</v>
      </c>
      <c r="G4" s="111">
        <f>IFERROR(VLOOKUP($B4,'RoC2'!$A$1:$B$161,2,0),"0")</f>
        <v>6</v>
      </c>
      <c r="H4" s="112">
        <f>IFERROR(VLOOKUP(G4,'RoC2'!$B$1:$C$161,2,0),0)</f>
        <v>882.7245846</v>
      </c>
      <c r="I4" s="111">
        <f>IFERROR(VLOOKUP($B4,'RoC3'!$A$1:$B$161,2,0),0)</f>
        <v>66</v>
      </c>
      <c r="J4" s="112">
        <f>IFERROR(VLOOKUP(I4,'RoC3'!$B$1:$C$161,2,0),0)</f>
        <v>30.44456554</v>
      </c>
      <c r="K4" s="111">
        <f>IFERROR(VLOOKUP($B4,'RoC4'!$A$1:$B$161,2,0),0)</f>
        <v>26</v>
      </c>
      <c r="L4" s="112">
        <f>IFERROR(VLOOKUP(K4,'RoC4'!$B$1:$C$161,2,0),0)</f>
        <v>412.3666858</v>
      </c>
      <c r="M4" s="111">
        <f>IFERROR(VLOOKUP($B4,'RoC5'!$A$1:$B$161,2,0),0)</f>
        <v>12</v>
      </c>
      <c r="N4" s="112">
        <f>IFERROR(VLOOKUP(M4,'RoC5'!$B$1:$C$161,2,0),0)</f>
        <v>648.2348193</v>
      </c>
      <c r="O4" s="111">
        <f>IFERROR(VLOOKUP($B4,'RoC6'!$A$1:$B$161,2,0),0)</f>
        <v>20</v>
      </c>
      <c r="P4" s="112">
        <f>IFERROR(VLOOKUP(O4,'RoC6'!$B$1:$C$161,2,0),0)</f>
        <v>488.0106511</v>
      </c>
      <c r="Q4" s="111">
        <f>IFERROR(VLOOKUP($B4,'RoC7'!$A$1:$B$161,2,0),0)</f>
        <v>53</v>
      </c>
      <c r="R4" s="112">
        <f>IFERROR(VLOOKUP(Q4,'RoC7'!$B$1:$C$161,2,0),0)</f>
        <v>63.17931868</v>
      </c>
      <c r="S4" s="111">
        <f>IFERROR(VLOOKUP($B4,'RoC8'!$A$1:$B$161,2,0),0)</f>
        <v>1</v>
      </c>
      <c r="T4" s="112">
        <f>IFERROR(VLOOKUP(S4,'RoC8'!$B$1:$C$161,2,0),0)</f>
        <v>1430.369656</v>
      </c>
      <c r="U4" s="111">
        <f>IFERROR(VLOOKUP($B4,'RoC9'!$A$1:$B$161,2,0),0)</f>
        <v>19</v>
      </c>
      <c r="V4" s="112">
        <f>IFERROR(VLOOKUP(U4,'RoC9'!$B$1:$C$161,2,0),0)</f>
        <v>494.7868714</v>
      </c>
      <c r="W4" s="111">
        <f>IFERROR(VLOOKUP($B4,'RoC10'!$A$1:$B$161,2,0),0)</f>
        <v>27</v>
      </c>
      <c r="X4" s="112">
        <f>IFERROR(VLOOKUP(W4,'RoC10'!$B$1:$C$161,2,0),0)</f>
        <v>358.756603</v>
      </c>
      <c r="Y4" s="111">
        <f>IFERROR(VLOOKUP($B4,'RoC11'!$A$1:$B$161,2,0),0)</f>
        <v>0</v>
      </c>
      <c r="Z4" s="112">
        <f>IFERROR(VLOOKUP(Y4,'RoC11'!$B$1:$C$161,2,0),0)</f>
        <v>0</v>
      </c>
      <c r="AA4" s="55">
        <f>IFERROR(VLOOKUP($B4,'RoC12'!$A$1:$B$161,2,0),0)</f>
        <v>3</v>
      </c>
      <c r="AB4" s="58">
        <f>IFERROR(VLOOKUP(AA4,'RoC12'!$B$1:$C$161,2,0),0)</f>
        <v>990.808586</v>
      </c>
      <c r="AC4" s="55">
        <f>IFERROR(VLOOKUP($B4,'RoC13'!$A$1:$B$161,2,0),0)</f>
        <v>0</v>
      </c>
      <c r="AD4" s="58">
        <f>IFERROR(VLOOKUP(AC4,'RoC13'!$B$1:$C$161,2,0),0)</f>
        <v>0</v>
      </c>
      <c r="AE4" s="41" t="str">
        <f>IFERROR(__xludf.DUMMYFUNCTION("""COMPUTED_VALUE"""),"rastamokett")</f>
        <v>rastamokett</v>
      </c>
      <c r="AF4" s="51">
        <f t="shared" si="2"/>
        <v>5302.759719</v>
      </c>
      <c r="AG4" s="112">
        <f>IFERROR(VLOOKUP($AE4,'RoC1'!$A$1:$C$160,3,0),0)</f>
        <v>1094.991283</v>
      </c>
      <c r="AH4" s="112">
        <f>IFERROR(VLOOKUP($AE4,'RoC2'!$A$1:$C$160,3,0),0)</f>
        <v>0</v>
      </c>
      <c r="AI4" s="112">
        <f>IFERROR(VLOOKUP($AE4,'RoC3'!$A$1:$C$160,3,0),0)</f>
        <v>0</v>
      </c>
      <c r="AJ4" s="112">
        <f>IFERROR(VLOOKUP($AE4,'RoC4'!$A$1:$C$160,3,0),0)</f>
        <v>790.9633718</v>
      </c>
      <c r="AK4" s="112">
        <f>IFERROR(VLOOKUP($AE4,'RoC5'!$A$1:$C$160,3,0),0)</f>
        <v>103.6823264</v>
      </c>
      <c r="AL4" s="112">
        <f>IFERROR(VLOOKUP($AE4,'RoC6'!$A$1:$C$160,3,0),0)</f>
        <v>523.3039557</v>
      </c>
      <c r="AM4" s="112">
        <f>IFERROR(VLOOKUP($AE4,'RoC7'!$A$1:$C$160,3,0),0)</f>
        <v>286.6925466</v>
      </c>
      <c r="AN4" s="112">
        <f>IFERROR(VLOOKUP($AE4,'RoC8'!$A$1:$C$160,3,0),0)</f>
        <v>551.3789175</v>
      </c>
      <c r="AO4" s="112">
        <f>IFERROR(VLOOKUP($AE4,'RoC9'!$A$1:$C$160,3,0),0)</f>
        <v>1455.611844</v>
      </c>
      <c r="AP4" s="112">
        <f>IFERROR(VLOOKUP($AE4,'RoC10'!$A$1:$C$160,3,0),0)</f>
        <v>257.109583</v>
      </c>
      <c r="AQ4" s="112">
        <f>IFERROR(VLOOKUP($AE4,'RoC11'!$A$1:$C$160,3,0),0)</f>
        <v>113.434743</v>
      </c>
      <c r="AR4" s="58">
        <f>IFERROR(VLOOKUP($AE4,'RoC12'!$A$1:$C$160,3,0),0)</f>
        <v>125.5911478</v>
      </c>
      <c r="AS4" s="58">
        <f>IFERROR(VLOOKUP($AE4,'RoC13'!$A$1:$C$160,3,0),0)</f>
        <v>0</v>
      </c>
    </row>
    <row r="5">
      <c r="A5" s="41">
        <f t="shared" si="1"/>
        <v>4</v>
      </c>
      <c r="B5" s="41" t="s">
        <v>52</v>
      </c>
      <c r="C5" s="51">
        <v>5988.009742290682</v>
      </c>
      <c r="D5" s="110"/>
      <c r="E5" s="111">
        <f>IFERROR(VLOOKUP($B5,'RoC1'!$A$1:$B$160,2,0),"0")</f>
        <v>8</v>
      </c>
      <c r="F5" s="112">
        <f>IFERROR(VLOOKUP(E5,'RoC1'!$B$1:$C$160,2,0),0)</f>
        <v>790.9633718</v>
      </c>
      <c r="G5" s="111">
        <f>IFERROR(VLOOKUP($B5,'RoC2'!$A$1:$B$161,2,0),"0")</f>
        <v>29</v>
      </c>
      <c r="H5" s="112">
        <f>IFERROR(VLOOKUP(G5,'RoC2'!$B$1:$C$161,2,0),0)</f>
        <v>377.9923211</v>
      </c>
      <c r="I5" s="111">
        <f>IFERROR(VLOOKUP($B5,'RoC3'!$A$1:$B$161,2,0),0)</f>
        <v>57</v>
      </c>
      <c r="J5" s="112">
        <f>IFERROR(VLOOKUP(I5,'RoC3'!$B$1:$C$161,2,0),0)</f>
        <v>102.6385273</v>
      </c>
      <c r="K5" s="111">
        <f>IFERROR(VLOOKUP($B5,'RoC4'!$A$1:$B$161,2,0),0)</f>
        <v>43</v>
      </c>
      <c r="L5" s="112">
        <f>IFERROR(VLOOKUP(K5,'RoC4'!$B$1:$C$161,2,0),0)</f>
        <v>216.4464731</v>
      </c>
      <c r="M5" s="111">
        <f>IFERROR(VLOOKUP($B5,'RoC5'!$A$1:$B$161,2,0),0)</f>
        <v>45</v>
      </c>
      <c r="N5" s="112">
        <f>IFERROR(VLOOKUP(M5,'RoC5'!$B$1:$C$161,2,0),0)</f>
        <v>170.2059725</v>
      </c>
      <c r="O5" s="111">
        <f>IFERROR(VLOOKUP($B5,'RoC6'!$A$1:$B$161,2,0),0)</f>
        <v>0</v>
      </c>
      <c r="P5" s="112">
        <f>IFERROR(VLOOKUP(O5,'RoC6'!$B$1:$C$161,2,0),0)</f>
        <v>0</v>
      </c>
      <c r="Q5" s="111">
        <f>IFERROR(VLOOKUP($B5,'RoC7'!$A$1:$B$161,2,0),0)</f>
        <v>11</v>
      </c>
      <c r="R5" s="112">
        <f>IFERROR(VLOOKUP(Q5,'RoC7'!$B$1:$C$161,2,0),0)</f>
        <v>655.2300012</v>
      </c>
      <c r="S5" s="111">
        <f>IFERROR(VLOOKUP($B5,'RoC8'!$A$1:$B$161,2,0),0)</f>
        <v>23</v>
      </c>
      <c r="T5" s="112">
        <f>IFERROR(VLOOKUP(S5,'RoC8'!$B$1:$C$161,2,0),0)</f>
        <v>405.4066203</v>
      </c>
      <c r="U5" s="111">
        <f>IFERROR(VLOOKUP($B5,'RoC9'!$A$1:$B$161,2,0),0)</f>
        <v>2</v>
      </c>
      <c r="V5" s="112">
        <f>IFERROR(VLOOKUP(U5,'RoC9'!$B$1:$C$161,2,0),0)</f>
        <v>1204.276544</v>
      </c>
      <c r="W5" s="111">
        <f>IFERROR(VLOOKUP($B5,'RoC10'!$A$1:$B$161,2,0),0)</f>
        <v>1</v>
      </c>
      <c r="X5" s="112">
        <f>IFERROR(VLOOKUP(W5,'RoC10'!$B$1:$C$161,2,0),0)</f>
        <v>1443.155662</v>
      </c>
      <c r="Y5" s="111">
        <f>IFERROR(VLOOKUP($B5,'RoC11'!$A$1:$B$161,2,0),0)</f>
        <v>41</v>
      </c>
      <c r="Z5" s="112">
        <f>IFERROR(VLOOKUP(Y5,'RoC11'!$B$1:$C$161,2,0),0)</f>
        <v>89.62027376</v>
      </c>
      <c r="AA5" s="55">
        <f>IFERROR(VLOOKUP($B5,'RoC12'!$A$1:$B$161,2,0),0)</f>
        <v>10</v>
      </c>
      <c r="AB5" s="58">
        <f>IFERROR(VLOOKUP(AA5,'RoC12'!$B$1:$C$161,2,0),0)</f>
        <v>621.6942497</v>
      </c>
      <c r="AC5" s="55">
        <f>IFERROR(VLOOKUP($B5,'RoC13'!$A$1:$B$161,2,0),0)</f>
        <v>0</v>
      </c>
      <c r="AD5" s="58">
        <f>IFERROR(VLOOKUP(AC5,'RoC13'!$B$1:$C$161,2,0),0)</f>
        <v>0</v>
      </c>
      <c r="AE5" s="41" t="str">
        <f>IFERROR(__xludf.DUMMYFUNCTION("""COMPUTED_VALUE"""),"fiodor86")</f>
        <v>fiodor86</v>
      </c>
      <c r="AF5" s="51">
        <f t="shared" si="2"/>
        <v>2147.55023</v>
      </c>
      <c r="AG5" s="112">
        <f>IFERROR(VLOOKUP($AE5,'RoC1'!$A$1:$C$160,3,0),0)</f>
        <v>1003.327221</v>
      </c>
      <c r="AH5" s="112">
        <f>IFERROR(VLOOKUP($AE5,'RoC2'!$A$1:$C$160,3,0),0)</f>
        <v>62.77403043</v>
      </c>
      <c r="AI5" s="112">
        <f>IFERROR(VLOOKUP($AE5,'RoC3'!$A$1:$C$160,3,0),0)</f>
        <v>119.4913204</v>
      </c>
      <c r="AJ5" s="112">
        <f>IFERROR(VLOOKUP($AE5,'RoC4'!$A$1:$C$160,3,0),0)</f>
        <v>347.647347</v>
      </c>
      <c r="AK5" s="112">
        <f>IFERROR(VLOOKUP($AE5,'RoC5'!$A$1:$C$160,3,0),0)</f>
        <v>94.59061316</v>
      </c>
      <c r="AL5" s="112">
        <f>IFERROR(VLOOKUP($AE5,'RoC6'!$A$1:$C$160,3,0),0)</f>
        <v>66.77218054</v>
      </c>
      <c r="AM5" s="112">
        <f>IFERROR(VLOOKUP($AE5,'RoC7'!$A$1:$C$160,3,0),0)</f>
        <v>111.0239827</v>
      </c>
      <c r="AN5" s="112">
        <f>IFERROR(VLOOKUP($AE5,'RoC8'!$A$1:$C$160,3,0),0)</f>
        <v>17.95070775</v>
      </c>
      <c r="AO5" s="112">
        <f>IFERROR(VLOOKUP($AE5,'RoC9'!$A$1:$C$160,3,0),0)</f>
        <v>0</v>
      </c>
      <c r="AP5" s="112">
        <f>IFERROR(VLOOKUP($AE5,'RoC10'!$A$1:$C$160,3,0),0)</f>
        <v>268.9403477</v>
      </c>
      <c r="AQ5" s="112">
        <f>IFERROR(VLOOKUP($AE5,'RoC11'!$A$1:$C$160,3,0),0)</f>
        <v>0</v>
      </c>
      <c r="AR5" s="58">
        <f>IFERROR(VLOOKUP($AE5,'RoC12'!$A$1:$C$160,3,0),0)</f>
        <v>55.03247926</v>
      </c>
      <c r="AS5" s="58">
        <f>IFERROR(VLOOKUP($AE5,'RoC13'!$A$1:$C$160,3,0),0)</f>
        <v>0</v>
      </c>
    </row>
    <row r="6">
      <c r="A6" s="41">
        <f t="shared" si="1"/>
        <v>5</v>
      </c>
      <c r="B6" s="41" t="s">
        <v>50</v>
      </c>
      <c r="C6" s="51">
        <v>5914.83028274755</v>
      </c>
      <c r="D6" s="110"/>
      <c r="E6" s="111">
        <f>IFERROR(VLOOKUP($B6,'RoC1'!$A$1:$B$160,2,0),"0")</f>
        <v>21</v>
      </c>
      <c r="F6" s="112">
        <f>IFERROR(VLOOKUP(E6,'RoC1'!$B$1:$C$160,2,0),0)</f>
        <v>486.7664679</v>
      </c>
      <c r="G6" s="111">
        <f>IFERROR(VLOOKUP($B6,'RoC2'!$A$1:$B$161,2,0),"0")</f>
        <v>1</v>
      </c>
      <c r="H6" s="112">
        <f>IFERROR(VLOOKUP(G6,'RoC2'!$B$1:$C$161,2,0),0)</f>
        <v>1491.184559</v>
      </c>
      <c r="I6" s="111">
        <f>IFERROR(VLOOKUP($B6,'RoC3'!$A$1:$B$161,2,0),0)</f>
        <v>37</v>
      </c>
      <c r="J6" s="112">
        <f>IFERROR(VLOOKUP(I6,'RoC3'!$B$1:$C$161,2,0),0)</f>
        <v>290.2680813</v>
      </c>
      <c r="K6" s="111">
        <f>IFERROR(VLOOKUP($B6,'RoC4'!$A$1:$B$161,2,0),0)</f>
        <v>22</v>
      </c>
      <c r="L6" s="112">
        <f>IFERROR(VLOOKUP(K6,'RoC4'!$B$1:$C$161,2,0),0)</f>
        <v>470.9011818</v>
      </c>
      <c r="M6" s="111">
        <f>IFERROR(VLOOKUP($B6,'RoC5'!$A$1:$B$161,2,0),0)</f>
        <v>42</v>
      </c>
      <c r="N6" s="112">
        <f>IFERROR(VLOOKUP(M6,'RoC5'!$B$1:$C$161,2,0),0)</f>
        <v>200.509374</v>
      </c>
      <c r="O6" s="111">
        <f>IFERROR(VLOOKUP($B6,'RoC6'!$A$1:$B$161,2,0),0)</f>
        <v>13</v>
      </c>
      <c r="P6" s="112">
        <f>IFERROR(VLOOKUP(O6,'RoC6'!$B$1:$C$161,2,0),0)</f>
        <v>628.0464881</v>
      </c>
      <c r="Q6" s="111">
        <f>IFERROR(VLOOKUP($B6,'RoC7'!$A$1:$B$161,2,0),0)</f>
        <v>34</v>
      </c>
      <c r="R6" s="112">
        <f>IFERROR(VLOOKUP(Q6,'RoC7'!$B$1:$C$161,2,0),0)</f>
        <v>262.2101412</v>
      </c>
      <c r="S6" s="111">
        <f>IFERROR(VLOOKUP($B6,'RoC8'!$A$1:$B$161,2,0),0)</f>
        <v>3</v>
      </c>
      <c r="T6" s="112">
        <f>IFERROR(VLOOKUP(S6,'RoC8'!$B$1:$C$161,2,0),0)</f>
        <v>1049.368463</v>
      </c>
      <c r="U6" s="111">
        <f>IFERROR(VLOOKUP($B6,'RoC9'!$A$1:$B$161,2,0),0)</f>
        <v>13</v>
      </c>
      <c r="V6" s="112">
        <f>IFERROR(VLOOKUP(U6,'RoC9'!$B$1:$C$161,2,0),0)</f>
        <v>618.2128922</v>
      </c>
      <c r="W6" s="111">
        <f>IFERROR(VLOOKUP($B6,'RoC10'!$A$1:$B$161,2,0),0)</f>
        <v>23</v>
      </c>
      <c r="X6" s="112">
        <f>IFERROR(VLOOKUP(W6,'RoC10'!$B$1:$C$161,2,0),0)</f>
        <v>417.3626342</v>
      </c>
      <c r="Y6" s="111">
        <f>IFERROR(VLOOKUP($B6,'RoC11'!$A$1:$B$161,2,0),0)</f>
        <v>0</v>
      </c>
      <c r="Z6" s="112">
        <f>IFERROR(VLOOKUP(Y6,'RoC11'!$B$1:$C$161,2,0),0)</f>
        <v>0</v>
      </c>
      <c r="AA6" s="55">
        <f>IFERROR(VLOOKUP($B6,'RoC12'!$A$1:$B$161,2,0),0)</f>
        <v>0</v>
      </c>
      <c r="AB6" s="58">
        <f>IFERROR(VLOOKUP(AA6,'RoC12'!$B$1:$C$161,2,0),0)</f>
        <v>0</v>
      </c>
      <c r="AC6" s="55">
        <f>IFERROR(VLOOKUP($B6,'RoC13'!$A$1:$B$161,2,0),0)</f>
        <v>0</v>
      </c>
      <c r="AD6" s="58">
        <f>IFERROR(VLOOKUP(AC6,'RoC13'!$B$1:$C$161,2,0),0)</f>
        <v>0</v>
      </c>
      <c r="AE6" s="41" t="str">
        <f>IFERROR(__xludf.DUMMYFUNCTION("""COMPUTED_VALUE"""),"jejehehe")</f>
        <v>jejehehe</v>
      </c>
      <c r="AF6" s="51">
        <f t="shared" si="2"/>
        <v>4193.524417</v>
      </c>
      <c r="AG6" s="112">
        <f>IFERROR(VLOOKUP($AE6,'RoC1'!$A$1:$C$160,3,0),0)</f>
        <v>934.0619204</v>
      </c>
      <c r="AH6" s="112">
        <f>IFERROR(VLOOKUP($AE6,'RoC2'!$A$1:$C$160,3,0),0)</f>
        <v>184.2556024</v>
      </c>
      <c r="AI6" s="112">
        <f>IFERROR(VLOOKUP($AE6,'RoC3'!$A$1:$C$160,3,0),0)</f>
        <v>436.5794456</v>
      </c>
      <c r="AJ6" s="112">
        <f>IFERROR(VLOOKUP($AE6,'RoC4'!$A$1:$C$160,3,0),0)</f>
        <v>123.2536844</v>
      </c>
      <c r="AK6" s="112">
        <f>IFERROR(VLOOKUP($AE6,'RoC5'!$A$1:$C$160,3,0),0)</f>
        <v>556.8465902</v>
      </c>
      <c r="AL6" s="112">
        <f>IFERROR(VLOOKUP($AE6,'RoC6'!$A$1:$C$160,3,0),0)</f>
        <v>471.3810709</v>
      </c>
      <c r="AM6" s="112">
        <f>IFERROR(VLOOKUP($AE6,'RoC7'!$A$1:$C$160,3,0),0)</f>
        <v>0</v>
      </c>
      <c r="AN6" s="112">
        <f>IFERROR(VLOOKUP($AE6,'RoC8'!$A$1:$C$160,3,0),0)</f>
        <v>346.2018083</v>
      </c>
      <c r="AO6" s="112">
        <f>IFERROR(VLOOKUP($AE6,'RoC9'!$A$1:$C$160,3,0),0)</f>
        <v>512.9184</v>
      </c>
      <c r="AP6" s="112">
        <f>IFERROR(VLOOKUP($AE6,'RoC10'!$A$1:$C$160,3,0),0)</f>
        <v>345.0534382</v>
      </c>
      <c r="AQ6" s="112">
        <f>IFERROR(VLOOKUP($AE6,'RoC11'!$A$1:$C$160,3,0),0)</f>
        <v>230.1365142</v>
      </c>
      <c r="AR6" s="58">
        <f>IFERROR(VLOOKUP($AE6,'RoC12'!$A$1:$C$160,3,0),0)</f>
        <v>176.0896269</v>
      </c>
      <c r="AS6" s="58">
        <f>IFERROR(VLOOKUP($AE6,'RoC13'!$A$1:$C$160,3,0),0)</f>
        <v>0</v>
      </c>
    </row>
    <row r="7">
      <c r="A7" s="41">
        <f t="shared" si="1"/>
        <v>6</v>
      </c>
      <c r="B7" s="41" t="s">
        <v>45</v>
      </c>
      <c r="C7" s="51">
        <v>5695.509377846299</v>
      </c>
      <c r="D7" s="110"/>
      <c r="E7" s="111">
        <f>IFERROR(VLOOKUP($B7,'RoC1'!$A$1:$B$160,2,0),"0")</f>
        <v>6</v>
      </c>
      <c r="F7" s="112">
        <f>IFERROR(VLOOKUP(E7,'RoC1'!$B$1:$C$160,2,0),0)</f>
        <v>878.2769717</v>
      </c>
      <c r="G7" s="111">
        <f>IFERROR(VLOOKUP($B7,'RoC2'!$A$1:$B$161,2,0),"0")</f>
        <v>14</v>
      </c>
      <c r="H7" s="112">
        <f>IFERROR(VLOOKUP(G7,'RoC2'!$B$1:$C$161,2,0),0)</f>
        <v>623.5239877</v>
      </c>
      <c r="I7" s="111">
        <f>IFERROR(VLOOKUP($B7,'RoC3'!$A$1:$B$161,2,0),0)</f>
        <v>46</v>
      </c>
      <c r="J7" s="112">
        <f>IFERROR(VLOOKUP(I7,'RoC3'!$B$1:$C$161,2,0),0)</f>
        <v>199.9206049</v>
      </c>
      <c r="K7" s="111">
        <f>IFERROR(VLOOKUP($B7,'RoC4'!$A$1:$B$161,2,0),0)</f>
        <v>9</v>
      </c>
      <c r="L7" s="112">
        <f>IFERROR(VLOOKUP(K7,'RoC4'!$B$1:$C$161,2,0),0)</f>
        <v>755.2122105</v>
      </c>
      <c r="M7" s="111">
        <f>IFERROR(VLOOKUP($B7,'RoC5'!$A$1:$B$161,2,0),0)</f>
        <v>5</v>
      </c>
      <c r="N7" s="112">
        <f>IFERROR(VLOOKUP(M7,'RoC5'!$B$1:$C$161,2,0),0)</f>
        <v>915.4483231</v>
      </c>
      <c r="O7" s="111">
        <f>IFERROR(VLOOKUP($B7,'RoC6'!$A$1:$B$161,2,0),0)</f>
        <v>24</v>
      </c>
      <c r="P7" s="112">
        <f>IFERROR(VLOOKUP(O7,'RoC6'!$B$1:$C$161,2,0),0)</f>
        <v>424.8203694</v>
      </c>
      <c r="Q7" s="111">
        <f>IFERROR(VLOOKUP($B7,'RoC7'!$A$1:$B$161,2,0),0)</f>
        <v>33</v>
      </c>
      <c r="R7" s="112">
        <f>IFERROR(VLOOKUP(Q7,'RoC7'!$B$1:$C$161,2,0),0)</f>
        <v>274.3349532</v>
      </c>
      <c r="S7" s="111">
        <f>IFERROR(VLOOKUP($B7,'RoC8'!$A$1:$B$161,2,0),0)</f>
        <v>55</v>
      </c>
      <c r="T7" s="112">
        <f>IFERROR(VLOOKUP(S7,'RoC8'!$B$1:$C$161,2,0),0)</f>
        <v>36.22343353</v>
      </c>
      <c r="U7" s="111">
        <f>IFERROR(VLOOKUP($B7,'RoC9'!$A$1:$B$161,2,0),0)</f>
        <v>12</v>
      </c>
      <c r="V7" s="112">
        <f>IFERROR(VLOOKUP(U7,'RoC9'!$B$1:$C$161,2,0),0)</f>
        <v>643.3225221</v>
      </c>
      <c r="W7" s="111">
        <f>IFERROR(VLOOKUP($B7,'RoC10'!$A$1:$B$161,2,0),0)</f>
        <v>56</v>
      </c>
      <c r="X7" s="112">
        <f>IFERROR(VLOOKUP(W7,'RoC10'!$B$1:$C$161,2,0),0)</f>
        <v>43.96275746</v>
      </c>
      <c r="Y7" s="111">
        <f>IFERROR(VLOOKUP($B7,'RoC11'!$A$1:$B$161,2,0),0)</f>
        <v>14</v>
      </c>
      <c r="Z7" s="112">
        <f>IFERROR(VLOOKUP(Y7,'RoC11'!$B$1:$C$161,2,0),0)</f>
        <v>512.9184</v>
      </c>
      <c r="AA7" s="55">
        <f>IFERROR(VLOOKUP($B7,'RoC12'!$A$1:$B$161,2,0),0)</f>
        <v>16</v>
      </c>
      <c r="AB7" s="58">
        <f>IFERROR(VLOOKUP(AA7,'RoC12'!$B$1:$C$161,2,0),0)</f>
        <v>467.7310353</v>
      </c>
      <c r="AC7" s="55">
        <f>IFERROR(VLOOKUP($B7,'RoC13'!$A$1:$B$161,2,0),0)</f>
        <v>0</v>
      </c>
      <c r="AD7" s="58">
        <f>IFERROR(VLOOKUP(AC7,'RoC13'!$B$1:$C$161,2,0),0)</f>
        <v>0</v>
      </c>
      <c r="AE7" s="41" t="str">
        <f>IFERROR(__xludf.DUMMYFUNCTION("""COMPUTED_VALUE"""),"Mako Lemore")</f>
        <v>Mako Lemore</v>
      </c>
      <c r="AF7" s="51">
        <f t="shared" si="2"/>
        <v>5695.509378</v>
      </c>
      <c r="AG7" s="112">
        <f>IFERROR(VLOOKUP($AE7,'RoC1'!$A$1:$C$160,3,0),0)</f>
        <v>878.2769717</v>
      </c>
      <c r="AH7" s="112">
        <f>IFERROR(VLOOKUP($AE7,'RoC2'!$A$1:$C$160,3,0),0)</f>
        <v>623.5239877</v>
      </c>
      <c r="AI7" s="112">
        <f>IFERROR(VLOOKUP($AE7,'RoC3'!$A$1:$C$160,3,0),0)</f>
        <v>199.9206049</v>
      </c>
      <c r="AJ7" s="112">
        <f>IFERROR(VLOOKUP($AE7,'RoC4'!$A$1:$C$160,3,0),0)</f>
        <v>755.2122105</v>
      </c>
      <c r="AK7" s="112">
        <f>IFERROR(VLOOKUP($AE7,'RoC5'!$A$1:$C$160,3,0),0)</f>
        <v>915.4483231</v>
      </c>
      <c r="AL7" s="112">
        <f>IFERROR(VLOOKUP($AE7,'RoC6'!$A$1:$C$160,3,0),0)</f>
        <v>424.8203694</v>
      </c>
      <c r="AM7" s="112">
        <f>IFERROR(VLOOKUP($AE7,'RoC7'!$A$1:$C$160,3,0),0)</f>
        <v>274.3349532</v>
      </c>
      <c r="AN7" s="112">
        <f>IFERROR(VLOOKUP($AE7,'RoC8'!$A$1:$C$160,3,0),0)</f>
        <v>36.22343353</v>
      </c>
      <c r="AO7" s="112">
        <f>IFERROR(VLOOKUP($AE7,'RoC9'!$A$1:$C$160,3,0),0)</f>
        <v>643.3225221</v>
      </c>
      <c r="AP7" s="112">
        <f>IFERROR(VLOOKUP($AE7,'RoC10'!$A$1:$C$160,3,0),0)</f>
        <v>43.96275746</v>
      </c>
      <c r="AQ7" s="112">
        <f>IFERROR(VLOOKUP($AE7,'RoC11'!$A$1:$C$160,3,0),0)</f>
        <v>512.9184</v>
      </c>
      <c r="AR7" s="58">
        <f>IFERROR(VLOOKUP($AE7,'RoC12'!$A$1:$C$160,3,0),0)</f>
        <v>467.7310353</v>
      </c>
      <c r="AS7" s="58">
        <f>IFERROR(VLOOKUP($AE7,'RoC13'!$A$1:$C$160,3,0),0)</f>
        <v>0</v>
      </c>
    </row>
    <row r="8">
      <c r="A8" s="41">
        <f t="shared" si="1"/>
        <v>7</v>
      </c>
      <c r="B8" s="41" t="s">
        <v>85</v>
      </c>
      <c r="C8" s="51">
        <v>5415.078186073453</v>
      </c>
      <c r="D8" s="110"/>
      <c r="E8" s="111">
        <f>IFERROR(VLOOKUP($B8,'RoC1'!$A$1:$B$160,2,0),"0")</f>
        <v>33</v>
      </c>
      <c r="F8" s="112">
        <f>IFERROR(VLOOKUP(E8,'RoC1'!$B$1:$C$160,2,0),0)</f>
        <v>323.7555173</v>
      </c>
      <c r="G8" s="111" t="str">
        <f>IFERROR(VLOOKUP($B8,'RoC2'!$A$1:$B$161,2,0),"0")</f>
        <v>0</v>
      </c>
      <c r="H8" s="112">
        <f>IFERROR(VLOOKUP(G8,'RoC2'!$B$1:$C$161,2,0),0)</f>
        <v>0</v>
      </c>
      <c r="I8" s="111">
        <f>IFERROR(VLOOKUP($B8,'RoC3'!$A$1:$B$161,2,0),0)</f>
        <v>0</v>
      </c>
      <c r="J8" s="112">
        <f>IFERROR(VLOOKUP(I8,'RoC3'!$B$1:$C$161,2,0),0)</f>
        <v>0</v>
      </c>
      <c r="K8" s="111">
        <f>IFERROR(VLOOKUP($B8,'RoC4'!$A$1:$B$161,2,0),0)</f>
        <v>24</v>
      </c>
      <c r="L8" s="112">
        <f>IFERROR(VLOOKUP(K8,'RoC4'!$B$1:$C$161,2,0),0)</f>
        <v>440.7349437</v>
      </c>
      <c r="M8" s="111">
        <f>IFERROR(VLOOKUP($B8,'RoC5'!$A$1:$B$161,2,0),0)</f>
        <v>8</v>
      </c>
      <c r="N8" s="112">
        <f>IFERROR(VLOOKUP(M8,'RoC5'!$B$1:$C$161,2,0),0)</f>
        <v>772.5735815</v>
      </c>
      <c r="O8" s="111">
        <f>IFERROR(VLOOKUP($B8,'RoC6'!$A$1:$B$161,2,0),0)</f>
        <v>47</v>
      </c>
      <c r="P8" s="112">
        <f>IFERROR(VLOOKUP(O8,'RoC6'!$B$1:$C$161,2,0),0)</f>
        <v>157.660292</v>
      </c>
      <c r="Q8" s="111">
        <f>IFERROR(VLOOKUP($B8,'RoC7'!$A$1:$B$161,2,0),0)</f>
        <v>1</v>
      </c>
      <c r="R8" s="112">
        <f>IFERROR(VLOOKUP(Q8,'RoC7'!$B$1:$C$161,2,0),0)</f>
        <v>1436.805154</v>
      </c>
      <c r="S8" s="111">
        <f>IFERROR(VLOOKUP($B8,'RoC8'!$A$1:$B$161,2,0),0)</f>
        <v>5</v>
      </c>
      <c r="T8" s="112">
        <f>IFERROR(VLOOKUP(S8,'RoC8'!$B$1:$C$161,2,0),0)</f>
        <v>890.5771611</v>
      </c>
      <c r="U8" s="111">
        <f>IFERROR(VLOOKUP($B8,'RoC9'!$A$1:$B$161,2,0),0)</f>
        <v>22</v>
      </c>
      <c r="V8" s="112">
        <f>IFERROR(VLOOKUP(U8,'RoC9'!$B$1:$C$161,2,0),0)</f>
        <v>444.4593818</v>
      </c>
      <c r="W8" s="111">
        <f>IFERROR(VLOOKUP($B8,'RoC10'!$A$1:$B$161,2,0),0)</f>
        <v>16</v>
      </c>
      <c r="X8" s="112">
        <f>IFERROR(VLOOKUP(W8,'RoC10'!$B$1:$C$161,2,0),0)</f>
        <v>541.1833732</v>
      </c>
      <c r="Y8" s="111">
        <f>IFERROR(VLOOKUP($B8,'RoC11'!$A$1:$B$161,2,0),0)</f>
        <v>19</v>
      </c>
      <c r="Z8" s="112">
        <f>IFERROR(VLOOKUP(Y8,'RoC11'!$B$1:$C$161,2,0),0)</f>
        <v>407.3287813</v>
      </c>
      <c r="AA8" s="55">
        <f>IFERROR(VLOOKUP($B8,'RoC12'!$A$1:$B$161,2,0),0)</f>
        <v>0</v>
      </c>
      <c r="AB8" s="58">
        <f>IFERROR(VLOOKUP(AA8,'RoC12'!$B$1:$C$161,2,0),0)</f>
        <v>0</v>
      </c>
      <c r="AC8" s="55">
        <f>IFERROR(VLOOKUP($B8,'RoC13'!$A$1:$B$161,2,0),0)</f>
        <v>0</v>
      </c>
      <c r="AD8" s="58">
        <f>IFERROR(VLOOKUP(AC8,'RoC13'!$B$1:$C$161,2,0),0)</f>
        <v>0</v>
      </c>
      <c r="AE8" s="41" t="str">
        <f>IFERROR(__xludf.DUMMYFUNCTION("""COMPUTED_VALUE"""),"titounio")</f>
        <v>titounio</v>
      </c>
      <c r="AF8" s="51">
        <f t="shared" si="2"/>
        <v>1546.344596</v>
      </c>
      <c r="AG8" s="112">
        <f>IFERROR(VLOOKUP($AE8,'RoC1'!$A$1:$C$160,3,0),0)</f>
        <v>831.4438856</v>
      </c>
      <c r="AH8" s="112">
        <f>IFERROR(VLOOKUP($AE8,'RoC2'!$A$1:$C$160,3,0),0)</f>
        <v>329.3794509</v>
      </c>
      <c r="AI8" s="112">
        <f>IFERROR(VLOOKUP($AE8,'RoC3'!$A$1:$C$160,3,0),0)</f>
        <v>279.6017289</v>
      </c>
      <c r="AJ8" s="112">
        <f>IFERROR(VLOOKUP($AE8,'RoC4'!$A$1:$C$160,3,0),0)</f>
        <v>0</v>
      </c>
      <c r="AK8" s="112">
        <f>IFERROR(VLOOKUP($AE8,'RoC5'!$A$1:$C$160,3,0),0)</f>
        <v>0</v>
      </c>
      <c r="AL8" s="112">
        <f>IFERROR(VLOOKUP($AE8,'RoC6'!$A$1:$C$160,3,0),0)</f>
        <v>0</v>
      </c>
      <c r="AM8" s="112">
        <f>IFERROR(VLOOKUP($AE8,'RoC7'!$A$1:$C$160,3,0),0)</f>
        <v>0</v>
      </c>
      <c r="AN8" s="112">
        <f>IFERROR(VLOOKUP($AE8,'RoC8'!$A$1:$C$160,3,0),0)</f>
        <v>0</v>
      </c>
      <c r="AO8" s="112">
        <f>IFERROR(VLOOKUP($AE8,'RoC9'!$A$1:$C$160,3,0),0)</f>
        <v>25.30680586</v>
      </c>
      <c r="AP8" s="112">
        <f>IFERROR(VLOOKUP($AE8,'RoC10'!$A$1:$C$160,3,0),0)</f>
        <v>80.61272473</v>
      </c>
      <c r="AQ8" s="112">
        <f>IFERROR(VLOOKUP($AE8,'RoC11'!$A$1:$C$160,3,0),0)</f>
        <v>0</v>
      </c>
      <c r="AR8" s="58">
        <f>IFERROR(VLOOKUP($AE8,'RoC12'!$A$1:$C$160,3,0),0)</f>
        <v>0</v>
      </c>
      <c r="AS8" s="58">
        <f>IFERROR(VLOOKUP($AE8,'RoC13'!$A$1:$C$160,3,0),0)</f>
        <v>0</v>
      </c>
    </row>
    <row r="9">
      <c r="A9" s="41">
        <f t="shared" si="1"/>
        <v>8</v>
      </c>
      <c r="B9" s="41" t="s">
        <v>63</v>
      </c>
      <c r="C9" s="51">
        <v>5382.845387739777</v>
      </c>
      <c r="D9" s="110"/>
      <c r="E9" s="111">
        <f>IFERROR(VLOOKUP($B9,'RoC1'!$A$1:$B$160,2,0),"0")</f>
        <v>40</v>
      </c>
      <c r="F9" s="112">
        <f>IFERROR(VLOOKUP(E9,'RoC1'!$B$1:$C$160,2,0),0)</f>
        <v>246.842907</v>
      </c>
      <c r="G9" s="111">
        <f>IFERROR(VLOOKUP($B9,'RoC2'!$A$1:$B$161,2,0),"0")</f>
        <v>30</v>
      </c>
      <c r="H9" s="112">
        <f>IFERROR(VLOOKUP(G9,'RoC2'!$B$1:$C$161,2,0),0)</f>
        <v>365.4321716</v>
      </c>
      <c r="I9" s="111">
        <f>IFERROR(VLOOKUP($B9,'RoC3'!$A$1:$B$161,2,0),0)</f>
        <v>15</v>
      </c>
      <c r="J9" s="112">
        <f>IFERROR(VLOOKUP(I9,'RoC3'!$B$1:$C$161,2,0),0)</f>
        <v>606.2833591</v>
      </c>
      <c r="K9" s="111">
        <f>IFERROR(VLOOKUP($B9,'RoC4'!$A$1:$B$161,2,0),0)</f>
        <v>60</v>
      </c>
      <c r="L9" s="112">
        <f>IFERROR(VLOOKUP(K9,'RoC4'!$B$1:$C$161,2,0),0)</f>
        <v>63.72792725</v>
      </c>
      <c r="M9" s="111">
        <f>IFERROR(VLOOKUP($B9,'RoC5'!$A$1:$B$161,2,0),0)</f>
        <v>43</v>
      </c>
      <c r="N9" s="112">
        <f>IFERROR(VLOOKUP(M9,'RoC5'!$B$1:$C$161,2,0),0)</f>
        <v>190.27271</v>
      </c>
      <c r="O9" s="111">
        <f>IFERROR(VLOOKUP($B9,'RoC6'!$A$1:$B$161,2,0),0)</f>
        <v>3</v>
      </c>
      <c r="P9" s="112">
        <f>IFERROR(VLOOKUP(O9,'RoC6'!$B$1:$C$161,2,0),0)</f>
        <v>1080.402702</v>
      </c>
      <c r="Q9" s="111">
        <f>IFERROR(VLOOKUP($B9,'RoC7'!$A$1:$B$161,2,0),0)</f>
        <v>27</v>
      </c>
      <c r="R9" s="112">
        <f>IFERROR(VLOOKUP(Q9,'RoC7'!$B$1:$C$161,2,0),0)</f>
        <v>352.5484945</v>
      </c>
      <c r="S9" s="111">
        <f>IFERROR(VLOOKUP($B9,'RoC8'!$A$1:$B$161,2,0),0)</f>
        <v>40</v>
      </c>
      <c r="T9" s="112">
        <f>IFERROR(VLOOKUP(S9,'RoC8'!$B$1:$C$161,2,0),0)</f>
        <v>186.3197521</v>
      </c>
      <c r="U9" s="111">
        <f>IFERROR(VLOOKUP($B9,'RoC9'!$A$1:$B$161,2,0),0)</f>
        <v>21</v>
      </c>
      <c r="V9" s="112">
        <f>IFERROR(VLOOKUP(U9,'RoC9'!$B$1:$C$161,2,0),0)</f>
        <v>460.6259045</v>
      </c>
      <c r="W9" s="111">
        <f>IFERROR(VLOOKUP($B9,'RoC10'!$A$1:$B$161,2,0),0)</f>
        <v>3</v>
      </c>
      <c r="X9" s="112">
        <f>IFERROR(VLOOKUP(W9,'RoC10'!$B$1:$C$161,2,0),0)</f>
        <v>1060.009133</v>
      </c>
      <c r="Y9" s="111">
        <f>IFERROR(VLOOKUP($B9,'RoC11'!$A$1:$B$161,2,0),0)</f>
        <v>47</v>
      </c>
      <c r="Z9" s="112">
        <f>IFERROR(VLOOKUP(Y9,'RoC11'!$B$1:$C$161,2,0),0)</f>
        <v>21.65298498</v>
      </c>
      <c r="AA9" s="55">
        <f>IFERROR(VLOOKUP($B9,'RoC12'!$A$1:$B$161,2,0),0)</f>
        <v>5</v>
      </c>
      <c r="AB9" s="58">
        <f>IFERROR(VLOOKUP(AA9,'RoC12'!$B$1:$C$161,2,0),0)</f>
        <v>834.1082539</v>
      </c>
      <c r="AC9" s="55">
        <f>IFERROR(VLOOKUP($B9,'RoC13'!$A$1:$B$161,2,0),0)</f>
        <v>0</v>
      </c>
      <c r="AD9" s="58">
        <f>IFERROR(VLOOKUP(AC9,'RoC13'!$B$1:$C$161,2,0),0)</f>
        <v>0</v>
      </c>
      <c r="AE9" s="41" t="str">
        <f>IFERROR(__xludf.DUMMYFUNCTION("""COMPUTED_VALUE"""),"Kevfurious")</f>
        <v>Kevfurious</v>
      </c>
      <c r="AF9" s="51">
        <f t="shared" si="2"/>
        <v>5988.009742</v>
      </c>
      <c r="AG9" s="112">
        <f>IFERROR(VLOOKUP($AE9,'RoC1'!$A$1:$C$160,3,0),0)</f>
        <v>790.9633718</v>
      </c>
      <c r="AH9" s="112">
        <f>IFERROR(VLOOKUP($AE9,'RoC2'!$A$1:$C$160,3,0),0)</f>
        <v>377.9923211</v>
      </c>
      <c r="AI9" s="112">
        <f>IFERROR(VLOOKUP($AE9,'RoC3'!$A$1:$C$160,3,0),0)</f>
        <v>102.6385273</v>
      </c>
      <c r="AJ9" s="112">
        <f>IFERROR(VLOOKUP($AE9,'RoC4'!$A$1:$C$160,3,0),0)</f>
        <v>216.4464731</v>
      </c>
      <c r="AK9" s="112">
        <f>IFERROR(VLOOKUP($AE9,'RoC5'!$A$1:$C$160,3,0),0)</f>
        <v>170.2059725</v>
      </c>
      <c r="AL9" s="112">
        <f>IFERROR(VLOOKUP($AE9,'RoC6'!$A$1:$C$160,3,0),0)</f>
        <v>0</v>
      </c>
      <c r="AM9" s="112">
        <f>IFERROR(VLOOKUP($AE9,'RoC7'!$A$1:$C$160,3,0),0)</f>
        <v>655.2300012</v>
      </c>
      <c r="AN9" s="112">
        <f>IFERROR(VLOOKUP($AE9,'RoC8'!$A$1:$C$160,3,0),0)</f>
        <v>405.4066203</v>
      </c>
      <c r="AO9" s="112">
        <f>IFERROR(VLOOKUP($AE9,'RoC9'!$A$1:$C$160,3,0),0)</f>
        <v>1204.276544</v>
      </c>
      <c r="AP9" s="112">
        <f>IFERROR(VLOOKUP($AE9,'RoC10'!$A$1:$C$160,3,0),0)</f>
        <v>1443.155662</v>
      </c>
      <c r="AQ9" s="112">
        <f>IFERROR(VLOOKUP($AE9,'RoC11'!$A$1:$C$160,3,0),0)</f>
        <v>89.62027376</v>
      </c>
      <c r="AR9" s="58">
        <f>IFERROR(VLOOKUP($AE9,'RoC12'!$A$1:$C$160,3,0),0)</f>
        <v>621.6942497</v>
      </c>
      <c r="AS9" s="58">
        <f>IFERROR(VLOOKUP($AE9,'RoC13'!$A$1:$C$160,3,0),0)</f>
        <v>0</v>
      </c>
    </row>
    <row r="10">
      <c r="A10" s="41">
        <f t="shared" si="1"/>
        <v>9</v>
      </c>
      <c r="B10" s="41" t="s">
        <v>65</v>
      </c>
      <c r="C10" s="51">
        <v>5302.759719095689</v>
      </c>
      <c r="D10" s="51"/>
      <c r="E10" s="55">
        <f>IFERROR(VLOOKUP($B10,'RoC1'!$A$1:$B$160,2,0),"0")</f>
        <v>3</v>
      </c>
      <c r="F10" s="58">
        <f>IFERROR(VLOOKUP(E10,'RoC1'!$B$1:$C$160,2,0),0)</f>
        <v>1094.991283</v>
      </c>
      <c r="G10" s="55" t="str">
        <f>IFERROR(VLOOKUP($B10,'RoC2'!$A$1:$B$161,2,0),"0")</f>
        <v>0</v>
      </c>
      <c r="H10" s="58">
        <f>IFERROR(VLOOKUP(G10,'RoC2'!$B$1:$C$161,2,0),0)</f>
        <v>0</v>
      </c>
      <c r="I10" s="55">
        <f>IFERROR(VLOOKUP($B10,'RoC3'!$A$1:$B$161,2,0),0)</f>
        <v>0</v>
      </c>
      <c r="J10" s="58">
        <f>IFERROR(VLOOKUP(I10,'RoC3'!$B$1:$C$161,2,0),0)</f>
        <v>0</v>
      </c>
      <c r="K10" s="55">
        <f>IFERROR(VLOOKUP($B10,'RoC4'!$A$1:$B$161,2,0),0)</f>
        <v>8</v>
      </c>
      <c r="L10" s="58">
        <f>IFERROR(VLOOKUP(K10,'RoC4'!$B$1:$C$161,2,0),0)</f>
        <v>790.9633718</v>
      </c>
      <c r="M10" s="55">
        <f>IFERROR(VLOOKUP($B10,'RoC5'!$A$1:$B$161,2,0),0)</f>
        <v>52</v>
      </c>
      <c r="N10" s="58">
        <f>IFERROR(VLOOKUP(M10,'RoC5'!$B$1:$C$161,2,0),0)</f>
        <v>103.6823264</v>
      </c>
      <c r="O10" s="55">
        <f>IFERROR(VLOOKUP($B10,'RoC6'!$A$1:$B$161,2,0),0)</f>
        <v>18</v>
      </c>
      <c r="P10" s="58">
        <f>IFERROR(VLOOKUP(O10,'RoC6'!$B$1:$C$161,2,0),0)</f>
        <v>523.3039557</v>
      </c>
      <c r="Q10" s="55">
        <f>IFERROR(VLOOKUP($B10,'RoC7'!$A$1:$B$161,2,0),0)</f>
        <v>32</v>
      </c>
      <c r="R10" s="58">
        <f>IFERROR(VLOOKUP(Q10,'RoC7'!$B$1:$C$161,2,0),0)</f>
        <v>286.6925466</v>
      </c>
      <c r="S10" s="55">
        <f>IFERROR(VLOOKUP($B10,'RoC8'!$A$1:$B$161,2,0),0)</f>
        <v>15</v>
      </c>
      <c r="T10" s="58">
        <f>IFERROR(VLOOKUP(S10,'RoC8'!$B$1:$C$161,2,0),0)</f>
        <v>551.3789175</v>
      </c>
      <c r="U10" s="55">
        <f>IFERROR(VLOOKUP($B10,'RoC9'!$A$1:$B$161,2,0),0)</f>
        <v>1</v>
      </c>
      <c r="V10" s="58">
        <f>IFERROR(VLOOKUP(U10,'RoC9'!$B$1:$C$161,2,0),0)</f>
        <v>1455.611844</v>
      </c>
      <c r="W10" s="55">
        <f>IFERROR(VLOOKUP($B10,'RoC10'!$A$1:$B$161,2,0),0)</f>
        <v>35</v>
      </c>
      <c r="X10" s="58">
        <f>IFERROR(VLOOKUP(W10,'RoC10'!$B$1:$C$161,2,0),0)</f>
        <v>257.109583</v>
      </c>
      <c r="Y10" s="55">
        <f>IFERROR(VLOOKUP($B10,'RoC11'!$A$1:$B$161,2,0),0)</f>
        <v>39</v>
      </c>
      <c r="Z10" s="58">
        <f>IFERROR(VLOOKUP(Y10,'RoC11'!$B$1:$C$161,2,0),0)</f>
        <v>113.434743</v>
      </c>
      <c r="AA10" s="55">
        <f>IFERROR(VLOOKUP($B10,'RoC12'!$A$1:$B$161,2,0),0)</f>
        <v>38</v>
      </c>
      <c r="AB10" s="58">
        <f>IFERROR(VLOOKUP(AA10,'RoC12'!$B$1:$C$161,2,0),0)</f>
        <v>125.5911478</v>
      </c>
      <c r="AC10" s="55">
        <f>IFERROR(VLOOKUP($B10,'RoC13'!$A$1:$B$161,2,0),0)</f>
        <v>0</v>
      </c>
      <c r="AD10" s="58">
        <f>IFERROR(VLOOKUP(AC10,'RoC13'!$B$1:$C$161,2,0),0)</f>
        <v>0</v>
      </c>
      <c r="AE10" s="41" t="str">
        <f>IFERROR(__xludf.DUMMYFUNCTION("""COMPUTED_VALUE"""),"_VisMaVie_")</f>
        <v>_VisMaVie_</v>
      </c>
      <c r="AF10" s="51">
        <f t="shared" si="2"/>
        <v>5252.065304</v>
      </c>
      <c r="AG10" s="112">
        <f>IFERROR(VLOOKUP($AE10,'RoC1'!$A$1:$C$160,3,0),0)</f>
        <v>755.2122105</v>
      </c>
      <c r="AH10" s="112">
        <f>IFERROR(VLOOKUP($AE10,'RoC2'!$A$1:$C$160,3,0),0)</f>
        <v>0</v>
      </c>
      <c r="AI10" s="112">
        <f>IFERROR(VLOOKUP($AE10,'RoC3'!$A$1:$C$160,3,0),0)</f>
        <v>301.119628</v>
      </c>
      <c r="AJ10" s="112">
        <f>IFERROR(VLOOKUP($AE10,'RoC4'!$A$1:$C$160,3,0),0)</f>
        <v>642.1765909</v>
      </c>
      <c r="AK10" s="112">
        <f>IFERROR(VLOOKUP($AE10,'RoC5'!$A$1:$C$160,3,0),0)</f>
        <v>675.2304537</v>
      </c>
      <c r="AL10" s="112">
        <f>IFERROR(VLOOKUP($AE10,'RoC6'!$A$1:$C$160,3,0),0)</f>
        <v>561.8758555</v>
      </c>
      <c r="AM10" s="112">
        <f>IFERROR(VLOOKUP($AE10,'RoC7'!$A$1:$C$160,3,0),0)</f>
        <v>1054.727835</v>
      </c>
      <c r="AN10" s="112">
        <f>IFERROR(VLOOKUP($AE10,'RoC8'!$A$1:$C$160,3,0),0)</f>
        <v>454.8072748</v>
      </c>
      <c r="AO10" s="112">
        <f>IFERROR(VLOOKUP($AE10,'RoC9'!$A$1:$C$160,3,0),0)</f>
        <v>105.4247533</v>
      </c>
      <c r="AP10" s="112">
        <f>IFERROR(VLOOKUP($AE10,'RoC10'!$A$1:$C$160,3,0),0)</f>
        <v>211.7475803</v>
      </c>
      <c r="AQ10" s="112">
        <f>IFERROR(VLOOKUP($AE10,'RoC11'!$A$1:$C$160,3,0),0)</f>
        <v>489.7431223</v>
      </c>
      <c r="AR10" s="58">
        <f>IFERROR(VLOOKUP($AE10,'RoC12'!$A$1:$C$160,3,0),0)</f>
        <v>21.65298498</v>
      </c>
      <c r="AS10" s="58">
        <f>IFERROR(VLOOKUP($AE10,'RoC13'!$A$1:$C$160,3,0),0)</f>
        <v>0</v>
      </c>
    </row>
    <row r="11">
      <c r="A11" s="41">
        <f t="shared" si="1"/>
        <v>10</v>
      </c>
      <c r="B11" s="41" t="s">
        <v>247</v>
      </c>
      <c r="C11" s="51">
        <v>5252.0653044728015</v>
      </c>
      <c r="D11" s="110"/>
      <c r="E11" s="111">
        <f>IFERROR(VLOOKUP($B11,'RoC1'!$A$1:$B$160,2,0),"0")</f>
        <v>9</v>
      </c>
      <c r="F11" s="112">
        <f>IFERROR(VLOOKUP(E11,'RoC1'!$B$1:$C$160,2,0),0)</f>
        <v>755.2122105</v>
      </c>
      <c r="G11" s="111" t="str">
        <f>IFERROR(VLOOKUP($B11,'RoC2'!$A$1:$B$161,2,0),"0")</f>
        <v>0</v>
      </c>
      <c r="H11" s="112">
        <f>IFERROR(VLOOKUP(G11,'RoC2'!$B$1:$C$161,2,0),0)</f>
        <v>0</v>
      </c>
      <c r="I11" s="111">
        <f>IFERROR(VLOOKUP($B11,'RoC3'!$A$1:$B$161,2,0),0)</f>
        <v>36</v>
      </c>
      <c r="J11" s="112">
        <f>IFERROR(VLOOKUP(I11,'RoC3'!$B$1:$C$161,2,0),0)</f>
        <v>301.119628</v>
      </c>
      <c r="K11" s="111">
        <f>IFERROR(VLOOKUP($B11,'RoC4'!$A$1:$B$161,2,0),0)</f>
        <v>13</v>
      </c>
      <c r="L11" s="112">
        <f>IFERROR(VLOOKUP(K11,'RoC4'!$B$1:$C$161,2,0),0)</f>
        <v>642.1765909</v>
      </c>
      <c r="M11" s="111">
        <f>IFERROR(VLOOKUP($B11,'RoC5'!$A$1:$B$161,2,0),0)</f>
        <v>11</v>
      </c>
      <c r="N11" s="112">
        <f>IFERROR(VLOOKUP(M11,'RoC5'!$B$1:$C$161,2,0),0)</f>
        <v>675.2304537</v>
      </c>
      <c r="O11" s="111">
        <f>IFERROR(VLOOKUP($B11,'RoC6'!$A$1:$B$161,2,0),0)</f>
        <v>16</v>
      </c>
      <c r="P11" s="112">
        <f>IFERROR(VLOOKUP(O11,'RoC6'!$B$1:$C$161,2,0),0)</f>
        <v>561.8758555</v>
      </c>
      <c r="Q11" s="111">
        <f>IFERROR(VLOOKUP($B11,'RoC7'!$A$1:$B$161,2,0),0)</f>
        <v>3</v>
      </c>
      <c r="R11" s="112">
        <f>IFERROR(VLOOKUP(Q11,'RoC7'!$B$1:$C$161,2,0),0)</f>
        <v>1054.727835</v>
      </c>
      <c r="S11" s="111">
        <f>IFERROR(VLOOKUP($B11,'RoC8'!$A$1:$B$161,2,0),0)</f>
        <v>20</v>
      </c>
      <c r="T11" s="112">
        <f>IFERROR(VLOOKUP(S11,'RoC8'!$B$1:$C$161,2,0),0)</f>
        <v>454.8072748</v>
      </c>
      <c r="U11" s="111">
        <f>IFERROR(VLOOKUP($B11,'RoC9'!$A$1:$B$161,2,0),0)</f>
        <v>51</v>
      </c>
      <c r="V11" s="112">
        <f>IFERROR(VLOOKUP(U11,'RoC9'!$B$1:$C$161,2,0),0)</f>
        <v>105.4247533</v>
      </c>
      <c r="W11" s="111">
        <f>IFERROR(VLOOKUP($B11,'RoC10'!$A$1:$B$161,2,0),0)</f>
        <v>39</v>
      </c>
      <c r="X11" s="112">
        <f>IFERROR(VLOOKUP(W11,'RoC10'!$B$1:$C$161,2,0),0)</f>
        <v>211.7475803</v>
      </c>
      <c r="Y11" s="111">
        <f>IFERROR(VLOOKUP($B11,'RoC11'!$A$1:$B$161,2,0),0)</f>
        <v>15</v>
      </c>
      <c r="Z11" s="112">
        <f>IFERROR(VLOOKUP(Y11,'RoC11'!$B$1:$C$161,2,0),0)</f>
        <v>489.7431223</v>
      </c>
      <c r="AA11" s="55">
        <f>IFERROR(VLOOKUP($B11,'RoC12'!$A$1:$B$161,2,0),0)</f>
        <v>47</v>
      </c>
      <c r="AB11" s="58">
        <f>IFERROR(VLOOKUP(AA11,'RoC12'!$B$1:$C$161,2,0),0)</f>
        <v>21.65298498</v>
      </c>
      <c r="AC11" s="55">
        <f>IFERROR(VLOOKUP($B11,'RoC13'!$A$1:$B$161,2,0),0)</f>
        <v>0</v>
      </c>
      <c r="AD11" s="58">
        <f>IFERROR(VLOOKUP(AC11,'RoC13'!$B$1:$C$161,2,0),0)</f>
        <v>0</v>
      </c>
      <c r="AE11" s="41" t="str">
        <f>IFERROR(__xludf.DUMMYFUNCTION("""COMPUTED_VALUE"""),"Rod_John_VI")</f>
        <v>Rod_John_VI</v>
      </c>
      <c r="AF11" s="51">
        <f t="shared" si="2"/>
        <v>3137.977553</v>
      </c>
      <c r="AG11" s="112">
        <f>IFERROR(VLOOKUP($AE11,'RoC1'!$A$1:$C$160,3,0),0)</f>
        <v>723.1120729</v>
      </c>
      <c r="AH11" s="112">
        <f>IFERROR(VLOOKUP($AE11,'RoC2'!$A$1:$C$160,3,0),0)</f>
        <v>203.2032261</v>
      </c>
      <c r="AI11" s="112">
        <f>IFERROR(VLOOKUP($AE11,'RoC3'!$A$1:$C$160,3,0),0)</f>
        <v>86.10243937</v>
      </c>
      <c r="AJ11" s="112">
        <f>IFERROR(VLOOKUP($AE11,'RoC4'!$A$1:$C$160,3,0),0)</f>
        <v>576.4358288</v>
      </c>
      <c r="AK11" s="112">
        <f>IFERROR(VLOOKUP($AE11,'RoC5'!$A$1:$C$160,3,0),0)</f>
        <v>0</v>
      </c>
      <c r="AL11" s="112">
        <f>IFERROR(VLOOKUP($AE11,'RoC6'!$A$1:$C$160,3,0),0)</f>
        <v>0</v>
      </c>
      <c r="AM11" s="112">
        <f>IFERROR(VLOOKUP($AE11,'RoC7'!$A$1:$C$160,3,0),0)</f>
        <v>478.2349614</v>
      </c>
      <c r="AN11" s="112">
        <f>IFERROR(VLOOKUP($AE11,'RoC8'!$A$1:$C$160,3,0),0)</f>
        <v>0</v>
      </c>
      <c r="AO11" s="112">
        <f>IFERROR(VLOOKUP($AE11,'RoC9'!$A$1:$C$160,3,0),0)</f>
        <v>0</v>
      </c>
      <c r="AP11" s="112">
        <f>IFERROR(VLOOKUP($AE11,'RoC10'!$A$1:$C$160,3,0),0)</f>
        <v>969.441897</v>
      </c>
      <c r="AQ11" s="112">
        <f>IFERROR(VLOOKUP($AE11,'RoC11'!$A$1:$C$160,3,0),0)</f>
        <v>101.4471276</v>
      </c>
      <c r="AR11" s="58">
        <f>IFERROR(VLOOKUP($AE11,'RoC12'!$A$1:$C$160,3,0),0)</f>
        <v>0</v>
      </c>
      <c r="AS11" s="58">
        <f>IFERROR(VLOOKUP($AE11,'RoC13'!$A$1:$C$160,3,0),0)</f>
        <v>0</v>
      </c>
    </row>
    <row r="12">
      <c r="A12" s="41">
        <f t="shared" si="1"/>
        <v>11</v>
      </c>
      <c r="B12" s="41" t="s">
        <v>59</v>
      </c>
      <c r="C12" s="51">
        <v>5223.6866148936415</v>
      </c>
      <c r="D12" s="51"/>
      <c r="E12" s="55">
        <f>IFERROR(VLOOKUP($B12,'RoC1'!$A$1:$B$160,2,0),"0")</f>
        <v>39</v>
      </c>
      <c r="F12" s="58">
        <f>IFERROR(VLOOKUP(E12,'RoC1'!$B$1:$C$160,2,0),0)</f>
        <v>257.2820367</v>
      </c>
      <c r="G12" s="55">
        <f>IFERROR(VLOOKUP($B12,'RoC2'!$A$1:$B$161,2,0),"0")</f>
        <v>4</v>
      </c>
      <c r="H12" s="58">
        <f>IFERROR(VLOOKUP(G12,'RoC2'!$B$1:$C$161,2,0),0)</f>
        <v>1007.907888</v>
      </c>
      <c r="I12" s="55">
        <f>IFERROR(VLOOKUP($B12,'RoC3'!$A$1:$B$161,2,0),0)</f>
        <v>41</v>
      </c>
      <c r="J12" s="58">
        <f>IFERROR(VLOOKUP(I12,'RoC3'!$B$1:$C$161,2,0),0)</f>
        <v>248.620999</v>
      </c>
      <c r="K12" s="55">
        <f>IFERROR(VLOOKUP($B12,'RoC4'!$A$1:$B$161,2,0),0)</f>
        <v>1</v>
      </c>
      <c r="L12" s="58">
        <f>IFERROR(VLOOKUP(K12,'RoC4'!$B$1:$C$161,2,0),0)</f>
        <v>1485.430789</v>
      </c>
      <c r="M12" s="55">
        <f>IFERROR(VLOOKUP($B12,'RoC5'!$A$1:$B$161,2,0),0)</f>
        <v>13</v>
      </c>
      <c r="N12" s="58">
        <f>IFERROR(VLOOKUP(M12,'RoC5'!$B$1:$C$161,2,0),0)</f>
        <v>623.1730465</v>
      </c>
      <c r="O12" s="55">
        <f>IFERROR(VLOOKUP($B12,'RoC6'!$A$1:$B$161,2,0),0)</f>
        <v>53</v>
      </c>
      <c r="P12" s="58">
        <f>IFERROR(VLOOKUP(O12,'RoC6'!$B$1:$C$161,2,0),0)</f>
        <v>101.9968042</v>
      </c>
      <c r="Q12" s="55">
        <f>IFERROR(VLOOKUP($B12,'RoC7'!$A$1:$B$161,2,0),0)</f>
        <v>38</v>
      </c>
      <c r="R12" s="58">
        <f>IFERROR(VLOOKUP(Q12,'RoC7'!$B$1:$C$161,2,0),0)</f>
        <v>215.7856933</v>
      </c>
      <c r="S12" s="55">
        <f>IFERROR(VLOOKUP($B12,'RoC8'!$A$1:$B$161,2,0),0)</f>
        <v>21</v>
      </c>
      <c r="T12" s="58">
        <f>IFERROR(VLOOKUP(S12,'RoC8'!$B$1:$C$161,2,0),0)</f>
        <v>437.7730958</v>
      </c>
      <c r="U12" s="55">
        <f>IFERROR(VLOOKUP($B12,'RoC9'!$A$1:$B$161,2,0),0)</f>
        <v>25</v>
      </c>
      <c r="V12" s="58">
        <f>IFERROR(VLOOKUP(U12,'RoC9'!$B$1:$C$161,2,0),0)</f>
        <v>398.9812492</v>
      </c>
      <c r="W12" s="55">
        <f>IFERROR(VLOOKUP($B12,'RoC10'!$A$1:$B$161,2,0),0)</f>
        <v>0</v>
      </c>
      <c r="X12" s="58">
        <f>IFERROR(VLOOKUP(W12,'RoC10'!$B$1:$C$161,2,0),0)</f>
        <v>0</v>
      </c>
      <c r="Y12" s="55">
        <f>IFERROR(VLOOKUP($B12,'RoC11'!$A$1:$B$161,2,0),0)</f>
        <v>17</v>
      </c>
      <c r="Z12" s="58">
        <f>IFERROR(VLOOKUP(Y12,'RoC11'!$B$1:$C$161,2,0),0)</f>
        <v>446.7350126</v>
      </c>
      <c r="AA12" s="55">
        <f>IFERROR(VLOOKUP($B12,'RoC12'!$A$1:$B$161,2,0),0)</f>
        <v>0</v>
      </c>
      <c r="AB12" s="58">
        <f>IFERROR(VLOOKUP(AA12,'RoC12'!$B$1:$C$161,2,0),0)</f>
        <v>0</v>
      </c>
      <c r="AC12" s="55">
        <f>IFERROR(VLOOKUP($B12,'RoC13'!$A$1:$B$161,2,0),0)</f>
        <v>0</v>
      </c>
      <c r="AD12" s="58">
        <f>IFERROR(VLOOKUP(AC12,'RoC13'!$B$1:$C$161,2,0),0)</f>
        <v>0</v>
      </c>
      <c r="AE12" s="41" t="str">
        <f>IFERROR(__xludf.DUMMYFUNCTION("""COMPUTED_VALUE"""),"..mamat86..")</f>
        <v>..mamat86..</v>
      </c>
      <c r="AF12" s="51">
        <f t="shared" si="2"/>
        <v>3185.218032</v>
      </c>
      <c r="AG12" s="112">
        <f>IFERROR(VLOOKUP($AE12,'RoC1'!$A$1:$C$160,3,0),0)</f>
        <v>693.9118487</v>
      </c>
      <c r="AH12" s="112">
        <f>IFERROR(VLOOKUP($AE12,'RoC2'!$A$1:$C$160,3,0),0)</f>
        <v>0</v>
      </c>
      <c r="AI12" s="112">
        <f>IFERROR(VLOOKUP($AE12,'RoC3'!$A$1:$C$160,3,0),0)</f>
        <v>942.9890049</v>
      </c>
      <c r="AJ12" s="112">
        <f>IFERROR(VLOOKUP($AE12,'RoC4'!$A$1:$C$160,3,0),0)</f>
        <v>486.7664679</v>
      </c>
      <c r="AK12" s="112">
        <f>IFERROR(VLOOKUP($AE12,'RoC5'!$A$1:$C$160,3,0),0)</f>
        <v>736.7605867</v>
      </c>
      <c r="AL12" s="112">
        <f>IFERROR(VLOOKUP($AE12,'RoC6'!$A$1:$C$160,3,0),0)</f>
        <v>120.1461276</v>
      </c>
      <c r="AM12" s="112">
        <f>IFERROR(VLOOKUP($AE12,'RoC7'!$A$1:$C$160,3,0),0)</f>
        <v>204.6439965</v>
      </c>
      <c r="AN12" s="112">
        <f>IFERROR(VLOOKUP($AE12,'RoC8'!$A$1:$C$160,3,0),0)</f>
        <v>0</v>
      </c>
      <c r="AO12" s="112">
        <f>IFERROR(VLOOKUP($AE12,'RoC9'!$A$1:$C$160,3,0),0)</f>
        <v>0</v>
      </c>
      <c r="AP12" s="112">
        <f>IFERROR(VLOOKUP($AE12,'RoC10'!$A$1:$C$160,3,0),0)</f>
        <v>0</v>
      </c>
      <c r="AQ12" s="112">
        <f>IFERROR(VLOOKUP($AE12,'RoC11'!$A$1:$C$160,3,0),0)</f>
        <v>0</v>
      </c>
      <c r="AR12" s="58">
        <f>IFERROR(VLOOKUP($AE12,'RoC12'!$A$1:$C$160,3,0),0)</f>
        <v>0</v>
      </c>
      <c r="AS12" s="58">
        <f>IFERROR(VLOOKUP($AE12,'RoC13'!$A$1:$C$160,3,0),0)</f>
        <v>0</v>
      </c>
    </row>
    <row r="13">
      <c r="A13" s="41">
        <f t="shared" si="1"/>
        <v>12</v>
      </c>
      <c r="B13" s="41" t="s">
        <v>66</v>
      </c>
      <c r="C13" s="51">
        <v>4962.324791587576</v>
      </c>
      <c r="D13" s="110"/>
      <c r="E13" s="111">
        <f>IFERROR(VLOOKUP($B13,'RoC1'!$A$1:$B$160,2,0),"0")</f>
        <v>60</v>
      </c>
      <c r="F13" s="112">
        <f>IFERROR(VLOOKUP(E13,'RoC1'!$B$1:$C$160,2,0),0)</f>
        <v>63.72792725</v>
      </c>
      <c r="G13" s="111">
        <f>IFERROR(VLOOKUP($B13,'RoC2'!$A$1:$B$161,2,0),"0")</f>
        <v>20</v>
      </c>
      <c r="H13" s="112">
        <f>IFERROR(VLOOKUP(G13,'RoC2'!$B$1:$C$161,2,0),0)</f>
        <v>508.1138892</v>
      </c>
      <c r="I13" s="111">
        <f>IFERROR(VLOOKUP($B13,'RoC3'!$A$1:$B$161,2,0),0)</f>
        <v>52</v>
      </c>
      <c r="J13" s="112">
        <f>IFERROR(VLOOKUP(I13,'RoC3'!$B$1:$C$161,2,0),0)</f>
        <v>145.414409</v>
      </c>
      <c r="K13" s="111">
        <f>IFERROR(VLOOKUP($B13,'RoC4'!$A$1:$B$161,2,0),0)</f>
        <v>2</v>
      </c>
      <c r="L13" s="112">
        <f>IFERROR(VLOOKUP(K13,'RoC4'!$B$1:$C$161,2,0),0)</f>
        <v>1230.450241</v>
      </c>
      <c r="M13" s="111">
        <f>IFERROR(VLOOKUP($B13,'RoC5'!$A$1:$B$161,2,0),0)</f>
        <v>15</v>
      </c>
      <c r="N13" s="112">
        <f>IFERROR(VLOOKUP(M13,'RoC5'!$B$1:$C$161,2,0),0)</f>
        <v>577.6936425</v>
      </c>
      <c r="O13" s="111">
        <f>IFERROR(VLOOKUP($B13,'RoC6'!$A$1:$B$161,2,0),0)</f>
        <v>42</v>
      </c>
      <c r="P13" s="112">
        <f>IFERROR(VLOOKUP(O13,'RoC6'!$B$1:$C$161,2,0),0)</f>
        <v>207.200023</v>
      </c>
      <c r="Q13" s="111">
        <f>IFERROR(VLOOKUP($B13,'RoC7'!$A$1:$B$161,2,0),0)</f>
        <v>0</v>
      </c>
      <c r="R13" s="112">
        <f>IFERROR(VLOOKUP(Q13,'RoC7'!$B$1:$C$161,2,0),0)</f>
        <v>0</v>
      </c>
      <c r="S13" s="111">
        <f>IFERROR(VLOOKUP($B13,'RoC8'!$A$1:$B$161,2,0),0)</f>
        <v>13</v>
      </c>
      <c r="T13" s="112">
        <f>IFERROR(VLOOKUP(S13,'RoC8'!$B$1:$C$161,2,0),0)</f>
        <v>597.4372377</v>
      </c>
      <c r="U13" s="111">
        <f>IFERROR(VLOOKUP($B13,'RoC9'!$A$1:$B$161,2,0),0)</f>
        <v>54</v>
      </c>
      <c r="V13" s="112">
        <f>IFERROR(VLOOKUP(U13,'RoC9'!$B$1:$C$161,2,0),0)</f>
        <v>77.94674082</v>
      </c>
      <c r="W13" s="111">
        <f>IFERROR(VLOOKUP($B13,'RoC10'!$A$1:$B$161,2,0),0)</f>
        <v>0</v>
      </c>
      <c r="X13" s="112">
        <f>IFERROR(VLOOKUP(W13,'RoC10'!$B$1:$C$161,2,0),0)</f>
        <v>0</v>
      </c>
      <c r="Y13" s="111">
        <f>IFERROR(VLOOKUP($B13,'RoC11'!$A$1:$B$161,2,0),0)</f>
        <v>3</v>
      </c>
      <c r="Z13" s="112">
        <f>IFERROR(VLOOKUP(Y13,'RoC11'!$B$1:$C$161,2,0),0)</f>
        <v>990.808586</v>
      </c>
      <c r="AA13" s="55">
        <f>IFERROR(VLOOKUP($B13,'RoC12'!$A$1:$B$161,2,0),0)</f>
        <v>12</v>
      </c>
      <c r="AB13" s="58">
        <f>IFERROR(VLOOKUP(AA13,'RoC12'!$B$1:$C$161,2,0),0)</f>
        <v>563.5320955</v>
      </c>
      <c r="AC13" s="55">
        <f>IFERROR(VLOOKUP($B13,'RoC13'!$A$1:$B$161,2,0),0)</f>
        <v>0</v>
      </c>
      <c r="AD13" s="58">
        <f>IFERROR(VLOOKUP(AC13,'RoC13'!$B$1:$C$161,2,0),0)</f>
        <v>0</v>
      </c>
      <c r="AE13" s="41" t="str">
        <f>IFERROR(__xludf.DUMMYFUNCTION("""COMPUTED_VALUE"""),"Chuckandier")</f>
        <v>Chuckandier</v>
      </c>
      <c r="AF13" s="51">
        <f t="shared" si="2"/>
        <v>4953.734248</v>
      </c>
      <c r="AG13" s="112">
        <f>IFERROR(VLOOKUP($AE13,'RoC1'!$A$1:$C$160,3,0),0)</f>
        <v>667.0683484</v>
      </c>
      <c r="AH13" s="112">
        <f>IFERROR(VLOOKUP($AE13,'RoC2'!$A$1:$C$160,3,0),0)</f>
        <v>835.8717832</v>
      </c>
      <c r="AI13" s="112">
        <f>IFERROR(VLOOKUP($AE13,'RoC3'!$A$1:$C$160,3,0),0)</f>
        <v>887.1109394</v>
      </c>
      <c r="AJ13" s="112">
        <f>IFERROR(VLOOKUP($AE13,'RoC4'!$A$1:$C$160,3,0),0)</f>
        <v>398.7682152</v>
      </c>
      <c r="AK13" s="112">
        <f>IFERROR(VLOOKUP($AE13,'RoC5'!$A$1:$C$160,3,0),0)</f>
        <v>482.7469077</v>
      </c>
      <c r="AL13" s="112">
        <f>IFERROR(VLOOKUP($AE13,'RoC6'!$A$1:$C$160,3,0),0)</f>
        <v>355.7765236</v>
      </c>
      <c r="AM13" s="112">
        <f>IFERROR(VLOOKUP($AE13,'RoC7'!$A$1:$C$160,3,0),0)</f>
        <v>0</v>
      </c>
      <c r="AN13" s="112">
        <f>IFERROR(VLOOKUP($AE13,'RoC8'!$A$1:$C$160,3,0),0)</f>
        <v>374.9852711</v>
      </c>
      <c r="AO13" s="112">
        <f>IFERROR(VLOOKUP($AE13,'RoC9'!$A$1:$C$160,3,0),0)</f>
        <v>51.26682568</v>
      </c>
      <c r="AP13" s="112">
        <f>IFERROR(VLOOKUP($AE13,'RoC10'!$A$1:$C$160,3,0),0)</f>
        <v>245.4857632</v>
      </c>
      <c r="AQ13" s="112">
        <f>IFERROR(VLOOKUP($AE13,'RoC11'!$A$1:$C$160,3,0),0)</f>
        <v>654.6536707</v>
      </c>
      <c r="AR13" s="58">
        <f>IFERROR(VLOOKUP($AE13,'RoC12'!$A$1:$C$160,3,0),0)</f>
        <v>0</v>
      </c>
      <c r="AS13" s="58">
        <f>IFERROR(VLOOKUP($AE13,'RoC13'!$A$1:$C$160,3,0),0)</f>
        <v>0</v>
      </c>
    </row>
    <row r="14">
      <c r="A14" s="41">
        <f t="shared" si="1"/>
        <v>13</v>
      </c>
      <c r="B14" s="41" t="s">
        <v>61</v>
      </c>
      <c r="C14" s="51">
        <v>4953.734248212055</v>
      </c>
      <c r="D14" s="110"/>
      <c r="E14" s="111">
        <f>IFERROR(VLOOKUP($B14,'RoC1'!$A$1:$B$160,2,0),"0")</f>
        <v>12</v>
      </c>
      <c r="F14" s="112">
        <f>IFERROR(VLOOKUP(E14,'RoC1'!$B$1:$C$160,2,0),0)</f>
        <v>667.0683484</v>
      </c>
      <c r="G14" s="111">
        <f>IFERROR(VLOOKUP($B14,'RoC2'!$A$1:$B$161,2,0),"0")</f>
        <v>7</v>
      </c>
      <c r="H14" s="112">
        <f>IFERROR(VLOOKUP(G14,'RoC2'!$B$1:$C$161,2,0),0)</f>
        <v>835.8717832</v>
      </c>
      <c r="I14" s="111">
        <f>IFERROR(VLOOKUP($B14,'RoC3'!$A$1:$B$161,2,0),0)</f>
        <v>6</v>
      </c>
      <c r="J14" s="112">
        <f>IFERROR(VLOOKUP(I14,'RoC3'!$B$1:$C$161,2,0),0)</f>
        <v>887.1109394</v>
      </c>
      <c r="K14" s="111">
        <f>IFERROR(VLOOKUP($B14,'RoC4'!$A$1:$B$161,2,0),0)</f>
        <v>27</v>
      </c>
      <c r="L14" s="112">
        <f>IFERROR(VLOOKUP(K14,'RoC4'!$B$1:$C$161,2,0),0)</f>
        <v>398.7682152</v>
      </c>
      <c r="M14" s="111">
        <f>IFERROR(VLOOKUP($B14,'RoC5'!$A$1:$B$161,2,0),0)</f>
        <v>20</v>
      </c>
      <c r="N14" s="112">
        <f>IFERROR(VLOOKUP(M14,'RoC5'!$B$1:$C$161,2,0),0)</f>
        <v>482.7469077</v>
      </c>
      <c r="O14" s="111">
        <f>IFERROR(VLOOKUP($B14,'RoC6'!$A$1:$B$161,2,0),0)</f>
        <v>29</v>
      </c>
      <c r="P14" s="112">
        <f>IFERROR(VLOOKUP(O14,'RoC6'!$B$1:$C$161,2,0),0)</f>
        <v>355.7765236</v>
      </c>
      <c r="Q14" s="111">
        <f>IFERROR(VLOOKUP($B14,'RoC7'!$A$1:$B$161,2,0),0)</f>
        <v>0</v>
      </c>
      <c r="R14" s="112">
        <f>IFERROR(VLOOKUP(Q14,'RoC7'!$B$1:$C$161,2,0),0)</f>
        <v>0</v>
      </c>
      <c r="S14" s="111">
        <f>IFERROR(VLOOKUP($B14,'RoC8'!$A$1:$B$161,2,0),0)</f>
        <v>25</v>
      </c>
      <c r="T14" s="112">
        <f>IFERROR(VLOOKUP(S14,'RoC8'!$B$1:$C$161,2,0),0)</f>
        <v>374.9852711</v>
      </c>
      <c r="U14" s="111">
        <f>IFERROR(VLOOKUP($B14,'RoC9'!$A$1:$B$161,2,0),0)</f>
        <v>57</v>
      </c>
      <c r="V14" s="112">
        <f>IFERROR(VLOOKUP(U14,'RoC9'!$B$1:$C$161,2,0),0)</f>
        <v>51.26682568</v>
      </c>
      <c r="W14" s="111">
        <f>IFERROR(VLOOKUP($B14,'RoC10'!$A$1:$B$161,2,0),0)</f>
        <v>36</v>
      </c>
      <c r="X14" s="112">
        <f>IFERROR(VLOOKUP(W14,'RoC10'!$B$1:$C$161,2,0),0)</f>
        <v>245.4857632</v>
      </c>
      <c r="Y14" s="111">
        <f>IFERROR(VLOOKUP($B14,'RoC11'!$A$1:$B$161,2,0),0)</f>
        <v>9</v>
      </c>
      <c r="Z14" s="112">
        <f>IFERROR(VLOOKUP(Y14,'RoC11'!$B$1:$C$161,2,0),0)</f>
        <v>654.6536707</v>
      </c>
      <c r="AA14" s="55">
        <f>IFERROR(VLOOKUP($B14,'RoC12'!$A$1:$B$161,2,0),0)</f>
        <v>0</v>
      </c>
      <c r="AB14" s="58">
        <f>IFERROR(VLOOKUP(AA14,'RoC12'!$B$1:$C$161,2,0),0)</f>
        <v>0</v>
      </c>
      <c r="AC14" s="55">
        <f>IFERROR(VLOOKUP($B14,'RoC13'!$A$1:$B$161,2,0),0)</f>
        <v>0</v>
      </c>
      <c r="AD14" s="58">
        <f>IFERROR(VLOOKUP(AC14,'RoC13'!$B$1:$C$161,2,0),0)</f>
        <v>0</v>
      </c>
      <c r="AE14" s="41" t="str">
        <f>IFERROR(__xludf.DUMMYFUNCTION("""COMPUTED_VALUE"""),"RicDeckard")</f>
        <v>RicDeckard</v>
      </c>
      <c r="AF14" s="51">
        <f t="shared" si="2"/>
        <v>4348.168795</v>
      </c>
      <c r="AG14" s="112">
        <f>IFERROR(VLOOKUP($AE14,'RoC1'!$A$1:$C$160,3,0),0)</f>
        <v>642.1765909</v>
      </c>
      <c r="AH14" s="112">
        <f>IFERROR(VLOOKUP($AE14,'RoC2'!$A$1:$C$160,3,0),0)</f>
        <v>1235.491578</v>
      </c>
      <c r="AI14" s="112">
        <f>IFERROR(VLOOKUP($AE14,'RoC3'!$A$1:$C$160,3,0),0)</f>
        <v>480.8076185</v>
      </c>
      <c r="AJ14" s="112">
        <f>IFERROR(VLOOKUP($AE14,'RoC4'!$A$1:$C$160,3,0),0)</f>
        <v>246.842907</v>
      </c>
      <c r="AK14" s="112">
        <f>IFERROR(VLOOKUP($AE14,'RoC5'!$A$1:$C$160,3,0),0)</f>
        <v>210.890101</v>
      </c>
      <c r="AL14" s="112">
        <f>IFERROR(VLOOKUP($AE14,'RoC6'!$A$1:$C$160,3,0),0)</f>
        <v>0</v>
      </c>
      <c r="AM14" s="112">
        <f>IFERROR(VLOOKUP($AE14,'RoC7'!$A$1:$C$160,3,0),0)</f>
        <v>443.66549</v>
      </c>
      <c r="AN14" s="112">
        <f>IFERROR(VLOOKUP($AE14,'RoC8'!$A$1:$C$160,3,0),0)</f>
        <v>472.4891997</v>
      </c>
      <c r="AO14" s="112">
        <f>IFERROR(VLOOKUP($AE14,'RoC9'!$A$1:$C$160,3,0),0)</f>
        <v>0</v>
      </c>
      <c r="AP14" s="112">
        <f>IFERROR(VLOOKUP($AE14,'RoC10'!$A$1:$C$160,3,0),0)</f>
        <v>169.0702981</v>
      </c>
      <c r="AQ14" s="112">
        <f>IFERROR(VLOOKUP($AE14,'RoC11'!$A$1:$C$160,3,0),0)</f>
        <v>0</v>
      </c>
      <c r="AR14" s="58">
        <f>IFERROR(VLOOKUP($AE14,'RoC12'!$A$1:$C$160,3,0),0)</f>
        <v>446.7350126</v>
      </c>
      <c r="AS14" s="58">
        <f>IFERROR(VLOOKUP($AE14,'RoC13'!$A$1:$C$160,3,0),0)</f>
        <v>0</v>
      </c>
    </row>
    <row r="15">
      <c r="A15" s="41">
        <f t="shared" si="1"/>
        <v>14</v>
      </c>
      <c r="B15" s="41" t="s">
        <v>64</v>
      </c>
      <c r="C15" s="51">
        <v>4917.565070367573</v>
      </c>
      <c r="D15" s="110"/>
      <c r="E15" s="111">
        <f>IFERROR(VLOOKUP($B15,'RoC1'!$A$1:$B$160,2,0),"0")</f>
        <v>15</v>
      </c>
      <c r="F15" s="112">
        <f>IFERROR(VLOOKUP(E15,'RoC1'!$B$1:$C$160,2,0),0)</f>
        <v>597.077456</v>
      </c>
      <c r="G15" s="111">
        <f>IFERROR(VLOOKUP($B15,'RoC2'!$A$1:$B$161,2,0),"0")</f>
        <v>15</v>
      </c>
      <c r="H15" s="112">
        <f>IFERROR(VLOOKUP(G15,'RoC2'!$B$1:$C$161,2,0),0)</f>
        <v>601.7185917</v>
      </c>
      <c r="I15" s="111">
        <f>IFERROR(VLOOKUP($B15,'RoC3'!$A$1:$B$161,2,0),0)</f>
        <v>3</v>
      </c>
      <c r="J15" s="112">
        <f>IFERROR(VLOOKUP(I15,'RoC3'!$B$1:$C$161,2,0),0)</f>
        <v>1104.409827</v>
      </c>
      <c r="K15" s="111">
        <f>IFERROR(VLOOKUP($B15,'RoC4'!$A$1:$B$161,2,0),0)</f>
        <v>0</v>
      </c>
      <c r="L15" s="112">
        <f>IFERROR(VLOOKUP(K15,'RoC4'!$B$1:$C$161,2,0),0)</f>
        <v>0</v>
      </c>
      <c r="M15" s="111">
        <f>IFERROR(VLOOKUP($B15,'RoC5'!$A$1:$B$161,2,0),0)</f>
        <v>39</v>
      </c>
      <c r="N15" s="112">
        <f>IFERROR(VLOOKUP(M15,'RoC5'!$B$1:$C$161,2,0),0)</f>
        <v>232.1123133</v>
      </c>
      <c r="O15" s="111">
        <f>IFERROR(VLOOKUP($B15,'RoC6'!$A$1:$B$161,2,0),0)</f>
        <v>0</v>
      </c>
      <c r="P15" s="112">
        <f>IFERROR(VLOOKUP(O15,'RoC6'!$B$1:$C$161,2,0),0)</f>
        <v>0</v>
      </c>
      <c r="Q15" s="111">
        <f>IFERROR(VLOOKUP($B15,'RoC7'!$A$1:$B$161,2,0),0)</f>
        <v>29</v>
      </c>
      <c r="R15" s="112">
        <f>IFERROR(VLOOKUP(Q15,'RoC7'!$B$1:$C$161,2,0),0)</f>
        <v>325.3179748</v>
      </c>
      <c r="S15" s="111">
        <f>IFERROR(VLOOKUP($B15,'RoC8'!$A$1:$B$161,2,0),0)</f>
        <v>0</v>
      </c>
      <c r="T15" s="112">
        <f>IFERROR(VLOOKUP(S15,'RoC8'!$B$1:$C$161,2,0),0)</f>
        <v>0</v>
      </c>
      <c r="U15" s="111">
        <f>IFERROR(VLOOKUP($B15,'RoC9'!$A$1:$B$161,2,0),0)</f>
        <v>6</v>
      </c>
      <c r="V15" s="112">
        <f>IFERROR(VLOOKUP(U15,'RoC9'!$B$1:$C$161,2,0),0)</f>
        <v>855.0488641</v>
      </c>
      <c r="W15" s="111">
        <f>IFERROR(VLOOKUP($B15,'RoC10'!$A$1:$B$161,2,0),0)</f>
        <v>48</v>
      </c>
      <c r="X15" s="112">
        <f>IFERROR(VLOOKUP(W15,'RoC10'!$B$1:$C$161,2,0),0)</f>
        <v>118.7941269</v>
      </c>
      <c r="Y15" s="111">
        <f>IFERROR(VLOOKUP($B15,'RoC11'!$A$1:$B$161,2,0),0)</f>
        <v>25</v>
      </c>
      <c r="Z15" s="112">
        <f>IFERROR(VLOOKUP(Y15,'RoC11'!$B$1:$C$161,2,0),0)</f>
        <v>304.2555317</v>
      </c>
      <c r="AA15" s="55">
        <f>IFERROR(VLOOKUP($B15,'RoC12'!$A$1:$B$161,2,0),0)</f>
        <v>6</v>
      </c>
      <c r="AB15" s="58">
        <f>IFERROR(VLOOKUP(AA15,'RoC12'!$B$1:$C$161,2,0),0)</f>
        <v>778.8303846</v>
      </c>
      <c r="AC15" s="55">
        <f>IFERROR(VLOOKUP($B15,'RoC13'!$A$1:$B$161,2,0),0)</f>
        <v>0</v>
      </c>
      <c r="AD15" s="58">
        <f>IFERROR(VLOOKUP(AC15,'RoC13'!$B$1:$C$161,2,0),0)</f>
        <v>0</v>
      </c>
      <c r="AE15" s="41" t="str">
        <f>IFERROR(__xludf.DUMMYFUNCTION("""COMPUTED_VALUE"""),"Foldzilla")</f>
        <v>Foldzilla</v>
      </c>
      <c r="AF15" s="51">
        <f t="shared" si="2"/>
        <v>4136.113156</v>
      </c>
      <c r="AG15" s="112">
        <f>IFERROR(VLOOKUP($AE15,'RoC1'!$A$1:$C$160,3,0),0)</f>
        <v>618.926916</v>
      </c>
      <c r="AH15" s="112">
        <f>IFERROR(VLOOKUP($AE15,'RoC2'!$A$1:$C$160,3,0),0)</f>
        <v>0</v>
      </c>
      <c r="AI15" s="112">
        <f>IFERROR(VLOOKUP($AE15,'RoC3'!$A$1:$C$160,3,0),0)</f>
        <v>585.7327907</v>
      </c>
      <c r="AJ15" s="112">
        <f>IFERROR(VLOOKUP($AE15,'RoC4'!$A$1:$C$160,3,0),0)</f>
        <v>503.2240137</v>
      </c>
      <c r="AK15" s="112">
        <f>IFERROR(VLOOKUP($AE15,'RoC5'!$A$1:$C$160,3,0),0)</f>
        <v>1209.646612</v>
      </c>
      <c r="AL15" s="112">
        <f>IFERROR(VLOOKUP($AE15,'RoC6'!$A$1:$C$160,3,0),0)</f>
        <v>249.3975317</v>
      </c>
      <c r="AM15" s="112">
        <f>IFERROR(VLOOKUP($AE15,'RoC7'!$A$1:$C$160,3,0),0)</f>
        <v>182.8535947</v>
      </c>
      <c r="AN15" s="112">
        <f>IFERROR(VLOOKUP($AE15,'RoC8'!$A$1:$C$160,3,0),0)</f>
        <v>421.3241454</v>
      </c>
      <c r="AO15" s="112">
        <f>IFERROR(VLOOKUP($AE15,'RoC9'!$A$1:$C$160,3,0),0)</f>
        <v>236.4002877</v>
      </c>
      <c r="AP15" s="112">
        <f>IFERROR(VLOOKUP($AE15,'RoC10'!$A$1:$C$160,3,0),0)</f>
        <v>128.6072638</v>
      </c>
      <c r="AQ15" s="112">
        <f>IFERROR(VLOOKUP($AE15,'RoC11'!$A$1:$C$160,3,0),0)</f>
        <v>0</v>
      </c>
      <c r="AR15" s="58">
        <f>IFERROR(VLOOKUP($AE15,'RoC12'!$A$1:$C$160,3,0),0)</f>
        <v>0</v>
      </c>
      <c r="AS15" s="58">
        <f>IFERROR(VLOOKUP($AE15,'RoC13'!$A$1:$C$160,3,0),0)</f>
        <v>0</v>
      </c>
    </row>
    <row r="16">
      <c r="A16" s="41">
        <f t="shared" si="1"/>
        <v>15</v>
      </c>
      <c r="B16" s="41" t="s">
        <v>47</v>
      </c>
      <c r="C16" s="51">
        <v>4819.882097659367</v>
      </c>
      <c r="D16" s="110"/>
      <c r="E16" s="111" t="str">
        <f>IFERROR(VLOOKUP($B16,'RoC1'!$A$1:$B$160,2,0),"0")</f>
        <v>0</v>
      </c>
      <c r="F16" s="112">
        <f>IFERROR(VLOOKUP(E16,'RoC1'!$B$1:$C$160,2,0),0)</f>
        <v>0</v>
      </c>
      <c r="G16" s="111" t="str">
        <f>IFERROR(VLOOKUP($B16,'RoC2'!$A$1:$B$161,2,0),"0")</f>
        <v>0</v>
      </c>
      <c r="H16" s="112">
        <f>IFERROR(VLOOKUP(G16,'RoC2'!$B$1:$C$161,2,0),0)</f>
        <v>0</v>
      </c>
      <c r="I16" s="111">
        <f>IFERROR(VLOOKUP($B16,'RoC3'!$A$1:$B$161,2,0),0)</f>
        <v>13</v>
      </c>
      <c r="J16" s="112">
        <f>IFERROR(VLOOKUP(I16,'RoC3'!$B$1:$C$161,2,0),0)</f>
        <v>651.2155931</v>
      </c>
      <c r="K16" s="111">
        <f>IFERROR(VLOOKUP($B16,'RoC4'!$A$1:$B$161,2,0),0)</f>
        <v>5</v>
      </c>
      <c r="L16" s="112">
        <f>IFERROR(VLOOKUP(K16,'RoC4'!$B$1:$C$161,2,0),0)</f>
        <v>934.0619204</v>
      </c>
      <c r="M16" s="111">
        <f>IFERROR(VLOOKUP($B16,'RoC5'!$A$1:$B$161,2,0),0)</f>
        <v>23</v>
      </c>
      <c r="N16" s="112">
        <f>IFERROR(VLOOKUP(M16,'RoC5'!$B$1:$C$161,2,0),0)</f>
        <v>434.386401</v>
      </c>
      <c r="O16" s="111">
        <f>IFERROR(VLOOKUP($B16,'RoC6'!$A$1:$B$161,2,0),0)</f>
        <v>23</v>
      </c>
      <c r="P16" s="112">
        <f>IFERROR(VLOOKUP(O16,'RoC6'!$B$1:$C$161,2,0),0)</f>
        <v>439.8368552</v>
      </c>
      <c r="Q16" s="111">
        <f>IFERROR(VLOOKUP($B16,'RoC7'!$A$1:$B$161,2,0),0)</f>
        <v>7</v>
      </c>
      <c r="R16" s="112">
        <f>IFERROR(VLOOKUP(Q16,'RoC7'!$B$1:$C$161,2,0),0)</f>
        <v>793.5005374</v>
      </c>
      <c r="S16" s="111">
        <f>IFERROR(VLOOKUP($B16,'RoC8'!$A$1:$B$161,2,0),0)</f>
        <v>32</v>
      </c>
      <c r="T16" s="112">
        <f>IFERROR(VLOOKUP(S16,'RoC8'!$B$1:$C$161,2,0),0)</f>
        <v>279.9603735</v>
      </c>
      <c r="U16" s="111">
        <f>IFERROR(VLOOKUP($B16,'RoC9'!$A$1:$B$161,2,0),0)</f>
        <v>17</v>
      </c>
      <c r="V16" s="112">
        <f>IFERROR(VLOOKUP(U16,'RoC9'!$B$1:$C$161,2,0),0)</f>
        <v>531.8626494</v>
      </c>
      <c r="W16" s="111">
        <f>IFERROR(VLOOKUP($B16,'RoC10'!$A$1:$B$161,2,0),0)</f>
        <v>20</v>
      </c>
      <c r="X16" s="112">
        <f>IFERROR(VLOOKUP(W16,'RoC10'!$B$1:$C$161,2,0),0)</f>
        <v>466.3245555</v>
      </c>
      <c r="Y16" s="111">
        <f>IFERROR(VLOOKUP($B16,'RoC11'!$A$1:$B$161,2,0),0)</f>
        <v>0</v>
      </c>
      <c r="Z16" s="112">
        <f>IFERROR(VLOOKUP(Y16,'RoC11'!$B$1:$C$161,2,0),0)</f>
        <v>0</v>
      </c>
      <c r="AA16" s="55">
        <f>IFERROR(VLOOKUP($B16,'RoC12'!$A$1:$B$161,2,0),0)</f>
        <v>26</v>
      </c>
      <c r="AB16" s="58">
        <f>IFERROR(VLOOKUP(AA16,'RoC12'!$B$1:$C$161,2,0),0)</f>
        <v>288.7332122</v>
      </c>
      <c r="AC16" s="55">
        <f>IFERROR(VLOOKUP($B16,'RoC13'!$A$1:$B$161,2,0),0)</f>
        <v>0</v>
      </c>
      <c r="AD16" s="58">
        <f>IFERROR(VLOOKUP(AC16,'RoC13'!$B$1:$C$161,2,0),0)</f>
        <v>0</v>
      </c>
      <c r="AE16" s="41" t="str">
        <f>IFERROR(__xludf.DUMMYFUNCTION("""COMPUTED_VALUE"""),"Dirty Bazaar")</f>
        <v>Dirty Bazaar</v>
      </c>
      <c r="AF16" s="51">
        <f t="shared" si="2"/>
        <v>4917.56507</v>
      </c>
      <c r="AG16" s="112">
        <f>IFERROR(VLOOKUP($AE16,'RoC1'!$A$1:$C$160,3,0),0)</f>
        <v>597.077456</v>
      </c>
      <c r="AH16" s="112">
        <f>IFERROR(VLOOKUP($AE16,'RoC2'!$A$1:$C$160,3,0),0)</f>
        <v>601.7185917</v>
      </c>
      <c r="AI16" s="112">
        <f>IFERROR(VLOOKUP($AE16,'RoC3'!$A$1:$C$160,3,0),0)</f>
        <v>1104.409827</v>
      </c>
      <c r="AJ16" s="112">
        <f>IFERROR(VLOOKUP($AE16,'RoC4'!$A$1:$C$160,3,0),0)</f>
        <v>0</v>
      </c>
      <c r="AK16" s="112">
        <f>IFERROR(VLOOKUP($AE16,'RoC5'!$A$1:$C$160,3,0),0)</f>
        <v>232.1123133</v>
      </c>
      <c r="AL16" s="112">
        <f>IFERROR(VLOOKUP($AE16,'RoC6'!$A$1:$C$160,3,0),0)</f>
        <v>0</v>
      </c>
      <c r="AM16" s="112">
        <f>IFERROR(VLOOKUP($AE16,'RoC7'!$A$1:$C$160,3,0),0)</f>
        <v>325.3179748</v>
      </c>
      <c r="AN16" s="112">
        <f>IFERROR(VLOOKUP($AE16,'RoC8'!$A$1:$C$160,3,0),0)</f>
        <v>0</v>
      </c>
      <c r="AO16" s="112">
        <f>IFERROR(VLOOKUP($AE16,'RoC9'!$A$1:$C$160,3,0),0)</f>
        <v>855.0488641</v>
      </c>
      <c r="AP16" s="112">
        <f>IFERROR(VLOOKUP($AE16,'RoC10'!$A$1:$C$160,3,0),0)</f>
        <v>118.7941269</v>
      </c>
      <c r="AQ16" s="112">
        <f>IFERROR(VLOOKUP($AE16,'RoC11'!$A$1:$C$160,3,0),0)</f>
        <v>304.2555317</v>
      </c>
      <c r="AR16" s="58">
        <f>IFERROR(VLOOKUP($AE16,'RoC12'!$A$1:$C$160,3,0),0)</f>
        <v>778.8303846</v>
      </c>
      <c r="AS16" s="58">
        <f>IFERROR(VLOOKUP($AE16,'RoC13'!$A$1:$C$160,3,0),0)</f>
        <v>0</v>
      </c>
    </row>
    <row r="17">
      <c r="A17" s="41">
        <f t="shared" si="1"/>
        <v>16</v>
      </c>
      <c r="B17" s="41" t="s">
        <v>81</v>
      </c>
      <c r="C17" s="51">
        <v>4592.095204781616</v>
      </c>
      <c r="D17" s="110"/>
      <c r="E17" s="111">
        <f>IFERROR(VLOOKUP($B17,'RoC1'!$A$1:$B$160,2,0),"0")</f>
        <v>31</v>
      </c>
      <c r="F17" s="112">
        <f>IFERROR(VLOOKUP(E17,'RoC1'!$B$1:$C$160,2,0),0)</f>
        <v>347.647347</v>
      </c>
      <c r="G17" s="111">
        <f>IFERROR(VLOOKUP($B17,'RoC2'!$A$1:$B$161,2,0),"0")</f>
        <v>13</v>
      </c>
      <c r="H17" s="112">
        <f>IFERROR(VLOOKUP(G17,'RoC2'!$B$1:$C$161,2,0),0)</f>
        <v>646.7324827</v>
      </c>
      <c r="I17" s="111">
        <f>IFERROR(VLOOKUP($B17,'RoC3'!$A$1:$B$161,2,0),0)</f>
        <v>14</v>
      </c>
      <c r="J17" s="112">
        <f>IFERROR(VLOOKUP(I17,'RoC3'!$B$1:$C$161,2,0),0)</f>
        <v>628.0464881</v>
      </c>
      <c r="K17" s="111">
        <f>IFERROR(VLOOKUP($B17,'RoC4'!$A$1:$B$161,2,0),0)</f>
        <v>11</v>
      </c>
      <c r="L17" s="112">
        <f>IFERROR(VLOOKUP(K17,'RoC4'!$B$1:$C$161,2,0),0)</f>
        <v>693.9118487</v>
      </c>
      <c r="M17" s="111">
        <f>IFERROR(VLOOKUP($B17,'RoC5'!$A$1:$B$161,2,0),0)</f>
        <v>27</v>
      </c>
      <c r="N17" s="112">
        <f>IFERROR(VLOOKUP(M17,'RoC5'!$B$1:$C$161,2,0),0)</f>
        <v>376.6041539</v>
      </c>
      <c r="O17" s="111">
        <f>IFERROR(VLOOKUP($B17,'RoC6'!$A$1:$B$161,2,0),0)</f>
        <v>32</v>
      </c>
      <c r="P17" s="112">
        <f>IFERROR(VLOOKUP(O17,'RoC6'!$B$1:$C$161,2,0),0)</f>
        <v>318.2004073</v>
      </c>
      <c r="Q17" s="111">
        <f>IFERROR(VLOOKUP($B17,'RoC7'!$A$1:$B$161,2,0),0)</f>
        <v>6</v>
      </c>
      <c r="R17" s="112">
        <f>IFERROR(VLOOKUP(Q17,'RoC7'!$B$1:$C$161,2,0),0)</f>
        <v>840.2370212</v>
      </c>
      <c r="S17" s="111">
        <f>IFERROR(VLOOKUP($B17,'RoC8'!$A$1:$B$161,2,0),0)</f>
        <v>0</v>
      </c>
      <c r="T17" s="112">
        <f>IFERROR(VLOOKUP(S17,'RoC8'!$B$1:$C$161,2,0),0)</f>
        <v>0</v>
      </c>
      <c r="U17" s="111">
        <f>IFERROR(VLOOKUP($B17,'RoC9'!$A$1:$B$161,2,0),0)</f>
        <v>37</v>
      </c>
      <c r="V17" s="112">
        <f>IFERROR(VLOOKUP(U17,'RoC9'!$B$1:$C$161,2,0),0)</f>
        <v>247.5009147</v>
      </c>
      <c r="W17" s="111">
        <f>IFERROR(VLOOKUP($B17,'RoC10'!$A$1:$B$161,2,0),0)</f>
        <v>21</v>
      </c>
      <c r="X17" s="112">
        <f>IFERROR(VLOOKUP(W17,'RoC10'!$B$1:$C$161,2,0),0)</f>
        <v>449.4352116</v>
      </c>
      <c r="Y17" s="111">
        <f>IFERROR(VLOOKUP($B17,'RoC11'!$A$1:$B$161,2,0),0)</f>
        <v>0</v>
      </c>
      <c r="Z17" s="112">
        <f>IFERROR(VLOOKUP(Y17,'RoC11'!$B$1:$C$161,2,0),0)</f>
        <v>0</v>
      </c>
      <c r="AA17" s="55">
        <f>IFERROR(VLOOKUP($B17,'RoC12'!$A$1:$B$161,2,0),0)</f>
        <v>45</v>
      </c>
      <c r="AB17" s="58">
        <f>IFERROR(VLOOKUP(AA17,'RoC12'!$B$1:$C$161,2,0),0)</f>
        <v>43.77932954</v>
      </c>
      <c r="AC17" s="55">
        <f>IFERROR(VLOOKUP($B17,'RoC13'!$A$1:$B$161,2,0),0)</f>
        <v>0</v>
      </c>
      <c r="AD17" s="58">
        <f>IFERROR(VLOOKUP(AC17,'RoC13'!$B$1:$C$161,2,0),0)</f>
        <v>0</v>
      </c>
      <c r="AE17" s="41" t="str">
        <f>IFERROR(__xludf.DUMMYFUNCTION("""COMPUTED_VALUE"""),"Kiki Bazaar")</f>
        <v>Kiki Bazaar</v>
      </c>
      <c r="AF17" s="51">
        <f t="shared" si="2"/>
        <v>3320.688615</v>
      </c>
      <c r="AG17" s="112">
        <f>IFERROR(VLOOKUP($AE17,'RoC1'!$A$1:$C$160,3,0),0)</f>
        <v>576.4358288</v>
      </c>
      <c r="AH17" s="112">
        <f>IFERROR(VLOOKUP($AE17,'RoC2'!$A$1:$C$160,3,0),0)</f>
        <v>193.6693359</v>
      </c>
      <c r="AI17" s="112">
        <f>IFERROR(VLOOKUP($AE17,'RoC3'!$A$1:$C$160,3,0),0)</f>
        <v>396.0915304</v>
      </c>
      <c r="AJ17" s="112">
        <f>IFERROR(VLOOKUP($AE17,'RoC4'!$A$1:$C$160,3,0),0)</f>
        <v>0</v>
      </c>
      <c r="AK17" s="112">
        <f>IFERROR(VLOOKUP($AE17,'RoC5'!$A$1:$C$160,3,0),0)</f>
        <v>0</v>
      </c>
      <c r="AL17" s="112">
        <f>IFERROR(VLOOKUP($AE17,'RoC6'!$A$1:$C$160,3,0),0)</f>
        <v>0</v>
      </c>
      <c r="AM17" s="112">
        <f>IFERROR(VLOOKUP($AE17,'RoC7'!$A$1:$C$160,3,0),0)</f>
        <v>752.9683342</v>
      </c>
      <c r="AN17" s="112">
        <f>IFERROR(VLOOKUP($AE17,'RoC8'!$A$1:$C$160,3,0),0)</f>
        <v>0</v>
      </c>
      <c r="AO17" s="112">
        <f>IFERROR(VLOOKUP($AE17,'RoC9'!$A$1:$C$160,3,0),0)</f>
        <v>183.3651395</v>
      </c>
      <c r="AP17" s="112">
        <f>IFERROR(VLOOKUP($AE17,'RoC10'!$A$1:$C$160,3,0),0)</f>
        <v>608.019246</v>
      </c>
      <c r="AQ17" s="112">
        <f>IFERROR(VLOOKUP($AE17,'RoC11'!$A$1:$C$160,3,0),0)</f>
        <v>273.5860714</v>
      </c>
      <c r="AR17" s="58">
        <f>IFERROR(VLOOKUP($AE17,'RoC12'!$A$1:$C$160,3,0),0)</f>
        <v>336.5531288</v>
      </c>
      <c r="AS17" s="58">
        <f>IFERROR(VLOOKUP($AE17,'RoC13'!$A$1:$C$160,3,0),0)</f>
        <v>0</v>
      </c>
    </row>
    <row r="18">
      <c r="A18" s="41">
        <f t="shared" si="1"/>
        <v>17</v>
      </c>
      <c r="B18" s="83" t="s">
        <v>67</v>
      </c>
      <c r="C18" s="51">
        <v>4440.872059738215</v>
      </c>
      <c r="D18" s="110"/>
      <c r="E18" s="111">
        <f>IFERROR(VLOOKUP($B18,'RoC1'!$A$1:$B$160,2,0),"0")</f>
        <v>20</v>
      </c>
      <c r="F18" s="112">
        <f>IFERROR(VLOOKUP(E18,'RoC1'!$B$1:$C$160,2,0),0)</f>
        <v>503.2240137</v>
      </c>
      <c r="G18" s="111">
        <f>IFERROR(VLOOKUP($B18,'RoC2'!$A$1:$B$161,2,0),"0")</f>
        <v>27</v>
      </c>
      <c r="H18" s="112">
        <f>IFERROR(VLOOKUP(G18,'RoC2'!$B$1:$C$161,2,0),0)</f>
        <v>404.0460214</v>
      </c>
      <c r="I18" s="111">
        <f>IFERROR(VLOOKUP($B18,'RoC3'!$A$1:$B$161,2,0),0)</f>
        <v>1</v>
      </c>
      <c r="J18" s="112">
        <f>IFERROR(VLOOKUP(I18,'RoC3'!$B$1:$C$161,2,0),0)</f>
        <v>1496.872687</v>
      </c>
      <c r="K18" s="111">
        <f>IFERROR(VLOOKUP($B18,'RoC4'!$A$1:$B$161,2,0),0)</f>
        <v>47</v>
      </c>
      <c r="L18" s="112">
        <f>IFERROR(VLOOKUP(K18,'RoC4'!$B$1:$C$161,2,0),0)</f>
        <v>177.8166603</v>
      </c>
      <c r="M18" s="111">
        <f>IFERROR(VLOOKUP($B18,'RoC5'!$A$1:$B$161,2,0),0)</f>
        <v>35</v>
      </c>
      <c r="N18" s="112">
        <f>IFERROR(VLOOKUP(M18,'RoC5'!$B$1:$C$161,2,0),0)</f>
        <v>276.6338428</v>
      </c>
      <c r="O18" s="111">
        <f>IFERROR(VLOOKUP($B18,'RoC6'!$A$1:$B$161,2,0),0)</f>
        <v>27</v>
      </c>
      <c r="P18" s="112">
        <f>IFERROR(VLOOKUP(O18,'RoC6'!$B$1:$C$161,2,0),0)</f>
        <v>382.3111299</v>
      </c>
      <c r="Q18" s="111">
        <f>IFERROR(VLOOKUP($B18,'RoC7'!$A$1:$B$161,2,0),0)</f>
        <v>0</v>
      </c>
      <c r="R18" s="112">
        <f>IFERROR(VLOOKUP(Q18,'RoC7'!$B$1:$C$161,2,0),0)</f>
        <v>0</v>
      </c>
      <c r="S18" s="111">
        <f>IFERROR(VLOOKUP($B18,'RoC8'!$A$1:$B$161,2,0),0)</f>
        <v>0</v>
      </c>
      <c r="T18" s="112">
        <f>IFERROR(VLOOKUP(S18,'RoC8'!$B$1:$C$161,2,0),0)</f>
        <v>0</v>
      </c>
      <c r="U18" s="111">
        <f>IFERROR(VLOOKUP($B18,'RoC9'!$A$1:$B$161,2,0),0)</f>
        <v>28</v>
      </c>
      <c r="V18" s="112">
        <f>IFERROR(VLOOKUP(U18,'RoC9'!$B$1:$C$161,2,0),0)</f>
        <v>357.2172542</v>
      </c>
      <c r="W18" s="111">
        <f>IFERROR(VLOOKUP($B18,'RoC10'!$A$1:$B$161,2,0),0)</f>
        <v>60</v>
      </c>
      <c r="X18" s="112">
        <f>IFERROR(VLOOKUP(W18,'RoC10'!$B$1:$C$161,2,0),0)</f>
        <v>8.642196058</v>
      </c>
      <c r="Y18" s="111">
        <f>IFERROR(VLOOKUP($B18,'RoC11'!$A$1:$B$161,2,0),0)</f>
        <v>5</v>
      </c>
      <c r="Z18" s="112">
        <f>IFERROR(VLOOKUP(Y18,'RoC11'!$B$1:$C$161,2,0),0)</f>
        <v>834.1082539</v>
      </c>
      <c r="AA18" s="55">
        <f>IFERROR(VLOOKUP($B18,'RoC12'!$A$1:$B$161,2,0),0)</f>
        <v>0</v>
      </c>
      <c r="AB18" s="58">
        <f>IFERROR(VLOOKUP(AA18,'RoC12'!$B$1:$C$161,2,0),0)</f>
        <v>0</v>
      </c>
      <c r="AC18" s="55">
        <f>IFERROR(VLOOKUP($B18,'RoC13'!$A$1:$B$161,2,0),0)</f>
        <v>0</v>
      </c>
      <c r="AD18" s="58">
        <f>IFERROR(VLOOKUP(AC18,'RoC13'!$B$1:$C$161,2,0),0)</f>
        <v>0</v>
      </c>
      <c r="AE18" s="83" t="str">
        <f>IFERROR(__xludf.DUMMYFUNCTION("""COMPUTED_VALUE"""),"COMBERS")</f>
        <v>COMBERS</v>
      </c>
      <c r="AF18" s="51">
        <f t="shared" si="2"/>
        <v>6483.682586</v>
      </c>
      <c r="AG18" s="112">
        <f>IFERROR(VLOOKUP($AE18,'RoC1'!$A$1:$C$160,3,0),0)</f>
        <v>556.8465902</v>
      </c>
      <c r="AH18" s="112">
        <f>IFERROR(VLOOKUP($AE18,'RoC2'!$A$1:$C$160,3,0),0)</f>
        <v>542.9683752</v>
      </c>
      <c r="AI18" s="112">
        <f>IFERROR(VLOOKUP($AE18,'RoC3'!$A$1:$C$160,3,0),0)</f>
        <v>0</v>
      </c>
      <c r="AJ18" s="112">
        <f>IFERROR(VLOOKUP($AE18,'RoC4'!$A$1:$C$160,3,0),0)</f>
        <v>556.8465902</v>
      </c>
      <c r="AK18" s="112">
        <f>IFERROR(VLOOKUP($AE18,'RoC5'!$A$1:$C$160,3,0),0)</f>
        <v>859.8337816</v>
      </c>
      <c r="AL18" s="112">
        <f>IFERROR(VLOOKUP($AE18,'RoC6'!$A$1:$C$160,3,0),0)</f>
        <v>542.1298157</v>
      </c>
      <c r="AM18" s="112">
        <f>IFERROR(VLOOKUP($AE18,'RoC7'!$A$1:$C$160,3,0),0)</f>
        <v>0</v>
      </c>
      <c r="AN18" s="112">
        <f>IFERROR(VLOOKUP($AE18,'RoC8'!$A$1:$C$160,3,0),0)</f>
        <v>219.9847344</v>
      </c>
      <c r="AO18" s="112">
        <f>IFERROR(VLOOKUP($AE18,'RoC9'!$A$1:$C$160,3,0),0)</f>
        <v>979.4694734</v>
      </c>
      <c r="AP18" s="112">
        <f>IFERROR(VLOOKUP($AE18,'RoC10'!$A$1:$C$160,3,0),0)</f>
        <v>798.5115034</v>
      </c>
      <c r="AQ18" s="112">
        <f>IFERROR(VLOOKUP($AE18,'RoC11'!$A$1:$C$160,3,0),0)</f>
        <v>1360.672103</v>
      </c>
      <c r="AR18" s="58">
        <f>IFERROR(VLOOKUP($AE18,'RoC12'!$A$1:$C$160,3,0),0)</f>
        <v>66.41961897</v>
      </c>
      <c r="AS18" s="58">
        <f>IFERROR(VLOOKUP($AE18,'RoC13'!$A$1:$C$160,3,0),0)</f>
        <v>0</v>
      </c>
    </row>
    <row r="19">
      <c r="A19" s="41">
        <f t="shared" si="1"/>
        <v>18</v>
      </c>
      <c r="B19" s="41" t="s">
        <v>86</v>
      </c>
      <c r="C19" s="51">
        <v>4348.16879543575</v>
      </c>
      <c r="D19" s="51"/>
      <c r="E19" s="55">
        <f>IFERROR(VLOOKUP($B19,'RoC1'!$A$1:$B$160,2,0),"0")</f>
        <v>13</v>
      </c>
      <c r="F19" s="58">
        <f>IFERROR(VLOOKUP(E19,'RoC1'!$B$1:$C$160,2,0),0)</f>
        <v>642.1765909</v>
      </c>
      <c r="G19" s="55">
        <f>IFERROR(VLOOKUP($B19,'RoC2'!$A$1:$B$161,2,0),"0")</f>
        <v>2</v>
      </c>
      <c r="H19" s="58">
        <f>IFERROR(VLOOKUP(G19,'RoC2'!$B$1:$C$161,2,0),0)</f>
        <v>1235.491578</v>
      </c>
      <c r="I19" s="55">
        <f>IFERROR(VLOOKUP($B19,'RoC3'!$A$1:$B$161,2,0),0)</f>
        <v>22</v>
      </c>
      <c r="J19" s="58">
        <f>IFERROR(VLOOKUP(I19,'RoC3'!$B$1:$C$161,2,0),0)</f>
        <v>480.8076185</v>
      </c>
      <c r="K19" s="55">
        <f>IFERROR(VLOOKUP($B19,'RoC4'!$A$1:$B$161,2,0),0)</f>
        <v>40</v>
      </c>
      <c r="L19" s="58">
        <f>IFERROR(VLOOKUP(K19,'RoC4'!$B$1:$C$161,2,0),0)</f>
        <v>246.842907</v>
      </c>
      <c r="M19" s="55">
        <f>IFERROR(VLOOKUP($B19,'RoC5'!$A$1:$B$161,2,0),0)</f>
        <v>41</v>
      </c>
      <c r="N19" s="58">
        <f>IFERROR(VLOOKUP(M19,'RoC5'!$B$1:$C$161,2,0),0)</f>
        <v>210.890101</v>
      </c>
      <c r="O19" s="55">
        <f>IFERROR(VLOOKUP($B19,'RoC6'!$A$1:$B$161,2,0),0)</f>
        <v>0</v>
      </c>
      <c r="P19" s="58">
        <f>IFERROR(VLOOKUP(O19,'RoC6'!$B$1:$C$161,2,0),0)</f>
        <v>0</v>
      </c>
      <c r="Q19" s="55">
        <f>IFERROR(VLOOKUP($B19,'RoC7'!$A$1:$B$161,2,0),0)</f>
        <v>21</v>
      </c>
      <c r="R19" s="58">
        <f>IFERROR(VLOOKUP(Q19,'RoC7'!$B$1:$C$161,2,0),0)</f>
        <v>443.66549</v>
      </c>
      <c r="S19" s="55">
        <f>IFERROR(VLOOKUP($B19,'RoC8'!$A$1:$B$161,2,0),0)</f>
        <v>19</v>
      </c>
      <c r="T19" s="58">
        <f>IFERROR(VLOOKUP(S19,'RoC8'!$B$1:$C$161,2,0),0)</f>
        <v>472.4891997</v>
      </c>
      <c r="U19" s="55">
        <f>IFERROR(VLOOKUP($B19,'RoC9'!$A$1:$B$161,2,0),0)</f>
        <v>0</v>
      </c>
      <c r="V19" s="58">
        <f>IFERROR(VLOOKUP(U19,'RoC9'!$B$1:$C$161,2,0),0)</f>
        <v>0</v>
      </c>
      <c r="W19" s="55">
        <f>IFERROR(VLOOKUP($B19,'RoC10'!$A$1:$B$161,2,0),0)</f>
        <v>43</v>
      </c>
      <c r="X19" s="58">
        <f>IFERROR(VLOOKUP(W19,'RoC10'!$B$1:$C$161,2,0),0)</f>
        <v>169.0702981</v>
      </c>
      <c r="Y19" s="55">
        <f>IFERROR(VLOOKUP($B19,'RoC11'!$A$1:$B$161,2,0),0)</f>
        <v>0</v>
      </c>
      <c r="Z19" s="58">
        <f>IFERROR(VLOOKUP(Y19,'RoC11'!$B$1:$C$161,2,0),0)</f>
        <v>0</v>
      </c>
      <c r="AA19" s="55">
        <f>IFERROR(VLOOKUP($B19,'RoC12'!$A$1:$B$161,2,0),0)</f>
        <v>17</v>
      </c>
      <c r="AB19" s="58">
        <f>IFERROR(VLOOKUP(AA19,'RoC12'!$B$1:$C$161,2,0),0)</f>
        <v>446.7350126</v>
      </c>
      <c r="AC19" s="55">
        <f>IFERROR(VLOOKUP($B19,'RoC13'!$A$1:$B$161,2,0),0)</f>
        <v>0</v>
      </c>
      <c r="AD19" s="58">
        <f>IFERROR(VLOOKUP(AC19,'RoC13'!$B$1:$C$161,2,0),0)</f>
        <v>0</v>
      </c>
      <c r="AE19" s="41" t="str">
        <f>IFERROR(__xludf.DUMMYFUNCTION("""COMPUTED_VALUE"""),"SINGE7")</f>
        <v>SINGE7</v>
      </c>
      <c r="AF19" s="51">
        <f t="shared" si="2"/>
        <v>4208.678631</v>
      </c>
      <c r="AG19" s="112">
        <f>IFERROR(VLOOKUP($AE19,'RoC1'!$A$1:$C$160,3,0),0)</f>
        <v>538.1824073</v>
      </c>
      <c r="AH19" s="112">
        <f>IFERROR(VLOOKUP($AE19,'RoC2'!$A$1:$C$160,3,0),0)</f>
        <v>341.1431968</v>
      </c>
      <c r="AI19" s="112">
        <f>IFERROR(VLOOKUP($AE19,'RoC3'!$A$1:$C$160,3,0),0)</f>
        <v>840.2370212</v>
      </c>
      <c r="AJ19" s="112">
        <f>IFERROR(VLOOKUP($AE19,'RoC4'!$A$1:$C$160,3,0),0)</f>
        <v>597.077456</v>
      </c>
      <c r="AK19" s="112">
        <f>IFERROR(VLOOKUP($AE19,'RoC5'!$A$1:$C$160,3,0),0)</f>
        <v>537.0441009</v>
      </c>
      <c r="AL19" s="112">
        <f>IFERROR(VLOOKUP($AE19,'RoC6'!$A$1:$C$160,3,0),0)</f>
        <v>8.108290359</v>
      </c>
      <c r="AM19" s="112">
        <f>IFERROR(VLOOKUP($AE19,'RoC7'!$A$1:$C$160,3,0),0)</f>
        <v>250.3046186</v>
      </c>
      <c r="AN19" s="112">
        <f>IFERROR(VLOOKUP($AE19,'RoC8'!$A$1:$C$160,3,0),0)</f>
        <v>83.46805682</v>
      </c>
      <c r="AO19" s="112">
        <f>IFERROR(VLOOKUP($AE19,'RoC9'!$A$1:$C$160,3,0),0)</f>
        <v>8.366734136</v>
      </c>
      <c r="AP19" s="112">
        <f>IFERROR(VLOOKUP($AE19,'RoC10'!$A$1:$C$160,3,0),0)</f>
        <v>26.14725988</v>
      </c>
      <c r="AQ19" s="112">
        <f>IFERROR(VLOOKUP($AE19,'RoC11'!$A$1:$C$160,3,0),0)</f>
        <v>778.8303846</v>
      </c>
      <c r="AR19" s="58">
        <f>IFERROR(VLOOKUP($AE19,'RoC12'!$A$1:$C$160,3,0),0)</f>
        <v>216.2441289</v>
      </c>
      <c r="AS19" s="58">
        <f>IFERROR(VLOOKUP($AE19,'RoC13'!$A$1:$C$160,3,0),0)</f>
        <v>0</v>
      </c>
    </row>
    <row r="20" ht="15.75" customHeight="1">
      <c r="A20" s="41">
        <f t="shared" si="1"/>
        <v>19</v>
      </c>
      <c r="B20" s="84" t="s">
        <v>78</v>
      </c>
      <c r="C20" s="51">
        <v>4336.6149394813165</v>
      </c>
      <c r="D20" s="110"/>
      <c r="E20" s="111" t="str">
        <f>IFERROR(VLOOKUP($B20,'RoC1'!$A$1:$B$160,2,0),"0")</f>
        <v>0</v>
      </c>
      <c r="F20" s="112">
        <f>IFERROR(VLOOKUP(E20,'RoC1'!$B$1:$C$160,2,0),0)</f>
        <v>0</v>
      </c>
      <c r="G20" s="111" t="str">
        <f>IFERROR(VLOOKUP($B20,'RoC2'!$A$1:$B$161,2,0),"0")</f>
        <v>0</v>
      </c>
      <c r="H20" s="112">
        <f>IFERROR(VLOOKUP(G20,'RoC2'!$B$1:$C$161,2,0),0)</f>
        <v>0</v>
      </c>
      <c r="I20" s="111">
        <f>IFERROR(VLOOKUP($B20,'RoC3'!$A$1:$B$161,2,0),0)</f>
        <v>0</v>
      </c>
      <c r="J20" s="112">
        <f>IFERROR(VLOOKUP(I20,'RoC3'!$B$1:$C$161,2,0),0)</f>
        <v>0</v>
      </c>
      <c r="K20" s="111">
        <f>IFERROR(VLOOKUP($B20,'RoC4'!$A$1:$B$161,2,0),0)</f>
        <v>19</v>
      </c>
      <c r="L20" s="112">
        <f>IFERROR(VLOOKUP(K20,'RoC4'!$B$1:$C$161,2,0),0)</f>
        <v>520.3377068</v>
      </c>
      <c r="M20" s="111">
        <f>IFERROR(VLOOKUP($B20,'RoC5'!$A$1:$B$161,2,0),0)</f>
        <v>0</v>
      </c>
      <c r="N20" s="112">
        <f>IFERROR(VLOOKUP(M20,'RoC5'!$B$1:$C$161,2,0),0)</f>
        <v>0</v>
      </c>
      <c r="O20" s="111">
        <f>IFERROR(VLOOKUP($B20,'RoC6'!$A$1:$B$161,2,0),0)</f>
        <v>7</v>
      </c>
      <c r="P20" s="112">
        <f>IFERROR(VLOOKUP(O20,'RoC6'!$B$1:$C$161,2,0),0)</f>
        <v>817.7635887</v>
      </c>
      <c r="Q20" s="111">
        <f>IFERROR(VLOOKUP($B20,'RoC7'!$A$1:$B$161,2,0),0)</f>
        <v>24</v>
      </c>
      <c r="R20" s="112">
        <f>IFERROR(VLOOKUP(Q20,'RoC7'!$B$1:$C$161,2,0),0)</f>
        <v>396.0915304</v>
      </c>
      <c r="S20" s="111">
        <f>IFERROR(VLOOKUP($B20,'RoC8'!$A$1:$B$161,2,0),0)</f>
        <v>10</v>
      </c>
      <c r="T20" s="112">
        <f>IFERROR(VLOOKUP(S20,'RoC8'!$B$1:$C$161,2,0),0)</f>
        <v>679.5421106</v>
      </c>
      <c r="U20" s="111">
        <f>IFERROR(VLOOKUP($B20,'RoC9'!$A$1:$B$161,2,0),0)</f>
        <v>0</v>
      </c>
      <c r="V20" s="112">
        <f>IFERROR(VLOOKUP(U20,'RoC9'!$B$1:$C$161,2,0),0)</f>
        <v>0</v>
      </c>
      <c r="W20" s="111">
        <f>IFERROR(VLOOKUP($B20,'RoC10'!$A$1:$B$161,2,0),0)</f>
        <v>15</v>
      </c>
      <c r="X20" s="112">
        <f>IFERROR(VLOOKUP(W20,'RoC10'!$B$1:$C$161,2,0),0)</f>
        <v>562.2079002</v>
      </c>
      <c r="Y20" s="111">
        <f>IFERROR(VLOOKUP($B20,'RoC11'!$A$1:$B$161,2,0),0)</f>
        <v>0</v>
      </c>
      <c r="Z20" s="112">
        <f>IFERROR(VLOOKUP(Y20,'RoC11'!$B$1:$C$161,2,0),0)</f>
        <v>0</v>
      </c>
      <c r="AA20" s="55">
        <f>IFERROR(VLOOKUP($B20,'RoC12'!$A$1:$B$161,2,0),0)</f>
        <v>1</v>
      </c>
      <c r="AB20" s="58">
        <f>IFERROR(VLOOKUP(AA20,'RoC12'!$B$1:$C$161,2,0),0)</f>
        <v>1360.672103</v>
      </c>
      <c r="AC20" s="55">
        <f>IFERROR(VLOOKUP($B20,'RoC13'!$A$1:$B$161,2,0),0)</f>
        <v>0</v>
      </c>
      <c r="AD20" s="58">
        <f>IFERROR(VLOOKUP(AC20,'RoC13'!$B$1:$C$161,2,0),0)</f>
        <v>0</v>
      </c>
      <c r="AE20" s="84" t="str">
        <f>IFERROR(__xludf.DUMMYFUNCTION("""COMPUTED_VALUE"""),"Immond")</f>
        <v>Immond</v>
      </c>
      <c r="AF20" s="51">
        <f t="shared" si="2"/>
        <v>4324.157665</v>
      </c>
      <c r="AG20" s="112">
        <f>IFERROR(VLOOKUP($AE20,'RoC1'!$A$1:$C$160,3,0),0)</f>
        <v>520.3377068</v>
      </c>
      <c r="AH20" s="112">
        <f>IFERROR(VLOOKUP($AE20,'RoC2'!$A$1:$C$160,3,0),0)</f>
        <v>70.9132161</v>
      </c>
      <c r="AI20" s="112">
        <f>IFERROR(VLOOKUP($AE20,'RoC3'!$A$1:$C$160,3,0),0)</f>
        <v>731.9594528</v>
      </c>
      <c r="AJ20" s="112">
        <f>IFERROR(VLOOKUP($AE20,'RoC4'!$A$1:$C$160,3,0),0)</f>
        <v>359.9820964</v>
      </c>
      <c r="AK20" s="112">
        <f>IFERROR(VLOOKUP($AE20,'RoC5'!$A$1:$C$160,3,0),0)</f>
        <v>112.869118</v>
      </c>
      <c r="AL20" s="112">
        <f>IFERROR(VLOOKUP($AE20,'RoC6'!$A$1:$C$160,3,0),0)</f>
        <v>604.6616894</v>
      </c>
      <c r="AM20" s="112">
        <f>IFERROR(VLOOKUP($AE20,'RoC7'!$A$1:$C$160,3,0),0)</f>
        <v>120.910705</v>
      </c>
      <c r="AN20" s="112">
        <f>IFERROR(VLOOKUP($AE20,'RoC8'!$A$1:$C$160,3,0),0)</f>
        <v>360.4050748</v>
      </c>
      <c r="AO20" s="112">
        <f>IFERROR(VLOOKUP($AE20,'RoC9'!$A$1:$C$160,3,0),0)</f>
        <v>808.2903769</v>
      </c>
      <c r="AP20" s="112">
        <f>IFERROR(VLOOKUP($AE20,'RoC10'!$A$1:$C$160,3,0),0)</f>
        <v>502.125476</v>
      </c>
      <c r="AQ20" s="112">
        <f>IFERROR(VLOOKUP($AE20,'RoC11'!$A$1:$C$160,3,0),0)</f>
        <v>202.6159687</v>
      </c>
      <c r="AR20" s="58">
        <f>IFERROR(VLOOKUP($AE20,'RoC12'!$A$1:$C$160,3,0),0)</f>
        <v>77.94674082</v>
      </c>
      <c r="AS20" s="58">
        <f>IFERROR(VLOOKUP($AE20,'RoC13'!$A$1:$C$160,3,0),0)</f>
        <v>0</v>
      </c>
    </row>
    <row r="21" ht="15.75" customHeight="1">
      <c r="A21" s="41">
        <f t="shared" si="1"/>
        <v>20</v>
      </c>
      <c r="B21" s="85" t="s">
        <v>53</v>
      </c>
      <c r="C21" s="51">
        <v>4324.157664683348</v>
      </c>
      <c r="D21" s="110"/>
      <c r="E21" s="111">
        <f>IFERROR(VLOOKUP($B21,'RoC1'!$A$1:$B$160,2,0),"0")</f>
        <v>19</v>
      </c>
      <c r="F21" s="112">
        <f>IFERROR(VLOOKUP(E21,'RoC1'!$B$1:$C$160,2,0),0)</f>
        <v>520.3377068</v>
      </c>
      <c r="G21" s="111">
        <f>IFERROR(VLOOKUP($B21,'RoC2'!$A$1:$B$161,2,0),"0")</f>
        <v>60</v>
      </c>
      <c r="H21" s="112">
        <f>IFERROR(VLOOKUP(G21,'RoC2'!$B$1:$C$161,2,0),0)</f>
        <v>70.9132161</v>
      </c>
      <c r="I21" s="111">
        <f>IFERROR(VLOOKUP($B21,'RoC3'!$A$1:$B$161,2,0),0)</f>
        <v>10</v>
      </c>
      <c r="J21" s="112">
        <f>IFERROR(VLOOKUP(I21,'RoC3'!$B$1:$C$161,2,0),0)</f>
        <v>731.9594528</v>
      </c>
      <c r="K21" s="111">
        <f>IFERROR(VLOOKUP($B21,'RoC4'!$A$1:$B$161,2,0),0)</f>
        <v>30</v>
      </c>
      <c r="L21" s="112">
        <f>IFERROR(VLOOKUP(K21,'RoC4'!$B$1:$C$161,2,0),0)</f>
        <v>359.9820964</v>
      </c>
      <c r="M21" s="111">
        <f>IFERROR(VLOOKUP($B21,'RoC5'!$A$1:$B$161,2,0),0)</f>
        <v>51</v>
      </c>
      <c r="N21" s="112">
        <f>IFERROR(VLOOKUP(M21,'RoC5'!$B$1:$C$161,2,0),0)</f>
        <v>112.869118</v>
      </c>
      <c r="O21" s="111">
        <f>IFERROR(VLOOKUP($B21,'RoC6'!$A$1:$B$161,2,0),0)</f>
        <v>14</v>
      </c>
      <c r="P21" s="112">
        <f>IFERROR(VLOOKUP(O21,'RoC6'!$B$1:$C$161,2,0),0)</f>
        <v>604.6616894</v>
      </c>
      <c r="Q21" s="111">
        <f>IFERROR(VLOOKUP($B21,'RoC7'!$A$1:$B$161,2,0),0)</f>
        <v>47</v>
      </c>
      <c r="R21" s="112">
        <f>IFERROR(VLOOKUP(Q21,'RoC7'!$B$1:$C$161,2,0),0)</f>
        <v>120.910705</v>
      </c>
      <c r="S21" s="111">
        <f>IFERROR(VLOOKUP($B21,'RoC8'!$A$1:$B$161,2,0),0)</f>
        <v>26</v>
      </c>
      <c r="T21" s="112">
        <f>IFERROR(VLOOKUP(S21,'RoC8'!$B$1:$C$161,2,0),0)</f>
        <v>360.4050748</v>
      </c>
      <c r="U21" s="111">
        <f>IFERROR(VLOOKUP($B21,'RoC9'!$A$1:$B$161,2,0),0)</f>
        <v>7</v>
      </c>
      <c r="V21" s="112">
        <f>IFERROR(VLOOKUP(U21,'RoC9'!$B$1:$C$161,2,0),0)</f>
        <v>808.2903769</v>
      </c>
      <c r="W21" s="111">
        <f>IFERROR(VLOOKUP($B21,'RoC10'!$A$1:$B$161,2,0),0)</f>
        <v>18</v>
      </c>
      <c r="X21" s="112">
        <f>IFERROR(VLOOKUP(W21,'RoC10'!$B$1:$C$161,2,0),0)</f>
        <v>502.125476</v>
      </c>
      <c r="Y21" s="111">
        <f>IFERROR(VLOOKUP($B21,'RoC11'!$A$1:$B$161,2,0),0)</f>
        <v>32</v>
      </c>
      <c r="Z21" s="112">
        <f>IFERROR(VLOOKUP(Y21,'RoC11'!$B$1:$C$161,2,0),0)</f>
        <v>202.6159687</v>
      </c>
      <c r="AA21" s="55">
        <f>IFERROR(VLOOKUP($B21,'RoC12'!$A$1:$B$161,2,0),0)</f>
        <v>42</v>
      </c>
      <c r="AB21" s="58">
        <f>IFERROR(VLOOKUP(AA21,'RoC12'!$B$1:$C$161,2,0),0)</f>
        <v>77.94674082</v>
      </c>
      <c r="AC21" s="55">
        <f>IFERROR(VLOOKUP($B21,'RoC13'!$A$1:$B$161,2,0),0)</f>
        <v>0</v>
      </c>
      <c r="AD21" s="58">
        <f>IFERROR(VLOOKUP(AC21,'RoC13'!$B$1:$C$161,2,0),0)</f>
        <v>0</v>
      </c>
      <c r="AE21" s="85" t="str">
        <f>IFERROR(__xludf.DUMMYFUNCTION("""COMPUTED_VALUE"""),"shokooo")</f>
        <v>shokooo</v>
      </c>
      <c r="AF21" s="51">
        <f t="shared" si="2"/>
        <v>4440.87206</v>
      </c>
      <c r="AG21" s="112">
        <f>IFERROR(VLOOKUP($AE21,'RoC1'!$A$1:$C$160,3,0),0)</f>
        <v>503.2240137</v>
      </c>
      <c r="AH21" s="112">
        <f>IFERROR(VLOOKUP($AE21,'RoC2'!$A$1:$C$160,3,0),0)</f>
        <v>404.0460214</v>
      </c>
      <c r="AI21" s="112">
        <f>IFERROR(VLOOKUP($AE21,'RoC3'!$A$1:$C$160,3,0),0)</f>
        <v>1496.872687</v>
      </c>
      <c r="AJ21" s="112">
        <f>IFERROR(VLOOKUP($AE21,'RoC4'!$A$1:$C$160,3,0),0)</f>
        <v>177.8166603</v>
      </c>
      <c r="AK21" s="112">
        <f>IFERROR(VLOOKUP($AE21,'RoC5'!$A$1:$C$160,3,0),0)</f>
        <v>276.6338428</v>
      </c>
      <c r="AL21" s="112">
        <f>IFERROR(VLOOKUP($AE21,'RoC6'!$A$1:$C$160,3,0),0)</f>
        <v>382.3111299</v>
      </c>
      <c r="AM21" s="112">
        <f>IFERROR(VLOOKUP($AE21,'RoC7'!$A$1:$C$160,3,0),0)</f>
        <v>0</v>
      </c>
      <c r="AN21" s="112">
        <f>IFERROR(VLOOKUP($AE21,'RoC8'!$A$1:$C$160,3,0),0)</f>
        <v>0</v>
      </c>
      <c r="AO21" s="112">
        <f>IFERROR(VLOOKUP($AE21,'RoC9'!$A$1:$C$160,3,0),0)</f>
        <v>357.2172542</v>
      </c>
      <c r="AP21" s="112">
        <f>IFERROR(VLOOKUP($AE21,'RoC10'!$A$1:$C$160,3,0),0)</f>
        <v>8.642196058</v>
      </c>
      <c r="AQ21" s="112">
        <f>IFERROR(VLOOKUP($AE21,'RoC11'!$A$1:$C$160,3,0),0)</f>
        <v>834.1082539</v>
      </c>
      <c r="AR21" s="58">
        <f>IFERROR(VLOOKUP($AE21,'RoC12'!$A$1:$C$160,3,0),0)</f>
        <v>0</v>
      </c>
      <c r="AS21" s="58">
        <f>IFERROR(VLOOKUP($AE21,'RoC13'!$A$1:$C$160,3,0),0)</f>
        <v>0</v>
      </c>
    </row>
    <row r="22" ht="15.75" customHeight="1">
      <c r="A22" s="41">
        <f t="shared" si="1"/>
        <v>21</v>
      </c>
      <c r="B22" s="41" t="s">
        <v>90</v>
      </c>
      <c r="C22" s="51">
        <v>4208.6786309955205</v>
      </c>
      <c r="D22" s="110"/>
      <c r="E22" s="111">
        <f>IFERROR(VLOOKUP($B22,'RoC1'!$A$1:$B$160,2,0),"0")</f>
        <v>18</v>
      </c>
      <c r="F22" s="112">
        <f>IFERROR(VLOOKUP(E22,'RoC1'!$B$1:$C$160,2,0),0)</f>
        <v>538.1824073</v>
      </c>
      <c r="G22" s="111">
        <f>IFERROR(VLOOKUP($B22,'RoC2'!$A$1:$B$161,2,0),"0")</f>
        <v>32</v>
      </c>
      <c r="H22" s="112">
        <f>IFERROR(VLOOKUP(G22,'RoC2'!$B$1:$C$161,2,0),0)</f>
        <v>341.1431968</v>
      </c>
      <c r="I22" s="111">
        <f>IFERROR(VLOOKUP($B22,'RoC3'!$A$1:$B$161,2,0),0)</f>
        <v>7</v>
      </c>
      <c r="J22" s="112">
        <f>IFERROR(VLOOKUP(I22,'RoC3'!$B$1:$C$161,2,0),0)</f>
        <v>840.2370212</v>
      </c>
      <c r="K22" s="111">
        <f>IFERROR(VLOOKUP($B22,'RoC4'!$A$1:$B$161,2,0),0)</f>
        <v>15</v>
      </c>
      <c r="L22" s="112">
        <f>IFERROR(VLOOKUP(K22,'RoC4'!$B$1:$C$161,2,0),0)</f>
        <v>597.077456</v>
      </c>
      <c r="M22" s="111">
        <f>IFERROR(VLOOKUP($B22,'RoC5'!$A$1:$B$161,2,0),0)</f>
        <v>17</v>
      </c>
      <c r="N22" s="112">
        <f>IFERROR(VLOOKUP(M22,'RoC5'!$B$1:$C$161,2,0),0)</f>
        <v>537.0441009</v>
      </c>
      <c r="O22" s="111">
        <f>IFERROR(VLOOKUP($B22,'RoC6'!$A$1:$B$161,2,0),0)</f>
        <v>64</v>
      </c>
      <c r="P22" s="112">
        <f>IFERROR(VLOOKUP(O22,'RoC6'!$B$1:$C$161,2,0),0)</f>
        <v>8.108290359</v>
      </c>
      <c r="Q22" s="111">
        <f>IFERROR(VLOOKUP($B22,'RoC7'!$A$1:$B$161,2,0),0)</f>
        <v>35</v>
      </c>
      <c r="R22" s="112">
        <f>IFERROR(VLOOKUP(Q22,'RoC7'!$B$1:$C$161,2,0),0)</f>
        <v>250.3046186</v>
      </c>
      <c r="S22" s="111">
        <f>IFERROR(VLOOKUP($B22,'RoC8'!$A$1:$B$161,2,0),0)</f>
        <v>50</v>
      </c>
      <c r="T22" s="112">
        <f>IFERROR(VLOOKUP(S22,'RoC8'!$B$1:$C$161,2,0),0)</f>
        <v>83.46805682</v>
      </c>
      <c r="U22" s="111">
        <f>IFERROR(VLOOKUP($B22,'RoC9'!$A$1:$B$161,2,0),0)</f>
        <v>62</v>
      </c>
      <c r="V22" s="112">
        <f>IFERROR(VLOOKUP(U22,'RoC9'!$B$1:$C$161,2,0),0)</f>
        <v>8.366734136</v>
      </c>
      <c r="W22" s="111">
        <f>IFERROR(VLOOKUP($B22,'RoC10'!$A$1:$B$161,2,0),0)</f>
        <v>58</v>
      </c>
      <c r="X22" s="112">
        <f>IFERROR(VLOOKUP(W22,'RoC10'!$B$1:$C$161,2,0),0)</f>
        <v>26.14725988</v>
      </c>
      <c r="Y22" s="111">
        <f>IFERROR(VLOOKUP($B22,'RoC11'!$A$1:$B$161,2,0),0)</f>
        <v>6</v>
      </c>
      <c r="Z22" s="112">
        <f>IFERROR(VLOOKUP(Y22,'RoC11'!$B$1:$C$161,2,0),0)</f>
        <v>778.8303846</v>
      </c>
      <c r="AA22" s="55">
        <f>IFERROR(VLOOKUP($B22,'RoC12'!$A$1:$B$161,2,0),0)</f>
        <v>31</v>
      </c>
      <c r="AB22" s="58">
        <f>IFERROR(VLOOKUP(AA22,'RoC12'!$B$1:$C$161,2,0),0)</f>
        <v>216.2441289</v>
      </c>
      <c r="AC22" s="55">
        <f>IFERROR(VLOOKUP($B22,'RoC13'!$A$1:$B$161,2,0),0)</f>
        <v>0</v>
      </c>
      <c r="AD22" s="58">
        <f>IFERROR(VLOOKUP(AC22,'RoC13'!$B$1:$C$161,2,0),0)</f>
        <v>0</v>
      </c>
      <c r="AE22" s="41" t="str">
        <f>IFERROR(__xludf.DUMMYFUNCTION("""COMPUTED_VALUE"""),"JM-Chatte")</f>
        <v>JM-Chatte</v>
      </c>
      <c r="AF22" s="51">
        <f t="shared" si="2"/>
        <v>5914.830283</v>
      </c>
      <c r="AG22" s="112">
        <f>IFERROR(VLOOKUP($AE22,'RoC1'!$A$1:$C$160,3,0),0)</f>
        <v>486.7664679</v>
      </c>
      <c r="AH22" s="112">
        <f>IFERROR(VLOOKUP($AE22,'RoC2'!$A$1:$C$160,3,0),0)</f>
        <v>1491.184559</v>
      </c>
      <c r="AI22" s="112">
        <f>IFERROR(VLOOKUP($AE22,'RoC3'!$A$1:$C$160,3,0),0)</f>
        <v>290.2680813</v>
      </c>
      <c r="AJ22" s="112">
        <f>IFERROR(VLOOKUP($AE22,'RoC4'!$A$1:$C$160,3,0),0)</f>
        <v>470.9011818</v>
      </c>
      <c r="AK22" s="112">
        <f>IFERROR(VLOOKUP($AE22,'RoC5'!$A$1:$C$160,3,0),0)</f>
        <v>200.509374</v>
      </c>
      <c r="AL22" s="112">
        <f>IFERROR(VLOOKUP($AE22,'RoC6'!$A$1:$C$160,3,0),0)</f>
        <v>628.0464881</v>
      </c>
      <c r="AM22" s="112">
        <f>IFERROR(VLOOKUP($AE22,'RoC7'!$A$1:$C$160,3,0),0)</f>
        <v>262.2101412</v>
      </c>
      <c r="AN22" s="112">
        <f>IFERROR(VLOOKUP($AE22,'RoC8'!$A$1:$C$160,3,0),0)</f>
        <v>1049.368463</v>
      </c>
      <c r="AO22" s="112">
        <f>IFERROR(VLOOKUP($AE22,'RoC9'!$A$1:$C$160,3,0),0)</f>
        <v>618.2128922</v>
      </c>
      <c r="AP22" s="112">
        <f>IFERROR(VLOOKUP($AE22,'RoC10'!$A$1:$C$160,3,0),0)</f>
        <v>417.3626342</v>
      </c>
      <c r="AQ22" s="112">
        <f>IFERROR(VLOOKUP($AE22,'RoC11'!$A$1:$C$160,3,0),0)</f>
        <v>0</v>
      </c>
      <c r="AR22" s="58">
        <f>IFERROR(VLOOKUP($AE22,'RoC12'!$A$1:$C$160,3,0),0)</f>
        <v>0</v>
      </c>
      <c r="AS22" s="58">
        <f>IFERROR(VLOOKUP($AE22,'RoC13'!$A$1:$C$160,3,0),0)</f>
        <v>0</v>
      </c>
    </row>
    <row r="23" ht="15.75" customHeight="1">
      <c r="A23" s="41">
        <f t="shared" si="1"/>
        <v>22</v>
      </c>
      <c r="B23" s="41" t="s">
        <v>51</v>
      </c>
      <c r="C23" s="51">
        <v>4193.524416970137</v>
      </c>
      <c r="D23" s="110"/>
      <c r="E23" s="111">
        <f>IFERROR(VLOOKUP($B23,'RoC1'!$A$1:$B$160,2,0),"0")</f>
        <v>5</v>
      </c>
      <c r="F23" s="112">
        <f>IFERROR(VLOOKUP(E23,'RoC1'!$B$1:$C$160,2,0),0)</f>
        <v>934.0619204</v>
      </c>
      <c r="G23" s="111">
        <f>IFERROR(VLOOKUP($B23,'RoC2'!$A$1:$B$161,2,0),"0")</f>
        <v>47</v>
      </c>
      <c r="H23" s="112">
        <f>IFERROR(VLOOKUP(G23,'RoC2'!$B$1:$C$161,2,0),0)</f>
        <v>184.2556024</v>
      </c>
      <c r="I23" s="111">
        <f>IFERROR(VLOOKUP($B23,'RoC3'!$A$1:$B$161,2,0),0)</f>
        <v>25</v>
      </c>
      <c r="J23" s="112">
        <f>IFERROR(VLOOKUP(I23,'RoC3'!$B$1:$C$161,2,0),0)</f>
        <v>436.5794456</v>
      </c>
      <c r="K23" s="111">
        <f>IFERROR(VLOOKUP($B23,'RoC4'!$A$1:$B$161,2,0),0)</f>
        <v>53</v>
      </c>
      <c r="L23" s="112">
        <f>IFERROR(VLOOKUP(K23,'RoC4'!$B$1:$C$161,2,0),0)</f>
        <v>123.2536844</v>
      </c>
      <c r="M23" s="111">
        <f>IFERROR(VLOOKUP($B23,'RoC5'!$A$1:$B$161,2,0),0)</f>
        <v>16</v>
      </c>
      <c r="N23" s="112">
        <f>IFERROR(VLOOKUP(M23,'RoC5'!$B$1:$C$161,2,0),0)</f>
        <v>556.8465902</v>
      </c>
      <c r="O23" s="111">
        <f>IFERROR(VLOOKUP($B23,'RoC6'!$A$1:$B$161,2,0),0)</f>
        <v>21</v>
      </c>
      <c r="P23" s="112">
        <f>IFERROR(VLOOKUP(O23,'RoC6'!$B$1:$C$161,2,0),0)</f>
        <v>471.3810709</v>
      </c>
      <c r="Q23" s="111">
        <f>IFERROR(VLOOKUP($B23,'RoC7'!$A$1:$B$161,2,0),0)</f>
        <v>0</v>
      </c>
      <c r="R23" s="112">
        <f>IFERROR(VLOOKUP(Q23,'RoC7'!$B$1:$C$161,2,0),0)</f>
        <v>0</v>
      </c>
      <c r="S23" s="111">
        <f>IFERROR(VLOOKUP($B23,'RoC8'!$A$1:$B$161,2,0),0)</f>
        <v>27</v>
      </c>
      <c r="T23" s="112">
        <f>IFERROR(VLOOKUP(S23,'RoC8'!$B$1:$C$161,2,0),0)</f>
        <v>346.2018083</v>
      </c>
      <c r="U23" s="111">
        <f>IFERROR(VLOOKUP($B23,'RoC9'!$A$1:$B$161,2,0),0)</f>
        <v>18</v>
      </c>
      <c r="V23" s="112">
        <f>IFERROR(VLOOKUP(U23,'RoC9'!$B$1:$C$161,2,0),0)</f>
        <v>512.9184</v>
      </c>
      <c r="W23" s="111">
        <f>IFERROR(VLOOKUP($B23,'RoC10'!$A$1:$B$161,2,0),0)</f>
        <v>28</v>
      </c>
      <c r="X23" s="112">
        <f>IFERROR(VLOOKUP(W23,'RoC10'!$B$1:$C$161,2,0),0)</f>
        <v>345.0534382</v>
      </c>
      <c r="Y23" s="111">
        <f>IFERROR(VLOOKUP($B23,'RoC11'!$A$1:$B$161,2,0),0)</f>
        <v>30</v>
      </c>
      <c r="Z23" s="112">
        <f>IFERROR(VLOOKUP(Y23,'RoC11'!$B$1:$C$161,2,0),0)</f>
        <v>230.1365142</v>
      </c>
      <c r="AA23" s="55">
        <f>IFERROR(VLOOKUP($B23,'RoC12'!$A$1:$B$161,2,0),0)</f>
        <v>34</v>
      </c>
      <c r="AB23" s="58">
        <f>IFERROR(VLOOKUP(AA23,'RoC12'!$B$1:$C$161,2,0),0)</f>
        <v>176.0896269</v>
      </c>
      <c r="AC23" s="55">
        <f>IFERROR(VLOOKUP($B23,'RoC13'!$A$1:$B$161,2,0),0)</f>
        <v>0</v>
      </c>
      <c r="AD23" s="58">
        <f>IFERROR(VLOOKUP(AC23,'RoC13'!$B$1:$C$161,2,0),0)</f>
        <v>0</v>
      </c>
      <c r="AE23" s="41" t="str">
        <f>IFERROR(__xludf.DUMMYFUNCTION("""COMPUTED_VALUE"""),"Baloo-R")</f>
        <v>Baloo-R</v>
      </c>
      <c r="AF23" s="51">
        <f t="shared" si="2"/>
        <v>2440.153105</v>
      </c>
      <c r="AG23" s="112">
        <f>IFERROR(VLOOKUP($AE23,'RoC1'!$A$1:$C$160,3,0),0)</f>
        <v>470.9011818</v>
      </c>
      <c r="AH23" s="112">
        <f>IFERROR(VLOOKUP($AE23,'RoC2'!$A$1:$C$160,3,0),0)</f>
        <v>0</v>
      </c>
      <c r="AI23" s="112">
        <f>IFERROR(VLOOKUP($AE23,'RoC3'!$A$1:$C$160,3,0),0)</f>
        <v>764.0204462</v>
      </c>
      <c r="AJ23" s="112">
        <f>IFERROR(VLOOKUP($AE23,'RoC4'!$A$1:$C$160,3,0),0)</f>
        <v>0</v>
      </c>
      <c r="AK23" s="112">
        <f>IFERROR(VLOOKUP($AE23,'RoC5'!$A$1:$C$160,3,0),0)</f>
        <v>0</v>
      </c>
      <c r="AL23" s="112">
        <f>IFERROR(VLOOKUP($AE23,'RoC6'!$A$1:$C$160,3,0),0)</f>
        <v>0</v>
      </c>
      <c r="AM23" s="112">
        <f>IFERROR(VLOOKUP($AE23,'RoC7'!$A$1:$C$160,3,0),0)</f>
        <v>0</v>
      </c>
      <c r="AN23" s="112">
        <f>IFERROR(VLOOKUP($AE23,'RoC8'!$A$1:$C$160,3,0),0)</f>
        <v>143.6310663</v>
      </c>
      <c r="AO23" s="112">
        <f>IFERROR(VLOOKUP($AE23,'RoC9'!$A$1:$C$160,3,0),0)</f>
        <v>124.231837</v>
      </c>
      <c r="AP23" s="112">
        <f>IFERROR(VLOOKUP($AE23,'RoC10'!$A$1:$C$160,3,0),0)</f>
        <v>372.8092115</v>
      </c>
      <c r="AQ23" s="112">
        <f>IFERROR(VLOOKUP($AE23,'RoC11'!$A$1:$C$160,3,0),0)</f>
        <v>426.6343418</v>
      </c>
      <c r="AR23" s="58">
        <f>IFERROR(VLOOKUP($AE23,'RoC12'!$A$1:$C$160,3,0),0)</f>
        <v>137.9250209</v>
      </c>
      <c r="AS23" s="58">
        <f>IFERROR(VLOOKUP($AE23,'RoC13'!$A$1:$C$160,3,0),0)</f>
        <v>0</v>
      </c>
    </row>
    <row r="24" ht="15.75" customHeight="1">
      <c r="A24" s="41">
        <f t="shared" si="1"/>
        <v>23</v>
      </c>
      <c r="B24" s="41" t="s">
        <v>56</v>
      </c>
      <c r="C24" s="51">
        <v>4136.11315597736</v>
      </c>
      <c r="D24" s="110"/>
      <c r="E24" s="111">
        <f>IFERROR(VLOOKUP($B24,'RoC1'!$A$1:$B$160,2,0),"0")</f>
        <v>14</v>
      </c>
      <c r="F24" s="112">
        <f>IFERROR(VLOOKUP(E24,'RoC1'!$B$1:$C$160,2,0),0)</f>
        <v>618.926916</v>
      </c>
      <c r="G24" s="111" t="str">
        <f>IFERROR(VLOOKUP($B24,'RoC2'!$A$1:$B$161,2,0),"0")</f>
        <v>0</v>
      </c>
      <c r="H24" s="112">
        <f>IFERROR(VLOOKUP(G24,'RoC2'!$B$1:$C$161,2,0),0)</f>
        <v>0</v>
      </c>
      <c r="I24" s="111">
        <f>IFERROR(VLOOKUP($B24,'RoC3'!$A$1:$B$161,2,0),0)</f>
        <v>16</v>
      </c>
      <c r="J24" s="112">
        <f>IFERROR(VLOOKUP(I24,'RoC3'!$B$1:$C$161,2,0),0)</f>
        <v>585.7327907</v>
      </c>
      <c r="K24" s="111">
        <f>IFERROR(VLOOKUP($B24,'RoC4'!$A$1:$B$161,2,0),0)</f>
        <v>20</v>
      </c>
      <c r="L24" s="112">
        <f>IFERROR(VLOOKUP(K24,'RoC4'!$B$1:$C$161,2,0),0)</f>
        <v>503.2240137</v>
      </c>
      <c r="M24" s="111">
        <f>IFERROR(VLOOKUP($B24,'RoC5'!$A$1:$B$161,2,0),0)</f>
        <v>2</v>
      </c>
      <c r="N24" s="112">
        <f>IFERROR(VLOOKUP(M24,'RoC5'!$B$1:$C$161,2,0),0)</f>
        <v>1209.646612</v>
      </c>
      <c r="O24" s="111">
        <f>IFERROR(VLOOKUP($B24,'RoC6'!$A$1:$B$161,2,0),0)</f>
        <v>38</v>
      </c>
      <c r="P24" s="112">
        <f>IFERROR(VLOOKUP(O24,'RoC6'!$B$1:$C$161,2,0),0)</f>
        <v>249.3975317</v>
      </c>
      <c r="Q24" s="111">
        <f>IFERROR(VLOOKUP($B24,'RoC7'!$A$1:$B$161,2,0),0)</f>
        <v>41</v>
      </c>
      <c r="R24" s="112">
        <f>IFERROR(VLOOKUP(Q24,'RoC7'!$B$1:$C$161,2,0),0)</f>
        <v>182.8535947</v>
      </c>
      <c r="S24" s="111">
        <f>IFERROR(VLOOKUP($B24,'RoC8'!$A$1:$B$161,2,0),0)</f>
        <v>22</v>
      </c>
      <c r="T24" s="112">
        <f>IFERROR(VLOOKUP(S24,'RoC8'!$B$1:$C$161,2,0),0)</f>
        <v>421.3241454</v>
      </c>
      <c r="U24" s="111">
        <f>IFERROR(VLOOKUP($B24,'RoC9'!$A$1:$B$161,2,0),0)</f>
        <v>38</v>
      </c>
      <c r="V24" s="112">
        <f>IFERROR(VLOOKUP(U24,'RoC9'!$B$1:$C$161,2,0),0)</f>
        <v>236.4002877</v>
      </c>
      <c r="W24" s="111">
        <f>IFERROR(VLOOKUP($B24,'RoC10'!$A$1:$B$161,2,0),0)</f>
        <v>47</v>
      </c>
      <c r="X24" s="112">
        <f>IFERROR(VLOOKUP(W24,'RoC10'!$B$1:$C$161,2,0),0)</f>
        <v>128.6072638</v>
      </c>
      <c r="Y24" s="111">
        <f>IFERROR(VLOOKUP($B24,'RoC11'!$A$1:$B$161,2,0),0)</f>
        <v>0</v>
      </c>
      <c r="Z24" s="112">
        <f>IFERROR(VLOOKUP(Y24,'RoC11'!$B$1:$C$161,2,0),0)</f>
        <v>0</v>
      </c>
      <c r="AA24" s="55">
        <f>IFERROR(VLOOKUP($B24,'RoC12'!$A$1:$B$161,2,0),0)</f>
        <v>0</v>
      </c>
      <c r="AB24" s="58">
        <f>IFERROR(VLOOKUP(AA24,'RoC12'!$B$1:$C$161,2,0),0)</f>
        <v>0</v>
      </c>
      <c r="AC24" s="55">
        <f>IFERROR(VLOOKUP($B24,'RoC13'!$A$1:$B$161,2,0),0)</f>
        <v>0</v>
      </c>
      <c r="AD24" s="58">
        <f>IFERROR(VLOOKUP(AC24,'RoC13'!$B$1:$C$161,2,0),0)</f>
        <v>0</v>
      </c>
      <c r="AE24" s="41" t="str">
        <f>IFERROR(__xludf.DUMMYFUNCTION("""COMPUTED_VALUE"""),"Nanny on pe")</f>
        <v>Nanny on pe</v>
      </c>
      <c r="AF24" s="51">
        <f t="shared" si="2"/>
        <v>7055.194673</v>
      </c>
      <c r="AG24" s="112">
        <f>IFERROR(VLOOKUP($AE24,'RoC1'!$A$1:$C$160,3,0),0)</f>
        <v>455.573206</v>
      </c>
      <c r="AH24" s="112">
        <f>IFERROR(VLOOKUP($AE24,'RoC2'!$A$1:$C$160,3,0),0)</f>
        <v>491.7098396</v>
      </c>
      <c r="AI24" s="112">
        <f>IFERROR(VLOOKUP($AE24,'RoC3'!$A$1:$C$160,3,0),0)</f>
        <v>1240.472632</v>
      </c>
      <c r="AJ24" s="112">
        <f>IFERROR(VLOOKUP($AE24,'RoC4'!$A$1:$C$160,3,0),0)</f>
        <v>538.1824073</v>
      </c>
      <c r="AK24" s="112">
        <f>IFERROR(VLOOKUP($AE24,'RoC5'!$A$1:$C$160,3,0),0)</f>
        <v>1461.722299</v>
      </c>
      <c r="AL24" s="112">
        <f>IFERROR(VLOOKUP($AE24,'RoC6'!$A$1:$C$160,3,0),0)</f>
        <v>741.4838318</v>
      </c>
      <c r="AM24" s="112">
        <f>IFERROR(VLOOKUP($AE24,'RoC7'!$A$1:$C$160,3,0),0)</f>
        <v>556.8465902</v>
      </c>
      <c r="AN24" s="112">
        <f>IFERROR(VLOOKUP($AE24,'RoC8'!$A$1:$C$160,3,0),0)</f>
        <v>490.8920798</v>
      </c>
      <c r="AO24" s="112">
        <f>IFERROR(VLOOKUP($AE24,'RoC9'!$A$1:$C$160,3,0),0)</f>
        <v>87.01315659</v>
      </c>
      <c r="AP24" s="112">
        <f>IFERROR(VLOOKUP($AE24,'RoC10'!$A$1:$C$160,3,0),0)</f>
        <v>387.2392994</v>
      </c>
      <c r="AQ24" s="112">
        <f>IFERROR(VLOOKUP($AE24,'RoC11'!$A$1:$C$160,3,0),0)</f>
        <v>691.0724873</v>
      </c>
      <c r="AR24" s="58">
        <f>IFERROR(VLOOKUP($AE24,'RoC12'!$A$1:$C$160,3,0),0)</f>
        <v>353.4030858</v>
      </c>
      <c r="AS24" s="58">
        <f>IFERROR(VLOOKUP($AE24,'RoC13'!$A$1:$C$160,3,0),0)</f>
        <v>0</v>
      </c>
    </row>
    <row r="25" ht="15.75" customHeight="1">
      <c r="A25" s="41">
        <f t="shared" si="1"/>
        <v>24</v>
      </c>
      <c r="B25" s="41" t="s">
        <v>55</v>
      </c>
      <c r="C25" s="51">
        <v>4134.781016045437</v>
      </c>
      <c r="D25" s="110"/>
      <c r="E25" s="111">
        <f>IFERROR(VLOOKUP($B25,'RoC1'!$A$1:$B$160,2,0),"0")</f>
        <v>25</v>
      </c>
      <c r="F25" s="112">
        <f>IFERROR(VLOOKUP(E25,'RoC1'!$B$1:$C$160,2,0),0)</f>
        <v>426.3449</v>
      </c>
      <c r="G25" s="111">
        <f>IFERROR(VLOOKUP($B25,'RoC2'!$A$1:$B$161,2,0),"0")</f>
        <v>59</v>
      </c>
      <c r="H25" s="112">
        <f>IFERROR(VLOOKUP(G25,'RoC2'!$B$1:$C$161,2,0),0)</f>
        <v>79.1242274</v>
      </c>
      <c r="I25" s="111">
        <f>IFERROR(VLOOKUP($B25,'RoC3'!$A$1:$B$161,2,0),0)</f>
        <v>0</v>
      </c>
      <c r="J25" s="112">
        <f>IFERROR(VLOOKUP(I25,'RoC3'!$B$1:$C$161,2,0),0)</f>
        <v>0</v>
      </c>
      <c r="K25" s="111">
        <f>IFERROR(VLOOKUP($B25,'RoC4'!$A$1:$B$161,2,0),0)</f>
        <v>0</v>
      </c>
      <c r="L25" s="112">
        <f>IFERROR(VLOOKUP(K25,'RoC4'!$B$1:$C$161,2,0),0)</f>
        <v>0</v>
      </c>
      <c r="M25" s="111">
        <f>IFERROR(VLOOKUP($B25,'RoC5'!$A$1:$B$161,2,0),0)</f>
        <v>24</v>
      </c>
      <c r="N25" s="112">
        <f>IFERROR(VLOOKUP(M25,'RoC5'!$B$1:$C$161,2,0),0)</f>
        <v>419.3064122</v>
      </c>
      <c r="O25" s="111">
        <f>IFERROR(VLOOKUP($B25,'RoC6'!$A$1:$B$161,2,0),0)</f>
        <v>37</v>
      </c>
      <c r="P25" s="112">
        <f>IFERROR(VLOOKUP(O25,'RoC6'!$B$1:$C$161,2,0),0)</f>
        <v>260.3645703</v>
      </c>
      <c r="Q25" s="111">
        <f>IFERROR(VLOOKUP($B25,'RoC7'!$A$1:$B$161,2,0),0)</f>
        <v>23</v>
      </c>
      <c r="R25" s="112">
        <f>IFERROR(VLOOKUP(Q25,'RoC7'!$B$1:$C$161,2,0),0)</f>
        <v>411.4486396</v>
      </c>
      <c r="S25" s="111">
        <f>IFERROR(VLOOKUP($B25,'RoC8'!$A$1:$B$161,2,0),0)</f>
        <v>2</v>
      </c>
      <c r="T25" s="112">
        <f>IFERROR(VLOOKUP(S25,'RoC8'!$B$1:$C$161,2,0),0)</f>
        <v>1182.05491</v>
      </c>
      <c r="U25" s="111">
        <f>IFERROR(VLOOKUP($B25,'RoC9'!$A$1:$B$161,2,0),0)</f>
        <v>27</v>
      </c>
      <c r="V25" s="112">
        <f>IFERROR(VLOOKUP(U25,'RoC9'!$B$1:$C$161,2,0),0)</f>
        <v>370.7792751</v>
      </c>
      <c r="W25" s="111">
        <f>IFERROR(VLOOKUP($B25,'RoC10'!$A$1:$B$161,2,0),0)</f>
        <v>22</v>
      </c>
      <c r="X25" s="112">
        <f>IFERROR(VLOOKUP(W25,'RoC10'!$B$1:$C$161,2,0),0)</f>
        <v>433.1325916</v>
      </c>
      <c r="Y25" s="111">
        <f>IFERROR(VLOOKUP($B25,'RoC11'!$A$1:$B$161,2,0),0)</f>
        <v>38</v>
      </c>
      <c r="Z25" s="112">
        <f>IFERROR(VLOOKUP(Y25,'RoC11'!$B$1:$C$161,2,0),0)</f>
        <v>125.5911478</v>
      </c>
      <c r="AA25" s="55">
        <f>IFERROR(VLOOKUP($B25,'RoC12'!$A$1:$B$161,2,0),0)</f>
        <v>18</v>
      </c>
      <c r="AB25" s="58">
        <f>IFERROR(VLOOKUP(AA25,'RoC12'!$B$1:$C$161,2,0),0)</f>
        <v>426.6343418</v>
      </c>
      <c r="AC25" s="55">
        <f>IFERROR(VLOOKUP($B25,'RoC13'!$A$1:$B$161,2,0),0)</f>
        <v>0</v>
      </c>
      <c r="AD25" s="58">
        <f>IFERROR(VLOOKUP(AC25,'RoC13'!$B$1:$C$161,2,0),0)</f>
        <v>0</v>
      </c>
      <c r="AE25" s="41" t="str">
        <f>IFERROR(__xludf.DUMMYFUNCTION("""COMPUTED_VALUE"""),"Mistral86")</f>
        <v>Mistral86</v>
      </c>
      <c r="AF25" s="51">
        <f t="shared" si="2"/>
        <v>931.6762094</v>
      </c>
      <c r="AG25" s="112">
        <f>IFERROR(VLOOKUP($AE25,'RoC1'!$A$1:$C$160,3,0),0)</f>
        <v>440.7349437</v>
      </c>
      <c r="AH25" s="112">
        <f>IFERROR(VLOOKUP($AE25,'RoC2'!$A$1:$C$160,3,0),0)</f>
        <v>0</v>
      </c>
      <c r="AI25" s="112">
        <f>IFERROR(VLOOKUP($AE25,'RoC3'!$A$1:$C$160,3,0),0)</f>
        <v>0</v>
      </c>
      <c r="AJ25" s="112">
        <f>IFERROR(VLOOKUP($AE25,'RoC4'!$A$1:$C$160,3,0),0)</f>
        <v>0</v>
      </c>
      <c r="AK25" s="112">
        <f>IFERROR(VLOOKUP($AE25,'RoC5'!$A$1:$C$160,3,0),0)</f>
        <v>59.10900503</v>
      </c>
      <c r="AL25" s="112">
        <f>IFERROR(VLOOKUP($AE25,'RoC6'!$A$1:$C$160,3,0),0)</f>
        <v>93.06117488</v>
      </c>
      <c r="AM25" s="112">
        <f>IFERROR(VLOOKUP($AE25,'RoC7'!$A$1:$C$160,3,0),0)</f>
        <v>338.7710858</v>
      </c>
      <c r="AN25" s="112">
        <f>IFERROR(VLOOKUP($AE25,'RoC8'!$A$1:$C$160,3,0),0)</f>
        <v>0</v>
      </c>
      <c r="AO25" s="112">
        <f>IFERROR(VLOOKUP($AE25,'RoC9'!$A$1:$C$160,3,0),0)</f>
        <v>0</v>
      </c>
      <c r="AP25" s="112">
        <f>IFERROR(VLOOKUP($AE25,'RoC10'!$A$1:$C$160,3,0),0)</f>
        <v>0</v>
      </c>
      <c r="AQ25" s="112">
        <f>IFERROR(VLOOKUP($AE25,'RoC11'!$A$1:$C$160,3,0),0)</f>
        <v>0</v>
      </c>
      <c r="AR25" s="58">
        <f>IFERROR(VLOOKUP($AE25,'RoC12'!$A$1:$C$160,3,0),0)</f>
        <v>0</v>
      </c>
      <c r="AS25" s="58">
        <f>IFERROR(VLOOKUP($AE25,'RoC13'!$A$1:$C$160,3,0),0)</f>
        <v>0</v>
      </c>
    </row>
    <row r="26" ht="15.75" customHeight="1">
      <c r="A26" s="41">
        <f t="shared" si="1"/>
        <v>25</v>
      </c>
      <c r="B26" s="41" t="s">
        <v>87</v>
      </c>
      <c r="C26" s="51">
        <v>3972.6532774933494</v>
      </c>
      <c r="D26" s="110"/>
      <c r="E26" s="111">
        <f>IFERROR(VLOOKUP($B26,'RoC1'!$A$1:$B$160,2,0),"0")</f>
        <v>28</v>
      </c>
      <c r="F26" s="112">
        <f>IFERROR(VLOOKUP(E26,'RoC1'!$B$1:$C$160,2,0),0)</f>
        <v>385.5210555</v>
      </c>
      <c r="G26" s="111">
        <f>IFERROR(VLOOKUP($B26,'RoC2'!$A$1:$B$161,2,0),"0")</f>
        <v>62</v>
      </c>
      <c r="H26" s="112">
        <f>IFERROR(VLOOKUP(G26,'RoC2'!$B$1:$C$161,2,0),0)</f>
        <v>54.70444333</v>
      </c>
      <c r="I26" s="111">
        <f>IFERROR(VLOOKUP($B26,'RoC3'!$A$1:$B$161,2,0),0)</f>
        <v>18</v>
      </c>
      <c r="J26" s="112">
        <f>IFERROR(VLOOKUP(I26,'RoC3'!$B$1:$C$161,2,0),0)</f>
        <v>547.672571</v>
      </c>
      <c r="K26" s="111">
        <f>IFERROR(VLOOKUP($B26,'RoC4'!$A$1:$B$161,2,0),0)</f>
        <v>12</v>
      </c>
      <c r="L26" s="112">
        <f>IFERROR(VLOOKUP(K26,'RoC4'!$B$1:$C$161,2,0),0)</f>
        <v>667.0683484</v>
      </c>
      <c r="M26" s="111">
        <f>IFERROR(VLOOKUP($B26,'RoC5'!$A$1:$B$161,2,0),0)</f>
        <v>56</v>
      </c>
      <c r="N26" s="112">
        <f>IFERROR(VLOOKUP(M26,'RoC5'!$B$1:$C$161,2,0),0)</f>
        <v>67.85272646</v>
      </c>
      <c r="O26" s="111">
        <f>IFERROR(VLOOKUP($B26,'RoC6'!$A$1:$B$161,2,0),0)</f>
        <v>36</v>
      </c>
      <c r="P26" s="112">
        <f>IFERROR(VLOOKUP(O26,'RoC6'!$B$1:$C$161,2,0),0)</f>
        <v>271.51677</v>
      </c>
      <c r="Q26" s="111">
        <f>IFERROR(VLOOKUP($B26,'RoC7'!$A$1:$B$161,2,0),0)</f>
        <v>2</v>
      </c>
      <c r="R26" s="112">
        <f>IFERROR(VLOOKUP(Q26,'RoC7'!$B$1:$C$161,2,0),0)</f>
        <v>1187.726265</v>
      </c>
      <c r="S26" s="111">
        <f>IFERROR(VLOOKUP($B26,'RoC8'!$A$1:$B$161,2,0),0)</f>
        <v>51</v>
      </c>
      <c r="T26" s="112">
        <f>IFERROR(VLOOKUP(S26,'RoC8'!$B$1:$C$161,2,0),0)</f>
        <v>73.82742781</v>
      </c>
      <c r="U26" s="111">
        <f>IFERROR(VLOOKUP($B26,'RoC9'!$A$1:$B$161,2,0),0)</f>
        <v>0</v>
      </c>
      <c r="V26" s="112">
        <f>IFERROR(VLOOKUP(U26,'RoC9'!$B$1:$C$161,2,0),0)</f>
        <v>0</v>
      </c>
      <c r="W26" s="111">
        <f>IFERROR(VLOOKUP($B26,'RoC10'!$A$1:$B$161,2,0),0)</f>
        <v>54</v>
      </c>
      <c r="X26" s="112">
        <f>IFERROR(VLOOKUP(W26,'RoC10'!$B$1:$C$161,2,0),0)</f>
        <v>62.10999971</v>
      </c>
      <c r="Y26" s="111">
        <f>IFERROR(VLOOKUP($B26,'RoC11'!$A$1:$B$161,2,0),0)</f>
        <v>0</v>
      </c>
      <c r="Z26" s="112">
        <f>IFERROR(VLOOKUP(Y26,'RoC11'!$B$1:$C$161,2,0),0)</f>
        <v>0</v>
      </c>
      <c r="AA26" s="55">
        <f>IFERROR(VLOOKUP($B26,'RoC12'!$A$1:$B$161,2,0),0)</f>
        <v>9</v>
      </c>
      <c r="AB26" s="58">
        <f>IFERROR(VLOOKUP(AA26,'RoC12'!$B$1:$C$161,2,0),0)</f>
        <v>654.6536707</v>
      </c>
      <c r="AC26" s="55">
        <f>IFERROR(VLOOKUP($B26,'RoC13'!$A$1:$B$161,2,0),0)</f>
        <v>0</v>
      </c>
      <c r="AD26" s="58">
        <f>IFERROR(VLOOKUP(AC26,'RoC13'!$B$1:$C$161,2,0),0)</f>
        <v>0</v>
      </c>
      <c r="AE26" s="41" t="str">
        <f>IFERROR(__xludf.DUMMYFUNCTION("""COMPUTED_VALUE"""),"Phil1308")</f>
        <v>Phil1308</v>
      </c>
      <c r="AF26" s="51">
        <f t="shared" si="2"/>
        <v>4134.781016</v>
      </c>
      <c r="AG26" s="112">
        <f>IFERROR(VLOOKUP($AE26,'RoC1'!$A$1:$C$160,3,0),0)</f>
        <v>426.3449</v>
      </c>
      <c r="AH26" s="112">
        <f>IFERROR(VLOOKUP($AE26,'RoC2'!$A$1:$C$160,3,0),0)</f>
        <v>79.1242274</v>
      </c>
      <c r="AI26" s="112">
        <f>IFERROR(VLOOKUP($AE26,'RoC3'!$A$1:$C$160,3,0),0)</f>
        <v>0</v>
      </c>
      <c r="AJ26" s="112">
        <f>IFERROR(VLOOKUP($AE26,'RoC4'!$A$1:$C$160,3,0),0)</f>
        <v>0</v>
      </c>
      <c r="AK26" s="112">
        <f>IFERROR(VLOOKUP($AE26,'RoC5'!$A$1:$C$160,3,0),0)</f>
        <v>419.3064122</v>
      </c>
      <c r="AL26" s="112">
        <f>IFERROR(VLOOKUP($AE26,'RoC6'!$A$1:$C$160,3,0),0)</f>
        <v>260.3645703</v>
      </c>
      <c r="AM26" s="112">
        <f>IFERROR(VLOOKUP($AE26,'RoC7'!$A$1:$C$160,3,0),0)</f>
        <v>411.4486396</v>
      </c>
      <c r="AN26" s="112">
        <f>IFERROR(VLOOKUP($AE26,'RoC8'!$A$1:$C$160,3,0),0)</f>
        <v>1182.05491</v>
      </c>
      <c r="AO26" s="112">
        <f>IFERROR(VLOOKUP($AE26,'RoC9'!$A$1:$C$160,3,0),0)</f>
        <v>370.7792751</v>
      </c>
      <c r="AP26" s="112">
        <f>IFERROR(VLOOKUP($AE26,'RoC10'!$A$1:$C$160,3,0),0)</f>
        <v>433.1325916</v>
      </c>
      <c r="AQ26" s="112">
        <f>IFERROR(VLOOKUP($AE26,'RoC11'!$A$1:$C$160,3,0),0)</f>
        <v>125.5911478</v>
      </c>
      <c r="AR26" s="58">
        <f>IFERROR(VLOOKUP($AE26,'RoC12'!$A$1:$C$160,3,0),0)</f>
        <v>426.6343418</v>
      </c>
      <c r="AS26" s="58">
        <f>IFERROR(VLOOKUP($AE26,'RoC13'!$A$1:$C$160,3,0),0)</f>
        <v>0</v>
      </c>
    </row>
    <row r="27" ht="15.75" customHeight="1">
      <c r="A27" s="41">
        <f t="shared" si="1"/>
        <v>26</v>
      </c>
      <c r="B27" s="41" t="s">
        <v>83</v>
      </c>
      <c r="C27" s="51">
        <v>3971.5118205357694</v>
      </c>
      <c r="D27" s="110"/>
      <c r="E27" s="111">
        <f>IFERROR(VLOOKUP($B27,'RoC1'!$A$1:$B$160,2,0),"0")</f>
        <v>30</v>
      </c>
      <c r="F27" s="112">
        <f>IFERROR(VLOOKUP(E27,'RoC1'!$B$1:$C$160,2,0),0)</f>
        <v>359.9820964</v>
      </c>
      <c r="G27" s="111">
        <f>IFERROR(VLOOKUP($B27,'RoC2'!$A$1:$B$161,2,0),"0")</f>
        <v>19</v>
      </c>
      <c r="H27" s="112">
        <f>IFERROR(VLOOKUP(G27,'RoC2'!$B$1:$C$161,2,0),0)</f>
        <v>525.1750548</v>
      </c>
      <c r="I27" s="111">
        <f>IFERROR(VLOOKUP($B27,'RoC3'!$A$1:$B$161,2,0),0)</f>
        <v>31</v>
      </c>
      <c r="J27" s="112">
        <f>IFERROR(VLOOKUP(I27,'RoC3'!$B$1:$C$161,2,0),0)</f>
        <v>358.558446</v>
      </c>
      <c r="K27" s="111">
        <f>IFERROR(VLOOKUP($B27,'RoC4'!$A$1:$B$161,2,0),0)</f>
        <v>0</v>
      </c>
      <c r="L27" s="112">
        <f>IFERROR(VLOOKUP(K27,'RoC4'!$B$1:$C$161,2,0),0)</f>
        <v>0</v>
      </c>
      <c r="M27" s="111">
        <f>IFERROR(VLOOKUP($B27,'RoC5'!$A$1:$B$161,2,0),0)</f>
        <v>18</v>
      </c>
      <c r="N27" s="112">
        <f>IFERROR(VLOOKUP(M27,'RoC5'!$B$1:$C$161,2,0),0)</f>
        <v>518.1601721</v>
      </c>
      <c r="O27" s="111">
        <f>IFERROR(VLOOKUP($B27,'RoC6'!$A$1:$B$161,2,0),0)</f>
        <v>0</v>
      </c>
      <c r="P27" s="112">
        <f>IFERROR(VLOOKUP(O27,'RoC6'!$B$1:$C$161,2,0),0)</f>
        <v>0</v>
      </c>
      <c r="Q27" s="111">
        <f>IFERROR(VLOOKUP($B27,'RoC7'!$A$1:$B$161,2,0),0)</f>
        <v>50</v>
      </c>
      <c r="R27" s="112">
        <f>IFERROR(VLOOKUP(Q27,'RoC7'!$B$1:$C$161,2,0),0)</f>
        <v>91.5805747</v>
      </c>
      <c r="S27" s="111">
        <f>IFERROR(VLOOKUP($B27,'RoC8'!$A$1:$B$161,2,0),0)</f>
        <v>47</v>
      </c>
      <c r="T27" s="112">
        <f>IFERROR(VLOOKUP(S27,'RoC8'!$B$1:$C$161,2,0),0)</f>
        <v>113.0256664</v>
      </c>
      <c r="U27" s="111">
        <f>IFERROR(VLOOKUP($B27,'RoC9'!$A$1:$B$161,2,0),0)</f>
        <v>29</v>
      </c>
      <c r="V27" s="112">
        <f>IFERROR(VLOOKUP(U27,'RoC9'!$B$1:$C$161,2,0),0)</f>
        <v>343.9800925</v>
      </c>
      <c r="W27" s="111">
        <f>IFERROR(VLOOKUP($B27,'RoC10'!$A$1:$B$161,2,0),0)</f>
        <v>2</v>
      </c>
      <c r="X27" s="112">
        <f>IFERROR(VLOOKUP(W27,'RoC10'!$B$1:$C$161,2,0),0)</f>
        <v>1193.318682</v>
      </c>
      <c r="Y27" s="111">
        <f>IFERROR(VLOOKUP($B27,'RoC11'!$A$1:$B$161,2,0),0)</f>
        <v>16</v>
      </c>
      <c r="Z27" s="112">
        <f>IFERROR(VLOOKUP(Y27,'RoC11'!$B$1:$C$161,2,0),0)</f>
        <v>467.7310353</v>
      </c>
      <c r="AA27" s="55">
        <f>IFERROR(VLOOKUP($B27,'RoC12'!$A$1:$B$161,2,0),0)</f>
        <v>0</v>
      </c>
      <c r="AB27" s="58">
        <f>IFERROR(VLOOKUP(AA27,'RoC12'!$B$1:$C$161,2,0),0)</f>
        <v>0</v>
      </c>
      <c r="AC27" s="55">
        <f>IFERROR(VLOOKUP($B27,'RoC13'!$A$1:$B$161,2,0),0)</f>
        <v>0</v>
      </c>
      <c r="AD27" s="58">
        <f>IFERROR(VLOOKUP(AC27,'RoC13'!$B$1:$C$161,2,0),0)</f>
        <v>0</v>
      </c>
      <c r="AE27" s="41" t="str">
        <f>IFERROR(__xludf.DUMMYFUNCTION("""COMPUTED_VALUE"""),"Pitt86700")</f>
        <v>Pitt86700</v>
      </c>
      <c r="AF27" s="51">
        <f t="shared" si="2"/>
        <v>2369.362635</v>
      </c>
      <c r="AG27" s="112">
        <f>IFERROR(VLOOKUP($AE27,'RoC1'!$A$1:$C$160,3,0),0)</f>
        <v>412.3666858</v>
      </c>
      <c r="AH27" s="112">
        <f>IFERROR(VLOOKUP($AE27,'RoC2'!$A$1:$C$160,3,0),0)</f>
        <v>0</v>
      </c>
      <c r="AI27" s="112">
        <f>IFERROR(VLOOKUP($AE27,'RoC3'!$A$1:$C$160,3,0),0)</f>
        <v>15.1090981</v>
      </c>
      <c r="AJ27" s="112">
        <f>IFERROR(VLOOKUP($AE27,'RoC4'!$A$1:$C$160,3,0),0)</f>
        <v>300.7977253</v>
      </c>
      <c r="AK27" s="112">
        <f>IFERROR(VLOOKUP($AE27,'RoC5'!$A$1:$C$160,3,0),0)</f>
        <v>131.5426425</v>
      </c>
      <c r="AL27" s="112">
        <f>IFERROR(VLOOKUP($AE27,'RoC6'!$A$1:$C$160,3,0),0)</f>
        <v>238.606067</v>
      </c>
      <c r="AM27" s="112">
        <f>IFERROR(VLOOKUP($AE27,'RoC7'!$A$1:$C$160,3,0),0)</f>
        <v>427.2910459</v>
      </c>
      <c r="AN27" s="112">
        <f>IFERROR(VLOOKUP($AE27,'RoC8'!$A$1:$C$160,3,0),0)</f>
        <v>231.5647799</v>
      </c>
      <c r="AO27" s="112">
        <f>IFERROR(VLOOKUP($AE27,'RoC9'!$A$1:$C$160,3,0),0)</f>
        <v>594.7274203</v>
      </c>
      <c r="AP27" s="112">
        <f>IFERROR(VLOOKUP($AE27,'RoC10'!$A$1:$C$160,3,0),0)</f>
        <v>17.35717011</v>
      </c>
      <c r="AQ27" s="112">
        <f>IFERROR(VLOOKUP($AE27,'RoC11'!$A$1:$C$160,3,0),0)</f>
        <v>0</v>
      </c>
      <c r="AR27" s="58">
        <f>IFERROR(VLOOKUP($AE27,'RoC12'!$A$1:$C$160,3,0),0)</f>
        <v>0</v>
      </c>
      <c r="AS27" s="58">
        <f>IFERROR(VLOOKUP($AE27,'RoC13'!$A$1:$C$160,3,0),0)</f>
        <v>0</v>
      </c>
    </row>
    <row r="28" ht="15.75" customHeight="1">
      <c r="A28" s="41">
        <f t="shared" si="1"/>
        <v>27</v>
      </c>
      <c r="B28" s="41" t="s">
        <v>69</v>
      </c>
      <c r="C28" s="51">
        <v>3938.5849223450587</v>
      </c>
      <c r="D28" s="110"/>
      <c r="E28" s="111">
        <f>IFERROR(VLOOKUP($B28,'RoC1'!$A$1:$B$160,2,0),"0")</f>
        <v>32</v>
      </c>
      <c r="F28" s="112">
        <f>IFERROR(VLOOKUP(E28,'RoC1'!$B$1:$C$160,2,0),0)</f>
        <v>335.5773383</v>
      </c>
      <c r="G28" s="111">
        <f>IFERROR(VLOOKUP($B28,'RoC2'!$A$1:$B$161,2,0),"0")</f>
        <v>28</v>
      </c>
      <c r="H28" s="112">
        <f>IFERROR(VLOOKUP(G28,'RoC2'!$B$1:$C$161,2,0),0)</f>
        <v>390.856046</v>
      </c>
      <c r="I28" s="111">
        <f>IFERROR(VLOOKUP($B28,'RoC3'!$A$1:$B$161,2,0),0)</f>
        <v>64</v>
      </c>
      <c r="J28" s="112">
        <f>IFERROR(VLOOKUP(I28,'RoC3'!$B$1:$C$161,2,0),0)</f>
        <v>46.01951425</v>
      </c>
      <c r="K28" s="111">
        <f>IFERROR(VLOOKUP($B28,'RoC4'!$A$1:$B$161,2,0),0)</f>
        <v>54</v>
      </c>
      <c r="L28" s="112">
        <f>IFERROR(VLOOKUP(K28,'RoC4'!$B$1:$C$161,2,0),0)</f>
        <v>114.5004556</v>
      </c>
      <c r="M28" s="111">
        <f>IFERROR(VLOOKUP($B28,'RoC5'!$A$1:$B$161,2,0),0)</f>
        <v>14</v>
      </c>
      <c r="N28" s="112">
        <f>IFERROR(VLOOKUP(M28,'RoC5'!$B$1:$C$161,2,0),0)</f>
        <v>599.7390375</v>
      </c>
      <c r="O28" s="111">
        <f>IFERROR(VLOOKUP($B28,'RoC6'!$A$1:$B$161,2,0),0)</f>
        <v>12</v>
      </c>
      <c r="P28" s="112">
        <f>IFERROR(VLOOKUP(O28,'RoC6'!$B$1:$C$161,2,0),0)</f>
        <v>653.0626466</v>
      </c>
      <c r="Q28" s="111">
        <f>IFERROR(VLOOKUP($B28,'RoC7'!$A$1:$B$161,2,0),0)</f>
        <v>9</v>
      </c>
      <c r="R28" s="112">
        <f>IFERROR(VLOOKUP(Q28,'RoC7'!$B$1:$C$161,2,0),0)</f>
        <v>717.0598639</v>
      </c>
      <c r="S28" s="111">
        <f>IFERROR(VLOOKUP($B28,'RoC8'!$A$1:$B$161,2,0),0)</f>
        <v>0</v>
      </c>
      <c r="T28" s="112">
        <f>IFERROR(VLOOKUP(S28,'RoC8'!$B$1:$C$161,2,0),0)</f>
        <v>0</v>
      </c>
      <c r="U28" s="111">
        <f>IFERROR(VLOOKUP($B28,'RoC9'!$A$1:$B$161,2,0),0)</f>
        <v>10</v>
      </c>
      <c r="V28" s="112">
        <f>IFERROR(VLOOKUP(U28,'RoC9'!$B$1:$C$161,2,0),0)</f>
        <v>699.7288187</v>
      </c>
      <c r="W28" s="111">
        <f>IFERROR(VLOOKUP($B28,'RoC10'!$A$1:$B$161,2,0),0)</f>
        <v>46</v>
      </c>
      <c r="X28" s="112">
        <f>IFERROR(VLOOKUP(W28,'RoC10'!$B$1:$C$161,2,0),0)</f>
        <v>138.5363459</v>
      </c>
      <c r="Y28" s="111">
        <f>IFERROR(VLOOKUP($B28,'RoC11'!$A$1:$B$161,2,0),0)</f>
        <v>34</v>
      </c>
      <c r="Z28" s="112">
        <f>IFERROR(VLOOKUP(Y28,'RoC11'!$B$1:$C$161,2,0),0)</f>
        <v>176.0896269</v>
      </c>
      <c r="AA28" s="55">
        <f>IFERROR(VLOOKUP($B28,'RoC12'!$A$1:$B$161,2,0),0)</f>
        <v>39</v>
      </c>
      <c r="AB28" s="58">
        <f>IFERROR(VLOOKUP(AA28,'RoC12'!$B$1:$C$161,2,0),0)</f>
        <v>113.434743</v>
      </c>
      <c r="AC28" s="55">
        <f>IFERROR(VLOOKUP($B28,'RoC13'!$A$1:$B$161,2,0),0)</f>
        <v>0</v>
      </c>
      <c r="AD28" s="58">
        <f>IFERROR(VLOOKUP(AC28,'RoC13'!$B$1:$C$161,2,0),0)</f>
        <v>0</v>
      </c>
      <c r="AE28" s="41" t="str">
        <f>IFERROR(__xludf.DUMMYFUNCTION("""COMPUTED_VALUE"""),"Bratake")</f>
        <v>Bratake</v>
      </c>
      <c r="AF28" s="51">
        <f t="shared" si="2"/>
        <v>613.485363</v>
      </c>
      <c r="AG28" s="112">
        <f>IFERROR(VLOOKUP($AE28,'RoC1'!$A$1:$C$160,3,0),0)</f>
        <v>398.7682152</v>
      </c>
      <c r="AH28" s="112">
        <f>IFERROR(VLOOKUP($AE28,'RoC2'!$A$1:$C$160,3,0),0)</f>
        <v>0</v>
      </c>
      <c r="AI28" s="112">
        <f>IFERROR(VLOOKUP($AE28,'RoC3'!$A$1:$C$160,3,0),0)</f>
        <v>0</v>
      </c>
      <c r="AJ28" s="112">
        <f>IFERROR(VLOOKUP($AE28,'RoC4'!$A$1:$C$160,3,0),0)</f>
        <v>0</v>
      </c>
      <c r="AK28" s="112">
        <f>IFERROR(VLOOKUP($AE28,'RoC5'!$A$1:$C$160,3,0),0)</f>
        <v>0</v>
      </c>
      <c r="AL28" s="112">
        <f>IFERROR(VLOOKUP($AE28,'RoC6'!$A$1:$C$160,3,0),0)</f>
        <v>0</v>
      </c>
      <c r="AM28" s="112">
        <f>IFERROR(VLOOKUP($AE28,'RoC7'!$A$1:$C$160,3,0),0)</f>
        <v>0</v>
      </c>
      <c r="AN28" s="112">
        <f>IFERROR(VLOOKUP($AE28,'RoC8'!$A$1:$C$160,3,0),0)</f>
        <v>0</v>
      </c>
      <c r="AO28" s="112">
        <f>IFERROR(VLOOKUP($AE28,'RoC9'!$A$1:$C$160,3,0),0)</f>
        <v>214.7171478</v>
      </c>
      <c r="AP28" s="112">
        <f>IFERROR(VLOOKUP($AE28,'RoC10'!$A$1:$C$160,3,0),0)</f>
        <v>0</v>
      </c>
      <c r="AQ28" s="112">
        <f>IFERROR(VLOOKUP($AE28,'RoC11'!$A$1:$C$160,3,0),0)</f>
        <v>0</v>
      </c>
      <c r="AR28" s="58">
        <f>IFERROR(VLOOKUP($AE28,'RoC12'!$A$1:$C$160,3,0),0)</f>
        <v>0</v>
      </c>
      <c r="AS28" s="58">
        <f>IFERROR(VLOOKUP($AE28,'RoC13'!$A$1:$C$160,3,0),0)</f>
        <v>0</v>
      </c>
    </row>
    <row r="29" ht="15.75" customHeight="1">
      <c r="A29" s="41">
        <f t="shared" si="1"/>
        <v>28</v>
      </c>
      <c r="B29" s="41" t="s">
        <v>71</v>
      </c>
      <c r="C29" s="51">
        <v>3866.8152078363105</v>
      </c>
      <c r="D29" s="110"/>
      <c r="E29" s="111" t="str">
        <f>IFERROR(VLOOKUP($B29,'RoC1'!$A$1:$B$160,2,0),"0")</f>
        <v>0</v>
      </c>
      <c r="F29" s="112">
        <f>IFERROR(VLOOKUP(E29,'RoC1'!$B$1:$C$160,2,0),0)</f>
        <v>0</v>
      </c>
      <c r="G29" s="111">
        <f>IFERROR(VLOOKUP($B29,'RoC2'!$A$1:$B$161,2,0),"0")</f>
        <v>16</v>
      </c>
      <c r="H29" s="112">
        <f>IFERROR(VLOOKUP(G29,'RoC2'!$B$1:$C$161,2,0),0)</f>
        <v>581.1233944</v>
      </c>
      <c r="I29" s="111">
        <f>IFERROR(VLOOKUP($B29,'RoC3'!$A$1:$B$161,2,0),0)</f>
        <v>21</v>
      </c>
      <c r="J29" s="112">
        <f>IFERROR(VLOOKUP(I29,'RoC3'!$B$1:$C$161,2,0),0)</f>
        <v>496.5660569</v>
      </c>
      <c r="K29" s="111">
        <f>IFERROR(VLOOKUP($B29,'RoC4'!$A$1:$B$161,2,0),0)</f>
        <v>32</v>
      </c>
      <c r="L29" s="112">
        <f>IFERROR(VLOOKUP(K29,'RoC4'!$B$1:$C$161,2,0),0)</f>
        <v>335.5773383</v>
      </c>
      <c r="M29" s="111">
        <f>IFERROR(VLOOKUP($B29,'RoC5'!$A$1:$B$161,2,0),0)</f>
        <v>50</v>
      </c>
      <c r="N29" s="112">
        <f>IFERROR(VLOOKUP(M29,'RoC5'!$B$1:$C$161,2,0),0)</f>
        <v>122.1546089</v>
      </c>
      <c r="O29" s="111">
        <f>IFERROR(VLOOKUP($B29,'RoC6'!$A$1:$B$161,2,0),0)</f>
        <v>4</v>
      </c>
      <c r="P29" s="112">
        <f>IFERROR(VLOOKUP(O29,'RoC6'!$B$1:$C$161,2,0),0)</f>
        <v>989.2114238</v>
      </c>
      <c r="Q29" s="111">
        <f>IFERROR(VLOOKUP($B29,'RoC7'!$A$1:$B$161,2,0),0)</f>
        <v>30</v>
      </c>
      <c r="R29" s="112">
        <f>IFERROR(VLOOKUP(Q29,'RoC7'!$B$1:$C$161,2,0),0)</f>
        <v>312.1668677</v>
      </c>
      <c r="S29" s="111">
        <f>IFERROR(VLOOKUP($B29,'RoC8'!$A$1:$B$161,2,0),0)</f>
        <v>53</v>
      </c>
      <c r="T29" s="112">
        <f>IFERROR(VLOOKUP(S29,'RoC8'!$B$1:$C$161,2,0),0)</f>
        <v>54.84064798</v>
      </c>
      <c r="U29" s="111">
        <f>IFERROR(VLOOKUP($B29,'RoC9'!$A$1:$B$161,2,0),0)</f>
        <v>48</v>
      </c>
      <c r="V29" s="112">
        <f>IFERROR(VLOOKUP(U29,'RoC9'!$B$1:$C$161,2,0),0)</f>
        <v>133.7934464</v>
      </c>
      <c r="W29" s="111">
        <f>IFERROR(VLOOKUP($B29,'RoC10'!$A$1:$B$161,2,0),0)</f>
        <v>17</v>
      </c>
      <c r="X29" s="112">
        <f>IFERROR(VLOOKUP(W29,'RoC10'!$B$1:$C$161,2,0),0)</f>
        <v>521.1975593</v>
      </c>
      <c r="Y29" s="111">
        <f>IFERROR(VLOOKUP($B29,'RoC11'!$A$1:$B$161,2,0),0)</f>
        <v>0</v>
      </c>
      <c r="Z29" s="112">
        <f>IFERROR(VLOOKUP(Y29,'RoC11'!$B$1:$C$161,2,0),0)</f>
        <v>0</v>
      </c>
      <c r="AA29" s="55">
        <f>IFERROR(VLOOKUP($B29,'RoC12'!$A$1:$B$161,2,0),0)</f>
        <v>24</v>
      </c>
      <c r="AB29" s="58">
        <f>IFERROR(VLOOKUP(AA29,'RoC12'!$B$1:$C$161,2,0),0)</f>
        <v>320.1838642</v>
      </c>
      <c r="AC29" s="55">
        <f>IFERROR(VLOOKUP($B29,'RoC13'!$A$1:$B$161,2,0),0)</f>
        <v>0</v>
      </c>
      <c r="AD29" s="58">
        <f>IFERROR(VLOOKUP(AC29,'RoC13'!$B$1:$C$161,2,0),0)</f>
        <v>0</v>
      </c>
      <c r="AE29" s="41" t="str">
        <f>IFERROR(__xludf.DUMMYFUNCTION("""COMPUTED_VALUE"""),"Gus enScene")</f>
        <v>Gus enScene</v>
      </c>
      <c r="AF29" s="51">
        <f t="shared" si="2"/>
        <v>3972.653277</v>
      </c>
      <c r="AG29" s="112">
        <f>IFERROR(VLOOKUP($AE29,'RoC1'!$A$1:$C$160,3,0),0)</f>
        <v>385.5210555</v>
      </c>
      <c r="AH29" s="112">
        <f>IFERROR(VLOOKUP($AE29,'RoC2'!$A$1:$C$160,3,0),0)</f>
        <v>54.70444333</v>
      </c>
      <c r="AI29" s="112">
        <f>IFERROR(VLOOKUP($AE29,'RoC3'!$A$1:$C$160,3,0),0)</f>
        <v>547.672571</v>
      </c>
      <c r="AJ29" s="112">
        <f>IFERROR(VLOOKUP($AE29,'RoC4'!$A$1:$C$160,3,0),0)</f>
        <v>667.0683484</v>
      </c>
      <c r="AK29" s="112">
        <f>IFERROR(VLOOKUP($AE29,'RoC5'!$A$1:$C$160,3,0),0)</f>
        <v>67.85272646</v>
      </c>
      <c r="AL29" s="112">
        <f>IFERROR(VLOOKUP($AE29,'RoC6'!$A$1:$C$160,3,0),0)</f>
        <v>271.51677</v>
      </c>
      <c r="AM29" s="112">
        <f>IFERROR(VLOOKUP($AE29,'RoC7'!$A$1:$C$160,3,0),0)</f>
        <v>1187.726265</v>
      </c>
      <c r="AN29" s="112">
        <f>IFERROR(VLOOKUP($AE29,'RoC8'!$A$1:$C$160,3,0),0)</f>
        <v>73.82742781</v>
      </c>
      <c r="AO29" s="112">
        <f>IFERROR(VLOOKUP($AE29,'RoC9'!$A$1:$C$160,3,0),0)</f>
        <v>0</v>
      </c>
      <c r="AP29" s="112">
        <f>IFERROR(VLOOKUP($AE29,'RoC10'!$A$1:$C$160,3,0),0)</f>
        <v>62.10999971</v>
      </c>
      <c r="AQ29" s="112">
        <f>IFERROR(VLOOKUP($AE29,'RoC11'!$A$1:$C$160,3,0),0)</f>
        <v>0</v>
      </c>
      <c r="AR29" s="58">
        <f>IFERROR(VLOOKUP($AE29,'RoC12'!$A$1:$C$160,3,0),0)</f>
        <v>654.6536707</v>
      </c>
      <c r="AS29" s="58">
        <f>IFERROR(VLOOKUP($AE29,'RoC13'!$A$1:$C$160,3,0),0)</f>
        <v>0</v>
      </c>
    </row>
    <row r="30" ht="15.75" customHeight="1">
      <c r="A30" s="41">
        <f t="shared" si="1"/>
        <v>29</v>
      </c>
      <c r="B30" s="41" t="s">
        <v>84</v>
      </c>
      <c r="C30" s="51">
        <v>3727.5584093603084</v>
      </c>
      <c r="D30" s="110"/>
      <c r="E30" s="111" t="str">
        <f>IFERROR(VLOOKUP($B30,'RoC1'!$A$1:$B$160,2,0),"0")</f>
        <v>0</v>
      </c>
      <c r="F30" s="112">
        <f>IFERROR(VLOOKUP(E30,'RoC1'!$B$1:$C$160,2,0),0)</f>
        <v>0</v>
      </c>
      <c r="G30" s="111" t="str">
        <f>IFERROR(VLOOKUP($B30,'RoC2'!$A$1:$B$161,2,0),"0")</f>
        <v>0</v>
      </c>
      <c r="H30" s="112">
        <f>IFERROR(VLOOKUP(G30,'RoC2'!$B$1:$C$161,2,0),0)</f>
        <v>0</v>
      </c>
      <c r="I30" s="111">
        <f>IFERROR(VLOOKUP($B30,'RoC3'!$A$1:$B$161,2,0),0)</f>
        <v>0</v>
      </c>
      <c r="J30" s="112">
        <f>IFERROR(VLOOKUP(I30,'RoC3'!$B$1:$C$161,2,0),0)</f>
        <v>0</v>
      </c>
      <c r="K30" s="111">
        <f>IFERROR(VLOOKUP($B30,'RoC4'!$A$1:$B$161,2,0),0)</f>
        <v>0</v>
      </c>
      <c r="L30" s="112">
        <f>IFERROR(VLOOKUP(K30,'RoC4'!$B$1:$C$161,2,0),0)</f>
        <v>0</v>
      </c>
      <c r="M30" s="111">
        <f>IFERROR(VLOOKUP($B30,'RoC5'!$A$1:$B$161,2,0),0)</f>
        <v>3</v>
      </c>
      <c r="N30" s="112">
        <f>IFERROR(VLOOKUP(M30,'RoC5'!$B$1:$C$161,2,0),0)</f>
        <v>1075.40944</v>
      </c>
      <c r="O30" s="111">
        <f>IFERROR(VLOOKUP($B30,'RoC6'!$A$1:$B$161,2,0),0)</f>
        <v>0</v>
      </c>
      <c r="P30" s="112">
        <f>IFERROR(VLOOKUP(O30,'RoC6'!$B$1:$C$161,2,0),0)</f>
        <v>0</v>
      </c>
      <c r="Q30" s="111">
        <f>IFERROR(VLOOKUP($B30,'RoC7'!$A$1:$B$161,2,0),0)</f>
        <v>14</v>
      </c>
      <c r="R30" s="112">
        <f>IFERROR(VLOOKUP(Q30,'RoC7'!$B$1:$C$161,2,0),0)</f>
        <v>579.1241668</v>
      </c>
      <c r="S30" s="111">
        <f>IFERROR(VLOOKUP($B30,'RoC8'!$A$1:$B$161,2,0),0)</f>
        <v>24</v>
      </c>
      <c r="T30" s="112">
        <f>IFERROR(VLOOKUP(S30,'RoC8'!$B$1:$C$161,2,0),0)</f>
        <v>389.9738882</v>
      </c>
      <c r="U30" s="111">
        <f>IFERROR(VLOOKUP($B30,'RoC9'!$A$1:$B$161,2,0),0)</f>
        <v>31</v>
      </c>
      <c r="V30" s="112">
        <f>IFERROR(VLOOKUP(U30,'RoC9'!$B$1:$C$161,2,0),0)</f>
        <v>318.3929525</v>
      </c>
      <c r="W30" s="111">
        <f>IFERROR(VLOOKUP($B30,'RoC10'!$A$1:$B$161,2,0),0)</f>
        <v>0</v>
      </c>
      <c r="X30" s="112">
        <f>IFERROR(VLOOKUP(W30,'RoC10'!$B$1:$C$161,2,0),0)</f>
        <v>0</v>
      </c>
      <c r="Y30" s="111">
        <f>IFERROR(VLOOKUP($B30,'RoC11'!$A$1:$B$161,2,0),0)</f>
        <v>29</v>
      </c>
      <c r="Z30" s="112">
        <f>IFERROR(VLOOKUP(Y30,'RoC11'!$B$1:$C$161,2,0),0)</f>
        <v>244.3108415</v>
      </c>
      <c r="AA30" s="55">
        <f>IFERROR(VLOOKUP($B30,'RoC12'!$A$1:$B$161,2,0),0)</f>
        <v>2</v>
      </c>
      <c r="AB30" s="58">
        <f>IFERROR(VLOOKUP(AA30,'RoC12'!$B$1:$C$161,2,0),0)</f>
        <v>1120.347121</v>
      </c>
      <c r="AC30" s="55">
        <f>IFERROR(VLOOKUP($B30,'RoC13'!$A$1:$B$161,2,0),0)</f>
        <v>0</v>
      </c>
      <c r="AD30" s="58">
        <f>IFERROR(VLOOKUP(AC30,'RoC13'!$B$1:$C$161,2,0),0)</f>
        <v>0</v>
      </c>
      <c r="AE30" s="41" t="str">
        <f>IFERROR(__xludf.DUMMYFUNCTION("""COMPUTED_VALUE"""),"cataleya86")</f>
        <v>cataleya86</v>
      </c>
      <c r="AF30" s="51">
        <f t="shared" si="2"/>
        <v>1458.217807</v>
      </c>
      <c r="AG30" s="112">
        <f>IFERROR(VLOOKUP($AE30,'RoC1'!$A$1:$C$160,3,0),0)</f>
        <v>372.5998935</v>
      </c>
      <c r="AH30" s="112">
        <f>IFERROR(VLOOKUP($AE30,'RoC2'!$A$1:$C$160,3,0),0)</f>
        <v>87.40940664</v>
      </c>
      <c r="AI30" s="112">
        <f>IFERROR(VLOOKUP($AE30,'RoC3'!$A$1:$C$160,3,0),0)</f>
        <v>190.5632474</v>
      </c>
      <c r="AJ30" s="112">
        <f>IFERROR(VLOOKUP($AE30,'RoC4'!$A$1:$C$160,3,0),0)</f>
        <v>39.34707796</v>
      </c>
      <c r="AK30" s="112">
        <f>IFERROR(VLOOKUP($AE30,'RoC5'!$A$1:$C$160,3,0),0)</f>
        <v>76.67895048</v>
      </c>
      <c r="AL30" s="112">
        <f>IFERROR(VLOOKUP($AE30,'RoC6'!$A$1:$C$160,3,0),0)</f>
        <v>84.21386767</v>
      </c>
      <c r="AM30" s="112">
        <f>IFERROR(VLOOKUP($AE30,'RoC7'!$A$1:$C$160,3,0),0)</f>
        <v>82.01548001</v>
      </c>
      <c r="AN30" s="112">
        <f>IFERROR(VLOOKUP($AE30,'RoC8'!$A$1:$C$160,3,0),0)</f>
        <v>123.1045738</v>
      </c>
      <c r="AO30" s="112">
        <f>IFERROR(VLOOKUP($AE30,'RoC9'!$A$1:$C$160,3,0),0)</f>
        <v>225.4753041</v>
      </c>
      <c r="AP30" s="112">
        <f>IFERROR(VLOOKUP($AE30,'RoC10'!$A$1:$C$160,3,0),0)</f>
        <v>52.99348796</v>
      </c>
      <c r="AQ30" s="112">
        <f>IFERROR(VLOOKUP($AE30,'RoC11'!$A$1:$C$160,3,0),0)</f>
        <v>10.76965854</v>
      </c>
      <c r="AR30" s="58">
        <f>IFERROR(VLOOKUP($AE30,'RoC12'!$A$1:$C$160,3,0),0)</f>
        <v>163.1635959</v>
      </c>
      <c r="AS30" s="58">
        <f>IFERROR(VLOOKUP($AE30,'RoC13'!$A$1:$C$160,3,0),0)</f>
        <v>0</v>
      </c>
    </row>
    <row r="31" ht="15.75" customHeight="1">
      <c r="A31" s="41">
        <f t="shared" si="1"/>
        <v>30</v>
      </c>
      <c r="B31" s="41" t="s">
        <v>89</v>
      </c>
      <c r="C31" s="51">
        <v>3720.65221099293</v>
      </c>
      <c r="D31" s="110"/>
      <c r="E31" s="111">
        <f>IFERROR(VLOOKUP($B31,'RoC1'!$A$1:$B$160,2,0),"0")</f>
        <v>45</v>
      </c>
      <c r="F31" s="112">
        <f>IFERROR(VLOOKUP(E31,'RoC1'!$B$1:$C$160,2,0),0)</f>
        <v>196.880329</v>
      </c>
      <c r="G31" s="111">
        <f>IFERROR(VLOOKUP($B31,'RoC2'!$A$1:$B$161,2,0),"0")</f>
        <v>22</v>
      </c>
      <c r="H31" s="112">
        <f>IFERROR(VLOOKUP(G31,'RoC2'!$B$1:$C$161,2,0),0)</f>
        <v>475.8988694</v>
      </c>
      <c r="I31" s="111">
        <f>IFERROR(VLOOKUP($B31,'RoC3'!$A$1:$B$161,2,0),0)</f>
        <v>17</v>
      </c>
      <c r="J31" s="112">
        <f>IFERROR(VLOOKUP(I31,'RoC3'!$B$1:$C$161,2,0),0)</f>
        <v>566.2385232</v>
      </c>
      <c r="K31" s="111">
        <f>IFERROR(VLOOKUP($B31,'RoC4'!$A$1:$B$161,2,0),0)</f>
        <v>4</v>
      </c>
      <c r="L31" s="112">
        <f>IFERROR(VLOOKUP(K31,'RoC4'!$B$1:$C$161,2,0),0)</f>
        <v>1003.327221</v>
      </c>
      <c r="M31" s="111">
        <f>IFERROR(VLOOKUP($B31,'RoC5'!$A$1:$B$161,2,0),0)</f>
        <v>31</v>
      </c>
      <c r="N31" s="112">
        <f>IFERROR(VLOOKUP(M31,'RoC5'!$B$1:$C$161,2,0),0)</f>
        <v>324.4874013</v>
      </c>
      <c r="O31" s="111">
        <f>IFERROR(VLOOKUP($B31,'RoC6'!$A$1:$B$161,2,0),0)</f>
        <v>60</v>
      </c>
      <c r="P31" s="112">
        <f>IFERROR(VLOOKUP(O31,'RoC6'!$B$1:$C$161,2,0),0)</f>
        <v>41.20087863</v>
      </c>
      <c r="Q31" s="111">
        <f>IFERROR(VLOOKUP($B31,'RoC7'!$A$1:$B$161,2,0),0)</f>
        <v>12</v>
      </c>
      <c r="R31" s="112">
        <f>IFERROR(VLOOKUP(Q31,'RoC7'!$B$1:$C$161,2,0),0)</f>
        <v>628.0464881</v>
      </c>
      <c r="S31" s="111">
        <f>IFERROR(VLOOKUP($B31,'RoC8'!$A$1:$B$161,2,0),0)</f>
        <v>0</v>
      </c>
      <c r="T31" s="112">
        <f>IFERROR(VLOOKUP(S31,'RoC8'!$B$1:$C$161,2,0),0)</f>
        <v>0</v>
      </c>
      <c r="U31" s="111">
        <f>IFERROR(VLOOKUP($B31,'RoC9'!$A$1:$B$161,2,0),0)</f>
        <v>34</v>
      </c>
      <c r="V31" s="112">
        <f>IFERROR(VLOOKUP(U31,'RoC9'!$B$1:$C$161,2,0),0)</f>
        <v>281.9565318</v>
      </c>
      <c r="W31" s="111">
        <f>IFERROR(VLOOKUP($B31,'RoC10'!$A$1:$B$161,2,0),0)</f>
        <v>0</v>
      </c>
      <c r="X31" s="112">
        <f>IFERROR(VLOOKUP(W31,'RoC10'!$B$1:$C$161,2,0),0)</f>
        <v>0</v>
      </c>
      <c r="Y31" s="111">
        <f>IFERROR(VLOOKUP($B31,'RoC11'!$A$1:$B$161,2,0),0)</f>
        <v>0</v>
      </c>
      <c r="Z31" s="112">
        <f>IFERROR(VLOOKUP(Y31,'RoC11'!$B$1:$C$161,2,0),0)</f>
        <v>0</v>
      </c>
      <c r="AA31" s="55">
        <f>IFERROR(VLOOKUP($B31,'RoC12'!$A$1:$B$161,2,0),0)</f>
        <v>32</v>
      </c>
      <c r="AB31" s="58">
        <f>IFERROR(VLOOKUP(AA31,'RoC12'!$B$1:$C$161,2,0),0)</f>
        <v>202.6159687</v>
      </c>
      <c r="AC31" s="55">
        <f>IFERROR(VLOOKUP($B31,'RoC13'!$A$1:$B$161,2,0),0)</f>
        <v>0</v>
      </c>
      <c r="AD31" s="58">
        <f>IFERROR(VLOOKUP(AC31,'RoC13'!$B$1:$C$161,2,0),0)</f>
        <v>0</v>
      </c>
      <c r="AE31" s="41" t="str">
        <f>IFERROR(__xludf.DUMMYFUNCTION("""COMPUTED_VALUE"""),"KamehamehAS")</f>
        <v>KamehamehAS</v>
      </c>
      <c r="AF31" s="51">
        <f t="shared" si="2"/>
        <v>3971.511821</v>
      </c>
      <c r="AG31" s="112">
        <f>IFERROR(VLOOKUP($AE31,'RoC1'!$A$1:$C$160,3,0),0)</f>
        <v>359.9820964</v>
      </c>
      <c r="AH31" s="112">
        <f>IFERROR(VLOOKUP($AE31,'RoC2'!$A$1:$C$160,3,0),0)</f>
        <v>525.1750548</v>
      </c>
      <c r="AI31" s="112">
        <f>IFERROR(VLOOKUP($AE31,'RoC3'!$A$1:$C$160,3,0),0)</f>
        <v>358.558446</v>
      </c>
      <c r="AJ31" s="112">
        <f>IFERROR(VLOOKUP($AE31,'RoC4'!$A$1:$C$160,3,0),0)</f>
        <v>0</v>
      </c>
      <c r="AK31" s="112">
        <f>IFERROR(VLOOKUP($AE31,'RoC5'!$A$1:$C$160,3,0),0)</f>
        <v>518.1601721</v>
      </c>
      <c r="AL31" s="112">
        <f>IFERROR(VLOOKUP($AE31,'RoC6'!$A$1:$C$160,3,0),0)</f>
        <v>0</v>
      </c>
      <c r="AM31" s="112">
        <f>IFERROR(VLOOKUP($AE31,'RoC7'!$A$1:$C$160,3,0),0)</f>
        <v>91.5805747</v>
      </c>
      <c r="AN31" s="112">
        <f>IFERROR(VLOOKUP($AE31,'RoC8'!$A$1:$C$160,3,0),0)</f>
        <v>113.0256664</v>
      </c>
      <c r="AO31" s="112">
        <f>IFERROR(VLOOKUP($AE31,'RoC9'!$A$1:$C$160,3,0),0)</f>
        <v>343.9800925</v>
      </c>
      <c r="AP31" s="112">
        <f>IFERROR(VLOOKUP($AE31,'RoC10'!$A$1:$C$160,3,0),0)</f>
        <v>1193.318682</v>
      </c>
      <c r="AQ31" s="112">
        <f>IFERROR(VLOOKUP($AE31,'RoC11'!$A$1:$C$160,3,0),0)</f>
        <v>467.7310353</v>
      </c>
      <c r="AR31" s="58">
        <f>IFERROR(VLOOKUP($AE31,'RoC12'!$A$1:$C$160,3,0),0)</f>
        <v>0</v>
      </c>
      <c r="AS31" s="58">
        <f>IFERROR(VLOOKUP($AE31,'RoC13'!$A$1:$C$160,3,0),0)</f>
        <v>0</v>
      </c>
    </row>
    <row r="32" ht="15.75" customHeight="1">
      <c r="A32" s="41">
        <f t="shared" si="1"/>
        <v>31</v>
      </c>
      <c r="B32" s="83" t="s">
        <v>58</v>
      </c>
      <c r="C32" s="51">
        <v>3602.2587436166286</v>
      </c>
      <c r="D32" s="51"/>
      <c r="E32" s="55">
        <f>IFERROR(VLOOKUP($B32,'RoC1'!$A$1:$B$160,2,0),"0")</f>
        <v>43</v>
      </c>
      <c r="F32" s="58">
        <f>IFERROR(VLOOKUP(E32,'RoC1'!$B$1:$C$160,2,0),0)</f>
        <v>216.4464731</v>
      </c>
      <c r="G32" s="55">
        <f>IFERROR(VLOOKUP($B32,'RoC2'!$A$1:$B$161,2,0),"0")</f>
        <v>34</v>
      </c>
      <c r="H32" s="58">
        <f>IFERROR(VLOOKUP(G32,'RoC2'!$B$1:$C$161,2,0),0)</f>
        <v>317.8489642</v>
      </c>
      <c r="I32" s="55">
        <f>IFERROR(VLOOKUP($B32,'RoC3'!$A$1:$B$161,2,0),0)</f>
        <v>42</v>
      </c>
      <c r="J32" s="58">
        <f>IFERROR(VLOOKUP(I32,'RoC3'!$B$1:$C$161,2,0),0)</f>
        <v>238.606067</v>
      </c>
      <c r="K32" s="55">
        <f>IFERROR(VLOOKUP($B32,'RoC4'!$A$1:$B$161,2,0),0)</f>
        <v>0</v>
      </c>
      <c r="L32" s="58">
        <f>IFERROR(VLOOKUP(K32,'RoC4'!$B$1:$C$161,2,0),0)</f>
        <v>0</v>
      </c>
      <c r="M32" s="55">
        <f>IFERROR(VLOOKUP($B32,'RoC5'!$A$1:$B$161,2,0),0)</f>
        <v>22</v>
      </c>
      <c r="N32" s="58">
        <f>IFERROR(VLOOKUP(M32,'RoC5'!$B$1:$C$161,2,0),0)</f>
        <v>449.9538199</v>
      </c>
      <c r="O32" s="55">
        <f>IFERROR(VLOOKUP($B32,'RoC6'!$A$1:$B$161,2,0),0)</f>
        <v>0</v>
      </c>
      <c r="P32" s="58">
        <f>IFERROR(VLOOKUP(O32,'RoC6'!$B$1:$C$161,2,0),0)</f>
        <v>0</v>
      </c>
      <c r="Q32" s="55">
        <f>IFERROR(VLOOKUP($B32,'RoC7'!$A$1:$B$161,2,0),0)</f>
        <v>49</v>
      </c>
      <c r="R32" s="58">
        <f>IFERROR(VLOOKUP(Q32,'RoC7'!$B$1:$C$161,2,0),0)</f>
        <v>101.2487175</v>
      </c>
      <c r="S32" s="55">
        <f>IFERROR(VLOOKUP($B32,'RoC8'!$A$1:$B$161,2,0),0)</f>
        <v>11</v>
      </c>
      <c r="T32" s="58">
        <f>IFERROR(VLOOKUP(S32,'RoC8'!$B$1:$C$161,2,0),0)</f>
        <v>650.0000062</v>
      </c>
      <c r="U32" s="55">
        <f>IFERROR(VLOOKUP($B32,'RoC9'!$A$1:$B$161,2,0),0)</f>
        <v>11</v>
      </c>
      <c r="V32" s="58">
        <f>IFERROR(VLOOKUP(U32,'RoC9'!$B$1:$C$161,2,0),0)</f>
        <v>670.3614994</v>
      </c>
      <c r="W32" s="55">
        <f>IFERROR(VLOOKUP($B32,'RoC10'!$A$1:$B$161,2,0),0)</f>
        <v>51</v>
      </c>
      <c r="X32" s="58">
        <f>IFERROR(VLOOKUP(W32,'RoC10'!$B$1:$C$161,2,0),0)</f>
        <v>90.00556928</v>
      </c>
      <c r="Y32" s="55">
        <f>IFERROR(VLOOKUP($B32,'RoC11'!$A$1:$B$161,2,0),0)</f>
        <v>12</v>
      </c>
      <c r="Z32" s="58">
        <f>IFERROR(VLOOKUP(Y32,'RoC11'!$B$1:$C$161,2,0),0)</f>
        <v>563.5320955</v>
      </c>
      <c r="AA32" s="55">
        <f>IFERROR(VLOOKUP($B32,'RoC12'!$A$1:$B$161,2,0),0)</f>
        <v>25</v>
      </c>
      <c r="AB32" s="58">
        <f>IFERROR(VLOOKUP(AA32,'RoC12'!$B$1:$C$161,2,0),0)</f>
        <v>304.2555317</v>
      </c>
      <c r="AC32" s="55">
        <f>IFERROR(VLOOKUP($B32,'RoC13'!$A$1:$B$161,2,0),0)</f>
        <v>0</v>
      </c>
      <c r="AD32" s="58">
        <f>IFERROR(VLOOKUP(AC32,'RoC13'!$B$1:$C$161,2,0),0)</f>
        <v>0</v>
      </c>
      <c r="AE32" s="83" t="str">
        <f>IFERROR(__xludf.DUMMYFUNCTION("""COMPUTED_VALUE"""),"cassius-86")</f>
        <v>cassius-86</v>
      </c>
      <c r="AF32" s="51">
        <f t="shared" si="2"/>
        <v>4592.095205</v>
      </c>
      <c r="AG32" s="112">
        <f>IFERROR(VLOOKUP($AE32,'RoC1'!$A$1:$C$160,3,0),0)</f>
        <v>347.647347</v>
      </c>
      <c r="AH32" s="112">
        <f>IFERROR(VLOOKUP($AE32,'RoC2'!$A$1:$C$160,3,0),0)</f>
        <v>646.7324827</v>
      </c>
      <c r="AI32" s="112">
        <f>IFERROR(VLOOKUP($AE32,'RoC3'!$A$1:$C$160,3,0),0)</f>
        <v>628.0464881</v>
      </c>
      <c r="AJ32" s="112">
        <f>IFERROR(VLOOKUP($AE32,'RoC4'!$A$1:$C$160,3,0),0)</f>
        <v>693.9118487</v>
      </c>
      <c r="AK32" s="112">
        <f>IFERROR(VLOOKUP($AE32,'RoC5'!$A$1:$C$160,3,0),0)</f>
        <v>376.6041539</v>
      </c>
      <c r="AL32" s="112">
        <f>IFERROR(VLOOKUP($AE32,'RoC6'!$A$1:$C$160,3,0),0)</f>
        <v>318.2004073</v>
      </c>
      <c r="AM32" s="112">
        <f>IFERROR(VLOOKUP($AE32,'RoC7'!$A$1:$C$160,3,0),0)</f>
        <v>840.2370212</v>
      </c>
      <c r="AN32" s="112">
        <f>IFERROR(VLOOKUP($AE32,'RoC8'!$A$1:$C$160,3,0),0)</f>
        <v>0</v>
      </c>
      <c r="AO32" s="112">
        <f>IFERROR(VLOOKUP($AE32,'RoC9'!$A$1:$C$160,3,0),0)</f>
        <v>247.5009147</v>
      </c>
      <c r="AP32" s="112">
        <f>IFERROR(VLOOKUP($AE32,'RoC10'!$A$1:$C$160,3,0),0)</f>
        <v>449.4352116</v>
      </c>
      <c r="AQ32" s="112">
        <f>IFERROR(VLOOKUP($AE32,'RoC11'!$A$1:$C$160,3,0),0)</f>
        <v>0</v>
      </c>
      <c r="AR32" s="58">
        <f>IFERROR(VLOOKUP($AE32,'RoC12'!$A$1:$C$160,3,0),0)</f>
        <v>43.77932954</v>
      </c>
      <c r="AS32" s="58">
        <f>IFERROR(VLOOKUP($AE32,'RoC13'!$A$1:$C$160,3,0),0)</f>
        <v>0</v>
      </c>
    </row>
    <row r="33" ht="15.75" customHeight="1">
      <c r="A33" s="41">
        <f t="shared" si="1"/>
        <v>32</v>
      </c>
      <c r="B33" s="41" t="s">
        <v>76</v>
      </c>
      <c r="C33" s="51">
        <v>3589.4363144544577</v>
      </c>
      <c r="D33" s="51"/>
      <c r="E33" s="55">
        <f>IFERROR(VLOOKUP($B33,'RoC1'!$A$1:$B$160,2,0),"0")</f>
        <v>37</v>
      </c>
      <c r="F33" s="58">
        <f>IFERROR(VLOOKUP(E33,'RoC1'!$B$1:$C$160,2,0),0)</f>
        <v>278.6691428</v>
      </c>
      <c r="G33" s="55">
        <f>IFERROR(VLOOKUP($B33,'RoC2'!$A$1:$B$161,2,0),"0")</f>
        <v>51</v>
      </c>
      <c r="H33" s="58">
        <f>IFERROR(VLOOKUP(G33,'RoC2'!$B$1:$C$161,2,0),0)</f>
        <v>147.7074656</v>
      </c>
      <c r="I33" s="55">
        <f>IFERROR(VLOOKUP($B33,'RoC3'!$A$1:$B$161,2,0),0)</f>
        <v>8</v>
      </c>
      <c r="J33" s="58">
        <f>IFERROR(VLOOKUP(I33,'RoC3'!$B$1:$C$161,2,0),0)</f>
        <v>799.7513211</v>
      </c>
      <c r="K33" s="55">
        <f>IFERROR(VLOOKUP($B33,'RoC4'!$A$1:$B$161,2,0),0)</f>
        <v>61</v>
      </c>
      <c r="L33" s="58">
        <f>IFERROR(VLOOKUP(K33,'RoC4'!$B$1:$C$161,2,0),0)</f>
        <v>55.53198531</v>
      </c>
      <c r="M33" s="55">
        <f>IFERROR(VLOOKUP($B33,'RoC5'!$A$1:$B$161,2,0),0)</f>
        <v>46</v>
      </c>
      <c r="N33" s="58">
        <f>IFERROR(VLOOKUP(M33,'RoC5'!$B$1:$C$161,2,0),0)</f>
        <v>160.3641808</v>
      </c>
      <c r="O33" s="55">
        <f>IFERROR(VLOOKUP($B33,'RoC6'!$A$1:$B$161,2,0),0)</f>
        <v>11</v>
      </c>
      <c r="P33" s="58">
        <f>IFERROR(VLOOKUP(O33,'RoC6'!$B$1:$C$161,2,0),0)</f>
        <v>680.0171637</v>
      </c>
      <c r="Q33" s="55">
        <f>IFERROR(VLOOKUP($B33,'RoC7'!$A$1:$B$161,2,0),0)</f>
        <v>36</v>
      </c>
      <c r="R33" s="58">
        <f>IFERROR(VLOOKUP(Q33,'RoC7'!$B$1:$C$161,2,0),0)</f>
        <v>238.606067</v>
      </c>
      <c r="S33" s="55">
        <f>IFERROR(VLOOKUP($B33,'RoC8'!$A$1:$B$161,2,0),0)</f>
        <v>0</v>
      </c>
      <c r="T33" s="58">
        <f>IFERROR(VLOOKUP(S33,'RoC8'!$B$1:$C$161,2,0),0)</f>
        <v>0</v>
      </c>
      <c r="U33" s="55">
        <f>IFERROR(VLOOKUP($B33,'RoC9'!$A$1:$B$161,2,0),0)</f>
        <v>59</v>
      </c>
      <c r="V33" s="58">
        <f>IFERROR(VLOOKUP(U33,'RoC9'!$B$1:$C$161,2,0),0)</f>
        <v>33.88448425</v>
      </c>
      <c r="W33" s="55">
        <f>IFERROR(VLOOKUP($B33,'RoC10'!$A$1:$B$161,2,0),0)</f>
        <v>14</v>
      </c>
      <c r="X33" s="58">
        <f>IFERROR(VLOOKUP(W33,'RoC10'!$B$1:$C$161,2,0),0)</f>
        <v>584.4236417</v>
      </c>
      <c r="Y33" s="55">
        <f>IFERROR(VLOOKUP($B33,'RoC11'!$A$1:$B$161,2,0),0)</f>
        <v>21</v>
      </c>
      <c r="Z33" s="58">
        <f>IFERROR(VLOOKUP(Y33,'RoC11'!$B$1:$C$161,2,0),0)</f>
        <v>370.7792751</v>
      </c>
      <c r="AA33" s="55">
        <f>IFERROR(VLOOKUP($B33,'RoC12'!$A$1:$B$161,2,0),0)</f>
        <v>27</v>
      </c>
      <c r="AB33" s="58">
        <f>IFERROR(VLOOKUP(AA33,'RoC12'!$B$1:$C$161,2,0),0)</f>
        <v>273.5860714</v>
      </c>
      <c r="AC33" s="55">
        <f>IFERROR(VLOOKUP($B33,'RoC13'!$A$1:$B$161,2,0),0)</f>
        <v>0</v>
      </c>
      <c r="AD33" s="58">
        <f>IFERROR(VLOOKUP(AC33,'RoC13'!$B$1:$C$161,2,0),0)</f>
        <v>0</v>
      </c>
      <c r="AE33" s="41" t="str">
        <f>IFERROR(__xludf.DUMMYFUNCTION("""COMPUTED_VALUE"""),"Patgaret")</f>
        <v>Patgaret</v>
      </c>
      <c r="AF33" s="51">
        <f t="shared" si="2"/>
        <v>3938.584922</v>
      </c>
      <c r="AG33" s="112">
        <f>IFERROR(VLOOKUP($AE33,'RoC1'!$A$1:$C$160,3,0),0)</f>
        <v>335.5773383</v>
      </c>
      <c r="AH33" s="112">
        <f>IFERROR(VLOOKUP($AE33,'RoC2'!$A$1:$C$160,3,0),0)</f>
        <v>390.856046</v>
      </c>
      <c r="AI33" s="112">
        <f>IFERROR(VLOOKUP($AE33,'RoC3'!$A$1:$C$160,3,0),0)</f>
        <v>46.01951425</v>
      </c>
      <c r="AJ33" s="112">
        <f>IFERROR(VLOOKUP($AE33,'RoC4'!$A$1:$C$160,3,0),0)</f>
        <v>114.5004556</v>
      </c>
      <c r="AK33" s="112">
        <f>IFERROR(VLOOKUP($AE33,'RoC5'!$A$1:$C$160,3,0),0)</f>
        <v>599.7390375</v>
      </c>
      <c r="AL33" s="112">
        <f>IFERROR(VLOOKUP($AE33,'RoC6'!$A$1:$C$160,3,0),0)</f>
        <v>653.0626466</v>
      </c>
      <c r="AM33" s="112">
        <f>IFERROR(VLOOKUP($AE33,'RoC7'!$A$1:$C$160,3,0),0)</f>
        <v>717.0598639</v>
      </c>
      <c r="AN33" s="112">
        <f>IFERROR(VLOOKUP($AE33,'RoC8'!$A$1:$C$160,3,0),0)</f>
        <v>0</v>
      </c>
      <c r="AO33" s="112">
        <f>IFERROR(VLOOKUP($AE33,'RoC9'!$A$1:$C$160,3,0),0)</f>
        <v>699.7288187</v>
      </c>
      <c r="AP33" s="112">
        <f>IFERROR(VLOOKUP($AE33,'RoC10'!$A$1:$C$160,3,0),0)</f>
        <v>138.5363459</v>
      </c>
      <c r="AQ33" s="112">
        <f>IFERROR(VLOOKUP($AE33,'RoC11'!$A$1:$C$160,3,0),0)</f>
        <v>176.0896269</v>
      </c>
      <c r="AR33" s="58">
        <f>IFERROR(VLOOKUP($AE33,'RoC12'!$A$1:$C$160,3,0),0)</f>
        <v>113.434743</v>
      </c>
      <c r="AS33" s="58">
        <f>IFERROR(VLOOKUP($AE33,'RoC13'!$A$1:$C$160,3,0),0)</f>
        <v>0</v>
      </c>
    </row>
    <row r="34" ht="15.75" customHeight="1">
      <c r="A34" s="41">
        <f t="shared" si="1"/>
        <v>33</v>
      </c>
      <c r="B34" s="41" t="s">
        <v>75</v>
      </c>
      <c r="C34" s="51">
        <v>3575.969550922593</v>
      </c>
      <c r="D34" s="51"/>
      <c r="E34" s="55">
        <f>IFERROR(VLOOKUP($B34,'RoC1'!$A$1:$B$160,2,0),"0")</f>
        <v>36</v>
      </c>
      <c r="F34" s="58">
        <f>IFERROR(VLOOKUP(E34,'RoC1'!$B$1:$C$160,2,0),0)</f>
        <v>289.6356205</v>
      </c>
      <c r="G34" s="55">
        <f>IFERROR(VLOOKUP($B34,'RoC2'!$A$1:$B$161,2,0),"0")</f>
        <v>35</v>
      </c>
      <c r="H34" s="58">
        <f>IFERROR(VLOOKUP(G34,'RoC2'!$B$1:$C$161,2,0),0)</f>
        <v>306.5380507</v>
      </c>
      <c r="I34" s="55">
        <f>IFERROR(VLOOKUP($B34,'RoC3'!$A$1:$B$161,2,0),0)</f>
        <v>0</v>
      </c>
      <c r="J34" s="58">
        <f>IFERROR(VLOOKUP(I34,'RoC3'!$B$1:$C$161,2,0),0)</f>
        <v>0</v>
      </c>
      <c r="K34" s="55">
        <f>IFERROR(VLOOKUP($B34,'RoC4'!$A$1:$B$161,2,0),0)</f>
        <v>64</v>
      </c>
      <c r="L34" s="58">
        <f>IFERROR(VLOOKUP(K34,'RoC4'!$B$1:$C$161,2,0),0)</f>
        <v>31.35397565</v>
      </c>
      <c r="M34" s="55">
        <f>IFERROR(VLOOKUP($B34,'RoC5'!$A$1:$B$161,2,0),0)</f>
        <v>40</v>
      </c>
      <c r="N34" s="58">
        <f>IFERROR(VLOOKUP(M34,'RoC5'!$B$1:$C$161,2,0),0)</f>
        <v>221.4218968</v>
      </c>
      <c r="O34" s="55">
        <f>IFERROR(VLOOKUP($B34,'RoC6'!$A$1:$B$161,2,0),0)</f>
        <v>6</v>
      </c>
      <c r="P34" s="58">
        <f>IFERROR(VLOOKUP(O34,'RoC6'!$B$1:$C$161,2,0),0)</f>
        <v>864.5467548</v>
      </c>
      <c r="Q34" s="55">
        <f>IFERROR(VLOOKUP($B34,'RoC7'!$A$1:$B$161,2,0),0)</f>
        <v>0</v>
      </c>
      <c r="R34" s="58">
        <f>IFERROR(VLOOKUP(Q34,'RoC7'!$B$1:$C$161,2,0),0)</f>
        <v>0</v>
      </c>
      <c r="S34" s="55">
        <f>IFERROR(VLOOKUP($B34,'RoC8'!$A$1:$B$161,2,0),0)</f>
        <v>7</v>
      </c>
      <c r="T34" s="58">
        <f>IFERROR(VLOOKUP(S34,'RoC8'!$B$1:$C$161,2,0),0)</f>
        <v>788.4045615</v>
      </c>
      <c r="U34" s="55">
        <f>IFERROR(VLOOKUP($B34,'RoC9'!$A$1:$B$161,2,0),0)</f>
        <v>26</v>
      </c>
      <c r="V34" s="58">
        <f>IFERROR(VLOOKUP(U34,'RoC9'!$B$1:$C$161,2,0),0)</f>
        <v>384.6912236</v>
      </c>
      <c r="W34" s="55">
        <f>IFERROR(VLOOKUP($B34,'RoC10'!$A$1:$B$161,2,0),0)</f>
        <v>30</v>
      </c>
      <c r="X34" s="58">
        <f>IFERROR(VLOOKUP(W34,'RoC10'!$B$1:$C$161,2,0),0)</f>
        <v>318.5981923</v>
      </c>
      <c r="Y34" s="55">
        <f>IFERROR(VLOOKUP($B34,'RoC11'!$A$1:$B$161,2,0),0)</f>
        <v>0</v>
      </c>
      <c r="Z34" s="58">
        <f>IFERROR(VLOOKUP(Y34,'RoC11'!$B$1:$C$161,2,0),0)</f>
        <v>0</v>
      </c>
      <c r="AA34" s="55">
        <f>IFERROR(VLOOKUP($B34,'RoC12'!$A$1:$B$161,2,0),0)</f>
        <v>21</v>
      </c>
      <c r="AB34" s="58">
        <f>IFERROR(VLOOKUP(AA34,'RoC12'!$B$1:$C$161,2,0),0)</f>
        <v>370.7792751</v>
      </c>
      <c r="AC34" s="55">
        <f>IFERROR(VLOOKUP($B34,'RoC13'!$A$1:$B$161,2,0),0)</f>
        <v>0</v>
      </c>
      <c r="AD34" s="58">
        <f>IFERROR(VLOOKUP(AC34,'RoC13'!$B$1:$C$161,2,0),0)</f>
        <v>0</v>
      </c>
      <c r="AE34" s="41" t="str">
        <f>IFERROR(__xludf.DUMMYFUNCTION("""COMPUTED_VALUE"""),"Agouty79")</f>
        <v>Agouty79</v>
      </c>
      <c r="AF34" s="51">
        <f t="shared" si="2"/>
        <v>5415.078186</v>
      </c>
      <c r="AG34" s="112">
        <f>IFERROR(VLOOKUP($AE34,'RoC1'!$A$1:$C$160,3,0),0)</f>
        <v>323.7555173</v>
      </c>
      <c r="AH34" s="112">
        <f>IFERROR(VLOOKUP($AE34,'RoC2'!$A$1:$C$160,3,0),0)</f>
        <v>0</v>
      </c>
      <c r="AI34" s="112">
        <f>IFERROR(VLOOKUP($AE34,'RoC3'!$A$1:$C$160,3,0),0)</f>
        <v>0</v>
      </c>
      <c r="AJ34" s="112">
        <f>IFERROR(VLOOKUP($AE34,'RoC4'!$A$1:$C$160,3,0),0)</f>
        <v>440.7349437</v>
      </c>
      <c r="AK34" s="112">
        <f>IFERROR(VLOOKUP($AE34,'RoC5'!$A$1:$C$160,3,0),0)</f>
        <v>772.5735815</v>
      </c>
      <c r="AL34" s="112">
        <f>IFERROR(VLOOKUP($AE34,'RoC6'!$A$1:$C$160,3,0),0)</f>
        <v>157.660292</v>
      </c>
      <c r="AM34" s="112">
        <f>IFERROR(VLOOKUP($AE34,'RoC7'!$A$1:$C$160,3,0),0)</f>
        <v>1436.805154</v>
      </c>
      <c r="AN34" s="112">
        <f>IFERROR(VLOOKUP($AE34,'RoC8'!$A$1:$C$160,3,0),0)</f>
        <v>890.5771611</v>
      </c>
      <c r="AO34" s="112">
        <f>IFERROR(VLOOKUP($AE34,'RoC9'!$A$1:$C$160,3,0),0)</f>
        <v>444.4593818</v>
      </c>
      <c r="AP34" s="112">
        <f>IFERROR(VLOOKUP($AE34,'RoC10'!$A$1:$C$160,3,0),0)</f>
        <v>541.1833732</v>
      </c>
      <c r="AQ34" s="112">
        <f>IFERROR(VLOOKUP($AE34,'RoC11'!$A$1:$C$160,3,0),0)</f>
        <v>407.3287813</v>
      </c>
      <c r="AR34" s="58">
        <f>IFERROR(VLOOKUP($AE34,'RoC12'!$A$1:$C$160,3,0),0)</f>
        <v>0</v>
      </c>
      <c r="AS34" s="58">
        <f>IFERROR(VLOOKUP($AE34,'RoC13'!$A$1:$C$160,3,0),0)</f>
        <v>0</v>
      </c>
    </row>
    <row r="35" ht="15.75" customHeight="1">
      <c r="A35" s="41">
        <f t="shared" si="1"/>
        <v>34</v>
      </c>
      <c r="B35" s="41" t="s">
        <v>62</v>
      </c>
      <c r="C35" s="51">
        <v>3493.377478509808</v>
      </c>
      <c r="D35" s="110"/>
      <c r="E35" s="111">
        <f>IFERROR(VLOOKUP($B35,'RoC1'!$A$1:$B$160,2,0),"0")</f>
        <v>65</v>
      </c>
      <c r="F35" s="112">
        <f>IFERROR(VLOOKUP(E35,'RoC1'!$B$1:$C$160,2,0),0)</f>
        <v>23.42451105</v>
      </c>
      <c r="G35" s="111">
        <f>IFERROR(VLOOKUP($B35,'RoC2'!$A$1:$B$161,2,0),"0")</f>
        <v>63</v>
      </c>
      <c r="H35" s="112">
        <f>IFERROR(VLOOKUP(G35,'RoC2'!$B$1:$C$161,2,0),0)</f>
        <v>46.70233539</v>
      </c>
      <c r="I35" s="111">
        <f>IFERROR(VLOOKUP($B35,'RoC3'!$A$1:$B$161,2,0),0)</f>
        <v>54</v>
      </c>
      <c r="J35" s="112">
        <f>IFERROR(VLOOKUP(I35,'RoC3'!$B$1:$C$161,2,0),0)</f>
        <v>128.0434349</v>
      </c>
      <c r="K35" s="111">
        <f>IFERROR(VLOOKUP($B35,'RoC4'!$A$1:$B$161,2,0),0)</f>
        <v>52</v>
      </c>
      <c r="L35" s="112">
        <f>IFERROR(VLOOKUP(K35,'RoC4'!$B$1:$C$161,2,0),0)</f>
        <v>132.0981592</v>
      </c>
      <c r="M35" s="111">
        <f>IFERROR(VLOOKUP($B35,'RoC5'!$A$1:$B$161,2,0),0)</f>
        <v>4</v>
      </c>
      <c r="N35" s="112">
        <f>IFERROR(VLOOKUP(M35,'RoC5'!$B$1:$C$161,2,0),0)</f>
        <v>984.375</v>
      </c>
      <c r="O35" s="111">
        <f>IFERROR(VLOOKUP($B35,'RoC6'!$A$1:$B$161,2,0),0)</f>
        <v>49</v>
      </c>
      <c r="P35" s="112">
        <f>IFERROR(VLOOKUP(O35,'RoC6'!$B$1:$C$161,2,0),0)</f>
        <v>138.6900321</v>
      </c>
      <c r="Q35" s="111">
        <f>IFERROR(VLOOKUP($B35,'RoC7'!$A$1:$B$161,2,0),0)</f>
        <v>37</v>
      </c>
      <c r="R35" s="112">
        <f>IFERROR(VLOOKUP(Q35,'RoC7'!$B$1:$C$161,2,0),0)</f>
        <v>227.1032089</v>
      </c>
      <c r="S35" s="111">
        <f>IFERROR(VLOOKUP($B35,'RoC8'!$A$1:$B$161,2,0),0)</f>
        <v>56</v>
      </c>
      <c r="T35" s="112">
        <f>IFERROR(VLOOKUP(S35,'RoC8'!$B$1:$C$161,2,0),0)</f>
        <v>27.0454706</v>
      </c>
      <c r="U35" s="111">
        <f>IFERROR(VLOOKUP($B35,'RoC9'!$A$1:$B$161,2,0),0)</f>
        <v>58</v>
      </c>
      <c r="V35" s="112">
        <f>IFERROR(VLOOKUP(U35,'RoC9'!$B$1:$C$161,2,0),0)</f>
        <v>42.53700392</v>
      </c>
      <c r="W35" s="111">
        <f>IFERROR(VLOOKUP($B35,'RoC10'!$A$1:$B$161,2,0),0)</f>
        <v>24</v>
      </c>
      <c r="X35" s="112">
        <f>IFERROR(VLOOKUP(W35,'RoC10'!$B$1:$C$161,2,0),0)</f>
        <v>402.0784905</v>
      </c>
      <c r="Y35" s="111">
        <f>IFERROR(VLOOKUP($B35,'RoC11'!$A$1:$B$161,2,0),0)</f>
        <v>4</v>
      </c>
      <c r="Z35" s="112">
        <f>IFERROR(VLOOKUP(Y35,'RoC11'!$B$1:$C$161,2,0),0)</f>
        <v>902.0066915</v>
      </c>
      <c r="AA35" s="55">
        <f>IFERROR(VLOOKUP($B35,'RoC12'!$A$1:$B$161,2,0),0)</f>
        <v>15</v>
      </c>
      <c r="AB35" s="58">
        <f>IFERROR(VLOOKUP(AA35,'RoC12'!$B$1:$C$161,2,0),0)</f>
        <v>489.7431223</v>
      </c>
      <c r="AC35" s="55">
        <f>IFERROR(VLOOKUP($B35,'RoC13'!$A$1:$B$161,2,0),0)</f>
        <v>0</v>
      </c>
      <c r="AD35" s="58">
        <f>IFERROR(VLOOKUP(AC35,'RoC13'!$B$1:$C$161,2,0),0)</f>
        <v>0</v>
      </c>
      <c r="AE35" s="41" t="str">
        <f>IFERROR(__xludf.DUMMYFUNCTION("""COMPUTED_VALUE"""),"8kinder6")</f>
        <v>8kinder6</v>
      </c>
      <c r="AF35" s="51">
        <f t="shared" si="2"/>
        <v>6081.404643</v>
      </c>
      <c r="AG35" s="112">
        <f>IFERROR(VLOOKUP($AE35,'RoC1'!$A$1:$C$160,3,0),0)</f>
        <v>312.1668677</v>
      </c>
      <c r="AH35" s="112">
        <f>IFERROR(VLOOKUP($AE35,'RoC2'!$A$1:$C$160,3,0),0)</f>
        <v>882.7245846</v>
      </c>
      <c r="AI35" s="112">
        <f>IFERROR(VLOOKUP($AE35,'RoC3'!$A$1:$C$160,3,0),0)</f>
        <v>30.44456554</v>
      </c>
      <c r="AJ35" s="112">
        <f>IFERROR(VLOOKUP($AE35,'RoC4'!$A$1:$C$160,3,0),0)</f>
        <v>412.3666858</v>
      </c>
      <c r="AK35" s="112">
        <f>IFERROR(VLOOKUP($AE35,'RoC5'!$A$1:$C$160,3,0),0)</f>
        <v>648.2348193</v>
      </c>
      <c r="AL35" s="112">
        <f>IFERROR(VLOOKUP($AE35,'RoC6'!$A$1:$C$160,3,0),0)</f>
        <v>488.0106511</v>
      </c>
      <c r="AM35" s="112">
        <f>IFERROR(VLOOKUP($AE35,'RoC7'!$A$1:$C$160,3,0),0)</f>
        <v>63.17931868</v>
      </c>
      <c r="AN35" s="112">
        <f>IFERROR(VLOOKUP($AE35,'RoC8'!$A$1:$C$160,3,0),0)</f>
        <v>1430.369656</v>
      </c>
      <c r="AO35" s="112">
        <f>IFERROR(VLOOKUP($AE35,'RoC9'!$A$1:$C$160,3,0),0)</f>
        <v>494.7868714</v>
      </c>
      <c r="AP35" s="112">
        <f>IFERROR(VLOOKUP($AE35,'RoC10'!$A$1:$C$160,3,0),0)</f>
        <v>358.756603</v>
      </c>
      <c r="AQ35" s="112">
        <f>IFERROR(VLOOKUP($AE35,'RoC11'!$A$1:$C$160,3,0),0)</f>
        <v>0</v>
      </c>
      <c r="AR35" s="58">
        <f>IFERROR(VLOOKUP($AE35,'RoC12'!$A$1:$C$160,3,0),0)</f>
        <v>990.808586</v>
      </c>
      <c r="AS35" s="58">
        <f>IFERROR(VLOOKUP($AE35,'RoC13'!$A$1:$C$160,3,0),0)</f>
        <v>0</v>
      </c>
    </row>
    <row r="36" ht="15.75" customHeight="1">
      <c r="A36" s="41">
        <f t="shared" si="1"/>
        <v>35</v>
      </c>
      <c r="B36" s="41" t="s">
        <v>95</v>
      </c>
      <c r="C36" s="51">
        <v>3320.6886148789667</v>
      </c>
      <c r="D36" s="110"/>
      <c r="E36" s="111">
        <f>IFERROR(VLOOKUP($B36,'RoC1'!$A$1:$B$160,2,0),"0")</f>
        <v>16</v>
      </c>
      <c r="F36" s="112">
        <f>IFERROR(VLOOKUP(E36,'RoC1'!$B$1:$C$160,2,0),0)</f>
        <v>576.4358288</v>
      </c>
      <c r="G36" s="111">
        <f>IFERROR(VLOOKUP($B36,'RoC2'!$A$1:$B$161,2,0),"0")</f>
        <v>46</v>
      </c>
      <c r="H36" s="112">
        <f>IFERROR(VLOOKUP(G36,'RoC2'!$B$1:$C$161,2,0),0)</f>
        <v>193.6693359</v>
      </c>
      <c r="I36" s="111">
        <f>IFERROR(VLOOKUP($B36,'RoC3'!$A$1:$B$161,2,0),0)</f>
        <v>28</v>
      </c>
      <c r="J36" s="112">
        <f>IFERROR(VLOOKUP(I36,'RoC3'!$B$1:$C$161,2,0),0)</f>
        <v>396.0915304</v>
      </c>
      <c r="K36" s="111">
        <f>IFERROR(VLOOKUP($B36,'RoC4'!$A$1:$B$161,2,0),0)</f>
        <v>0</v>
      </c>
      <c r="L36" s="112">
        <f>IFERROR(VLOOKUP(K36,'RoC4'!$B$1:$C$161,2,0),0)</f>
        <v>0</v>
      </c>
      <c r="M36" s="111">
        <f>IFERROR(VLOOKUP($B36,'RoC5'!$A$1:$B$161,2,0),0)</f>
        <v>0</v>
      </c>
      <c r="N36" s="112">
        <f>IFERROR(VLOOKUP(M36,'RoC5'!$B$1:$C$161,2,0),0)</f>
        <v>0</v>
      </c>
      <c r="O36" s="111">
        <f>IFERROR(VLOOKUP($B36,'RoC6'!$A$1:$B$161,2,0),0)</f>
        <v>0</v>
      </c>
      <c r="P36" s="112">
        <f>IFERROR(VLOOKUP(O36,'RoC6'!$B$1:$C$161,2,0),0)</f>
        <v>0</v>
      </c>
      <c r="Q36" s="111">
        <f>IFERROR(VLOOKUP($B36,'RoC7'!$A$1:$B$161,2,0),0)</f>
        <v>8</v>
      </c>
      <c r="R36" s="112">
        <f>IFERROR(VLOOKUP(Q36,'RoC7'!$B$1:$C$161,2,0),0)</f>
        <v>752.9683342</v>
      </c>
      <c r="S36" s="111">
        <f>IFERROR(VLOOKUP($B36,'RoC8'!$A$1:$B$161,2,0),0)</f>
        <v>0</v>
      </c>
      <c r="T36" s="112">
        <f>IFERROR(VLOOKUP(S36,'RoC8'!$B$1:$C$161,2,0),0)</f>
        <v>0</v>
      </c>
      <c r="U36" s="111">
        <f>IFERROR(VLOOKUP($B36,'RoC9'!$A$1:$B$161,2,0),0)</f>
        <v>43</v>
      </c>
      <c r="V36" s="112">
        <f>IFERROR(VLOOKUP(U36,'RoC9'!$B$1:$C$161,2,0),0)</f>
        <v>183.3651395</v>
      </c>
      <c r="W36" s="111">
        <f>IFERROR(VLOOKUP($B36,'RoC10'!$A$1:$B$161,2,0),0)</f>
        <v>13</v>
      </c>
      <c r="X36" s="112">
        <f>IFERROR(VLOOKUP(W36,'RoC10'!$B$1:$C$161,2,0),0)</f>
        <v>608.019246</v>
      </c>
      <c r="Y36" s="111">
        <f>IFERROR(VLOOKUP($B36,'RoC11'!$A$1:$B$161,2,0),0)</f>
        <v>27</v>
      </c>
      <c r="Z36" s="112">
        <f>IFERROR(VLOOKUP(Y36,'RoC11'!$B$1:$C$161,2,0),0)</f>
        <v>273.5860714</v>
      </c>
      <c r="AA36" s="55">
        <f>IFERROR(VLOOKUP($B36,'RoC12'!$A$1:$B$161,2,0),0)</f>
        <v>23</v>
      </c>
      <c r="AB36" s="58">
        <f>IFERROR(VLOOKUP(AA36,'RoC12'!$B$1:$C$161,2,0),0)</f>
        <v>336.5531288</v>
      </c>
      <c r="AC36" s="55">
        <f>IFERROR(VLOOKUP($B36,'RoC13'!$A$1:$B$161,2,0),0)</f>
        <v>0</v>
      </c>
      <c r="AD36" s="58">
        <f>IFERROR(VLOOKUP(AC36,'RoC13'!$B$1:$C$161,2,0),0)</f>
        <v>0</v>
      </c>
      <c r="AE36" s="41" t="str">
        <f>IFERROR(__xludf.DUMMYFUNCTION("""COMPUTED_VALUE"""),"ifig")</f>
        <v>ifig</v>
      </c>
      <c r="AF36" s="51">
        <f t="shared" si="2"/>
        <v>2890.499866</v>
      </c>
      <c r="AG36" s="112">
        <f>IFERROR(VLOOKUP($AE36,'RoC1'!$A$1:$C$160,3,0),0)</f>
        <v>300.7977253</v>
      </c>
      <c r="AH36" s="112">
        <f>IFERROR(VLOOKUP($AE36,'RoC2'!$A$1:$C$160,3,0),0)</f>
        <v>727.5695201</v>
      </c>
      <c r="AI36" s="112">
        <f>IFERROR(VLOOKUP($AE36,'RoC3'!$A$1:$C$160,3,0),0)</f>
        <v>77.94674082</v>
      </c>
      <c r="AJ36" s="112">
        <f>IFERROR(VLOOKUP($AE36,'RoC4'!$A$1:$C$160,3,0),0)</f>
        <v>0</v>
      </c>
      <c r="AK36" s="112">
        <f>IFERROR(VLOOKUP($AE36,'RoC5'!$A$1:$C$160,3,0),0)</f>
        <v>0</v>
      </c>
      <c r="AL36" s="112">
        <f>IFERROR(VLOOKUP($AE36,'RoC6'!$A$1:$C$160,3,0),0)</f>
        <v>330.455344</v>
      </c>
      <c r="AM36" s="112">
        <f>IFERROR(VLOOKUP($AE36,'RoC7'!$A$1:$C$160,3,0),0)</f>
        <v>0</v>
      </c>
      <c r="AN36" s="112">
        <f>IFERROR(VLOOKUP($AE36,'RoC8'!$A$1:$C$160,3,0),0)</f>
        <v>0</v>
      </c>
      <c r="AO36" s="112">
        <f>IFERROR(VLOOKUP($AE36,'RoC9'!$A$1:$C$160,3,0),0)</f>
        <v>551.7238443</v>
      </c>
      <c r="AP36" s="112">
        <f>IFERROR(VLOOKUP($AE36,'RoC10'!$A$1:$C$160,3,0),0)</f>
        <v>0</v>
      </c>
      <c r="AQ36" s="112">
        <f>IFERROR(VLOOKUP($AE36,'RoC11'!$A$1:$C$160,3,0),0)</f>
        <v>0</v>
      </c>
      <c r="AR36" s="58">
        <f>IFERROR(VLOOKUP($AE36,'RoC12'!$A$1:$C$160,3,0),0)</f>
        <v>902.0066915</v>
      </c>
      <c r="AS36" s="58">
        <f>IFERROR(VLOOKUP($AE36,'RoC13'!$A$1:$C$160,3,0),0)</f>
        <v>0</v>
      </c>
    </row>
    <row r="37" ht="15.75" customHeight="1">
      <c r="A37" s="41">
        <f t="shared" si="1"/>
        <v>36</v>
      </c>
      <c r="B37" s="41" t="s">
        <v>49</v>
      </c>
      <c r="C37" s="51">
        <v>3190.685070316674</v>
      </c>
      <c r="D37" s="51"/>
      <c r="E37" s="55">
        <f>IFERROR(VLOOKUP($B37,'RoC1'!$A$1:$B$160,2,0),"0")</f>
        <v>1</v>
      </c>
      <c r="F37" s="58">
        <f>IFERROR(VLOOKUP(E37,'RoC1'!$B$1:$C$160,2,0),0)</f>
        <v>1485.430789</v>
      </c>
      <c r="G37" s="55">
        <f>IFERROR(VLOOKUP($B37,'RoC2'!$A$1:$B$161,2,0),"0")</f>
        <v>26</v>
      </c>
      <c r="H37" s="58">
        <f>IFERROR(VLOOKUP(G37,'RoC2'!$B$1:$C$161,2,0),0)</f>
        <v>417.5876095</v>
      </c>
      <c r="I37" s="55">
        <f>IFERROR(VLOOKUP($B37,'RoC3'!$A$1:$B$161,2,0),0)</f>
        <v>65</v>
      </c>
      <c r="J37" s="58">
        <f>IFERROR(VLOOKUP(I37,'RoC3'!$B$1:$C$161,2,0),0)</f>
        <v>38.2012381</v>
      </c>
      <c r="K37" s="55">
        <f>IFERROR(VLOOKUP($B37,'RoC4'!$A$1:$B$161,2,0),0)</f>
        <v>0</v>
      </c>
      <c r="L37" s="58">
        <f>IFERROR(VLOOKUP(K37,'RoC4'!$B$1:$C$161,2,0),0)</f>
        <v>0</v>
      </c>
      <c r="M37" s="55">
        <f>IFERROR(VLOOKUP($B37,'RoC5'!$A$1:$B$161,2,0),0)</f>
        <v>0</v>
      </c>
      <c r="N37" s="58">
        <f>IFERROR(VLOOKUP(M37,'RoC5'!$B$1:$C$161,2,0),0)</f>
        <v>0</v>
      </c>
      <c r="O37" s="55">
        <f>IFERROR(VLOOKUP($B37,'RoC6'!$A$1:$B$161,2,0),0)</f>
        <v>0</v>
      </c>
      <c r="P37" s="58">
        <f>IFERROR(VLOOKUP(O37,'RoC6'!$B$1:$C$161,2,0),0)</f>
        <v>0</v>
      </c>
      <c r="Q37" s="55">
        <f>IFERROR(VLOOKUP($B37,'RoC7'!$A$1:$B$161,2,0),0)</f>
        <v>0</v>
      </c>
      <c r="R37" s="58">
        <f>IFERROR(VLOOKUP(Q37,'RoC7'!$B$1:$C$161,2,0),0)</f>
        <v>0</v>
      </c>
      <c r="S37" s="55">
        <f>IFERROR(VLOOKUP($B37,'RoC8'!$A$1:$B$161,2,0),0)</f>
        <v>33</v>
      </c>
      <c r="T37" s="58">
        <f>IFERROR(VLOOKUP(S37,'RoC8'!$B$1:$C$161,2,0),0)</f>
        <v>267.5254835</v>
      </c>
      <c r="U37" s="55">
        <f>IFERROR(VLOOKUP($B37,'RoC9'!$A$1:$B$161,2,0),0)</f>
        <v>5</v>
      </c>
      <c r="V37" s="58">
        <f>IFERROR(VLOOKUP(U37,'RoC9'!$B$1:$C$161,2,0),0)</f>
        <v>910.6246114</v>
      </c>
      <c r="W37" s="55">
        <f>IFERROR(VLOOKUP($B37,'RoC10'!$A$1:$B$161,2,0),0)</f>
        <v>53</v>
      </c>
      <c r="X37" s="58">
        <f>IFERROR(VLOOKUP(W37,'RoC10'!$B$1:$C$161,2,0),0)</f>
        <v>71.3153383</v>
      </c>
      <c r="Y37" s="55">
        <f>IFERROR(VLOOKUP($B37,'RoC11'!$A$1:$B$161,2,0),0)</f>
        <v>0</v>
      </c>
      <c r="Z37" s="58">
        <f>IFERROR(VLOOKUP(Y37,'RoC11'!$B$1:$C$161,2,0),0)</f>
        <v>0</v>
      </c>
      <c r="AA37" s="55">
        <f>IFERROR(VLOOKUP($B37,'RoC12'!$A$1:$B$161,2,0),0)</f>
        <v>0</v>
      </c>
      <c r="AB37" s="58">
        <f>IFERROR(VLOOKUP(AA37,'RoC12'!$B$1:$C$161,2,0),0)</f>
        <v>0</v>
      </c>
      <c r="AC37" s="55">
        <f>IFERROR(VLOOKUP($B37,'RoC13'!$A$1:$B$161,2,0),0)</f>
        <v>0</v>
      </c>
      <c r="AD37" s="58">
        <f>IFERROR(VLOOKUP(AC37,'RoC13'!$B$1:$C$161,2,0),0)</f>
        <v>0</v>
      </c>
      <c r="AE37" s="41" t="str">
        <f>IFERROR(__xludf.DUMMYFUNCTION("""COMPUTED_VALUE"""),"gregmoore")</f>
        <v>gregmoore</v>
      </c>
      <c r="AF37" s="51">
        <f t="shared" si="2"/>
        <v>3575.969551</v>
      </c>
      <c r="AG37" s="112">
        <f>IFERROR(VLOOKUP($AE37,'RoC1'!$A$1:$C$160,3,0),0)</f>
        <v>289.6356205</v>
      </c>
      <c r="AH37" s="112">
        <f>IFERROR(VLOOKUP($AE37,'RoC2'!$A$1:$C$160,3,0),0)</f>
        <v>306.5380507</v>
      </c>
      <c r="AI37" s="112">
        <f>IFERROR(VLOOKUP($AE37,'RoC3'!$A$1:$C$160,3,0),0)</f>
        <v>0</v>
      </c>
      <c r="AJ37" s="112">
        <f>IFERROR(VLOOKUP($AE37,'RoC4'!$A$1:$C$160,3,0),0)</f>
        <v>31.35397565</v>
      </c>
      <c r="AK37" s="112">
        <f>IFERROR(VLOOKUP($AE37,'RoC5'!$A$1:$C$160,3,0),0)</f>
        <v>221.4218968</v>
      </c>
      <c r="AL37" s="112">
        <f>IFERROR(VLOOKUP($AE37,'RoC6'!$A$1:$C$160,3,0),0)</f>
        <v>864.5467548</v>
      </c>
      <c r="AM37" s="112">
        <f>IFERROR(VLOOKUP($AE37,'RoC7'!$A$1:$C$160,3,0),0)</f>
        <v>0</v>
      </c>
      <c r="AN37" s="112">
        <f>IFERROR(VLOOKUP($AE37,'RoC8'!$A$1:$C$160,3,0),0)</f>
        <v>788.4045615</v>
      </c>
      <c r="AO37" s="112">
        <f>IFERROR(VLOOKUP($AE37,'RoC9'!$A$1:$C$160,3,0),0)</f>
        <v>384.6912236</v>
      </c>
      <c r="AP37" s="112">
        <f>IFERROR(VLOOKUP($AE37,'RoC10'!$A$1:$C$160,3,0),0)</f>
        <v>318.5981923</v>
      </c>
      <c r="AQ37" s="112">
        <f>IFERROR(VLOOKUP($AE37,'RoC11'!$A$1:$C$160,3,0),0)</f>
        <v>0</v>
      </c>
      <c r="AR37" s="58">
        <f>IFERROR(VLOOKUP($AE37,'RoC12'!$A$1:$C$160,3,0),0)</f>
        <v>370.7792751</v>
      </c>
      <c r="AS37" s="58">
        <f>IFERROR(VLOOKUP($AE37,'RoC13'!$A$1:$C$160,3,0),0)</f>
        <v>0</v>
      </c>
    </row>
    <row r="38" ht="15.75" customHeight="1">
      <c r="A38" s="41">
        <f t="shared" si="1"/>
        <v>37</v>
      </c>
      <c r="B38" s="83" t="s">
        <v>94</v>
      </c>
      <c r="C38" s="51">
        <v>3185.2180322719764</v>
      </c>
      <c r="D38" s="110"/>
      <c r="E38" s="111">
        <f>IFERROR(VLOOKUP($B38,'RoC1'!$A$1:$B$160,2,0),"0")</f>
        <v>11</v>
      </c>
      <c r="F38" s="112">
        <f>IFERROR(VLOOKUP(E38,'RoC1'!$B$1:$C$160,2,0),0)</f>
        <v>693.9118487</v>
      </c>
      <c r="G38" s="111" t="str">
        <f>IFERROR(VLOOKUP($B38,'RoC2'!$A$1:$B$161,2,0),"0")</f>
        <v>0</v>
      </c>
      <c r="H38" s="112">
        <f>IFERROR(VLOOKUP(G38,'RoC2'!$B$1:$C$161,2,0),0)</f>
        <v>0</v>
      </c>
      <c r="I38" s="111">
        <f>IFERROR(VLOOKUP($B38,'RoC3'!$A$1:$B$161,2,0),0)</f>
        <v>5</v>
      </c>
      <c r="J38" s="112">
        <f>IFERROR(VLOOKUP(I38,'RoC3'!$B$1:$C$161,2,0),0)</f>
        <v>942.9890049</v>
      </c>
      <c r="K38" s="111">
        <f>IFERROR(VLOOKUP($B38,'RoC4'!$A$1:$B$161,2,0),0)</f>
        <v>21</v>
      </c>
      <c r="L38" s="112">
        <f>IFERROR(VLOOKUP(K38,'RoC4'!$B$1:$C$161,2,0),0)</f>
        <v>486.7664679</v>
      </c>
      <c r="M38" s="111">
        <f>IFERROR(VLOOKUP($B38,'RoC5'!$A$1:$B$161,2,0),0)</f>
        <v>9</v>
      </c>
      <c r="N38" s="112">
        <f>IFERROR(VLOOKUP(M38,'RoC5'!$B$1:$C$161,2,0),0)</f>
        <v>736.7605867</v>
      </c>
      <c r="O38" s="111">
        <f>IFERROR(VLOOKUP($B38,'RoC6'!$A$1:$B$161,2,0),0)</f>
        <v>51</v>
      </c>
      <c r="P38" s="112">
        <f>IFERROR(VLOOKUP(O38,'RoC6'!$B$1:$C$161,2,0),0)</f>
        <v>120.1461276</v>
      </c>
      <c r="Q38" s="111">
        <f>IFERROR(VLOOKUP($B38,'RoC7'!$A$1:$B$161,2,0),0)</f>
        <v>39</v>
      </c>
      <c r="R38" s="112">
        <f>IFERROR(VLOOKUP(Q38,'RoC7'!$B$1:$C$161,2,0),0)</f>
        <v>204.6439965</v>
      </c>
      <c r="S38" s="111">
        <f>IFERROR(VLOOKUP($B38,'RoC8'!$A$1:$B$161,2,0),0)</f>
        <v>0</v>
      </c>
      <c r="T38" s="112">
        <f>IFERROR(VLOOKUP(S38,'RoC8'!$B$1:$C$161,2,0),0)</f>
        <v>0</v>
      </c>
      <c r="U38" s="111">
        <f>IFERROR(VLOOKUP($B38,'RoC9'!$A$1:$B$161,2,0),0)</f>
        <v>0</v>
      </c>
      <c r="V38" s="112">
        <f>IFERROR(VLOOKUP(U38,'RoC9'!$B$1:$C$161,2,0),0)</f>
        <v>0</v>
      </c>
      <c r="W38" s="111">
        <f>IFERROR(VLOOKUP($B38,'RoC10'!$A$1:$B$161,2,0),0)</f>
        <v>0</v>
      </c>
      <c r="X38" s="112">
        <f>IFERROR(VLOOKUP(W38,'RoC10'!$B$1:$C$161,2,0),0)</f>
        <v>0</v>
      </c>
      <c r="Y38" s="111">
        <f>IFERROR(VLOOKUP($B38,'RoC11'!$A$1:$B$161,2,0),0)</f>
        <v>0</v>
      </c>
      <c r="Z38" s="112">
        <f>IFERROR(VLOOKUP(Y38,'RoC11'!$B$1:$C$161,2,0),0)</f>
        <v>0</v>
      </c>
      <c r="AA38" s="55">
        <f>IFERROR(VLOOKUP($B38,'RoC12'!$A$1:$B$161,2,0),0)</f>
        <v>0</v>
      </c>
      <c r="AB38" s="58">
        <f>IFERROR(VLOOKUP(AA38,'RoC12'!$B$1:$C$161,2,0),0)</f>
        <v>0</v>
      </c>
      <c r="AC38" s="55">
        <f>IFERROR(VLOOKUP($B38,'RoC13'!$A$1:$B$161,2,0),0)</f>
        <v>0</v>
      </c>
      <c r="AD38" s="58">
        <f>IFERROR(VLOOKUP(AC38,'RoC13'!$B$1:$C$161,2,0),0)</f>
        <v>0</v>
      </c>
      <c r="AE38" s="83" t="str">
        <f>IFERROR(__xludf.DUMMYFUNCTION("""COMPUTED_VALUE"""),"Vaillant 86")</f>
        <v>Vaillant 86</v>
      </c>
      <c r="AF38" s="51">
        <f t="shared" si="2"/>
        <v>3589.436314</v>
      </c>
      <c r="AG38" s="112">
        <f>IFERROR(VLOOKUP($AE38,'RoC1'!$A$1:$C$160,3,0),0)</f>
        <v>278.6691428</v>
      </c>
      <c r="AH38" s="112">
        <f>IFERROR(VLOOKUP($AE38,'RoC2'!$A$1:$C$160,3,0),0)</f>
        <v>147.7074656</v>
      </c>
      <c r="AI38" s="112">
        <f>IFERROR(VLOOKUP($AE38,'RoC3'!$A$1:$C$160,3,0),0)</f>
        <v>799.7513211</v>
      </c>
      <c r="AJ38" s="112">
        <f>IFERROR(VLOOKUP($AE38,'RoC4'!$A$1:$C$160,3,0),0)</f>
        <v>55.53198531</v>
      </c>
      <c r="AK38" s="112">
        <f>IFERROR(VLOOKUP($AE38,'RoC5'!$A$1:$C$160,3,0),0)</f>
        <v>160.3641808</v>
      </c>
      <c r="AL38" s="112">
        <f>IFERROR(VLOOKUP($AE38,'RoC6'!$A$1:$C$160,3,0),0)</f>
        <v>680.0171637</v>
      </c>
      <c r="AM38" s="112">
        <f>IFERROR(VLOOKUP($AE38,'RoC7'!$A$1:$C$160,3,0),0)</f>
        <v>238.606067</v>
      </c>
      <c r="AN38" s="112">
        <f>IFERROR(VLOOKUP($AE38,'RoC8'!$A$1:$C$160,3,0),0)</f>
        <v>0</v>
      </c>
      <c r="AO38" s="112">
        <f>IFERROR(VLOOKUP($AE38,'RoC9'!$A$1:$C$160,3,0),0)</f>
        <v>33.88448425</v>
      </c>
      <c r="AP38" s="112">
        <f>IFERROR(VLOOKUP($AE38,'RoC10'!$A$1:$C$160,3,0),0)</f>
        <v>584.4236417</v>
      </c>
      <c r="AQ38" s="112">
        <f>IFERROR(VLOOKUP($AE38,'RoC11'!$A$1:$C$160,3,0),0)</f>
        <v>370.7792751</v>
      </c>
      <c r="AR38" s="58">
        <f>IFERROR(VLOOKUP($AE38,'RoC12'!$A$1:$C$160,3,0),0)</f>
        <v>273.5860714</v>
      </c>
      <c r="AS38" s="58">
        <f>IFERROR(VLOOKUP($AE38,'RoC13'!$A$1:$C$160,3,0),0)</f>
        <v>0</v>
      </c>
    </row>
    <row r="39" ht="15.75" customHeight="1">
      <c r="A39" s="41">
        <f t="shared" si="1"/>
        <v>38</v>
      </c>
      <c r="B39" s="41" t="s">
        <v>70</v>
      </c>
      <c r="C39" s="51">
        <v>3137.977553176991</v>
      </c>
      <c r="D39" s="110"/>
      <c r="E39" s="111">
        <f>IFERROR(VLOOKUP($B39,'RoC1'!$A$1:$B$160,2,0),"0")</f>
        <v>10</v>
      </c>
      <c r="F39" s="112">
        <f>IFERROR(VLOOKUP(E39,'RoC1'!$B$1:$C$160,2,0),0)</f>
        <v>723.1120729</v>
      </c>
      <c r="G39" s="111">
        <f>IFERROR(VLOOKUP($B39,'RoC2'!$A$1:$B$161,2,0),"0")</f>
        <v>45</v>
      </c>
      <c r="H39" s="112">
        <f>IFERROR(VLOOKUP(G39,'RoC2'!$B$1:$C$161,2,0),0)</f>
        <v>203.2032261</v>
      </c>
      <c r="I39" s="111">
        <f>IFERROR(VLOOKUP($B39,'RoC3'!$A$1:$B$161,2,0),0)</f>
        <v>59</v>
      </c>
      <c r="J39" s="112">
        <f>IFERROR(VLOOKUP(I39,'RoC3'!$B$1:$C$161,2,0),0)</f>
        <v>86.10243937</v>
      </c>
      <c r="K39" s="111">
        <f>IFERROR(VLOOKUP($B39,'RoC4'!$A$1:$B$161,2,0),0)</f>
        <v>16</v>
      </c>
      <c r="L39" s="112">
        <f>IFERROR(VLOOKUP(K39,'RoC4'!$B$1:$C$161,2,0),0)</f>
        <v>576.4358288</v>
      </c>
      <c r="M39" s="111">
        <f>IFERROR(VLOOKUP($B39,'RoC5'!$A$1:$B$161,2,0),0)</f>
        <v>0</v>
      </c>
      <c r="N39" s="112">
        <f>IFERROR(VLOOKUP(M39,'RoC5'!$B$1:$C$161,2,0),0)</f>
        <v>0</v>
      </c>
      <c r="O39" s="111">
        <f>IFERROR(VLOOKUP($B39,'RoC6'!$A$1:$B$161,2,0),0)</f>
        <v>0</v>
      </c>
      <c r="P39" s="112">
        <f>IFERROR(VLOOKUP(O39,'RoC6'!$B$1:$C$161,2,0),0)</f>
        <v>0</v>
      </c>
      <c r="Q39" s="111">
        <f>IFERROR(VLOOKUP($B39,'RoC7'!$A$1:$B$161,2,0),0)</f>
        <v>19</v>
      </c>
      <c r="R39" s="112">
        <f>IFERROR(VLOOKUP(Q39,'RoC7'!$B$1:$C$161,2,0),0)</f>
        <v>478.2349614</v>
      </c>
      <c r="S39" s="111">
        <f>IFERROR(VLOOKUP($B39,'RoC8'!$A$1:$B$161,2,0),0)</f>
        <v>0</v>
      </c>
      <c r="T39" s="112">
        <f>IFERROR(VLOOKUP(S39,'RoC8'!$B$1:$C$161,2,0),0)</f>
        <v>0</v>
      </c>
      <c r="U39" s="111">
        <f>IFERROR(VLOOKUP($B39,'RoC9'!$A$1:$B$161,2,0),0)</f>
        <v>0</v>
      </c>
      <c r="V39" s="112">
        <f>IFERROR(VLOOKUP(U39,'RoC9'!$B$1:$C$161,2,0),0)</f>
        <v>0</v>
      </c>
      <c r="W39" s="111">
        <f>IFERROR(VLOOKUP($B39,'RoC10'!$A$1:$B$161,2,0),0)</f>
        <v>4</v>
      </c>
      <c r="X39" s="112">
        <f>IFERROR(VLOOKUP(W39,'RoC10'!$B$1:$C$161,2,0),0)</f>
        <v>969.441897</v>
      </c>
      <c r="Y39" s="111">
        <f>IFERROR(VLOOKUP($B39,'RoC11'!$A$1:$B$161,2,0),0)</f>
        <v>40</v>
      </c>
      <c r="Z39" s="112">
        <f>IFERROR(VLOOKUP(Y39,'RoC11'!$B$1:$C$161,2,0),0)</f>
        <v>101.4471276</v>
      </c>
      <c r="AA39" s="55">
        <f>IFERROR(VLOOKUP($B39,'RoC12'!$A$1:$B$161,2,0),0)</f>
        <v>0</v>
      </c>
      <c r="AB39" s="58">
        <f>IFERROR(VLOOKUP(AA39,'RoC12'!$B$1:$C$161,2,0),0)</f>
        <v>0</v>
      </c>
      <c r="AC39" s="55">
        <f>IFERROR(VLOOKUP($B39,'RoC13'!$A$1:$B$161,2,0),0)</f>
        <v>0</v>
      </c>
      <c r="AD39" s="58">
        <f>IFERROR(VLOOKUP(AC39,'RoC13'!$B$1:$C$161,2,0),0)</f>
        <v>0</v>
      </c>
      <c r="AE39" s="41" t="str">
        <f>IFERROR(__xludf.DUMMYFUNCTION("""COMPUTED_VALUE"""),"Dr Linebourg")</f>
        <v>Dr Linebourg</v>
      </c>
      <c r="AF39" s="51">
        <f t="shared" si="2"/>
        <v>1755.409203</v>
      </c>
      <c r="AG39" s="112">
        <f>IFERROR(VLOOKUP($AE39,'RoC1'!$A$1:$C$160,3,0),0)</f>
        <v>267.8878239</v>
      </c>
      <c r="AH39" s="112">
        <f>IFERROR(VLOOKUP($AE39,'RoC2'!$A$1:$C$160,3,0),0)</f>
        <v>0</v>
      </c>
      <c r="AI39" s="112">
        <f>IFERROR(VLOOKUP($AE39,'RoC3'!$A$1:$C$160,3,0),0)</f>
        <v>450.8590532</v>
      </c>
      <c r="AJ39" s="112">
        <f>IFERROR(VLOOKUP($AE39,'RoC4'!$A$1:$C$160,3,0),0)</f>
        <v>278.6691428</v>
      </c>
      <c r="AK39" s="112">
        <f>IFERROR(VLOOKUP($AE39,'RoC5'!$A$1:$C$160,3,0),0)</f>
        <v>0</v>
      </c>
      <c r="AL39" s="112">
        <f>IFERROR(VLOOKUP($AE39,'RoC6'!$A$1:$C$160,3,0),0)</f>
        <v>0</v>
      </c>
      <c r="AM39" s="112">
        <f>IFERROR(VLOOKUP($AE39,'RoC7'!$A$1:$C$160,3,0),0)</f>
        <v>0</v>
      </c>
      <c r="AN39" s="112">
        <f>IFERROR(VLOOKUP($AE39,'RoC8'!$A$1:$C$160,3,0),0)</f>
        <v>0</v>
      </c>
      <c r="AO39" s="112">
        <f>IFERROR(VLOOKUP($AE39,'RoC9'!$A$1:$C$160,3,0),0)</f>
        <v>0</v>
      </c>
      <c r="AP39" s="112">
        <f>IFERROR(VLOOKUP($AE39,'RoC10'!$A$1:$C$160,3,0),0)</f>
        <v>757.9931833</v>
      </c>
      <c r="AQ39" s="112">
        <f>IFERROR(VLOOKUP($AE39,'RoC11'!$A$1:$C$160,3,0),0)</f>
        <v>0</v>
      </c>
      <c r="AR39" s="58">
        <f>IFERROR(VLOOKUP($AE39,'RoC12'!$A$1:$C$160,3,0),0)</f>
        <v>0</v>
      </c>
      <c r="AS39" s="58">
        <f>IFERROR(VLOOKUP($AE39,'RoC13'!$A$1:$C$160,3,0),0)</f>
        <v>0</v>
      </c>
    </row>
    <row r="40" ht="15.75" customHeight="1">
      <c r="A40" s="41">
        <f t="shared" si="1"/>
        <v>39</v>
      </c>
      <c r="B40" s="41" t="s">
        <v>74</v>
      </c>
      <c r="C40" s="51">
        <v>3075.6865374498157</v>
      </c>
      <c r="D40" s="110"/>
      <c r="E40" s="111" t="str">
        <f>IFERROR(VLOOKUP($B40,'RoC1'!$A$1:$B$160,2,0),"0")</f>
        <v>0</v>
      </c>
      <c r="F40" s="112">
        <f>IFERROR(VLOOKUP(E40,'RoC1'!$B$1:$C$160,2,0),0)</f>
        <v>0</v>
      </c>
      <c r="G40" s="111">
        <f>IFERROR(VLOOKUP($B40,'RoC2'!$A$1:$B$161,2,0),"0")</f>
        <v>9</v>
      </c>
      <c r="H40" s="112">
        <f>IFERROR(VLOOKUP(G40,'RoC2'!$B$1:$C$161,2,0),0)</f>
        <v>759.6492412</v>
      </c>
      <c r="I40" s="111">
        <f>IFERROR(VLOOKUP($B40,'RoC3'!$A$1:$B$161,2,0),0)</f>
        <v>0</v>
      </c>
      <c r="J40" s="112">
        <f>IFERROR(VLOOKUP(I40,'RoC3'!$B$1:$C$161,2,0),0)</f>
        <v>0</v>
      </c>
      <c r="K40" s="111">
        <f>IFERROR(VLOOKUP($B40,'RoC4'!$A$1:$B$161,2,0),0)</f>
        <v>66</v>
      </c>
      <c r="L40" s="112">
        <f>IFERROR(VLOOKUP(K40,'RoC4'!$B$1:$C$161,2,0),0)</f>
        <v>15.5568488</v>
      </c>
      <c r="M40" s="111">
        <f>IFERROR(VLOOKUP($B40,'RoC5'!$A$1:$B$161,2,0),0)</f>
        <v>21</v>
      </c>
      <c r="N40" s="112">
        <f>IFERROR(VLOOKUP(M40,'RoC5'!$B$1:$C$161,2,0),0)</f>
        <v>466.0558405</v>
      </c>
      <c r="O40" s="111">
        <f>IFERROR(VLOOKUP($B40,'RoC6'!$A$1:$B$161,2,0),0)</f>
        <v>33</v>
      </c>
      <c r="P40" s="112">
        <f>IFERROR(VLOOKUP(O40,'RoC6'!$B$1:$C$161,2,0),0)</f>
        <v>306.1933676</v>
      </c>
      <c r="Q40" s="111">
        <f>IFERROR(VLOOKUP($B40,'RoC7'!$A$1:$B$161,2,0),0)</f>
        <v>20</v>
      </c>
      <c r="R40" s="112">
        <f>IFERROR(VLOOKUP(Q40,'RoC7'!$B$1:$C$161,2,0),0)</f>
        <v>460.6259045</v>
      </c>
      <c r="S40" s="111">
        <f>IFERROR(VLOOKUP($B40,'RoC8'!$A$1:$B$161,2,0),0)</f>
        <v>54</v>
      </c>
      <c r="T40" s="112">
        <f>IFERROR(VLOOKUP(S40,'RoC8'!$B$1:$C$161,2,0),0)</f>
        <v>45.48747805</v>
      </c>
      <c r="U40" s="111">
        <f>IFERROR(VLOOKUP($B40,'RoC9'!$A$1:$B$161,2,0),0)</f>
        <v>30</v>
      </c>
      <c r="V40" s="112">
        <f>IFERROR(VLOOKUP(U40,'RoC9'!$B$1:$C$161,2,0),0)</f>
        <v>331.0453695</v>
      </c>
      <c r="W40" s="111">
        <f>IFERROR(VLOOKUP($B40,'RoC10'!$A$1:$B$161,2,0),0)</f>
        <v>0</v>
      </c>
      <c r="X40" s="112">
        <f>IFERROR(VLOOKUP(W40,'RoC10'!$B$1:$C$161,2,0),0)</f>
        <v>0</v>
      </c>
      <c r="Y40" s="111">
        <f>IFERROR(VLOOKUP($B40,'RoC11'!$A$1:$B$161,2,0),0)</f>
        <v>0</v>
      </c>
      <c r="Z40" s="112">
        <f>IFERROR(VLOOKUP(Y40,'RoC11'!$B$1:$C$161,2,0),0)</f>
        <v>0</v>
      </c>
      <c r="AA40" s="55">
        <f>IFERROR(VLOOKUP($B40,'RoC12'!$A$1:$B$161,2,0),0)</f>
        <v>8</v>
      </c>
      <c r="AB40" s="58">
        <f>IFERROR(VLOOKUP(AA40,'RoC12'!$B$1:$C$161,2,0),0)</f>
        <v>691.0724873</v>
      </c>
      <c r="AC40" s="55">
        <f>IFERROR(VLOOKUP($B40,'RoC13'!$A$1:$B$161,2,0),0)</f>
        <v>0</v>
      </c>
      <c r="AD40" s="58">
        <f>IFERROR(VLOOKUP(AC40,'RoC13'!$B$1:$C$161,2,0),0)</f>
        <v>0</v>
      </c>
      <c r="AE40" s="41" t="str">
        <f>IFERROR(__xludf.DUMMYFUNCTION("""COMPUTED_VALUE"""),"christ86000")</f>
        <v>christ86000</v>
      </c>
      <c r="AF40" s="51">
        <f t="shared" si="2"/>
        <v>5223.686615</v>
      </c>
      <c r="AG40" s="112">
        <f>IFERROR(VLOOKUP($AE40,'RoC1'!$A$1:$C$160,3,0),0)</f>
        <v>257.2820367</v>
      </c>
      <c r="AH40" s="112">
        <f>IFERROR(VLOOKUP($AE40,'RoC2'!$A$1:$C$160,3,0),0)</f>
        <v>1007.907888</v>
      </c>
      <c r="AI40" s="112">
        <f>IFERROR(VLOOKUP($AE40,'RoC3'!$A$1:$C$160,3,0),0)</f>
        <v>248.620999</v>
      </c>
      <c r="AJ40" s="112">
        <f>IFERROR(VLOOKUP($AE40,'RoC4'!$A$1:$C$160,3,0),0)</f>
        <v>1485.430789</v>
      </c>
      <c r="AK40" s="112">
        <f>IFERROR(VLOOKUP($AE40,'RoC5'!$A$1:$C$160,3,0),0)</f>
        <v>623.1730465</v>
      </c>
      <c r="AL40" s="112">
        <f>IFERROR(VLOOKUP($AE40,'RoC6'!$A$1:$C$160,3,0),0)</f>
        <v>101.9968042</v>
      </c>
      <c r="AM40" s="112">
        <f>IFERROR(VLOOKUP($AE40,'RoC7'!$A$1:$C$160,3,0),0)</f>
        <v>215.7856933</v>
      </c>
      <c r="AN40" s="112">
        <f>IFERROR(VLOOKUP($AE40,'RoC8'!$A$1:$C$160,3,0),0)</f>
        <v>437.7730958</v>
      </c>
      <c r="AO40" s="112">
        <f>IFERROR(VLOOKUP($AE40,'RoC9'!$A$1:$C$160,3,0),0)</f>
        <v>398.9812492</v>
      </c>
      <c r="AP40" s="112">
        <f>IFERROR(VLOOKUP($AE40,'RoC10'!$A$1:$C$160,3,0),0)</f>
        <v>0</v>
      </c>
      <c r="AQ40" s="112">
        <f>IFERROR(VLOOKUP($AE40,'RoC11'!$A$1:$C$160,3,0),0)</f>
        <v>446.7350126</v>
      </c>
      <c r="AR40" s="58">
        <f>IFERROR(VLOOKUP($AE40,'RoC12'!$A$1:$C$160,3,0),0)</f>
        <v>0</v>
      </c>
      <c r="AS40" s="58">
        <f>IFERROR(VLOOKUP($AE40,'RoC13'!$A$1:$C$160,3,0),0)</f>
        <v>0</v>
      </c>
    </row>
    <row r="41" ht="15.75" customHeight="1">
      <c r="A41" s="41">
        <f t="shared" si="1"/>
        <v>40</v>
      </c>
      <c r="B41" s="41" t="s">
        <v>111</v>
      </c>
      <c r="C41" s="51">
        <v>3069.5423048726025</v>
      </c>
      <c r="D41" s="51"/>
      <c r="E41" s="55" t="str">
        <f>IFERROR(VLOOKUP($B41,'RoC1'!$A$1:$B$160,2,0),"0")</f>
        <v>0</v>
      </c>
      <c r="F41" s="58">
        <f>IFERROR(VLOOKUP(E41,'RoC1'!$B$1:$C$160,2,0),0)</f>
        <v>0</v>
      </c>
      <c r="G41" s="55">
        <f>IFERROR(VLOOKUP($B41,'RoC2'!$A$1:$B$161,2,0),"0")</f>
        <v>66</v>
      </c>
      <c r="H41" s="58">
        <f>IFERROR(VLOOKUP(G41,'RoC2'!$B$1:$C$161,2,0),0)</f>
        <v>23.08116662</v>
      </c>
      <c r="I41" s="55">
        <f>IFERROR(VLOOKUP($B41,'RoC3'!$A$1:$B$161,2,0),0)</f>
        <v>53</v>
      </c>
      <c r="J41" s="58">
        <f>IFERROR(VLOOKUP(I41,'RoC3'!$B$1:$C$161,2,0),0)</f>
        <v>136.6833855</v>
      </c>
      <c r="K41" s="55">
        <f>IFERROR(VLOOKUP($B41,'RoC4'!$A$1:$B$161,2,0),0)</f>
        <v>0</v>
      </c>
      <c r="L41" s="58">
        <f>IFERROR(VLOOKUP(K41,'RoC4'!$B$1:$C$161,2,0),0)</f>
        <v>0</v>
      </c>
      <c r="M41" s="55">
        <f>IFERROR(VLOOKUP($B41,'RoC5'!$A$1:$B$161,2,0),0)</f>
        <v>7</v>
      </c>
      <c r="N41" s="58">
        <f>IFERROR(VLOOKUP(M41,'RoC5'!$B$1:$C$161,2,0),0)</f>
        <v>813.0638808</v>
      </c>
      <c r="O41" s="55">
        <f>IFERROR(VLOOKUP($B41,'RoC6'!$A$1:$B$161,2,0),0)</f>
        <v>8</v>
      </c>
      <c r="P41" s="58">
        <f>IFERROR(VLOOKUP(O41,'RoC6'!$B$1:$C$161,2,0),0)</f>
        <v>777.2784818</v>
      </c>
      <c r="Q41" s="55">
        <f>IFERROR(VLOOKUP($B41,'RoC7'!$A$1:$B$161,2,0),0)</f>
        <v>16</v>
      </c>
      <c r="R41" s="58">
        <f>IFERROR(VLOOKUP(Q41,'RoC7'!$B$1:$C$161,2,0),0)</f>
        <v>535.7578541</v>
      </c>
      <c r="S41" s="55">
        <f>IFERROR(VLOOKUP($B41,'RoC8'!$A$1:$B$161,2,0),0)</f>
        <v>0</v>
      </c>
      <c r="T41" s="58">
        <f>IFERROR(VLOOKUP(S41,'RoC8'!$B$1:$C$161,2,0),0)</f>
        <v>0</v>
      </c>
      <c r="U41" s="55">
        <f>IFERROR(VLOOKUP($B41,'RoC9'!$A$1:$B$161,2,0),0)</f>
        <v>0</v>
      </c>
      <c r="V41" s="58">
        <f>IFERROR(VLOOKUP(U41,'RoC9'!$B$1:$C$161,2,0),0)</f>
        <v>0</v>
      </c>
      <c r="W41" s="55">
        <f>IFERROR(VLOOKUP($B41,'RoC10'!$A$1:$B$161,2,0),0)</f>
        <v>12</v>
      </c>
      <c r="X41" s="58">
        <f>IFERROR(VLOOKUP(W41,'RoC10'!$B$1:$C$161,2,0),0)</f>
        <v>633.2317698</v>
      </c>
      <c r="Y41" s="55">
        <f>IFERROR(VLOOKUP($B41,'RoC11'!$A$1:$B$161,2,0),0)</f>
        <v>36</v>
      </c>
      <c r="Z41" s="58">
        <f>IFERROR(VLOOKUP(Y41,'RoC11'!$B$1:$C$161,2,0),0)</f>
        <v>150.4457662</v>
      </c>
      <c r="AA41" s="55">
        <f>IFERROR(VLOOKUP($B41,'RoC12'!$A$1:$B$161,2,0),0)</f>
        <v>0</v>
      </c>
      <c r="AB41" s="58">
        <f>IFERROR(VLOOKUP(AA41,'RoC12'!$B$1:$C$161,2,0),0)</f>
        <v>0</v>
      </c>
      <c r="AC41" s="55">
        <f>IFERROR(VLOOKUP($B41,'RoC13'!$A$1:$B$161,2,0),0)</f>
        <v>0</v>
      </c>
      <c r="AD41" s="58">
        <f>IFERROR(VLOOKUP(AC41,'RoC13'!$B$1:$C$161,2,0),0)</f>
        <v>0</v>
      </c>
      <c r="AE41" s="41" t="str">
        <f>IFERROR(__xludf.DUMMYFUNCTION("""COMPUTED_VALUE"""),".BARBAPAPA66")</f>
        <v>.BARBAPAPA66</v>
      </c>
      <c r="AF41" s="51">
        <f t="shared" si="2"/>
        <v>5382.845388</v>
      </c>
      <c r="AG41" s="112">
        <f>IFERROR(VLOOKUP($AE41,'RoC1'!$A$1:$C$160,3,0),0)</f>
        <v>246.842907</v>
      </c>
      <c r="AH41" s="112">
        <f>IFERROR(VLOOKUP($AE41,'RoC2'!$A$1:$C$160,3,0),0)</f>
        <v>365.4321716</v>
      </c>
      <c r="AI41" s="112">
        <f>IFERROR(VLOOKUP($AE41,'RoC3'!$A$1:$C$160,3,0),0)</f>
        <v>606.2833591</v>
      </c>
      <c r="AJ41" s="112">
        <f>IFERROR(VLOOKUP($AE41,'RoC4'!$A$1:$C$160,3,0),0)</f>
        <v>63.72792725</v>
      </c>
      <c r="AK41" s="112">
        <f>IFERROR(VLOOKUP($AE41,'RoC5'!$A$1:$C$160,3,0),0)</f>
        <v>190.27271</v>
      </c>
      <c r="AL41" s="112">
        <f>IFERROR(VLOOKUP($AE41,'RoC6'!$A$1:$C$160,3,0),0)</f>
        <v>1080.402702</v>
      </c>
      <c r="AM41" s="112">
        <f>IFERROR(VLOOKUP($AE41,'RoC7'!$A$1:$C$160,3,0),0)</f>
        <v>352.5484945</v>
      </c>
      <c r="AN41" s="112">
        <f>IFERROR(VLOOKUP($AE41,'RoC8'!$A$1:$C$160,3,0),0)</f>
        <v>186.3197521</v>
      </c>
      <c r="AO41" s="112">
        <f>IFERROR(VLOOKUP($AE41,'RoC9'!$A$1:$C$160,3,0),0)</f>
        <v>460.6259045</v>
      </c>
      <c r="AP41" s="112">
        <f>IFERROR(VLOOKUP($AE41,'RoC10'!$A$1:$C$160,3,0),0)</f>
        <v>1060.009133</v>
      </c>
      <c r="AQ41" s="112">
        <f>IFERROR(VLOOKUP($AE41,'RoC11'!$A$1:$C$160,3,0),0)</f>
        <v>21.65298498</v>
      </c>
      <c r="AR41" s="58">
        <f>IFERROR(VLOOKUP($AE41,'RoC12'!$A$1:$C$160,3,0),0)</f>
        <v>834.1082539</v>
      </c>
      <c r="AS41" s="58">
        <f>IFERROR(VLOOKUP($AE41,'RoC13'!$A$1:$C$160,3,0),0)</f>
        <v>0</v>
      </c>
    </row>
    <row r="42" ht="15.75" customHeight="1">
      <c r="A42" s="41">
        <f t="shared" si="1"/>
        <v>41</v>
      </c>
      <c r="B42" s="84" t="s">
        <v>104</v>
      </c>
      <c r="C42" s="51">
        <v>3032.8464401761275</v>
      </c>
      <c r="D42" s="110"/>
      <c r="E42" s="111" t="str">
        <f>IFERROR(VLOOKUP($B42,'RoC1'!$A$1:$B$160,2,0),"0")</f>
        <v>0</v>
      </c>
      <c r="F42" s="112">
        <f>IFERROR(VLOOKUP(E42,'RoC1'!$B$1:$C$160,2,0),0)</f>
        <v>0</v>
      </c>
      <c r="G42" s="111" t="str">
        <f>IFERROR(VLOOKUP($B42,'RoC2'!$A$1:$B$161,2,0),"0")</f>
        <v>0</v>
      </c>
      <c r="H42" s="112">
        <f>IFERROR(VLOOKUP(G42,'RoC2'!$B$1:$C$161,2,0),0)</f>
        <v>0</v>
      </c>
      <c r="I42" s="111">
        <f>IFERROR(VLOOKUP($B42,'RoC3'!$A$1:$B$161,2,0),0)</f>
        <v>56</v>
      </c>
      <c r="J42" s="112">
        <f>IFERROR(VLOOKUP(I42,'RoC3'!$B$1:$C$161,2,0),0)</f>
        <v>111.0239827</v>
      </c>
      <c r="K42" s="111">
        <f>IFERROR(VLOOKUP($B42,'RoC4'!$A$1:$B$161,2,0),0)</f>
        <v>14</v>
      </c>
      <c r="L42" s="112">
        <f>IFERROR(VLOOKUP(K42,'RoC4'!$B$1:$C$161,2,0),0)</f>
        <v>618.926916</v>
      </c>
      <c r="M42" s="111">
        <f>IFERROR(VLOOKUP($B42,'RoC5'!$A$1:$B$161,2,0),0)</f>
        <v>0</v>
      </c>
      <c r="N42" s="112">
        <f>IFERROR(VLOOKUP(M42,'RoC5'!$B$1:$C$161,2,0),0)</f>
        <v>0</v>
      </c>
      <c r="O42" s="111">
        <f>IFERROR(VLOOKUP($B42,'RoC6'!$A$1:$B$161,2,0),0)</f>
        <v>1</v>
      </c>
      <c r="P42" s="112">
        <f>IFERROR(VLOOKUP(O42,'RoC6'!$B$1:$C$161,2,0),0)</f>
        <v>1467.757337</v>
      </c>
      <c r="Q42" s="111">
        <f>IFERROR(VLOOKUP($B42,'RoC7'!$A$1:$B$161,2,0),0)</f>
        <v>0</v>
      </c>
      <c r="R42" s="112">
        <f>IFERROR(VLOOKUP(Q42,'RoC7'!$B$1:$C$161,2,0),0)</f>
        <v>0</v>
      </c>
      <c r="S42" s="111">
        <f>IFERROR(VLOOKUP($B42,'RoC8'!$A$1:$B$161,2,0),0)</f>
        <v>6</v>
      </c>
      <c r="T42" s="112">
        <f>IFERROR(VLOOKUP(S42,'RoC8'!$B$1:$C$161,2,0),0)</f>
        <v>835.1382048</v>
      </c>
      <c r="U42" s="111">
        <f>IFERROR(VLOOKUP($B42,'RoC9'!$A$1:$B$161,2,0),0)</f>
        <v>0</v>
      </c>
      <c r="V42" s="112">
        <f>IFERROR(VLOOKUP(U42,'RoC9'!$B$1:$C$161,2,0),0)</f>
        <v>0</v>
      </c>
      <c r="W42" s="111">
        <f>IFERROR(VLOOKUP($B42,'RoC10'!$A$1:$B$161,2,0),0)</f>
        <v>0</v>
      </c>
      <c r="X42" s="112">
        <f>IFERROR(VLOOKUP(W42,'RoC10'!$B$1:$C$161,2,0),0)</f>
        <v>0</v>
      </c>
      <c r="Y42" s="111">
        <f>IFERROR(VLOOKUP($B42,'RoC11'!$A$1:$B$161,2,0),0)</f>
        <v>0</v>
      </c>
      <c r="Z42" s="112">
        <f>IFERROR(VLOOKUP(Y42,'RoC11'!$B$1:$C$161,2,0),0)</f>
        <v>0</v>
      </c>
      <c r="AA42" s="55">
        <f>IFERROR(VLOOKUP($B42,'RoC12'!$A$1:$B$161,2,0),0)</f>
        <v>0</v>
      </c>
      <c r="AB42" s="58">
        <f>IFERROR(VLOOKUP(AA42,'RoC12'!$B$1:$C$161,2,0),0)</f>
        <v>0</v>
      </c>
      <c r="AC42" s="55">
        <f>IFERROR(VLOOKUP($B42,'RoC13'!$A$1:$B$161,2,0),0)</f>
        <v>0</v>
      </c>
      <c r="AD42" s="58">
        <f>IFERROR(VLOOKUP(AC42,'RoC13'!$B$1:$C$161,2,0),0)</f>
        <v>0</v>
      </c>
      <c r="AE42" s="84" t="str">
        <f>IFERROR(__xludf.DUMMYFUNCTION("""COMPUTED_VALUE"""),"Multiversus")</f>
        <v>Multiversus</v>
      </c>
      <c r="AF42" s="51">
        <f t="shared" si="2"/>
        <v>751.0893719</v>
      </c>
      <c r="AG42" s="112">
        <f>IFERROR(VLOOKUP($AE42,'RoC1'!$A$1:$C$160,3,0),0)</f>
        <v>236.5622373</v>
      </c>
      <c r="AH42" s="112">
        <f>IFERROR(VLOOKUP($AE42,'RoC2'!$A$1:$C$160,3,0),0)</f>
        <v>460.6259045</v>
      </c>
      <c r="AI42" s="112">
        <f>IFERROR(VLOOKUP($AE42,'RoC3'!$A$1:$C$160,3,0),0)</f>
        <v>53.90123004</v>
      </c>
      <c r="AJ42" s="112">
        <f>IFERROR(VLOOKUP($AE42,'RoC4'!$A$1:$C$160,3,0),0)</f>
        <v>0</v>
      </c>
      <c r="AK42" s="112">
        <f>IFERROR(VLOOKUP($AE42,'RoC5'!$A$1:$C$160,3,0),0)</f>
        <v>0</v>
      </c>
      <c r="AL42" s="112">
        <f>IFERROR(VLOOKUP($AE42,'RoC6'!$A$1:$C$160,3,0),0)</f>
        <v>0</v>
      </c>
      <c r="AM42" s="112">
        <f>IFERROR(VLOOKUP($AE42,'RoC7'!$A$1:$C$160,3,0),0)</f>
        <v>0</v>
      </c>
      <c r="AN42" s="112">
        <f>IFERROR(VLOOKUP($AE42,'RoC8'!$A$1:$C$160,3,0),0)</f>
        <v>0</v>
      </c>
      <c r="AO42" s="112">
        <f>IFERROR(VLOOKUP($AE42,'RoC9'!$A$1:$C$160,3,0),0)</f>
        <v>0</v>
      </c>
      <c r="AP42" s="112">
        <f>IFERROR(VLOOKUP($AE42,'RoC10'!$A$1:$C$160,3,0),0)</f>
        <v>0</v>
      </c>
      <c r="AQ42" s="112">
        <f>IFERROR(VLOOKUP($AE42,'RoC11'!$A$1:$C$160,3,0),0)</f>
        <v>0</v>
      </c>
      <c r="AR42" s="58">
        <f>IFERROR(VLOOKUP($AE42,'RoC12'!$A$1:$C$160,3,0),0)</f>
        <v>0</v>
      </c>
      <c r="AS42" s="58">
        <f>IFERROR(VLOOKUP($AE42,'RoC13'!$A$1:$C$160,3,0),0)</f>
        <v>0</v>
      </c>
    </row>
    <row r="43" ht="15.75" customHeight="1">
      <c r="A43" s="41">
        <f t="shared" si="1"/>
        <v>42</v>
      </c>
      <c r="B43" s="83" t="s">
        <v>82</v>
      </c>
      <c r="C43" s="51">
        <v>3016.454059725013</v>
      </c>
      <c r="D43" s="110"/>
      <c r="E43" s="111" t="str">
        <f>IFERROR(VLOOKUP($B43,'RoC1'!$A$1:$B$160,2,0),"0")</f>
        <v>0</v>
      </c>
      <c r="F43" s="112">
        <f>IFERROR(VLOOKUP(E43,'RoC1'!$B$1:$C$160,2,0),0)</f>
        <v>0</v>
      </c>
      <c r="G43" s="111">
        <f>IFERROR(VLOOKUP($B43,'RoC2'!$A$1:$B$161,2,0),"0")</f>
        <v>37</v>
      </c>
      <c r="H43" s="112">
        <f>IFERROR(VLOOKUP(G43,'RoC2'!$B$1:$C$161,2,0),0)</f>
        <v>284.5260487</v>
      </c>
      <c r="I43" s="111">
        <f>IFERROR(VLOOKUP($B43,'RoC3'!$A$1:$B$161,2,0),0)</f>
        <v>12</v>
      </c>
      <c r="J43" s="112">
        <f>IFERROR(VLOOKUP(I43,'RoC3'!$B$1:$C$161,2,0),0)</f>
        <v>676.0338706</v>
      </c>
      <c r="K43" s="111">
        <f>IFERROR(VLOOKUP($B43,'RoC4'!$A$1:$B$161,2,0),0)</f>
        <v>6</v>
      </c>
      <c r="L43" s="112">
        <f>IFERROR(VLOOKUP(K43,'RoC4'!$B$1:$C$161,2,0),0)</f>
        <v>878.2769717</v>
      </c>
      <c r="M43" s="111">
        <f>IFERROR(VLOOKUP($B43,'RoC5'!$A$1:$B$161,2,0),0)</f>
        <v>30</v>
      </c>
      <c r="N43" s="112">
        <f>IFERROR(VLOOKUP(M43,'RoC5'!$B$1:$C$161,2,0),0)</f>
        <v>337.0721928</v>
      </c>
      <c r="O43" s="111">
        <f>IFERROR(VLOOKUP($B43,'RoC6'!$A$1:$B$161,2,0),0)</f>
        <v>46</v>
      </c>
      <c r="P43" s="112">
        <f>IFERROR(VLOOKUP(O43,'RoC6'!$B$1:$C$161,2,0),0)</f>
        <v>167.3163681</v>
      </c>
      <c r="Q43" s="111">
        <f>IFERROR(VLOOKUP($B43,'RoC7'!$A$1:$B$161,2,0),0)</f>
        <v>17</v>
      </c>
      <c r="R43" s="112">
        <f>IFERROR(VLOOKUP(Q43,'RoC7'!$B$1:$C$161,2,0),0)</f>
        <v>515.7058891</v>
      </c>
      <c r="S43" s="111">
        <f>IFERROR(VLOOKUP($B43,'RoC8'!$A$1:$B$161,2,0),0)</f>
        <v>58</v>
      </c>
      <c r="T43" s="112">
        <f>IFERROR(VLOOKUP(S43,'RoC8'!$B$1:$C$161,2,0),0)</f>
        <v>8.93641433</v>
      </c>
      <c r="U43" s="111">
        <f>IFERROR(VLOOKUP($B43,'RoC9'!$A$1:$B$161,2,0),0)</f>
        <v>0</v>
      </c>
      <c r="V43" s="112">
        <f>IFERROR(VLOOKUP(U43,'RoC9'!$B$1:$C$161,2,0),0)</f>
        <v>0</v>
      </c>
      <c r="W43" s="111">
        <f>IFERROR(VLOOKUP($B43,'RoC10'!$A$1:$B$161,2,0),0)</f>
        <v>45</v>
      </c>
      <c r="X43" s="112">
        <f>IFERROR(VLOOKUP(W43,'RoC10'!$B$1:$C$161,2,0),0)</f>
        <v>148.5863045</v>
      </c>
      <c r="Y43" s="111">
        <f>IFERROR(VLOOKUP($B43,'RoC11'!$A$1:$B$161,2,0),0)</f>
        <v>0</v>
      </c>
      <c r="Z43" s="112">
        <f>IFERROR(VLOOKUP(Y43,'RoC11'!$B$1:$C$161,2,0),0)</f>
        <v>0</v>
      </c>
      <c r="AA43" s="55">
        <f>IFERROR(VLOOKUP($B43,'RoC12'!$A$1:$B$161,2,0),0)</f>
        <v>0</v>
      </c>
      <c r="AB43" s="58">
        <f>IFERROR(VLOOKUP(AA43,'RoC12'!$B$1:$C$161,2,0),0)</f>
        <v>0</v>
      </c>
      <c r="AC43" s="55">
        <f>IFERROR(VLOOKUP($B43,'RoC13'!$A$1:$B$161,2,0),0)</f>
        <v>0</v>
      </c>
      <c r="AD43" s="58">
        <f>IFERROR(VLOOKUP(AC43,'RoC13'!$B$1:$C$161,2,0),0)</f>
        <v>0</v>
      </c>
      <c r="AE43" s="83" t="str">
        <f>IFERROR(__xludf.DUMMYFUNCTION("""COMPUTED_VALUE"""),"pablo")</f>
        <v>pablo</v>
      </c>
      <c r="AF43" s="51">
        <f t="shared" si="2"/>
        <v>1283.355976</v>
      </c>
      <c r="AG43" s="112">
        <f>IFERROR(VLOOKUP($AE43,'RoC1'!$A$1:$C$160,3,0),0)</f>
        <v>226.4324388</v>
      </c>
      <c r="AH43" s="112">
        <f>IFERROR(VLOOKUP($AE43,'RoC2'!$A$1:$C$160,3,0),0)</f>
        <v>112.7352802</v>
      </c>
      <c r="AI43" s="112">
        <f>IFERROR(VLOOKUP($AE43,'RoC3'!$A$1:$C$160,3,0),0)</f>
        <v>181.3210164</v>
      </c>
      <c r="AJ43" s="112">
        <f>IFERROR(VLOOKUP($AE43,'RoC4'!$A$1:$C$160,3,0),0)</f>
        <v>0</v>
      </c>
      <c r="AK43" s="112">
        <f>IFERROR(VLOOKUP($AE43,'RoC5'!$A$1:$C$160,3,0),0)</f>
        <v>0</v>
      </c>
      <c r="AL43" s="112">
        <f>IFERROR(VLOOKUP($AE43,'RoC6'!$A$1:$C$160,3,0),0)</f>
        <v>217.5151762</v>
      </c>
      <c r="AM43" s="112">
        <f>IFERROR(VLOOKUP($AE43,'RoC7'!$A$1:$C$160,3,0),0)</f>
        <v>0</v>
      </c>
      <c r="AN43" s="112">
        <f>IFERROR(VLOOKUP($AE43,'RoC8'!$A$1:$C$160,3,0),0)</f>
        <v>0</v>
      </c>
      <c r="AO43" s="112">
        <f>IFERROR(VLOOKUP($AE43,'RoC9'!$A$1:$C$160,3,0),0)</f>
        <v>60.0765417</v>
      </c>
      <c r="AP43" s="112">
        <f>IFERROR(VLOOKUP($AE43,'RoC10'!$A$1:$C$160,3,0),0)</f>
        <v>0</v>
      </c>
      <c r="AQ43" s="112">
        <f>IFERROR(VLOOKUP($AE43,'RoC11'!$A$1:$C$160,3,0),0)</f>
        <v>77.94674082</v>
      </c>
      <c r="AR43" s="58">
        <f>IFERROR(VLOOKUP($AE43,'RoC12'!$A$1:$C$160,3,0),0)</f>
        <v>407.3287813</v>
      </c>
      <c r="AS43" s="58">
        <f>IFERROR(VLOOKUP($AE43,'RoC13'!$A$1:$C$160,3,0),0)</f>
        <v>0</v>
      </c>
    </row>
    <row r="44" ht="15.75" customHeight="1">
      <c r="A44" s="41">
        <f t="shared" si="1"/>
        <v>43</v>
      </c>
      <c r="B44" s="41" t="s">
        <v>68</v>
      </c>
      <c r="C44" s="51">
        <v>2988.3655982830364</v>
      </c>
      <c r="D44" s="110"/>
      <c r="E44" s="111">
        <f>IFERROR(VLOOKUP($B44,'RoC1'!$A$1:$B$160,2,0),"0")</f>
        <v>2</v>
      </c>
      <c r="F44" s="112">
        <f>IFERROR(VLOOKUP(E44,'RoC1'!$B$1:$C$160,2,0),0)</f>
        <v>1230.450241</v>
      </c>
      <c r="G44" s="111">
        <f>IFERROR(VLOOKUP($B44,'RoC2'!$A$1:$B$161,2,0),"0")</f>
        <v>64</v>
      </c>
      <c r="H44" s="112">
        <f>IFERROR(VLOOKUP(G44,'RoC2'!$B$1:$C$161,2,0),0)</f>
        <v>38.76568801</v>
      </c>
      <c r="I44" s="111">
        <f>IFERROR(VLOOKUP($B44,'RoC3'!$A$1:$B$161,2,0),0)</f>
        <v>35</v>
      </c>
      <c r="J44" s="112">
        <f>IFERROR(VLOOKUP(I44,'RoC3'!$B$1:$C$161,2,0),0)</f>
        <v>312.1668677</v>
      </c>
      <c r="K44" s="111">
        <f>IFERROR(VLOOKUP($B44,'RoC4'!$A$1:$B$161,2,0),0)</f>
        <v>44</v>
      </c>
      <c r="L44" s="112">
        <f>IFERROR(VLOOKUP(K44,'RoC4'!$B$1:$C$161,2,0),0)</f>
        <v>206.5977995</v>
      </c>
      <c r="M44" s="111">
        <f>IFERROR(VLOOKUP($B44,'RoC5'!$A$1:$B$161,2,0),0)</f>
        <v>37</v>
      </c>
      <c r="N44" s="112">
        <f>IFERROR(VLOOKUP(M44,'RoC5'!$B$1:$C$161,2,0),0)</f>
        <v>254.002304</v>
      </c>
      <c r="O44" s="111">
        <f>IFERROR(VLOOKUP($B44,'RoC6'!$A$1:$B$161,2,0),0)</f>
        <v>52</v>
      </c>
      <c r="P44" s="112">
        <f>IFERROR(VLOOKUP(O44,'RoC6'!$B$1:$C$161,2,0),0)</f>
        <v>111.0239827</v>
      </c>
      <c r="Q44" s="111">
        <f>IFERROR(VLOOKUP($B44,'RoC7'!$A$1:$B$161,2,0),0)</f>
        <v>43</v>
      </c>
      <c r="R44" s="112">
        <f>IFERROR(VLOOKUP(Q44,'RoC7'!$B$1:$C$161,2,0),0)</f>
        <v>161.6693429</v>
      </c>
      <c r="S44" s="111">
        <f>IFERROR(VLOOKUP($B44,'RoC8'!$A$1:$B$161,2,0),0)</f>
        <v>16</v>
      </c>
      <c r="T44" s="112">
        <f>IFERROR(VLOOKUP(S44,'RoC8'!$B$1:$C$161,2,0),0)</f>
        <v>530.2232344</v>
      </c>
      <c r="U44" s="111">
        <f>IFERROR(VLOOKUP($B44,'RoC9'!$A$1:$B$161,2,0),0)</f>
        <v>47</v>
      </c>
      <c r="V44" s="112">
        <f>IFERROR(VLOOKUP(U44,'RoC9'!$B$1:$C$161,2,0),0)</f>
        <v>143.4661386</v>
      </c>
      <c r="W44" s="111">
        <f>IFERROR(VLOOKUP($B44,'RoC10'!$A$1:$B$161,2,0),0)</f>
        <v>0</v>
      </c>
      <c r="X44" s="112">
        <f>IFERROR(VLOOKUP(W44,'RoC10'!$B$1:$C$161,2,0),0)</f>
        <v>0</v>
      </c>
      <c r="Y44" s="111">
        <f>IFERROR(VLOOKUP($B44,'RoC11'!$A$1:$B$161,2,0),0)</f>
        <v>0</v>
      </c>
      <c r="Z44" s="112">
        <f>IFERROR(VLOOKUP(Y44,'RoC11'!$B$1:$C$161,2,0),0)</f>
        <v>0</v>
      </c>
      <c r="AA44" s="55">
        <f>IFERROR(VLOOKUP($B44,'RoC12'!$A$1:$B$161,2,0),0)</f>
        <v>0</v>
      </c>
      <c r="AB44" s="58">
        <f>IFERROR(VLOOKUP(AA44,'RoC12'!$B$1:$C$161,2,0),0)</f>
        <v>0</v>
      </c>
      <c r="AC44" s="55">
        <f>IFERROR(VLOOKUP($B44,'RoC13'!$A$1:$B$161,2,0),0)</f>
        <v>0</v>
      </c>
      <c r="AD44" s="58">
        <f>IFERROR(VLOOKUP(AC44,'RoC13'!$B$1:$C$161,2,0),0)</f>
        <v>0</v>
      </c>
      <c r="AE44" s="41" t="str">
        <f>IFERROR(__xludf.DUMMYFUNCTION("""COMPUTED_VALUE"""),"_Sale-Bet_")</f>
        <v>_Sale-Bet_</v>
      </c>
      <c r="AF44" s="51">
        <f t="shared" si="2"/>
        <v>3602.258744</v>
      </c>
      <c r="AG44" s="112">
        <f>IFERROR(VLOOKUP($AE44,'RoC1'!$A$1:$C$160,3,0),0)</f>
        <v>216.4464731</v>
      </c>
      <c r="AH44" s="112">
        <f>IFERROR(VLOOKUP($AE44,'RoC2'!$A$1:$C$160,3,0),0)</f>
        <v>317.8489642</v>
      </c>
      <c r="AI44" s="112">
        <f>IFERROR(VLOOKUP($AE44,'RoC3'!$A$1:$C$160,3,0),0)</f>
        <v>238.606067</v>
      </c>
      <c r="AJ44" s="112">
        <f>IFERROR(VLOOKUP($AE44,'RoC4'!$A$1:$C$160,3,0),0)</f>
        <v>0</v>
      </c>
      <c r="AK44" s="112">
        <f>IFERROR(VLOOKUP($AE44,'RoC5'!$A$1:$C$160,3,0),0)</f>
        <v>449.9538199</v>
      </c>
      <c r="AL44" s="112">
        <f>IFERROR(VLOOKUP($AE44,'RoC6'!$A$1:$C$160,3,0),0)</f>
        <v>0</v>
      </c>
      <c r="AM44" s="112">
        <f>IFERROR(VLOOKUP($AE44,'RoC7'!$A$1:$C$160,3,0),0)</f>
        <v>101.2487175</v>
      </c>
      <c r="AN44" s="112">
        <f>IFERROR(VLOOKUP($AE44,'RoC8'!$A$1:$C$160,3,0),0)</f>
        <v>650.0000062</v>
      </c>
      <c r="AO44" s="112">
        <f>IFERROR(VLOOKUP($AE44,'RoC9'!$A$1:$C$160,3,0),0)</f>
        <v>670.3614994</v>
      </c>
      <c r="AP44" s="112">
        <f>IFERROR(VLOOKUP($AE44,'RoC10'!$A$1:$C$160,3,0),0)</f>
        <v>90.00556928</v>
      </c>
      <c r="AQ44" s="112">
        <f>IFERROR(VLOOKUP($AE44,'RoC11'!$A$1:$C$160,3,0),0)</f>
        <v>563.5320955</v>
      </c>
      <c r="AR44" s="58">
        <f>IFERROR(VLOOKUP($AE44,'RoC12'!$A$1:$C$160,3,0),0)</f>
        <v>304.2555317</v>
      </c>
      <c r="AS44" s="58">
        <f>IFERROR(VLOOKUP($AE44,'RoC13'!$A$1:$C$160,3,0),0)</f>
        <v>0</v>
      </c>
    </row>
    <row r="45" ht="15.75" customHeight="1">
      <c r="A45" s="41">
        <f t="shared" si="1"/>
        <v>44</v>
      </c>
      <c r="B45" s="41" t="s">
        <v>134</v>
      </c>
      <c r="C45" s="51">
        <v>2890.499865939695</v>
      </c>
      <c r="D45" s="110"/>
      <c r="E45" s="111">
        <f>IFERROR(VLOOKUP($B45,'RoC1'!$A$1:$B$160,2,0),"0")</f>
        <v>35</v>
      </c>
      <c r="F45" s="112">
        <f>IFERROR(VLOOKUP(E45,'RoC1'!$B$1:$C$160,2,0),0)</f>
        <v>300.7977253</v>
      </c>
      <c r="G45" s="111">
        <f>IFERROR(VLOOKUP($B45,'RoC2'!$A$1:$B$161,2,0),"0")</f>
        <v>10</v>
      </c>
      <c r="H45" s="112">
        <f>IFERROR(VLOOKUP(G45,'RoC2'!$B$1:$C$161,2,0),0)</f>
        <v>727.5695201</v>
      </c>
      <c r="I45" s="111">
        <f>IFERROR(VLOOKUP($B45,'RoC3'!$A$1:$B$161,2,0),0)</f>
        <v>60</v>
      </c>
      <c r="J45" s="112">
        <f>IFERROR(VLOOKUP(I45,'RoC3'!$B$1:$C$161,2,0),0)</f>
        <v>77.94674082</v>
      </c>
      <c r="K45" s="111">
        <f>IFERROR(VLOOKUP($B45,'RoC4'!$A$1:$B$161,2,0),0)</f>
        <v>0</v>
      </c>
      <c r="L45" s="112">
        <f>IFERROR(VLOOKUP(K45,'RoC4'!$B$1:$C$161,2,0),0)</f>
        <v>0</v>
      </c>
      <c r="M45" s="111">
        <f>IFERROR(VLOOKUP($B45,'RoC5'!$A$1:$B$161,2,0),0)</f>
        <v>0</v>
      </c>
      <c r="N45" s="112">
        <f>IFERROR(VLOOKUP(M45,'RoC5'!$B$1:$C$161,2,0),0)</f>
        <v>0</v>
      </c>
      <c r="O45" s="111">
        <f>IFERROR(VLOOKUP($B45,'RoC6'!$A$1:$B$161,2,0),0)</f>
        <v>31</v>
      </c>
      <c r="P45" s="112">
        <f>IFERROR(VLOOKUP(O45,'RoC6'!$B$1:$C$161,2,0),0)</f>
        <v>330.455344</v>
      </c>
      <c r="Q45" s="111">
        <f>IFERROR(VLOOKUP($B45,'RoC7'!$A$1:$B$161,2,0),0)</f>
        <v>0</v>
      </c>
      <c r="R45" s="112">
        <f>IFERROR(VLOOKUP(Q45,'RoC7'!$B$1:$C$161,2,0),0)</f>
        <v>0</v>
      </c>
      <c r="S45" s="111">
        <f>IFERROR(VLOOKUP($B45,'RoC8'!$A$1:$B$161,2,0),0)</f>
        <v>0</v>
      </c>
      <c r="T45" s="112">
        <f>IFERROR(VLOOKUP(S45,'RoC8'!$B$1:$C$161,2,0),0)</f>
        <v>0</v>
      </c>
      <c r="U45" s="111">
        <f>IFERROR(VLOOKUP($B45,'RoC9'!$A$1:$B$161,2,0),0)</f>
        <v>16</v>
      </c>
      <c r="V45" s="112">
        <f>IFERROR(VLOOKUP(U45,'RoC9'!$B$1:$C$161,2,0),0)</f>
        <v>551.7238443</v>
      </c>
      <c r="W45" s="111">
        <f>IFERROR(VLOOKUP($B45,'RoC10'!$A$1:$B$161,2,0),0)</f>
        <v>0</v>
      </c>
      <c r="X45" s="112">
        <f>IFERROR(VLOOKUP(W45,'RoC10'!$B$1:$C$161,2,0),0)</f>
        <v>0</v>
      </c>
      <c r="Y45" s="111">
        <f>IFERROR(VLOOKUP($B45,'RoC11'!$A$1:$B$161,2,0),0)</f>
        <v>0</v>
      </c>
      <c r="Z45" s="112">
        <f>IFERROR(VLOOKUP(Y45,'RoC11'!$B$1:$C$161,2,0),0)</f>
        <v>0</v>
      </c>
      <c r="AA45" s="55">
        <f>IFERROR(VLOOKUP($B45,'RoC12'!$A$1:$B$161,2,0),0)</f>
        <v>4</v>
      </c>
      <c r="AB45" s="58">
        <f>IFERROR(VLOOKUP(AA45,'RoC12'!$B$1:$C$161,2,0),0)</f>
        <v>902.0066915</v>
      </c>
      <c r="AC45" s="55">
        <f>IFERROR(VLOOKUP($B45,'RoC13'!$A$1:$B$161,2,0),0)</f>
        <v>0</v>
      </c>
      <c r="AD45" s="58">
        <f>IFERROR(VLOOKUP(AC45,'RoC13'!$B$1:$C$161,2,0),0)</f>
        <v>0</v>
      </c>
      <c r="AE45" s="41" t="str">
        <f>IFERROR(__xludf.DUMMYFUNCTION("""COMPUTED_VALUE"""),"roudoudou759")</f>
        <v>roudoudou759</v>
      </c>
      <c r="AF45" s="51">
        <f t="shared" si="2"/>
        <v>286.674426</v>
      </c>
      <c r="AG45" s="112">
        <f>IFERROR(VLOOKUP($AE45,'RoC1'!$A$1:$C$160,3,0),0)</f>
        <v>206.5977995</v>
      </c>
      <c r="AH45" s="112">
        <f>IFERROR(VLOOKUP($AE45,'RoC2'!$A$1:$C$160,3,0),0)</f>
        <v>0</v>
      </c>
      <c r="AI45" s="112">
        <f>IFERROR(VLOOKUP($AE45,'RoC3'!$A$1:$C$160,3,0),0)</f>
        <v>7.527027465</v>
      </c>
      <c r="AJ45" s="112">
        <f>IFERROR(VLOOKUP($AE45,'RoC4'!$A$1:$C$160,3,0),0)</f>
        <v>0</v>
      </c>
      <c r="AK45" s="112">
        <f>IFERROR(VLOOKUP($AE45,'RoC5'!$A$1:$C$160,3,0),0)</f>
        <v>0</v>
      </c>
      <c r="AL45" s="112">
        <f>IFERROR(VLOOKUP($AE45,'RoC6'!$A$1:$C$160,3,0),0)</f>
        <v>0</v>
      </c>
      <c r="AM45" s="112">
        <f>IFERROR(VLOOKUP($AE45,'RoC7'!$A$1:$C$160,3,0),0)</f>
        <v>72.54959906</v>
      </c>
      <c r="AN45" s="112">
        <f>IFERROR(VLOOKUP($AE45,'RoC8'!$A$1:$C$160,3,0),0)</f>
        <v>0</v>
      </c>
      <c r="AO45" s="112">
        <f>IFERROR(VLOOKUP($AE45,'RoC9'!$A$1:$C$160,3,0),0)</f>
        <v>0</v>
      </c>
      <c r="AP45" s="112">
        <f>IFERROR(VLOOKUP($AE45,'RoC10'!$A$1:$C$160,3,0),0)</f>
        <v>0</v>
      </c>
      <c r="AQ45" s="112">
        <f>IFERROR(VLOOKUP($AE45,'RoC11'!$A$1:$C$160,3,0),0)</f>
        <v>0</v>
      </c>
      <c r="AR45" s="58">
        <f>IFERROR(VLOOKUP($AE45,'RoC12'!$A$1:$C$160,3,0),0)</f>
        <v>0</v>
      </c>
      <c r="AS45" s="58">
        <f>IFERROR(VLOOKUP($AE45,'RoC13'!$A$1:$C$160,3,0),0)</f>
        <v>0</v>
      </c>
    </row>
    <row r="46" ht="15.75" customHeight="1">
      <c r="A46" s="41">
        <f t="shared" si="1"/>
        <v>45</v>
      </c>
      <c r="B46" s="41" t="s">
        <v>79</v>
      </c>
      <c r="C46" s="51">
        <v>2881.5703326529624</v>
      </c>
      <c r="D46" s="110"/>
      <c r="E46" s="111" t="str">
        <f>IFERROR(VLOOKUP($B46,'RoC1'!$A$1:$B$160,2,0),"0")</f>
        <v>0</v>
      </c>
      <c r="F46" s="112">
        <f>IFERROR(VLOOKUP(E46,'RoC1'!$B$1:$C$160,2,0),0)</f>
        <v>0</v>
      </c>
      <c r="G46" s="111" t="str">
        <f>IFERROR(VLOOKUP($B46,'RoC2'!$A$1:$B$161,2,0),"0")</f>
        <v>0</v>
      </c>
      <c r="H46" s="112">
        <f>IFERROR(VLOOKUP(G46,'RoC2'!$B$1:$C$161,2,0),0)</f>
        <v>0</v>
      </c>
      <c r="I46" s="111">
        <f>IFERROR(VLOOKUP($B46,'RoC3'!$A$1:$B$161,2,0),0)</f>
        <v>0</v>
      </c>
      <c r="J46" s="112">
        <f>IFERROR(VLOOKUP(I46,'RoC3'!$B$1:$C$161,2,0),0)</f>
        <v>0</v>
      </c>
      <c r="K46" s="111">
        <f>IFERROR(VLOOKUP($B46,'RoC4'!$A$1:$B$161,2,0),0)</f>
        <v>10</v>
      </c>
      <c r="L46" s="112">
        <f>IFERROR(VLOOKUP(K46,'RoC4'!$B$1:$C$161,2,0),0)</f>
        <v>723.1120729</v>
      </c>
      <c r="M46" s="111">
        <f>IFERROR(VLOOKUP($B46,'RoC5'!$A$1:$B$161,2,0),0)</f>
        <v>0</v>
      </c>
      <c r="N46" s="112">
        <f>IFERROR(VLOOKUP(M46,'RoC5'!$B$1:$C$161,2,0),0)</f>
        <v>0</v>
      </c>
      <c r="O46" s="111">
        <f>IFERROR(VLOOKUP($B46,'RoC6'!$A$1:$B$161,2,0),0)</f>
        <v>2</v>
      </c>
      <c r="P46" s="112">
        <f>IFERROR(VLOOKUP(O46,'RoC6'!$B$1:$C$161,2,0),0)</f>
        <v>1214.94701</v>
      </c>
      <c r="Q46" s="111">
        <f>IFERROR(VLOOKUP($B46,'RoC7'!$A$1:$B$161,2,0),0)</f>
        <v>10</v>
      </c>
      <c r="R46" s="112">
        <f>IFERROR(VLOOKUP(Q46,'RoC7'!$B$1:$C$161,2,0),0)</f>
        <v>684.7245038</v>
      </c>
      <c r="S46" s="111">
        <f>IFERROR(VLOOKUP($B46,'RoC8'!$A$1:$B$161,2,0),0)</f>
        <v>0</v>
      </c>
      <c r="T46" s="112">
        <f>IFERROR(VLOOKUP(S46,'RoC8'!$B$1:$C$161,2,0),0)</f>
        <v>0</v>
      </c>
      <c r="U46" s="111">
        <f>IFERROR(VLOOKUP($B46,'RoC9'!$A$1:$B$161,2,0),0)</f>
        <v>0</v>
      </c>
      <c r="V46" s="112">
        <f>IFERROR(VLOOKUP(U46,'RoC9'!$B$1:$C$161,2,0),0)</f>
        <v>0</v>
      </c>
      <c r="W46" s="111">
        <f>IFERROR(VLOOKUP($B46,'RoC10'!$A$1:$B$161,2,0),0)</f>
        <v>0</v>
      </c>
      <c r="X46" s="112">
        <f>IFERROR(VLOOKUP(W46,'RoC10'!$B$1:$C$161,2,0),0)</f>
        <v>0</v>
      </c>
      <c r="Y46" s="111">
        <f>IFERROR(VLOOKUP($B46,'RoC11'!$A$1:$B$161,2,0),0)</f>
        <v>28</v>
      </c>
      <c r="Z46" s="112">
        <f>IFERROR(VLOOKUP(Y46,'RoC11'!$B$1:$C$161,2,0),0)</f>
        <v>258.7867463</v>
      </c>
      <c r="AA46" s="55">
        <f>IFERROR(VLOOKUP($B46,'RoC12'!$A$1:$B$161,2,0),0)</f>
        <v>0</v>
      </c>
      <c r="AB46" s="58">
        <f>IFERROR(VLOOKUP(AA46,'RoC12'!$B$1:$C$161,2,0),0)</f>
        <v>0</v>
      </c>
      <c r="AC46" s="55">
        <f>IFERROR(VLOOKUP($B46,'RoC13'!$A$1:$B$161,2,0),0)</f>
        <v>0</v>
      </c>
      <c r="AD46" s="58">
        <f>IFERROR(VLOOKUP(AC46,'RoC13'!$B$1:$C$161,2,0),0)</f>
        <v>0</v>
      </c>
      <c r="AE46" s="41" t="str">
        <f>IFERROR(__xludf.DUMMYFUNCTION("""COMPUTED_VALUE"""),"Baykoku")</f>
        <v>Baykoku</v>
      </c>
      <c r="AF46" s="51">
        <f t="shared" si="2"/>
        <v>3720.652211</v>
      </c>
      <c r="AG46" s="112">
        <f>IFERROR(VLOOKUP($AE46,'RoC1'!$A$1:$C$160,3,0),0)</f>
        <v>196.880329</v>
      </c>
      <c r="AH46" s="112">
        <f>IFERROR(VLOOKUP($AE46,'RoC2'!$A$1:$C$160,3,0),0)</f>
        <v>475.8988694</v>
      </c>
      <c r="AI46" s="112">
        <f>IFERROR(VLOOKUP($AE46,'RoC3'!$A$1:$C$160,3,0),0)</f>
        <v>566.2385232</v>
      </c>
      <c r="AJ46" s="112">
        <f>IFERROR(VLOOKUP($AE46,'RoC4'!$A$1:$C$160,3,0),0)</f>
        <v>1003.327221</v>
      </c>
      <c r="AK46" s="112">
        <f>IFERROR(VLOOKUP($AE46,'RoC5'!$A$1:$C$160,3,0),0)</f>
        <v>324.4874013</v>
      </c>
      <c r="AL46" s="112">
        <f>IFERROR(VLOOKUP($AE46,'RoC6'!$A$1:$C$160,3,0),0)</f>
        <v>41.20087863</v>
      </c>
      <c r="AM46" s="112">
        <f>IFERROR(VLOOKUP($AE46,'RoC7'!$A$1:$C$160,3,0),0)</f>
        <v>628.0464881</v>
      </c>
      <c r="AN46" s="112">
        <f>IFERROR(VLOOKUP($AE46,'RoC8'!$A$1:$C$160,3,0),0)</f>
        <v>0</v>
      </c>
      <c r="AO46" s="112">
        <f>IFERROR(VLOOKUP($AE46,'RoC9'!$A$1:$C$160,3,0),0)</f>
        <v>281.9565318</v>
      </c>
      <c r="AP46" s="112">
        <f>IFERROR(VLOOKUP($AE46,'RoC10'!$A$1:$C$160,3,0),0)</f>
        <v>0</v>
      </c>
      <c r="AQ46" s="112">
        <f>IFERROR(VLOOKUP($AE46,'RoC11'!$A$1:$C$160,3,0),0)</f>
        <v>0</v>
      </c>
      <c r="AR46" s="58">
        <f>IFERROR(VLOOKUP($AE46,'RoC12'!$A$1:$C$160,3,0),0)</f>
        <v>202.6159687</v>
      </c>
      <c r="AS46" s="58">
        <f>IFERROR(VLOOKUP($AE46,'RoC13'!$A$1:$C$160,3,0),0)</f>
        <v>0</v>
      </c>
    </row>
    <row r="47" ht="15.75" customHeight="1">
      <c r="A47" s="41">
        <f t="shared" si="1"/>
        <v>46</v>
      </c>
      <c r="B47" s="41" t="s">
        <v>114</v>
      </c>
      <c r="C47" s="51">
        <v>2729.747071087537</v>
      </c>
      <c r="D47" s="110"/>
      <c r="E47" s="111" t="str">
        <f>IFERROR(VLOOKUP($B47,'RoC1'!$A$1:$B$160,2,0),"0")</f>
        <v>0</v>
      </c>
      <c r="F47" s="112">
        <f>IFERROR(VLOOKUP(E47,'RoC1'!$B$1:$C$160,2,0),0)</f>
        <v>0</v>
      </c>
      <c r="G47" s="111">
        <f>IFERROR(VLOOKUP($B47,'RoC2'!$A$1:$B$161,2,0),"0")</f>
        <v>12</v>
      </c>
      <c r="H47" s="112">
        <f>IFERROR(VLOOKUP(G47,'RoC2'!$B$1:$C$161,2,0),0)</f>
        <v>671.5866113</v>
      </c>
      <c r="I47" s="111">
        <f>IFERROR(VLOOKUP($B47,'RoC3'!$A$1:$B$161,2,0),0)</f>
        <v>0</v>
      </c>
      <c r="J47" s="112">
        <f>IFERROR(VLOOKUP(I47,'RoC3'!$B$1:$C$161,2,0),0)</f>
        <v>0</v>
      </c>
      <c r="K47" s="111">
        <f>IFERROR(VLOOKUP($B47,'RoC4'!$A$1:$B$161,2,0),0)</f>
        <v>3</v>
      </c>
      <c r="L47" s="112">
        <f>IFERROR(VLOOKUP(K47,'RoC4'!$B$1:$C$161,2,0),0)</f>
        <v>1094.991283</v>
      </c>
      <c r="M47" s="111">
        <f>IFERROR(VLOOKUP($B47,'RoC5'!$A$1:$B$161,2,0),0)</f>
        <v>59</v>
      </c>
      <c r="N47" s="112">
        <f>IFERROR(VLOOKUP(M47,'RoC5'!$B$1:$C$161,2,0),0)</f>
        <v>41.85827476</v>
      </c>
      <c r="O47" s="111">
        <f>IFERROR(VLOOKUP($B47,'RoC6'!$A$1:$B$161,2,0),0)</f>
        <v>0</v>
      </c>
      <c r="P47" s="112">
        <f>IFERROR(VLOOKUP(O47,'RoC6'!$B$1:$C$161,2,0),0)</f>
        <v>0</v>
      </c>
      <c r="Q47" s="111">
        <f>IFERROR(VLOOKUP($B47,'RoC7'!$A$1:$B$161,2,0),0)</f>
        <v>44</v>
      </c>
      <c r="R47" s="112">
        <f>IFERROR(VLOOKUP(Q47,'RoC7'!$B$1:$C$161,2,0),0)</f>
        <v>151.2873721</v>
      </c>
      <c r="S47" s="111">
        <f>IFERROR(VLOOKUP($B47,'RoC8'!$A$1:$B$161,2,0),0)</f>
        <v>31</v>
      </c>
      <c r="T47" s="112">
        <f>IFERROR(VLOOKUP(S47,'RoC8'!$B$1:$C$161,2,0),0)</f>
        <v>292.6428398</v>
      </c>
      <c r="U47" s="111">
        <f>IFERROR(VLOOKUP($B47,'RoC9'!$A$1:$B$161,2,0),0)</f>
        <v>20</v>
      </c>
      <c r="V47" s="112">
        <f>IFERROR(VLOOKUP(U47,'RoC9'!$B$1:$C$161,2,0),0)</f>
        <v>477.3806901</v>
      </c>
      <c r="W47" s="111">
        <f>IFERROR(VLOOKUP($B47,'RoC10'!$A$1:$B$161,2,0),0)</f>
        <v>0</v>
      </c>
      <c r="X47" s="112">
        <f>IFERROR(VLOOKUP(W47,'RoC10'!$B$1:$C$161,2,0),0)</f>
        <v>0</v>
      </c>
      <c r="Y47" s="111">
        <f>IFERROR(VLOOKUP($B47,'RoC11'!$A$1:$B$161,2,0),0)</f>
        <v>0</v>
      </c>
      <c r="Z47" s="112">
        <f>IFERROR(VLOOKUP(Y47,'RoC11'!$B$1:$C$161,2,0),0)</f>
        <v>0</v>
      </c>
      <c r="AA47" s="55">
        <f>IFERROR(VLOOKUP($B47,'RoC12'!$A$1:$B$161,2,0),0)</f>
        <v>0</v>
      </c>
      <c r="AB47" s="58">
        <f>IFERROR(VLOOKUP(AA47,'RoC12'!$B$1:$C$161,2,0),0)</f>
        <v>0</v>
      </c>
      <c r="AC47" s="55">
        <f>IFERROR(VLOOKUP($B47,'RoC13'!$A$1:$B$161,2,0),0)</f>
        <v>0</v>
      </c>
      <c r="AD47" s="58">
        <f>IFERROR(VLOOKUP(AC47,'RoC13'!$B$1:$C$161,2,0),0)</f>
        <v>0</v>
      </c>
      <c r="AE47" s="41" t="str">
        <f>IFERROR(__xludf.DUMMYFUNCTION("""COMPUTED_VALUE"""),"_Macash_")</f>
        <v>_Macash_</v>
      </c>
      <c r="AF47" s="51">
        <f t="shared" si="2"/>
        <v>2301.012715</v>
      </c>
      <c r="AG47" s="112">
        <f>IFERROR(VLOOKUP($AE47,'RoC1'!$A$1:$C$160,3,0),0)</f>
        <v>187.2883837</v>
      </c>
      <c r="AH47" s="112">
        <f>IFERROR(VLOOKUP($AE47,'RoC2'!$A$1:$C$160,3,0),0)</f>
        <v>561.5825424</v>
      </c>
      <c r="AI47" s="112">
        <f>IFERROR(VLOOKUP($AE47,'RoC3'!$A$1:$C$160,3,0),0)</f>
        <v>1012.429314</v>
      </c>
      <c r="AJ47" s="112">
        <f>IFERROR(VLOOKUP($AE47,'RoC4'!$A$1:$C$160,3,0),0)</f>
        <v>47.40574181</v>
      </c>
      <c r="AK47" s="112">
        <f>IFERROR(VLOOKUP($AE47,'RoC5'!$A$1:$C$160,3,0),0)</f>
        <v>150.6429389</v>
      </c>
      <c r="AL47" s="112">
        <f>IFERROR(VLOOKUP($AE47,'RoC6'!$A$1:$C$160,3,0),0)</f>
        <v>49.64923182</v>
      </c>
      <c r="AM47" s="112">
        <f>IFERROR(VLOOKUP($AE47,'RoC7'!$A$1:$C$160,3,0),0)</f>
        <v>0</v>
      </c>
      <c r="AN47" s="112">
        <f>IFERROR(VLOOKUP($AE47,'RoC8'!$A$1:$C$160,3,0),0)</f>
        <v>154.0895417</v>
      </c>
      <c r="AO47" s="112">
        <f>IFERROR(VLOOKUP($AE47,'RoC9'!$A$1:$C$160,3,0),0)</f>
        <v>0</v>
      </c>
      <c r="AP47" s="112">
        <f>IFERROR(VLOOKUP($AE47,'RoC10'!$A$1:$C$160,3,0),0)</f>
        <v>0</v>
      </c>
      <c r="AQ47" s="112">
        <f>IFERROR(VLOOKUP($AE47,'RoC11'!$A$1:$C$160,3,0),0)</f>
        <v>137.9250209</v>
      </c>
      <c r="AR47" s="58">
        <f>IFERROR(VLOOKUP($AE47,'RoC12'!$A$1:$C$160,3,0),0)</f>
        <v>0</v>
      </c>
      <c r="AS47" s="58">
        <f>IFERROR(VLOOKUP($AE47,'RoC13'!$A$1:$C$160,3,0),0)</f>
        <v>0</v>
      </c>
    </row>
    <row r="48" ht="15.75" customHeight="1">
      <c r="A48" s="41">
        <f t="shared" si="1"/>
        <v>47</v>
      </c>
      <c r="B48" s="87" t="s">
        <v>91</v>
      </c>
      <c r="C48" s="51">
        <v>2703.4904339538434</v>
      </c>
      <c r="D48" s="110"/>
      <c r="E48" s="111">
        <f>IFERROR(VLOOKUP($B48,'RoC1'!$A$1:$B$160,2,0),"0")</f>
        <v>48</v>
      </c>
      <c r="F48" s="112">
        <f>IFERROR(VLOOKUP(E48,'RoC1'!$B$1:$C$160,2,0),0)</f>
        <v>168.4601974</v>
      </c>
      <c r="G48" s="111">
        <f>IFERROR(VLOOKUP($B48,'RoC2'!$A$1:$B$161,2,0),"0")</f>
        <v>39</v>
      </c>
      <c r="H48" s="112">
        <f>IFERROR(VLOOKUP(G48,'RoC2'!$B$1:$C$161,2,0),0)</f>
        <v>263.2555818</v>
      </c>
      <c r="I48" s="111">
        <f>IFERROR(VLOOKUP($B48,'RoC3'!$A$1:$B$161,2,0),0)</f>
        <v>51</v>
      </c>
      <c r="J48" s="112">
        <f>IFERROR(VLOOKUP(I48,'RoC3'!$B$1:$C$161,2,0),0)</f>
        <v>154.2399339</v>
      </c>
      <c r="K48" s="111">
        <f>IFERROR(VLOOKUP($B48,'RoC4'!$A$1:$B$161,2,0),0)</f>
        <v>23</v>
      </c>
      <c r="L48" s="112">
        <f>IFERROR(VLOOKUP(K48,'RoC4'!$B$1:$C$161,2,0),0)</f>
        <v>455.573206</v>
      </c>
      <c r="M48" s="111">
        <f>IFERROR(VLOOKUP($B48,'RoC5'!$A$1:$B$161,2,0),0)</f>
        <v>44</v>
      </c>
      <c r="N48" s="112">
        <f>IFERROR(VLOOKUP(M48,'RoC5'!$B$1:$C$161,2,0),0)</f>
        <v>180.1735972</v>
      </c>
      <c r="O48" s="111">
        <f>IFERROR(VLOOKUP($B48,'RoC6'!$A$1:$B$161,2,0),0)</f>
        <v>50</v>
      </c>
      <c r="P48" s="112">
        <f>IFERROR(VLOOKUP(O48,'RoC6'!$B$1:$C$161,2,0),0)</f>
        <v>129.366862</v>
      </c>
      <c r="Q48" s="111">
        <f>IFERROR(VLOOKUP($B48,'RoC7'!$A$1:$B$161,2,0),0)</f>
        <v>4</v>
      </c>
      <c r="R48" s="112">
        <f>IFERROR(VLOOKUP(Q48,'RoC7'!$B$1:$C$161,2,0),0)</f>
        <v>964.3149389</v>
      </c>
      <c r="S48" s="111">
        <f>IFERROR(VLOOKUP($B48,'RoC8'!$A$1:$B$161,2,0),0)</f>
        <v>38</v>
      </c>
      <c r="T48" s="112">
        <f>IFERROR(VLOOKUP(S48,'RoC8'!$B$1:$C$161,2,0),0)</f>
        <v>208.590099</v>
      </c>
      <c r="U48" s="111">
        <f>IFERROR(VLOOKUP($B48,'RoC9'!$A$1:$B$161,2,0),0)</f>
        <v>0</v>
      </c>
      <c r="V48" s="112">
        <f>IFERROR(VLOOKUP(U48,'RoC9'!$B$1:$C$161,2,0),0)</f>
        <v>0</v>
      </c>
      <c r="W48" s="111">
        <f>IFERROR(VLOOKUP($B48,'RoC10'!$A$1:$B$161,2,0),0)</f>
        <v>42</v>
      </c>
      <c r="X48" s="112">
        <f>IFERROR(VLOOKUP(W48,'RoC10'!$B$1:$C$161,2,0),0)</f>
        <v>179.5160177</v>
      </c>
      <c r="Y48" s="111">
        <f>IFERROR(VLOOKUP($B48,'RoC11'!$A$1:$B$161,2,0),0)</f>
        <v>0</v>
      </c>
      <c r="Z48" s="112">
        <f>IFERROR(VLOOKUP(Y48,'RoC11'!$B$1:$C$161,2,0),0)</f>
        <v>0</v>
      </c>
      <c r="AA48" s="55">
        <f>IFERROR(VLOOKUP($B48,'RoC12'!$A$1:$B$161,2,0),0)</f>
        <v>0</v>
      </c>
      <c r="AB48" s="58">
        <f>IFERROR(VLOOKUP(AA48,'RoC12'!$B$1:$C$161,2,0),0)</f>
        <v>0</v>
      </c>
      <c r="AC48" s="55">
        <f>IFERROR(VLOOKUP($B48,'RoC13'!$A$1:$B$161,2,0),0)</f>
        <v>0</v>
      </c>
      <c r="AD48" s="58">
        <f>IFERROR(VLOOKUP(AC48,'RoC13'!$B$1:$C$161,2,0),0)</f>
        <v>0</v>
      </c>
      <c r="AE48" s="87" t="str">
        <f>IFERROR(__xludf.DUMMYFUNCTION("""COMPUTED_VALUE"""),"sonic86")</f>
        <v>sonic86</v>
      </c>
      <c r="AF48" s="51">
        <f t="shared" si="2"/>
        <v>2557.462635</v>
      </c>
      <c r="AG48" s="112">
        <f>IFERROR(VLOOKUP($AE48,'RoC1'!$A$1:$C$160,3,0),0)</f>
        <v>177.8166603</v>
      </c>
      <c r="AH48" s="112">
        <f>IFERROR(VLOOKUP($AE48,'RoC2'!$A$1:$C$160,3,0),0)</f>
        <v>104.212264</v>
      </c>
      <c r="AI48" s="112">
        <f>IFERROR(VLOOKUP($AE48,'RoC3'!$A$1:$C$160,3,0),0)</f>
        <v>22.74774376</v>
      </c>
      <c r="AJ48" s="112">
        <f>IFERROR(VLOOKUP($AE48,'RoC4'!$A$1:$C$160,3,0),0)</f>
        <v>159.2143469</v>
      </c>
      <c r="AK48" s="112">
        <f>IFERROR(VLOOKUP($AE48,'RoC5'!$A$1:$C$160,3,0),0)</f>
        <v>404.6727193</v>
      </c>
      <c r="AL48" s="112">
        <f>IFERROR(VLOOKUP($AE48,'RoC6'!$A$1:$C$160,3,0),0)</f>
        <v>197.0288638</v>
      </c>
      <c r="AM48" s="112">
        <f>IFERROR(VLOOKUP($AE48,'RoC7'!$A$1:$C$160,3,0),0)</f>
        <v>17.6489496</v>
      </c>
      <c r="AN48" s="112">
        <f>IFERROR(VLOOKUP($AE48,'RoC8'!$A$1:$C$160,3,0),0)</f>
        <v>573.7210698</v>
      </c>
      <c r="AO48" s="112">
        <f>IFERROR(VLOOKUP($AE48,'RoC9'!$A$1:$C$160,3,0),0)</f>
        <v>163.1635959</v>
      </c>
      <c r="AP48" s="112">
        <f>IFERROR(VLOOKUP($AE48,'RoC10'!$A$1:$C$160,3,0),0)</f>
        <v>158.7624087</v>
      </c>
      <c r="AQ48" s="112">
        <f>IFERROR(VLOOKUP($AE48,'RoC11'!$A$1:$C$160,3,0),0)</f>
        <v>388.7341926</v>
      </c>
      <c r="AR48" s="58">
        <f>IFERROR(VLOOKUP($AE48,'RoC12'!$A$1:$C$160,3,0),0)</f>
        <v>230.1365142</v>
      </c>
      <c r="AS48" s="58">
        <f>IFERROR(VLOOKUP($AE48,'RoC13'!$A$1:$C$160,3,0),0)</f>
        <v>0</v>
      </c>
    </row>
    <row r="49" ht="15.75" customHeight="1">
      <c r="A49" s="41">
        <f t="shared" si="1"/>
        <v>48</v>
      </c>
      <c r="B49" s="41" t="s">
        <v>113</v>
      </c>
      <c r="C49" s="51">
        <v>2655.290391548438</v>
      </c>
      <c r="D49" s="110"/>
      <c r="E49" s="111">
        <f>IFERROR(VLOOKUP($B49,'RoC1'!$A$1:$B$160,2,0),"0")</f>
        <v>63</v>
      </c>
      <c r="F49" s="112">
        <f>IFERROR(VLOOKUP(E49,'RoC1'!$B$1:$C$160,2,0),0)</f>
        <v>39.34707796</v>
      </c>
      <c r="G49" s="111">
        <f>IFERROR(VLOOKUP($B49,'RoC2'!$A$1:$B$161,2,0),"0")</f>
        <v>57</v>
      </c>
      <c r="H49" s="112">
        <f>IFERROR(VLOOKUP(G49,'RoC2'!$B$1:$C$161,2,0),0)</f>
        <v>95.77121949</v>
      </c>
      <c r="I49" s="111">
        <f>IFERROR(VLOOKUP($B49,'RoC3'!$A$1:$B$161,2,0),0)</f>
        <v>0</v>
      </c>
      <c r="J49" s="112">
        <f>IFERROR(VLOOKUP(I49,'RoC3'!$B$1:$C$161,2,0),0)</f>
        <v>0</v>
      </c>
      <c r="K49" s="111">
        <f>IFERROR(VLOOKUP($B49,'RoC4'!$A$1:$B$161,2,0),0)</f>
        <v>25</v>
      </c>
      <c r="L49" s="112">
        <f>IFERROR(VLOOKUP(K49,'RoC4'!$B$1:$C$161,2,0),0)</f>
        <v>426.3449</v>
      </c>
      <c r="M49" s="111">
        <f>IFERROR(VLOOKUP($B49,'RoC5'!$A$1:$B$161,2,0),0)</f>
        <v>62</v>
      </c>
      <c r="N49" s="112">
        <f>IFERROR(VLOOKUP(M49,'RoC5'!$B$1:$C$161,2,0),0)</f>
        <v>16.53698743</v>
      </c>
      <c r="O49" s="111">
        <f>IFERROR(VLOOKUP($B49,'RoC6'!$A$1:$B$161,2,0),0)</f>
        <v>5</v>
      </c>
      <c r="P49" s="112">
        <f>IFERROR(VLOOKUP(O49,'RoC6'!$B$1:$C$161,2,0),0)</f>
        <v>920.2017084</v>
      </c>
      <c r="Q49" s="111">
        <f>IFERROR(VLOOKUP($B49,'RoC7'!$A$1:$B$161,2,0),0)</f>
        <v>0</v>
      </c>
      <c r="R49" s="112">
        <f>IFERROR(VLOOKUP(Q49,'RoC7'!$B$1:$C$161,2,0),0)</f>
        <v>0</v>
      </c>
      <c r="S49" s="111">
        <f>IFERROR(VLOOKUP($B49,'RoC8'!$A$1:$B$161,2,0),0)</f>
        <v>8</v>
      </c>
      <c r="T49" s="112">
        <f>IFERROR(VLOOKUP(S49,'RoC8'!$B$1:$C$161,2,0),0)</f>
        <v>747.8559857</v>
      </c>
      <c r="U49" s="111">
        <f>IFERROR(VLOOKUP($B49,'RoC9'!$A$1:$B$161,2,0),0)</f>
        <v>36</v>
      </c>
      <c r="V49" s="112">
        <f>IFERROR(VLOOKUP(U49,'RoC9'!$B$1:$C$161,2,0),0)</f>
        <v>258.7867463</v>
      </c>
      <c r="W49" s="111">
        <f>IFERROR(VLOOKUP($B49,'RoC10'!$A$1:$B$161,2,0),0)</f>
        <v>0</v>
      </c>
      <c r="X49" s="112">
        <f>IFERROR(VLOOKUP(W49,'RoC10'!$B$1:$C$161,2,0),0)</f>
        <v>0</v>
      </c>
      <c r="Y49" s="111">
        <f>IFERROR(VLOOKUP($B49,'RoC11'!$A$1:$B$161,2,0),0)</f>
        <v>0</v>
      </c>
      <c r="Z49" s="112">
        <f>IFERROR(VLOOKUP(Y49,'RoC11'!$B$1:$C$161,2,0),0)</f>
        <v>0</v>
      </c>
      <c r="AA49" s="55">
        <f>IFERROR(VLOOKUP($B49,'RoC12'!$A$1:$B$161,2,0),0)</f>
        <v>36</v>
      </c>
      <c r="AB49" s="58">
        <f>IFERROR(VLOOKUP(AA49,'RoC12'!$B$1:$C$161,2,0),0)</f>
        <v>150.4457662</v>
      </c>
      <c r="AC49" s="55">
        <f>IFERROR(VLOOKUP($B49,'RoC13'!$A$1:$B$161,2,0),0)</f>
        <v>0</v>
      </c>
      <c r="AD49" s="58">
        <f>IFERROR(VLOOKUP(AC49,'RoC13'!$B$1:$C$161,2,0),0)</f>
        <v>0</v>
      </c>
      <c r="AE49" s="41" t="str">
        <f>IFERROR(__xludf.DUMMYFUNCTION("""COMPUTED_VALUE"""),"kiki86 x")</f>
        <v>kiki86 x</v>
      </c>
      <c r="AF49" s="51">
        <f t="shared" si="2"/>
        <v>2703.490434</v>
      </c>
      <c r="AG49" s="112">
        <f>IFERROR(VLOOKUP($AE49,'RoC1'!$A$1:$C$160,3,0),0)</f>
        <v>168.4601974</v>
      </c>
      <c r="AH49" s="112">
        <f>IFERROR(VLOOKUP($AE49,'RoC2'!$A$1:$C$160,3,0),0)</f>
        <v>263.2555818</v>
      </c>
      <c r="AI49" s="112">
        <f>IFERROR(VLOOKUP($AE49,'RoC3'!$A$1:$C$160,3,0),0)</f>
        <v>154.2399339</v>
      </c>
      <c r="AJ49" s="112">
        <f>IFERROR(VLOOKUP($AE49,'RoC4'!$A$1:$C$160,3,0),0)</f>
        <v>455.573206</v>
      </c>
      <c r="AK49" s="112">
        <f>IFERROR(VLOOKUP($AE49,'RoC5'!$A$1:$C$160,3,0),0)</f>
        <v>180.1735972</v>
      </c>
      <c r="AL49" s="112">
        <f>IFERROR(VLOOKUP($AE49,'RoC6'!$A$1:$C$160,3,0),0)</f>
        <v>129.366862</v>
      </c>
      <c r="AM49" s="112">
        <f>IFERROR(VLOOKUP($AE49,'RoC7'!$A$1:$C$160,3,0),0)</f>
        <v>964.3149389</v>
      </c>
      <c r="AN49" s="112">
        <f>IFERROR(VLOOKUP($AE49,'RoC8'!$A$1:$C$160,3,0),0)</f>
        <v>208.590099</v>
      </c>
      <c r="AO49" s="112">
        <f>IFERROR(VLOOKUP($AE49,'RoC9'!$A$1:$C$160,3,0),0)</f>
        <v>0</v>
      </c>
      <c r="AP49" s="112">
        <f>IFERROR(VLOOKUP($AE49,'RoC10'!$A$1:$C$160,3,0),0)</f>
        <v>179.5160177</v>
      </c>
      <c r="AQ49" s="112">
        <f>IFERROR(VLOOKUP($AE49,'RoC11'!$A$1:$C$160,3,0),0)</f>
        <v>0</v>
      </c>
      <c r="AR49" s="58">
        <f>IFERROR(VLOOKUP($AE49,'RoC12'!$A$1:$C$160,3,0),0)</f>
        <v>0</v>
      </c>
      <c r="AS49" s="58">
        <f>IFERROR(VLOOKUP($AE49,'RoC13'!$A$1:$C$160,3,0),0)</f>
        <v>0</v>
      </c>
    </row>
    <row r="50" ht="15.75" customHeight="1">
      <c r="A50" s="41">
        <f t="shared" si="1"/>
        <v>49</v>
      </c>
      <c r="B50" s="41" t="s">
        <v>96</v>
      </c>
      <c r="C50" s="51">
        <v>2618.09973603445</v>
      </c>
      <c r="D50" s="110"/>
      <c r="E50" s="111">
        <f>IFERROR(VLOOKUP($B50,'RoC1'!$A$1:$B$160,2,0),"0")</f>
        <v>54</v>
      </c>
      <c r="F50" s="112">
        <f>IFERROR(VLOOKUP(E50,'RoC1'!$B$1:$C$160,2,0),0)</f>
        <v>114.5004556</v>
      </c>
      <c r="G50" s="111">
        <f>IFERROR(VLOOKUP($B50,'RoC2'!$A$1:$B$161,2,0),"0")</f>
        <v>41</v>
      </c>
      <c r="H50" s="112">
        <f>IFERROR(VLOOKUP(G50,'RoC2'!$B$1:$C$161,2,0),0)</f>
        <v>242.6523784</v>
      </c>
      <c r="I50" s="111">
        <f>IFERROR(VLOOKUP($B50,'RoC3'!$A$1:$B$161,2,0),0)</f>
        <v>11</v>
      </c>
      <c r="J50" s="112">
        <f>IFERROR(VLOOKUP(I50,'RoC3'!$B$1:$C$161,2,0),0)</f>
        <v>702.8127211</v>
      </c>
      <c r="K50" s="111">
        <f>IFERROR(VLOOKUP($B50,'RoC4'!$A$1:$B$161,2,0),0)</f>
        <v>50</v>
      </c>
      <c r="L50" s="112">
        <f>IFERROR(VLOOKUP(K50,'RoC4'!$B$1:$C$161,2,0),0)</f>
        <v>150.074748</v>
      </c>
      <c r="M50" s="111">
        <f>IFERROR(VLOOKUP($B50,'RoC5'!$A$1:$B$161,2,0),0)</f>
        <v>29</v>
      </c>
      <c r="N50" s="112">
        <f>IFERROR(VLOOKUP(M50,'RoC5'!$B$1:$C$161,2,0),0)</f>
        <v>349.9394201</v>
      </c>
      <c r="O50" s="111">
        <f>IFERROR(VLOOKUP($B50,'RoC6'!$A$1:$B$161,2,0),0)</f>
        <v>22</v>
      </c>
      <c r="P50" s="112">
        <f>IFERROR(VLOOKUP(O50,'RoC6'!$B$1:$C$161,2,0),0)</f>
        <v>455.3413295</v>
      </c>
      <c r="Q50" s="111">
        <f>IFERROR(VLOOKUP($B50,'RoC7'!$A$1:$B$161,2,0),0)</f>
        <v>13</v>
      </c>
      <c r="R50" s="112">
        <f>IFERROR(VLOOKUP(Q50,'RoC7'!$B$1:$C$161,2,0),0)</f>
        <v>602.7786833</v>
      </c>
      <c r="S50" s="111">
        <f>IFERROR(VLOOKUP($B50,'RoC8'!$A$1:$B$161,2,0),0)</f>
        <v>0</v>
      </c>
      <c r="T50" s="112">
        <f>IFERROR(VLOOKUP(S50,'RoC8'!$B$1:$C$161,2,0),0)</f>
        <v>0</v>
      </c>
      <c r="U50" s="111">
        <f>IFERROR(VLOOKUP($B50,'RoC9'!$A$1:$B$161,2,0),0)</f>
        <v>0</v>
      </c>
      <c r="V50" s="112">
        <f>IFERROR(VLOOKUP(U50,'RoC9'!$B$1:$C$161,2,0),0)</f>
        <v>0</v>
      </c>
      <c r="W50" s="111">
        <f>IFERROR(VLOOKUP($B50,'RoC10'!$A$1:$B$161,2,0),0)</f>
        <v>0</v>
      </c>
      <c r="X50" s="112">
        <f>IFERROR(VLOOKUP(W50,'RoC10'!$B$1:$C$161,2,0),0)</f>
        <v>0</v>
      </c>
      <c r="Y50" s="111">
        <f>IFERROR(VLOOKUP($B50,'RoC11'!$A$1:$B$161,2,0),0)</f>
        <v>0</v>
      </c>
      <c r="Z50" s="112">
        <f>IFERROR(VLOOKUP(Y50,'RoC11'!$B$1:$C$161,2,0),0)</f>
        <v>0</v>
      </c>
      <c r="AA50" s="55">
        <f>IFERROR(VLOOKUP($B50,'RoC12'!$A$1:$B$161,2,0),0)</f>
        <v>0</v>
      </c>
      <c r="AB50" s="58">
        <f>IFERROR(VLOOKUP(AA50,'RoC12'!$B$1:$C$161,2,0),0)</f>
        <v>0</v>
      </c>
      <c r="AC50" s="55">
        <f>IFERROR(VLOOKUP($B50,'RoC13'!$A$1:$B$161,2,0),0)</f>
        <v>0</v>
      </c>
      <c r="AD50" s="58">
        <f>IFERROR(VLOOKUP(AC50,'RoC13'!$B$1:$C$161,2,0),0)</f>
        <v>0</v>
      </c>
      <c r="AE50" s="41" t="str">
        <f>IFERROR(__xludf.DUMMYFUNCTION("""COMPUTED_VALUE"""),"Spyke 22")</f>
        <v>Spyke 22</v>
      </c>
      <c r="AF50" s="51">
        <f t="shared" si="2"/>
        <v>2542.060561</v>
      </c>
      <c r="AG50" s="112">
        <f>IFERROR(VLOOKUP($AE50,'RoC1'!$A$1:$C$160,3,0),0)</f>
        <v>159.2143469</v>
      </c>
      <c r="AH50" s="112">
        <f>IFERROR(VLOOKUP($AE50,'RoC2'!$A$1:$C$160,3,0),0)</f>
        <v>445.8432426</v>
      </c>
      <c r="AI50" s="112">
        <f>IFERROR(VLOOKUP($AE50,'RoC3'!$A$1:$C$160,3,0),0)</f>
        <v>334.8952691</v>
      </c>
      <c r="AJ50" s="112">
        <f>IFERROR(VLOOKUP($AE50,'RoC4'!$A$1:$C$160,3,0),0)</f>
        <v>372.5998935</v>
      </c>
      <c r="AK50" s="112">
        <f>IFERROR(VLOOKUP($AE50,'RoC5'!$A$1:$C$160,3,0),0)</f>
        <v>390.4492406</v>
      </c>
      <c r="AL50" s="112">
        <f>IFERROR(VLOOKUP($AE50,'RoC6'!$A$1:$C$160,3,0),0)</f>
        <v>58.17217843</v>
      </c>
      <c r="AM50" s="112">
        <f>IFERROR(VLOOKUP($AE50,'RoC7'!$A$1:$C$160,3,0),0)</f>
        <v>0</v>
      </c>
      <c r="AN50" s="112">
        <f>IFERROR(VLOOKUP($AE50,'RoC8'!$A$1:$C$160,3,0),0)</f>
        <v>711.9175049</v>
      </c>
      <c r="AO50" s="112">
        <f>IFERROR(VLOOKUP($AE50,'RoC9'!$A$1:$C$160,3,0),0)</f>
        <v>68.96888516</v>
      </c>
      <c r="AP50" s="112">
        <f>IFERROR(VLOOKUP($AE50,'RoC10'!$A$1:$C$160,3,0),0)</f>
        <v>0</v>
      </c>
      <c r="AQ50" s="112">
        <f>IFERROR(VLOOKUP($AE50,'RoC11'!$A$1:$C$160,3,0),0)</f>
        <v>0</v>
      </c>
      <c r="AR50" s="58">
        <f>IFERROR(VLOOKUP($AE50,'RoC12'!$A$1:$C$160,3,0),0)</f>
        <v>0</v>
      </c>
      <c r="AS50" s="58">
        <f>IFERROR(VLOOKUP($AE50,'RoC13'!$A$1:$C$160,3,0),0)</f>
        <v>0</v>
      </c>
    </row>
    <row r="51" ht="15.75" customHeight="1">
      <c r="A51" s="41">
        <f t="shared" si="1"/>
        <v>50</v>
      </c>
      <c r="B51" s="85" t="s">
        <v>107</v>
      </c>
      <c r="C51" s="51">
        <v>2566.2088183894375</v>
      </c>
      <c r="D51" s="110"/>
      <c r="E51" s="111">
        <f>IFERROR(VLOOKUP($B51,'RoC1'!$A$1:$B$160,2,0),"0")</f>
        <v>58</v>
      </c>
      <c r="F51" s="112">
        <f>IFERROR(VLOOKUP(E51,'RoC1'!$B$1:$C$160,2,0),0)</f>
        <v>80.33792686</v>
      </c>
      <c r="G51" s="111">
        <f>IFERROR(VLOOKUP($B51,'RoC2'!$A$1:$B$161,2,0),"0")</f>
        <v>65</v>
      </c>
      <c r="H51" s="112">
        <f>IFERROR(VLOOKUP(G51,'RoC2'!$B$1:$C$161,2,0),0)</f>
        <v>30.89257698</v>
      </c>
      <c r="I51" s="111">
        <f>IFERROR(VLOOKUP($B51,'RoC3'!$A$1:$B$161,2,0),0)</f>
        <v>20</v>
      </c>
      <c r="J51" s="112">
        <f>IFERROR(VLOOKUP(I51,'RoC3'!$B$1:$C$161,2,0),0)</f>
        <v>512.9184</v>
      </c>
      <c r="K51" s="111">
        <f>IFERROR(VLOOKUP($B51,'RoC4'!$A$1:$B$161,2,0),0)</f>
        <v>58</v>
      </c>
      <c r="L51" s="112">
        <f>IFERROR(VLOOKUP(K51,'RoC4'!$B$1:$C$161,2,0),0)</f>
        <v>80.33792686</v>
      </c>
      <c r="M51" s="111">
        <f>IFERROR(VLOOKUP($B51,'RoC5'!$A$1:$B$161,2,0),0)</f>
        <v>58</v>
      </c>
      <c r="N51" s="112">
        <f>IFERROR(VLOOKUP(M51,'RoC5'!$B$1:$C$161,2,0),0)</f>
        <v>50.4450521</v>
      </c>
      <c r="O51" s="111">
        <f>IFERROR(VLOOKUP($B51,'RoC6'!$A$1:$B$161,2,0),0)</f>
        <v>0</v>
      </c>
      <c r="P51" s="112">
        <f>IFERROR(VLOOKUP(O51,'RoC6'!$B$1:$C$161,2,0),0)</f>
        <v>0</v>
      </c>
      <c r="Q51" s="111">
        <f>IFERROR(VLOOKUP($B51,'RoC7'!$A$1:$B$161,2,0),0)</f>
        <v>54</v>
      </c>
      <c r="R51" s="112">
        <f>IFERROR(VLOOKUP(Q51,'RoC7'!$B$1:$C$161,2,0),0)</f>
        <v>53.90123004</v>
      </c>
      <c r="S51" s="111">
        <f>IFERROR(VLOOKUP($B51,'RoC8'!$A$1:$B$161,2,0),0)</f>
        <v>12</v>
      </c>
      <c r="T51" s="112">
        <f>IFERROR(VLOOKUP(S51,'RoC8'!$B$1:$C$161,2,0),0)</f>
        <v>622.763056</v>
      </c>
      <c r="U51" s="111">
        <f>IFERROR(VLOOKUP($B51,'RoC9'!$A$1:$B$161,2,0),0)</f>
        <v>0</v>
      </c>
      <c r="V51" s="112">
        <f>IFERROR(VLOOKUP(U51,'RoC9'!$B$1:$C$161,2,0),0)</f>
        <v>0</v>
      </c>
      <c r="W51" s="111">
        <f>IFERROR(VLOOKUP($B51,'RoC10'!$A$1:$B$161,2,0),0)</f>
        <v>0</v>
      </c>
      <c r="X51" s="112">
        <f>IFERROR(VLOOKUP(W51,'RoC10'!$B$1:$C$161,2,0),0)</f>
        <v>0</v>
      </c>
      <c r="Y51" s="111">
        <f>IFERROR(VLOOKUP($B51,'RoC11'!$A$1:$B$161,2,0),0)</f>
        <v>10</v>
      </c>
      <c r="Z51" s="112">
        <f>IFERROR(VLOOKUP(Y51,'RoC11'!$B$1:$C$161,2,0),0)</f>
        <v>621.6942497</v>
      </c>
      <c r="AA51" s="55">
        <f>IFERROR(VLOOKUP($B51,'RoC12'!$A$1:$B$161,2,0),0)</f>
        <v>14</v>
      </c>
      <c r="AB51" s="58">
        <f>IFERROR(VLOOKUP(AA51,'RoC12'!$B$1:$C$161,2,0),0)</f>
        <v>512.9184</v>
      </c>
      <c r="AC51" s="55">
        <f>IFERROR(VLOOKUP($B51,'RoC13'!$A$1:$B$161,2,0),0)</f>
        <v>0</v>
      </c>
      <c r="AD51" s="58">
        <f>IFERROR(VLOOKUP(AC51,'RoC13'!$B$1:$C$161,2,0),0)</f>
        <v>0</v>
      </c>
      <c r="AE51" s="85" t="str">
        <f>IFERROR(__xludf.DUMMYFUNCTION("""COMPUTED_VALUE"""),"Butterfly-as")</f>
        <v>Butterfly-as</v>
      </c>
      <c r="AF51" s="51">
        <f t="shared" si="2"/>
        <v>680.0035804</v>
      </c>
      <c r="AG51" s="112">
        <f>IFERROR(VLOOKUP($AE51,'RoC1'!$A$1:$C$160,3,0),0)</f>
        <v>150.074748</v>
      </c>
      <c r="AH51" s="112">
        <f>IFERROR(VLOOKUP($AE51,'RoC2'!$A$1:$C$160,3,0),0)</f>
        <v>0</v>
      </c>
      <c r="AI51" s="112">
        <f>IFERROR(VLOOKUP($AE51,'RoC3'!$A$1:$C$160,3,0),0)</f>
        <v>529.9288324</v>
      </c>
      <c r="AJ51" s="112">
        <f>IFERROR(VLOOKUP($AE51,'RoC4'!$A$1:$C$160,3,0),0)</f>
        <v>0</v>
      </c>
      <c r="AK51" s="112">
        <f>IFERROR(VLOOKUP($AE51,'RoC5'!$A$1:$C$160,3,0),0)</f>
        <v>0</v>
      </c>
      <c r="AL51" s="112">
        <f>IFERROR(VLOOKUP($AE51,'RoC6'!$A$1:$C$160,3,0),0)</f>
        <v>0</v>
      </c>
      <c r="AM51" s="112">
        <f>IFERROR(VLOOKUP($AE51,'RoC7'!$A$1:$C$160,3,0),0)</f>
        <v>0</v>
      </c>
      <c r="AN51" s="112">
        <f>IFERROR(VLOOKUP($AE51,'RoC8'!$A$1:$C$160,3,0),0)</f>
        <v>0</v>
      </c>
      <c r="AO51" s="112">
        <f>IFERROR(VLOOKUP($AE51,'RoC9'!$A$1:$C$160,3,0),0)</f>
        <v>0</v>
      </c>
      <c r="AP51" s="112">
        <f>IFERROR(VLOOKUP($AE51,'RoC10'!$A$1:$C$160,3,0),0)</f>
        <v>0</v>
      </c>
      <c r="AQ51" s="112">
        <f>IFERROR(VLOOKUP($AE51,'RoC11'!$A$1:$C$160,3,0),0)</f>
        <v>0</v>
      </c>
      <c r="AR51" s="58">
        <f>IFERROR(VLOOKUP($AE51,'RoC12'!$A$1:$C$160,3,0),0)</f>
        <v>0</v>
      </c>
      <c r="AS51" s="58">
        <f>IFERROR(VLOOKUP($AE51,'RoC13'!$A$1:$C$160,3,0),0)</f>
        <v>0</v>
      </c>
    </row>
    <row r="52" ht="15.75" customHeight="1">
      <c r="A52" s="41">
        <f t="shared" si="1"/>
        <v>51</v>
      </c>
      <c r="B52" s="41" t="s">
        <v>88</v>
      </c>
      <c r="C52" s="51">
        <v>2557.4626354890906</v>
      </c>
      <c r="D52" s="110"/>
      <c r="E52" s="111">
        <f>IFERROR(VLOOKUP($B52,'RoC1'!$A$1:$B$160,2,0),"0")</f>
        <v>47</v>
      </c>
      <c r="F52" s="112">
        <f>IFERROR(VLOOKUP(E52,'RoC1'!$B$1:$C$160,2,0),0)</f>
        <v>177.8166603</v>
      </c>
      <c r="G52" s="111">
        <f>IFERROR(VLOOKUP($B52,'RoC2'!$A$1:$B$161,2,0),"0")</f>
        <v>56</v>
      </c>
      <c r="H52" s="112">
        <f>IFERROR(VLOOKUP(G52,'RoC2'!$B$1:$C$161,2,0),0)</f>
        <v>104.212264</v>
      </c>
      <c r="I52" s="111">
        <f>IFERROR(VLOOKUP($B52,'RoC3'!$A$1:$B$161,2,0),0)</f>
        <v>67</v>
      </c>
      <c r="J52" s="112">
        <f>IFERROR(VLOOKUP(I52,'RoC3'!$B$1:$C$161,2,0),0)</f>
        <v>22.74774376</v>
      </c>
      <c r="K52" s="111">
        <f>IFERROR(VLOOKUP($B52,'RoC4'!$A$1:$B$161,2,0),0)</f>
        <v>49</v>
      </c>
      <c r="L52" s="112">
        <f>IFERROR(VLOOKUP(K52,'RoC4'!$B$1:$C$161,2,0),0)</f>
        <v>159.2143469</v>
      </c>
      <c r="M52" s="111">
        <f>IFERROR(VLOOKUP($B52,'RoC5'!$A$1:$B$161,2,0),0)</f>
        <v>25</v>
      </c>
      <c r="N52" s="112">
        <f>IFERROR(VLOOKUP(M52,'RoC5'!$B$1:$C$161,2,0),0)</f>
        <v>404.6727193</v>
      </c>
      <c r="O52" s="111">
        <f>IFERROR(VLOOKUP($B52,'RoC6'!$A$1:$B$161,2,0),0)</f>
        <v>43</v>
      </c>
      <c r="P52" s="112">
        <f>IFERROR(VLOOKUP(O52,'RoC6'!$B$1:$C$161,2,0),0)</f>
        <v>197.0288638</v>
      </c>
      <c r="Q52" s="111">
        <f>IFERROR(VLOOKUP($B52,'RoC7'!$A$1:$B$161,2,0),0)</f>
        <v>58</v>
      </c>
      <c r="R52" s="112">
        <f>IFERROR(VLOOKUP(Q52,'RoC7'!$B$1:$C$161,2,0),0)</f>
        <v>17.6489496</v>
      </c>
      <c r="S52" s="111">
        <f>IFERROR(VLOOKUP($B52,'RoC8'!$A$1:$B$161,2,0),0)</f>
        <v>14</v>
      </c>
      <c r="T52" s="112">
        <f>IFERROR(VLOOKUP(S52,'RoC8'!$B$1:$C$161,2,0),0)</f>
        <v>573.7210698</v>
      </c>
      <c r="U52" s="111">
        <f>IFERROR(VLOOKUP($B52,'RoC9'!$A$1:$B$161,2,0),0)</f>
        <v>45</v>
      </c>
      <c r="V52" s="112">
        <f>IFERROR(VLOOKUP(U52,'RoC9'!$B$1:$C$161,2,0),0)</f>
        <v>163.1635959</v>
      </c>
      <c r="W52" s="111">
        <f>IFERROR(VLOOKUP($B52,'RoC10'!$A$1:$B$161,2,0),0)</f>
        <v>44</v>
      </c>
      <c r="X52" s="112">
        <f>IFERROR(VLOOKUP(W52,'RoC10'!$B$1:$C$161,2,0),0)</f>
        <v>158.7624087</v>
      </c>
      <c r="Y52" s="111">
        <f>IFERROR(VLOOKUP($B52,'RoC11'!$A$1:$B$161,2,0),0)</f>
        <v>20</v>
      </c>
      <c r="Z52" s="112">
        <f>IFERROR(VLOOKUP(Y52,'RoC11'!$B$1:$C$161,2,0),0)</f>
        <v>388.7341926</v>
      </c>
      <c r="AA52" s="55">
        <f>IFERROR(VLOOKUP($B52,'RoC12'!$A$1:$B$161,2,0),0)</f>
        <v>30</v>
      </c>
      <c r="AB52" s="58">
        <f>IFERROR(VLOOKUP(AA52,'RoC12'!$B$1:$C$161,2,0),0)</f>
        <v>230.1365142</v>
      </c>
      <c r="AC52" s="55">
        <f>IFERROR(VLOOKUP($B52,'RoC13'!$A$1:$B$161,2,0),0)</f>
        <v>0</v>
      </c>
      <c r="AD52" s="58">
        <f>IFERROR(VLOOKUP(AC52,'RoC13'!$B$1:$C$161,2,0),0)</f>
        <v>0</v>
      </c>
      <c r="AE52" s="41" t="str">
        <f>IFERROR(__xludf.DUMMYFUNCTION("""COMPUTED_VALUE"""),"vicmackey86")</f>
        <v>vicmackey86</v>
      </c>
      <c r="AF52" s="51">
        <f t="shared" si="2"/>
        <v>1187.463027</v>
      </c>
      <c r="AG52" s="112">
        <f>IFERROR(VLOOKUP($AE52,'RoC1'!$A$1:$C$160,3,0),0)</f>
        <v>141.0373036</v>
      </c>
      <c r="AH52" s="112">
        <f>IFERROR(VLOOKUP($AE52,'RoC2'!$A$1:$C$160,3,0),0)</f>
        <v>212.8625816</v>
      </c>
      <c r="AI52" s="112">
        <f>IFERROR(VLOOKUP($AE52,'RoC3'!$A$1:$C$160,3,0),0)</f>
        <v>0</v>
      </c>
      <c r="AJ52" s="112">
        <f>IFERROR(VLOOKUP($AE52,'RoC4'!$A$1:$C$160,3,0),0)</f>
        <v>0</v>
      </c>
      <c r="AK52" s="112">
        <f>IFERROR(VLOOKUP($AE52,'RoC5'!$A$1:$C$160,3,0),0)</f>
        <v>0</v>
      </c>
      <c r="AL52" s="112">
        <f>IFERROR(VLOOKUP($AE52,'RoC6'!$A$1:$C$160,3,0),0)</f>
        <v>0</v>
      </c>
      <c r="AM52" s="112">
        <f>IFERROR(VLOOKUP($AE52,'RoC7'!$A$1:$C$160,3,0),0)</f>
        <v>0</v>
      </c>
      <c r="AN52" s="112">
        <f>IFERROR(VLOOKUP($AE52,'RoC8'!$A$1:$C$160,3,0),0)</f>
        <v>0</v>
      </c>
      <c r="AO52" s="112">
        <f>IFERROR(VLOOKUP($AE52,'RoC9'!$A$1:$C$160,3,0),0)</f>
        <v>173.1985784</v>
      </c>
      <c r="AP52" s="112">
        <f>IFERROR(VLOOKUP($AE52,'RoC10'!$A$1:$C$160,3,0),0)</f>
        <v>660.3645637</v>
      </c>
      <c r="AQ52" s="112">
        <f>IFERROR(VLOOKUP($AE52,'RoC11'!$A$1:$C$160,3,0),0)</f>
        <v>0</v>
      </c>
      <c r="AR52" s="58">
        <f>IFERROR(VLOOKUP($AE52,'RoC12'!$A$1:$C$160,3,0),0)</f>
        <v>0</v>
      </c>
      <c r="AS52" s="58">
        <f>IFERROR(VLOOKUP($AE52,'RoC13'!$A$1:$C$160,3,0),0)</f>
        <v>0</v>
      </c>
    </row>
    <row r="53" ht="15.75" customHeight="1">
      <c r="A53" s="41">
        <f t="shared" si="1"/>
        <v>52</v>
      </c>
      <c r="B53" s="83" t="s">
        <v>92</v>
      </c>
      <c r="C53" s="51">
        <v>2542.0605612698178</v>
      </c>
      <c r="D53" s="51"/>
      <c r="E53" s="55">
        <f>IFERROR(VLOOKUP($B53,'RoC1'!$A$1:$B$160,2,0),"0")</f>
        <v>49</v>
      </c>
      <c r="F53" s="58">
        <f>IFERROR(VLOOKUP(E53,'RoC1'!$B$1:$C$160,2,0),0)</f>
        <v>159.2143469</v>
      </c>
      <c r="G53" s="55">
        <f>IFERROR(VLOOKUP($B53,'RoC2'!$A$1:$B$161,2,0),"0")</f>
        <v>24</v>
      </c>
      <c r="H53" s="58">
        <f>IFERROR(VLOOKUP(G53,'RoC2'!$B$1:$C$161,2,0),0)</f>
        <v>445.8432426</v>
      </c>
      <c r="I53" s="55">
        <f>IFERROR(VLOOKUP($B53,'RoC3'!$A$1:$B$161,2,0),0)</f>
        <v>33</v>
      </c>
      <c r="J53" s="58">
        <f>IFERROR(VLOOKUP(I53,'RoC3'!$B$1:$C$161,2,0),0)</f>
        <v>334.8952691</v>
      </c>
      <c r="K53" s="55">
        <f>IFERROR(VLOOKUP($B53,'RoC4'!$A$1:$B$161,2,0),0)</f>
        <v>29</v>
      </c>
      <c r="L53" s="58">
        <f>IFERROR(VLOOKUP(K53,'RoC4'!$B$1:$C$161,2,0),0)</f>
        <v>372.5998935</v>
      </c>
      <c r="M53" s="55">
        <f>IFERROR(VLOOKUP($B53,'RoC5'!$A$1:$B$161,2,0),0)</f>
        <v>26</v>
      </c>
      <c r="N53" s="58">
        <f>IFERROR(VLOOKUP(M53,'RoC5'!$B$1:$C$161,2,0),0)</f>
        <v>390.4492406</v>
      </c>
      <c r="O53" s="55">
        <f>IFERROR(VLOOKUP($B53,'RoC6'!$A$1:$B$161,2,0),0)</f>
        <v>58</v>
      </c>
      <c r="P53" s="58">
        <f>IFERROR(VLOOKUP(O53,'RoC6'!$B$1:$C$161,2,0),0)</f>
        <v>58.17217843</v>
      </c>
      <c r="Q53" s="55">
        <f>IFERROR(VLOOKUP($B53,'RoC7'!$A$1:$B$161,2,0),0)</f>
        <v>0</v>
      </c>
      <c r="R53" s="58">
        <f>IFERROR(VLOOKUP(Q53,'RoC7'!$B$1:$C$161,2,0),0)</f>
        <v>0</v>
      </c>
      <c r="S53" s="55">
        <f>IFERROR(VLOOKUP($B53,'RoC8'!$A$1:$B$161,2,0),0)</f>
        <v>9</v>
      </c>
      <c r="T53" s="58">
        <f>IFERROR(VLOOKUP(S53,'RoC8'!$B$1:$C$161,2,0),0)</f>
        <v>711.9175049</v>
      </c>
      <c r="U53" s="55">
        <f>IFERROR(VLOOKUP($B53,'RoC9'!$A$1:$B$161,2,0),0)</f>
        <v>55</v>
      </c>
      <c r="V53" s="58">
        <f>IFERROR(VLOOKUP(U53,'RoC9'!$B$1:$C$161,2,0),0)</f>
        <v>68.96888516</v>
      </c>
      <c r="W53" s="55">
        <f>IFERROR(VLOOKUP($B53,'RoC10'!$A$1:$B$161,2,0),0)</f>
        <v>0</v>
      </c>
      <c r="X53" s="58">
        <f>IFERROR(VLOOKUP(W53,'RoC10'!$B$1:$C$161,2,0),0)</f>
        <v>0</v>
      </c>
      <c r="Y53" s="55">
        <f>IFERROR(VLOOKUP($B53,'RoC11'!$A$1:$B$161,2,0),0)</f>
        <v>0</v>
      </c>
      <c r="Z53" s="58">
        <f>IFERROR(VLOOKUP(Y53,'RoC11'!$B$1:$C$161,2,0),0)</f>
        <v>0</v>
      </c>
      <c r="AA53" s="55">
        <f>IFERROR(VLOOKUP($B53,'RoC12'!$A$1:$B$161,2,0),0)</f>
        <v>0</v>
      </c>
      <c r="AB53" s="58">
        <f>IFERROR(VLOOKUP(AA53,'RoC12'!$B$1:$C$161,2,0),0)</f>
        <v>0</v>
      </c>
      <c r="AC53" s="55">
        <f>IFERROR(VLOOKUP($B53,'RoC13'!$A$1:$B$161,2,0),0)</f>
        <v>0</v>
      </c>
      <c r="AD53" s="58">
        <f>IFERROR(VLOOKUP(AC53,'RoC13'!$B$1:$C$161,2,0),0)</f>
        <v>0</v>
      </c>
      <c r="AE53" s="83" t="str">
        <f>IFERROR(__xludf.DUMMYFUNCTION("""COMPUTED_VALUE"""),"erniedog56x")</f>
        <v>erniedog56x</v>
      </c>
      <c r="AF53" s="51">
        <f t="shared" si="2"/>
        <v>2199.940767</v>
      </c>
      <c r="AG53" s="112">
        <f>IFERROR(VLOOKUP($AE53,'RoC1'!$A$1:$C$160,3,0),0)</f>
        <v>132.0981592</v>
      </c>
      <c r="AH53" s="112">
        <f>IFERROR(VLOOKUP($AE53,'RoC2'!$A$1:$C$160,3,0),0)</f>
        <v>15.32970439</v>
      </c>
      <c r="AI53" s="112">
        <f>IFERROR(VLOOKUP($AE53,'RoC3'!$A$1:$C$160,3,0),0)</f>
        <v>0</v>
      </c>
      <c r="AJ53" s="112">
        <f>IFERROR(VLOOKUP($AE53,'RoC4'!$A$1:$C$160,3,0),0)</f>
        <v>0</v>
      </c>
      <c r="AK53" s="112">
        <f>IFERROR(VLOOKUP($AE53,'RoC5'!$A$1:$C$160,3,0),0)</f>
        <v>704.5601613</v>
      </c>
      <c r="AL53" s="112">
        <f>IFERROR(VLOOKUP($AE53,'RoC6'!$A$1:$C$160,3,0),0)</f>
        <v>177.0929014</v>
      </c>
      <c r="AM53" s="112">
        <f>IFERROR(VLOOKUP($AE53,'RoC7'!$A$1:$C$160,3,0),0)</f>
        <v>0</v>
      </c>
      <c r="AN53" s="112">
        <f>IFERROR(VLOOKUP($AE53,'RoC8'!$A$1:$C$160,3,0),0)</f>
        <v>0</v>
      </c>
      <c r="AO53" s="112">
        <f>IFERROR(VLOOKUP($AE53,'RoC9'!$A$1:$C$160,3,0),0)</f>
        <v>193.6693359</v>
      </c>
      <c r="AP53" s="112">
        <f>IFERROR(VLOOKUP($AE53,'RoC10'!$A$1:$C$160,3,0),0)</f>
        <v>900.7566002</v>
      </c>
      <c r="AQ53" s="112">
        <f>IFERROR(VLOOKUP($AE53,'RoC11'!$A$1:$C$160,3,0),0)</f>
        <v>43.77932954</v>
      </c>
      <c r="AR53" s="58">
        <f>IFERROR(VLOOKUP($AE53,'RoC12'!$A$1:$C$160,3,0),0)</f>
        <v>32.65457533</v>
      </c>
      <c r="AS53" s="58">
        <f>IFERROR(VLOOKUP($AE53,'RoC13'!$A$1:$C$160,3,0),0)</f>
        <v>0</v>
      </c>
    </row>
    <row r="54" ht="15.75" customHeight="1">
      <c r="A54" s="41">
        <f t="shared" si="1"/>
        <v>53</v>
      </c>
      <c r="B54" s="41" t="s">
        <v>115</v>
      </c>
      <c r="C54" s="51">
        <v>2464.510948988878</v>
      </c>
      <c r="D54" s="110"/>
      <c r="E54" s="111" t="str">
        <f>IFERROR(VLOOKUP($B54,'RoC1'!$A$1:$B$160,2,0),"0")</f>
        <v>0</v>
      </c>
      <c r="F54" s="112">
        <f>IFERROR(VLOOKUP(E54,'RoC1'!$B$1:$C$160,2,0),0)</f>
        <v>0</v>
      </c>
      <c r="G54" s="111">
        <f>IFERROR(VLOOKUP($B54,'RoC2'!$A$1:$B$161,2,0),"0")</f>
        <v>11</v>
      </c>
      <c r="H54" s="112">
        <f>IFERROR(VLOOKUP(G54,'RoC2'!$B$1:$C$161,2,0),0)</f>
        <v>698.3969075</v>
      </c>
      <c r="I54" s="111">
        <f>IFERROR(VLOOKUP($B54,'RoC3'!$A$1:$B$161,2,0),0)</f>
        <v>0</v>
      </c>
      <c r="J54" s="112">
        <f>IFERROR(VLOOKUP(I54,'RoC3'!$B$1:$C$161,2,0),0)</f>
        <v>0</v>
      </c>
      <c r="K54" s="111">
        <f>IFERROR(VLOOKUP($B54,'RoC4'!$A$1:$B$161,2,0),0)</f>
        <v>33</v>
      </c>
      <c r="L54" s="112">
        <f>IFERROR(VLOOKUP(K54,'RoC4'!$B$1:$C$161,2,0),0)</f>
        <v>323.7555173</v>
      </c>
      <c r="M54" s="111">
        <f>IFERROR(VLOOKUP($B54,'RoC5'!$A$1:$B$161,2,0),0)</f>
        <v>61</v>
      </c>
      <c r="N54" s="112">
        <f>IFERROR(VLOOKUP(M54,'RoC5'!$B$1:$C$161,2,0),0)</f>
        <v>24.90652389</v>
      </c>
      <c r="O54" s="111">
        <f>IFERROR(VLOOKUP($B54,'RoC6'!$A$1:$B$161,2,0),0)</f>
        <v>0</v>
      </c>
      <c r="P54" s="112">
        <f>IFERROR(VLOOKUP(O54,'RoC6'!$B$1:$C$161,2,0),0)</f>
        <v>0</v>
      </c>
      <c r="Q54" s="111">
        <f>IFERROR(VLOOKUP($B54,'RoC7'!$A$1:$B$161,2,0),0)</f>
        <v>26</v>
      </c>
      <c r="R54" s="112">
        <f>IFERROR(VLOOKUP(Q54,'RoC7'!$B$1:$C$161,2,0),0)</f>
        <v>366.6751224</v>
      </c>
      <c r="S54" s="111">
        <f>IFERROR(VLOOKUP($B54,'RoC8'!$A$1:$B$161,2,0),0)</f>
        <v>29</v>
      </c>
      <c r="T54" s="112">
        <f>IFERROR(VLOOKUP(S54,'RoC8'!$B$1:$C$161,2,0),0)</f>
        <v>318.8174251</v>
      </c>
      <c r="U54" s="111">
        <f>IFERROR(VLOOKUP($B54,'RoC9'!$A$1:$B$161,2,0),0)</f>
        <v>9</v>
      </c>
      <c r="V54" s="112">
        <f>IFERROR(VLOOKUP(U54,'RoC9'!$B$1:$C$161,2,0),0)</f>
        <v>731.9594528</v>
      </c>
      <c r="W54" s="111">
        <f>IFERROR(VLOOKUP($B54,'RoC10'!$A$1:$B$161,2,0),0)</f>
        <v>0</v>
      </c>
      <c r="X54" s="112">
        <f>IFERROR(VLOOKUP(W54,'RoC10'!$B$1:$C$161,2,0),0)</f>
        <v>0</v>
      </c>
      <c r="Y54" s="111">
        <f>IFERROR(VLOOKUP($B54,'RoC11'!$A$1:$B$161,2,0),0)</f>
        <v>0</v>
      </c>
      <c r="Z54" s="112">
        <f>IFERROR(VLOOKUP(Y54,'RoC11'!$B$1:$C$161,2,0),0)</f>
        <v>0</v>
      </c>
      <c r="AA54" s="55">
        <f>IFERROR(VLOOKUP($B54,'RoC12'!$A$1:$B$161,2,0),0)</f>
        <v>0</v>
      </c>
      <c r="AB54" s="58">
        <f>IFERROR(VLOOKUP(AA54,'RoC12'!$B$1:$C$161,2,0),0)</f>
        <v>0</v>
      </c>
      <c r="AC54" s="55">
        <f>IFERROR(VLOOKUP($B54,'RoC13'!$A$1:$B$161,2,0),0)</f>
        <v>0</v>
      </c>
      <c r="AD54" s="58">
        <f>IFERROR(VLOOKUP(AC54,'RoC13'!$B$1:$C$161,2,0),0)</f>
        <v>0</v>
      </c>
      <c r="AE54" s="41" t="str">
        <f>IFERROR(__xludf.DUMMYFUNCTION("""COMPUTED_VALUE"""),"Le MARVEL")</f>
        <v>Le MARVEL</v>
      </c>
      <c r="AF54" s="51">
        <f t="shared" si="2"/>
        <v>2013.031733</v>
      </c>
      <c r="AG54" s="112">
        <f>IFERROR(VLOOKUP($AE54,'RoC1'!$A$1:$C$160,3,0),0)</f>
        <v>123.2536844</v>
      </c>
      <c r="AH54" s="112">
        <f>IFERROR(VLOOKUP($AE54,'RoC2'!$A$1:$C$160,3,0),0)</f>
        <v>252.8747611</v>
      </c>
      <c r="AI54" s="112">
        <f>IFERROR(VLOOKUP($AE54,'RoC3'!$A$1:$C$160,3,0),0)</f>
        <v>269.1109166</v>
      </c>
      <c r="AJ54" s="112">
        <f>IFERROR(VLOOKUP($AE54,'RoC4'!$A$1:$C$160,3,0),0)</f>
        <v>289.6356205</v>
      </c>
      <c r="AK54" s="112">
        <f>IFERROR(VLOOKUP($AE54,'RoC5'!$A$1:$C$160,3,0),0)</f>
        <v>33.3462116</v>
      </c>
      <c r="AL54" s="112">
        <f>IFERROR(VLOOKUP($AE54,'RoC6'!$A$1:$C$160,3,0),0)</f>
        <v>410.2506474</v>
      </c>
      <c r="AM54" s="112">
        <f>IFERROR(VLOOKUP($AE54,'RoC7'!$A$1:$C$160,3,0),0)</f>
        <v>8.78684292</v>
      </c>
      <c r="AN54" s="112">
        <f>IFERROR(VLOOKUP($AE54,'RoC8'!$A$1:$C$160,3,0),0)</f>
        <v>305.5891841</v>
      </c>
      <c r="AO54" s="112">
        <f>IFERROR(VLOOKUP($AE54,'RoC9'!$A$1:$C$160,3,0),0)</f>
        <v>0</v>
      </c>
      <c r="AP54" s="112">
        <f>IFERROR(VLOOKUP($AE54,'RoC10'!$A$1:$C$160,3,0),0)</f>
        <v>0</v>
      </c>
      <c r="AQ54" s="112">
        <f>IFERROR(VLOOKUP($AE54,'RoC11'!$A$1:$C$160,3,0),0)</f>
        <v>320.1838642</v>
      </c>
      <c r="AR54" s="58">
        <f>IFERROR(VLOOKUP($AE54,'RoC12'!$A$1:$C$160,3,0),0)</f>
        <v>0</v>
      </c>
      <c r="AS54" s="58">
        <f>IFERROR(VLOOKUP($AE54,'RoC13'!$A$1:$C$160,3,0),0)</f>
        <v>0</v>
      </c>
    </row>
    <row r="55" ht="15.75" customHeight="1">
      <c r="A55" s="41">
        <f t="shared" si="1"/>
        <v>54</v>
      </c>
      <c r="B55" s="41" t="s">
        <v>118</v>
      </c>
      <c r="C55" s="51">
        <v>2440.1531054671964</v>
      </c>
      <c r="D55" s="110"/>
      <c r="E55" s="111">
        <f>IFERROR(VLOOKUP($B55,'RoC1'!$A$1:$B$160,2,0),"0")</f>
        <v>22</v>
      </c>
      <c r="F55" s="112">
        <f>IFERROR(VLOOKUP(E55,'RoC1'!$B$1:$C$160,2,0),0)</f>
        <v>470.9011818</v>
      </c>
      <c r="G55" s="111" t="str">
        <f>IFERROR(VLOOKUP($B55,'RoC2'!$A$1:$B$161,2,0),"0")</f>
        <v>0</v>
      </c>
      <c r="H55" s="112">
        <f>IFERROR(VLOOKUP(G55,'RoC2'!$B$1:$C$161,2,0),0)</f>
        <v>0</v>
      </c>
      <c r="I55" s="111">
        <f>IFERROR(VLOOKUP($B55,'RoC3'!$A$1:$B$161,2,0),0)</f>
        <v>9</v>
      </c>
      <c r="J55" s="112">
        <f>IFERROR(VLOOKUP(I55,'RoC3'!$B$1:$C$161,2,0),0)</f>
        <v>764.0204462</v>
      </c>
      <c r="K55" s="111">
        <f>IFERROR(VLOOKUP($B55,'RoC4'!$A$1:$B$161,2,0),0)</f>
        <v>0</v>
      </c>
      <c r="L55" s="112">
        <f>IFERROR(VLOOKUP(K55,'RoC4'!$B$1:$C$161,2,0),0)</f>
        <v>0</v>
      </c>
      <c r="M55" s="111">
        <f>IFERROR(VLOOKUP($B55,'RoC5'!$A$1:$B$161,2,0),0)</f>
        <v>0</v>
      </c>
      <c r="N55" s="112">
        <f>IFERROR(VLOOKUP(M55,'RoC5'!$B$1:$C$161,2,0),0)</f>
        <v>0</v>
      </c>
      <c r="O55" s="111">
        <f>IFERROR(VLOOKUP($B55,'RoC6'!$A$1:$B$161,2,0),0)</f>
        <v>0</v>
      </c>
      <c r="P55" s="112">
        <f>IFERROR(VLOOKUP(O55,'RoC6'!$B$1:$C$161,2,0),0)</f>
        <v>0</v>
      </c>
      <c r="Q55" s="111">
        <f>IFERROR(VLOOKUP($B55,'RoC7'!$A$1:$B$161,2,0),0)</f>
        <v>0</v>
      </c>
      <c r="R55" s="112">
        <f>IFERROR(VLOOKUP(Q55,'RoC7'!$B$1:$C$161,2,0),0)</f>
        <v>0</v>
      </c>
      <c r="S55" s="111">
        <f>IFERROR(VLOOKUP($B55,'RoC8'!$A$1:$B$161,2,0),0)</f>
        <v>44</v>
      </c>
      <c r="T55" s="112">
        <f>IFERROR(VLOOKUP(S55,'RoC8'!$B$1:$C$161,2,0),0)</f>
        <v>143.6310663</v>
      </c>
      <c r="U55" s="111">
        <f>IFERROR(VLOOKUP($B55,'RoC9'!$A$1:$B$161,2,0),0)</f>
        <v>49</v>
      </c>
      <c r="V55" s="112">
        <f>IFERROR(VLOOKUP(U55,'RoC9'!$B$1:$C$161,2,0),0)</f>
        <v>124.231837</v>
      </c>
      <c r="W55" s="111">
        <f>IFERROR(VLOOKUP($B55,'RoC10'!$A$1:$B$161,2,0),0)</f>
        <v>26</v>
      </c>
      <c r="X55" s="112">
        <f>IFERROR(VLOOKUP(W55,'RoC10'!$B$1:$C$161,2,0),0)</f>
        <v>372.8092115</v>
      </c>
      <c r="Y55" s="111">
        <f>IFERROR(VLOOKUP($B55,'RoC11'!$A$1:$B$161,2,0),0)</f>
        <v>18</v>
      </c>
      <c r="Z55" s="112">
        <f>IFERROR(VLOOKUP(Y55,'RoC11'!$B$1:$C$161,2,0),0)</f>
        <v>426.6343418</v>
      </c>
      <c r="AA55" s="55">
        <f>IFERROR(VLOOKUP($B55,'RoC12'!$A$1:$B$161,2,0),0)</f>
        <v>37</v>
      </c>
      <c r="AB55" s="58">
        <f>IFERROR(VLOOKUP(AA55,'RoC12'!$B$1:$C$161,2,0),0)</f>
        <v>137.9250209</v>
      </c>
      <c r="AC55" s="55">
        <f>IFERROR(VLOOKUP($B55,'RoC13'!$A$1:$B$161,2,0),0)</f>
        <v>0</v>
      </c>
      <c r="AD55" s="58">
        <f>IFERROR(VLOOKUP(AC55,'RoC13'!$B$1:$C$161,2,0),0)</f>
        <v>0</v>
      </c>
      <c r="AE55" s="41" t="str">
        <f>IFERROR(__xludf.DUMMYFUNCTION("""COMPUTED_VALUE"""),"emmanuel.g")</f>
        <v>emmanuel.g</v>
      </c>
      <c r="AF55" s="51">
        <f t="shared" si="2"/>
        <v>2618.099736</v>
      </c>
      <c r="AG55" s="112">
        <f>IFERROR(VLOOKUP($AE55,'RoC1'!$A$1:$C$160,3,0),0)</f>
        <v>114.5004556</v>
      </c>
      <c r="AH55" s="112">
        <f>IFERROR(VLOOKUP($AE55,'RoC2'!$A$1:$C$160,3,0),0)</f>
        <v>242.6523784</v>
      </c>
      <c r="AI55" s="112">
        <f>IFERROR(VLOOKUP($AE55,'RoC3'!$A$1:$C$160,3,0),0)</f>
        <v>702.8127211</v>
      </c>
      <c r="AJ55" s="112">
        <f>IFERROR(VLOOKUP($AE55,'RoC4'!$A$1:$C$160,3,0),0)</f>
        <v>150.074748</v>
      </c>
      <c r="AK55" s="112">
        <f>IFERROR(VLOOKUP($AE55,'RoC5'!$A$1:$C$160,3,0),0)</f>
        <v>349.9394201</v>
      </c>
      <c r="AL55" s="112">
        <f>IFERROR(VLOOKUP($AE55,'RoC6'!$A$1:$C$160,3,0),0)</f>
        <v>455.3413295</v>
      </c>
      <c r="AM55" s="112">
        <f>IFERROR(VLOOKUP($AE55,'RoC7'!$A$1:$C$160,3,0),0)</f>
        <v>602.7786833</v>
      </c>
      <c r="AN55" s="112">
        <f>IFERROR(VLOOKUP($AE55,'RoC8'!$A$1:$C$160,3,0),0)</f>
        <v>0</v>
      </c>
      <c r="AO55" s="112">
        <f>IFERROR(VLOOKUP($AE55,'RoC9'!$A$1:$C$160,3,0),0)</f>
        <v>0</v>
      </c>
      <c r="AP55" s="112">
        <f>IFERROR(VLOOKUP($AE55,'RoC10'!$A$1:$C$160,3,0),0)</f>
        <v>0</v>
      </c>
      <c r="AQ55" s="112">
        <f>IFERROR(VLOOKUP($AE55,'RoC11'!$A$1:$C$160,3,0),0)</f>
        <v>0</v>
      </c>
      <c r="AR55" s="58">
        <f>IFERROR(VLOOKUP($AE55,'RoC12'!$A$1:$C$160,3,0),0)</f>
        <v>0</v>
      </c>
      <c r="AS55" s="58">
        <f>IFERROR(VLOOKUP($AE55,'RoC13'!$A$1:$C$160,3,0),0)</f>
        <v>0</v>
      </c>
    </row>
    <row r="56" ht="15.75" customHeight="1">
      <c r="A56" s="41">
        <f t="shared" si="1"/>
        <v>55</v>
      </c>
      <c r="B56" s="41" t="s">
        <v>80</v>
      </c>
      <c r="C56" s="51">
        <v>2369.362634778961</v>
      </c>
      <c r="D56" s="51"/>
      <c r="E56" s="55">
        <f>IFERROR(VLOOKUP($B56,'RoC1'!$A$1:$B$160,2,0),"0")</f>
        <v>26</v>
      </c>
      <c r="F56" s="58">
        <f>IFERROR(VLOOKUP(E56,'RoC1'!$B$1:$C$160,2,0),0)</f>
        <v>412.3666858</v>
      </c>
      <c r="G56" s="55" t="str">
        <f>IFERROR(VLOOKUP($B56,'RoC2'!$A$1:$B$161,2,0),"0")</f>
        <v>0</v>
      </c>
      <c r="H56" s="58">
        <f>IFERROR(VLOOKUP(G56,'RoC2'!$B$1:$C$161,2,0),0)</f>
        <v>0</v>
      </c>
      <c r="I56" s="55">
        <f>IFERROR(VLOOKUP($B56,'RoC3'!$A$1:$B$161,2,0),0)</f>
        <v>68</v>
      </c>
      <c r="J56" s="58">
        <f>IFERROR(VLOOKUP(I56,'RoC3'!$B$1:$C$161,2,0),0)</f>
        <v>15.1090981</v>
      </c>
      <c r="K56" s="55">
        <f>IFERROR(VLOOKUP($B56,'RoC4'!$A$1:$B$161,2,0),0)</f>
        <v>35</v>
      </c>
      <c r="L56" s="58">
        <f>IFERROR(VLOOKUP(K56,'RoC4'!$B$1:$C$161,2,0),0)</f>
        <v>300.7977253</v>
      </c>
      <c r="M56" s="55">
        <f>IFERROR(VLOOKUP($B56,'RoC5'!$A$1:$B$161,2,0),0)</f>
        <v>49</v>
      </c>
      <c r="N56" s="58">
        <f>IFERROR(VLOOKUP(M56,'RoC5'!$B$1:$C$161,2,0),0)</f>
        <v>131.5426425</v>
      </c>
      <c r="O56" s="55">
        <f>IFERROR(VLOOKUP($B56,'RoC6'!$A$1:$B$161,2,0),0)</f>
        <v>39</v>
      </c>
      <c r="P56" s="58">
        <f>IFERROR(VLOOKUP(O56,'RoC6'!$B$1:$C$161,2,0),0)</f>
        <v>238.606067</v>
      </c>
      <c r="Q56" s="55">
        <f>IFERROR(VLOOKUP($B56,'RoC7'!$A$1:$B$161,2,0),0)</f>
        <v>22</v>
      </c>
      <c r="R56" s="58">
        <f>IFERROR(VLOOKUP(Q56,'RoC7'!$B$1:$C$161,2,0),0)</f>
        <v>427.2910459</v>
      </c>
      <c r="S56" s="55">
        <f>IFERROR(VLOOKUP($B56,'RoC8'!$A$1:$B$161,2,0),0)</f>
        <v>36</v>
      </c>
      <c r="T56" s="58">
        <f>IFERROR(VLOOKUP(S56,'RoC8'!$B$1:$C$161,2,0),0)</f>
        <v>231.5647799</v>
      </c>
      <c r="U56" s="55">
        <f>IFERROR(VLOOKUP($B56,'RoC9'!$A$1:$B$161,2,0),0)</f>
        <v>14</v>
      </c>
      <c r="V56" s="58">
        <f>IFERROR(VLOOKUP(U56,'RoC9'!$B$1:$C$161,2,0),0)</f>
        <v>594.7274203</v>
      </c>
      <c r="W56" s="55">
        <f>IFERROR(VLOOKUP($B56,'RoC10'!$A$1:$B$161,2,0),0)</f>
        <v>59</v>
      </c>
      <c r="X56" s="58">
        <f>IFERROR(VLOOKUP(W56,'RoC10'!$B$1:$C$161,2,0),0)</f>
        <v>17.35717011</v>
      </c>
      <c r="Y56" s="55">
        <f>IFERROR(VLOOKUP($B56,'RoC11'!$A$1:$B$161,2,0),0)</f>
        <v>0</v>
      </c>
      <c r="Z56" s="58">
        <f>IFERROR(VLOOKUP(Y56,'RoC11'!$B$1:$C$161,2,0),0)</f>
        <v>0</v>
      </c>
      <c r="AA56" s="55">
        <f>IFERROR(VLOOKUP($B56,'RoC12'!$A$1:$B$161,2,0),0)</f>
        <v>0</v>
      </c>
      <c r="AB56" s="58">
        <f>IFERROR(VLOOKUP(AA56,'RoC12'!$B$1:$C$161,2,0),0)</f>
        <v>0</v>
      </c>
      <c r="AC56" s="55">
        <f>IFERROR(VLOOKUP($B56,'RoC13'!$A$1:$B$161,2,0),0)</f>
        <v>0</v>
      </c>
      <c r="AD56" s="58">
        <f>IFERROR(VLOOKUP(AC56,'RoC13'!$B$1:$C$161,2,0),0)</f>
        <v>0</v>
      </c>
      <c r="AE56" s="41" t="str">
        <f>IFERROR(__xludf.DUMMYFUNCTION("""COMPUTED_VALUE"""),"Xenocq79")</f>
        <v>Xenocq79</v>
      </c>
      <c r="AF56" s="51">
        <f t="shared" si="2"/>
        <v>1108.184618</v>
      </c>
      <c r="AG56" s="112">
        <f>IFERROR(VLOOKUP($AE56,'RoC1'!$A$1:$C$160,3,0),0)</f>
        <v>105.83524</v>
      </c>
      <c r="AH56" s="112">
        <f>IFERROR(VLOOKUP($AE56,'RoC2'!$A$1:$C$160,3,0),0)</f>
        <v>0</v>
      </c>
      <c r="AI56" s="112">
        <f>IFERROR(VLOOKUP($AE56,'RoC3'!$A$1:$C$160,3,0),0)</f>
        <v>0</v>
      </c>
      <c r="AJ56" s="112">
        <f>IFERROR(VLOOKUP($AE56,'RoC4'!$A$1:$C$160,3,0),0)</f>
        <v>0</v>
      </c>
      <c r="AK56" s="112">
        <f>IFERROR(VLOOKUP($AE56,'RoC5'!$A$1:$C$160,3,0),0)</f>
        <v>0</v>
      </c>
      <c r="AL56" s="112">
        <f>IFERROR(VLOOKUP($AE56,'RoC6'!$A$1:$C$160,3,0),0)</f>
        <v>282.8645543</v>
      </c>
      <c r="AM56" s="112">
        <f>IFERROR(VLOOKUP($AE56,'RoC7'!$A$1:$C$160,3,0),0)</f>
        <v>0</v>
      </c>
      <c r="AN56" s="112">
        <f>IFERROR(VLOOKUP($AE56,'RoC8'!$A$1:$C$160,3,0),0)</f>
        <v>0</v>
      </c>
      <c r="AO56" s="112">
        <f>IFERROR(VLOOKUP($AE56,'RoC9'!$A$1:$C$160,3,0),0)</f>
        <v>413.6811079</v>
      </c>
      <c r="AP56" s="112">
        <f>IFERROR(VLOOKUP($AE56,'RoC10'!$A$1:$C$160,3,0),0)</f>
        <v>305.803716</v>
      </c>
      <c r="AQ56" s="112">
        <f>IFERROR(VLOOKUP($AE56,'RoC11'!$A$1:$C$160,3,0),0)</f>
        <v>0</v>
      </c>
      <c r="AR56" s="58">
        <f>IFERROR(VLOOKUP($AE56,'RoC12'!$A$1:$C$160,3,0),0)</f>
        <v>0</v>
      </c>
      <c r="AS56" s="58">
        <f>IFERROR(VLOOKUP($AE56,'RoC13'!$A$1:$C$160,3,0),0)</f>
        <v>0</v>
      </c>
    </row>
    <row r="57" ht="15.75" customHeight="1">
      <c r="A57" s="41">
        <f t="shared" si="1"/>
        <v>56</v>
      </c>
      <c r="B57" s="41" t="s">
        <v>126</v>
      </c>
      <c r="C57" s="51">
        <v>2304.892441810334</v>
      </c>
      <c r="D57" s="110"/>
      <c r="E57" s="111" t="str">
        <f>IFERROR(VLOOKUP($B57,'RoC1'!$A$1:$B$160,2,0),"0")</f>
        <v>0</v>
      </c>
      <c r="F57" s="112">
        <f>IFERROR(VLOOKUP(E57,'RoC1'!$B$1:$C$160,2,0),0)</f>
        <v>0</v>
      </c>
      <c r="G57" s="111" t="str">
        <f>IFERROR(VLOOKUP($B57,'RoC2'!$A$1:$B$161,2,0),"0")</f>
        <v>0</v>
      </c>
      <c r="H57" s="112">
        <f>IFERROR(VLOOKUP(G57,'RoC2'!$B$1:$C$161,2,0),0)</f>
        <v>0</v>
      </c>
      <c r="I57" s="111">
        <f>IFERROR(VLOOKUP($B57,'RoC3'!$A$1:$B$161,2,0),0)</f>
        <v>0</v>
      </c>
      <c r="J57" s="112">
        <f>IFERROR(VLOOKUP(I57,'RoC3'!$B$1:$C$161,2,0),0)</f>
        <v>0</v>
      </c>
      <c r="K57" s="111">
        <f>IFERROR(VLOOKUP($B57,'RoC4'!$A$1:$B$161,2,0),0)</f>
        <v>0</v>
      </c>
      <c r="L57" s="112">
        <f>IFERROR(VLOOKUP(K57,'RoC4'!$B$1:$C$161,2,0),0)</f>
        <v>0</v>
      </c>
      <c r="M57" s="111">
        <f>IFERROR(VLOOKUP($B57,'RoC5'!$A$1:$B$161,2,0),0)</f>
        <v>0</v>
      </c>
      <c r="N57" s="112">
        <f>IFERROR(VLOOKUP(M57,'RoC5'!$B$1:$C$161,2,0),0)</f>
        <v>0</v>
      </c>
      <c r="O57" s="111">
        <f>IFERROR(VLOOKUP($B57,'RoC6'!$A$1:$B$161,2,0),0)</f>
        <v>0</v>
      </c>
      <c r="P57" s="112">
        <f>IFERROR(VLOOKUP(O57,'RoC6'!$B$1:$C$161,2,0),0)</f>
        <v>0</v>
      </c>
      <c r="Q57" s="111">
        <f>IFERROR(VLOOKUP($B57,'RoC7'!$A$1:$B$161,2,0),0)</f>
        <v>0</v>
      </c>
      <c r="R57" s="112">
        <f>IFERROR(VLOOKUP(Q57,'RoC7'!$B$1:$C$161,2,0),0)</f>
        <v>0</v>
      </c>
      <c r="S57" s="111">
        <f>IFERROR(VLOOKUP($B57,'RoC8'!$A$1:$B$161,2,0),0)</f>
        <v>4</v>
      </c>
      <c r="T57" s="112">
        <f>IFERROR(VLOOKUP(S57,'RoC8'!$B$1:$C$161,2,0),0)</f>
        <v>959.1090442</v>
      </c>
      <c r="U57" s="111">
        <f>IFERROR(VLOOKUP($B57,'RoC9'!$A$1:$B$161,2,0),0)</f>
        <v>35</v>
      </c>
      <c r="V57" s="112">
        <f>IFERROR(VLOOKUP(U57,'RoC9'!$B$1:$C$161,2,0),0)</f>
        <v>270.2681766</v>
      </c>
      <c r="W57" s="111">
        <f>IFERROR(VLOOKUP($B57,'RoC10'!$A$1:$B$161,2,0),0)</f>
        <v>9</v>
      </c>
      <c r="X57" s="112">
        <f>IFERROR(VLOOKUP(W57,'RoC10'!$B$1:$C$161,2,0),0)</f>
        <v>722.1121352</v>
      </c>
      <c r="Y57" s="111">
        <f>IFERROR(VLOOKUP($B57,'RoC11'!$A$1:$B$161,2,0),0)</f>
        <v>22</v>
      </c>
      <c r="Z57" s="112">
        <f>IFERROR(VLOOKUP(Y57,'RoC11'!$B$1:$C$161,2,0),0)</f>
        <v>353.4030858</v>
      </c>
      <c r="AA57" s="55">
        <f>IFERROR(VLOOKUP($B57,'RoC12'!$A$1:$B$161,2,0),0)</f>
        <v>0</v>
      </c>
      <c r="AB57" s="58">
        <f>IFERROR(VLOOKUP(AA57,'RoC12'!$B$1:$C$161,2,0),0)</f>
        <v>0</v>
      </c>
      <c r="AC57" s="55">
        <f>IFERROR(VLOOKUP($B57,'RoC13'!$A$1:$B$161,2,0),0)</f>
        <v>0</v>
      </c>
      <c r="AD57" s="58">
        <f>IFERROR(VLOOKUP(AC57,'RoC13'!$B$1:$C$161,2,0),0)</f>
        <v>0</v>
      </c>
      <c r="AE57" s="41" t="str">
        <f>IFERROR(__xludf.DUMMYFUNCTION("""COMPUTED_VALUE"""),"HIPPO777")</f>
        <v>HIPPO777</v>
      </c>
      <c r="AF57" s="51">
        <f t="shared" si="2"/>
        <v>1544.354571</v>
      </c>
      <c r="AG57" s="112">
        <f>IFERROR(VLOOKUP($AE57,'RoC1'!$A$1:$C$160,3,0),0)</f>
        <v>97.25498208</v>
      </c>
      <c r="AH57" s="112">
        <f>IFERROR(VLOOKUP($AE57,'RoC2'!$A$1:$C$160,3,0),0)</f>
        <v>431.5092995</v>
      </c>
      <c r="AI57" s="112">
        <f>IFERROR(VLOOKUP($AE57,'RoC3'!$A$1:$C$160,3,0),0)</f>
        <v>370.7792751</v>
      </c>
      <c r="AJ57" s="112">
        <f>IFERROR(VLOOKUP($AE57,'RoC4'!$A$1:$C$160,3,0),0)</f>
        <v>7.74923655</v>
      </c>
      <c r="AK57" s="112">
        <f>IFERROR(VLOOKUP($AE57,'RoC5'!$A$1:$C$160,3,0),0)</f>
        <v>265.2202799</v>
      </c>
      <c r="AL57" s="112">
        <f>IFERROR(VLOOKUP($AE57,'RoC6'!$A$1:$C$160,3,0),0)</f>
        <v>24.51871007</v>
      </c>
      <c r="AM57" s="112">
        <f>IFERROR(VLOOKUP($AE57,'RoC7'!$A$1:$C$160,3,0),0)</f>
        <v>0</v>
      </c>
      <c r="AN57" s="112">
        <f>IFERROR(VLOOKUP($AE57,'RoC8'!$A$1:$C$160,3,0),0)</f>
        <v>0</v>
      </c>
      <c r="AO57" s="112">
        <f>IFERROR(VLOOKUP($AE57,'RoC9'!$A$1:$C$160,3,0),0)</f>
        <v>0</v>
      </c>
      <c r="AP57" s="112">
        <f>IFERROR(VLOOKUP($AE57,'RoC10'!$A$1:$C$160,3,0),0)</f>
        <v>0</v>
      </c>
      <c r="AQ57" s="112">
        <f>IFERROR(VLOOKUP($AE57,'RoC11'!$A$1:$C$160,3,0),0)</f>
        <v>336.5531288</v>
      </c>
      <c r="AR57" s="58">
        <f>IFERROR(VLOOKUP($AE57,'RoC12'!$A$1:$C$160,3,0),0)</f>
        <v>10.76965854</v>
      </c>
      <c r="AS57" s="58">
        <f>IFERROR(VLOOKUP($AE57,'RoC13'!$A$1:$C$160,3,0),0)</f>
        <v>0</v>
      </c>
    </row>
    <row r="58" ht="15.75" customHeight="1">
      <c r="A58" s="41">
        <f t="shared" si="1"/>
        <v>57</v>
      </c>
      <c r="B58" s="41" t="s">
        <v>100</v>
      </c>
      <c r="C58" s="51">
        <v>2301.012714821375</v>
      </c>
      <c r="D58" s="110"/>
      <c r="E58" s="111">
        <f>IFERROR(VLOOKUP($B58,'RoC1'!$A$1:$B$160,2,0),"0")</f>
        <v>46</v>
      </c>
      <c r="F58" s="112">
        <f>IFERROR(VLOOKUP(E58,'RoC1'!$B$1:$C$160,2,0),0)</f>
        <v>187.2883837</v>
      </c>
      <c r="G58" s="111">
        <f>IFERROR(VLOOKUP($B58,'RoC2'!$A$1:$B$161,2,0),"0")</f>
        <v>17</v>
      </c>
      <c r="H58" s="112">
        <f>IFERROR(VLOOKUP(G58,'RoC2'!$B$1:$C$161,2,0),0)</f>
        <v>561.5825424</v>
      </c>
      <c r="I58" s="111">
        <f>IFERROR(VLOOKUP($B58,'RoC3'!$A$1:$B$161,2,0),0)</f>
        <v>4</v>
      </c>
      <c r="J58" s="112">
        <f>IFERROR(VLOOKUP(I58,'RoC3'!$B$1:$C$161,2,0),0)</f>
        <v>1012.429314</v>
      </c>
      <c r="K58" s="111">
        <f>IFERROR(VLOOKUP($B58,'RoC4'!$A$1:$B$161,2,0),0)</f>
        <v>62</v>
      </c>
      <c r="L58" s="112">
        <f>IFERROR(VLOOKUP(K58,'RoC4'!$B$1:$C$161,2,0),0)</f>
        <v>47.40574181</v>
      </c>
      <c r="M58" s="111">
        <f>IFERROR(VLOOKUP($B58,'RoC5'!$A$1:$B$161,2,0),0)</f>
        <v>47</v>
      </c>
      <c r="N58" s="112">
        <f>IFERROR(VLOOKUP(M58,'RoC5'!$B$1:$C$161,2,0),0)</f>
        <v>150.6429389</v>
      </c>
      <c r="O58" s="111">
        <f>IFERROR(VLOOKUP($B58,'RoC6'!$A$1:$B$161,2,0),0)</f>
        <v>59</v>
      </c>
      <c r="P58" s="112">
        <f>IFERROR(VLOOKUP(O58,'RoC6'!$B$1:$C$161,2,0),0)</f>
        <v>49.64923182</v>
      </c>
      <c r="Q58" s="111">
        <f>IFERROR(VLOOKUP($B58,'RoC7'!$A$1:$B$161,2,0),0)</f>
        <v>0</v>
      </c>
      <c r="R58" s="112">
        <f>IFERROR(VLOOKUP(Q58,'RoC7'!$B$1:$C$161,2,0),0)</f>
        <v>0</v>
      </c>
      <c r="S58" s="111">
        <f>IFERROR(VLOOKUP($B58,'RoC8'!$A$1:$B$161,2,0),0)</f>
        <v>43</v>
      </c>
      <c r="T58" s="112">
        <f>IFERROR(VLOOKUP(S58,'RoC8'!$B$1:$C$161,2,0),0)</f>
        <v>154.0895417</v>
      </c>
      <c r="U58" s="111">
        <f>IFERROR(VLOOKUP($B58,'RoC9'!$A$1:$B$161,2,0),0)</f>
        <v>0</v>
      </c>
      <c r="V58" s="112">
        <f>IFERROR(VLOOKUP(U58,'RoC9'!$B$1:$C$161,2,0),0)</f>
        <v>0</v>
      </c>
      <c r="W58" s="111">
        <f>IFERROR(VLOOKUP($B58,'RoC10'!$A$1:$B$161,2,0),0)</f>
        <v>0</v>
      </c>
      <c r="X58" s="112">
        <f>IFERROR(VLOOKUP(W58,'RoC10'!$B$1:$C$161,2,0),0)</f>
        <v>0</v>
      </c>
      <c r="Y58" s="111">
        <f>IFERROR(VLOOKUP($B58,'RoC11'!$A$1:$B$161,2,0),0)</f>
        <v>37</v>
      </c>
      <c r="Z58" s="112">
        <f>IFERROR(VLOOKUP(Y58,'RoC11'!$B$1:$C$161,2,0),0)</f>
        <v>137.9250209</v>
      </c>
      <c r="AA58" s="55">
        <f>IFERROR(VLOOKUP($B58,'RoC12'!$A$1:$B$161,2,0),0)</f>
        <v>0</v>
      </c>
      <c r="AB58" s="58">
        <f>IFERROR(VLOOKUP(AA58,'RoC12'!$B$1:$C$161,2,0),0)</f>
        <v>0</v>
      </c>
      <c r="AC58" s="55">
        <f>IFERROR(VLOOKUP($B58,'RoC13'!$A$1:$B$161,2,0),0)</f>
        <v>0</v>
      </c>
      <c r="AD58" s="58">
        <f>IFERROR(VLOOKUP(AC58,'RoC13'!$B$1:$C$161,2,0),0)</f>
        <v>0</v>
      </c>
      <c r="AE58" s="41" t="str">
        <f>IFERROR(__xludf.DUMMYFUNCTION("""COMPUTED_VALUE"""),"Mitch")</f>
        <v>Mitch</v>
      </c>
      <c r="AF58" s="51">
        <f t="shared" si="2"/>
        <v>1952.385475</v>
      </c>
      <c r="AG58" s="112">
        <f>IFERROR(VLOOKUP($AE58,'RoC1'!$A$1:$C$160,3,0),0)</f>
        <v>88.75679063</v>
      </c>
      <c r="AH58" s="112">
        <f>IFERROR(VLOOKUP($AE58,'RoC2'!$A$1:$C$160,3,0),0)</f>
        <v>232.5808358</v>
      </c>
      <c r="AI58" s="112">
        <f>IFERROR(VLOOKUP($AE58,'RoC3'!$A$1:$C$160,3,0),0)</f>
        <v>209.3980599</v>
      </c>
      <c r="AJ58" s="112">
        <f>IFERROR(VLOOKUP($AE58,'RoC4'!$A$1:$C$160,3,0),0)</f>
        <v>88.75679063</v>
      </c>
      <c r="AK58" s="112">
        <f>IFERROR(VLOOKUP($AE58,'RoC5'!$A$1:$C$160,3,0),0)</f>
        <v>8.235485096</v>
      </c>
      <c r="AL58" s="112">
        <f>IFERROR(VLOOKUP($AE58,'RoC6'!$A$1:$C$160,3,0),0)</f>
        <v>505.2935067</v>
      </c>
      <c r="AM58" s="112">
        <f>IFERROR(VLOOKUP($AE58,'RoC7'!$A$1:$C$160,3,0),0)</f>
        <v>0</v>
      </c>
      <c r="AN58" s="112">
        <f>IFERROR(VLOOKUP($AE58,'RoC8'!$A$1:$C$160,3,0),0)</f>
        <v>0</v>
      </c>
      <c r="AO58" s="112">
        <f>IFERROR(VLOOKUP($AE58,'RoC9'!$A$1:$C$160,3,0),0)</f>
        <v>428.8268043</v>
      </c>
      <c r="AP58" s="112">
        <f>IFERROR(VLOOKUP($AE58,'RoC10'!$A$1:$C$160,3,0),0)</f>
        <v>234.0575948</v>
      </c>
      <c r="AQ58" s="112">
        <f>IFERROR(VLOOKUP($AE58,'RoC11'!$A$1:$C$160,3,0),0)</f>
        <v>55.03247926</v>
      </c>
      <c r="AR58" s="58">
        <f>IFERROR(VLOOKUP($AE58,'RoC12'!$A$1:$C$160,3,0),0)</f>
        <v>101.4471276</v>
      </c>
      <c r="AS58" s="58">
        <f>IFERROR(VLOOKUP($AE58,'RoC13'!$A$1:$C$160,3,0),0)</f>
        <v>0</v>
      </c>
    </row>
    <row r="59" ht="15.75" customHeight="1">
      <c r="A59" s="41">
        <f t="shared" si="1"/>
        <v>58</v>
      </c>
      <c r="B59" s="41" t="s">
        <v>73</v>
      </c>
      <c r="C59" s="51">
        <v>2272.3473887150058</v>
      </c>
      <c r="D59" s="110"/>
      <c r="E59" s="111" t="str">
        <f>IFERROR(VLOOKUP($B59,'RoC1'!$A$1:$B$160,2,0),"0")</f>
        <v>0</v>
      </c>
      <c r="F59" s="112">
        <f>IFERROR(VLOOKUP(E59,'RoC1'!$B$1:$C$160,2,0),0)</f>
        <v>0</v>
      </c>
      <c r="G59" s="111">
        <f>IFERROR(VLOOKUP($B59,'RoC2'!$A$1:$B$161,2,0),"0")</f>
        <v>31</v>
      </c>
      <c r="H59" s="112">
        <f>IFERROR(VLOOKUP(G59,'RoC2'!$B$1:$C$161,2,0),0)</f>
        <v>353.1552432</v>
      </c>
      <c r="I59" s="111">
        <f>IFERROR(VLOOKUP($B59,'RoC3'!$A$1:$B$161,2,0),0)</f>
        <v>43</v>
      </c>
      <c r="J59" s="112">
        <f>IFERROR(VLOOKUP(I59,'RoC3'!$B$1:$C$161,2,0),0)</f>
        <v>228.7348948</v>
      </c>
      <c r="K59" s="111">
        <f>IFERROR(VLOOKUP($B59,'RoC4'!$A$1:$B$161,2,0),0)</f>
        <v>41</v>
      </c>
      <c r="L59" s="112">
        <f>IFERROR(VLOOKUP(K59,'RoC4'!$B$1:$C$161,2,0),0)</f>
        <v>236.5622373</v>
      </c>
      <c r="M59" s="111">
        <f>IFERROR(VLOOKUP($B59,'RoC5'!$A$1:$B$161,2,0),0)</f>
        <v>28</v>
      </c>
      <c r="N59" s="112">
        <f>IFERROR(VLOOKUP(M59,'RoC5'!$B$1:$C$161,2,0),0)</f>
        <v>363.1092528</v>
      </c>
      <c r="O59" s="111">
        <f>IFERROR(VLOOKUP($B59,'RoC6'!$A$1:$B$161,2,0),0)</f>
        <v>0</v>
      </c>
      <c r="P59" s="112">
        <f>IFERROR(VLOOKUP(O59,'RoC6'!$B$1:$C$161,2,0),0)</f>
        <v>0</v>
      </c>
      <c r="Q59" s="111">
        <f>IFERROR(VLOOKUP($B59,'RoC7'!$A$1:$B$161,2,0),0)</f>
        <v>0</v>
      </c>
      <c r="R59" s="112">
        <f>IFERROR(VLOOKUP(Q59,'RoC7'!$B$1:$C$161,2,0),0)</f>
        <v>0</v>
      </c>
      <c r="S59" s="111">
        <f>IFERROR(VLOOKUP($B59,'RoC8'!$A$1:$B$161,2,0),0)</f>
        <v>34</v>
      </c>
      <c r="T59" s="112">
        <f>IFERROR(VLOOKUP(S59,'RoC8'!$B$1:$C$161,2,0),0)</f>
        <v>255.3233736</v>
      </c>
      <c r="U59" s="111">
        <f>IFERROR(VLOOKUP($B59,'RoC9'!$A$1:$B$161,2,0),0)</f>
        <v>8</v>
      </c>
      <c r="V59" s="112">
        <f>IFERROR(VLOOKUP(U59,'RoC9'!$B$1:$C$161,2,0),0)</f>
        <v>767.7928864</v>
      </c>
      <c r="W59" s="111">
        <f>IFERROR(VLOOKUP($B59,'RoC10'!$A$1:$B$161,2,0),0)</f>
        <v>57</v>
      </c>
      <c r="X59" s="112">
        <f>IFERROR(VLOOKUP(W59,'RoC10'!$B$1:$C$161,2,0),0)</f>
        <v>35.01492533</v>
      </c>
      <c r="Y59" s="111">
        <f>IFERROR(VLOOKUP($B59,'RoC11'!$A$1:$B$161,2,0),0)</f>
        <v>46</v>
      </c>
      <c r="Z59" s="112">
        <f>IFERROR(VLOOKUP(Y59,'RoC11'!$B$1:$C$161,2,0),0)</f>
        <v>32.65457533</v>
      </c>
      <c r="AA59" s="55">
        <f>IFERROR(VLOOKUP($B59,'RoC12'!$A$1:$B$161,2,0),0)</f>
        <v>0</v>
      </c>
      <c r="AB59" s="58">
        <f>IFERROR(VLOOKUP(AA59,'RoC12'!$B$1:$C$161,2,0),0)</f>
        <v>0</v>
      </c>
      <c r="AC59" s="55">
        <f>IFERROR(VLOOKUP($B59,'RoC13'!$A$1:$B$161,2,0),0)</f>
        <v>0</v>
      </c>
      <c r="AD59" s="58">
        <f>IFERROR(VLOOKUP(AC59,'RoC13'!$B$1:$C$161,2,0),0)</f>
        <v>0</v>
      </c>
      <c r="AE59" s="41" t="str">
        <f>IFERROR(__xludf.DUMMYFUNCTION("""COMPUTED_VALUE"""),"M2TH___off")</f>
        <v>M2TH___off</v>
      </c>
      <c r="AF59" s="51">
        <f t="shared" si="2"/>
        <v>2566.208818</v>
      </c>
      <c r="AG59" s="112">
        <f>IFERROR(VLOOKUP($AE59,'RoC1'!$A$1:$C$160,3,0),0)</f>
        <v>80.33792686</v>
      </c>
      <c r="AH59" s="112">
        <f>IFERROR(VLOOKUP($AE59,'RoC2'!$A$1:$C$160,3,0),0)</f>
        <v>30.89257698</v>
      </c>
      <c r="AI59" s="112">
        <f>IFERROR(VLOOKUP($AE59,'RoC3'!$A$1:$C$160,3,0),0)</f>
        <v>512.9184</v>
      </c>
      <c r="AJ59" s="112">
        <f>IFERROR(VLOOKUP($AE59,'RoC4'!$A$1:$C$160,3,0),0)</f>
        <v>80.33792686</v>
      </c>
      <c r="AK59" s="112">
        <f>IFERROR(VLOOKUP($AE59,'RoC5'!$A$1:$C$160,3,0),0)</f>
        <v>50.4450521</v>
      </c>
      <c r="AL59" s="112">
        <f>IFERROR(VLOOKUP($AE59,'RoC6'!$A$1:$C$160,3,0),0)</f>
        <v>0</v>
      </c>
      <c r="AM59" s="112">
        <f>IFERROR(VLOOKUP($AE59,'RoC7'!$A$1:$C$160,3,0),0)</f>
        <v>53.90123004</v>
      </c>
      <c r="AN59" s="112">
        <f>IFERROR(VLOOKUP($AE59,'RoC8'!$A$1:$C$160,3,0),0)</f>
        <v>622.763056</v>
      </c>
      <c r="AO59" s="112">
        <f>IFERROR(VLOOKUP($AE59,'RoC9'!$A$1:$C$160,3,0),0)</f>
        <v>0</v>
      </c>
      <c r="AP59" s="112">
        <f>IFERROR(VLOOKUP($AE59,'RoC10'!$A$1:$C$160,3,0),0)</f>
        <v>0</v>
      </c>
      <c r="AQ59" s="112">
        <f>IFERROR(VLOOKUP($AE59,'RoC11'!$A$1:$C$160,3,0),0)</f>
        <v>621.6942497</v>
      </c>
      <c r="AR59" s="58">
        <f>IFERROR(VLOOKUP($AE59,'RoC12'!$A$1:$C$160,3,0),0)</f>
        <v>512.9184</v>
      </c>
      <c r="AS59" s="58">
        <f>IFERROR(VLOOKUP($AE59,'RoC13'!$A$1:$C$160,3,0),0)</f>
        <v>0</v>
      </c>
    </row>
    <row r="60" ht="15.75" customHeight="1">
      <c r="A60" s="41">
        <f t="shared" si="1"/>
        <v>59</v>
      </c>
      <c r="B60" s="87" t="s">
        <v>102</v>
      </c>
      <c r="C60" s="51">
        <v>2199.940767236602</v>
      </c>
      <c r="D60" s="110"/>
      <c r="E60" s="111">
        <f>IFERROR(VLOOKUP($B60,'RoC1'!$A$1:$B$160,2,0),"0")</f>
        <v>52</v>
      </c>
      <c r="F60" s="112">
        <f>IFERROR(VLOOKUP(E60,'RoC1'!$B$1:$C$160,2,0),0)</f>
        <v>132.0981592</v>
      </c>
      <c r="G60" s="111">
        <f>IFERROR(VLOOKUP($B60,'RoC2'!$A$1:$B$161,2,0),"0")</f>
        <v>67</v>
      </c>
      <c r="H60" s="112">
        <f>IFERROR(VLOOKUP(G60,'RoC2'!$B$1:$C$161,2,0),0)</f>
        <v>15.32970439</v>
      </c>
      <c r="I60" s="111">
        <f>IFERROR(VLOOKUP($B60,'RoC3'!$A$1:$B$161,2,0),0)</f>
        <v>0</v>
      </c>
      <c r="J60" s="112">
        <f>IFERROR(VLOOKUP(I60,'RoC3'!$B$1:$C$161,2,0),0)</f>
        <v>0</v>
      </c>
      <c r="K60" s="111">
        <f>IFERROR(VLOOKUP($B60,'RoC4'!$A$1:$B$161,2,0),0)</f>
        <v>0</v>
      </c>
      <c r="L60" s="112">
        <f>IFERROR(VLOOKUP(K60,'RoC4'!$B$1:$C$161,2,0),0)</f>
        <v>0</v>
      </c>
      <c r="M60" s="111">
        <f>IFERROR(VLOOKUP($B60,'RoC5'!$A$1:$B$161,2,0),0)</f>
        <v>10</v>
      </c>
      <c r="N60" s="112">
        <f>IFERROR(VLOOKUP(M60,'RoC5'!$B$1:$C$161,2,0),0)</f>
        <v>704.5601613</v>
      </c>
      <c r="O60" s="111">
        <f>IFERROR(VLOOKUP($B60,'RoC6'!$A$1:$B$161,2,0),0)</f>
        <v>45</v>
      </c>
      <c r="P60" s="112">
        <f>IFERROR(VLOOKUP(O60,'RoC6'!$B$1:$C$161,2,0),0)</f>
        <v>177.0929014</v>
      </c>
      <c r="Q60" s="111">
        <f>IFERROR(VLOOKUP($B60,'RoC7'!$A$1:$B$161,2,0),0)</f>
        <v>0</v>
      </c>
      <c r="R60" s="112">
        <f>IFERROR(VLOOKUP(Q60,'RoC7'!$B$1:$C$161,2,0),0)</f>
        <v>0</v>
      </c>
      <c r="S60" s="111">
        <f>IFERROR(VLOOKUP($B60,'RoC8'!$A$1:$B$161,2,0),0)</f>
        <v>0</v>
      </c>
      <c r="T60" s="112">
        <f>IFERROR(VLOOKUP(S60,'RoC8'!$B$1:$C$161,2,0),0)</f>
        <v>0</v>
      </c>
      <c r="U60" s="111">
        <f>IFERROR(VLOOKUP($B60,'RoC9'!$A$1:$B$161,2,0),0)</f>
        <v>42</v>
      </c>
      <c r="V60" s="112">
        <f>IFERROR(VLOOKUP(U60,'RoC9'!$B$1:$C$161,2,0),0)</f>
        <v>193.6693359</v>
      </c>
      <c r="W60" s="111">
        <f>IFERROR(VLOOKUP($B60,'RoC10'!$A$1:$B$161,2,0),0)</f>
        <v>5</v>
      </c>
      <c r="X60" s="112">
        <f>IFERROR(VLOOKUP(W60,'RoC10'!$B$1:$C$161,2,0),0)</f>
        <v>900.7566002</v>
      </c>
      <c r="Y60" s="111">
        <f>IFERROR(VLOOKUP($B60,'RoC11'!$A$1:$B$161,2,0),0)</f>
        <v>45</v>
      </c>
      <c r="Z60" s="112">
        <f>IFERROR(VLOOKUP(Y60,'RoC11'!$B$1:$C$161,2,0),0)</f>
        <v>43.77932954</v>
      </c>
      <c r="AA60" s="55">
        <f>IFERROR(VLOOKUP($B60,'RoC12'!$A$1:$B$161,2,0),0)</f>
        <v>46</v>
      </c>
      <c r="AB60" s="58">
        <f>IFERROR(VLOOKUP(AA60,'RoC12'!$B$1:$C$161,2,0),0)</f>
        <v>32.65457533</v>
      </c>
      <c r="AC60" s="55">
        <f>IFERROR(VLOOKUP($B60,'RoC13'!$A$1:$B$161,2,0),0)</f>
        <v>0</v>
      </c>
      <c r="AD60" s="58">
        <f>IFERROR(VLOOKUP(AC60,'RoC13'!$B$1:$C$161,2,0),0)</f>
        <v>0</v>
      </c>
      <c r="AE60" s="87" t="str">
        <f>IFERROR(__xludf.DUMMYFUNCTION("""COMPUTED_VALUE"""),"Blochedu86")</f>
        <v>Blochedu86</v>
      </c>
      <c r="AF60" s="51">
        <f t="shared" si="2"/>
        <v>1924.691719</v>
      </c>
      <c r="AG60" s="112">
        <f>IFERROR(VLOOKUP($AE60,'RoC1'!$A$1:$C$160,3,0),0)</f>
        <v>71.99579396</v>
      </c>
      <c r="AH60" s="112">
        <f>IFERROR(VLOOKUP($AE60,'RoC2'!$A$1:$C$160,3,0),0)</f>
        <v>0</v>
      </c>
      <c r="AI60" s="112">
        <f>IFERROR(VLOOKUP($AE60,'RoC3'!$A$1:$C$160,3,0),0)</f>
        <v>346.6026473</v>
      </c>
      <c r="AJ60" s="112">
        <f>IFERROR(VLOOKUP($AE60,'RoC4'!$A$1:$C$160,3,0),0)</f>
        <v>831.4438856</v>
      </c>
      <c r="AK60" s="112">
        <f>IFERROR(VLOOKUP($AE60,'RoC5'!$A$1:$C$160,3,0),0)</f>
        <v>0</v>
      </c>
      <c r="AL60" s="112">
        <f>IFERROR(VLOOKUP($AE60,'RoC6'!$A$1:$C$160,3,0),0)</f>
        <v>342.9746461</v>
      </c>
      <c r="AM60" s="112">
        <f>IFERROR(VLOOKUP($AE60,'RoC7'!$A$1:$C$160,3,0),0)</f>
        <v>0</v>
      </c>
      <c r="AN60" s="112">
        <f>IFERROR(VLOOKUP($AE60,'RoC8'!$A$1:$C$160,3,0),0)</f>
        <v>0</v>
      </c>
      <c r="AO60" s="112">
        <f>IFERROR(VLOOKUP($AE60,'RoC9'!$A$1:$C$160,3,0),0)</f>
        <v>0</v>
      </c>
      <c r="AP60" s="112">
        <f>IFERROR(VLOOKUP($AE60,'RoC10'!$A$1:$C$160,3,0),0)</f>
        <v>331.6747466</v>
      </c>
      <c r="AQ60" s="112">
        <f>IFERROR(VLOOKUP($AE60,'RoC11'!$A$1:$C$160,3,0),0)</f>
        <v>0</v>
      </c>
      <c r="AR60" s="58">
        <f>IFERROR(VLOOKUP($AE60,'RoC12'!$A$1:$C$160,3,0),0)</f>
        <v>0</v>
      </c>
      <c r="AS60" s="58">
        <f>IFERROR(VLOOKUP($AE60,'RoC13'!$A$1:$C$160,3,0),0)</f>
        <v>0</v>
      </c>
    </row>
    <row r="61" ht="15.75" customHeight="1">
      <c r="A61" s="41">
        <f t="shared" si="1"/>
        <v>60</v>
      </c>
      <c r="B61" s="88" t="s">
        <v>108</v>
      </c>
      <c r="C61" s="51">
        <v>2172.619963621903</v>
      </c>
      <c r="D61" s="110"/>
      <c r="E61" s="111" t="str">
        <f>IFERROR(VLOOKUP($B61,'RoC1'!$A$1:$B$160,2,0),"0")</f>
        <v>0</v>
      </c>
      <c r="F61" s="112">
        <f>IFERROR(VLOOKUP(E61,'RoC1'!$B$1:$C$160,2,0),0)</f>
        <v>0</v>
      </c>
      <c r="G61" s="111" t="str">
        <f>IFERROR(VLOOKUP($B61,'RoC2'!$A$1:$B$161,2,0),"0")</f>
        <v>0</v>
      </c>
      <c r="H61" s="112">
        <f>IFERROR(VLOOKUP(G61,'RoC2'!$B$1:$C$161,2,0),0)</f>
        <v>0</v>
      </c>
      <c r="I61" s="111">
        <f>IFERROR(VLOOKUP($B61,'RoC3'!$A$1:$B$161,2,0),0)</f>
        <v>0</v>
      </c>
      <c r="J61" s="112">
        <f>IFERROR(VLOOKUP(I61,'RoC3'!$B$1:$C$161,2,0),0)</f>
        <v>0</v>
      </c>
      <c r="K61" s="111">
        <f>IFERROR(VLOOKUP($B61,'RoC4'!$A$1:$B$161,2,0),0)</f>
        <v>0</v>
      </c>
      <c r="L61" s="112">
        <f>IFERROR(VLOOKUP(K61,'RoC4'!$B$1:$C$161,2,0),0)</f>
        <v>0</v>
      </c>
      <c r="M61" s="111">
        <f>IFERROR(VLOOKUP($B61,'RoC5'!$A$1:$B$161,2,0),0)</f>
        <v>48</v>
      </c>
      <c r="N61" s="112">
        <f>IFERROR(VLOOKUP(M61,'RoC5'!$B$1:$C$161,2,0),0)</f>
        <v>141.0373036</v>
      </c>
      <c r="O61" s="111">
        <f>IFERROR(VLOOKUP($B61,'RoC6'!$A$1:$B$161,2,0),0)</f>
        <v>63</v>
      </c>
      <c r="P61" s="112">
        <f>IFERROR(VLOOKUP(O61,'RoC6'!$B$1:$C$161,2,0),0)</f>
        <v>16.28055269</v>
      </c>
      <c r="Q61" s="111">
        <f>IFERROR(VLOOKUP($B61,'RoC7'!$A$1:$B$161,2,0),0)</f>
        <v>0</v>
      </c>
      <c r="R61" s="112">
        <f>IFERROR(VLOOKUP(Q61,'RoC7'!$B$1:$C$161,2,0),0)</f>
        <v>0</v>
      </c>
      <c r="S61" s="111">
        <f>IFERROR(VLOOKUP($B61,'RoC8'!$A$1:$B$161,2,0),0)</f>
        <v>49</v>
      </c>
      <c r="T61" s="112">
        <f>IFERROR(VLOOKUP(S61,'RoC8'!$B$1:$C$161,2,0),0)</f>
        <v>93.21188156</v>
      </c>
      <c r="U61" s="111">
        <f>IFERROR(VLOOKUP($B61,'RoC9'!$A$1:$B$161,2,0),0)</f>
        <v>50</v>
      </c>
      <c r="V61" s="112">
        <f>IFERROR(VLOOKUP(U61,'RoC9'!$B$1:$C$161,2,0),0)</f>
        <v>114.7769665</v>
      </c>
      <c r="W61" s="111">
        <f>IFERROR(VLOOKUP($B61,'RoC10'!$A$1:$B$161,2,0),0)</f>
        <v>19</v>
      </c>
      <c r="X61" s="112">
        <f>IFERROR(VLOOKUP(W61,'RoC10'!$B$1:$C$161,2,0),0)</f>
        <v>483.8634496</v>
      </c>
      <c r="Y61" s="111">
        <f>IFERROR(VLOOKUP($B61,'RoC11'!$A$1:$B$161,2,0),0)</f>
        <v>11</v>
      </c>
      <c r="Z61" s="112">
        <f>IFERROR(VLOOKUP(Y61,'RoC11'!$B$1:$C$161,2,0),0)</f>
        <v>591.4903569</v>
      </c>
      <c r="AA61" s="55">
        <f>IFERROR(VLOOKUP($B61,'RoC12'!$A$1:$B$161,2,0),0)</f>
        <v>7</v>
      </c>
      <c r="AB61" s="58">
        <f>IFERROR(VLOOKUP(AA61,'RoC12'!$B$1:$C$161,2,0),0)</f>
        <v>731.9594528</v>
      </c>
      <c r="AC61" s="55">
        <f>IFERROR(VLOOKUP($B61,'RoC13'!$A$1:$B$161,2,0),0)</f>
        <v>0</v>
      </c>
      <c r="AD61" s="58">
        <f>IFERROR(VLOOKUP(AC61,'RoC13'!$B$1:$C$161,2,0),0)</f>
        <v>0</v>
      </c>
      <c r="AE61" s="88" t="str">
        <f>IFERROR(__xludf.DUMMYFUNCTION("""COMPUTED_VALUE"""),"Legabodu86")</f>
        <v>Legabodu86</v>
      </c>
      <c r="AF61" s="51">
        <f t="shared" si="2"/>
        <v>4962.324792</v>
      </c>
      <c r="AG61" s="112">
        <f>IFERROR(VLOOKUP($AE61,'RoC1'!$A$1:$C$160,3,0),0)</f>
        <v>63.72792725</v>
      </c>
      <c r="AH61" s="112">
        <f>IFERROR(VLOOKUP($AE61,'RoC2'!$A$1:$C$160,3,0),0)</f>
        <v>508.1138892</v>
      </c>
      <c r="AI61" s="112">
        <f>IFERROR(VLOOKUP($AE61,'RoC3'!$A$1:$C$160,3,0),0)</f>
        <v>145.414409</v>
      </c>
      <c r="AJ61" s="112">
        <f>IFERROR(VLOOKUP($AE61,'RoC4'!$A$1:$C$160,3,0),0)</f>
        <v>1230.450241</v>
      </c>
      <c r="AK61" s="112">
        <f>IFERROR(VLOOKUP($AE61,'RoC5'!$A$1:$C$160,3,0),0)</f>
        <v>577.6936425</v>
      </c>
      <c r="AL61" s="112">
        <f>IFERROR(VLOOKUP($AE61,'RoC6'!$A$1:$C$160,3,0),0)</f>
        <v>207.200023</v>
      </c>
      <c r="AM61" s="112">
        <f>IFERROR(VLOOKUP($AE61,'RoC7'!$A$1:$C$160,3,0),0)</f>
        <v>0</v>
      </c>
      <c r="AN61" s="112">
        <f>IFERROR(VLOOKUP($AE61,'RoC8'!$A$1:$C$160,3,0),0)</f>
        <v>597.4372377</v>
      </c>
      <c r="AO61" s="112">
        <f>IFERROR(VLOOKUP($AE61,'RoC9'!$A$1:$C$160,3,0),0)</f>
        <v>77.94674082</v>
      </c>
      <c r="AP61" s="112">
        <f>IFERROR(VLOOKUP($AE61,'RoC10'!$A$1:$C$160,3,0),0)</f>
        <v>0</v>
      </c>
      <c r="AQ61" s="112">
        <f>IFERROR(VLOOKUP($AE61,'RoC11'!$A$1:$C$160,3,0),0)</f>
        <v>990.808586</v>
      </c>
      <c r="AR61" s="58">
        <f>IFERROR(VLOOKUP($AE61,'RoC12'!$A$1:$C$160,3,0),0)</f>
        <v>563.5320955</v>
      </c>
      <c r="AS61" s="58">
        <f>IFERROR(VLOOKUP($AE61,'RoC13'!$A$1:$C$160,3,0),0)</f>
        <v>0</v>
      </c>
    </row>
    <row r="62" ht="15.75" customHeight="1">
      <c r="A62" s="41">
        <f t="shared" si="1"/>
        <v>61</v>
      </c>
      <c r="B62" s="41" t="s">
        <v>93</v>
      </c>
      <c r="C62" s="51">
        <v>2147.5502296402806</v>
      </c>
      <c r="D62" s="110"/>
      <c r="E62" s="111">
        <f>IFERROR(VLOOKUP($B62,'RoC1'!$A$1:$B$160,2,0),"0")</f>
        <v>4</v>
      </c>
      <c r="F62" s="112">
        <f>IFERROR(VLOOKUP(E62,'RoC1'!$B$1:$C$160,2,0),0)</f>
        <v>1003.327221</v>
      </c>
      <c r="G62" s="111">
        <f>IFERROR(VLOOKUP($B62,'RoC2'!$A$1:$B$161,2,0),"0")</f>
        <v>61</v>
      </c>
      <c r="H62" s="112">
        <f>IFERROR(VLOOKUP(G62,'RoC2'!$B$1:$C$161,2,0),0)</f>
        <v>62.77403043</v>
      </c>
      <c r="I62" s="111">
        <f>IFERROR(VLOOKUP($B62,'RoC3'!$A$1:$B$161,2,0),0)</f>
        <v>55</v>
      </c>
      <c r="J62" s="112">
        <f>IFERROR(VLOOKUP(I62,'RoC3'!$B$1:$C$161,2,0),0)</f>
        <v>119.4913204</v>
      </c>
      <c r="K62" s="111">
        <f>IFERROR(VLOOKUP($B62,'RoC4'!$A$1:$B$161,2,0),0)</f>
        <v>31</v>
      </c>
      <c r="L62" s="112">
        <f>IFERROR(VLOOKUP(K62,'RoC4'!$B$1:$C$161,2,0),0)</f>
        <v>347.647347</v>
      </c>
      <c r="M62" s="111">
        <f>IFERROR(VLOOKUP($B62,'RoC5'!$A$1:$B$161,2,0),0)</f>
        <v>53</v>
      </c>
      <c r="N62" s="112">
        <f>IFERROR(VLOOKUP(M62,'RoC5'!$B$1:$C$161,2,0),0)</f>
        <v>94.59061316</v>
      </c>
      <c r="O62" s="111">
        <f>IFERROR(VLOOKUP($B62,'RoC6'!$A$1:$B$161,2,0),0)</f>
        <v>57</v>
      </c>
      <c r="P62" s="112">
        <f>IFERROR(VLOOKUP(O62,'RoC6'!$B$1:$C$161,2,0),0)</f>
        <v>66.77218054</v>
      </c>
      <c r="Q62" s="111">
        <f>IFERROR(VLOOKUP($B62,'RoC7'!$A$1:$B$161,2,0),0)</f>
        <v>48</v>
      </c>
      <c r="R62" s="112">
        <f>IFERROR(VLOOKUP(Q62,'RoC7'!$B$1:$C$161,2,0),0)</f>
        <v>111.0239827</v>
      </c>
      <c r="S62" s="111">
        <f>IFERROR(VLOOKUP($B62,'RoC8'!$A$1:$B$161,2,0),0)</f>
        <v>57</v>
      </c>
      <c r="T62" s="112">
        <f>IFERROR(VLOOKUP(S62,'RoC8'!$B$1:$C$161,2,0),0)</f>
        <v>17.95070775</v>
      </c>
      <c r="U62" s="111">
        <f>IFERROR(VLOOKUP($B62,'RoC9'!$A$1:$B$161,2,0),0)</f>
        <v>0</v>
      </c>
      <c r="V62" s="112">
        <f>IFERROR(VLOOKUP(U62,'RoC9'!$B$1:$C$161,2,0),0)</f>
        <v>0</v>
      </c>
      <c r="W62" s="111">
        <f>IFERROR(VLOOKUP($B62,'RoC10'!$A$1:$B$161,2,0),0)</f>
        <v>34</v>
      </c>
      <c r="X62" s="112">
        <f>IFERROR(VLOOKUP(W62,'RoC10'!$B$1:$C$161,2,0),0)</f>
        <v>268.9403477</v>
      </c>
      <c r="Y62" s="111">
        <f>IFERROR(VLOOKUP($B62,'RoC11'!$A$1:$B$161,2,0),0)</f>
        <v>0</v>
      </c>
      <c r="Z62" s="112">
        <f>IFERROR(VLOOKUP(Y62,'RoC11'!$B$1:$C$161,2,0),0)</f>
        <v>0</v>
      </c>
      <c r="AA62" s="55">
        <f>IFERROR(VLOOKUP($B62,'RoC12'!$A$1:$B$161,2,0),0)</f>
        <v>44</v>
      </c>
      <c r="AB62" s="58">
        <f>IFERROR(VLOOKUP(AA62,'RoC12'!$B$1:$C$161,2,0),0)</f>
        <v>55.03247926</v>
      </c>
      <c r="AC62" s="55">
        <f>IFERROR(VLOOKUP($B62,'RoC13'!$A$1:$B$161,2,0),0)</f>
        <v>0</v>
      </c>
      <c r="AD62" s="58">
        <f>IFERROR(VLOOKUP(AC62,'RoC13'!$B$1:$C$161,2,0),0)</f>
        <v>0</v>
      </c>
      <c r="AE62" s="41" t="str">
        <f>IFERROR(__xludf.DUMMYFUNCTION("""COMPUTED_VALUE"""),"Jennyyy8")</f>
        <v>Jennyyy8</v>
      </c>
      <c r="AF62" s="51">
        <f t="shared" si="2"/>
        <v>1433.764006</v>
      </c>
      <c r="AG62" s="112">
        <f>IFERROR(VLOOKUP($AE62,'RoC1'!$A$1:$C$160,3,0),0)</f>
        <v>55.53198531</v>
      </c>
      <c r="AH62" s="112">
        <f>IFERROR(VLOOKUP($AE62,'RoC2'!$A$1:$C$160,3,0),0)</f>
        <v>273.803049</v>
      </c>
      <c r="AI62" s="112">
        <f>IFERROR(VLOOKUP($AE62,'RoC3'!$A$1:$C$160,3,0),0)</f>
        <v>163.1635959</v>
      </c>
      <c r="AJ62" s="112">
        <f>IFERROR(VLOOKUP($AE62,'RoC4'!$A$1:$C$160,3,0),0)</f>
        <v>97.25498208</v>
      </c>
      <c r="AK62" s="112">
        <f>IFERROR(VLOOKUP($AE62,'RoC5'!$A$1:$C$160,3,0),0)</f>
        <v>288.2543357</v>
      </c>
      <c r="AL62" s="112">
        <f>IFERROR(VLOOKUP($AE62,'RoC6'!$A$1:$C$160,3,0),0)</f>
        <v>0</v>
      </c>
      <c r="AM62" s="112">
        <f>IFERROR(VLOOKUP($AE62,'RoC7'!$A$1:$C$160,3,0),0)</f>
        <v>0</v>
      </c>
      <c r="AN62" s="112">
        <f>IFERROR(VLOOKUP($AE62,'RoC8'!$A$1:$C$160,3,0),0)</f>
        <v>243.3405724</v>
      </c>
      <c r="AO62" s="112">
        <f>IFERROR(VLOOKUP($AE62,'RoC9'!$A$1:$C$160,3,0),0)</f>
        <v>96.17135622</v>
      </c>
      <c r="AP62" s="112">
        <f>IFERROR(VLOOKUP($AE62,'RoC10'!$A$1:$C$160,3,0),0)</f>
        <v>0</v>
      </c>
      <c r="AQ62" s="112">
        <f>IFERROR(VLOOKUP($AE62,'RoC11'!$A$1:$C$160,3,0),0)</f>
        <v>216.2441289</v>
      </c>
      <c r="AR62" s="58">
        <f>IFERROR(VLOOKUP($AE62,'RoC12'!$A$1:$C$160,3,0),0)</f>
        <v>0</v>
      </c>
      <c r="AS62" s="58">
        <f>IFERROR(VLOOKUP($AE62,'RoC13'!$A$1:$C$160,3,0),0)</f>
        <v>0</v>
      </c>
    </row>
    <row r="63" ht="15.75" customHeight="1">
      <c r="A63" s="41">
        <f t="shared" si="1"/>
        <v>62</v>
      </c>
      <c r="B63" s="41" t="s">
        <v>103</v>
      </c>
      <c r="C63" s="51">
        <v>2137.9235394117254</v>
      </c>
      <c r="D63" s="110"/>
      <c r="E63" s="111" t="str">
        <f>IFERROR(VLOOKUP($B63,'RoC1'!$A$1:$B$160,2,0),"0")</f>
        <v>0</v>
      </c>
      <c r="F63" s="112">
        <f>IFERROR(VLOOKUP(E63,'RoC1'!$B$1:$C$160,2,0),0)</f>
        <v>0</v>
      </c>
      <c r="G63" s="111">
        <f>IFERROR(VLOOKUP($B63,'RoC2'!$A$1:$B$161,2,0),"0")</f>
        <v>48</v>
      </c>
      <c r="H63" s="112">
        <f>IFERROR(VLOOKUP(G63,'RoC2'!$B$1:$C$161,2,0),0)</f>
        <v>174.9570594</v>
      </c>
      <c r="I63" s="111">
        <f>IFERROR(VLOOKUP($B63,'RoC3'!$A$1:$B$161,2,0),0)</f>
        <v>0</v>
      </c>
      <c r="J63" s="112">
        <f>IFERROR(VLOOKUP(I63,'RoC3'!$B$1:$C$161,2,0),0)</f>
        <v>0</v>
      </c>
      <c r="K63" s="111">
        <f>IFERROR(VLOOKUP($B63,'RoC4'!$A$1:$B$161,2,0),0)</f>
        <v>46</v>
      </c>
      <c r="L63" s="112">
        <f>IFERROR(VLOOKUP(K63,'RoC4'!$B$1:$C$161,2,0),0)</f>
        <v>187.2883837</v>
      </c>
      <c r="M63" s="111">
        <f>IFERROR(VLOOKUP($B63,'RoC5'!$A$1:$B$161,2,0),0)</f>
        <v>0</v>
      </c>
      <c r="N63" s="112">
        <f>IFERROR(VLOOKUP(M63,'RoC5'!$B$1:$C$161,2,0),0)</f>
        <v>0</v>
      </c>
      <c r="O63" s="111">
        <f>IFERROR(VLOOKUP($B63,'RoC6'!$A$1:$B$161,2,0),0)</f>
        <v>44</v>
      </c>
      <c r="P63" s="112">
        <f>IFERROR(VLOOKUP(O63,'RoC6'!$B$1:$C$161,2,0),0)</f>
        <v>186.9951797</v>
      </c>
      <c r="Q63" s="111">
        <f>IFERROR(VLOOKUP($B63,'RoC7'!$A$1:$B$161,2,0),0)</f>
        <v>46</v>
      </c>
      <c r="R63" s="112">
        <f>IFERROR(VLOOKUP(Q63,'RoC7'!$B$1:$C$161,2,0),0)</f>
        <v>130.9135028</v>
      </c>
      <c r="S63" s="111">
        <f>IFERROR(VLOOKUP($B63,'RoC8'!$A$1:$B$161,2,0),0)</f>
        <v>45</v>
      </c>
      <c r="T63" s="112">
        <f>IFERROR(VLOOKUP(S63,'RoC8'!$B$1:$C$161,2,0),0)</f>
        <v>133.3046202</v>
      </c>
      <c r="U63" s="111">
        <f>IFERROR(VLOOKUP($B63,'RoC9'!$A$1:$B$161,2,0),0)</f>
        <v>41</v>
      </c>
      <c r="V63" s="112">
        <f>IFERROR(VLOOKUP(U63,'RoC9'!$B$1:$C$161,2,0),0)</f>
        <v>204.1176727</v>
      </c>
      <c r="W63" s="111">
        <f>IFERROR(VLOOKUP($B63,'RoC10'!$A$1:$B$161,2,0),0)</f>
        <v>0</v>
      </c>
      <c r="X63" s="112">
        <f>IFERROR(VLOOKUP(W63,'RoC10'!$B$1:$C$161,2,0),0)</f>
        <v>0</v>
      </c>
      <c r="Y63" s="111">
        <f>IFERROR(VLOOKUP($B63,'RoC11'!$A$1:$B$161,2,0),0)</f>
        <v>2</v>
      </c>
      <c r="Z63" s="112">
        <f>IFERROR(VLOOKUP(Y63,'RoC11'!$B$1:$C$161,2,0),0)</f>
        <v>1120.347121</v>
      </c>
      <c r="AA63" s="55">
        <f>IFERROR(VLOOKUP($B63,'RoC12'!$A$1:$B$161,2,0),0)</f>
        <v>0</v>
      </c>
      <c r="AB63" s="58">
        <f>IFERROR(VLOOKUP(AA63,'RoC12'!$B$1:$C$161,2,0),0)</f>
        <v>0</v>
      </c>
      <c r="AC63" s="55">
        <f>IFERROR(VLOOKUP($B63,'RoC13'!$A$1:$B$161,2,0),0)</f>
        <v>0</v>
      </c>
      <c r="AD63" s="58">
        <f>IFERROR(VLOOKUP(AC63,'RoC13'!$B$1:$C$161,2,0),0)</f>
        <v>0</v>
      </c>
      <c r="AE63" s="41" t="str">
        <f>IFERROR(__xludf.DUMMYFUNCTION("""COMPUTED_VALUE"""),"StephBoss05")</f>
        <v>StephBoss05</v>
      </c>
      <c r="AF63" s="51">
        <f t="shared" si="2"/>
        <v>577.3222465</v>
      </c>
      <c r="AG63" s="112">
        <f>IFERROR(VLOOKUP($AE63,'RoC1'!$A$1:$C$160,3,0),0)</f>
        <v>47.40574181</v>
      </c>
      <c r="AH63" s="112">
        <f>IFERROR(VLOOKUP($AE63,'RoC2'!$A$1:$C$160,3,0),0)</f>
        <v>130.0389639</v>
      </c>
      <c r="AI63" s="112">
        <f>IFERROR(VLOOKUP($AE63,'RoC3'!$A$1:$C$160,3,0),0)</f>
        <v>0</v>
      </c>
      <c r="AJ63" s="112">
        <f>IFERROR(VLOOKUP($AE63,'RoC4'!$A$1:$C$160,3,0),0)</f>
        <v>23.42451105</v>
      </c>
      <c r="AK63" s="112">
        <f>IFERROR(VLOOKUP($AE63,'RoC5'!$A$1:$C$160,3,0),0)</f>
        <v>312.1668677</v>
      </c>
      <c r="AL63" s="112">
        <f>IFERROR(VLOOKUP($AE63,'RoC6'!$A$1:$C$160,3,0),0)</f>
        <v>0</v>
      </c>
      <c r="AM63" s="112">
        <f>IFERROR(VLOOKUP($AE63,'RoC7'!$A$1:$C$160,3,0),0)</f>
        <v>0</v>
      </c>
      <c r="AN63" s="112">
        <f>IFERROR(VLOOKUP($AE63,'RoC8'!$A$1:$C$160,3,0),0)</f>
        <v>64.28616206</v>
      </c>
      <c r="AO63" s="112">
        <f>IFERROR(VLOOKUP($AE63,'RoC9'!$A$1:$C$160,3,0),0)</f>
        <v>0</v>
      </c>
      <c r="AP63" s="112">
        <f>IFERROR(VLOOKUP($AE63,'RoC10'!$A$1:$C$160,3,0),0)</f>
        <v>0</v>
      </c>
      <c r="AQ63" s="112">
        <f>IFERROR(VLOOKUP($AE63,'RoC11'!$A$1:$C$160,3,0),0)</f>
        <v>0</v>
      </c>
      <c r="AR63" s="58">
        <f>IFERROR(VLOOKUP($AE63,'RoC12'!$A$1:$C$160,3,0),0)</f>
        <v>0</v>
      </c>
      <c r="AS63" s="58">
        <f>IFERROR(VLOOKUP($AE63,'RoC13'!$A$1:$C$160,3,0),0)</f>
        <v>0</v>
      </c>
    </row>
    <row r="64" ht="15.75" customHeight="1">
      <c r="A64" s="41">
        <f t="shared" si="1"/>
        <v>63</v>
      </c>
      <c r="B64" s="41" t="s">
        <v>117</v>
      </c>
      <c r="C64" s="51">
        <v>2055.897647813354</v>
      </c>
      <c r="D64" s="110"/>
      <c r="E64" s="111">
        <f>IFERROR(VLOOKUP($B64,'RoC1'!$A$1:$B$160,2,0),"0")</f>
        <v>66</v>
      </c>
      <c r="F64" s="112">
        <f>IFERROR(VLOOKUP(E64,'RoC1'!$B$1:$C$160,2,0),0)</f>
        <v>15.5568488</v>
      </c>
      <c r="G64" s="111">
        <f>IFERROR(VLOOKUP($B64,'RoC2'!$A$1:$B$161,2,0),"0")</f>
        <v>68</v>
      </c>
      <c r="H64" s="112">
        <f>IFERROR(VLOOKUP(G64,'RoC2'!$B$1:$C$161,2,0),0)</f>
        <v>7.636515844</v>
      </c>
      <c r="I64" s="111">
        <f>IFERROR(VLOOKUP($B64,'RoC3'!$A$1:$B$161,2,0),0)</f>
        <v>40</v>
      </c>
      <c r="J64" s="112">
        <f>IFERROR(VLOOKUP(I64,'RoC3'!$B$1:$C$161,2,0),0)</f>
        <v>258.7867463</v>
      </c>
      <c r="K64" s="111">
        <f>IFERROR(VLOOKUP($B64,'RoC4'!$A$1:$B$161,2,0),0)</f>
        <v>45</v>
      </c>
      <c r="L64" s="112">
        <f>IFERROR(VLOOKUP(K64,'RoC4'!$B$1:$C$161,2,0),0)</f>
        <v>196.880329</v>
      </c>
      <c r="M64" s="111">
        <f>IFERROR(VLOOKUP($B64,'RoC5'!$A$1:$B$161,2,0),0)</f>
        <v>33</v>
      </c>
      <c r="N64" s="112">
        <f>IFERROR(VLOOKUP(M64,'RoC5'!$B$1:$C$161,2,0),0)</f>
        <v>300.0941516</v>
      </c>
      <c r="O64" s="111">
        <f>IFERROR(VLOOKUP($B64,'RoC6'!$A$1:$B$161,2,0),0)</f>
        <v>40</v>
      </c>
      <c r="P64" s="112">
        <f>IFERROR(VLOOKUP(O64,'RoC6'!$B$1:$C$161,2,0),0)</f>
        <v>227.9813373</v>
      </c>
      <c r="Q64" s="111">
        <f>IFERROR(VLOOKUP($B64,'RoC7'!$A$1:$B$161,2,0),0)</f>
        <v>5</v>
      </c>
      <c r="R64" s="112">
        <f>IFERROR(VLOOKUP(Q64,'RoC7'!$B$1:$C$161,2,0),0)</f>
        <v>895.7071769</v>
      </c>
      <c r="S64" s="111">
        <f>IFERROR(VLOOKUP($B64,'RoC8'!$A$1:$B$161,2,0),0)</f>
        <v>0</v>
      </c>
      <c r="T64" s="112">
        <f>IFERROR(VLOOKUP(S64,'RoC8'!$B$1:$C$161,2,0),0)</f>
        <v>0</v>
      </c>
      <c r="U64" s="111">
        <f>IFERROR(VLOOKUP($B64,'RoC9'!$A$1:$B$161,2,0),0)</f>
        <v>46</v>
      </c>
      <c r="V64" s="112">
        <f>IFERROR(VLOOKUP(U64,'RoC9'!$B$1:$C$161,2,0),0)</f>
        <v>153.2545421</v>
      </c>
      <c r="W64" s="111">
        <f>IFERROR(VLOOKUP($B64,'RoC10'!$A$1:$B$161,2,0),0)</f>
        <v>0</v>
      </c>
      <c r="X64" s="112">
        <f>IFERROR(VLOOKUP(W64,'RoC10'!$B$1:$C$161,2,0),0)</f>
        <v>0</v>
      </c>
      <c r="Y64" s="111">
        <f>IFERROR(VLOOKUP($B64,'RoC11'!$A$1:$B$161,2,0),0)</f>
        <v>0</v>
      </c>
      <c r="Z64" s="112">
        <f>IFERROR(VLOOKUP(Y64,'RoC11'!$B$1:$C$161,2,0),0)</f>
        <v>0</v>
      </c>
      <c r="AA64" s="55">
        <f>IFERROR(VLOOKUP($B64,'RoC12'!$A$1:$B$161,2,0),0)</f>
        <v>0</v>
      </c>
      <c r="AB64" s="58">
        <f>IFERROR(VLOOKUP(AA64,'RoC12'!$B$1:$C$161,2,0),0)</f>
        <v>0</v>
      </c>
      <c r="AC64" s="55">
        <f>IFERROR(VLOOKUP($B64,'RoC13'!$A$1:$B$161,2,0),0)</f>
        <v>0</v>
      </c>
      <c r="AD64" s="58">
        <f>IFERROR(VLOOKUP(AC64,'RoC13'!$B$1:$C$161,2,0),0)</f>
        <v>0</v>
      </c>
      <c r="AE64" s="41" t="str">
        <f>IFERROR(__xludf.DUMMYFUNCTION("""COMPUTED_VALUE"""),"iOneGeek")</f>
        <v>iOneGeek</v>
      </c>
      <c r="AF64" s="51">
        <f t="shared" si="2"/>
        <v>2655.290392</v>
      </c>
      <c r="AG64" s="112">
        <f>IFERROR(VLOOKUP($AE64,'RoC1'!$A$1:$C$160,3,0),0)</f>
        <v>39.34707796</v>
      </c>
      <c r="AH64" s="112">
        <f>IFERROR(VLOOKUP($AE64,'RoC2'!$A$1:$C$160,3,0),0)</f>
        <v>95.77121949</v>
      </c>
      <c r="AI64" s="112">
        <f>IFERROR(VLOOKUP($AE64,'RoC3'!$A$1:$C$160,3,0),0)</f>
        <v>0</v>
      </c>
      <c r="AJ64" s="112">
        <f>IFERROR(VLOOKUP($AE64,'RoC4'!$A$1:$C$160,3,0),0)</f>
        <v>426.3449</v>
      </c>
      <c r="AK64" s="112">
        <f>IFERROR(VLOOKUP($AE64,'RoC5'!$A$1:$C$160,3,0),0)</f>
        <v>16.53698743</v>
      </c>
      <c r="AL64" s="112">
        <f>IFERROR(VLOOKUP($AE64,'RoC6'!$A$1:$C$160,3,0),0)</f>
        <v>920.2017084</v>
      </c>
      <c r="AM64" s="112">
        <f>IFERROR(VLOOKUP($AE64,'RoC7'!$A$1:$C$160,3,0),0)</f>
        <v>0</v>
      </c>
      <c r="AN64" s="112">
        <f>IFERROR(VLOOKUP($AE64,'RoC8'!$A$1:$C$160,3,0),0)</f>
        <v>747.8559857</v>
      </c>
      <c r="AO64" s="112">
        <f>IFERROR(VLOOKUP($AE64,'RoC9'!$A$1:$C$160,3,0),0)</f>
        <v>258.7867463</v>
      </c>
      <c r="AP64" s="112">
        <f>IFERROR(VLOOKUP($AE64,'RoC10'!$A$1:$C$160,3,0),0)</f>
        <v>0</v>
      </c>
      <c r="AQ64" s="112">
        <f>IFERROR(VLOOKUP($AE64,'RoC11'!$A$1:$C$160,3,0),0)</f>
        <v>0</v>
      </c>
      <c r="AR64" s="58">
        <f>IFERROR(VLOOKUP($AE64,'RoC12'!$A$1:$C$160,3,0),0)</f>
        <v>150.4457662</v>
      </c>
      <c r="AS64" s="58">
        <f>IFERROR(VLOOKUP($AE64,'RoC13'!$A$1:$C$160,3,0),0)</f>
        <v>0</v>
      </c>
    </row>
    <row r="65" ht="15.75" customHeight="1">
      <c r="A65" s="41">
        <f t="shared" si="1"/>
        <v>64</v>
      </c>
      <c r="B65" s="89" t="s">
        <v>77</v>
      </c>
      <c r="C65" s="51">
        <v>2013.0317327574232</v>
      </c>
      <c r="D65" s="110"/>
      <c r="E65" s="111">
        <f>IFERROR(VLOOKUP($B65,'RoC1'!$A$1:$B$160,2,0),"0")</f>
        <v>53</v>
      </c>
      <c r="F65" s="112">
        <f>IFERROR(VLOOKUP(E65,'RoC1'!$B$1:$C$160,2,0),0)</f>
        <v>123.2536844</v>
      </c>
      <c r="G65" s="111">
        <f>IFERROR(VLOOKUP($B65,'RoC2'!$A$1:$B$161,2,0),"0")</f>
        <v>40</v>
      </c>
      <c r="H65" s="112">
        <f>IFERROR(VLOOKUP(G65,'RoC2'!$B$1:$C$161,2,0),0)</f>
        <v>252.8747611</v>
      </c>
      <c r="I65" s="111">
        <f>IFERROR(VLOOKUP($B65,'RoC3'!$A$1:$B$161,2,0),0)</f>
        <v>39</v>
      </c>
      <c r="J65" s="112">
        <f>IFERROR(VLOOKUP(I65,'RoC3'!$B$1:$C$161,2,0),0)</f>
        <v>269.1109166</v>
      </c>
      <c r="K65" s="111">
        <f>IFERROR(VLOOKUP($B65,'RoC4'!$A$1:$B$161,2,0),0)</f>
        <v>36</v>
      </c>
      <c r="L65" s="112">
        <f>IFERROR(VLOOKUP(K65,'RoC4'!$B$1:$C$161,2,0),0)</f>
        <v>289.6356205</v>
      </c>
      <c r="M65" s="111">
        <f>IFERROR(VLOOKUP($B65,'RoC5'!$A$1:$B$161,2,0),0)</f>
        <v>60</v>
      </c>
      <c r="N65" s="112">
        <f>IFERROR(VLOOKUP(M65,'RoC5'!$B$1:$C$161,2,0),0)</f>
        <v>33.3462116</v>
      </c>
      <c r="O65" s="111">
        <f>IFERROR(VLOOKUP($B65,'RoC6'!$A$1:$B$161,2,0),0)</f>
        <v>25</v>
      </c>
      <c r="P65" s="112">
        <f>IFERROR(VLOOKUP(O65,'RoC6'!$B$1:$C$161,2,0),0)</f>
        <v>410.2506474</v>
      </c>
      <c r="Q65" s="111">
        <f>IFERROR(VLOOKUP($B65,'RoC7'!$A$1:$B$161,2,0),0)</f>
        <v>59</v>
      </c>
      <c r="R65" s="112">
        <f>IFERROR(VLOOKUP(Q65,'RoC7'!$B$1:$C$161,2,0),0)</f>
        <v>8.78684292</v>
      </c>
      <c r="S65" s="111">
        <f>IFERROR(VLOOKUP($B65,'RoC8'!$A$1:$B$161,2,0),0)</f>
        <v>30</v>
      </c>
      <c r="T65" s="112">
        <f>IFERROR(VLOOKUP(S65,'RoC8'!$B$1:$C$161,2,0),0)</f>
        <v>305.5891841</v>
      </c>
      <c r="U65" s="111">
        <f>IFERROR(VLOOKUP($B65,'RoC9'!$A$1:$B$161,2,0),0)</f>
        <v>0</v>
      </c>
      <c r="V65" s="112">
        <f>IFERROR(VLOOKUP(U65,'RoC9'!$B$1:$C$161,2,0),0)</f>
        <v>0</v>
      </c>
      <c r="W65" s="111">
        <f>IFERROR(VLOOKUP($B65,'RoC10'!$A$1:$B$161,2,0),0)</f>
        <v>0</v>
      </c>
      <c r="X65" s="112">
        <f>IFERROR(VLOOKUP(W65,'RoC10'!$B$1:$C$161,2,0),0)</f>
        <v>0</v>
      </c>
      <c r="Y65" s="111">
        <f>IFERROR(VLOOKUP($B65,'RoC11'!$A$1:$B$161,2,0),0)</f>
        <v>24</v>
      </c>
      <c r="Z65" s="112">
        <f>IFERROR(VLOOKUP(Y65,'RoC11'!$B$1:$C$161,2,0),0)</f>
        <v>320.1838642</v>
      </c>
      <c r="AA65" s="55">
        <f>IFERROR(VLOOKUP($B65,'RoC12'!$A$1:$B$161,2,0),0)</f>
        <v>0</v>
      </c>
      <c r="AB65" s="58">
        <f>IFERROR(VLOOKUP(AA65,'RoC12'!$B$1:$C$161,2,0),0)</f>
        <v>0</v>
      </c>
      <c r="AC65" s="55">
        <f>IFERROR(VLOOKUP($B65,'RoC13'!$A$1:$B$161,2,0),0)</f>
        <v>0</v>
      </c>
      <c r="AD65" s="58">
        <f>IFERROR(VLOOKUP(AC65,'RoC13'!$B$1:$C$161,2,0),0)</f>
        <v>0</v>
      </c>
      <c r="AE65" s="89" t="str">
        <f>IFERROR(__xludf.DUMMYFUNCTION("""COMPUTED_VALUE"""),"Le_Pictavien")</f>
        <v>Le_Pictavien</v>
      </c>
      <c r="AF65" s="51">
        <f t="shared" si="2"/>
        <v>319.3555242</v>
      </c>
      <c r="AG65" s="112">
        <f>IFERROR(VLOOKUP($AE65,'RoC1'!$A$1:$C$160,3,0),0)</f>
        <v>31.35397565</v>
      </c>
      <c r="AH65" s="112">
        <f>IFERROR(VLOOKUP($AE65,'RoC2'!$A$1:$C$160,3,0),0)</f>
        <v>0</v>
      </c>
      <c r="AI65" s="112">
        <f>IFERROR(VLOOKUP($AE65,'RoC3'!$A$1:$C$160,3,0),0)</f>
        <v>94.33221259</v>
      </c>
      <c r="AJ65" s="112">
        <f>IFERROR(VLOOKUP($AE65,'RoC4'!$A$1:$C$160,3,0),0)</f>
        <v>0</v>
      </c>
      <c r="AK65" s="112">
        <f>IFERROR(VLOOKUP($AE65,'RoC5'!$A$1:$C$160,3,0),0)</f>
        <v>0</v>
      </c>
      <c r="AL65" s="112">
        <f>IFERROR(VLOOKUP($AE65,'RoC6'!$A$1:$C$160,3,0),0)</f>
        <v>0</v>
      </c>
      <c r="AM65" s="112">
        <f>IFERROR(VLOOKUP($AE65,'RoC7'!$A$1:$C$160,3,0),0)</f>
        <v>193.6693359</v>
      </c>
      <c r="AN65" s="112">
        <f>IFERROR(VLOOKUP($AE65,'RoC8'!$A$1:$C$160,3,0),0)</f>
        <v>0</v>
      </c>
      <c r="AO65" s="112">
        <f>IFERROR(VLOOKUP($AE65,'RoC9'!$A$1:$C$160,3,0),0)</f>
        <v>0</v>
      </c>
      <c r="AP65" s="112">
        <f>IFERROR(VLOOKUP($AE65,'RoC10'!$A$1:$C$160,3,0),0)</f>
        <v>0</v>
      </c>
      <c r="AQ65" s="112">
        <f>IFERROR(VLOOKUP($AE65,'RoC11'!$A$1:$C$160,3,0),0)</f>
        <v>0</v>
      </c>
      <c r="AR65" s="58">
        <f>IFERROR(VLOOKUP($AE65,'RoC12'!$A$1:$C$160,3,0),0)</f>
        <v>0</v>
      </c>
      <c r="AS65" s="58">
        <f>IFERROR(VLOOKUP($AE65,'RoC13'!$A$1:$C$160,3,0),0)</f>
        <v>0</v>
      </c>
    </row>
    <row r="66" ht="15.75" customHeight="1">
      <c r="A66" s="41">
        <f t="shared" si="1"/>
        <v>65</v>
      </c>
      <c r="B66" s="41" t="s">
        <v>101</v>
      </c>
      <c r="C66" s="51">
        <v>1952.3854748587987</v>
      </c>
      <c r="D66" s="110"/>
      <c r="E66" s="111">
        <f>IFERROR(VLOOKUP($B66,'RoC1'!$A$1:$B$160,2,0),"0")</f>
        <v>57</v>
      </c>
      <c r="F66" s="112">
        <f>IFERROR(VLOOKUP(E66,'RoC1'!$B$1:$C$160,2,0),0)</f>
        <v>88.75679063</v>
      </c>
      <c r="G66" s="111">
        <f>IFERROR(VLOOKUP($B66,'RoC2'!$A$1:$B$161,2,0),"0")</f>
        <v>42</v>
      </c>
      <c r="H66" s="112">
        <f>IFERROR(VLOOKUP(G66,'RoC2'!$B$1:$C$161,2,0),0)</f>
        <v>232.5808358</v>
      </c>
      <c r="I66" s="111">
        <f>IFERROR(VLOOKUP($B66,'RoC3'!$A$1:$B$161,2,0),0)</f>
        <v>45</v>
      </c>
      <c r="J66" s="112">
        <f>IFERROR(VLOOKUP(I66,'RoC3'!$B$1:$C$161,2,0),0)</f>
        <v>209.3980599</v>
      </c>
      <c r="K66" s="111">
        <f>IFERROR(VLOOKUP($B66,'RoC4'!$A$1:$B$161,2,0),0)</f>
        <v>57</v>
      </c>
      <c r="L66" s="112">
        <f>IFERROR(VLOOKUP(K66,'RoC4'!$B$1:$C$161,2,0),0)</f>
        <v>88.75679063</v>
      </c>
      <c r="M66" s="111">
        <f>IFERROR(VLOOKUP($B66,'RoC5'!$A$1:$B$161,2,0),0)</f>
        <v>63</v>
      </c>
      <c r="N66" s="112">
        <f>IFERROR(VLOOKUP(M66,'RoC5'!$B$1:$C$161,2,0),0)</f>
        <v>8.235485096</v>
      </c>
      <c r="O66" s="111">
        <f>IFERROR(VLOOKUP($B66,'RoC6'!$A$1:$B$161,2,0),0)</f>
        <v>19</v>
      </c>
      <c r="P66" s="112">
        <f>IFERROR(VLOOKUP(O66,'RoC6'!$B$1:$C$161,2,0),0)</f>
        <v>505.2935067</v>
      </c>
      <c r="Q66" s="111">
        <f>IFERROR(VLOOKUP($B66,'RoC7'!$A$1:$B$161,2,0),0)</f>
        <v>0</v>
      </c>
      <c r="R66" s="112">
        <f>IFERROR(VLOOKUP(Q66,'RoC7'!$B$1:$C$161,2,0),0)</f>
        <v>0</v>
      </c>
      <c r="S66" s="111">
        <f>IFERROR(VLOOKUP($B66,'RoC8'!$A$1:$B$161,2,0),0)</f>
        <v>0</v>
      </c>
      <c r="T66" s="112">
        <f>IFERROR(VLOOKUP(S66,'RoC8'!$B$1:$C$161,2,0),0)</f>
        <v>0</v>
      </c>
      <c r="U66" s="111">
        <f>IFERROR(VLOOKUP($B66,'RoC9'!$A$1:$B$161,2,0),0)</f>
        <v>23</v>
      </c>
      <c r="V66" s="112">
        <f>IFERROR(VLOOKUP(U66,'RoC9'!$B$1:$C$161,2,0),0)</f>
        <v>428.8268043</v>
      </c>
      <c r="W66" s="111">
        <f>IFERROR(VLOOKUP($B66,'RoC10'!$A$1:$B$161,2,0),0)</f>
        <v>37</v>
      </c>
      <c r="X66" s="112">
        <f>IFERROR(VLOOKUP(W66,'RoC10'!$B$1:$C$161,2,0),0)</f>
        <v>234.0575948</v>
      </c>
      <c r="Y66" s="111">
        <f>IFERROR(VLOOKUP($B66,'RoC11'!$A$1:$B$161,2,0),0)</f>
        <v>44</v>
      </c>
      <c r="Z66" s="112">
        <f>IFERROR(VLOOKUP(Y66,'RoC11'!$B$1:$C$161,2,0),0)</f>
        <v>55.03247926</v>
      </c>
      <c r="AA66" s="55">
        <f>IFERROR(VLOOKUP($B66,'RoC12'!$A$1:$B$161,2,0),0)</f>
        <v>40</v>
      </c>
      <c r="AB66" s="58">
        <f>IFERROR(VLOOKUP(AA66,'RoC12'!$B$1:$C$161,2,0),0)</f>
        <v>101.4471276</v>
      </c>
      <c r="AC66" s="55">
        <f>IFERROR(VLOOKUP($B66,'RoC13'!$A$1:$B$161,2,0),0)</f>
        <v>0</v>
      </c>
      <c r="AD66" s="58">
        <f>IFERROR(VLOOKUP(AC66,'RoC13'!$B$1:$C$161,2,0),0)</f>
        <v>0</v>
      </c>
      <c r="AE66" s="41" t="str">
        <f>IFERROR(__xludf.DUMMYFUNCTION("""COMPUTED_VALUE"""),"Redblood92")</f>
        <v>Redblood92</v>
      </c>
      <c r="AF66" s="51">
        <f t="shared" si="2"/>
        <v>3493.377479</v>
      </c>
      <c r="AG66" s="112">
        <f>IFERROR(VLOOKUP($AE66,'RoC1'!$A$1:$C$160,3,0),0)</f>
        <v>23.42451105</v>
      </c>
      <c r="AH66" s="112">
        <f>IFERROR(VLOOKUP($AE66,'RoC2'!$A$1:$C$160,3,0),0)</f>
        <v>46.70233539</v>
      </c>
      <c r="AI66" s="112">
        <f>IFERROR(VLOOKUP($AE66,'RoC3'!$A$1:$C$160,3,0),0)</f>
        <v>128.0434349</v>
      </c>
      <c r="AJ66" s="112">
        <f>IFERROR(VLOOKUP($AE66,'RoC4'!$A$1:$C$160,3,0),0)</f>
        <v>132.0981592</v>
      </c>
      <c r="AK66" s="112">
        <f>IFERROR(VLOOKUP($AE66,'RoC5'!$A$1:$C$160,3,0),0)</f>
        <v>984.375</v>
      </c>
      <c r="AL66" s="112">
        <f>IFERROR(VLOOKUP($AE66,'RoC6'!$A$1:$C$160,3,0),0)</f>
        <v>138.6900321</v>
      </c>
      <c r="AM66" s="112">
        <f>IFERROR(VLOOKUP($AE66,'RoC7'!$A$1:$C$160,3,0),0)</f>
        <v>227.1032089</v>
      </c>
      <c r="AN66" s="112">
        <f>IFERROR(VLOOKUP($AE66,'RoC8'!$A$1:$C$160,3,0),0)</f>
        <v>27.0454706</v>
      </c>
      <c r="AO66" s="112">
        <f>IFERROR(VLOOKUP($AE66,'RoC9'!$A$1:$C$160,3,0),0)</f>
        <v>42.53700392</v>
      </c>
      <c r="AP66" s="112">
        <f>IFERROR(VLOOKUP($AE66,'RoC10'!$A$1:$C$160,3,0),0)</f>
        <v>402.0784905</v>
      </c>
      <c r="AQ66" s="112">
        <f>IFERROR(VLOOKUP($AE66,'RoC11'!$A$1:$C$160,3,0),0)</f>
        <v>902.0066915</v>
      </c>
      <c r="AR66" s="58">
        <f>IFERROR(VLOOKUP($AE66,'RoC12'!$A$1:$C$160,3,0),0)</f>
        <v>489.7431223</v>
      </c>
      <c r="AS66" s="58">
        <f>IFERROR(VLOOKUP($AE66,'RoC13'!$A$1:$C$160,3,0),0)</f>
        <v>0</v>
      </c>
    </row>
    <row r="67" ht="15.75" customHeight="1">
      <c r="A67" s="41">
        <f t="shared" si="1"/>
        <v>66</v>
      </c>
      <c r="B67" s="83" t="s">
        <v>106</v>
      </c>
      <c r="C67" s="51">
        <v>1924.6917194885866</v>
      </c>
      <c r="D67" s="110"/>
      <c r="E67" s="111">
        <f>IFERROR(VLOOKUP($B67,'RoC1'!$A$1:$B$160,2,0),"0")</f>
        <v>59</v>
      </c>
      <c r="F67" s="112">
        <f>IFERROR(VLOOKUP(E67,'RoC1'!$B$1:$C$160,2,0),0)</f>
        <v>71.99579396</v>
      </c>
      <c r="G67" s="111" t="str">
        <f>IFERROR(VLOOKUP($B67,'RoC2'!$A$1:$B$161,2,0),"0")</f>
        <v>0</v>
      </c>
      <c r="H67" s="112">
        <f>IFERROR(VLOOKUP(G67,'RoC2'!$B$1:$C$161,2,0),0)</f>
        <v>0</v>
      </c>
      <c r="I67" s="111">
        <f>IFERROR(VLOOKUP($B67,'RoC3'!$A$1:$B$161,2,0),0)</f>
        <v>32</v>
      </c>
      <c r="J67" s="112">
        <f>IFERROR(VLOOKUP(I67,'RoC3'!$B$1:$C$161,2,0),0)</f>
        <v>346.6026473</v>
      </c>
      <c r="K67" s="111">
        <f>IFERROR(VLOOKUP($B67,'RoC4'!$A$1:$B$161,2,0),0)</f>
        <v>7</v>
      </c>
      <c r="L67" s="112">
        <f>IFERROR(VLOOKUP(K67,'RoC4'!$B$1:$C$161,2,0),0)</f>
        <v>831.4438856</v>
      </c>
      <c r="M67" s="111">
        <f>IFERROR(VLOOKUP($B67,'RoC5'!$A$1:$B$161,2,0),0)</f>
        <v>0</v>
      </c>
      <c r="N67" s="112">
        <f>IFERROR(VLOOKUP(M67,'RoC5'!$B$1:$C$161,2,0),0)</f>
        <v>0</v>
      </c>
      <c r="O67" s="111">
        <f>IFERROR(VLOOKUP($B67,'RoC6'!$A$1:$B$161,2,0),0)</f>
        <v>30</v>
      </c>
      <c r="P67" s="112">
        <f>IFERROR(VLOOKUP(O67,'RoC6'!$B$1:$C$161,2,0),0)</f>
        <v>342.9746461</v>
      </c>
      <c r="Q67" s="111">
        <f>IFERROR(VLOOKUP($B67,'RoC7'!$A$1:$B$161,2,0),0)</f>
        <v>0</v>
      </c>
      <c r="R67" s="112">
        <f>IFERROR(VLOOKUP(Q67,'RoC7'!$B$1:$C$161,2,0),0)</f>
        <v>0</v>
      </c>
      <c r="S67" s="111">
        <f>IFERROR(VLOOKUP($B67,'RoC8'!$A$1:$B$161,2,0),0)</f>
        <v>0</v>
      </c>
      <c r="T67" s="112">
        <f>IFERROR(VLOOKUP(S67,'RoC8'!$B$1:$C$161,2,0),0)</f>
        <v>0</v>
      </c>
      <c r="U67" s="111">
        <f>IFERROR(VLOOKUP($B67,'RoC9'!$A$1:$B$161,2,0),0)</f>
        <v>0</v>
      </c>
      <c r="V67" s="112">
        <f>IFERROR(VLOOKUP(U67,'RoC9'!$B$1:$C$161,2,0),0)</f>
        <v>0</v>
      </c>
      <c r="W67" s="111">
        <f>IFERROR(VLOOKUP($B67,'RoC10'!$A$1:$B$161,2,0),0)</f>
        <v>29</v>
      </c>
      <c r="X67" s="112">
        <f>IFERROR(VLOOKUP(W67,'RoC10'!$B$1:$C$161,2,0),0)</f>
        <v>331.6747466</v>
      </c>
      <c r="Y67" s="111">
        <f>IFERROR(VLOOKUP($B67,'RoC11'!$A$1:$B$161,2,0),0)</f>
        <v>0</v>
      </c>
      <c r="Z67" s="112">
        <f>IFERROR(VLOOKUP(Y67,'RoC11'!$B$1:$C$161,2,0),0)</f>
        <v>0</v>
      </c>
      <c r="AA67" s="55">
        <f>IFERROR(VLOOKUP($B67,'RoC12'!$A$1:$B$161,2,0),0)</f>
        <v>0</v>
      </c>
      <c r="AB67" s="58">
        <f>IFERROR(VLOOKUP(AA67,'RoC12'!$B$1:$C$161,2,0),0)</f>
        <v>0</v>
      </c>
      <c r="AC67" s="55">
        <f>IFERROR(VLOOKUP($B67,'RoC13'!$A$1:$B$161,2,0),0)</f>
        <v>0</v>
      </c>
      <c r="AD67" s="58">
        <f>IFERROR(VLOOKUP(AC67,'RoC13'!$B$1:$C$161,2,0),0)</f>
        <v>0</v>
      </c>
      <c r="AE67" s="83" t="str">
        <f>IFERROR(__xludf.DUMMYFUNCTION("""COMPUTED_VALUE"""),"chatouill86")</f>
        <v>chatouill86</v>
      </c>
      <c r="AF67" s="51">
        <f t="shared" si="2"/>
        <v>2055.897648</v>
      </c>
      <c r="AG67" s="112">
        <f>IFERROR(VLOOKUP($AE67,'RoC1'!$A$1:$C$160,3,0),0)</f>
        <v>15.5568488</v>
      </c>
      <c r="AH67" s="112">
        <f>IFERROR(VLOOKUP($AE67,'RoC2'!$A$1:$C$160,3,0),0)</f>
        <v>7.636515844</v>
      </c>
      <c r="AI67" s="112">
        <f>IFERROR(VLOOKUP($AE67,'RoC3'!$A$1:$C$160,3,0),0)</f>
        <v>258.7867463</v>
      </c>
      <c r="AJ67" s="112">
        <f>IFERROR(VLOOKUP($AE67,'RoC4'!$A$1:$C$160,3,0),0)</f>
        <v>196.880329</v>
      </c>
      <c r="AK67" s="112">
        <f>IFERROR(VLOOKUP($AE67,'RoC5'!$A$1:$C$160,3,0),0)</f>
        <v>300.0941516</v>
      </c>
      <c r="AL67" s="112">
        <f>IFERROR(VLOOKUP($AE67,'RoC6'!$A$1:$C$160,3,0),0)</f>
        <v>227.9813373</v>
      </c>
      <c r="AM67" s="112">
        <f>IFERROR(VLOOKUP($AE67,'RoC7'!$A$1:$C$160,3,0),0)</f>
        <v>895.7071769</v>
      </c>
      <c r="AN67" s="112">
        <f>IFERROR(VLOOKUP($AE67,'RoC8'!$A$1:$C$160,3,0),0)</f>
        <v>0</v>
      </c>
      <c r="AO67" s="112">
        <f>IFERROR(VLOOKUP($AE67,'RoC9'!$A$1:$C$160,3,0),0)</f>
        <v>153.2545421</v>
      </c>
      <c r="AP67" s="112">
        <f>IFERROR(VLOOKUP($AE67,'RoC10'!$A$1:$C$160,3,0),0)</f>
        <v>0</v>
      </c>
      <c r="AQ67" s="112">
        <f>IFERROR(VLOOKUP($AE67,'RoC11'!$A$1:$C$160,3,0),0)</f>
        <v>0</v>
      </c>
      <c r="AR67" s="58">
        <f>IFERROR(VLOOKUP($AE67,'RoC12'!$A$1:$C$160,3,0),0)</f>
        <v>0</v>
      </c>
      <c r="AS67" s="58">
        <f>IFERROR(VLOOKUP($AE67,'RoC13'!$A$1:$C$160,3,0),0)</f>
        <v>0</v>
      </c>
    </row>
    <row r="68" ht="15.75" customHeight="1">
      <c r="A68" s="41">
        <f t="shared" si="1"/>
        <v>67</v>
      </c>
      <c r="B68" s="41" t="s">
        <v>123</v>
      </c>
      <c r="C68" s="51">
        <v>1794.9404736611818</v>
      </c>
      <c r="D68" s="110"/>
      <c r="E68" s="111" t="str">
        <f>IFERROR(VLOOKUP($B68,'RoC1'!$A$1:$B$160,2,0),"0")</f>
        <v>0</v>
      </c>
      <c r="F68" s="112">
        <f>IFERROR(VLOOKUP(E68,'RoC1'!$B$1:$C$160,2,0),0)</f>
        <v>0</v>
      </c>
      <c r="G68" s="111" t="str">
        <f>IFERROR(VLOOKUP($B68,'RoC2'!$A$1:$B$161,2,0),"0")</f>
        <v>0</v>
      </c>
      <c r="H68" s="112">
        <f>IFERROR(VLOOKUP(G68,'RoC2'!$B$1:$C$161,2,0),0)</f>
        <v>0</v>
      </c>
      <c r="I68" s="111">
        <f>IFERROR(VLOOKUP($B68,'RoC3'!$A$1:$B$161,2,0),0)</f>
        <v>0</v>
      </c>
      <c r="J68" s="112">
        <f>IFERROR(VLOOKUP(I68,'RoC3'!$B$1:$C$161,2,0),0)</f>
        <v>0</v>
      </c>
      <c r="K68" s="111">
        <f>IFERROR(VLOOKUP($B68,'RoC4'!$A$1:$B$161,2,0),0)</f>
        <v>0</v>
      </c>
      <c r="L68" s="112">
        <f>IFERROR(VLOOKUP(K68,'RoC4'!$B$1:$C$161,2,0),0)</f>
        <v>0</v>
      </c>
      <c r="M68" s="111">
        <f>IFERROR(VLOOKUP($B68,'RoC5'!$A$1:$B$161,2,0),0)</f>
        <v>0</v>
      </c>
      <c r="N68" s="112">
        <f>IFERROR(VLOOKUP(M68,'RoC5'!$B$1:$C$161,2,0),0)</f>
        <v>0</v>
      </c>
      <c r="O68" s="111">
        <f>IFERROR(VLOOKUP($B68,'RoC6'!$A$1:$B$161,2,0),0)</f>
        <v>0</v>
      </c>
      <c r="P68" s="112">
        <f>IFERROR(VLOOKUP(O68,'RoC6'!$B$1:$C$161,2,0),0)</f>
        <v>0</v>
      </c>
      <c r="Q68" s="111">
        <f>IFERROR(VLOOKUP($B68,'RoC7'!$A$1:$B$161,2,0),0)</f>
        <v>55</v>
      </c>
      <c r="R68" s="112">
        <f>IFERROR(VLOOKUP(Q68,'RoC7'!$B$1:$C$161,2,0),0)</f>
        <v>44.71211335</v>
      </c>
      <c r="S68" s="111">
        <f>IFERROR(VLOOKUP($B68,'RoC8'!$A$1:$B$161,2,0),0)</f>
        <v>28</v>
      </c>
      <c r="T68" s="112">
        <f>IFERROR(VLOOKUP(S68,'RoC8'!$B$1:$C$161,2,0),0)</f>
        <v>332.3475493</v>
      </c>
      <c r="U68" s="111">
        <f>IFERROR(VLOOKUP($B68,'RoC9'!$A$1:$B$161,2,0),0)</f>
        <v>15</v>
      </c>
      <c r="V68" s="112">
        <f>IFERROR(VLOOKUP(U68,'RoC9'!$B$1:$C$161,2,0),0)</f>
        <v>572.6276491</v>
      </c>
      <c r="W68" s="111">
        <f>IFERROR(VLOOKUP($B68,'RoC10'!$A$1:$B$161,2,0),0)</f>
        <v>6</v>
      </c>
      <c r="X68" s="112">
        <f>IFERROR(VLOOKUP(W68,'RoC10'!$B$1:$C$161,2,0),0)</f>
        <v>845.2531619</v>
      </c>
      <c r="Y68" s="111">
        <f>IFERROR(VLOOKUP($B68,'RoC11'!$A$1:$B$161,2,0),0)</f>
        <v>0</v>
      </c>
      <c r="Z68" s="112">
        <f>IFERROR(VLOOKUP(Y68,'RoC11'!$B$1:$C$161,2,0),0)</f>
        <v>0</v>
      </c>
      <c r="AA68" s="55">
        <f>IFERROR(VLOOKUP($B68,'RoC12'!$A$1:$B$161,2,0),0)</f>
        <v>0</v>
      </c>
      <c r="AB68" s="58">
        <f>IFERROR(VLOOKUP(AA68,'RoC12'!$B$1:$C$161,2,0),0)</f>
        <v>0</v>
      </c>
      <c r="AC68" s="55">
        <f>IFERROR(VLOOKUP($B68,'RoC13'!$A$1:$B$161,2,0),0)</f>
        <v>0</v>
      </c>
      <c r="AD68" s="58">
        <f>IFERROR(VLOOKUP(AC68,'RoC13'!$B$1:$C$161,2,0),0)</f>
        <v>0</v>
      </c>
      <c r="AE68" s="41" t="str">
        <f>IFERROR(__xludf.DUMMYFUNCTION("""COMPUTED_VALUE"""),"Kilua941")</f>
        <v>Kilua941</v>
      </c>
      <c r="AF68" s="51">
        <f t="shared" si="2"/>
        <v>230.5639491</v>
      </c>
      <c r="AG68" s="112">
        <f>IFERROR(VLOOKUP($AE68,'RoC1'!$A$1:$C$160,3,0),0)</f>
        <v>7.74923655</v>
      </c>
      <c r="AH68" s="112">
        <f>IFERROR(VLOOKUP($AE68,'RoC2'!$A$1:$C$160,3,0),0)</f>
        <v>0</v>
      </c>
      <c r="AI68" s="112">
        <f>IFERROR(VLOOKUP($AE68,'RoC3'!$A$1:$C$160,3,0),0)</f>
        <v>0</v>
      </c>
      <c r="AJ68" s="112">
        <f>IFERROR(VLOOKUP($AE68,'RoC4'!$A$1:$C$160,3,0),0)</f>
        <v>0</v>
      </c>
      <c r="AK68" s="112">
        <f>IFERROR(VLOOKUP($AE68,'RoC5'!$A$1:$C$160,3,0),0)</f>
        <v>0</v>
      </c>
      <c r="AL68" s="112">
        <f>IFERROR(VLOOKUP($AE68,'RoC6'!$A$1:$C$160,3,0),0)</f>
        <v>0</v>
      </c>
      <c r="AM68" s="112">
        <f>IFERROR(VLOOKUP($AE68,'RoC7'!$A$1:$C$160,3,0),0)</f>
        <v>0</v>
      </c>
      <c r="AN68" s="112">
        <f>IFERROR(VLOOKUP($AE68,'RoC8'!$A$1:$C$160,3,0),0)</f>
        <v>0</v>
      </c>
      <c r="AO68" s="112">
        <f>IFERROR(VLOOKUP($AE68,'RoC9'!$A$1:$C$160,3,0),0)</f>
        <v>0</v>
      </c>
      <c r="AP68" s="112">
        <f>IFERROR(VLOOKUP($AE68,'RoC10'!$A$1:$C$160,3,0),0)</f>
        <v>222.8147125</v>
      </c>
      <c r="AQ68" s="112">
        <f>IFERROR(VLOOKUP($AE68,'RoC11'!$A$1:$C$160,3,0),0)</f>
        <v>0</v>
      </c>
      <c r="AR68" s="58">
        <f>IFERROR(VLOOKUP($AE68,'RoC12'!$A$1:$C$160,3,0),0)</f>
        <v>0</v>
      </c>
      <c r="AS68" s="58">
        <f>IFERROR(VLOOKUP($AE68,'RoC13'!$A$1:$C$160,3,0),0)</f>
        <v>0</v>
      </c>
    </row>
    <row r="69" ht="15.75" customHeight="1">
      <c r="A69" s="41">
        <f t="shared" si="1"/>
        <v>68</v>
      </c>
      <c r="B69" s="41" t="s">
        <v>119</v>
      </c>
      <c r="C69" s="51">
        <v>1755.409203190766</v>
      </c>
      <c r="D69" s="110"/>
      <c r="E69" s="111">
        <f>IFERROR(VLOOKUP($B69,'RoC1'!$A$1:$B$160,2,0),"0")</f>
        <v>38</v>
      </c>
      <c r="F69" s="112">
        <f>IFERROR(VLOOKUP(E69,'RoC1'!$B$1:$C$160,2,0),0)</f>
        <v>267.8878239</v>
      </c>
      <c r="G69" s="111" t="str">
        <f>IFERROR(VLOOKUP($B69,'RoC2'!$A$1:$B$161,2,0),"0")</f>
        <v>0</v>
      </c>
      <c r="H69" s="112">
        <f>IFERROR(VLOOKUP(G69,'RoC2'!$B$1:$C$161,2,0),0)</f>
        <v>0</v>
      </c>
      <c r="I69" s="111">
        <f>IFERROR(VLOOKUP($B69,'RoC3'!$A$1:$B$161,2,0),0)</f>
        <v>24</v>
      </c>
      <c r="J69" s="112">
        <f>IFERROR(VLOOKUP(I69,'RoC3'!$B$1:$C$161,2,0),0)</f>
        <v>450.8590532</v>
      </c>
      <c r="K69" s="111">
        <f>IFERROR(VLOOKUP($B69,'RoC4'!$A$1:$B$161,2,0),0)</f>
        <v>37</v>
      </c>
      <c r="L69" s="112">
        <f>IFERROR(VLOOKUP(K69,'RoC4'!$B$1:$C$161,2,0),0)</f>
        <v>278.6691428</v>
      </c>
      <c r="M69" s="111">
        <f>IFERROR(VLOOKUP($B69,'RoC5'!$A$1:$B$161,2,0),0)</f>
        <v>0</v>
      </c>
      <c r="N69" s="112">
        <f>IFERROR(VLOOKUP(M69,'RoC5'!$B$1:$C$161,2,0),0)</f>
        <v>0</v>
      </c>
      <c r="O69" s="111">
        <f>IFERROR(VLOOKUP($B69,'RoC6'!$A$1:$B$161,2,0),0)</f>
        <v>0</v>
      </c>
      <c r="P69" s="112">
        <f>IFERROR(VLOOKUP(O69,'RoC6'!$B$1:$C$161,2,0),0)</f>
        <v>0</v>
      </c>
      <c r="Q69" s="111">
        <f>IFERROR(VLOOKUP($B69,'RoC7'!$A$1:$B$161,2,0),0)</f>
        <v>0</v>
      </c>
      <c r="R69" s="112">
        <f>IFERROR(VLOOKUP(Q69,'RoC7'!$B$1:$C$161,2,0),0)</f>
        <v>0</v>
      </c>
      <c r="S69" s="111">
        <f>IFERROR(VLOOKUP($B69,'RoC8'!$A$1:$B$161,2,0),0)</f>
        <v>0</v>
      </c>
      <c r="T69" s="112">
        <f>IFERROR(VLOOKUP(S69,'RoC8'!$B$1:$C$161,2,0),0)</f>
        <v>0</v>
      </c>
      <c r="U69" s="111">
        <f>IFERROR(VLOOKUP($B69,'RoC9'!$A$1:$B$161,2,0),0)</f>
        <v>0</v>
      </c>
      <c r="V69" s="112">
        <f>IFERROR(VLOOKUP(U69,'RoC9'!$B$1:$C$161,2,0),0)</f>
        <v>0</v>
      </c>
      <c r="W69" s="111">
        <f>IFERROR(VLOOKUP($B69,'RoC10'!$A$1:$B$161,2,0),0)</f>
        <v>8</v>
      </c>
      <c r="X69" s="112">
        <f>IFERROR(VLOOKUP(W69,'RoC10'!$B$1:$C$161,2,0),0)</f>
        <v>757.9931833</v>
      </c>
      <c r="Y69" s="111">
        <f>IFERROR(VLOOKUP($B69,'RoC11'!$A$1:$B$161,2,0),0)</f>
        <v>0</v>
      </c>
      <c r="Z69" s="112">
        <f>IFERROR(VLOOKUP(Y69,'RoC11'!$B$1:$C$161,2,0),0)</f>
        <v>0</v>
      </c>
      <c r="AA69" s="55">
        <f>IFERROR(VLOOKUP($B69,'RoC12'!$A$1:$B$161,2,0),0)</f>
        <v>0</v>
      </c>
      <c r="AB69" s="58">
        <f>IFERROR(VLOOKUP(AA69,'RoC12'!$B$1:$C$161,2,0),0)</f>
        <v>0</v>
      </c>
      <c r="AC69" s="55">
        <f>IFERROR(VLOOKUP($B69,'RoC13'!$A$1:$B$161,2,0),0)</f>
        <v>0</v>
      </c>
      <c r="AD69" s="58">
        <f>IFERROR(VLOOKUP(AC69,'RoC13'!$B$1:$C$161,2,0),0)</f>
        <v>0</v>
      </c>
      <c r="AE69" s="41"/>
      <c r="AF69" s="51">
        <f t="shared" si="2"/>
        <v>0</v>
      </c>
      <c r="AG69" s="112">
        <f>IFERROR(VLOOKUP($AE69,'RoC1'!$A$1:$C$160,3,0),0)</f>
        <v>0</v>
      </c>
      <c r="AH69" s="112">
        <f>IFERROR(VLOOKUP($AE69,'RoC2'!$A$1:$C$160,3,0),0)</f>
        <v>0</v>
      </c>
      <c r="AI69" s="112">
        <f>IFERROR(VLOOKUP($AE69,'RoC3'!$A$1:$C$160,3,0),0)</f>
        <v>0</v>
      </c>
      <c r="AJ69" s="112">
        <f>IFERROR(VLOOKUP($AE69,'RoC4'!$A$1:$C$160,3,0),0)</f>
        <v>0</v>
      </c>
      <c r="AK69" s="112">
        <f>IFERROR(VLOOKUP($AE69,'RoC5'!$A$1:$C$160,3,0),0)</f>
        <v>0</v>
      </c>
      <c r="AL69" s="112">
        <f>IFERROR(VLOOKUP($AE69,'RoC6'!$A$1:$C$160,3,0),0)</f>
        <v>0</v>
      </c>
      <c r="AM69" s="112">
        <f>IFERROR(VLOOKUP($AE69,'RoC7'!$A$1:$C$160,3,0),0)</f>
        <v>0</v>
      </c>
      <c r="AN69" s="112">
        <f>IFERROR(VLOOKUP($AE69,'RoC8'!$A$1:$C$160,3,0),0)</f>
        <v>0</v>
      </c>
      <c r="AO69" s="112">
        <f>IFERROR(VLOOKUP($AE69,'RoC9'!$A$1:$C$160,3,0),0)</f>
        <v>0</v>
      </c>
      <c r="AP69" s="112">
        <f>IFERROR(VLOOKUP($AE69,'RoC10'!$A$1:$C$160,3,0),0)</f>
        <v>0</v>
      </c>
      <c r="AQ69" s="112">
        <f>IFERROR(VLOOKUP($AE69,'RoC11'!$A$1:$C$160,3,0),0)</f>
        <v>0</v>
      </c>
      <c r="AR69" s="58">
        <f>IFERROR(VLOOKUP($AE69,'RoC12'!$A$1:$C$160,3,0),0)</f>
        <v>0</v>
      </c>
      <c r="AS69" s="58">
        <f>IFERROR(VLOOKUP($AE69,'RoC13'!$A$1:$C$160,3,0),0)</f>
        <v>0</v>
      </c>
    </row>
    <row r="70" ht="15.75" customHeight="1">
      <c r="A70" s="41">
        <f t="shared" si="1"/>
        <v>69</v>
      </c>
      <c r="B70" s="41" t="s">
        <v>132</v>
      </c>
      <c r="C70" s="51">
        <v>1572.603582029961</v>
      </c>
      <c r="D70" s="110"/>
      <c r="E70" s="111" t="str">
        <f>IFERROR(VLOOKUP($B70,'RoC1'!$A$1:$B$160,2,0),"0")</f>
        <v>0</v>
      </c>
      <c r="F70" s="112">
        <f>IFERROR(VLOOKUP(E70,'RoC1'!$B$1:$C$160,2,0),0)</f>
        <v>0</v>
      </c>
      <c r="G70" s="111">
        <f>IFERROR(VLOOKUP($B70,'RoC2'!$A$1:$B$161,2,0),"0")</f>
        <v>5</v>
      </c>
      <c r="H70" s="112">
        <f>IFERROR(VLOOKUP(G70,'RoC2'!$B$1:$C$161,2,0),0)</f>
        <v>938.5554983</v>
      </c>
      <c r="I70" s="111">
        <f>IFERROR(VLOOKUP($B70,'RoC3'!$A$1:$B$161,2,0),0)</f>
        <v>23</v>
      </c>
      <c r="J70" s="112">
        <f>IFERROR(VLOOKUP(I70,'RoC3'!$B$1:$C$161,2,0),0)</f>
        <v>465.5878863</v>
      </c>
      <c r="K70" s="111">
        <f>IFERROR(VLOOKUP($B70,'RoC4'!$A$1:$B$161,2,0),0)</f>
        <v>48</v>
      </c>
      <c r="L70" s="112">
        <f>IFERROR(VLOOKUP(K70,'RoC4'!$B$1:$C$161,2,0),0)</f>
        <v>168.4601974</v>
      </c>
      <c r="M70" s="111">
        <f>IFERROR(VLOOKUP($B70,'RoC5'!$A$1:$B$161,2,0),0)</f>
        <v>0</v>
      </c>
      <c r="N70" s="112">
        <f>IFERROR(VLOOKUP(M70,'RoC5'!$B$1:$C$161,2,0),0)</f>
        <v>0</v>
      </c>
      <c r="O70" s="111">
        <f>IFERROR(VLOOKUP($B70,'RoC6'!$A$1:$B$161,2,0),0)</f>
        <v>0</v>
      </c>
      <c r="P70" s="112">
        <f>IFERROR(VLOOKUP(O70,'RoC6'!$B$1:$C$161,2,0),0)</f>
        <v>0</v>
      </c>
      <c r="Q70" s="111">
        <f>IFERROR(VLOOKUP($B70,'RoC7'!$A$1:$B$161,2,0),0)</f>
        <v>0</v>
      </c>
      <c r="R70" s="112">
        <f>IFERROR(VLOOKUP(Q70,'RoC7'!$B$1:$C$161,2,0),0)</f>
        <v>0</v>
      </c>
      <c r="S70" s="111">
        <f>IFERROR(VLOOKUP($B70,'RoC8'!$A$1:$B$161,2,0),0)</f>
        <v>0</v>
      </c>
      <c r="T70" s="112">
        <f>IFERROR(VLOOKUP(S70,'RoC8'!$B$1:$C$161,2,0),0)</f>
        <v>0</v>
      </c>
      <c r="U70" s="111">
        <f>IFERROR(VLOOKUP($B70,'RoC9'!$A$1:$B$161,2,0),0)</f>
        <v>0</v>
      </c>
      <c r="V70" s="112">
        <f>IFERROR(VLOOKUP(U70,'RoC9'!$B$1:$C$161,2,0),0)</f>
        <v>0</v>
      </c>
      <c r="W70" s="111">
        <f>IFERROR(VLOOKUP($B70,'RoC10'!$A$1:$B$161,2,0),0)</f>
        <v>0</v>
      </c>
      <c r="X70" s="112">
        <f>IFERROR(VLOOKUP(W70,'RoC10'!$B$1:$C$161,2,0),0)</f>
        <v>0</v>
      </c>
      <c r="Y70" s="111">
        <f>IFERROR(VLOOKUP($B70,'RoC11'!$A$1:$B$161,2,0),0)</f>
        <v>0</v>
      </c>
      <c r="Z70" s="112">
        <f>IFERROR(VLOOKUP(Y70,'RoC11'!$B$1:$C$161,2,0),0)</f>
        <v>0</v>
      </c>
      <c r="AA70" s="55">
        <f>IFERROR(VLOOKUP($B70,'RoC12'!$A$1:$B$161,2,0),0)</f>
        <v>0</v>
      </c>
      <c r="AB70" s="58">
        <f>IFERROR(VLOOKUP(AA70,'RoC12'!$B$1:$C$161,2,0),0)</f>
        <v>0</v>
      </c>
      <c r="AC70" s="55">
        <f>IFERROR(VLOOKUP($B70,'RoC13'!$A$1:$B$161,2,0),0)</f>
        <v>0</v>
      </c>
      <c r="AD70" s="58">
        <f>IFERROR(VLOOKUP(AC70,'RoC13'!$B$1:$C$161,2,0),0)</f>
        <v>0</v>
      </c>
      <c r="AE70" s="41" t="str">
        <f>IFERROR(__xludf.DUMMYFUNCTION("""COMPUTED_VALUE"""),"francesco0")</f>
        <v>francesco0</v>
      </c>
      <c r="AF70" s="51">
        <f t="shared" si="2"/>
        <v>1483.013594</v>
      </c>
      <c r="AG70" s="112">
        <f>IFERROR(VLOOKUP($AE70,'RoC1'!$A$1:$C$160,3,0),0)</f>
        <v>0</v>
      </c>
      <c r="AH70" s="112">
        <f>IFERROR(VLOOKUP($AE70,'RoC2'!$A$1:$C$160,3,0),0)</f>
        <v>1099.730088</v>
      </c>
      <c r="AI70" s="112">
        <f>IFERROR(VLOOKUP($AE70,'RoC3'!$A$1:$C$160,3,0),0)</f>
        <v>383.2835061</v>
      </c>
      <c r="AJ70" s="112">
        <f>IFERROR(VLOOKUP($AE70,'RoC4'!$A$1:$C$160,3,0),0)</f>
        <v>0</v>
      </c>
      <c r="AK70" s="112">
        <f>IFERROR(VLOOKUP($AE70,'RoC5'!$A$1:$C$160,3,0),0)</f>
        <v>0</v>
      </c>
      <c r="AL70" s="112">
        <f>IFERROR(VLOOKUP($AE70,'RoC6'!$A$1:$C$160,3,0),0)</f>
        <v>0</v>
      </c>
      <c r="AM70" s="112">
        <f>IFERROR(VLOOKUP($AE70,'RoC7'!$A$1:$C$160,3,0),0)</f>
        <v>0</v>
      </c>
      <c r="AN70" s="112">
        <f>IFERROR(VLOOKUP($AE70,'RoC8'!$A$1:$C$160,3,0),0)</f>
        <v>0</v>
      </c>
      <c r="AO70" s="112">
        <f>IFERROR(VLOOKUP($AE70,'RoC9'!$A$1:$C$160,3,0),0)</f>
        <v>0</v>
      </c>
      <c r="AP70" s="112">
        <f>IFERROR(VLOOKUP($AE70,'RoC10'!$A$1:$C$160,3,0),0)</f>
        <v>0</v>
      </c>
      <c r="AQ70" s="112">
        <f>IFERROR(VLOOKUP($AE70,'RoC11'!$A$1:$C$160,3,0),0)</f>
        <v>0</v>
      </c>
      <c r="AR70" s="58">
        <f>IFERROR(VLOOKUP($AE70,'RoC12'!$A$1:$C$160,3,0),0)</f>
        <v>0</v>
      </c>
      <c r="AS70" s="58">
        <f>IFERROR(VLOOKUP($AE70,'RoC13'!$A$1:$C$160,3,0),0)</f>
        <v>0</v>
      </c>
    </row>
    <row r="71" ht="15.75" customHeight="1">
      <c r="A71" s="41">
        <f t="shared" si="1"/>
        <v>70</v>
      </c>
      <c r="B71" s="41" t="s">
        <v>60</v>
      </c>
      <c r="C71" s="51">
        <v>1546.3445959872563</v>
      </c>
      <c r="D71" s="110"/>
      <c r="E71" s="111">
        <f>IFERROR(VLOOKUP($B71,'RoC1'!$A$1:$B$160,2,0),"0")</f>
        <v>7</v>
      </c>
      <c r="F71" s="112">
        <f>IFERROR(VLOOKUP(E71,'RoC1'!$B$1:$C$160,2,0),0)</f>
        <v>831.4438856</v>
      </c>
      <c r="G71" s="111">
        <f>IFERROR(VLOOKUP($B71,'RoC2'!$A$1:$B$161,2,0),"0")</f>
        <v>33</v>
      </c>
      <c r="H71" s="112">
        <f>IFERROR(VLOOKUP(G71,'RoC2'!$B$1:$C$161,2,0),0)</f>
        <v>329.3794509</v>
      </c>
      <c r="I71" s="111">
        <f>IFERROR(VLOOKUP($B71,'RoC3'!$A$1:$B$161,2,0),0)</f>
        <v>38</v>
      </c>
      <c r="J71" s="112">
        <f>IFERROR(VLOOKUP(I71,'RoC3'!$B$1:$C$161,2,0),0)</f>
        <v>279.6017289</v>
      </c>
      <c r="K71" s="111">
        <f>IFERROR(VLOOKUP($B71,'RoC4'!$A$1:$B$161,2,0),0)</f>
        <v>0</v>
      </c>
      <c r="L71" s="112">
        <f>IFERROR(VLOOKUP(K71,'RoC4'!$B$1:$C$161,2,0),0)</f>
        <v>0</v>
      </c>
      <c r="M71" s="111">
        <f>IFERROR(VLOOKUP($B71,'RoC5'!$A$1:$B$161,2,0),0)</f>
        <v>0</v>
      </c>
      <c r="N71" s="112">
        <f>IFERROR(VLOOKUP(M71,'RoC5'!$B$1:$C$161,2,0),0)</f>
        <v>0</v>
      </c>
      <c r="O71" s="111">
        <f>IFERROR(VLOOKUP($B71,'RoC6'!$A$1:$B$161,2,0),0)</f>
        <v>0</v>
      </c>
      <c r="P71" s="112">
        <f>IFERROR(VLOOKUP(O71,'RoC6'!$B$1:$C$161,2,0),0)</f>
        <v>0</v>
      </c>
      <c r="Q71" s="111">
        <f>IFERROR(VLOOKUP($B71,'RoC7'!$A$1:$B$161,2,0),0)</f>
        <v>0</v>
      </c>
      <c r="R71" s="112">
        <f>IFERROR(VLOOKUP(Q71,'RoC7'!$B$1:$C$161,2,0),0)</f>
        <v>0</v>
      </c>
      <c r="S71" s="111">
        <f>IFERROR(VLOOKUP($B71,'RoC8'!$A$1:$B$161,2,0),0)</f>
        <v>0</v>
      </c>
      <c r="T71" s="112">
        <f>IFERROR(VLOOKUP(S71,'RoC8'!$B$1:$C$161,2,0),0)</f>
        <v>0</v>
      </c>
      <c r="U71" s="111">
        <f>IFERROR(VLOOKUP($B71,'RoC9'!$A$1:$B$161,2,0),0)</f>
        <v>60</v>
      </c>
      <c r="V71" s="112">
        <f>IFERROR(VLOOKUP(U71,'RoC9'!$B$1:$C$161,2,0),0)</f>
        <v>25.30680586</v>
      </c>
      <c r="W71" s="111">
        <f>IFERROR(VLOOKUP($B71,'RoC10'!$A$1:$B$161,2,0),0)</f>
        <v>52</v>
      </c>
      <c r="X71" s="112">
        <f>IFERROR(VLOOKUP(W71,'RoC10'!$B$1:$C$161,2,0),0)</f>
        <v>80.61272473</v>
      </c>
      <c r="Y71" s="111">
        <f>IFERROR(VLOOKUP($B71,'RoC11'!$A$1:$B$161,2,0),0)</f>
        <v>0</v>
      </c>
      <c r="Z71" s="112">
        <f>IFERROR(VLOOKUP(Y71,'RoC11'!$B$1:$C$161,2,0),0)</f>
        <v>0</v>
      </c>
      <c r="AA71" s="55">
        <f>IFERROR(VLOOKUP($B71,'RoC12'!$A$1:$B$161,2,0),0)</f>
        <v>0</v>
      </c>
      <c r="AB71" s="58">
        <f>IFERROR(VLOOKUP(AA71,'RoC12'!$B$1:$C$161,2,0),0)</f>
        <v>0</v>
      </c>
      <c r="AC71" s="55">
        <f>IFERROR(VLOOKUP($B71,'RoC13'!$A$1:$B$161,2,0),0)</f>
        <v>0</v>
      </c>
      <c r="AD71" s="58">
        <f>IFERROR(VLOOKUP(AC71,'RoC13'!$B$1:$C$161,2,0),0)</f>
        <v>0</v>
      </c>
      <c r="AE71" s="41" t="str">
        <f>IFERROR(__xludf.DUMMYFUNCTION("""COMPUTED_VALUE"""),"nono.1er")</f>
        <v>nono.1er</v>
      </c>
      <c r="AF71" s="51">
        <f t="shared" si="2"/>
        <v>1572.603582</v>
      </c>
      <c r="AG71" s="112">
        <f>IFERROR(VLOOKUP($AE71,'RoC1'!$A$1:$C$160,3,0),0)</f>
        <v>0</v>
      </c>
      <c r="AH71" s="112">
        <f>IFERROR(VLOOKUP($AE71,'RoC2'!$A$1:$C$160,3,0),0)</f>
        <v>938.5554983</v>
      </c>
      <c r="AI71" s="112">
        <f>IFERROR(VLOOKUP($AE71,'RoC3'!$A$1:$C$160,3,0),0)</f>
        <v>465.5878863</v>
      </c>
      <c r="AJ71" s="112">
        <f>IFERROR(VLOOKUP($AE71,'RoC4'!$A$1:$C$160,3,0),0)</f>
        <v>168.4601974</v>
      </c>
      <c r="AK71" s="112">
        <f>IFERROR(VLOOKUP($AE71,'RoC5'!$A$1:$C$160,3,0),0)</f>
        <v>0</v>
      </c>
      <c r="AL71" s="112">
        <f>IFERROR(VLOOKUP($AE71,'RoC6'!$A$1:$C$160,3,0),0)</f>
        <v>0</v>
      </c>
      <c r="AM71" s="112">
        <f>IFERROR(VLOOKUP($AE71,'RoC7'!$A$1:$C$160,3,0),0)</f>
        <v>0</v>
      </c>
      <c r="AN71" s="112">
        <f>IFERROR(VLOOKUP($AE71,'RoC8'!$A$1:$C$160,3,0),0)</f>
        <v>0</v>
      </c>
      <c r="AO71" s="112">
        <f>IFERROR(VLOOKUP($AE71,'RoC9'!$A$1:$C$160,3,0),0)</f>
        <v>0</v>
      </c>
      <c r="AP71" s="112">
        <f>IFERROR(VLOOKUP($AE71,'RoC10'!$A$1:$C$160,3,0),0)</f>
        <v>0</v>
      </c>
      <c r="AQ71" s="112">
        <f>IFERROR(VLOOKUP($AE71,'RoC11'!$A$1:$C$160,3,0),0)</f>
        <v>0</v>
      </c>
      <c r="AR71" s="58">
        <f>IFERROR(VLOOKUP($AE71,'RoC12'!$A$1:$C$160,3,0),0)</f>
        <v>0</v>
      </c>
      <c r="AS71" s="58">
        <f>IFERROR(VLOOKUP($AE71,'RoC13'!$A$1:$C$160,3,0),0)</f>
        <v>0</v>
      </c>
    </row>
    <row r="72" ht="15.75" customHeight="1">
      <c r="A72" s="41">
        <f t="shared" si="1"/>
        <v>71</v>
      </c>
      <c r="B72" s="84" t="s">
        <v>121</v>
      </c>
      <c r="C72" s="51">
        <v>1544.3545705423776</v>
      </c>
      <c r="D72" s="110"/>
      <c r="E72" s="111">
        <f>IFERROR(VLOOKUP($B72,'RoC1'!$A$1:$B$160,2,0),"0")</f>
        <v>56</v>
      </c>
      <c r="F72" s="112">
        <f>IFERROR(VLOOKUP(E72,'RoC1'!$B$1:$C$160,2,0),0)</f>
        <v>97.25498208</v>
      </c>
      <c r="G72" s="111">
        <f>IFERROR(VLOOKUP($B72,'RoC2'!$A$1:$B$161,2,0),"0")</f>
        <v>25</v>
      </c>
      <c r="H72" s="112">
        <f>IFERROR(VLOOKUP(G72,'RoC2'!$B$1:$C$161,2,0),0)</f>
        <v>431.5092995</v>
      </c>
      <c r="I72" s="111">
        <f>IFERROR(VLOOKUP($B72,'RoC3'!$A$1:$B$161,2,0),0)</f>
        <v>30</v>
      </c>
      <c r="J72" s="112">
        <f>IFERROR(VLOOKUP(I72,'RoC3'!$B$1:$C$161,2,0),0)</f>
        <v>370.7792751</v>
      </c>
      <c r="K72" s="111">
        <f>IFERROR(VLOOKUP($B72,'RoC4'!$A$1:$B$161,2,0),0)</f>
        <v>67</v>
      </c>
      <c r="L72" s="112">
        <f>IFERROR(VLOOKUP(K72,'RoC4'!$B$1:$C$161,2,0),0)</f>
        <v>7.74923655</v>
      </c>
      <c r="M72" s="111">
        <f>IFERROR(VLOOKUP($B72,'RoC5'!$A$1:$B$161,2,0),0)</f>
        <v>36</v>
      </c>
      <c r="N72" s="112">
        <f>IFERROR(VLOOKUP(M72,'RoC5'!$B$1:$C$161,2,0),0)</f>
        <v>265.2202799</v>
      </c>
      <c r="O72" s="111">
        <f>IFERROR(VLOOKUP($B72,'RoC6'!$A$1:$B$161,2,0),0)</f>
        <v>62</v>
      </c>
      <c r="P72" s="112">
        <f>IFERROR(VLOOKUP(O72,'RoC6'!$B$1:$C$161,2,0),0)</f>
        <v>24.51871007</v>
      </c>
      <c r="Q72" s="111">
        <f>IFERROR(VLOOKUP($B72,'RoC7'!$A$1:$B$161,2,0),0)</f>
        <v>0</v>
      </c>
      <c r="R72" s="112">
        <f>IFERROR(VLOOKUP(Q72,'RoC7'!$B$1:$C$161,2,0),0)</f>
        <v>0</v>
      </c>
      <c r="S72" s="111">
        <f>IFERROR(VLOOKUP($B72,'RoC8'!$A$1:$B$161,2,0),0)</f>
        <v>0</v>
      </c>
      <c r="T72" s="112">
        <f>IFERROR(VLOOKUP(S72,'RoC8'!$B$1:$C$161,2,0),0)</f>
        <v>0</v>
      </c>
      <c r="U72" s="111">
        <f>IFERROR(VLOOKUP($B72,'RoC9'!$A$1:$B$161,2,0),0)</f>
        <v>0</v>
      </c>
      <c r="V72" s="112">
        <f>IFERROR(VLOOKUP(U72,'RoC9'!$B$1:$C$161,2,0),0)</f>
        <v>0</v>
      </c>
      <c r="W72" s="111">
        <f>IFERROR(VLOOKUP($B72,'RoC10'!$A$1:$B$161,2,0),0)</f>
        <v>0</v>
      </c>
      <c r="X72" s="112">
        <f>IFERROR(VLOOKUP(W72,'RoC10'!$B$1:$C$161,2,0),0)</f>
        <v>0</v>
      </c>
      <c r="Y72" s="111">
        <f>IFERROR(VLOOKUP($B72,'RoC11'!$A$1:$B$161,2,0),0)</f>
        <v>23</v>
      </c>
      <c r="Z72" s="112">
        <f>IFERROR(VLOOKUP(Y72,'RoC11'!$B$1:$C$161,2,0),0)</f>
        <v>336.5531288</v>
      </c>
      <c r="AA72" s="55">
        <f>IFERROR(VLOOKUP($B72,'RoC12'!$A$1:$B$161,2,0),0)</f>
        <v>48</v>
      </c>
      <c r="AB72" s="58">
        <f>IFERROR(VLOOKUP(AA72,'RoC12'!$B$1:$C$161,2,0),0)</f>
        <v>10.76965854</v>
      </c>
      <c r="AC72" s="55">
        <f>IFERROR(VLOOKUP($B72,'RoC13'!$A$1:$B$161,2,0),0)</f>
        <v>0</v>
      </c>
      <c r="AD72" s="58">
        <f>IFERROR(VLOOKUP(AC72,'RoC13'!$B$1:$C$161,2,0),0)</f>
        <v>0</v>
      </c>
      <c r="AE72" s="84" t="str">
        <f>IFERROR(__xludf.DUMMYFUNCTION("""COMPUTED_VALUE"""),"Mr Steven")</f>
        <v>Mr Steven</v>
      </c>
      <c r="AF72" s="51">
        <f t="shared" si="2"/>
        <v>1014.390372</v>
      </c>
      <c r="AG72" s="112">
        <f>IFERROR(VLOOKUP($AE72,'RoC1'!$A$1:$C$160,3,0),0)</f>
        <v>0</v>
      </c>
      <c r="AH72" s="112">
        <f>IFERROR(VLOOKUP($AE72,'RoC2'!$A$1:$C$160,3,0),0)</f>
        <v>795.3894452</v>
      </c>
      <c r="AI72" s="112">
        <f>IFERROR(VLOOKUP($AE72,'RoC3'!$A$1:$C$160,3,0),0)</f>
        <v>219.0009265</v>
      </c>
      <c r="AJ72" s="112">
        <f>IFERROR(VLOOKUP($AE72,'RoC4'!$A$1:$C$160,3,0),0)</f>
        <v>0</v>
      </c>
      <c r="AK72" s="112">
        <f>IFERROR(VLOOKUP($AE72,'RoC5'!$A$1:$C$160,3,0),0)</f>
        <v>0</v>
      </c>
      <c r="AL72" s="112">
        <f>IFERROR(VLOOKUP($AE72,'RoC6'!$A$1:$C$160,3,0),0)</f>
        <v>0</v>
      </c>
      <c r="AM72" s="112">
        <f>IFERROR(VLOOKUP($AE72,'RoC7'!$A$1:$C$160,3,0),0)</f>
        <v>0</v>
      </c>
      <c r="AN72" s="112">
        <f>IFERROR(VLOOKUP($AE72,'RoC8'!$A$1:$C$160,3,0),0)</f>
        <v>0</v>
      </c>
      <c r="AO72" s="112">
        <f>IFERROR(VLOOKUP($AE72,'RoC9'!$A$1:$C$160,3,0),0)</f>
        <v>0</v>
      </c>
      <c r="AP72" s="112">
        <f>IFERROR(VLOOKUP($AE72,'RoC10'!$A$1:$C$160,3,0),0)</f>
        <v>0</v>
      </c>
      <c r="AQ72" s="112">
        <f>IFERROR(VLOOKUP($AE72,'RoC11'!$A$1:$C$160,3,0),0)</f>
        <v>0</v>
      </c>
      <c r="AR72" s="58">
        <f>IFERROR(VLOOKUP($AE72,'RoC12'!$A$1:$C$160,3,0),0)</f>
        <v>0</v>
      </c>
      <c r="AS72" s="58">
        <f>IFERROR(VLOOKUP($AE72,'RoC13'!$A$1:$C$160,3,0),0)</f>
        <v>0</v>
      </c>
    </row>
    <row r="73" ht="15.75" customHeight="1">
      <c r="A73" s="41">
        <f t="shared" si="1"/>
        <v>72</v>
      </c>
      <c r="B73" s="41" t="s">
        <v>122</v>
      </c>
      <c r="C73" s="51">
        <v>1531.5807115192174</v>
      </c>
      <c r="D73" s="51"/>
      <c r="E73" s="55" t="str">
        <f>IFERROR(VLOOKUP($B73,'RoC1'!$A$1:$B$160,2,0),"0")</f>
        <v>0</v>
      </c>
      <c r="F73" s="58">
        <f>IFERROR(VLOOKUP(E73,'RoC1'!$B$1:$C$160,2,0),0)</f>
        <v>0</v>
      </c>
      <c r="G73" s="55" t="str">
        <f>IFERROR(VLOOKUP($B73,'RoC2'!$A$1:$B$161,2,0),"0")</f>
        <v>0</v>
      </c>
      <c r="H73" s="58">
        <f>IFERROR(VLOOKUP(G73,'RoC2'!$B$1:$C$161,2,0),0)</f>
        <v>0</v>
      </c>
      <c r="I73" s="55">
        <f>IFERROR(VLOOKUP($B73,'RoC3'!$A$1:$B$161,2,0),0)</f>
        <v>0</v>
      </c>
      <c r="J73" s="58">
        <f>IFERROR(VLOOKUP(I73,'RoC3'!$B$1:$C$161,2,0),0)</f>
        <v>0</v>
      </c>
      <c r="K73" s="55">
        <f>IFERROR(VLOOKUP($B73,'RoC4'!$A$1:$B$161,2,0),0)</f>
        <v>34</v>
      </c>
      <c r="L73" s="58">
        <f>IFERROR(VLOOKUP(K73,'RoC4'!$B$1:$C$161,2,0),0)</f>
        <v>312.1668677</v>
      </c>
      <c r="M73" s="55">
        <f>IFERROR(VLOOKUP($B73,'RoC5'!$A$1:$B$161,2,0),0)</f>
        <v>0</v>
      </c>
      <c r="N73" s="58">
        <f>IFERROR(VLOOKUP(M73,'RoC5'!$B$1:$C$161,2,0),0)</f>
        <v>0</v>
      </c>
      <c r="O73" s="55">
        <f>IFERROR(VLOOKUP($B73,'RoC6'!$A$1:$B$161,2,0),0)</f>
        <v>10</v>
      </c>
      <c r="P73" s="58">
        <f>IFERROR(VLOOKUP(O73,'RoC6'!$B$1:$C$161,2,0),0)</f>
        <v>709.3114581</v>
      </c>
      <c r="Q73" s="55">
        <f>IFERROR(VLOOKUP($B73,'RoC7'!$A$1:$B$161,2,0),0)</f>
        <v>0</v>
      </c>
      <c r="R73" s="58">
        <f>IFERROR(VLOOKUP(Q73,'RoC7'!$B$1:$C$161,2,0),0)</f>
        <v>0</v>
      </c>
      <c r="S73" s="55">
        <f>IFERROR(VLOOKUP($B73,'RoC8'!$A$1:$B$161,2,0),0)</f>
        <v>17</v>
      </c>
      <c r="T73" s="58">
        <f>IFERROR(VLOOKUP(S73,'RoC8'!$B$1:$C$161,2,0),0)</f>
        <v>510.1023857</v>
      </c>
      <c r="U73" s="55">
        <f>IFERROR(VLOOKUP($B73,'RoC9'!$A$1:$B$161,2,0),0)</f>
        <v>0</v>
      </c>
      <c r="V73" s="58">
        <f>IFERROR(VLOOKUP(U73,'RoC9'!$B$1:$C$161,2,0),0)</f>
        <v>0</v>
      </c>
      <c r="W73" s="55">
        <f>IFERROR(VLOOKUP($B73,'RoC10'!$A$1:$B$161,2,0),0)</f>
        <v>0</v>
      </c>
      <c r="X73" s="58">
        <f>IFERROR(VLOOKUP(W73,'RoC10'!$B$1:$C$161,2,0),0)</f>
        <v>0</v>
      </c>
      <c r="Y73" s="55">
        <f>IFERROR(VLOOKUP($B73,'RoC11'!$A$1:$B$161,2,0),0)</f>
        <v>0</v>
      </c>
      <c r="Z73" s="58">
        <f>IFERROR(VLOOKUP(Y73,'RoC11'!$B$1:$C$161,2,0),0)</f>
        <v>0</v>
      </c>
      <c r="AA73" s="55">
        <f>IFERROR(VLOOKUP($B73,'RoC12'!$A$1:$B$161,2,0),0)</f>
        <v>0</v>
      </c>
      <c r="AB73" s="58">
        <f>IFERROR(VLOOKUP(AA73,'RoC12'!$B$1:$C$161,2,0),0)</f>
        <v>0</v>
      </c>
      <c r="AC73" s="55">
        <f>IFERROR(VLOOKUP($B73,'RoC13'!$A$1:$B$161,2,0),0)</f>
        <v>0</v>
      </c>
      <c r="AD73" s="58">
        <f>IFERROR(VLOOKUP(AC73,'RoC13'!$B$1:$C$161,2,0),0)</f>
        <v>0</v>
      </c>
      <c r="AE73" s="41" t="str">
        <f>IFERROR(__xludf.DUMMYFUNCTION("""COMPUTED_VALUE"""),"BBH 75")</f>
        <v>BBH 75</v>
      </c>
      <c r="AF73" s="51">
        <f t="shared" si="2"/>
        <v>3075.686537</v>
      </c>
      <c r="AG73" s="112">
        <f>IFERROR(VLOOKUP($AE73,'RoC1'!$A$1:$C$160,3,0),0)</f>
        <v>0</v>
      </c>
      <c r="AH73" s="112">
        <f>IFERROR(VLOOKUP($AE73,'RoC2'!$A$1:$C$160,3,0),0)</f>
        <v>759.6492412</v>
      </c>
      <c r="AI73" s="112">
        <f>IFERROR(VLOOKUP($AE73,'RoC3'!$A$1:$C$160,3,0),0)</f>
        <v>0</v>
      </c>
      <c r="AJ73" s="112">
        <f>IFERROR(VLOOKUP($AE73,'RoC4'!$A$1:$C$160,3,0),0)</f>
        <v>15.5568488</v>
      </c>
      <c r="AK73" s="112">
        <f>IFERROR(VLOOKUP($AE73,'RoC5'!$A$1:$C$160,3,0),0)</f>
        <v>466.0558405</v>
      </c>
      <c r="AL73" s="112">
        <f>IFERROR(VLOOKUP($AE73,'RoC6'!$A$1:$C$160,3,0),0)</f>
        <v>306.1933676</v>
      </c>
      <c r="AM73" s="112">
        <f>IFERROR(VLOOKUP($AE73,'RoC7'!$A$1:$C$160,3,0),0)</f>
        <v>460.6259045</v>
      </c>
      <c r="AN73" s="112">
        <f>IFERROR(VLOOKUP($AE73,'RoC8'!$A$1:$C$160,3,0),0)</f>
        <v>45.48747805</v>
      </c>
      <c r="AO73" s="112">
        <f>IFERROR(VLOOKUP($AE73,'RoC9'!$A$1:$C$160,3,0),0)</f>
        <v>331.0453695</v>
      </c>
      <c r="AP73" s="112">
        <f>IFERROR(VLOOKUP($AE73,'RoC10'!$A$1:$C$160,3,0),0)</f>
        <v>0</v>
      </c>
      <c r="AQ73" s="112">
        <f>IFERROR(VLOOKUP($AE73,'RoC11'!$A$1:$C$160,3,0),0)</f>
        <v>0</v>
      </c>
      <c r="AR73" s="58">
        <f>IFERROR(VLOOKUP($AE73,'RoC12'!$A$1:$C$160,3,0),0)</f>
        <v>691.0724873</v>
      </c>
      <c r="AS73" s="58">
        <f>IFERROR(VLOOKUP($AE73,'RoC13'!$A$1:$C$160,3,0),0)</f>
        <v>0</v>
      </c>
    </row>
    <row r="74" ht="15.75" customHeight="1">
      <c r="A74" s="41">
        <f t="shared" si="1"/>
        <v>73</v>
      </c>
      <c r="B74" s="41" t="s">
        <v>147</v>
      </c>
      <c r="C74" s="51">
        <v>1483.0135940001703</v>
      </c>
      <c r="D74" s="110"/>
      <c r="E74" s="111" t="str">
        <f>IFERROR(VLOOKUP($B74,'RoC1'!$A$1:$B$160,2,0),"0")</f>
        <v>0</v>
      </c>
      <c r="F74" s="112">
        <f>IFERROR(VLOOKUP(E74,'RoC1'!$B$1:$C$160,2,0),0)</f>
        <v>0</v>
      </c>
      <c r="G74" s="111">
        <f>IFERROR(VLOOKUP($B74,'RoC2'!$A$1:$B$161,2,0),"0")</f>
        <v>3</v>
      </c>
      <c r="H74" s="112">
        <f>IFERROR(VLOOKUP(G74,'RoC2'!$B$1:$C$161,2,0),0)</f>
        <v>1099.730088</v>
      </c>
      <c r="I74" s="111">
        <f>IFERROR(VLOOKUP($B74,'RoC3'!$A$1:$B$161,2,0),0)</f>
        <v>29</v>
      </c>
      <c r="J74" s="112">
        <f>IFERROR(VLOOKUP(I74,'RoC3'!$B$1:$C$161,2,0),0)</f>
        <v>383.2835061</v>
      </c>
      <c r="K74" s="111">
        <f>IFERROR(VLOOKUP($B74,'RoC4'!$A$1:$B$161,2,0),0)</f>
        <v>0</v>
      </c>
      <c r="L74" s="112">
        <f>IFERROR(VLOOKUP(K74,'RoC4'!$B$1:$C$161,2,0),0)</f>
        <v>0</v>
      </c>
      <c r="M74" s="111">
        <f>IFERROR(VLOOKUP($B74,'RoC5'!$A$1:$B$161,2,0),0)</f>
        <v>0</v>
      </c>
      <c r="N74" s="112">
        <f>IFERROR(VLOOKUP(M74,'RoC5'!$B$1:$C$161,2,0),0)</f>
        <v>0</v>
      </c>
      <c r="O74" s="111">
        <f>IFERROR(VLOOKUP($B74,'RoC6'!$A$1:$B$161,2,0),0)</f>
        <v>0</v>
      </c>
      <c r="P74" s="112">
        <f>IFERROR(VLOOKUP(O74,'RoC6'!$B$1:$C$161,2,0),0)</f>
        <v>0</v>
      </c>
      <c r="Q74" s="111">
        <f>IFERROR(VLOOKUP($B74,'RoC7'!$A$1:$B$161,2,0),0)</f>
        <v>0</v>
      </c>
      <c r="R74" s="112">
        <f>IFERROR(VLOOKUP(Q74,'RoC7'!$B$1:$C$161,2,0),0)</f>
        <v>0</v>
      </c>
      <c r="S74" s="111">
        <f>IFERROR(VLOOKUP($B74,'RoC8'!$A$1:$B$161,2,0),0)</f>
        <v>0</v>
      </c>
      <c r="T74" s="112">
        <f>IFERROR(VLOOKUP(S74,'RoC8'!$B$1:$C$161,2,0),0)</f>
        <v>0</v>
      </c>
      <c r="U74" s="111">
        <f>IFERROR(VLOOKUP($B74,'RoC9'!$A$1:$B$161,2,0),0)</f>
        <v>0</v>
      </c>
      <c r="V74" s="112">
        <f>IFERROR(VLOOKUP(U74,'RoC9'!$B$1:$C$161,2,0),0)</f>
        <v>0</v>
      </c>
      <c r="W74" s="111">
        <f>IFERROR(VLOOKUP($B74,'RoC10'!$A$1:$B$161,2,0),0)</f>
        <v>0</v>
      </c>
      <c r="X74" s="112">
        <f>IFERROR(VLOOKUP(W74,'RoC10'!$B$1:$C$161,2,0),0)</f>
        <v>0</v>
      </c>
      <c r="Y74" s="111">
        <f>IFERROR(VLOOKUP($B74,'RoC11'!$A$1:$B$161,2,0),0)</f>
        <v>0</v>
      </c>
      <c r="Z74" s="112">
        <f>IFERROR(VLOOKUP(Y74,'RoC11'!$B$1:$C$161,2,0),0)</f>
        <v>0</v>
      </c>
      <c r="AA74" s="55">
        <f>IFERROR(VLOOKUP($B74,'RoC12'!$A$1:$B$161,2,0),0)</f>
        <v>0</v>
      </c>
      <c r="AB74" s="58">
        <f>IFERROR(VLOOKUP(AA74,'RoC12'!$B$1:$C$161,2,0),0)</f>
        <v>0</v>
      </c>
      <c r="AC74" s="55">
        <f>IFERROR(VLOOKUP($B74,'RoC13'!$A$1:$B$161,2,0),0)</f>
        <v>0</v>
      </c>
      <c r="AD74" s="58">
        <f>IFERROR(VLOOKUP(AC74,'RoC13'!$B$1:$C$161,2,0),0)</f>
        <v>0</v>
      </c>
      <c r="AE74" s="41" t="str">
        <f>IFERROR(__xludf.DUMMYFUNCTION("""COMPUTED_VALUE"""),"marypops64")</f>
        <v>marypops64</v>
      </c>
      <c r="AF74" s="51">
        <f t="shared" si="2"/>
        <v>2464.510949</v>
      </c>
      <c r="AG74" s="112">
        <f>IFERROR(VLOOKUP($AE74,'RoC1'!$A$1:$C$160,3,0),0)</f>
        <v>0</v>
      </c>
      <c r="AH74" s="112">
        <f>IFERROR(VLOOKUP($AE74,'RoC2'!$A$1:$C$160,3,0),0)</f>
        <v>698.3969075</v>
      </c>
      <c r="AI74" s="112">
        <f>IFERROR(VLOOKUP($AE74,'RoC3'!$A$1:$C$160,3,0),0)</f>
        <v>0</v>
      </c>
      <c r="AJ74" s="112">
        <f>IFERROR(VLOOKUP($AE74,'RoC4'!$A$1:$C$160,3,0),0)</f>
        <v>323.7555173</v>
      </c>
      <c r="AK74" s="112">
        <f>IFERROR(VLOOKUP($AE74,'RoC5'!$A$1:$C$160,3,0),0)</f>
        <v>24.90652389</v>
      </c>
      <c r="AL74" s="112">
        <f>IFERROR(VLOOKUP($AE74,'RoC6'!$A$1:$C$160,3,0),0)</f>
        <v>0</v>
      </c>
      <c r="AM74" s="112">
        <f>IFERROR(VLOOKUP($AE74,'RoC7'!$A$1:$C$160,3,0),0)</f>
        <v>366.6751224</v>
      </c>
      <c r="AN74" s="112">
        <f>IFERROR(VLOOKUP($AE74,'RoC8'!$A$1:$C$160,3,0),0)</f>
        <v>318.8174251</v>
      </c>
      <c r="AO74" s="112">
        <f>IFERROR(VLOOKUP($AE74,'RoC9'!$A$1:$C$160,3,0),0)</f>
        <v>731.9594528</v>
      </c>
      <c r="AP74" s="112">
        <f>IFERROR(VLOOKUP($AE74,'RoC10'!$A$1:$C$160,3,0),0)</f>
        <v>0</v>
      </c>
      <c r="AQ74" s="112">
        <f>IFERROR(VLOOKUP($AE74,'RoC11'!$A$1:$C$160,3,0),0)</f>
        <v>0</v>
      </c>
      <c r="AR74" s="58">
        <f>IFERROR(VLOOKUP($AE74,'RoC12'!$A$1:$C$160,3,0),0)</f>
        <v>0</v>
      </c>
      <c r="AS74" s="58">
        <f>IFERROR(VLOOKUP($AE74,'RoC13'!$A$1:$C$160,3,0),0)</f>
        <v>0</v>
      </c>
    </row>
    <row r="75" ht="15.75" customHeight="1">
      <c r="A75" s="41">
        <f t="shared" si="1"/>
        <v>74</v>
      </c>
      <c r="B75" s="87" t="s">
        <v>116</v>
      </c>
      <c r="C75" s="51">
        <v>1463.524549638094</v>
      </c>
      <c r="D75" s="110"/>
      <c r="E75" s="111" t="str">
        <f>IFERROR(VLOOKUP($B75,'RoC1'!$A$1:$B$160,2,0),"0")</f>
        <v>0</v>
      </c>
      <c r="F75" s="112">
        <f>IFERROR(VLOOKUP(E75,'RoC1'!$B$1:$C$160,2,0),0)</f>
        <v>0</v>
      </c>
      <c r="G75" s="111" t="str">
        <f>IFERROR(VLOOKUP($B75,'RoC2'!$A$1:$B$161,2,0),"0")</f>
        <v>0</v>
      </c>
      <c r="H75" s="112">
        <f>IFERROR(VLOOKUP(G75,'RoC2'!$B$1:$C$161,2,0),0)</f>
        <v>0</v>
      </c>
      <c r="I75" s="111">
        <f>IFERROR(VLOOKUP($B75,'RoC3'!$A$1:$B$161,2,0),0)</f>
        <v>0</v>
      </c>
      <c r="J75" s="112">
        <f>IFERROR(VLOOKUP(I75,'RoC3'!$B$1:$C$161,2,0),0)</f>
        <v>0</v>
      </c>
      <c r="K75" s="111">
        <f>IFERROR(VLOOKUP($B75,'RoC4'!$A$1:$B$161,2,0),0)</f>
        <v>0</v>
      </c>
      <c r="L75" s="112">
        <f>IFERROR(VLOOKUP(K75,'RoC4'!$B$1:$C$161,2,0),0)</f>
        <v>0</v>
      </c>
      <c r="M75" s="111">
        <f>IFERROR(VLOOKUP($B75,'RoC5'!$A$1:$B$161,2,0),0)</f>
        <v>0</v>
      </c>
      <c r="N75" s="112">
        <f>IFERROR(VLOOKUP(M75,'RoC5'!$B$1:$C$161,2,0),0)</f>
        <v>0</v>
      </c>
      <c r="O75" s="111">
        <f>IFERROR(VLOOKUP($B75,'RoC6'!$A$1:$B$161,2,0),0)</f>
        <v>0</v>
      </c>
      <c r="P75" s="112">
        <f>IFERROR(VLOOKUP(O75,'RoC6'!$B$1:$C$161,2,0),0)</f>
        <v>0</v>
      </c>
      <c r="Q75" s="111">
        <f>IFERROR(VLOOKUP($B75,'RoC7'!$A$1:$B$161,2,0),0)</f>
        <v>42</v>
      </c>
      <c r="R75" s="112">
        <f>IFERROR(VLOOKUP(Q75,'RoC7'!$B$1:$C$161,2,0),0)</f>
        <v>172.1892554</v>
      </c>
      <c r="S75" s="111">
        <f>IFERROR(VLOOKUP($B75,'RoC8'!$A$1:$B$161,2,0),0)</f>
        <v>39</v>
      </c>
      <c r="T75" s="112">
        <f>IFERROR(VLOOKUP(S75,'RoC8'!$B$1:$C$161,2,0),0)</f>
        <v>197.3713622</v>
      </c>
      <c r="U75" s="111">
        <f>IFERROR(VLOOKUP($B75,'RoC9'!$A$1:$B$161,2,0),0)</f>
        <v>33</v>
      </c>
      <c r="V75" s="112">
        <f>IFERROR(VLOOKUP(U75,'RoC9'!$B$1:$C$161,2,0),0)</f>
        <v>293.8641863</v>
      </c>
      <c r="W75" s="111">
        <f>IFERROR(VLOOKUP($B75,'RoC10'!$A$1:$B$161,2,0),0)</f>
        <v>50</v>
      </c>
      <c r="X75" s="112">
        <f>IFERROR(VLOOKUP(W75,'RoC10'!$B$1:$C$161,2,0),0)</f>
        <v>99.49748683</v>
      </c>
      <c r="Y75" s="111">
        <f>IFERROR(VLOOKUP($B75,'RoC11'!$A$1:$B$161,2,0),0)</f>
        <v>35</v>
      </c>
      <c r="Z75" s="112">
        <f>IFERROR(VLOOKUP(Y75,'RoC11'!$B$1:$C$161,2,0),0)</f>
        <v>163.1635959</v>
      </c>
      <c r="AA75" s="55">
        <f>IFERROR(VLOOKUP($B75,'RoC12'!$A$1:$B$161,2,0),0)</f>
        <v>13</v>
      </c>
      <c r="AB75" s="58">
        <f>IFERROR(VLOOKUP(AA75,'RoC12'!$B$1:$C$161,2,0),0)</f>
        <v>537.438663</v>
      </c>
      <c r="AC75" s="55">
        <f>IFERROR(VLOOKUP($B75,'RoC13'!$A$1:$B$161,2,0),0)</f>
        <v>0</v>
      </c>
      <c r="AD75" s="58">
        <f>IFERROR(VLOOKUP(AC75,'RoC13'!$B$1:$C$161,2,0),0)</f>
        <v>0</v>
      </c>
      <c r="AE75" s="87" t="str">
        <f>IFERROR(__xludf.DUMMYFUNCTION("""COMPUTED_VALUE"""),"belussac")</f>
        <v>belussac</v>
      </c>
      <c r="AF75" s="51">
        <f t="shared" si="2"/>
        <v>2729.747071</v>
      </c>
      <c r="AG75" s="112">
        <f>IFERROR(VLOOKUP($AE75,'RoC1'!$A$1:$C$160,3,0),0)</f>
        <v>0</v>
      </c>
      <c r="AH75" s="112">
        <f>IFERROR(VLOOKUP($AE75,'RoC2'!$A$1:$C$160,3,0),0)</f>
        <v>671.5866113</v>
      </c>
      <c r="AI75" s="112">
        <f>IFERROR(VLOOKUP($AE75,'RoC3'!$A$1:$C$160,3,0),0)</f>
        <v>0</v>
      </c>
      <c r="AJ75" s="112">
        <f>IFERROR(VLOOKUP($AE75,'RoC4'!$A$1:$C$160,3,0),0)</f>
        <v>1094.991283</v>
      </c>
      <c r="AK75" s="112">
        <f>IFERROR(VLOOKUP($AE75,'RoC5'!$A$1:$C$160,3,0),0)</f>
        <v>41.85827476</v>
      </c>
      <c r="AL75" s="112">
        <f>IFERROR(VLOOKUP($AE75,'RoC6'!$A$1:$C$160,3,0),0)</f>
        <v>0</v>
      </c>
      <c r="AM75" s="112">
        <f>IFERROR(VLOOKUP($AE75,'RoC7'!$A$1:$C$160,3,0),0)</f>
        <v>151.2873721</v>
      </c>
      <c r="AN75" s="112">
        <f>IFERROR(VLOOKUP($AE75,'RoC8'!$A$1:$C$160,3,0),0)</f>
        <v>292.6428398</v>
      </c>
      <c r="AO75" s="112">
        <f>IFERROR(VLOOKUP($AE75,'RoC9'!$A$1:$C$160,3,0),0)</f>
        <v>477.3806901</v>
      </c>
      <c r="AP75" s="112">
        <f>IFERROR(VLOOKUP($AE75,'RoC10'!$A$1:$C$160,3,0),0)</f>
        <v>0</v>
      </c>
      <c r="AQ75" s="112">
        <f>IFERROR(VLOOKUP($AE75,'RoC11'!$A$1:$C$160,3,0),0)</f>
        <v>0</v>
      </c>
      <c r="AR75" s="58">
        <f>IFERROR(VLOOKUP($AE75,'RoC12'!$A$1:$C$160,3,0),0)</f>
        <v>0</v>
      </c>
      <c r="AS75" s="58">
        <f>IFERROR(VLOOKUP($AE75,'RoC13'!$A$1:$C$160,3,0),0)</f>
        <v>0</v>
      </c>
    </row>
    <row r="76" ht="15.75" customHeight="1">
      <c r="A76" s="41">
        <f t="shared" si="1"/>
        <v>75</v>
      </c>
      <c r="B76" s="83" t="s">
        <v>112</v>
      </c>
      <c r="C76" s="51">
        <v>1458.2178074174926</v>
      </c>
      <c r="D76" s="110"/>
      <c r="E76" s="111">
        <f>IFERROR(VLOOKUP($B76,'RoC1'!$A$1:$B$160,2,0),"0")</f>
        <v>29</v>
      </c>
      <c r="F76" s="112">
        <f>IFERROR(VLOOKUP(E76,'RoC1'!$B$1:$C$160,2,0),0)</f>
        <v>372.5998935</v>
      </c>
      <c r="G76" s="111">
        <f>IFERROR(VLOOKUP($B76,'RoC2'!$A$1:$B$161,2,0),"0")</f>
        <v>58</v>
      </c>
      <c r="H76" s="112">
        <f>IFERROR(VLOOKUP(G76,'RoC2'!$B$1:$C$161,2,0),0)</f>
        <v>87.40940664</v>
      </c>
      <c r="I76" s="111">
        <f>IFERROR(VLOOKUP($B76,'RoC3'!$A$1:$B$161,2,0),0)</f>
        <v>47</v>
      </c>
      <c r="J76" s="112">
        <f>IFERROR(VLOOKUP(I76,'RoC3'!$B$1:$C$161,2,0),0)</f>
        <v>190.5632474</v>
      </c>
      <c r="K76" s="111">
        <f>IFERROR(VLOOKUP($B76,'RoC4'!$A$1:$B$161,2,0),0)</f>
        <v>63</v>
      </c>
      <c r="L76" s="112">
        <f>IFERROR(VLOOKUP(K76,'RoC4'!$B$1:$C$161,2,0),0)</f>
        <v>39.34707796</v>
      </c>
      <c r="M76" s="111">
        <f>IFERROR(VLOOKUP($B76,'RoC5'!$A$1:$B$161,2,0),0)</f>
        <v>55</v>
      </c>
      <c r="N76" s="112">
        <f>IFERROR(VLOOKUP(M76,'RoC5'!$B$1:$C$161,2,0),0)</f>
        <v>76.67895048</v>
      </c>
      <c r="O76" s="111">
        <f>IFERROR(VLOOKUP($B76,'RoC6'!$A$1:$B$161,2,0),0)</f>
        <v>55</v>
      </c>
      <c r="P76" s="112">
        <f>IFERROR(VLOOKUP(O76,'RoC6'!$B$1:$C$161,2,0),0)</f>
        <v>84.21386767</v>
      </c>
      <c r="Q76" s="111">
        <f>IFERROR(VLOOKUP($B76,'RoC7'!$A$1:$B$161,2,0),0)</f>
        <v>51</v>
      </c>
      <c r="R76" s="112">
        <f>IFERROR(VLOOKUP(Q76,'RoC7'!$B$1:$C$161,2,0),0)</f>
        <v>82.01548001</v>
      </c>
      <c r="S76" s="111">
        <f>IFERROR(VLOOKUP($B76,'RoC8'!$A$1:$B$161,2,0),0)</f>
        <v>46</v>
      </c>
      <c r="T76" s="112">
        <f>IFERROR(VLOOKUP(S76,'RoC8'!$B$1:$C$161,2,0),0)</f>
        <v>123.1045738</v>
      </c>
      <c r="U76" s="111">
        <f>IFERROR(VLOOKUP($B76,'RoC9'!$A$1:$B$161,2,0),0)</f>
        <v>39</v>
      </c>
      <c r="V76" s="112">
        <f>IFERROR(VLOOKUP(U76,'RoC9'!$B$1:$C$161,2,0),0)</f>
        <v>225.4753041</v>
      </c>
      <c r="W76" s="111">
        <f>IFERROR(VLOOKUP($B76,'RoC10'!$A$1:$B$161,2,0),0)</f>
        <v>55</v>
      </c>
      <c r="X76" s="112">
        <f>IFERROR(VLOOKUP(W76,'RoC10'!$B$1:$C$161,2,0),0)</f>
        <v>52.99348796</v>
      </c>
      <c r="Y76" s="111">
        <f>IFERROR(VLOOKUP($B76,'RoC11'!$A$1:$B$161,2,0),0)</f>
        <v>48</v>
      </c>
      <c r="Z76" s="112">
        <f>IFERROR(VLOOKUP(Y76,'RoC11'!$B$1:$C$161,2,0),0)</f>
        <v>10.76965854</v>
      </c>
      <c r="AA76" s="55">
        <f>IFERROR(VLOOKUP($B76,'RoC12'!$A$1:$B$161,2,0),0)</f>
        <v>35</v>
      </c>
      <c r="AB76" s="58">
        <f>IFERROR(VLOOKUP(AA76,'RoC12'!$B$1:$C$161,2,0),0)</f>
        <v>163.1635959</v>
      </c>
      <c r="AC76" s="55">
        <f>IFERROR(VLOOKUP($B76,'RoC13'!$A$1:$B$161,2,0),0)</f>
        <v>0</v>
      </c>
      <c r="AD76" s="58">
        <f>IFERROR(VLOOKUP(AC76,'RoC13'!$B$1:$C$161,2,0),0)</f>
        <v>0</v>
      </c>
      <c r="AE76" s="83" t="str">
        <f>IFERROR(__xludf.DUMMYFUNCTION("""COMPUTED_VALUE"""),"FridAKahlo")</f>
        <v>FridAKahlo</v>
      </c>
      <c r="AF76" s="51">
        <f t="shared" si="2"/>
        <v>3866.815208</v>
      </c>
      <c r="AG76" s="112">
        <f>IFERROR(VLOOKUP($AE76,'RoC1'!$A$1:$C$160,3,0),0)</f>
        <v>0</v>
      </c>
      <c r="AH76" s="112">
        <f>IFERROR(VLOOKUP($AE76,'RoC2'!$A$1:$C$160,3,0),0)</f>
        <v>581.1233944</v>
      </c>
      <c r="AI76" s="112">
        <f>IFERROR(VLOOKUP($AE76,'RoC3'!$A$1:$C$160,3,0),0)</f>
        <v>496.5660569</v>
      </c>
      <c r="AJ76" s="112">
        <f>IFERROR(VLOOKUP($AE76,'RoC4'!$A$1:$C$160,3,0),0)</f>
        <v>335.5773383</v>
      </c>
      <c r="AK76" s="112">
        <f>IFERROR(VLOOKUP($AE76,'RoC5'!$A$1:$C$160,3,0),0)</f>
        <v>122.1546089</v>
      </c>
      <c r="AL76" s="112">
        <f>IFERROR(VLOOKUP($AE76,'RoC6'!$A$1:$C$160,3,0),0)</f>
        <v>989.2114238</v>
      </c>
      <c r="AM76" s="112">
        <f>IFERROR(VLOOKUP($AE76,'RoC7'!$A$1:$C$160,3,0),0)</f>
        <v>312.1668677</v>
      </c>
      <c r="AN76" s="112">
        <f>IFERROR(VLOOKUP($AE76,'RoC8'!$A$1:$C$160,3,0),0)</f>
        <v>54.84064798</v>
      </c>
      <c r="AO76" s="112">
        <f>IFERROR(VLOOKUP($AE76,'RoC9'!$A$1:$C$160,3,0),0)</f>
        <v>133.7934464</v>
      </c>
      <c r="AP76" s="112">
        <f>IFERROR(VLOOKUP($AE76,'RoC10'!$A$1:$C$160,3,0),0)</f>
        <v>521.1975593</v>
      </c>
      <c r="AQ76" s="112">
        <f>IFERROR(VLOOKUP($AE76,'RoC11'!$A$1:$C$160,3,0),0)</f>
        <v>0</v>
      </c>
      <c r="AR76" s="58">
        <f>IFERROR(VLOOKUP($AE76,'RoC12'!$A$1:$C$160,3,0),0)</f>
        <v>320.1838642</v>
      </c>
      <c r="AS76" s="58">
        <f>IFERROR(VLOOKUP($AE76,'RoC13'!$A$1:$C$160,3,0),0)</f>
        <v>0</v>
      </c>
    </row>
    <row r="77" ht="15.75" customHeight="1">
      <c r="A77" s="41">
        <f t="shared" si="1"/>
        <v>76</v>
      </c>
      <c r="B77" s="41" t="s">
        <v>99</v>
      </c>
      <c r="C77" s="51">
        <v>1447.5087150989698</v>
      </c>
      <c r="D77" s="110"/>
      <c r="E77" s="111" t="str">
        <f>IFERROR(VLOOKUP($B77,'RoC1'!$A$1:$B$160,2,0),"0")</f>
        <v>0</v>
      </c>
      <c r="F77" s="112">
        <f>IFERROR(VLOOKUP(E77,'RoC1'!$B$1:$C$160,2,0),0)</f>
        <v>0</v>
      </c>
      <c r="G77" s="111" t="str">
        <f>IFERROR(VLOOKUP($B77,'RoC2'!$A$1:$B$161,2,0),"0")</f>
        <v>0</v>
      </c>
      <c r="H77" s="112">
        <f>IFERROR(VLOOKUP(G77,'RoC2'!$B$1:$C$161,2,0),0)</f>
        <v>0</v>
      </c>
      <c r="I77" s="111">
        <f>IFERROR(VLOOKUP($B77,'RoC3'!$A$1:$B$161,2,0),0)</f>
        <v>0</v>
      </c>
      <c r="J77" s="112">
        <f>IFERROR(VLOOKUP(I77,'RoC3'!$B$1:$C$161,2,0),0)</f>
        <v>0</v>
      </c>
      <c r="K77" s="111">
        <f>IFERROR(VLOOKUP($B77,'RoC4'!$A$1:$B$161,2,0),0)</f>
        <v>28</v>
      </c>
      <c r="L77" s="112">
        <f>IFERROR(VLOOKUP(K77,'RoC4'!$B$1:$C$161,2,0),0)</f>
        <v>385.5210555</v>
      </c>
      <c r="M77" s="111">
        <f>IFERROR(VLOOKUP($B77,'RoC5'!$A$1:$B$161,2,0),0)</f>
        <v>0</v>
      </c>
      <c r="N77" s="112">
        <f>IFERROR(VLOOKUP(M77,'RoC5'!$B$1:$C$161,2,0),0)</f>
        <v>0</v>
      </c>
      <c r="O77" s="111">
        <f>IFERROR(VLOOKUP($B77,'RoC6'!$A$1:$B$161,2,0),0)</f>
        <v>34</v>
      </c>
      <c r="P77" s="112">
        <f>IFERROR(VLOOKUP(O77,'RoC6'!$B$1:$C$161,2,0),0)</f>
        <v>294.4192828</v>
      </c>
      <c r="Q77" s="111">
        <f>IFERROR(VLOOKUP($B77,'RoC7'!$A$1:$B$161,2,0),0)</f>
        <v>56</v>
      </c>
      <c r="R77" s="112">
        <f>IFERROR(VLOOKUP(Q77,'RoC7'!$B$1:$C$161,2,0),0)</f>
        <v>35.60892396</v>
      </c>
      <c r="S77" s="111">
        <f>IFERROR(VLOOKUP($B77,'RoC8'!$A$1:$B$161,2,0),0)</f>
        <v>0</v>
      </c>
      <c r="T77" s="112">
        <f>IFERROR(VLOOKUP(S77,'RoC8'!$B$1:$C$161,2,0),0)</f>
        <v>0</v>
      </c>
      <c r="U77" s="111">
        <f>IFERROR(VLOOKUP($B77,'RoC9'!$A$1:$B$161,2,0),0)</f>
        <v>0</v>
      </c>
      <c r="V77" s="112">
        <f>IFERROR(VLOOKUP(U77,'RoC9'!$B$1:$C$161,2,0),0)</f>
        <v>0</v>
      </c>
      <c r="W77" s="111">
        <f>IFERROR(VLOOKUP($B77,'RoC10'!$A$1:$B$161,2,0),0)</f>
        <v>0</v>
      </c>
      <c r="X77" s="112">
        <f>IFERROR(VLOOKUP(W77,'RoC10'!$B$1:$C$161,2,0),0)</f>
        <v>0</v>
      </c>
      <c r="Y77" s="111">
        <f>IFERROR(VLOOKUP($B77,'RoC11'!$A$1:$B$161,2,0),0)</f>
        <v>7</v>
      </c>
      <c r="Z77" s="112">
        <f>IFERROR(VLOOKUP(Y77,'RoC11'!$B$1:$C$161,2,0),0)</f>
        <v>731.9594528</v>
      </c>
      <c r="AA77" s="55">
        <f>IFERROR(VLOOKUP($B77,'RoC12'!$A$1:$B$161,2,0),0)</f>
        <v>0</v>
      </c>
      <c r="AB77" s="58">
        <f>IFERROR(VLOOKUP(AA77,'RoC12'!$B$1:$C$161,2,0),0)</f>
        <v>0</v>
      </c>
      <c r="AC77" s="55">
        <f>IFERROR(VLOOKUP($B77,'RoC13'!$A$1:$B$161,2,0),0)</f>
        <v>0</v>
      </c>
      <c r="AD77" s="58">
        <f>IFERROR(VLOOKUP(AC77,'RoC13'!$B$1:$C$161,2,0),0)</f>
        <v>0</v>
      </c>
      <c r="AE77" s="41" t="str">
        <f>IFERROR(__xludf.DUMMYFUNCTION("""COMPUTED_VALUE"""),"Fishtipanda")</f>
        <v>Fishtipanda</v>
      </c>
      <c r="AF77" s="51">
        <f t="shared" si="2"/>
        <v>2272.347389</v>
      </c>
      <c r="AG77" s="112">
        <f>IFERROR(VLOOKUP($AE77,'RoC1'!$A$1:$C$160,3,0),0)</f>
        <v>0</v>
      </c>
      <c r="AH77" s="112">
        <f>IFERROR(VLOOKUP($AE77,'RoC2'!$A$1:$C$160,3,0),0)</f>
        <v>353.1552432</v>
      </c>
      <c r="AI77" s="112">
        <f>IFERROR(VLOOKUP($AE77,'RoC3'!$A$1:$C$160,3,0),0)</f>
        <v>228.7348948</v>
      </c>
      <c r="AJ77" s="112">
        <f>IFERROR(VLOOKUP($AE77,'RoC4'!$A$1:$C$160,3,0),0)</f>
        <v>236.5622373</v>
      </c>
      <c r="AK77" s="112">
        <f>IFERROR(VLOOKUP($AE77,'RoC5'!$A$1:$C$160,3,0),0)</f>
        <v>363.1092528</v>
      </c>
      <c r="AL77" s="112">
        <f>IFERROR(VLOOKUP($AE77,'RoC6'!$A$1:$C$160,3,0),0)</f>
        <v>0</v>
      </c>
      <c r="AM77" s="112">
        <f>IFERROR(VLOOKUP($AE77,'RoC7'!$A$1:$C$160,3,0),0)</f>
        <v>0</v>
      </c>
      <c r="AN77" s="112">
        <f>IFERROR(VLOOKUP($AE77,'RoC8'!$A$1:$C$160,3,0),0)</f>
        <v>255.3233736</v>
      </c>
      <c r="AO77" s="112">
        <f>IFERROR(VLOOKUP($AE77,'RoC9'!$A$1:$C$160,3,0),0)</f>
        <v>767.7928864</v>
      </c>
      <c r="AP77" s="112">
        <f>IFERROR(VLOOKUP($AE77,'RoC10'!$A$1:$C$160,3,0),0)</f>
        <v>35.01492533</v>
      </c>
      <c r="AQ77" s="112">
        <f>IFERROR(VLOOKUP($AE77,'RoC11'!$A$1:$C$160,3,0),0)</f>
        <v>32.65457533</v>
      </c>
      <c r="AR77" s="58">
        <f>IFERROR(VLOOKUP($AE77,'RoC12'!$A$1:$C$160,3,0),0)</f>
        <v>0</v>
      </c>
      <c r="AS77" s="58">
        <f>IFERROR(VLOOKUP($AE77,'RoC13'!$A$1:$C$160,3,0),0)</f>
        <v>0</v>
      </c>
    </row>
    <row r="78" ht="15.75" customHeight="1">
      <c r="A78" s="41">
        <f t="shared" si="1"/>
        <v>77</v>
      </c>
      <c r="B78" s="90" t="s">
        <v>138</v>
      </c>
      <c r="C78" s="51">
        <v>1433.7640055330562</v>
      </c>
      <c r="D78" s="110"/>
      <c r="E78" s="111">
        <f>IFERROR(VLOOKUP($B78,'RoC1'!$A$1:$B$160,2,0),"0")</f>
        <v>61</v>
      </c>
      <c r="F78" s="112">
        <f>IFERROR(VLOOKUP(E78,'RoC1'!$B$1:$C$160,2,0),0)</f>
        <v>55.53198531</v>
      </c>
      <c r="G78" s="111">
        <f>IFERROR(VLOOKUP($B78,'RoC2'!$A$1:$B$161,2,0),"0")</f>
        <v>38</v>
      </c>
      <c r="H78" s="112">
        <f>IFERROR(VLOOKUP(G78,'RoC2'!$B$1:$C$161,2,0),0)</f>
        <v>273.803049</v>
      </c>
      <c r="I78" s="111">
        <f>IFERROR(VLOOKUP($B78,'RoC3'!$A$1:$B$161,2,0),0)</f>
        <v>50</v>
      </c>
      <c r="J78" s="112">
        <f>IFERROR(VLOOKUP(I78,'RoC3'!$B$1:$C$161,2,0),0)</f>
        <v>163.1635959</v>
      </c>
      <c r="K78" s="111">
        <f>IFERROR(VLOOKUP($B78,'RoC4'!$A$1:$B$161,2,0),0)</f>
        <v>56</v>
      </c>
      <c r="L78" s="112">
        <f>IFERROR(VLOOKUP(K78,'RoC4'!$B$1:$C$161,2,0),0)</f>
        <v>97.25498208</v>
      </c>
      <c r="M78" s="111">
        <f>IFERROR(VLOOKUP($B78,'RoC5'!$A$1:$B$161,2,0),0)</f>
        <v>34</v>
      </c>
      <c r="N78" s="112">
        <f>IFERROR(VLOOKUP(M78,'RoC5'!$B$1:$C$161,2,0),0)</f>
        <v>288.2543357</v>
      </c>
      <c r="O78" s="111">
        <f>IFERROR(VLOOKUP($B78,'RoC6'!$A$1:$B$161,2,0),0)</f>
        <v>0</v>
      </c>
      <c r="P78" s="112">
        <f>IFERROR(VLOOKUP(O78,'RoC6'!$B$1:$C$161,2,0),0)</f>
        <v>0</v>
      </c>
      <c r="Q78" s="111">
        <f>IFERROR(VLOOKUP($B78,'RoC7'!$A$1:$B$161,2,0),0)</f>
        <v>0</v>
      </c>
      <c r="R78" s="112">
        <f>IFERROR(VLOOKUP(Q78,'RoC7'!$B$1:$C$161,2,0),0)</f>
        <v>0</v>
      </c>
      <c r="S78" s="111">
        <f>IFERROR(VLOOKUP($B78,'RoC8'!$A$1:$B$161,2,0),0)</f>
        <v>35</v>
      </c>
      <c r="T78" s="112">
        <f>IFERROR(VLOOKUP(S78,'RoC8'!$B$1:$C$161,2,0),0)</f>
        <v>243.3405724</v>
      </c>
      <c r="U78" s="111">
        <f>IFERROR(VLOOKUP($B78,'RoC9'!$A$1:$B$161,2,0),0)</f>
        <v>52</v>
      </c>
      <c r="V78" s="112">
        <f>IFERROR(VLOOKUP(U78,'RoC9'!$B$1:$C$161,2,0),0)</f>
        <v>96.17135622</v>
      </c>
      <c r="W78" s="111">
        <f>IFERROR(VLOOKUP($B78,'RoC10'!$A$1:$B$161,2,0),0)</f>
        <v>0</v>
      </c>
      <c r="X78" s="112">
        <f>IFERROR(VLOOKUP(W78,'RoC10'!$B$1:$C$161,2,0),0)</f>
        <v>0</v>
      </c>
      <c r="Y78" s="111">
        <f>IFERROR(VLOOKUP($B78,'RoC11'!$A$1:$B$161,2,0),0)</f>
        <v>31</v>
      </c>
      <c r="Z78" s="112">
        <f>IFERROR(VLOOKUP(Y78,'RoC11'!$B$1:$C$161,2,0),0)</f>
        <v>216.2441289</v>
      </c>
      <c r="AA78" s="55">
        <f>IFERROR(VLOOKUP($B78,'RoC12'!$A$1:$B$161,2,0),0)</f>
        <v>0</v>
      </c>
      <c r="AB78" s="58">
        <f>IFERROR(VLOOKUP(AA78,'RoC12'!$B$1:$C$161,2,0),0)</f>
        <v>0</v>
      </c>
      <c r="AC78" s="55">
        <f>IFERROR(VLOOKUP($B78,'RoC13'!$A$1:$B$161,2,0),0)</f>
        <v>0</v>
      </c>
      <c r="AD78" s="58">
        <f>IFERROR(VLOOKUP(AC78,'RoC13'!$B$1:$C$161,2,0),0)</f>
        <v>0</v>
      </c>
      <c r="AE78" s="90" t="str">
        <f>IFERROR(__xludf.DUMMYFUNCTION("""COMPUTED_VALUE"""),"DSCOSTA")</f>
        <v>DSCOSTA</v>
      </c>
      <c r="AF78" s="51">
        <f t="shared" si="2"/>
        <v>618.8554666</v>
      </c>
      <c r="AG78" s="112">
        <f>IFERROR(VLOOKUP($AE78,'RoC1'!$A$1:$C$160,3,0),0)</f>
        <v>0</v>
      </c>
      <c r="AH78" s="112">
        <f>IFERROR(VLOOKUP($AE78,'RoC2'!$A$1:$C$160,3,0),0)</f>
        <v>295.4342214</v>
      </c>
      <c r="AI78" s="112">
        <f>IFERROR(VLOOKUP($AE78,'RoC3'!$A$1:$C$160,3,0),0)</f>
        <v>323.4212452</v>
      </c>
      <c r="AJ78" s="112">
        <f>IFERROR(VLOOKUP($AE78,'RoC4'!$A$1:$C$160,3,0),0)</f>
        <v>0</v>
      </c>
      <c r="AK78" s="112">
        <f>IFERROR(VLOOKUP($AE78,'RoC5'!$A$1:$C$160,3,0),0)</f>
        <v>0</v>
      </c>
      <c r="AL78" s="112">
        <f>IFERROR(VLOOKUP($AE78,'RoC6'!$A$1:$C$160,3,0),0)</f>
        <v>0</v>
      </c>
      <c r="AM78" s="112">
        <f>IFERROR(VLOOKUP($AE78,'RoC7'!$A$1:$C$160,3,0),0)</f>
        <v>0</v>
      </c>
      <c r="AN78" s="112">
        <f>IFERROR(VLOOKUP($AE78,'RoC8'!$A$1:$C$160,3,0),0)</f>
        <v>0</v>
      </c>
      <c r="AO78" s="112">
        <f>IFERROR(VLOOKUP($AE78,'RoC9'!$A$1:$C$160,3,0),0)</f>
        <v>0</v>
      </c>
      <c r="AP78" s="112">
        <f>IFERROR(VLOOKUP($AE78,'RoC10'!$A$1:$C$160,3,0),0)</f>
        <v>0</v>
      </c>
      <c r="AQ78" s="112">
        <f>IFERROR(VLOOKUP($AE78,'RoC11'!$A$1:$C$160,3,0),0)</f>
        <v>0</v>
      </c>
      <c r="AR78" s="58">
        <f>IFERROR(VLOOKUP($AE78,'RoC12'!$A$1:$C$160,3,0),0)</f>
        <v>0</v>
      </c>
      <c r="AS78" s="58">
        <f>IFERROR(VLOOKUP($AE78,'RoC13'!$A$1:$C$160,3,0),0)</f>
        <v>0</v>
      </c>
    </row>
    <row r="79" ht="15.75" customHeight="1">
      <c r="A79" s="41">
        <f t="shared" si="1"/>
        <v>78</v>
      </c>
      <c r="B79" s="83" t="s">
        <v>105</v>
      </c>
      <c r="C79" s="51">
        <v>1326.1850502810328</v>
      </c>
      <c r="D79" s="110"/>
      <c r="E79" s="111" t="str">
        <f>IFERROR(VLOOKUP($B79,'RoC1'!$A$1:$B$160,2,0),"0")</f>
        <v>0</v>
      </c>
      <c r="F79" s="112">
        <f>IFERROR(VLOOKUP(E79,'RoC1'!$B$1:$C$160,2,0),0)</f>
        <v>0</v>
      </c>
      <c r="G79" s="111" t="str">
        <f>IFERROR(VLOOKUP($B79,'RoC2'!$A$1:$B$161,2,0),"0")</f>
        <v>0</v>
      </c>
      <c r="H79" s="112">
        <f>IFERROR(VLOOKUP(G79,'RoC2'!$B$1:$C$161,2,0),0)</f>
        <v>0</v>
      </c>
      <c r="I79" s="111">
        <f>IFERROR(VLOOKUP($B79,'RoC3'!$A$1:$B$161,2,0),0)</f>
        <v>26</v>
      </c>
      <c r="J79" s="112">
        <f>IFERROR(VLOOKUP(I79,'RoC3'!$B$1:$C$161,2,0),0)</f>
        <v>422.7125218</v>
      </c>
      <c r="K79" s="111">
        <f>IFERROR(VLOOKUP($B79,'RoC4'!$A$1:$B$161,2,0),0)</f>
        <v>0</v>
      </c>
      <c r="L79" s="112">
        <f>IFERROR(VLOOKUP(K79,'RoC4'!$B$1:$C$161,2,0),0)</f>
        <v>0</v>
      </c>
      <c r="M79" s="111">
        <f>IFERROR(VLOOKUP($B79,'RoC5'!$A$1:$B$161,2,0),0)</f>
        <v>0</v>
      </c>
      <c r="N79" s="112">
        <f>IFERROR(VLOOKUP(M79,'RoC5'!$B$1:$C$161,2,0),0)</f>
        <v>0</v>
      </c>
      <c r="O79" s="111">
        <f>IFERROR(VLOOKUP($B79,'RoC6'!$A$1:$B$161,2,0),0)</f>
        <v>48</v>
      </c>
      <c r="P79" s="112">
        <f>IFERROR(VLOOKUP(O79,'RoC6'!$B$1:$C$161,2,0),0)</f>
        <v>148.1197253</v>
      </c>
      <c r="Q79" s="111">
        <f>IFERROR(VLOOKUP($B79,'RoC7'!$A$1:$B$161,2,0),0)</f>
        <v>18</v>
      </c>
      <c r="R79" s="112">
        <f>IFERROR(VLOOKUP(Q79,'RoC7'!$B$1:$C$161,2,0),0)</f>
        <v>496.5660569</v>
      </c>
      <c r="S79" s="111">
        <f>IFERROR(VLOOKUP($B79,'RoC8'!$A$1:$B$161,2,0),0)</f>
        <v>0</v>
      </c>
      <c r="T79" s="112">
        <f>IFERROR(VLOOKUP(S79,'RoC8'!$B$1:$C$161,2,0),0)</f>
        <v>0</v>
      </c>
      <c r="U79" s="111">
        <f>IFERROR(VLOOKUP($B79,'RoC9'!$A$1:$B$161,2,0),0)</f>
        <v>0</v>
      </c>
      <c r="V79" s="112">
        <f>IFERROR(VLOOKUP(U79,'RoC9'!$B$1:$C$161,2,0),0)</f>
        <v>0</v>
      </c>
      <c r="W79" s="111">
        <f>IFERROR(VLOOKUP($B79,'RoC10'!$A$1:$B$161,2,0),0)</f>
        <v>0</v>
      </c>
      <c r="X79" s="112">
        <f>IFERROR(VLOOKUP(W79,'RoC10'!$B$1:$C$161,2,0),0)</f>
        <v>0</v>
      </c>
      <c r="Y79" s="111">
        <f>IFERROR(VLOOKUP($B79,'RoC11'!$A$1:$B$161,2,0),0)</f>
        <v>0</v>
      </c>
      <c r="Z79" s="112">
        <f>IFERROR(VLOOKUP(Y79,'RoC11'!$B$1:$C$161,2,0),0)</f>
        <v>0</v>
      </c>
      <c r="AA79" s="55">
        <f>IFERROR(VLOOKUP($B79,'RoC12'!$A$1:$B$161,2,0),0)</f>
        <v>28</v>
      </c>
      <c r="AB79" s="58">
        <f>IFERROR(VLOOKUP(AA79,'RoC12'!$B$1:$C$161,2,0),0)</f>
        <v>258.7867463</v>
      </c>
      <c r="AC79" s="55">
        <f>IFERROR(VLOOKUP($B79,'RoC13'!$A$1:$B$161,2,0),0)</f>
        <v>0</v>
      </c>
      <c r="AD79" s="58">
        <f>IFERROR(VLOOKUP(AC79,'RoC13'!$B$1:$C$161,2,0),0)</f>
        <v>0</v>
      </c>
      <c r="AE79" s="83" t="str">
        <f>IFERROR(__xludf.DUMMYFUNCTION("""COMPUTED_VALUE"""),"A_iniesta")</f>
        <v>A_iniesta</v>
      </c>
      <c r="AF79" s="51">
        <f t="shared" si="2"/>
        <v>3016.45406</v>
      </c>
      <c r="AG79" s="112">
        <f>IFERROR(VLOOKUP($AE79,'RoC1'!$A$1:$C$160,3,0),0)</f>
        <v>0</v>
      </c>
      <c r="AH79" s="112">
        <f>IFERROR(VLOOKUP($AE79,'RoC2'!$A$1:$C$160,3,0),0)</f>
        <v>284.5260487</v>
      </c>
      <c r="AI79" s="112">
        <f>IFERROR(VLOOKUP($AE79,'RoC3'!$A$1:$C$160,3,0),0)</f>
        <v>676.0338706</v>
      </c>
      <c r="AJ79" s="112">
        <f>IFERROR(VLOOKUP($AE79,'RoC4'!$A$1:$C$160,3,0),0)</f>
        <v>878.2769717</v>
      </c>
      <c r="AK79" s="112">
        <f>IFERROR(VLOOKUP($AE79,'RoC5'!$A$1:$C$160,3,0),0)</f>
        <v>337.0721928</v>
      </c>
      <c r="AL79" s="112">
        <f>IFERROR(VLOOKUP($AE79,'RoC6'!$A$1:$C$160,3,0),0)</f>
        <v>167.3163681</v>
      </c>
      <c r="AM79" s="112">
        <f>IFERROR(VLOOKUP($AE79,'RoC7'!$A$1:$C$160,3,0),0)</f>
        <v>515.7058891</v>
      </c>
      <c r="AN79" s="112">
        <f>IFERROR(VLOOKUP($AE79,'RoC8'!$A$1:$C$160,3,0),0)</f>
        <v>8.93641433</v>
      </c>
      <c r="AO79" s="112">
        <f>IFERROR(VLOOKUP($AE79,'RoC9'!$A$1:$C$160,3,0),0)</f>
        <v>0</v>
      </c>
      <c r="AP79" s="112">
        <f>IFERROR(VLOOKUP($AE79,'RoC10'!$A$1:$C$160,3,0),0)</f>
        <v>148.5863045</v>
      </c>
      <c r="AQ79" s="112">
        <f>IFERROR(VLOOKUP($AE79,'RoC11'!$A$1:$C$160,3,0),0)</f>
        <v>0</v>
      </c>
      <c r="AR79" s="58">
        <f>IFERROR(VLOOKUP($AE79,'RoC12'!$A$1:$C$160,3,0),0)</f>
        <v>0</v>
      </c>
      <c r="AS79" s="58">
        <f>IFERROR(VLOOKUP($AE79,'RoC13'!$A$1:$C$160,3,0),0)</f>
        <v>0</v>
      </c>
    </row>
    <row r="80" ht="15.75" customHeight="1">
      <c r="A80" s="41">
        <f t="shared" si="1"/>
        <v>79</v>
      </c>
      <c r="B80" s="89" t="s">
        <v>130</v>
      </c>
      <c r="C80" s="51">
        <v>1283.355975546342</v>
      </c>
      <c r="D80" s="110"/>
      <c r="E80" s="111">
        <f>IFERROR(VLOOKUP($B80,'RoC1'!$A$1:$B$160,2,0),"0")</f>
        <v>42</v>
      </c>
      <c r="F80" s="112">
        <f>IFERROR(VLOOKUP(E80,'RoC1'!$B$1:$C$160,2,0),0)</f>
        <v>226.4324388</v>
      </c>
      <c r="G80" s="111">
        <f>IFERROR(VLOOKUP($B80,'RoC2'!$A$1:$B$161,2,0),"0")</f>
        <v>55</v>
      </c>
      <c r="H80" s="112">
        <f>IFERROR(VLOOKUP(G80,'RoC2'!$B$1:$C$161,2,0),0)</f>
        <v>112.7352802</v>
      </c>
      <c r="I80" s="111">
        <f>IFERROR(VLOOKUP($B80,'RoC3'!$A$1:$B$161,2,0),0)</f>
        <v>48</v>
      </c>
      <c r="J80" s="112">
        <f>IFERROR(VLOOKUP(I80,'RoC3'!$B$1:$C$161,2,0),0)</f>
        <v>181.3210164</v>
      </c>
      <c r="K80" s="111">
        <f>IFERROR(VLOOKUP($B80,'RoC4'!$A$1:$B$161,2,0),0)</f>
        <v>0</v>
      </c>
      <c r="L80" s="112">
        <f>IFERROR(VLOOKUP(K80,'RoC4'!$B$1:$C$161,2,0),0)</f>
        <v>0</v>
      </c>
      <c r="M80" s="111">
        <f>IFERROR(VLOOKUP($B80,'RoC5'!$A$1:$B$161,2,0),0)</f>
        <v>0</v>
      </c>
      <c r="N80" s="112">
        <f>IFERROR(VLOOKUP(M80,'RoC5'!$B$1:$C$161,2,0),0)</f>
        <v>0</v>
      </c>
      <c r="O80" s="111">
        <f>IFERROR(VLOOKUP($B80,'RoC6'!$A$1:$B$161,2,0),0)</f>
        <v>41</v>
      </c>
      <c r="P80" s="112">
        <f>IFERROR(VLOOKUP(O80,'RoC6'!$B$1:$C$161,2,0),0)</f>
        <v>217.5151762</v>
      </c>
      <c r="Q80" s="111">
        <f>IFERROR(VLOOKUP($B80,'RoC7'!$A$1:$B$161,2,0),0)</f>
        <v>0</v>
      </c>
      <c r="R80" s="112">
        <f>IFERROR(VLOOKUP(Q80,'RoC7'!$B$1:$C$161,2,0),0)</f>
        <v>0</v>
      </c>
      <c r="S80" s="111">
        <f>IFERROR(VLOOKUP($B80,'RoC8'!$A$1:$B$161,2,0),0)</f>
        <v>0</v>
      </c>
      <c r="T80" s="112">
        <f>IFERROR(VLOOKUP(S80,'RoC8'!$B$1:$C$161,2,0),0)</f>
        <v>0</v>
      </c>
      <c r="U80" s="111">
        <f>IFERROR(VLOOKUP($B80,'RoC9'!$A$1:$B$161,2,0),0)</f>
        <v>56</v>
      </c>
      <c r="V80" s="112">
        <f>IFERROR(VLOOKUP(U80,'RoC9'!$B$1:$C$161,2,0),0)</f>
        <v>60.0765417</v>
      </c>
      <c r="W80" s="111">
        <f>IFERROR(VLOOKUP($B80,'RoC10'!$A$1:$B$161,2,0),0)</f>
        <v>0</v>
      </c>
      <c r="X80" s="112">
        <f>IFERROR(VLOOKUP(W80,'RoC10'!$B$1:$C$161,2,0),0)</f>
        <v>0</v>
      </c>
      <c r="Y80" s="111">
        <f>IFERROR(VLOOKUP($B80,'RoC11'!$A$1:$B$161,2,0),0)</f>
        <v>42</v>
      </c>
      <c r="Z80" s="112">
        <f>IFERROR(VLOOKUP(Y80,'RoC11'!$B$1:$C$161,2,0),0)</f>
        <v>77.94674082</v>
      </c>
      <c r="AA80" s="55">
        <f>IFERROR(VLOOKUP($B80,'RoC12'!$A$1:$B$161,2,0),0)</f>
        <v>19</v>
      </c>
      <c r="AB80" s="58">
        <f>IFERROR(VLOOKUP(AA80,'RoC12'!$B$1:$C$161,2,0),0)</f>
        <v>407.3287813</v>
      </c>
      <c r="AC80" s="55">
        <f>IFERROR(VLOOKUP($B80,'RoC13'!$A$1:$B$161,2,0),0)</f>
        <v>0</v>
      </c>
      <c r="AD80" s="58">
        <f>IFERROR(VLOOKUP(AC80,'RoC13'!$B$1:$C$161,2,0),0)</f>
        <v>0</v>
      </c>
      <c r="AE80" s="89" t="str">
        <f>IFERROR(__xludf.DUMMYFUNCTION("""COMPUTED_VALUE"""),"RousskoShark")</f>
        <v>RousskoShark</v>
      </c>
      <c r="AF80" s="51">
        <f t="shared" si="2"/>
        <v>222.6530863</v>
      </c>
      <c r="AG80" s="112">
        <f>IFERROR(VLOOKUP($AE80,'RoC1'!$A$1:$C$160,3,0),0)</f>
        <v>0</v>
      </c>
      <c r="AH80" s="112">
        <f>IFERROR(VLOOKUP($AE80,'RoC2'!$A$1:$C$160,3,0),0)</f>
        <v>222.6530863</v>
      </c>
      <c r="AI80" s="112">
        <f>IFERROR(VLOOKUP($AE80,'RoC3'!$A$1:$C$160,3,0),0)</f>
        <v>0</v>
      </c>
      <c r="AJ80" s="112">
        <f>IFERROR(VLOOKUP($AE80,'RoC4'!$A$1:$C$160,3,0),0)</f>
        <v>0</v>
      </c>
      <c r="AK80" s="112">
        <f>IFERROR(VLOOKUP($AE80,'RoC5'!$A$1:$C$160,3,0),0)</f>
        <v>0</v>
      </c>
      <c r="AL80" s="112">
        <f>IFERROR(VLOOKUP($AE80,'RoC6'!$A$1:$C$160,3,0),0)</f>
        <v>0</v>
      </c>
      <c r="AM80" s="112">
        <f>IFERROR(VLOOKUP($AE80,'RoC7'!$A$1:$C$160,3,0),0)</f>
        <v>0</v>
      </c>
      <c r="AN80" s="112">
        <f>IFERROR(VLOOKUP($AE80,'RoC8'!$A$1:$C$160,3,0),0)</f>
        <v>0</v>
      </c>
      <c r="AO80" s="112">
        <f>IFERROR(VLOOKUP($AE80,'RoC9'!$A$1:$C$160,3,0),0)</f>
        <v>0</v>
      </c>
      <c r="AP80" s="112">
        <f>IFERROR(VLOOKUP($AE80,'RoC10'!$A$1:$C$160,3,0),0)</f>
        <v>0</v>
      </c>
      <c r="AQ80" s="112">
        <f>IFERROR(VLOOKUP($AE80,'RoC11'!$A$1:$C$160,3,0),0)</f>
        <v>0</v>
      </c>
      <c r="AR80" s="58">
        <f>IFERROR(VLOOKUP($AE80,'RoC12'!$A$1:$C$160,3,0),0)</f>
        <v>0</v>
      </c>
      <c r="AS80" s="58">
        <f>IFERROR(VLOOKUP($AE80,'RoC13'!$A$1:$C$160,3,0),0)</f>
        <v>0</v>
      </c>
    </row>
    <row r="81" ht="15.75" customHeight="1">
      <c r="A81" s="41">
        <f t="shared" si="1"/>
        <v>80</v>
      </c>
      <c r="B81" s="41" t="s">
        <v>136</v>
      </c>
      <c r="C81" s="51">
        <v>1260.4536303983575</v>
      </c>
      <c r="D81" s="110"/>
      <c r="E81" s="111" t="str">
        <f>IFERROR(VLOOKUP($B81,'RoC1'!$A$1:$B$160,2,0),"0")</f>
        <v>0</v>
      </c>
      <c r="F81" s="112">
        <f>IFERROR(VLOOKUP(E81,'RoC1'!$B$1:$C$160,2,0),0)</f>
        <v>0</v>
      </c>
      <c r="G81" s="111" t="str">
        <f>IFERROR(VLOOKUP($B81,'RoC2'!$A$1:$B$161,2,0),"0")</f>
        <v>0</v>
      </c>
      <c r="H81" s="112">
        <f>IFERROR(VLOOKUP(G81,'RoC2'!$B$1:$C$161,2,0),0)</f>
        <v>0</v>
      </c>
      <c r="I81" s="111">
        <f>IFERROR(VLOOKUP($B81,'RoC3'!$A$1:$B$161,2,0),0)</f>
        <v>0</v>
      </c>
      <c r="J81" s="112">
        <f>IFERROR(VLOOKUP(I81,'RoC3'!$B$1:$C$161,2,0),0)</f>
        <v>0</v>
      </c>
      <c r="K81" s="111">
        <f>IFERROR(VLOOKUP($B81,'RoC4'!$A$1:$B$161,2,0),0)</f>
        <v>0</v>
      </c>
      <c r="L81" s="112">
        <f>IFERROR(VLOOKUP(K81,'RoC4'!$B$1:$C$161,2,0),0)</f>
        <v>0</v>
      </c>
      <c r="M81" s="111">
        <f>IFERROR(VLOOKUP($B81,'RoC5'!$A$1:$B$161,2,0),0)</f>
        <v>0</v>
      </c>
      <c r="N81" s="112">
        <f>IFERROR(VLOOKUP(M81,'RoC5'!$B$1:$C$161,2,0),0)</f>
        <v>0</v>
      </c>
      <c r="O81" s="111">
        <f>IFERROR(VLOOKUP($B81,'RoC6'!$A$1:$B$161,2,0),0)</f>
        <v>0</v>
      </c>
      <c r="P81" s="112">
        <f>IFERROR(VLOOKUP(O81,'RoC6'!$B$1:$C$161,2,0),0)</f>
        <v>0</v>
      </c>
      <c r="Q81" s="111">
        <f>IFERROR(VLOOKUP($B81,'RoC7'!$A$1:$B$161,2,0),0)</f>
        <v>0</v>
      </c>
      <c r="R81" s="112">
        <f>IFERROR(VLOOKUP(Q81,'RoC7'!$B$1:$C$161,2,0),0)</f>
        <v>0</v>
      </c>
      <c r="S81" s="111">
        <f>IFERROR(VLOOKUP($B81,'RoC8'!$A$1:$B$161,2,0),0)</f>
        <v>0</v>
      </c>
      <c r="T81" s="112">
        <f>IFERROR(VLOOKUP(S81,'RoC8'!$B$1:$C$161,2,0),0)</f>
        <v>0</v>
      </c>
      <c r="U81" s="111">
        <f>IFERROR(VLOOKUP($B81,'RoC9'!$A$1:$B$161,2,0),0)</f>
        <v>3</v>
      </c>
      <c r="V81" s="112">
        <f>IFERROR(VLOOKUP(U81,'RoC9'!$B$1:$C$161,2,0),0)</f>
        <v>1070.347571</v>
      </c>
      <c r="W81" s="111">
        <f>IFERROR(VLOOKUP($B81,'RoC10'!$A$1:$B$161,2,0),0)</f>
        <v>41</v>
      </c>
      <c r="X81" s="112">
        <f>IFERROR(VLOOKUP(W81,'RoC10'!$B$1:$C$161,2,0),0)</f>
        <v>190.1060589</v>
      </c>
      <c r="Y81" s="111">
        <f>IFERROR(VLOOKUP($B81,'RoC11'!$A$1:$B$161,2,0),0)</f>
        <v>0</v>
      </c>
      <c r="Z81" s="112">
        <f>IFERROR(VLOOKUP(Y81,'RoC11'!$B$1:$C$161,2,0),0)</f>
        <v>0</v>
      </c>
      <c r="AA81" s="55">
        <f>IFERROR(VLOOKUP($B81,'RoC12'!$A$1:$B$161,2,0),0)</f>
        <v>0</v>
      </c>
      <c r="AB81" s="58">
        <f>IFERROR(VLOOKUP(AA81,'RoC12'!$B$1:$C$161,2,0),0)</f>
        <v>0</v>
      </c>
      <c r="AC81" s="55">
        <f>IFERROR(VLOOKUP($B81,'RoC13'!$A$1:$B$161,2,0),0)</f>
        <v>0</v>
      </c>
      <c r="AD81" s="58">
        <f>IFERROR(VLOOKUP(AC81,'RoC13'!$B$1:$C$161,2,0),0)</f>
        <v>0</v>
      </c>
      <c r="AE81" s="41" t="str">
        <f>IFERROR(__xludf.DUMMYFUNCTION("""COMPUTED_VALUE"""),"ElDail")</f>
        <v>ElDail</v>
      </c>
      <c r="AF81" s="51">
        <f t="shared" si="2"/>
        <v>2137.923539</v>
      </c>
      <c r="AG81" s="112">
        <f>IFERROR(VLOOKUP($AE81,'RoC1'!$A$1:$C$160,3,0),0)</f>
        <v>0</v>
      </c>
      <c r="AH81" s="112">
        <f>IFERROR(VLOOKUP($AE81,'RoC2'!$A$1:$C$160,3,0),0)</f>
        <v>174.9570594</v>
      </c>
      <c r="AI81" s="112">
        <f>IFERROR(VLOOKUP($AE81,'RoC3'!$A$1:$C$160,3,0),0)</f>
        <v>0</v>
      </c>
      <c r="AJ81" s="112">
        <f>IFERROR(VLOOKUP($AE81,'RoC4'!$A$1:$C$160,3,0),0)</f>
        <v>187.2883837</v>
      </c>
      <c r="AK81" s="112">
        <f>IFERROR(VLOOKUP($AE81,'RoC5'!$A$1:$C$160,3,0),0)</f>
        <v>0</v>
      </c>
      <c r="AL81" s="112">
        <f>IFERROR(VLOOKUP($AE81,'RoC6'!$A$1:$C$160,3,0),0)</f>
        <v>186.9951797</v>
      </c>
      <c r="AM81" s="112">
        <f>IFERROR(VLOOKUP($AE81,'RoC7'!$A$1:$C$160,3,0),0)</f>
        <v>130.9135028</v>
      </c>
      <c r="AN81" s="112">
        <f>IFERROR(VLOOKUP($AE81,'RoC8'!$A$1:$C$160,3,0),0)</f>
        <v>133.3046202</v>
      </c>
      <c r="AO81" s="112">
        <f>IFERROR(VLOOKUP($AE81,'RoC9'!$A$1:$C$160,3,0),0)</f>
        <v>204.1176727</v>
      </c>
      <c r="AP81" s="112">
        <f>IFERROR(VLOOKUP($AE81,'RoC10'!$A$1:$C$160,3,0),0)</f>
        <v>0</v>
      </c>
      <c r="AQ81" s="112">
        <f>IFERROR(VLOOKUP($AE81,'RoC11'!$A$1:$C$160,3,0),0)</f>
        <v>1120.347121</v>
      </c>
      <c r="AR81" s="58">
        <f>IFERROR(VLOOKUP($AE81,'RoC12'!$A$1:$C$160,3,0),0)</f>
        <v>0</v>
      </c>
      <c r="AS81" s="58">
        <f>IFERROR(VLOOKUP($AE81,'RoC13'!$A$1:$C$160,3,0),0)</f>
        <v>0</v>
      </c>
    </row>
    <row r="82" ht="15.75" customHeight="1">
      <c r="A82" s="41">
        <f t="shared" si="1"/>
        <v>81</v>
      </c>
      <c r="B82" s="83" t="s">
        <v>98</v>
      </c>
      <c r="C82" s="51">
        <v>1256.9122318226785</v>
      </c>
      <c r="D82" s="51"/>
      <c r="E82" s="55" t="str">
        <f>IFERROR(VLOOKUP($B82,'RoC1'!$A$1:$B$160,2,0),"0")</f>
        <v>0</v>
      </c>
      <c r="F82" s="58">
        <f>IFERROR(VLOOKUP(E82,'RoC1'!$B$1:$C$160,2,0),0)</f>
        <v>0</v>
      </c>
      <c r="G82" s="55" t="str">
        <f>IFERROR(VLOOKUP($B82,'RoC2'!$A$1:$B$161,2,0),"0")</f>
        <v>0</v>
      </c>
      <c r="H82" s="58">
        <f>IFERROR(VLOOKUP(G82,'RoC2'!$B$1:$C$161,2,0),0)</f>
        <v>0</v>
      </c>
      <c r="I82" s="55">
        <f>IFERROR(VLOOKUP($B82,'RoC3'!$A$1:$B$161,2,0),0)</f>
        <v>0</v>
      </c>
      <c r="J82" s="58">
        <f>IFERROR(VLOOKUP(I82,'RoC3'!$B$1:$C$161,2,0),0)</f>
        <v>0</v>
      </c>
      <c r="K82" s="55">
        <f>IFERROR(VLOOKUP($B82,'RoC4'!$A$1:$B$161,2,0),0)</f>
        <v>0</v>
      </c>
      <c r="L82" s="58">
        <f>IFERROR(VLOOKUP(K82,'RoC4'!$B$1:$C$161,2,0),0)</f>
        <v>0</v>
      </c>
      <c r="M82" s="55">
        <f>IFERROR(VLOOKUP($B82,'RoC5'!$A$1:$B$161,2,0),0)</f>
        <v>0</v>
      </c>
      <c r="N82" s="58">
        <f>IFERROR(VLOOKUP(M82,'RoC5'!$B$1:$C$161,2,0),0)</f>
        <v>0</v>
      </c>
      <c r="O82" s="55">
        <f>IFERROR(VLOOKUP($B82,'RoC6'!$A$1:$B$161,2,0),0)</f>
        <v>28</v>
      </c>
      <c r="P82" s="58">
        <f>IFERROR(VLOOKUP(O82,'RoC6'!$B$1:$C$161,2,0),0)</f>
        <v>368.8811831</v>
      </c>
      <c r="Q82" s="55">
        <f>IFERROR(VLOOKUP($B82,'RoC7'!$A$1:$B$161,2,0),0)</f>
        <v>25</v>
      </c>
      <c r="R82" s="58">
        <f>IFERROR(VLOOKUP(Q82,'RoC7'!$B$1:$C$161,2,0),0)</f>
        <v>381.1789486</v>
      </c>
      <c r="S82" s="55">
        <f>IFERROR(VLOOKUP($B82,'RoC8'!$A$1:$B$161,2,0),0)</f>
        <v>0</v>
      </c>
      <c r="T82" s="58">
        <f>IFERROR(VLOOKUP(S82,'RoC8'!$B$1:$C$161,2,0),0)</f>
        <v>0</v>
      </c>
      <c r="U82" s="55">
        <f>IFERROR(VLOOKUP($B82,'RoC9'!$A$1:$B$161,2,0),0)</f>
        <v>32</v>
      </c>
      <c r="V82" s="58">
        <f>IFERROR(VLOOKUP(U82,'RoC9'!$B$1:$C$161,2,0),0)</f>
        <v>306.0046955</v>
      </c>
      <c r="W82" s="55">
        <f>IFERROR(VLOOKUP($B82,'RoC10'!$A$1:$B$161,2,0),0)</f>
        <v>40</v>
      </c>
      <c r="X82" s="58">
        <f>IFERROR(VLOOKUP(W82,'RoC10'!$B$1:$C$161,2,0),0)</f>
        <v>200.8474046</v>
      </c>
      <c r="Y82" s="55">
        <f>IFERROR(VLOOKUP($B82,'RoC11'!$A$1:$B$161,2,0),0)</f>
        <v>0</v>
      </c>
      <c r="Z82" s="58">
        <f>IFERROR(VLOOKUP(Y82,'RoC11'!$B$1:$C$161,2,0),0)</f>
        <v>0</v>
      </c>
      <c r="AA82" s="55">
        <f>IFERROR(VLOOKUP($B82,'RoC12'!$A$1:$B$161,2,0),0)</f>
        <v>0</v>
      </c>
      <c r="AB82" s="58">
        <f>IFERROR(VLOOKUP(AA82,'RoC12'!$B$1:$C$161,2,0),0)</f>
        <v>0</v>
      </c>
      <c r="AC82" s="55">
        <f>IFERROR(VLOOKUP($B82,'RoC13'!$A$1:$B$161,2,0),0)</f>
        <v>0</v>
      </c>
      <c r="AD82" s="58">
        <f>IFERROR(VLOOKUP(AC82,'RoC13'!$B$1:$C$161,2,0),0)</f>
        <v>0</v>
      </c>
      <c r="AE82" s="83" t="str">
        <f>IFERROR(__xludf.DUMMYFUNCTION("""COMPUTED_VALUE"""),"LeYug")</f>
        <v>LeYug</v>
      </c>
      <c r="AF82" s="51">
        <f t="shared" si="2"/>
        <v>165.7690547</v>
      </c>
      <c r="AG82" s="112">
        <f>IFERROR(VLOOKUP($AE82,'RoC1'!$A$1:$C$160,3,0),0)</f>
        <v>0</v>
      </c>
      <c r="AH82" s="112">
        <f>IFERROR(VLOOKUP($AE82,'RoC2'!$A$1:$C$160,3,0),0)</f>
        <v>165.7690547</v>
      </c>
      <c r="AI82" s="112">
        <f>IFERROR(VLOOKUP($AE82,'RoC3'!$A$1:$C$160,3,0),0)</f>
        <v>0</v>
      </c>
      <c r="AJ82" s="112">
        <f>IFERROR(VLOOKUP($AE82,'RoC4'!$A$1:$C$160,3,0),0)</f>
        <v>0</v>
      </c>
      <c r="AK82" s="112">
        <f>IFERROR(VLOOKUP($AE82,'RoC5'!$A$1:$C$160,3,0),0)</f>
        <v>0</v>
      </c>
      <c r="AL82" s="112">
        <f>IFERROR(VLOOKUP($AE82,'RoC6'!$A$1:$C$160,3,0),0)</f>
        <v>0</v>
      </c>
      <c r="AM82" s="112">
        <f>IFERROR(VLOOKUP($AE82,'RoC7'!$A$1:$C$160,3,0),0)</f>
        <v>0</v>
      </c>
      <c r="AN82" s="112">
        <f>IFERROR(VLOOKUP($AE82,'RoC8'!$A$1:$C$160,3,0),0)</f>
        <v>0</v>
      </c>
      <c r="AO82" s="112">
        <f>IFERROR(VLOOKUP($AE82,'RoC9'!$A$1:$C$160,3,0),0)</f>
        <v>0</v>
      </c>
      <c r="AP82" s="112">
        <f>IFERROR(VLOOKUP($AE82,'RoC10'!$A$1:$C$160,3,0),0)</f>
        <v>0</v>
      </c>
      <c r="AQ82" s="112">
        <f>IFERROR(VLOOKUP($AE82,'RoC11'!$A$1:$C$160,3,0),0)</f>
        <v>0</v>
      </c>
      <c r="AR82" s="58">
        <f>IFERROR(VLOOKUP($AE82,'RoC12'!$A$1:$C$160,3,0),0)</f>
        <v>0</v>
      </c>
      <c r="AS82" s="58">
        <f>IFERROR(VLOOKUP($AE82,'RoC13'!$A$1:$C$160,3,0),0)</f>
        <v>0</v>
      </c>
    </row>
    <row r="83" ht="15.75" customHeight="1">
      <c r="A83" s="41">
        <f t="shared" si="1"/>
        <v>82</v>
      </c>
      <c r="B83" s="41" t="s">
        <v>124</v>
      </c>
      <c r="C83" s="51">
        <v>1187.463027210219</v>
      </c>
      <c r="D83" s="110"/>
      <c r="E83" s="111">
        <f>IFERROR(VLOOKUP($B83,'RoC1'!$A$1:$B$160,2,0),"0")</f>
        <v>51</v>
      </c>
      <c r="F83" s="112">
        <f>IFERROR(VLOOKUP(E83,'RoC1'!$B$1:$C$160,2,0),0)</f>
        <v>141.0373036</v>
      </c>
      <c r="G83" s="111">
        <f>IFERROR(VLOOKUP($B83,'RoC2'!$A$1:$B$161,2,0),"0")</f>
        <v>44</v>
      </c>
      <c r="H83" s="112">
        <f>IFERROR(VLOOKUP(G83,'RoC2'!$B$1:$C$161,2,0),0)</f>
        <v>212.8625816</v>
      </c>
      <c r="I83" s="111">
        <f>IFERROR(VLOOKUP($B83,'RoC3'!$A$1:$B$161,2,0),0)</f>
        <v>0</v>
      </c>
      <c r="J83" s="112">
        <f>IFERROR(VLOOKUP(I83,'RoC3'!$B$1:$C$161,2,0),0)</f>
        <v>0</v>
      </c>
      <c r="K83" s="111">
        <f>IFERROR(VLOOKUP($B83,'RoC4'!$A$1:$B$161,2,0),0)</f>
        <v>0</v>
      </c>
      <c r="L83" s="112">
        <f>IFERROR(VLOOKUP(K83,'RoC4'!$B$1:$C$161,2,0),0)</f>
        <v>0</v>
      </c>
      <c r="M83" s="111">
        <f>IFERROR(VLOOKUP($B83,'RoC5'!$A$1:$B$161,2,0),0)</f>
        <v>0</v>
      </c>
      <c r="N83" s="112">
        <f>IFERROR(VLOOKUP(M83,'RoC5'!$B$1:$C$161,2,0),0)</f>
        <v>0</v>
      </c>
      <c r="O83" s="111">
        <f>IFERROR(VLOOKUP($B83,'RoC6'!$A$1:$B$161,2,0),0)</f>
        <v>0</v>
      </c>
      <c r="P83" s="112">
        <f>IFERROR(VLOOKUP(O83,'RoC6'!$B$1:$C$161,2,0),0)</f>
        <v>0</v>
      </c>
      <c r="Q83" s="111">
        <f>IFERROR(VLOOKUP($B83,'RoC7'!$A$1:$B$161,2,0),0)</f>
        <v>0</v>
      </c>
      <c r="R83" s="112">
        <f>IFERROR(VLOOKUP(Q83,'RoC7'!$B$1:$C$161,2,0),0)</f>
        <v>0</v>
      </c>
      <c r="S83" s="111">
        <f>IFERROR(VLOOKUP($B83,'RoC8'!$A$1:$B$161,2,0),0)</f>
        <v>0</v>
      </c>
      <c r="T83" s="112">
        <f>IFERROR(VLOOKUP(S83,'RoC8'!$B$1:$C$161,2,0),0)</f>
        <v>0</v>
      </c>
      <c r="U83" s="111">
        <f>IFERROR(VLOOKUP($B83,'RoC9'!$A$1:$B$161,2,0),0)</f>
        <v>44</v>
      </c>
      <c r="V83" s="112">
        <f>IFERROR(VLOOKUP(U83,'RoC9'!$B$1:$C$161,2,0),0)</f>
        <v>173.1985784</v>
      </c>
      <c r="W83" s="111">
        <f>IFERROR(VLOOKUP($B83,'RoC10'!$A$1:$B$161,2,0),0)</f>
        <v>11</v>
      </c>
      <c r="X83" s="112">
        <f>IFERROR(VLOOKUP(W83,'RoC10'!$B$1:$C$161,2,0),0)</f>
        <v>660.3645637</v>
      </c>
      <c r="Y83" s="111">
        <f>IFERROR(VLOOKUP($B83,'RoC11'!$A$1:$B$161,2,0),0)</f>
        <v>0</v>
      </c>
      <c r="Z83" s="112">
        <f>IFERROR(VLOOKUP(Y83,'RoC11'!$B$1:$C$161,2,0),0)</f>
        <v>0</v>
      </c>
      <c r="AA83" s="55">
        <f>IFERROR(VLOOKUP($B83,'RoC12'!$A$1:$B$161,2,0),0)</f>
        <v>0</v>
      </c>
      <c r="AB83" s="58">
        <f>IFERROR(VLOOKUP(AA83,'RoC12'!$B$1:$C$161,2,0),0)</f>
        <v>0</v>
      </c>
      <c r="AC83" s="55">
        <f>IFERROR(VLOOKUP($B83,'RoC13'!$A$1:$B$161,2,0),0)</f>
        <v>0</v>
      </c>
      <c r="AD83" s="58">
        <f>IFERROR(VLOOKUP(AC83,'RoC13'!$B$1:$C$161,2,0),0)</f>
        <v>0</v>
      </c>
      <c r="AE83" s="41" t="str">
        <f>IFERROR(__xludf.DUMMYFUNCTION("""COMPUTED_VALUE"""),"xnrj")</f>
        <v>xnrj</v>
      </c>
      <c r="AF83" s="51">
        <f t="shared" si="2"/>
        <v>156.6872236</v>
      </c>
      <c r="AG83" s="112">
        <f>IFERROR(VLOOKUP($AE83,'RoC1'!$A$1:$C$160,3,0),0)</f>
        <v>0</v>
      </c>
      <c r="AH83" s="112">
        <f>IFERROR(VLOOKUP($AE83,'RoC2'!$A$1:$C$160,3,0),0)</f>
        <v>156.6872236</v>
      </c>
      <c r="AI83" s="112">
        <f>IFERROR(VLOOKUP($AE83,'RoC3'!$A$1:$C$160,3,0),0)</f>
        <v>0</v>
      </c>
      <c r="AJ83" s="112">
        <f>IFERROR(VLOOKUP($AE83,'RoC4'!$A$1:$C$160,3,0),0)</f>
        <v>0</v>
      </c>
      <c r="AK83" s="112">
        <f>IFERROR(VLOOKUP($AE83,'RoC5'!$A$1:$C$160,3,0),0)</f>
        <v>0</v>
      </c>
      <c r="AL83" s="112">
        <f>IFERROR(VLOOKUP($AE83,'RoC6'!$A$1:$C$160,3,0),0)</f>
        <v>0</v>
      </c>
      <c r="AM83" s="112">
        <f>IFERROR(VLOOKUP($AE83,'RoC7'!$A$1:$C$160,3,0),0)</f>
        <v>0</v>
      </c>
      <c r="AN83" s="112">
        <f>IFERROR(VLOOKUP($AE83,'RoC8'!$A$1:$C$160,3,0),0)</f>
        <v>0</v>
      </c>
      <c r="AO83" s="112">
        <f>IFERROR(VLOOKUP($AE83,'RoC9'!$A$1:$C$160,3,0),0)</f>
        <v>0</v>
      </c>
      <c r="AP83" s="112">
        <f>IFERROR(VLOOKUP($AE83,'RoC10'!$A$1:$C$160,3,0),0)</f>
        <v>0</v>
      </c>
      <c r="AQ83" s="112">
        <f>IFERROR(VLOOKUP($AE83,'RoC11'!$A$1:$C$160,3,0),0)</f>
        <v>0</v>
      </c>
      <c r="AR83" s="58">
        <f>IFERROR(VLOOKUP($AE83,'RoC12'!$A$1:$C$160,3,0),0)</f>
        <v>0</v>
      </c>
      <c r="AS83" s="58">
        <f>IFERROR(VLOOKUP($AE83,'RoC13'!$A$1:$C$160,3,0),0)</f>
        <v>0</v>
      </c>
    </row>
    <row r="84" ht="15.75" customHeight="1">
      <c r="A84" s="41">
        <f t="shared" si="1"/>
        <v>83</v>
      </c>
      <c r="B84" s="41" t="s">
        <v>57</v>
      </c>
      <c r="C84" s="51">
        <v>1108.1846181816306</v>
      </c>
      <c r="D84" s="51"/>
      <c r="E84" s="55">
        <f>IFERROR(VLOOKUP($B84,'RoC1'!$A$1:$B$160,2,0),"0")</f>
        <v>55</v>
      </c>
      <c r="F84" s="58">
        <f>IFERROR(VLOOKUP(E84,'RoC1'!$B$1:$C$160,2,0),0)</f>
        <v>105.83524</v>
      </c>
      <c r="G84" s="55" t="str">
        <f>IFERROR(VLOOKUP($B84,'RoC2'!$A$1:$B$161,2,0),"0")</f>
        <v>0</v>
      </c>
      <c r="H84" s="58">
        <f>IFERROR(VLOOKUP(G84,'RoC2'!$B$1:$C$161,2,0),0)</f>
        <v>0</v>
      </c>
      <c r="I84" s="55">
        <f>IFERROR(VLOOKUP($B84,'RoC3'!$A$1:$B$161,2,0),0)</f>
        <v>0</v>
      </c>
      <c r="J84" s="58">
        <f>IFERROR(VLOOKUP(I84,'RoC3'!$B$1:$C$161,2,0),0)</f>
        <v>0</v>
      </c>
      <c r="K84" s="55">
        <f>IFERROR(VLOOKUP($B84,'RoC4'!$A$1:$B$161,2,0),0)</f>
        <v>0</v>
      </c>
      <c r="L84" s="58">
        <f>IFERROR(VLOOKUP(K84,'RoC4'!$B$1:$C$161,2,0),0)</f>
        <v>0</v>
      </c>
      <c r="M84" s="55">
        <f>IFERROR(VLOOKUP($B84,'RoC5'!$A$1:$B$161,2,0),0)</f>
        <v>0</v>
      </c>
      <c r="N84" s="58">
        <f>IFERROR(VLOOKUP(M84,'RoC5'!$B$1:$C$161,2,0),0)</f>
        <v>0</v>
      </c>
      <c r="O84" s="55">
        <f>IFERROR(VLOOKUP($B84,'RoC6'!$A$1:$B$161,2,0),0)</f>
        <v>35</v>
      </c>
      <c r="P84" s="58">
        <f>IFERROR(VLOOKUP(O84,'RoC6'!$B$1:$C$161,2,0),0)</f>
        <v>282.8645543</v>
      </c>
      <c r="Q84" s="55">
        <f>IFERROR(VLOOKUP($B84,'RoC7'!$A$1:$B$161,2,0),0)</f>
        <v>0</v>
      </c>
      <c r="R84" s="58">
        <f>IFERROR(VLOOKUP(Q84,'RoC7'!$B$1:$C$161,2,0),0)</f>
        <v>0</v>
      </c>
      <c r="S84" s="55">
        <f>IFERROR(VLOOKUP($B84,'RoC8'!$A$1:$B$161,2,0),0)</f>
        <v>0</v>
      </c>
      <c r="T84" s="58">
        <f>IFERROR(VLOOKUP(S84,'RoC8'!$B$1:$C$161,2,0),0)</f>
        <v>0</v>
      </c>
      <c r="U84" s="55">
        <f>IFERROR(VLOOKUP($B84,'RoC9'!$A$1:$B$161,2,0),0)</f>
        <v>24</v>
      </c>
      <c r="V84" s="58">
        <f>IFERROR(VLOOKUP(U84,'RoC9'!$B$1:$C$161,2,0),0)</f>
        <v>413.6811079</v>
      </c>
      <c r="W84" s="55">
        <f>IFERROR(VLOOKUP($B84,'RoC10'!$A$1:$B$161,2,0),0)</f>
        <v>31</v>
      </c>
      <c r="X84" s="58">
        <f>IFERROR(VLOOKUP(W84,'RoC10'!$B$1:$C$161,2,0),0)</f>
        <v>305.803716</v>
      </c>
      <c r="Y84" s="55">
        <f>IFERROR(VLOOKUP($B84,'RoC11'!$A$1:$B$161,2,0),0)</f>
        <v>0</v>
      </c>
      <c r="Z84" s="58">
        <f>IFERROR(VLOOKUP(Y84,'RoC11'!$B$1:$C$161,2,0),0)</f>
        <v>0</v>
      </c>
      <c r="AA84" s="55">
        <f>IFERROR(VLOOKUP($B84,'RoC12'!$A$1:$B$161,2,0),0)</f>
        <v>0</v>
      </c>
      <c r="AB84" s="58">
        <f>IFERROR(VLOOKUP(AA84,'RoC12'!$B$1:$C$161,2,0),0)</f>
        <v>0</v>
      </c>
      <c r="AC84" s="55">
        <f>IFERROR(VLOOKUP($B84,'RoC13'!$A$1:$B$161,2,0),0)</f>
        <v>0</v>
      </c>
      <c r="AD84" s="58">
        <f>IFERROR(VLOOKUP(AC84,'RoC13'!$B$1:$C$161,2,0),0)</f>
        <v>0</v>
      </c>
      <c r="AE84" s="41" t="str">
        <f>IFERROR(__xludf.DUMMYFUNCTION("""COMPUTED_VALUE"""),"PSGJM")</f>
        <v>PSGJM</v>
      </c>
      <c r="AF84" s="51">
        <f t="shared" si="2"/>
        <v>861.570451</v>
      </c>
      <c r="AG84" s="112">
        <f>IFERROR(VLOOKUP($AE84,'RoC1'!$A$1:$C$160,3,0),0)</f>
        <v>0</v>
      </c>
      <c r="AH84" s="112">
        <f>IFERROR(VLOOKUP($AE84,'RoC2'!$A$1:$C$160,3,0),0)</f>
        <v>138.8259234</v>
      </c>
      <c r="AI84" s="112">
        <f>IFERROR(VLOOKUP($AE84,'RoC3'!$A$1:$C$160,3,0),0)</f>
        <v>172.1892554</v>
      </c>
      <c r="AJ84" s="112">
        <f>IFERROR(VLOOKUP($AE84,'RoC4'!$A$1:$C$160,3,0),0)</f>
        <v>257.2820367</v>
      </c>
      <c r="AK84" s="112">
        <f>IFERROR(VLOOKUP($AE84,'RoC5'!$A$1:$C$160,3,0),0)</f>
        <v>0</v>
      </c>
      <c r="AL84" s="112">
        <f>IFERROR(VLOOKUP($AE84,'RoC6'!$A$1:$C$160,3,0),0)</f>
        <v>0</v>
      </c>
      <c r="AM84" s="112">
        <f>IFERROR(VLOOKUP($AE84,'RoC7'!$A$1:$C$160,3,0),0)</f>
        <v>0</v>
      </c>
      <c r="AN84" s="112">
        <f>IFERROR(VLOOKUP($AE84,'RoC8'!$A$1:$C$160,3,0),0)</f>
        <v>0</v>
      </c>
      <c r="AO84" s="112">
        <f>IFERROR(VLOOKUP($AE84,'RoC9'!$A$1:$C$160,3,0),0)</f>
        <v>0</v>
      </c>
      <c r="AP84" s="112">
        <f>IFERROR(VLOOKUP($AE84,'RoC10'!$A$1:$C$160,3,0),0)</f>
        <v>293.2732355</v>
      </c>
      <c r="AQ84" s="112">
        <f>IFERROR(VLOOKUP($AE84,'RoC11'!$A$1:$C$160,3,0),0)</f>
        <v>0</v>
      </c>
      <c r="AR84" s="58">
        <f>IFERROR(VLOOKUP($AE84,'RoC12'!$A$1:$C$160,3,0),0)</f>
        <v>0</v>
      </c>
      <c r="AS84" s="58">
        <f>IFERROR(VLOOKUP($AE84,'RoC13'!$A$1:$C$160,3,0),0)</f>
        <v>0</v>
      </c>
    </row>
    <row r="85" ht="15.75" customHeight="1">
      <c r="A85" s="41">
        <f t="shared" si="1"/>
        <v>84</v>
      </c>
      <c r="B85" s="41" t="s">
        <v>127</v>
      </c>
      <c r="C85" s="51">
        <v>1097.789202699992</v>
      </c>
      <c r="D85" s="110"/>
      <c r="E85" s="111" t="str">
        <f>IFERROR(VLOOKUP($B85,'RoC1'!$A$1:$B$160,2,0),"0")</f>
        <v>0</v>
      </c>
      <c r="F85" s="112">
        <f>IFERROR(VLOOKUP(E85,'RoC1'!$B$1:$C$160,2,0),0)</f>
        <v>0</v>
      </c>
      <c r="G85" s="111">
        <f>IFERROR(VLOOKUP($B85,'RoC2'!$A$1:$B$161,2,0),"0")</f>
        <v>54</v>
      </c>
      <c r="H85" s="112">
        <f>IFERROR(VLOOKUP(G85,'RoC2'!$B$1:$C$161,2,0),0)</f>
        <v>121.3431611</v>
      </c>
      <c r="I85" s="111">
        <f>IFERROR(VLOOKUP($B85,'RoC3'!$A$1:$B$161,2,0),0)</f>
        <v>0</v>
      </c>
      <c r="J85" s="112">
        <f>IFERROR(VLOOKUP(I85,'RoC3'!$B$1:$C$161,2,0),0)</f>
        <v>0</v>
      </c>
      <c r="K85" s="111">
        <f>IFERROR(VLOOKUP($B85,'RoC4'!$A$1:$B$161,2,0),0)</f>
        <v>42</v>
      </c>
      <c r="L85" s="112">
        <f>IFERROR(VLOOKUP(K85,'RoC4'!$B$1:$C$161,2,0),0)</f>
        <v>226.4324388</v>
      </c>
      <c r="M85" s="111">
        <f>IFERROR(VLOOKUP($B85,'RoC5'!$A$1:$B$161,2,0),0)</f>
        <v>0</v>
      </c>
      <c r="N85" s="112">
        <f>IFERROR(VLOOKUP(M85,'RoC5'!$B$1:$C$161,2,0),0)</f>
        <v>0</v>
      </c>
      <c r="O85" s="111">
        <f>IFERROR(VLOOKUP($B85,'RoC6'!$A$1:$B$161,2,0),0)</f>
        <v>26</v>
      </c>
      <c r="P85" s="112">
        <f>IFERROR(VLOOKUP(O85,'RoC6'!$B$1:$C$161,2,0),0)</f>
        <v>396.0915304</v>
      </c>
      <c r="Q85" s="111">
        <f>IFERROR(VLOOKUP($B85,'RoC7'!$A$1:$B$161,2,0),0)</f>
        <v>0</v>
      </c>
      <c r="R85" s="112">
        <f>IFERROR(VLOOKUP(Q85,'RoC7'!$B$1:$C$161,2,0),0)</f>
        <v>0</v>
      </c>
      <c r="S85" s="111">
        <f>IFERROR(VLOOKUP($B85,'RoC8'!$A$1:$B$161,2,0),0)</f>
        <v>42</v>
      </c>
      <c r="T85" s="112">
        <f>IFERROR(VLOOKUP(S85,'RoC8'!$B$1:$C$161,2,0),0)</f>
        <v>164.6860805</v>
      </c>
      <c r="U85" s="111">
        <f>IFERROR(VLOOKUP($B85,'RoC9'!$A$1:$B$161,2,0),0)</f>
        <v>0</v>
      </c>
      <c r="V85" s="112">
        <f>IFERROR(VLOOKUP(U85,'RoC9'!$B$1:$C$161,2,0),0)</f>
        <v>0</v>
      </c>
      <c r="W85" s="111">
        <f>IFERROR(VLOOKUP($B85,'RoC10'!$A$1:$B$161,2,0),0)</f>
        <v>0</v>
      </c>
      <c r="X85" s="112">
        <f>IFERROR(VLOOKUP(W85,'RoC10'!$B$1:$C$161,2,0),0)</f>
        <v>0</v>
      </c>
      <c r="Y85" s="111">
        <f>IFERROR(VLOOKUP($B85,'RoC11'!$A$1:$B$161,2,0),0)</f>
        <v>33</v>
      </c>
      <c r="Z85" s="112">
        <f>IFERROR(VLOOKUP(Y85,'RoC11'!$B$1:$C$161,2,0),0)</f>
        <v>189.235992</v>
      </c>
      <c r="AA85" s="55">
        <f>IFERROR(VLOOKUP($B85,'RoC12'!$A$1:$B$161,2,0),0)</f>
        <v>0</v>
      </c>
      <c r="AB85" s="58">
        <f>IFERROR(VLOOKUP(AA85,'RoC12'!$B$1:$C$161,2,0),0)</f>
        <v>0</v>
      </c>
      <c r="AC85" s="55">
        <f>IFERROR(VLOOKUP($B85,'RoC13'!$A$1:$B$161,2,0),0)</f>
        <v>0</v>
      </c>
      <c r="AD85" s="58">
        <f>IFERROR(VLOOKUP(AC85,'RoC13'!$B$1:$C$161,2,0),0)</f>
        <v>0</v>
      </c>
      <c r="AE85" s="41" t="str">
        <f>IFERROR(__xludf.DUMMYFUNCTION("""COMPUTED_VALUE"""),"SCOTT16")</f>
        <v>SCOTT16</v>
      </c>
      <c r="AF85" s="51">
        <f t="shared" si="2"/>
        <v>1097.789203</v>
      </c>
      <c r="AG85" s="112">
        <f>IFERROR(VLOOKUP($AE85,'RoC1'!$A$1:$C$160,3,0),0)</f>
        <v>0</v>
      </c>
      <c r="AH85" s="112">
        <f>IFERROR(VLOOKUP($AE85,'RoC2'!$A$1:$C$160,3,0),0)</f>
        <v>121.3431611</v>
      </c>
      <c r="AI85" s="112">
        <f>IFERROR(VLOOKUP($AE85,'RoC3'!$A$1:$C$160,3,0),0)</f>
        <v>0</v>
      </c>
      <c r="AJ85" s="112">
        <f>IFERROR(VLOOKUP($AE85,'RoC4'!$A$1:$C$160,3,0),0)</f>
        <v>226.4324388</v>
      </c>
      <c r="AK85" s="112">
        <f>IFERROR(VLOOKUP($AE85,'RoC5'!$A$1:$C$160,3,0),0)</f>
        <v>0</v>
      </c>
      <c r="AL85" s="112">
        <f>IFERROR(VLOOKUP($AE85,'RoC6'!$A$1:$C$160,3,0),0)</f>
        <v>396.0915304</v>
      </c>
      <c r="AM85" s="112">
        <f>IFERROR(VLOOKUP($AE85,'RoC7'!$A$1:$C$160,3,0),0)</f>
        <v>0</v>
      </c>
      <c r="AN85" s="112">
        <f>IFERROR(VLOOKUP($AE85,'RoC8'!$A$1:$C$160,3,0),0)</f>
        <v>164.6860805</v>
      </c>
      <c r="AO85" s="112">
        <f>IFERROR(VLOOKUP($AE85,'RoC9'!$A$1:$C$160,3,0),0)</f>
        <v>0</v>
      </c>
      <c r="AP85" s="112">
        <f>IFERROR(VLOOKUP($AE85,'RoC10'!$A$1:$C$160,3,0),0)</f>
        <v>0</v>
      </c>
      <c r="AQ85" s="112">
        <f>IFERROR(VLOOKUP($AE85,'RoC11'!$A$1:$C$160,3,0),0)</f>
        <v>189.235992</v>
      </c>
      <c r="AR85" s="58">
        <f>IFERROR(VLOOKUP($AE85,'RoC12'!$A$1:$C$160,3,0),0)</f>
        <v>0</v>
      </c>
      <c r="AS85" s="58">
        <f>IFERROR(VLOOKUP($AE85,'RoC13'!$A$1:$C$160,3,0),0)</f>
        <v>0</v>
      </c>
    </row>
    <row r="86" ht="15.75" customHeight="1">
      <c r="A86" s="41">
        <f t="shared" si="1"/>
        <v>85</v>
      </c>
      <c r="B86" s="41" t="s">
        <v>139</v>
      </c>
      <c r="C86" s="51">
        <v>1065.1287388097878</v>
      </c>
      <c r="D86" s="51"/>
      <c r="E86" s="55" t="str">
        <f>IFERROR(VLOOKUP($B86,'RoC1'!$A$1:$B$160,2,0),"0")</f>
        <v>0</v>
      </c>
      <c r="F86" s="58">
        <f>IFERROR(VLOOKUP(E86,'RoC1'!$B$1:$C$160,2,0),0)</f>
        <v>0</v>
      </c>
      <c r="G86" s="55" t="str">
        <f>IFERROR(VLOOKUP($B86,'RoC2'!$A$1:$B$161,2,0),"0")</f>
        <v>0</v>
      </c>
      <c r="H86" s="58">
        <f>IFERROR(VLOOKUP(G86,'RoC2'!$B$1:$C$161,2,0),0)</f>
        <v>0</v>
      </c>
      <c r="I86" s="55">
        <f>IFERROR(VLOOKUP($B86,'RoC3'!$A$1:$B$161,2,0),0)</f>
        <v>0</v>
      </c>
      <c r="J86" s="58">
        <f>IFERROR(VLOOKUP(I86,'RoC3'!$B$1:$C$161,2,0),0)</f>
        <v>0</v>
      </c>
      <c r="K86" s="55">
        <f>IFERROR(VLOOKUP($B86,'RoC4'!$A$1:$B$161,2,0),0)</f>
        <v>59</v>
      </c>
      <c r="L86" s="58">
        <f>IFERROR(VLOOKUP(K86,'RoC4'!$B$1:$C$161,2,0),0)</f>
        <v>71.99579396</v>
      </c>
      <c r="M86" s="55">
        <f>IFERROR(VLOOKUP($B86,'RoC5'!$A$1:$B$161,2,0),0)</f>
        <v>38</v>
      </c>
      <c r="N86" s="58">
        <f>IFERROR(VLOOKUP(M86,'RoC5'!$B$1:$C$161,2,0),0)</f>
        <v>242.9695066</v>
      </c>
      <c r="O86" s="55">
        <f>IFERROR(VLOOKUP($B86,'RoC6'!$A$1:$B$161,2,0),0)</f>
        <v>56</v>
      </c>
      <c r="P86" s="58">
        <f>IFERROR(VLOOKUP(O86,'RoC6'!$B$1:$C$161,2,0),0)</f>
        <v>75.45183192</v>
      </c>
      <c r="Q86" s="55">
        <f>IFERROR(VLOOKUP($B86,'RoC7'!$A$1:$B$161,2,0),0)</f>
        <v>0</v>
      </c>
      <c r="R86" s="58">
        <f>IFERROR(VLOOKUP(Q86,'RoC7'!$B$1:$C$161,2,0),0)</f>
        <v>0</v>
      </c>
      <c r="S86" s="55">
        <f>IFERROR(VLOOKUP($B86,'RoC8'!$A$1:$B$161,2,0),0)</f>
        <v>0</v>
      </c>
      <c r="T86" s="58">
        <f>IFERROR(VLOOKUP(S86,'RoC8'!$B$1:$C$161,2,0),0)</f>
        <v>0</v>
      </c>
      <c r="U86" s="55">
        <f>IFERROR(VLOOKUP($B86,'RoC9'!$A$1:$B$161,2,0),0)</f>
        <v>61</v>
      </c>
      <c r="V86" s="58">
        <f>IFERROR(VLOOKUP(U86,'RoC9'!$B$1:$C$161,2,0),0)</f>
        <v>16.80163045</v>
      </c>
      <c r="W86" s="55">
        <f>IFERROR(VLOOKUP($B86,'RoC10'!$A$1:$B$161,2,0),0)</f>
        <v>0</v>
      </c>
      <c r="X86" s="58">
        <f>IFERROR(VLOOKUP(W86,'RoC10'!$B$1:$C$161,2,0),0)</f>
        <v>0</v>
      </c>
      <c r="Y86" s="55">
        <f>IFERROR(VLOOKUP($B86,'RoC11'!$A$1:$B$161,2,0),0)</f>
        <v>43</v>
      </c>
      <c r="Z86" s="58">
        <f>IFERROR(VLOOKUP(Y86,'RoC11'!$B$1:$C$161,2,0),0)</f>
        <v>66.41961897</v>
      </c>
      <c r="AA86" s="55">
        <f>IFERROR(VLOOKUP($B86,'RoC12'!$A$1:$B$161,2,0),0)</f>
        <v>11</v>
      </c>
      <c r="AB86" s="58">
        <f>IFERROR(VLOOKUP(AA86,'RoC12'!$B$1:$C$161,2,0),0)</f>
        <v>591.4903569</v>
      </c>
      <c r="AC86" s="55">
        <f>IFERROR(VLOOKUP($B86,'RoC13'!$A$1:$B$161,2,0),0)</f>
        <v>0</v>
      </c>
      <c r="AD86" s="58">
        <f>IFERROR(VLOOKUP(AC86,'RoC13'!$B$1:$C$161,2,0),0)</f>
        <v>0</v>
      </c>
      <c r="AE86" s="41" t="str">
        <f>IFERROR(__xludf.DUMMYFUNCTION("""COMPUTED_VALUE"""),"UnPetitJaune")</f>
        <v>UnPetitJaune</v>
      </c>
      <c r="AF86" s="51">
        <f t="shared" si="2"/>
        <v>3069.542305</v>
      </c>
      <c r="AG86" s="112">
        <f>IFERROR(VLOOKUP($AE86,'RoC1'!$A$1:$C$160,3,0),0)</f>
        <v>0</v>
      </c>
      <c r="AH86" s="112">
        <f>IFERROR(VLOOKUP($AE86,'RoC2'!$A$1:$C$160,3,0),0)</f>
        <v>23.08116662</v>
      </c>
      <c r="AI86" s="112">
        <f>IFERROR(VLOOKUP($AE86,'RoC3'!$A$1:$C$160,3,0),0)</f>
        <v>136.6833855</v>
      </c>
      <c r="AJ86" s="112">
        <f>IFERROR(VLOOKUP($AE86,'RoC4'!$A$1:$C$160,3,0),0)</f>
        <v>0</v>
      </c>
      <c r="AK86" s="112">
        <f>IFERROR(VLOOKUP($AE86,'RoC5'!$A$1:$C$160,3,0),0)</f>
        <v>813.0638808</v>
      </c>
      <c r="AL86" s="112">
        <f>IFERROR(VLOOKUP($AE86,'RoC6'!$A$1:$C$160,3,0),0)</f>
        <v>777.2784818</v>
      </c>
      <c r="AM86" s="112">
        <f>IFERROR(VLOOKUP($AE86,'RoC7'!$A$1:$C$160,3,0),0)</f>
        <v>535.7578541</v>
      </c>
      <c r="AN86" s="112">
        <f>IFERROR(VLOOKUP($AE86,'RoC8'!$A$1:$C$160,3,0),0)</f>
        <v>0</v>
      </c>
      <c r="AO86" s="112">
        <f>IFERROR(VLOOKUP($AE86,'RoC9'!$A$1:$C$160,3,0),0)</f>
        <v>0</v>
      </c>
      <c r="AP86" s="112">
        <f>IFERROR(VLOOKUP($AE86,'RoC10'!$A$1:$C$160,3,0),0)</f>
        <v>633.2317698</v>
      </c>
      <c r="AQ86" s="112">
        <f>IFERROR(VLOOKUP($AE86,'RoC11'!$A$1:$C$160,3,0),0)</f>
        <v>150.4457662</v>
      </c>
      <c r="AR86" s="58">
        <f>IFERROR(VLOOKUP($AE86,'RoC12'!$A$1:$C$160,3,0),0)</f>
        <v>0</v>
      </c>
      <c r="AS86" s="58">
        <f>IFERROR(VLOOKUP($AE86,'RoC13'!$A$1:$C$160,3,0),0)</f>
        <v>0</v>
      </c>
    </row>
    <row r="87" ht="15.75" customHeight="1">
      <c r="A87" s="41">
        <f t="shared" si="1"/>
        <v>86</v>
      </c>
      <c r="B87" s="91" t="s">
        <v>145</v>
      </c>
      <c r="C87" s="51">
        <v>1014.3903717530002</v>
      </c>
      <c r="D87" s="110"/>
      <c r="E87" s="111" t="str">
        <f>IFERROR(VLOOKUP($B87,'RoC1'!$A$1:$B$160,2,0),"0")</f>
        <v>0</v>
      </c>
      <c r="F87" s="112">
        <f>IFERROR(VLOOKUP(E87,'RoC1'!$B$1:$C$160,2,0),0)</f>
        <v>0</v>
      </c>
      <c r="G87" s="111">
        <f>IFERROR(VLOOKUP($B87,'RoC2'!$A$1:$B$161,2,0),"0")</f>
        <v>8</v>
      </c>
      <c r="H87" s="112">
        <f>IFERROR(VLOOKUP(G87,'RoC2'!$B$1:$C$161,2,0),0)</f>
        <v>795.3894452</v>
      </c>
      <c r="I87" s="111">
        <f>IFERROR(VLOOKUP($B87,'RoC3'!$A$1:$B$161,2,0),0)</f>
        <v>44</v>
      </c>
      <c r="J87" s="112">
        <f>IFERROR(VLOOKUP(I87,'RoC3'!$B$1:$C$161,2,0),0)</f>
        <v>219.0009265</v>
      </c>
      <c r="K87" s="111">
        <f>IFERROR(VLOOKUP($B87,'RoC4'!$A$1:$B$161,2,0),0)</f>
        <v>0</v>
      </c>
      <c r="L87" s="112">
        <f>IFERROR(VLOOKUP(K87,'RoC4'!$B$1:$C$161,2,0),0)</f>
        <v>0</v>
      </c>
      <c r="M87" s="111">
        <f>IFERROR(VLOOKUP($B87,'RoC5'!$A$1:$B$161,2,0),0)</f>
        <v>0</v>
      </c>
      <c r="N87" s="112">
        <f>IFERROR(VLOOKUP(M87,'RoC5'!$B$1:$C$161,2,0),0)</f>
        <v>0</v>
      </c>
      <c r="O87" s="111">
        <f>IFERROR(VLOOKUP($B87,'RoC6'!$A$1:$B$161,2,0),0)</f>
        <v>0</v>
      </c>
      <c r="P87" s="112">
        <f>IFERROR(VLOOKUP(O87,'RoC6'!$B$1:$C$161,2,0),0)</f>
        <v>0</v>
      </c>
      <c r="Q87" s="111">
        <f>IFERROR(VLOOKUP($B87,'RoC7'!$A$1:$B$161,2,0),0)</f>
        <v>0</v>
      </c>
      <c r="R87" s="112">
        <f>IFERROR(VLOOKUP(Q87,'RoC7'!$B$1:$C$161,2,0),0)</f>
        <v>0</v>
      </c>
      <c r="S87" s="111">
        <f>IFERROR(VLOOKUP($B87,'RoC8'!$A$1:$B$161,2,0),0)</f>
        <v>0</v>
      </c>
      <c r="T87" s="112">
        <f>IFERROR(VLOOKUP(S87,'RoC8'!$B$1:$C$161,2,0),0)</f>
        <v>0</v>
      </c>
      <c r="U87" s="111">
        <f>IFERROR(VLOOKUP($B87,'RoC9'!$A$1:$B$161,2,0),0)</f>
        <v>0</v>
      </c>
      <c r="V87" s="112">
        <f>IFERROR(VLOOKUP(U87,'RoC9'!$B$1:$C$161,2,0),0)</f>
        <v>0</v>
      </c>
      <c r="W87" s="111">
        <f>IFERROR(VLOOKUP($B87,'RoC10'!$A$1:$B$161,2,0),0)</f>
        <v>0</v>
      </c>
      <c r="X87" s="112">
        <f>IFERROR(VLOOKUP(W87,'RoC10'!$B$1:$C$161,2,0),0)</f>
        <v>0</v>
      </c>
      <c r="Y87" s="111">
        <f>IFERROR(VLOOKUP($B87,'RoC11'!$A$1:$B$161,2,0),0)</f>
        <v>0</v>
      </c>
      <c r="Z87" s="112">
        <f>IFERROR(VLOOKUP(Y87,'RoC11'!$B$1:$C$161,2,0),0)</f>
        <v>0</v>
      </c>
      <c r="AA87" s="55">
        <f>IFERROR(VLOOKUP($B87,'RoC12'!$A$1:$B$161,2,0),0)</f>
        <v>0</v>
      </c>
      <c r="AB87" s="58">
        <f>IFERROR(VLOOKUP(AA87,'RoC12'!$B$1:$C$161,2,0),0)</f>
        <v>0</v>
      </c>
      <c r="AC87" s="55">
        <f>IFERROR(VLOOKUP($B87,'RoC13'!$A$1:$B$161,2,0),0)</f>
        <v>0</v>
      </c>
      <c r="AD87" s="58">
        <f>IFERROR(VLOOKUP(AC87,'RoC13'!$B$1:$C$161,2,0),0)</f>
        <v>0</v>
      </c>
      <c r="AE87" s="91" t="str">
        <f>IFERROR(__xludf.DUMMYFUNCTION("""COMPUTED_VALUE"""),"alexinzaghi")</f>
        <v>alexinzaghi</v>
      </c>
      <c r="AF87" s="51">
        <f t="shared" si="2"/>
        <v>4819.882098</v>
      </c>
      <c r="AG87" s="112">
        <f>IFERROR(VLOOKUP($AE87,'RoC1'!$A$1:$C$160,3,0),0)</f>
        <v>0</v>
      </c>
      <c r="AH87" s="112">
        <f>IFERROR(VLOOKUP($AE87,'RoC2'!$A$1:$C$160,3,0),0)</f>
        <v>0</v>
      </c>
      <c r="AI87" s="112">
        <f>IFERROR(VLOOKUP($AE87,'RoC3'!$A$1:$C$160,3,0),0)</f>
        <v>651.2155931</v>
      </c>
      <c r="AJ87" s="112">
        <f>IFERROR(VLOOKUP($AE87,'RoC4'!$A$1:$C$160,3,0),0)</f>
        <v>934.0619204</v>
      </c>
      <c r="AK87" s="112">
        <f>IFERROR(VLOOKUP($AE87,'RoC5'!$A$1:$C$160,3,0),0)</f>
        <v>434.386401</v>
      </c>
      <c r="AL87" s="112">
        <f>IFERROR(VLOOKUP($AE87,'RoC6'!$A$1:$C$160,3,0),0)</f>
        <v>439.8368552</v>
      </c>
      <c r="AM87" s="112">
        <f>IFERROR(VLOOKUP($AE87,'RoC7'!$A$1:$C$160,3,0),0)</f>
        <v>793.5005374</v>
      </c>
      <c r="AN87" s="112">
        <f>IFERROR(VLOOKUP($AE87,'RoC8'!$A$1:$C$160,3,0),0)</f>
        <v>279.9603735</v>
      </c>
      <c r="AO87" s="112">
        <f>IFERROR(VLOOKUP($AE87,'RoC9'!$A$1:$C$160,3,0),0)</f>
        <v>531.8626494</v>
      </c>
      <c r="AP87" s="112">
        <f>IFERROR(VLOOKUP($AE87,'RoC10'!$A$1:$C$160,3,0),0)</f>
        <v>466.3245555</v>
      </c>
      <c r="AQ87" s="112">
        <f>IFERROR(VLOOKUP($AE87,'RoC11'!$A$1:$C$160,3,0),0)</f>
        <v>0</v>
      </c>
      <c r="AR87" s="58">
        <f>IFERROR(VLOOKUP($AE87,'RoC12'!$A$1:$C$160,3,0),0)</f>
        <v>288.7332122</v>
      </c>
      <c r="AS87" s="58">
        <f>IFERROR(VLOOKUP($AE87,'RoC13'!$A$1:$C$160,3,0),0)</f>
        <v>0</v>
      </c>
    </row>
    <row r="88" ht="15.75" customHeight="1">
      <c r="A88" s="41">
        <f t="shared" si="1"/>
        <v>87</v>
      </c>
      <c r="B88" s="83" t="s">
        <v>120</v>
      </c>
      <c r="C88" s="51">
        <v>931.6762094097269</v>
      </c>
      <c r="D88" s="51"/>
      <c r="E88" s="55">
        <f>IFERROR(VLOOKUP($B88,'RoC1'!$A$1:$B$160,2,0),"0")</f>
        <v>24</v>
      </c>
      <c r="F88" s="58">
        <f>IFERROR(VLOOKUP(E88,'RoC1'!$B$1:$C$160,2,0),0)</f>
        <v>440.7349437</v>
      </c>
      <c r="G88" s="55" t="str">
        <f>IFERROR(VLOOKUP($B88,'RoC2'!$A$1:$B$161,2,0),"0")</f>
        <v>0</v>
      </c>
      <c r="H88" s="58">
        <f>IFERROR(VLOOKUP(G88,'RoC2'!$B$1:$C$161,2,0),0)</f>
        <v>0</v>
      </c>
      <c r="I88" s="55">
        <f>IFERROR(VLOOKUP($B88,'RoC3'!$A$1:$B$161,2,0),0)</f>
        <v>0</v>
      </c>
      <c r="J88" s="58">
        <f>IFERROR(VLOOKUP(I88,'RoC3'!$B$1:$C$161,2,0),0)</f>
        <v>0</v>
      </c>
      <c r="K88" s="55">
        <f>IFERROR(VLOOKUP($B88,'RoC4'!$A$1:$B$161,2,0),0)</f>
        <v>0</v>
      </c>
      <c r="L88" s="58">
        <f>IFERROR(VLOOKUP(K88,'RoC4'!$B$1:$C$161,2,0),0)</f>
        <v>0</v>
      </c>
      <c r="M88" s="55">
        <f>IFERROR(VLOOKUP($B88,'RoC5'!$A$1:$B$161,2,0),0)</f>
        <v>57</v>
      </c>
      <c r="N88" s="58">
        <f>IFERROR(VLOOKUP(M88,'RoC5'!$B$1:$C$161,2,0),0)</f>
        <v>59.10900503</v>
      </c>
      <c r="O88" s="55">
        <f>IFERROR(VLOOKUP($B88,'RoC6'!$A$1:$B$161,2,0),0)</f>
        <v>54</v>
      </c>
      <c r="P88" s="58">
        <f>IFERROR(VLOOKUP(O88,'RoC6'!$B$1:$C$161,2,0),0)</f>
        <v>93.06117488</v>
      </c>
      <c r="Q88" s="55">
        <f>IFERROR(VLOOKUP($B88,'RoC7'!$A$1:$B$161,2,0),0)</f>
        <v>28</v>
      </c>
      <c r="R88" s="58">
        <f>IFERROR(VLOOKUP(Q88,'RoC7'!$B$1:$C$161,2,0),0)</f>
        <v>338.7710858</v>
      </c>
      <c r="S88" s="55">
        <f>IFERROR(VLOOKUP($B88,'RoC8'!$A$1:$B$161,2,0),0)</f>
        <v>0</v>
      </c>
      <c r="T88" s="58">
        <f>IFERROR(VLOOKUP(S88,'RoC8'!$B$1:$C$161,2,0),0)</f>
        <v>0</v>
      </c>
      <c r="U88" s="55">
        <f>IFERROR(VLOOKUP($B88,'RoC9'!$A$1:$B$161,2,0),0)</f>
        <v>0</v>
      </c>
      <c r="V88" s="58">
        <f>IFERROR(VLOOKUP(U88,'RoC9'!$B$1:$C$161,2,0),0)</f>
        <v>0</v>
      </c>
      <c r="W88" s="55">
        <f>IFERROR(VLOOKUP($B88,'RoC10'!$A$1:$B$161,2,0),0)</f>
        <v>0</v>
      </c>
      <c r="X88" s="58">
        <f>IFERROR(VLOOKUP(W88,'RoC10'!$B$1:$C$161,2,0),0)</f>
        <v>0</v>
      </c>
      <c r="Y88" s="55">
        <f>IFERROR(VLOOKUP($B88,'RoC11'!$A$1:$B$161,2,0),0)</f>
        <v>0</v>
      </c>
      <c r="Z88" s="58">
        <f>IFERROR(VLOOKUP(Y88,'RoC11'!$B$1:$C$161,2,0),0)</f>
        <v>0</v>
      </c>
      <c r="AA88" s="55">
        <f>IFERROR(VLOOKUP($B88,'RoC12'!$A$1:$B$161,2,0),0)</f>
        <v>0</v>
      </c>
      <c r="AB88" s="58">
        <f>IFERROR(VLOOKUP(AA88,'RoC12'!$B$1:$C$161,2,0),0)</f>
        <v>0</v>
      </c>
      <c r="AC88" s="55">
        <f>IFERROR(VLOOKUP($B88,'RoC13'!$A$1:$B$161,2,0),0)</f>
        <v>0</v>
      </c>
      <c r="AD88" s="58">
        <f>IFERROR(VLOOKUP(AC88,'RoC13'!$B$1:$C$161,2,0),0)</f>
        <v>0</v>
      </c>
      <c r="AE88" s="83" t="str">
        <f>IFERROR(__xludf.DUMMYFUNCTION("""COMPUTED_VALUE"""),"Mikalack")</f>
        <v>Mikalack</v>
      </c>
      <c r="AF88" s="51">
        <f t="shared" si="2"/>
        <v>1326.18505</v>
      </c>
      <c r="AG88" s="112">
        <f>IFERROR(VLOOKUP($AE88,'RoC1'!$A$1:$C$160,3,0),0)</f>
        <v>0</v>
      </c>
      <c r="AH88" s="112">
        <f>IFERROR(VLOOKUP($AE88,'RoC2'!$A$1:$C$160,3,0),0)</f>
        <v>0</v>
      </c>
      <c r="AI88" s="112">
        <f>IFERROR(VLOOKUP($AE88,'RoC3'!$A$1:$C$160,3,0),0)</f>
        <v>422.7125218</v>
      </c>
      <c r="AJ88" s="112">
        <f>IFERROR(VLOOKUP($AE88,'RoC4'!$A$1:$C$160,3,0),0)</f>
        <v>0</v>
      </c>
      <c r="AK88" s="112">
        <f>IFERROR(VLOOKUP($AE88,'RoC5'!$A$1:$C$160,3,0),0)</f>
        <v>0</v>
      </c>
      <c r="AL88" s="112">
        <f>IFERROR(VLOOKUP($AE88,'RoC6'!$A$1:$C$160,3,0),0)</f>
        <v>148.1197253</v>
      </c>
      <c r="AM88" s="112">
        <f>IFERROR(VLOOKUP($AE88,'RoC7'!$A$1:$C$160,3,0),0)</f>
        <v>496.5660569</v>
      </c>
      <c r="AN88" s="112">
        <f>IFERROR(VLOOKUP($AE88,'RoC8'!$A$1:$C$160,3,0),0)</f>
        <v>0</v>
      </c>
      <c r="AO88" s="112">
        <f>IFERROR(VLOOKUP($AE88,'RoC9'!$A$1:$C$160,3,0),0)</f>
        <v>0</v>
      </c>
      <c r="AP88" s="112">
        <f>IFERROR(VLOOKUP($AE88,'RoC10'!$A$1:$C$160,3,0),0)</f>
        <v>0</v>
      </c>
      <c r="AQ88" s="112">
        <f>IFERROR(VLOOKUP($AE88,'RoC11'!$A$1:$C$160,3,0),0)</f>
        <v>0</v>
      </c>
      <c r="AR88" s="58">
        <f>IFERROR(VLOOKUP($AE88,'RoC12'!$A$1:$C$160,3,0),0)</f>
        <v>258.7867463</v>
      </c>
      <c r="AS88" s="58">
        <f>IFERROR(VLOOKUP($AE88,'RoC13'!$A$1:$C$160,3,0),0)</f>
        <v>0</v>
      </c>
    </row>
    <row r="89" ht="15.75" customHeight="1">
      <c r="A89" s="41">
        <f t="shared" si="1"/>
        <v>88</v>
      </c>
      <c r="B89" s="84" t="s">
        <v>125</v>
      </c>
      <c r="C89" s="51">
        <v>861.5704509864461</v>
      </c>
      <c r="D89" s="51"/>
      <c r="E89" s="55" t="str">
        <f>IFERROR(VLOOKUP($B89,'RoC1'!$A$1:$B$160,2,0),"0")</f>
        <v>0</v>
      </c>
      <c r="F89" s="58">
        <f>IFERROR(VLOOKUP(E89,'RoC1'!$B$1:$C$160,2,0),0)</f>
        <v>0</v>
      </c>
      <c r="G89" s="55">
        <f>IFERROR(VLOOKUP($B89,'RoC2'!$A$1:$B$161,2,0),"0")</f>
        <v>52</v>
      </c>
      <c r="H89" s="58">
        <f>IFERROR(VLOOKUP(G89,'RoC2'!$B$1:$C$161,2,0),0)</f>
        <v>138.8259234</v>
      </c>
      <c r="I89" s="55">
        <f>IFERROR(VLOOKUP($B89,'RoC3'!$A$1:$B$161,2,0),0)</f>
        <v>49</v>
      </c>
      <c r="J89" s="58">
        <f>IFERROR(VLOOKUP(I89,'RoC3'!$B$1:$C$161,2,0),0)</f>
        <v>172.1892554</v>
      </c>
      <c r="K89" s="55">
        <f>IFERROR(VLOOKUP($B89,'RoC4'!$A$1:$B$161,2,0),0)</f>
        <v>39</v>
      </c>
      <c r="L89" s="58">
        <f>IFERROR(VLOOKUP(K89,'RoC4'!$B$1:$C$161,2,0),0)</f>
        <v>257.2820367</v>
      </c>
      <c r="M89" s="55">
        <f>IFERROR(VLOOKUP($B89,'RoC5'!$A$1:$B$161,2,0),0)</f>
        <v>0</v>
      </c>
      <c r="N89" s="58">
        <f>IFERROR(VLOOKUP(M89,'RoC5'!$B$1:$C$161,2,0),0)</f>
        <v>0</v>
      </c>
      <c r="O89" s="55">
        <f>IFERROR(VLOOKUP($B89,'RoC6'!$A$1:$B$161,2,0),0)</f>
        <v>0</v>
      </c>
      <c r="P89" s="58">
        <f>IFERROR(VLOOKUP(O89,'RoC6'!$B$1:$C$161,2,0),0)</f>
        <v>0</v>
      </c>
      <c r="Q89" s="55">
        <f>IFERROR(VLOOKUP($B89,'RoC7'!$A$1:$B$161,2,0),0)</f>
        <v>0</v>
      </c>
      <c r="R89" s="58">
        <f>IFERROR(VLOOKUP(Q89,'RoC7'!$B$1:$C$161,2,0),0)</f>
        <v>0</v>
      </c>
      <c r="S89" s="55">
        <f>IFERROR(VLOOKUP($B89,'RoC8'!$A$1:$B$161,2,0),0)</f>
        <v>0</v>
      </c>
      <c r="T89" s="58">
        <f>IFERROR(VLOOKUP(S89,'RoC8'!$B$1:$C$161,2,0),0)</f>
        <v>0</v>
      </c>
      <c r="U89" s="55">
        <f>IFERROR(VLOOKUP($B89,'RoC9'!$A$1:$B$161,2,0),0)</f>
        <v>0</v>
      </c>
      <c r="V89" s="58">
        <f>IFERROR(VLOOKUP(U89,'RoC9'!$B$1:$C$161,2,0),0)</f>
        <v>0</v>
      </c>
      <c r="W89" s="55">
        <f>IFERROR(VLOOKUP($B89,'RoC10'!$A$1:$B$161,2,0),0)</f>
        <v>32</v>
      </c>
      <c r="X89" s="58">
        <f>IFERROR(VLOOKUP(W89,'RoC10'!$B$1:$C$161,2,0),0)</f>
        <v>293.2732355</v>
      </c>
      <c r="Y89" s="55">
        <f>IFERROR(VLOOKUP($B89,'RoC11'!$A$1:$B$161,2,0),0)</f>
        <v>0</v>
      </c>
      <c r="Z89" s="58">
        <f>IFERROR(VLOOKUP(Y89,'RoC11'!$B$1:$C$161,2,0),0)</f>
        <v>0</v>
      </c>
      <c r="AA89" s="55">
        <f>IFERROR(VLOOKUP($B89,'RoC12'!$A$1:$B$161,2,0),0)</f>
        <v>0</v>
      </c>
      <c r="AB89" s="58">
        <f>IFERROR(VLOOKUP(AA89,'RoC12'!$B$1:$C$161,2,0),0)</f>
        <v>0</v>
      </c>
      <c r="AC89" s="55">
        <f>IFERROR(VLOOKUP($B89,'RoC13'!$A$1:$B$161,2,0),0)</f>
        <v>0</v>
      </c>
      <c r="AD89" s="58">
        <f>IFERROR(VLOOKUP(AC89,'RoC13'!$B$1:$C$161,2,0),0)</f>
        <v>0</v>
      </c>
      <c r="AE89" s="84" t="str">
        <f>IFERROR(__xludf.DUMMYFUNCTION("""COMPUTED_VALUE"""),"33joe33")</f>
        <v>33joe33</v>
      </c>
      <c r="AF89" s="51">
        <f t="shared" si="2"/>
        <v>409.2260653</v>
      </c>
      <c r="AG89" s="112">
        <f>IFERROR(VLOOKUP($AE89,'RoC1'!$A$1:$C$160,3,0),0)</f>
        <v>0</v>
      </c>
      <c r="AH89" s="112">
        <f>IFERROR(VLOOKUP($AE89,'RoC2'!$A$1:$C$160,3,0),0)</f>
        <v>0</v>
      </c>
      <c r="AI89" s="112">
        <f>IFERROR(VLOOKUP($AE89,'RoC3'!$A$1:$C$160,3,0),0)</f>
        <v>409.2260653</v>
      </c>
      <c r="AJ89" s="112">
        <f>IFERROR(VLOOKUP($AE89,'RoC4'!$A$1:$C$160,3,0),0)</f>
        <v>0</v>
      </c>
      <c r="AK89" s="112">
        <f>IFERROR(VLOOKUP($AE89,'RoC5'!$A$1:$C$160,3,0),0)</f>
        <v>0</v>
      </c>
      <c r="AL89" s="112">
        <f>IFERROR(VLOOKUP($AE89,'RoC6'!$A$1:$C$160,3,0),0)</f>
        <v>0</v>
      </c>
      <c r="AM89" s="112">
        <f>IFERROR(VLOOKUP($AE89,'RoC7'!$A$1:$C$160,3,0),0)</f>
        <v>0</v>
      </c>
      <c r="AN89" s="112">
        <f>IFERROR(VLOOKUP($AE89,'RoC8'!$A$1:$C$160,3,0),0)</f>
        <v>0</v>
      </c>
      <c r="AO89" s="112">
        <f>IFERROR(VLOOKUP($AE89,'RoC9'!$A$1:$C$160,3,0),0)</f>
        <v>0</v>
      </c>
      <c r="AP89" s="112">
        <f>IFERROR(VLOOKUP($AE89,'RoC10'!$A$1:$C$160,3,0),0)</f>
        <v>0</v>
      </c>
      <c r="AQ89" s="112">
        <f>IFERROR(VLOOKUP($AE89,'RoC11'!$A$1:$C$160,3,0),0)</f>
        <v>0</v>
      </c>
      <c r="AR89" s="58">
        <f>IFERROR(VLOOKUP($AE89,'RoC12'!$A$1:$C$160,3,0),0)</f>
        <v>0</v>
      </c>
      <c r="AS89" s="58">
        <f>IFERROR(VLOOKUP($AE89,'RoC13'!$A$1:$C$160,3,0),0)</f>
        <v>0</v>
      </c>
    </row>
    <row r="90" ht="15.75" customHeight="1">
      <c r="A90" s="41">
        <f t="shared" si="1"/>
        <v>89</v>
      </c>
      <c r="B90" s="87" t="s">
        <v>142</v>
      </c>
      <c r="C90" s="51">
        <v>751.0893718528497</v>
      </c>
      <c r="D90" s="110"/>
      <c r="E90" s="111">
        <f>IFERROR(VLOOKUP($B90,'RoC1'!$A$1:$B$160,2,0),"0")</f>
        <v>41</v>
      </c>
      <c r="F90" s="112">
        <f>IFERROR(VLOOKUP(E90,'RoC1'!$B$1:$C$160,2,0),0)</f>
        <v>236.5622373</v>
      </c>
      <c r="G90" s="111">
        <f>IFERROR(VLOOKUP($B90,'RoC2'!$A$1:$B$161,2,0),"0")</f>
        <v>23</v>
      </c>
      <c r="H90" s="112">
        <f>IFERROR(VLOOKUP(G90,'RoC2'!$B$1:$C$161,2,0),0)</f>
        <v>460.6259045</v>
      </c>
      <c r="I90" s="111">
        <f>IFERROR(VLOOKUP($B90,'RoC3'!$A$1:$B$161,2,0),0)</f>
        <v>63</v>
      </c>
      <c r="J90" s="112">
        <f>IFERROR(VLOOKUP(I90,'RoC3'!$B$1:$C$161,2,0),0)</f>
        <v>53.90123004</v>
      </c>
      <c r="K90" s="111">
        <f>IFERROR(VLOOKUP($B90,'RoC4'!$A$1:$B$161,2,0),0)</f>
        <v>0</v>
      </c>
      <c r="L90" s="112">
        <f>IFERROR(VLOOKUP(K90,'RoC4'!$B$1:$C$161,2,0),0)</f>
        <v>0</v>
      </c>
      <c r="M90" s="111">
        <f>IFERROR(VLOOKUP($B90,'RoC5'!$A$1:$B$161,2,0),0)</f>
        <v>0</v>
      </c>
      <c r="N90" s="112">
        <f>IFERROR(VLOOKUP(M90,'RoC5'!$B$1:$C$161,2,0),0)</f>
        <v>0</v>
      </c>
      <c r="O90" s="111">
        <f>IFERROR(VLOOKUP($B90,'RoC6'!$A$1:$B$161,2,0),0)</f>
        <v>0</v>
      </c>
      <c r="P90" s="112">
        <f>IFERROR(VLOOKUP(O90,'RoC6'!$B$1:$C$161,2,0),0)</f>
        <v>0</v>
      </c>
      <c r="Q90" s="111">
        <f>IFERROR(VLOOKUP($B90,'RoC7'!$A$1:$B$161,2,0),0)</f>
        <v>0</v>
      </c>
      <c r="R90" s="112">
        <f>IFERROR(VLOOKUP(Q90,'RoC7'!$B$1:$C$161,2,0),0)</f>
        <v>0</v>
      </c>
      <c r="S90" s="111">
        <f>IFERROR(VLOOKUP($B90,'RoC8'!$A$1:$B$161,2,0),0)</f>
        <v>0</v>
      </c>
      <c r="T90" s="112">
        <f>IFERROR(VLOOKUP(S90,'RoC8'!$B$1:$C$161,2,0),0)</f>
        <v>0</v>
      </c>
      <c r="U90" s="111">
        <f>IFERROR(VLOOKUP($B90,'RoC9'!$A$1:$B$161,2,0),0)</f>
        <v>0</v>
      </c>
      <c r="V90" s="112">
        <f>IFERROR(VLOOKUP(U90,'RoC9'!$B$1:$C$161,2,0),0)</f>
        <v>0</v>
      </c>
      <c r="W90" s="111">
        <f>IFERROR(VLOOKUP($B90,'RoC10'!$A$1:$B$161,2,0),0)</f>
        <v>0</v>
      </c>
      <c r="X90" s="112">
        <f>IFERROR(VLOOKUP(W90,'RoC10'!$B$1:$C$161,2,0),0)</f>
        <v>0</v>
      </c>
      <c r="Y90" s="111">
        <f>IFERROR(VLOOKUP($B90,'RoC11'!$A$1:$B$161,2,0),0)</f>
        <v>0</v>
      </c>
      <c r="Z90" s="112">
        <f>IFERROR(VLOOKUP(Y90,'RoC11'!$B$1:$C$161,2,0),0)</f>
        <v>0</v>
      </c>
      <c r="AA90" s="55">
        <f>IFERROR(VLOOKUP($B90,'RoC12'!$A$1:$B$161,2,0),0)</f>
        <v>0</v>
      </c>
      <c r="AB90" s="58">
        <f>IFERROR(VLOOKUP(AA90,'RoC12'!$B$1:$C$161,2,0),0)</f>
        <v>0</v>
      </c>
      <c r="AC90" s="55">
        <f>IFERROR(VLOOKUP($B90,'RoC13'!$A$1:$B$161,2,0),0)</f>
        <v>0</v>
      </c>
      <c r="AD90" s="58">
        <f>IFERROR(VLOOKUP(AC90,'RoC13'!$B$1:$C$161,2,0),0)</f>
        <v>0</v>
      </c>
      <c r="AE90" s="87" t="str">
        <f>IFERROR(__xludf.DUMMYFUNCTION("""COMPUTED_VALUE"""),"REDSQUIRREL")</f>
        <v>REDSQUIRREL</v>
      </c>
      <c r="AF90" s="51">
        <f t="shared" si="2"/>
        <v>3032.84644</v>
      </c>
      <c r="AG90" s="112">
        <f>IFERROR(VLOOKUP($AE90,'RoC1'!$A$1:$C$160,3,0),0)</f>
        <v>0</v>
      </c>
      <c r="AH90" s="112">
        <f>IFERROR(VLOOKUP($AE90,'RoC2'!$A$1:$C$160,3,0),0)</f>
        <v>0</v>
      </c>
      <c r="AI90" s="112">
        <f>IFERROR(VLOOKUP($AE90,'RoC3'!$A$1:$C$160,3,0),0)</f>
        <v>111.0239827</v>
      </c>
      <c r="AJ90" s="112">
        <f>IFERROR(VLOOKUP($AE90,'RoC4'!$A$1:$C$160,3,0),0)</f>
        <v>618.926916</v>
      </c>
      <c r="AK90" s="112">
        <f>IFERROR(VLOOKUP($AE90,'RoC5'!$A$1:$C$160,3,0),0)</f>
        <v>0</v>
      </c>
      <c r="AL90" s="112">
        <f>IFERROR(VLOOKUP($AE90,'RoC6'!$A$1:$C$160,3,0),0)</f>
        <v>1467.757337</v>
      </c>
      <c r="AM90" s="112">
        <f>IFERROR(VLOOKUP($AE90,'RoC7'!$A$1:$C$160,3,0),0)</f>
        <v>0</v>
      </c>
      <c r="AN90" s="112">
        <f>IFERROR(VLOOKUP($AE90,'RoC8'!$A$1:$C$160,3,0),0)</f>
        <v>835.1382048</v>
      </c>
      <c r="AO90" s="112">
        <f>IFERROR(VLOOKUP($AE90,'RoC9'!$A$1:$C$160,3,0),0)</f>
        <v>0</v>
      </c>
      <c r="AP90" s="112">
        <f>IFERROR(VLOOKUP($AE90,'RoC10'!$A$1:$C$160,3,0),0)</f>
        <v>0</v>
      </c>
      <c r="AQ90" s="112">
        <f>IFERROR(VLOOKUP($AE90,'RoC11'!$A$1:$C$160,3,0),0)</f>
        <v>0</v>
      </c>
      <c r="AR90" s="58">
        <f>IFERROR(VLOOKUP($AE90,'RoC12'!$A$1:$C$160,3,0),0)</f>
        <v>0</v>
      </c>
      <c r="AS90" s="58">
        <f>IFERROR(VLOOKUP($AE90,'RoC13'!$A$1:$C$160,3,0),0)</f>
        <v>0</v>
      </c>
    </row>
    <row r="91" ht="15.75" customHeight="1">
      <c r="A91" s="41">
        <f t="shared" si="1"/>
        <v>90</v>
      </c>
      <c r="B91" s="87" t="s">
        <v>133</v>
      </c>
      <c r="C91" s="51">
        <v>689.8141572105427</v>
      </c>
      <c r="D91" s="110"/>
      <c r="E91" s="111" t="str">
        <f>IFERROR(VLOOKUP($B91,'RoC1'!$A$1:$B$160,2,0),"0")</f>
        <v>0</v>
      </c>
      <c r="F91" s="112">
        <f>IFERROR(VLOOKUP(E91,'RoC1'!$B$1:$C$160,2,0),0)</f>
        <v>0</v>
      </c>
      <c r="G91" s="111" t="str">
        <f>IFERROR(VLOOKUP($B91,'RoC2'!$A$1:$B$161,2,0),"0")</f>
        <v>0</v>
      </c>
      <c r="H91" s="112">
        <f>IFERROR(VLOOKUP(G91,'RoC2'!$B$1:$C$161,2,0),0)</f>
        <v>0</v>
      </c>
      <c r="I91" s="111">
        <f>IFERROR(VLOOKUP($B91,'RoC3'!$A$1:$B$161,2,0),0)</f>
        <v>0</v>
      </c>
      <c r="J91" s="112">
        <f>IFERROR(VLOOKUP(I91,'RoC3'!$B$1:$C$161,2,0),0)</f>
        <v>0</v>
      </c>
      <c r="K91" s="111">
        <f>IFERROR(VLOOKUP($B91,'RoC4'!$A$1:$B$161,2,0),0)</f>
        <v>0</v>
      </c>
      <c r="L91" s="112">
        <f>IFERROR(VLOOKUP(K91,'RoC4'!$B$1:$C$161,2,0),0)</f>
        <v>0</v>
      </c>
      <c r="M91" s="111">
        <f>IFERROR(VLOOKUP($B91,'RoC5'!$A$1:$B$161,2,0),0)</f>
        <v>0</v>
      </c>
      <c r="N91" s="112">
        <f>IFERROR(VLOOKUP(M91,'RoC5'!$B$1:$C$161,2,0),0)</f>
        <v>0</v>
      </c>
      <c r="O91" s="111">
        <f>IFERROR(VLOOKUP($B91,'RoC6'!$A$1:$B$161,2,0),0)</f>
        <v>0</v>
      </c>
      <c r="P91" s="112">
        <f>IFERROR(VLOOKUP(O91,'RoC6'!$B$1:$C$161,2,0),0)</f>
        <v>0</v>
      </c>
      <c r="Q91" s="111">
        <f>IFERROR(VLOOKUP($B91,'RoC7'!$A$1:$B$161,2,0),0)</f>
        <v>0</v>
      </c>
      <c r="R91" s="112">
        <f>IFERROR(VLOOKUP(Q91,'RoC7'!$B$1:$C$161,2,0),0)</f>
        <v>0</v>
      </c>
      <c r="S91" s="111">
        <f>IFERROR(VLOOKUP($B91,'RoC8'!$A$1:$B$161,2,0),0)</f>
        <v>0</v>
      </c>
      <c r="T91" s="112">
        <f>IFERROR(VLOOKUP(S91,'RoC8'!$B$1:$C$161,2,0),0)</f>
        <v>0</v>
      </c>
      <c r="U91" s="111">
        <f>IFERROR(VLOOKUP($B91,'RoC9'!$A$1:$B$161,2,0),0)</f>
        <v>0</v>
      </c>
      <c r="V91" s="112">
        <f>IFERROR(VLOOKUP(U91,'RoC9'!$B$1:$C$161,2,0),0)</f>
        <v>0</v>
      </c>
      <c r="W91" s="111">
        <f>IFERROR(VLOOKUP($B91,'RoC10'!$A$1:$B$161,2,0),0)</f>
        <v>10</v>
      </c>
      <c r="X91" s="112">
        <f>IFERROR(VLOOKUP(W91,'RoC10'!$B$1:$C$161,2,0),0)</f>
        <v>689.8141572</v>
      </c>
      <c r="Y91" s="111">
        <f>IFERROR(VLOOKUP($B91,'RoC11'!$A$1:$B$161,2,0),0)</f>
        <v>0</v>
      </c>
      <c r="Z91" s="112">
        <f>IFERROR(VLOOKUP(Y91,'RoC11'!$B$1:$C$161,2,0),0)</f>
        <v>0</v>
      </c>
      <c r="AA91" s="55">
        <f>IFERROR(VLOOKUP($B91,'RoC12'!$A$1:$B$161,2,0),0)</f>
        <v>0</v>
      </c>
      <c r="AB91" s="58">
        <f>IFERROR(VLOOKUP(AA91,'RoC12'!$B$1:$C$161,2,0),0)</f>
        <v>0</v>
      </c>
      <c r="AC91" s="55">
        <f>IFERROR(VLOOKUP($B91,'RoC13'!$A$1:$B$161,2,0),0)</f>
        <v>0</v>
      </c>
      <c r="AD91" s="58">
        <f>IFERROR(VLOOKUP(AC91,'RoC13'!$B$1:$C$161,2,0),0)</f>
        <v>0</v>
      </c>
      <c r="AE91" s="87" t="str">
        <f>IFERROR(__xludf.DUMMYFUNCTION("""COMPUTED_VALUE"""),"Adrinhooo")</f>
        <v>Adrinhooo</v>
      </c>
      <c r="AF91" s="51">
        <f t="shared" si="2"/>
        <v>444.1865488</v>
      </c>
      <c r="AG91" s="112">
        <f>IFERROR(VLOOKUP($AE91,'RoC1'!$A$1:$C$160,3,0),0)</f>
        <v>0</v>
      </c>
      <c r="AH91" s="112">
        <f>IFERROR(VLOOKUP($AE91,'RoC2'!$A$1:$C$160,3,0),0)</f>
        <v>0</v>
      </c>
      <c r="AI91" s="112">
        <f>IFERROR(VLOOKUP($AE91,'RoC3'!$A$1:$C$160,3,0),0)</f>
        <v>69.8627737</v>
      </c>
      <c r="AJ91" s="112">
        <f>IFERROR(VLOOKUP($AE91,'RoC4'!$A$1:$C$160,3,0),0)</f>
        <v>0</v>
      </c>
      <c r="AK91" s="112">
        <f>IFERROR(VLOOKUP($AE91,'RoC5'!$A$1:$C$160,3,0),0)</f>
        <v>85.59056297</v>
      </c>
      <c r="AL91" s="112">
        <f>IFERROR(VLOOKUP($AE91,'RoC6'!$A$1:$C$160,3,0),0)</f>
        <v>0</v>
      </c>
      <c r="AM91" s="112">
        <f>IFERROR(VLOOKUP($AE91,'RoC7'!$A$1:$C$160,3,0),0)</f>
        <v>0</v>
      </c>
      <c r="AN91" s="112">
        <f>IFERROR(VLOOKUP($AE91,'RoC8'!$A$1:$C$160,3,0),0)</f>
        <v>0</v>
      </c>
      <c r="AO91" s="112">
        <f>IFERROR(VLOOKUP($AE91,'RoC9'!$A$1:$C$160,3,0),0)</f>
        <v>0</v>
      </c>
      <c r="AP91" s="112">
        <f>IFERROR(VLOOKUP($AE91,'RoC10'!$A$1:$C$160,3,0),0)</f>
        <v>0</v>
      </c>
      <c r="AQ91" s="112">
        <f>IFERROR(VLOOKUP($AE91,'RoC11'!$A$1:$C$160,3,0),0)</f>
        <v>288.7332122</v>
      </c>
      <c r="AR91" s="58">
        <f>IFERROR(VLOOKUP($AE91,'RoC12'!$A$1:$C$160,3,0),0)</f>
        <v>0</v>
      </c>
      <c r="AS91" s="58">
        <f>IFERROR(VLOOKUP($AE91,'RoC13'!$A$1:$C$160,3,0),0)</f>
        <v>0</v>
      </c>
    </row>
    <row r="92" ht="15.75" customHeight="1">
      <c r="A92" s="41">
        <f t="shared" si="1"/>
        <v>91</v>
      </c>
      <c r="B92" s="41" t="s">
        <v>141</v>
      </c>
      <c r="C92" s="51">
        <v>680.0035804132909</v>
      </c>
      <c r="D92" s="110"/>
      <c r="E92" s="111">
        <f>IFERROR(VLOOKUP($B92,'RoC1'!$A$1:$B$160,2,0),"0")</f>
        <v>50</v>
      </c>
      <c r="F92" s="112">
        <f>IFERROR(VLOOKUP(E92,'RoC1'!$B$1:$C$160,2,0),0)</f>
        <v>150.074748</v>
      </c>
      <c r="G92" s="111" t="str">
        <f>IFERROR(VLOOKUP($B92,'RoC2'!$A$1:$B$161,2,0),"0")</f>
        <v>0</v>
      </c>
      <c r="H92" s="112">
        <f>IFERROR(VLOOKUP(G92,'RoC2'!$B$1:$C$161,2,0),0)</f>
        <v>0</v>
      </c>
      <c r="I92" s="111">
        <f>IFERROR(VLOOKUP($B92,'RoC3'!$A$1:$B$161,2,0),0)</f>
        <v>19</v>
      </c>
      <c r="J92" s="112">
        <f>IFERROR(VLOOKUP(I92,'RoC3'!$B$1:$C$161,2,0),0)</f>
        <v>529.9288324</v>
      </c>
      <c r="K92" s="111">
        <f>IFERROR(VLOOKUP($B92,'RoC4'!$A$1:$B$161,2,0),0)</f>
        <v>0</v>
      </c>
      <c r="L92" s="112">
        <f>IFERROR(VLOOKUP(K92,'RoC4'!$B$1:$C$161,2,0),0)</f>
        <v>0</v>
      </c>
      <c r="M92" s="111">
        <f>IFERROR(VLOOKUP($B92,'RoC5'!$A$1:$B$161,2,0),0)</f>
        <v>0</v>
      </c>
      <c r="N92" s="112">
        <f>IFERROR(VLOOKUP(M92,'RoC5'!$B$1:$C$161,2,0),0)</f>
        <v>0</v>
      </c>
      <c r="O92" s="111">
        <f>IFERROR(VLOOKUP($B92,'RoC6'!$A$1:$B$161,2,0),0)</f>
        <v>0</v>
      </c>
      <c r="P92" s="112">
        <f>IFERROR(VLOOKUP(O92,'RoC6'!$B$1:$C$161,2,0),0)</f>
        <v>0</v>
      </c>
      <c r="Q92" s="111">
        <f>IFERROR(VLOOKUP($B92,'RoC7'!$A$1:$B$161,2,0),0)</f>
        <v>0</v>
      </c>
      <c r="R92" s="112">
        <f>IFERROR(VLOOKUP(Q92,'RoC7'!$B$1:$C$161,2,0),0)</f>
        <v>0</v>
      </c>
      <c r="S92" s="111">
        <f>IFERROR(VLOOKUP($B92,'RoC8'!$A$1:$B$161,2,0),0)</f>
        <v>0</v>
      </c>
      <c r="T92" s="112">
        <f>IFERROR(VLOOKUP(S92,'RoC8'!$B$1:$C$161,2,0),0)</f>
        <v>0</v>
      </c>
      <c r="U92" s="111">
        <f>IFERROR(VLOOKUP($B92,'RoC9'!$A$1:$B$161,2,0),0)</f>
        <v>0</v>
      </c>
      <c r="V92" s="112">
        <f>IFERROR(VLOOKUP(U92,'RoC9'!$B$1:$C$161,2,0),0)</f>
        <v>0</v>
      </c>
      <c r="W92" s="111">
        <f>IFERROR(VLOOKUP($B92,'RoC10'!$A$1:$B$161,2,0),0)</f>
        <v>0</v>
      </c>
      <c r="X92" s="112">
        <f>IFERROR(VLOOKUP(W92,'RoC10'!$B$1:$C$161,2,0),0)</f>
        <v>0</v>
      </c>
      <c r="Y92" s="111">
        <f>IFERROR(VLOOKUP($B92,'RoC11'!$A$1:$B$161,2,0),0)</f>
        <v>0</v>
      </c>
      <c r="Z92" s="112">
        <f>IFERROR(VLOOKUP(Y92,'RoC11'!$B$1:$C$161,2,0),0)</f>
        <v>0</v>
      </c>
      <c r="AA92" s="55">
        <f>IFERROR(VLOOKUP($B92,'RoC12'!$A$1:$B$161,2,0),0)</f>
        <v>0</v>
      </c>
      <c r="AB92" s="58">
        <f>IFERROR(VLOOKUP(AA92,'RoC12'!$B$1:$C$161,2,0),0)</f>
        <v>0</v>
      </c>
      <c r="AC92" s="55">
        <f>IFERROR(VLOOKUP($B92,'RoC13'!$A$1:$B$161,2,0),0)</f>
        <v>0</v>
      </c>
      <c r="AD92" s="58">
        <f>IFERROR(VLOOKUP(AC92,'RoC13'!$B$1:$C$161,2,0),0)</f>
        <v>0</v>
      </c>
      <c r="AE92" s="41" t="str">
        <f>IFERROR(__xludf.DUMMYFUNCTION("""COMPUTED_VALUE"""),"FisherPrice.")</f>
        <v>FisherPrice.</v>
      </c>
      <c r="AF92" s="51">
        <f t="shared" si="2"/>
        <v>375.9354909</v>
      </c>
      <c r="AG92" s="112">
        <f>IFERROR(VLOOKUP($AE92,'RoC1'!$A$1:$C$160,3,0),0)</f>
        <v>0</v>
      </c>
      <c r="AH92" s="112">
        <f>IFERROR(VLOOKUP($AE92,'RoC2'!$A$1:$C$160,3,0),0)</f>
        <v>0</v>
      </c>
      <c r="AI92" s="112">
        <f>IFERROR(VLOOKUP($AE92,'RoC3'!$A$1:$C$160,3,0),0)</f>
        <v>61.84831013</v>
      </c>
      <c r="AJ92" s="112">
        <f>IFERROR(VLOOKUP($AE92,'RoC4'!$A$1:$C$160,3,0),0)</f>
        <v>105.83524</v>
      </c>
      <c r="AK92" s="112">
        <f>IFERROR(VLOOKUP($AE92,'RoC5'!$A$1:$C$160,3,0),0)</f>
        <v>0</v>
      </c>
      <c r="AL92" s="112">
        <f>IFERROR(VLOOKUP($AE92,'RoC6'!$A$1:$C$160,3,0),0)</f>
        <v>32.82477958</v>
      </c>
      <c r="AM92" s="112">
        <f>IFERROR(VLOOKUP($AE92,'RoC7'!$A$1:$C$160,3,0),0)</f>
        <v>0</v>
      </c>
      <c r="AN92" s="112">
        <f>IFERROR(VLOOKUP($AE92,'RoC8'!$A$1:$C$160,3,0),0)</f>
        <v>175.4271612</v>
      </c>
      <c r="AO92" s="112">
        <f>IFERROR(VLOOKUP($AE92,'RoC9'!$A$1:$C$160,3,0),0)</f>
        <v>0</v>
      </c>
      <c r="AP92" s="112">
        <f>IFERROR(VLOOKUP($AE92,'RoC10'!$A$1:$C$160,3,0),0)</f>
        <v>0</v>
      </c>
      <c r="AQ92" s="112">
        <f>IFERROR(VLOOKUP($AE92,'RoC11'!$A$1:$C$160,3,0),0)</f>
        <v>0</v>
      </c>
      <c r="AR92" s="58">
        <f>IFERROR(VLOOKUP($AE92,'RoC12'!$A$1:$C$160,3,0),0)</f>
        <v>0</v>
      </c>
      <c r="AS92" s="58">
        <f>IFERROR(VLOOKUP($AE92,'RoC13'!$A$1:$C$160,3,0),0)</f>
        <v>0</v>
      </c>
    </row>
    <row r="93" ht="15.75" customHeight="1">
      <c r="A93" s="41">
        <f t="shared" si="1"/>
        <v>92</v>
      </c>
      <c r="B93" s="41" t="s">
        <v>97</v>
      </c>
      <c r="C93" s="51">
        <v>641.1276100203102</v>
      </c>
      <c r="D93" s="110"/>
      <c r="E93" s="111" t="str">
        <f>IFERROR(VLOOKUP($B93,'RoC1'!$A$1:$B$160,2,0),"0")</f>
        <v>0</v>
      </c>
      <c r="F93" s="112">
        <f>IFERROR(VLOOKUP(E93,'RoC1'!$B$1:$C$160,2,0),0)</f>
        <v>0</v>
      </c>
      <c r="G93" s="111" t="str">
        <f>IFERROR(VLOOKUP($B93,'RoC2'!$A$1:$B$161,2,0),"0")</f>
        <v>0</v>
      </c>
      <c r="H93" s="112">
        <f>IFERROR(VLOOKUP(G93,'RoC2'!$B$1:$C$161,2,0),0)</f>
        <v>0</v>
      </c>
      <c r="I93" s="111">
        <f>IFERROR(VLOOKUP($B93,'RoC3'!$A$1:$B$161,2,0),0)</f>
        <v>0</v>
      </c>
      <c r="J93" s="112">
        <f>IFERROR(VLOOKUP(I93,'RoC3'!$B$1:$C$161,2,0),0)</f>
        <v>0</v>
      </c>
      <c r="K93" s="111">
        <f>IFERROR(VLOOKUP($B93,'RoC4'!$A$1:$B$161,2,0),0)</f>
        <v>51</v>
      </c>
      <c r="L93" s="112">
        <f>IFERROR(VLOOKUP(K93,'RoC4'!$B$1:$C$161,2,0),0)</f>
        <v>141.0373036</v>
      </c>
      <c r="M93" s="111">
        <f>IFERROR(VLOOKUP($B93,'RoC5'!$A$1:$B$161,2,0),0)</f>
        <v>19</v>
      </c>
      <c r="N93" s="112">
        <f>IFERROR(VLOOKUP(M93,'RoC5'!$B$1:$C$161,2,0),0)</f>
        <v>500.0903065</v>
      </c>
      <c r="O93" s="111">
        <f>IFERROR(VLOOKUP($B93,'RoC6'!$A$1:$B$161,2,0),0)</f>
        <v>0</v>
      </c>
      <c r="P93" s="112">
        <f>IFERROR(VLOOKUP(O93,'RoC6'!$B$1:$C$161,2,0),0)</f>
        <v>0</v>
      </c>
      <c r="Q93" s="111">
        <f>IFERROR(VLOOKUP($B93,'RoC7'!$A$1:$B$161,2,0),0)</f>
        <v>0</v>
      </c>
      <c r="R93" s="112">
        <f>IFERROR(VLOOKUP(Q93,'RoC7'!$B$1:$C$161,2,0),0)</f>
        <v>0</v>
      </c>
      <c r="S93" s="111">
        <f>IFERROR(VLOOKUP($B93,'RoC8'!$A$1:$B$161,2,0),0)</f>
        <v>0</v>
      </c>
      <c r="T93" s="112">
        <f>IFERROR(VLOOKUP(S93,'RoC8'!$B$1:$C$161,2,0),0)</f>
        <v>0</v>
      </c>
      <c r="U93" s="111">
        <f>IFERROR(VLOOKUP($B93,'RoC9'!$A$1:$B$161,2,0),0)</f>
        <v>0</v>
      </c>
      <c r="V93" s="112">
        <f>IFERROR(VLOOKUP(U93,'RoC9'!$B$1:$C$161,2,0),0)</f>
        <v>0</v>
      </c>
      <c r="W93" s="111">
        <f>IFERROR(VLOOKUP($B93,'RoC10'!$A$1:$B$161,2,0),0)</f>
        <v>0</v>
      </c>
      <c r="X93" s="112">
        <f>IFERROR(VLOOKUP(W93,'RoC10'!$B$1:$C$161,2,0),0)</f>
        <v>0</v>
      </c>
      <c r="Y93" s="111">
        <f>IFERROR(VLOOKUP($B93,'RoC11'!$A$1:$B$161,2,0),0)</f>
        <v>0</v>
      </c>
      <c r="Z93" s="112">
        <f>IFERROR(VLOOKUP(Y93,'RoC11'!$B$1:$C$161,2,0),0)</f>
        <v>0</v>
      </c>
      <c r="AA93" s="55">
        <f>IFERROR(VLOOKUP($B93,'RoC12'!$A$1:$B$161,2,0),0)</f>
        <v>0</v>
      </c>
      <c r="AB93" s="58">
        <f>IFERROR(VLOOKUP(AA93,'RoC12'!$B$1:$C$161,2,0),0)</f>
        <v>0</v>
      </c>
      <c r="AC93" s="55">
        <f>IFERROR(VLOOKUP($B93,'RoC13'!$A$1:$B$161,2,0),0)</f>
        <v>0</v>
      </c>
      <c r="AD93" s="58">
        <f>IFERROR(VLOOKUP(AC93,'RoC13'!$B$1:$C$161,2,0),0)</f>
        <v>0</v>
      </c>
      <c r="AE93" s="41" t="str">
        <f>IFERROR(__xludf.DUMMYFUNCTION("""COMPUTED_VALUE"""),"S.coco")</f>
        <v>S.coco</v>
      </c>
      <c r="AF93" s="51">
        <f t="shared" si="2"/>
        <v>2881.570333</v>
      </c>
      <c r="AG93" s="112">
        <f>IFERROR(VLOOKUP($AE93,'RoC1'!$A$1:$C$160,3,0),0)</f>
        <v>0</v>
      </c>
      <c r="AH93" s="112">
        <f>IFERROR(VLOOKUP($AE93,'RoC2'!$A$1:$C$160,3,0),0)</f>
        <v>0</v>
      </c>
      <c r="AI93" s="112">
        <f>IFERROR(VLOOKUP($AE93,'RoC3'!$A$1:$C$160,3,0),0)</f>
        <v>0</v>
      </c>
      <c r="AJ93" s="112">
        <f>IFERROR(VLOOKUP($AE93,'RoC4'!$A$1:$C$160,3,0),0)</f>
        <v>723.1120729</v>
      </c>
      <c r="AK93" s="112">
        <f>IFERROR(VLOOKUP($AE93,'RoC5'!$A$1:$C$160,3,0),0)</f>
        <v>0</v>
      </c>
      <c r="AL93" s="112">
        <f>IFERROR(VLOOKUP($AE93,'RoC6'!$A$1:$C$160,3,0),0)</f>
        <v>1214.94701</v>
      </c>
      <c r="AM93" s="112">
        <f>IFERROR(VLOOKUP($AE93,'RoC7'!$A$1:$C$160,3,0),0)</f>
        <v>684.7245038</v>
      </c>
      <c r="AN93" s="112">
        <f>IFERROR(VLOOKUP($AE93,'RoC8'!$A$1:$C$160,3,0),0)</f>
        <v>0</v>
      </c>
      <c r="AO93" s="112">
        <f>IFERROR(VLOOKUP($AE93,'RoC9'!$A$1:$C$160,3,0),0)</f>
        <v>0</v>
      </c>
      <c r="AP93" s="112">
        <f>IFERROR(VLOOKUP($AE93,'RoC10'!$A$1:$C$160,3,0),0)</f>
        <v>0</v>
      </c>
      <c r="AQ93" s="112">
        <f>IFERROR(VLOOKUP($AE93,'RoC11'!$A$1:$C$160,3,0),0)</f>
        <v>258.7867463</v>
      </c>
      <c r="AR93" s="58">
        <f>IFERROR(VLOOKUP($AE93,'RoC12'!$A$1:$C$160,3,0),0)</f>
        <v>0</v>
      </c>
      <c r="AS93" s="58">
        <f>IFERROR(VLOOKUP($AE93,'RoC13'!$A$1:$C$160,3,0),0)</f>
        <v>0</v>
      </c>
    </row>
    <row r="94" ht="15.75" customHeight="1">
      <c r="A94" s="41">
        <f t="shared" si="1"/>
        <v>93</v>
      </c>
      <c r="B94" s="87" t="s">
        <v>163</v>
      </c>
      <c r="C94" s="51">
        <v>618.8554666199059</v>
      </c>
      <c r="D94" s="51"/>
      <c r="E94" s="55" t="str">
        <f>IFERROR(VLOOKUP($B94,'RoC1'!$A$1:$B$160,2,0),"0")</f>
        <v>0</v>
      </c>
      <c r="F94" s="58">
        <f>IFERROR(VLOOKUP(E94,'RoC1'!$B$1:$C$160,2,0),0)</f>
        <v>0</v>
      </c>
      <c r="G94" s="55">
        <f>IFERROR(VLOOKUP($B94,'RoC2'!$A$1:$B$161,2,0),"0")</f>
        <v>36</v>
      </c>
      <c r="H94" s="58">
        <f>IFERROR(VLOOKUP(G94,'RoC2'!$B$1:$C$161,2,0),0)</f>
        <v>295.4342214</v>
      </c>
      <c r="I94" s="55">
        <f>IFERROR(VLOOKUP($B94,'RoC3'!$A$1:$B$161,2,0),0)</f>
        <v>34</v>
      </c>
      <c r="J94" s="58">
        <f>IFERROR(VLOOKUP(I94,'RoC3'!$B$1:$C$161,2,0),0)</f>
        <v>323.4212452</v>
      </c>
      <c r="K94" s="55">
        <f>IFERROR(VLOOKUP($B94,'RoC4'!$A$1:$B$161,2,0),0)</f>
        <v>0</v>
      </c>
      <c r="L94" s="58">
        <f>IFERROR(VLOOKUP(K94,'RoC4'!$B$1:$C$161,2,0),0)</f>
        <v>0</v>
      </c>
      <c r="M94" s="55">
        <f>IFERROR(VLOOKUP($B94,'RoC5'!$A$1:$B$161,2,0),0)</f>
        <v>0</v>
      </c>
      <c r="N94" s="58">
        <f>IFERROR(VLOOKUP(M94,'RoC5'!$B$1:$C$161,2,0),0)</f>
        <v>0</v>
      </c>
      <c r="O94" s="55">
        <f>IFERROR(VLOOKUP($B94,'RoC6'!$A$1:$B$161,2,0),0)</f>
        <v>0</v>
      </c>
      <c r="P94" s="58">
        <f>IFERROR(VLOOKUP(O94,'RoC6'!$B$1:$C$161,2,0),0)</f>
        <v>0</v>
      </c>
      <c r="Q94" s="55">
        <f>IFERROR(VLOOKUP($B94,'RoC7'!$A$1:$B$161,2,0),0)</f>
        <v>0</v>
      </c>
      <c r="R94" s="58">
        <f>IFERROR(VLOOKUP(Q94,'RoC7'!$B$1:$C$161,2,0),0)</f>
        <v>0</v>
      </c>
      <c r="S94" s="55">
        <f>IFERROR(VLOOKUP($B94,'RoC8'!$A$1:$B$161,2,0),0)</f>
        <v>0</v>
      </c>
      <c r="T94" s="58">
        <f>IFERROR(VLOOKUP(S94,'RoC8'!$B$1:$C$161,2,0),0)</f>
        <v>0</v>
      </c>
      <c r="U94" s="55">
        <f>IFERROR(VLOOKUP($B94,'RoC9'!$A$1:$B$161,2,0),0)</f>
        <v>0</v>
      </c>
      <c r="V94" s="58">
        <f>IFERROR(VLOOKUP(U94,'RoC9'!$B$1:$C$161,2,0),0)</f>
        <v>0</v>
      </c>
      <c r="W94" s="55">
        <f>IFERROR(VLOOKUP($B94,'RoC10'!$A$1:$B$161,2,0),0)</f>
        <v>0</v>
      </c>
      <c r="X94" s="58">
        <f>IFERROR(VLOOKUP(W94,'RoC10'!$B$1:$C$161,2,0),0)</f>
        <v>0</v>
      </c>
      <c r="Y94" s="55">
        <f>IFERROR(VLOOKUP($B94,'RoC11'!$A$1:$B$161,2,0),0)</f>
        <v>0</v>
      </c>
      <c r="Z94" s="58">
        <f>IFERROR(VLOOKUP(Y94,'RoC11'!$B$1:$C$161,2,0),0)</f>
        <v>0</v>
      </c>
      <c r="AA94" s="55">
        <f>IFERROR(VLOOKUP($B94,'RoC12'!$A$1:$B$161,2,0),0)</f>
        <v>0</v>
      </c>
      <c r="AB94" s="58">
        <f>IFERROR(VLOOKUP(AA94,'RoC12'!$B$1:$C$161,2,0),0)</f>
        <v>0</v>
      </c>
      <c r="AC94" s="55">
        <f>IFERROR(VLOOKUP($B94,'RoC13'!$A$1:$B$161,2,0),0)</f>
        <v>0</v>
      </c>
      <c r="AD94" s="58">
        <f>IFERROR(VLOOKUP(AC94,'RoC13'!$B$1:$C$161,2,0),0)</f>
        <v>0</v>
      </c>
      <c r="AE94" s="87" t="str">
        <f>IFERROR(__xludf.DUMMYFUNCTION("""COMPUTED_VALUE"""),"Sharky")</f>
        <v>Sharky</v>
      </c>
      <c r="AF94" s="51">
        <f t="shared" si="2"/>
        <v>4336.614939</v>
      </c>
      <c r="AG94" s="112">
        <f>IFERROR(VLOOKUP($AE94,'RoC1'!$A$1:$C$160,3,0),0)</f>
        <v>0</v>
      </c>
      <c r="AH94" s="112">
        <f>IFERROR(VLOOKUP($AE94,'RoC2'!$A$1:$C$160,3,0),0)</f>
        <v>0</v>
      </c>
      <c r="AI94" s="112">
        <f>IFERROR(VLOOKUP($AE94,'RoC3'!$A$1:$C$160,3,0),0)</f>
        <v>0</v>
      </c>
      <c r="AJ94" s="112">
        <f>IFERROR(VLOOKUP($AE94,'RoC4'!$A$1:$C$160,3,0),0)</f>
        <v>520.3377068</v>
      </c>
      <c r="AK94" s="112">
        <f>IFERROR(VLOOKUP($AE94,'RoC5'!$A$1:$C$160,3,0),0)</f>
        <v>0</v>
      </c>
      <c r="AL94" s="112">
        <f>IFERROR(VLOOKUP($AE94,'RoC6'!$A$1:$C$160,3,0),0)</f>
        <v>817.7635887</v>
      </c>
      <c r="AM94" s="112">
        <f>IFERROR(VLOOKUP($AE94,'RoC7'!$A$1:$C$160,3,0),0)</f>
        <v>396.0915304</v>
      </c>
      <c r="AN94" s="112">
        <f>IFERROR(VLOOKUP($AE94,'RoC8'!$A$1:$C$160,3,0),0)</f>
        <v>679.5421106</v>
      </c>
      <c r="AO94" s="112">
        <f>IFERROR(VLOOKUP($AE94,'RoC9'!$A$1:$C$160,3,0),0)</f>
        <v>0</v>
      </c>
      <c r="AP94" s="112">
        <f>IFERROR(VLOOKUP($AE94,'RoC10'!$A$1:$C$160,3,0),0)</f>
        <v>562.2079002</v>
      </c>
      <c r="AQ94" s="112">
        <f>IFERROR(VLOOKUP($AE94,'RoC11'!$A$1:$C$160,3,0),0)</f>
        <v>0</v>
      </c>
      <c r="AR94" s="58">
        <f>IFERROR(VLOOKUP($AE94,'RoC12'!$A$1:$C$160,3,0),0)</f>
        <v>1360.672103</v>
      </c>
      <c r="AS94" s="58">
        <f>IFERROR(VLOOKUP($AE94,'RoC13'!$A$1:$C$160,3,0),0)</f>
        <v>0</v>
      </c>
    </row>
    <row r="95" ht="15.75" customHeight="1">
      <c r="A95" s="41">
        <f t="shared" si="1"/>
        <v>94</v>
      </c>
      <c r="B95" s="41" t="s">
        <v>140</v>
      </c>
      <c r="C95" s="51">
        <v>613.4853630093922</v>
      </c>
      <c r="D95" s="110"/>
      <c r="E95" s="111">
        <f>IFERROR(VLOOKUP($B95,'RoC1'!$A$1:$B$160,2,0),"0")</f>
        <v>27</v>
      </c>
      <c r="F95" s="112">
        <f>IFERROR(VLOOKUP(E95,'RoC1'!$B$1:$C$160,2,0),0)</f>
        <v>398.7682152</v>
      </c>
      <c r="G95" s="111" t="str">
        <f>IFERROR(VLOOKUP($B95,'RoC2'!$A$1:$B$161,2,0),"0")</f>
        <v>0</v>
      </c>
      <c r="H95" s="112">
        <f>IFERROR(VLOOKUP(G95,'RoC2'!$B$1:$C$161,2,0),0)</f>
        <v>0</v>
      </c>
      <c r="I95" s="111">
        <f>IFERROR(VLOOKUP($B95,'RoC3'!$A$1:$B$161,2,0),0)</f>
        <v>0</v>
      </c>
      <c r="J95" s="112">
        <f>IFERROR(VLOOKUP(I95,'RoC3'!$B$1:$C$161,2,0),0)</f>
        <v>0</v>
      </c>
      <c r="K95" s="111">
        <f>IFERROR(VLOOKUP($B95,'RoC4'!$A$1:$B$161,2,0),0)</f>
        <v>0</v>
      </c>
      <c r="L95" s="112">
        <f>IFERROR(VLOOKUP(K95,'RoC4'!$B$1:$C$161,2,0),0)</f>
        <v>0</v>
      </c>
      <c r="M95" s="111">
        <f>IFERROR(VLOOKUP($B95,'RoC5'!$A$1:$B$161,2,0),0)</f>
        <v>0</v>
      </c>
      <c r="N95" s="112">
        <f>IFERROR(VLOOKUP(M95,'RoC5'!$B$1:$C$161,2,0),0)</f>
        <v>0</v>
      </c>
      <c r="O95" s="111">
        <f>IFERROR(VLOOKUP($B95,'RoC6'!$A$1:$B$161,2,0),0)</f>
        <v>0</v>
      </c>
      <c r="P95" s="112">
        <f>IFERROR(VLOOKUP(O95,'RoC6'!$B$1:$C$161,2,0),0)</f>
        <v>0</v>
      </c>
      <c r="Q95" s="111">
        <f>IFERROR(VLOOKUP($B95,'RoC7'!$A$1:$B$161,2,0),0)</f>
        <v>0</v>
      </c>
      <c r="R95" s="112">
        <f>IFERROR(VLOOKUP(Q95,'RoC7'!$B$1:$C$161,2,0),0)</f>
        <v>0</v>
      </c>
      <c r="S95" s="111">
        <f>IFERROR(VLOOKUP($B95,'RoC8'!$A$1:$B$161,2,0),0)</f>
        <v>0</v>
      </c>
      <c r="T95" s="112">
        <f>IFERROR(VLOOKUP(S95,'RoC8'!$B$1:$C$161,2,0),0)</f>
        <v>0</v>
      </c>
      <c r="U95" s="111">
        <f>IFERROR(VLOOKUP($B95,'RoC9'!$A$1:$B$161,2,0),0)</f>
        <v>40</v>
      </c>
      <c r="V95" s="112">
        <f>IFERROR(VLOOKUP(U95,'RoC9'!$B$1:$C$161,2,0),0)</f>
        <v>214.7171478</v>
      </c>
      <c r="W95" s="111">
        <f>IFERROR(VLOOKUP($B95,'RoC10'!$A$1:$B$161,2,0),0)</f>
        <v>0</v>
      </c>
      <c r="X95" s="112">
        <f>IFERROR(VLOOKUP(W95,'RoC10'!$B$1:$C$161,2,0),0)</f>
        <v>0</v>
      </c>
      <c r="Y95" s="111">
        <f>IFERROR(VLOOKUP($B95,'RoC11'!$A$1:$B$161,2,0),0)</f>
        <v>0</v>
      </c>
      <c r="Z95" s="112">
        <f>IFERROR(VLOOKUP(Y95,'RoC11'!$B$1:$C$161,2,0),0)</f>
        <v>0</v>
      </c>
      <c r="AA95" s="55">
        <f>IFERROR(VLOOKUP($B95,'RoC12'!$A$1:$B$161,2,0),0)</f>
        <v>0</v>
      </c>
      <c r="AB95" s="58">
        <f>IFERROR(VLOOKUP(AA95,'RoC12'!$B$1:$C$161,2,0),0)</f>
        <v>0</v>
      </c>
      <c r="AC95" s="55">
        <f>IFERROR(VLOOKUP($B95,'RoC13'!$A$1:$B$161,2,0),0)</f>
        <v>0</v>
      </c>
      <c r="AD95" s="58">
        <f>IFERROR(VLOOKUP(AC95,'RoC13'!$B$1:$C$161,2,0),0)</f>
        <v>0</v>
      </c>
      <c r="AE95" s="41" t="str">
        <f>IFERROR(__xludf.DUMMYFUNCTION("""COMPUTED_VALUE"""),"BRUNOWINNER")</f>
        <v>BRUNOWINNER</v>
      </c>
      <c r="AF95" s="51">
        <f t="shared" si="2"/>
        <v>1447.508715</v>
      </c>
      <c r="AG95" s="112">
        <f>IFERROR(VLOOKUP($AE95,'RoC1'!$A$1:$C$160,3,0),0)</f>
        <v>0</v>
      </c>
      <c r="AH95" s="112">
        <f>IFERROR(VLOOKUP($AE95,'RoC2'!$A$1:$C$160,3,0),0)</f>
        <v>0</v>
      </c>
      <c r="AI95" s="112">
        <f>IFERROR(VLOOKUP($AE95,'RoC3'!$A$1:$C$160,3,0),0)</f>
        <v>0</v>
      </c>
      <c r="AJ95" s="112">
        <f>IFERROR(VLOOKUP($AE95,'RoC4'!$A$1:$C$160,3,0),0)</f>
        <v>385.5210555</v>
      </c>
      <c r="AK95" s="112">
        <f>IFERROR(VLOOKUP($AE95,'RoC5'!$A$1:$C$160,3,0),0)</f>
        <v>0</v>
      </c>
      <c r="AL95" s="112">
        <f>IFERROR(VLOOKUP($AE95,'RoC6'!$A$1:$C$160,3,0),0)</f>
        <v>294.4192828</v>
      </c>
      <c r="AM95" s="112">
        <f>IFERROR(VLOOKUP($AE95,'RoC7'!$A$1:$C$160,3,0),0)</f>
        <v>35.60892396</v>
      </c>
      <c r="AN95" s="112">
        <f>IFERROR(VLOOKUP($AE95,'RoC8'!$A$1:$C$160,3,0),0)</f>
        <v>0</v>
      </c>
      <c r="AO95" s="112">
        <f>IFERROR(VLOOKUP($AE95,'RoC9'!$A$1:$C$160,3,0),0)</f>
        <v>0</v>
      </c>
      <c r="AP95" s="112">
        <f>IFERROR(VLOOKUP($AE95,'RoC10'!$A$1:$C$160,3,0),0)</f>
        <v>0</v>
      </c>
      <c r="AQ95" s="112">
        <f>IFERROR(VLOOKUP($AE95,'RoC11'!$A$1:$C$160,3,0),0)</f>
        <v>731.9594528</v>
      </c>
      <c r="AR95" s="58">
        <f>IFERROR(VLOOKUP($AE95,'RoC12'!$A$1:$C$160,3,0),0)</f>
        <v>0</v>
      </c>
      <c r="AS95" s="58">
        <f>IFERROR(VLOOKUP($AE95,'RoC13'!$A$1:$C$160,3,0),0)</f>
        <v>0</v>
      </c>
    </row>
    <row r="96" ht="15.75" customHeight="1">
      <c r="A96" s="41">
        <f t="shared" si="1"/>
        <v>95</v>
      </c>
      <c r="B96" s="41" t="s">
        <v>150</v>
      </c>
      <c r="C96" s="51">
        <v>582.6684133729203</v>
      </c>
      <c r="D96" s="110"/>
      <c r="E96" s="111" t="str">
        <f>IFERROR(VLOOKUP($B96,'RoC1'!$A$1:$B$160,2,0),"0")</f>
        <v>0</v>
      </c>
      <c r="F96" s="112">
        <f>IFERROR(VLOOKUP(E96,'RoC1'!$B$1:$C$160,2,0),0)</f>
        <v>0</v>
      </c>
      <c r="G96" s="111" t="str">
        <f>IFERROR(VLOOKUP($B96,'RoC2'!$A$1:$B$161,2,0),"0")</f>
        <v>0</v>
      </c>
      <c r="H96" s="112">
        <f>IFERROR(VLOOKUP(G96,'RoC2'!$B$1:$C$161,2,0),0)</f>
        <v>0</v>
      </c>
      <c r="I96" s="111">
        <f>IFERROR(VLOOKUP($B96,'RoC3'!$A$1:$B$161,2,0),0)</f>
        <v>0</v>
      </c>
      <c r="J96" s="112">
        <f>IFERROR(VLOOKUP(I96,'RoC3'!$B$1:$C$161,2,0),0)</f>
        <v>0</v>
      </c>
      <c r="K96" s="111">
        <f>IFERROR(VLOOKUP($B96,'RoC4'!$A$1:$B$161,2,0),0)</f>
        <v>0</v>
      </c>
      <c r="L96" s="112">
        <f>IFERROR(VLOOKUP(K96,'RoC4'!$B$1:$C$161,2,0),0)</f>
        <v>0</v>
      </c>
      <c r="M96" s="111">
        <f>IFERROR(VLOOKUP($B96,'RoC5'!$A$1:$B$161,2,0),0)</f>
        <v>0</v>
      </c>
      <c r="N96" s="112">
        <f>IFERROR(VLOOKUP(M96,'RoC5'!$B$1:$C$161,2,0),0)</f>
        <v>0</v>
      </c>
      <c r="O96" s="111">
        <f>IFERROR(VLOOKUP($B96,'RoC6'!$A$1:$B$161,2,0),0)</f>
        <v>15</v>
      </c>
      <c r="P96" s="112">
        <f>IFERROR(VLOOKUP(O96,'RoC6'!$B$1:$C$161,2,0),0)</f>
        <v>582.6684134</v>
      </c>
      <c r="Q96" s="111">
        <f>IFERROR(VLOOKUP($B96,'RoC7'!$A$1:$B$161,2,0),0)</f>
        <v>0</v>
      </c>
      <c r="R96" s="112">
        <f>IFERROR(VLOOKUP(Q96,'RoC7'!$B$1:$C$161,2,0),0)</f>
        <v>0</v>
      </c>
      <c r="S96" s="111">
        <f>IFERROR(VLOOKUP($B96,'RoC8'!$A$1:$B$161,2,0),0)</f>
        <v>0</v>
      </c>
      <c r="T96" s="112">
        <f>IFERROR(VLOOKUP(S96,'RoC8'!$B$1:$C$161,2,0),0)</f>
        <v>0</v>
      </c>
      <c r="U96" s="111">
        <f>IFERROR(VLOOKUP($B96,'RoC9'!$A$1:$B$161,2,0),0)</f>
        <v>0</v>
      </c>
      <c r="V96" s="112">
        <f>IFERROR(VLOOKUP(U96,'RoC9'!$B$1:$C$161,2,0),0)</f>
        <v>0</v>
      </c>
      <c r="W96" s="111">
        <f>IFERROR(VLOOKUP($B96,'RoC10'!$A$1:$B$161,2,0),0)</f>
        <v>0</v>
      </c>
      <c r="X96" s="112">
        <f>IFERROR(VLOOKUP(W96,'RoC10'!$B$1:$C$161,2,0),0)</f>
        <v>0</v>
      </c>
      <c r="Y96" s="111">
        <f>IFERROR(VLOOKUP($B96,'RoC11'!$A$1:$B$161,2,0),0)</f>
        <v>0</v>
      </c>
      <c r="Z96" s="112">
        <f>IFERROR(VLOOKUP(Y96,'RoC11'!$B$1:$C$161,2,0),0)</f>
        <v>0</v>
      </c>
      <c r="AA96" s="55">
        <f>IFERROR(VLOOKUP($B96,'RoC12'!$A$1:$B$161,2,0),0)</f>
        <v>0</v>
      </c>
      <c r="AB96" s="58">
        <f>IFERROR(VLOOKUP(AA96,'RoC12'!$B$1:$C$161,2,0),0)</f>
        <v>0</v>
      </c>
      <c r="AC96" s="55">
        <f>IFERROR(VLOOKUP($B96,'RoC13'!$A$1:$B$161,2,0),0)</f>
        <v>0</v>
      </c>
      <c r="AD96" s="58">
        <f>IFERROR(VLOOKUP(AC96,'RoC13'!$B$1:$C$161,2,0),0)</f>
        <v>0</v>
      </c>
      <c r="AE96" s="41" t="str">
        <f>IFERROR(__xludf.DUMMYFUNCTION("""COMPUTED_VALUE"""),"Senfou")</f>
        <v>Senfou</v>
      </c>
      <c r="AF96" s="51">
        <f t="shared" si="2"/>
        <v>1531.580712</v>
      </c>
      <c r="AG96" s="112">
        <f>IFERROR(VLOOKUP($AE96,'RoC1'!$A$1:$C$160,3,0),0)</f>
        <v>0</v>
      </c>
      <c r="AH96" s="112">
        <f>IFERROR(VLOOKUP($AE96,'RoC2'!$A$1:$C$160,3,0),0)</f>
        <v>0</v>
      </c>
      <c r="AI96" s="112">
        <f>IFERROR(VLOOKUP($AE96,'RoC3'!$A$1:$C$160,3,0),0)</f>
        <v>0</v>
      </c>
      <c r="AJ96" s="112">
        <f>IFERROR(VLOOKUP($AE96,'RoC4'!$A$1:$C$160,3,0),0)</f>
        <v>312.1668677</v>
      </c>
      <c r="AK96" s="112">
        <f>IFERROR(VLOOKUP($AE96,'RoC5'!$A$1:$C$160,3,0),0)</f>
        <v>0</v>
      </c>
      <c r="AL96" s="112">
        <f>IFERROR(VLOOKUP($AE96,'RoC6'!$A$1:$C$160,3,0),0)</f>
        <v>709.3114581</v>
      </c>
      <c r="AM96" s="112">
        <f>IFERROR(VLOOKUP($AE96,'RoC7'!$A$1:$C$160,3,0),0)</f>
        <v>0</v>
      </c>
      <c r="AN96" s="112">
        <f>IFERROR(VLOOKUP($AE96,'RoC8'!$A$1:$C$160,3,0),0)</f>
        <v>510.1023857</v>
      </c>
      <c r="AO96" s="112">
        <f>IFERROR(VLOOKUP($AE96,'RoC9'!$A$1:$C$160,3,0),0)</f>
        <v>0</v>
      </c>
      <c r="AP96" s="112">
        <f>IFERROR(VLOOKUP($AE96,'RoC10'!$A$1:$C$160,3,0),0)</f>
        <v>0</v>
      </c>
      <c r="AQ96" s="112">
        <f>IFERROR(VLOOKUP($AE96,'RoC11'!$A$1:$C$160,3,0),0)</f>
        <v>0</v>
      </c>
      <c r="AR96" s="58">
        <f>IFERROR(VLOOKUP($AE96,'RoC12'!$A$1:$C$160,3,0),0)</f>
        <v>0</v>
      </c>
      <c r="AS96" s="58">
        <f>IFERROR(VLOOKUP($AE96,'RoC13'!$A$1:$C$160,3,0),0)</f>
        <v>0</v>
      </c>
    </row>
    <row r="97" ht="15.75" customHeight="1">
      <c r="A97" s="41">
        <f t="shared" si="1"/>
        <v>96</v>
      </c>
      <c r="B97" s="87" t="s">
        <v>110</v>
      </c>
      <c r="C97" s="51">
        <v>577.3222465307094</v>
      </c>
      <c r="D97" s="51"/>
      <c r="E97" s="55">
        <f>IFERROR(VLOOKUP($B97,'RoC1'!$A$1:$B$160,2,0),"0")</f>
        <v>62</v>
      </c>
      <c r="F97" s="58">
        <f>IFERROR(VLOOKUP(E97,'RoC1'!$B$1:$C$160,2,0),0)</f>
        <v>47.40574181</v>
      </c>
      <c r="G97" s="55">
        <f>IFERROR(VLOOKUP($B97,'RoC2'!$A$1:$B$161,2,0),"0")</f>
        <v>53</v>
      </c>
      <c r="H97" s="58">
        <f>IFERROR(VLOOKUP(G97,'RoC2'!$B$1:$C$161,2,0),0)</f>
        <v>130.0389639</v>
      </c>
      <c r="I97" s="55">
        <f>IFERROR(VLOOKUP($B97,'RoC3'!$A$1:$B$161,2,0),0)</f>
        <v>0</v>
      </c>
      <c r="J97" s="58">
        <f>IFERROR(VLOOKUP(I97,'RoC3'!$B$1:$C$161,2,0),0)</f>
        <v>0</v>
      </c>
      <c r="K97" s="55">
        <f>IFERROR(VLOOKUP($B97,'RoC4'!$A$1:$B$161,2,0),0)</f>
        <v>65</v>
      </c>
      <c r="L97" s="58">
        <f>IFERROR(VLOOKUP(K97,'RoC4'!$B$1:$C$161,2,0),0)</f>
        <v>23.42451105</v>
      </c>
      <c r="M97" s="55">
        <f>IFERROR(VLOOKUP($B97,'RoC5'!$A$1:$B$161,2,0),0)</f>
        <v>32</v>
      </c>
      <c r="N97" s="58">
        <f>IFERROR(VLOOKUP(M97,'RoC5'!$B$1:$C$161,2,0),0)</f>
        <v>312.1668677</v>
      </c>
      <c r="O97" s="55">
        <f>IFERROR(VLOOKUP($B97,'RoC6'!$A$1:$B$161,2,0),0)</f>
        <v>0</v>
      </c>
      <c r="P97" s="58">
        <f>IFERROR(VLOOKUP(O97,'RoC6'!$B$1:$C$161,2,0),0)</f>
        <v>0</v>
      </c>
      <c r="Q97" s="55">
        <f>IFERROR(VLOOKUP($B97,'RoC7'!$A$1:$B$161,2,0),0)</f>
        <v>0</v>
      </c>
      <c r="R97" s="58">
        <f>IFERROR(VLOOKUP(Q97,'RoC7'!$B$1:$C$161,2,0),0)</f>
        <v>0</v>
      </c>
      <c r="S97" s="55">
        <f>IFERROR(VLOOKUP($B97,'RoC8'!$A$1:$B$161,2,0),0)</f>
        <v>52</v>
      </c>
      <c r="T97" s="58">
        <f>IFERROR(VLOOKUP(S97,'RoC8'!$B$1:$C$161,2,0),0)</f>
        <v>64.28616206</v>
      </c>
      <c r="U97" s="55">
        <f>IFERROR(VLOOKUP($B97,'RoC9'!$A$1:$B$161,2,0),0)</f>
        <v>0</v>
      </c>
      <c r="V97" s="58">
        <f>IFERROR(VLOOKUP(U97,'RoC9'!$B$1:$C$161,2,0),0)</f>
        <v>0</v>
      </c>
      <c r="W97" s="55">
        <f>IFERROR(VLOOKUP($B97,'RoC10'!$A$1:$B$161,2,0),0)</f>
        <v>0</v>
      </c>
      <c r="X97" s="58">
        <f>IFERROR(VLOOKUP(W97,'RoC10'!$B$1:$C$161,2,0),0)</f>
        <v>0</v>
      </c>
      <c r="Y97" s="55">
        <f>IFERROR(VLOOKUP($B97,'RoC11'!$A$1:$B$161,2,0),0)</f>
        <v>0</v>
      </c>
      <c r="Z97" s="58">
        <f>IFERROR(VLOOKUP(Y97,'RoC11'!$B$1:$C$161,2,0),0)</f>
        <v>0</v>
      </c>
      <c r="AA97" s="55">
        <f>IFERROR(VLOOKUP($B97,'RoC12'!$A$1:$B$161,2,0),0)</f>
        <v>0</v>
      </c>
      <c r="AB97" s="58">
        <f>IFERROR(VLOOKUP(AA97,'RoC12'!$B$1:$C$161,2,0),0)</f>
        <v>0</v>
      </c>
      <c r="AC97" s="55">
        <f>IFERROR(VLOOKUP($B97,'RoC13'!$A$1:$B$161,2,0),0)</f>
        <v>0</v>
      </c>
      <c r="AD97" s="58">
        <f>IFERROR(VLOOKUP(AC97,'RoC13'!$B$1:$C$161,2,0),0)</f>
        <v>0</v>
      </c>
      <c r="AE97" s="87" t="str">
        <f>IFERROR(__xludf.DUMMYFUNCTION("""COMPUTED_VALUE"""),"kkaicharlie")</f>
        <v>kkaicharlie</v>
      </c>
      <c r="AF97" s="51">
        <f t="shared" si="2"/>
        <v>403.5689175</v>
      </c>
      <c r="AG97" s="112">
        <f>IFERROR(VLOOKUP($AE97,'RoC1'!$A$1:$C$160,3,0),0)</f>
        <v>0</v>
      </c>
      <c r="AH97" s="112">
        <f>IFERROR(VLOOKUP($AE97,'RoC2'!$A$1:$C$160,3,0),0)</f>
        <v>0</v>
      </c>
      <c r="AI97" s="112">
        <f>IFERROR(VLOOKUP($AE97,'RoC3'!$A$1:$C$160,3,0),0)</f>
        <v>0</v>
      </c>
      <c r="AJ97" s="112">
        <f>IFERROR(VLOOKUP($AE97,'RoC4'!$A$1:$C$160,3,0),0)</f>
        <v>267.8878239</v>
      </c>
      <c r="AK97" s="112">
        <f>IFERROR(VLOOKUP($AE97,'RoC5'!$A$1:$C$160,3,0),0)</f>
        <v>0</v>
      </c>
      <c r="AL97" s="112">
        <f>IFERROR(VLOOKUP($AE97,'RoC6'!$A$1:$C$160,3,0),0)</f>
        <v>0</v>
      </c>
      <c r="AM97" s="112">
        <f>IFERROR(VLOOKUP($AE97,'RoC7'!$A$1:$C$160,3,0),0)</f>
        <v>26.58877974</v>
      </c>
      <c r="AN97" s="112">
        <f>IFERROR(VLOOKUP($AE97,'RoC8'!$A$1:$C$160,3,0),0)</f>
        <v>0</v>
      </c>
      <c r="AO97" s="112">
        <f>IFERROR(VLOOKUP($AE97,'RoC9'!$A$1:$C$160,3,0),0)</f>
        <v>0</v>
      </c>
      <c r="AP97" s="112">
        <f>IFERROR(VLOOKUP($AE97,'RoC10'!$A$1:$C$160,3,0),0)</f>
        <v>109.0923138</v>
      </c>
      <c r="AQ97" s="112">
        <f>IFERROR(VLOOKUP($AE97,'RoC11'!$A$1:$C$160,3,0),0)</f>
        <v>0</v>
      </c>
      <c r="AR97" s="58">
        <f>IFERROR(VLOOKUP($AE97,'RoC12'!$A$1:$C$160,3,0),0)</f>
        <v>0</v>
      </c>
      <c r="AS97" s="58">
        <f>IFERROR(VLOOKUP($AE97,'RoC13'!$A$1:$C$160,3,0),0)</f>
        <v>0</v>
      </c>
    </row>
    <row r="98" ht="15.75" customHeight="1">
      <c r="A98" s="41">
        <f t="shared" si="1"/>
        <v>97</v>
      </c>
      <c r="B98" s="89" t="s">
        <v>166</v>
      </c>
      <c r="C98" s="51">
        <v>537.4386629774548</v>
      </c>
      <c r="D98" s="51"/>
      <c r="E98" s="55" t="str">
        <f>IFERROR(VLOOKUP($B98,'RoC1'!$A$1:$B$160,2,0),"0")</f>
        <v>0</v>
      </c>
      <c r="F98" s="58">
        <f>IFERROR(VLOOKUP(E98,'RoC1'!$B$1:$C$160,2,0),0)</f>
        <v>0</v>
      </c>
      <c r="G98" s="55" t="str">
        <f>IFERROR(VLOOKUP($B98,'RoC2'!$A$1:$B$161,2,0),"0")</f>
        <v>0</v>
      </c>
      <c r="H98" s="58">
        <f>IFERROR(VLOOKUP(G98,'RoC2'!$B$1:$C$161,2,0),0)</f>
        <v>0</v>
      </c>
      <c r="I98" s="55">
        <f>IFERROR(VLOOKUP($B98,'RoC3'!$A$1:$B$161,2,0),0)</f>
        <v>0</v>
      </c>
      <c r="J98" s="58">
        <f>IFERROR(VLOOKUP(I98,'RoC3'!$B$1:$C$161,2,0),0)</f>
        <v>0</v>
      </c>
      <c r="K98" s="55">
        <f>IFERROR(VLOOKUP($B98,'RoC4'!$A$1:$B$161,2,0),0)</f>
        <v>0</v>
      </c>
      <c r="L98" s="58">
        <f>IFERROR(VLOOKUP(K98,'RoC4'!$B$1:$C$161,2,0),0)</f>
        <v>0</v>
      </c>
      <c r="M98" s="55">
        <f>IFERROR(VLOOKUP($B98,'RoC5'!$A$1:$B$161,2,0),0)</f>
        <v>0</v>
      </c>
      <c r="N98" s="58">
        <f>IFERROR(VLOOKUP(M98,'RoC5'!$B$1:$C$161,2,0),0)</f>
        <v>0</v>
      </c>
      <c r="O98" s="55">
        <f>IFERROR(VLOOKUP($B98,'RoC6'!$A$1:$B$161,2,0),0)</f>
        <v>0</v>
      </c>
      <c r="P98" s="58">
        <f>IFERROR(VLOOKUP(O98,'RoC6'!$B$1:$C$161,2,0),0)</f>
        <v>0</v>
      </c>
      <c r="Q98" s="55">
        <f>IFERROR(VLOOKUP($B98,'RoC7'!$A$1:$B$161,2,0),0)</f>
        <v>0</v>
      </c>
      <c r="R98" s="58">
        <f>IFERROR(VLOOKUP(Q98,'RoC7'!$B$1:$C$161,2,0),0)</f>
        <v>0</v>
      </c>
      <c r="S98" s="55">
        <f>IFERROR(VLOOKUP($B98,'RoC8'!$A$1:$B$161,2,0),0)</f>
        <v>0</v>
      </c>
      <c r="T98" s="58">
        <f>IFERROR(VLOOKUP(S98,'RoC8'!$B$1:$C$161,2,0),0)</f>
        <v>0</v>
      </c>
      <c r="U98" s="55">
        <f>IFERROR(VLOOKUP($B98,'RoC9'!$A$1:$B$161,2,0),0)</f>
        <v>0</v>
      </c>
      <c r="V98" s="58">
        <f>IFERROR(VLOOKUP(U98,'RoC9'!$B$1:$C$161,2,0),0)</f>
        <v>0</v>
      </c>
      <c r="W98" s="55">
        <f>IFERROR(VLOOKUP($B98,'RoC10'!$A$1:$B$161,2,0),0)</f>
        <v>0</v>
      </c>
      <c r="X98" s="58">
        <f>IFERROR(VLOOKUP(W98,'RoC10'!$B$1:$C$161,2,0),0)</f>
        <v>0</v>
      </c>
      <c r="Y98" s="55">
        <f>IFERROR(VLOOKUP($B98,'RoC11'!$A$1:$B$161,2,0),0)</f>
        <v>13</v>
      </c>
      <c r="Z98" s="58">
        <f>IFERROR(VLOOKUP(Y98,'RoC11'!$B$1:$C$161,2,0),0)</f>
        <v>537.438663</v>
      </c>
      <c r="AA98" s="55">
        <f>IFERROR(VLOOKUP($B98,'RoC12'!$A$1:$B$161,2,0),0)</f>
        <v>0</v>
      </c>
      <c r="AB98" s="58">
        <f>IFERROR(VLOOKUP(AA98,'RoC12'!$B$1:$C$161,2,0),0)</f>
        <v>0</v>
      </c>
      <c r="AC98" s="55">
        <f>IFERROR(VLOOKUP($B98,'RoC13'!$A$1:$B$161,2,0),0)</f>
        <v>0</v>
      </c>
      <c r="AD98" s="58">
        <f>IFERROR(VLOOKUP(AC98,'RoC13'!$B$1:$C$161,2,0),0)</f>
        <v>0</v>
      </c>
      <c r="AE98" s="89" t="str">
        <f>IFERROR(__xludf.DUMMYFUNCTION("""COMPUTED_VALUE"""),"--WondeR--")</f>
        <v>--WondeR--</v>
      </c>
      <c r="AF98" s="51">
        <f t="shared" si="2"/>
        <v>641.12761</v>
      </c>
      <c r="AG98" s="112">
        <f>IFERROR(VLOOKUP($AE98,'RoC1'!$A$1:$C$160,3,0),0)</f>
        <v>0</v>
      </c>
      <c r="AH98" s="112">
        <f>IFERROR(VLOOKUP($AE98,'RoC2'!$A$1:$C$160,3,0),0)</f>
        <v>0</v>
      </c>
      <c r="AI98" s="112">
        <f>IFERROR(VLOOKUP($AE98,'RoC3'!$A$1:$C$160,3,0),0)</f>
        <v>0</v>
      </c>
      <c r="AJ98" s="112">
        <f>IFERROR(VLOOKUP($AE98,'RoC4'!$A$1:$C$160,3,0),0)</f>
        <v>141.0373036</v>
      </c>
      <c r="AK98" s="112">
        <f>IFERROR(VLOOKUP($AE98,'RoC5'!$A$1:$C$160,3,0),0)</f>
        <v>500.0903065</v>
      </c>
      <c r="AL98" s="112">
        <f>IFERROR(VLOOKUP($AE98,'RoC6'!$A$1:$C$160,3,0),0)</f>
        <v>0</v>
      </c>
      <c r="AM98" s="112">
        <f>IFERROR(VLOOKUP($AE98,'RoC7'!$A$1:$C$160,3,0),0)</f>
        <v>0</v>
      </c>
      <c r="AN98" s="112">
        <f>IFERROR(VLOOKUP($AE98,'RoC8'!$A$1:$C$160,3,0),0)</f>
        <v>0</v>
      </c>
      <c r="AO98" s="112">
        <f>IFERROR(VLOOKUP($AE98,'RoC9'!$A$1:$C$160,3,0),0)</f>
        <v>0</v>
      </c>
      <c r="AP98" s="112">
        <f>IFERROR(VLOOKUP($AE98,'RoC10'!$A$1:$C$160,3,0),0)</f>
        <v>0</v>
      </c>
      <c r="AQ98" s="112">
        <f>IFERROR(VLOOKUP($AE98,'RoC11'!$A$1:$C$160,3,0),0)</f>
        <v>0</v>
      </c>
      <c r="AR98" s="58">
        <f>IFERROR(VLOOKUP($AE98,'RoC12'!$A$1:$C$160,3,0),0)</f>
        <v>0</v>
      </c>
      <c r="AS98" s="58">
        <f>IFERROR(VLOOKUP($AE98,'RoC13'!$A$1:$C$160,3,0),0)</f>
        <v>0</v>
      </c>
    </row>
    <row r="99" ht="15.75" customHeight="1">
      <c r="A99" s="41">
        <f t="shared" si="1"/>
        <v>98</v>
      </c>
      <c r="B99" s="94" t="s">
        <v>152</v>
      </c>
      <c r="C99" s="51">
        <v>525.3012356547026</v>
      </c>
      <c r="D99" s="110"/>
      <c r="E99" s="111" t="str">
        <f>IFERROR(VLOOKUP($B99,'RoC1'!$A$1:$B$160,2,0),"0")</f>
        <v>0</v>
      </c>
      <c r="F99" s="112">
        <f>IFERROR(VLOOKUP(E99,'RoC1'!$B$1:$C$160,2,0),0)</f>
        <v>0</v>
      </c>
      <c r="G99" s="111" t="str">
        <f>IFERROR(VLOOKUP($B99,'RoC2'!$A$1:$B$161,2,0),"0")</f>
        <v>0</v>
      </c>
      <c r="H99" s="112">
        <f>IFERROR(VLOOKUP(G99,'RoC2'!$B$1:$C$161,2,0),0)</f>
        <v>0</v>
      </c>
      <c r="I99" s="111">
        <f>IFERROR(VLOOKUP($B99,'RoC3'!$A$1:$B$161,2,0),0)</f>
        <v>0</v>
      </c>
      <c r="J99" s="112">
        <f>IFERROR(VLOOKUP(I99,'RoC3'!$B$1:$C$161,2,0),0)</f>
        <v>0</v>
      </c>
      <c r="K99" s="111">
        <f>IFERROR(VLOOKUP($B99,'RoC4'!$A$1:$B$161,2,0),0)</f>
        <v>0</v>
      </c>
      <c r="L99" s="112">
        <f>IFERROR(VLOOKUP(K99,'RoC4'!$B$1:$C$161,2,0),0)</f>
        <v>0</v>
      </c>
      <c r="M99" s="111">
        <f>IFERROR(VLOOKUP($B99,'RoC5'!$A$1:$B$161,2,0),0)</f>
        <v>0</v>
      </c>
      <c r="N99" s="112">
        <f>IFERROR(VLOOKUP(M99,'RoC5'!$B$1:$C$161,2,0),0)</f>
        <v>0</v>
      </c>
      <c r="O99" s="111">
        <f>IFERROR(VLOOKUP($B99,'RoC6'!$A$1:$B$161,2,0),0)</f>
        <v>0</v>
      </c>
      <c r="P99" s="112">
        <f>IFERROR(VLOOKUP(O99,'RoC6'!$B$1:$C$161,2,0),0)</f>
        <v>0</v>
      </c>
      <c r="Q99" s="111">
        <f>IFERROR(VLOOKUP($B99,'RoC7'!$A$1:$B$161,2,0),0)</f>
        <v>0</v>
      </c>
      <c r="R99" s="112">
        <f>IFERROR(VLOOKUP(Q99,'RoC7'!$B$1:$C$161,2,0),0)</f>
        <v>0</v>
      </c>
      <c r="S99" s="111">
        <f>IFERROR(VLOOKUP($B99,'RoC8'!$A$1:$B$161,2,0),0)</f>
        <v>0</v>
      </c>
      <c r="T99" s="112">
        <f>IFERROR(VLOOKUP(S99,'RoC8'!$B$1:$C$161,2,0),0)</f>
        <v>0</v>
      </c>
      <c r="U99" s="111">
        <f>IFERROR(VLOOKUP($B99,'RoC9'!$A$1:$B$161,2,0),0)</f>
        <v>0</v>
      </c>
      <c r="V99" s="112">
        <f>IFERROR(VLOOKUP(U99,'RoC9'!$B$1:$C$161,2,0),0)</f>
        <v>0</v>
      </c>
      <c r="W99" s="111">
        <f>IFERROR(VLOOKUP($B99,'RoC10'!$A$1:$B$161,2,0),0)</f>
        <v>33</v>
      </c>
      <c r="X99" s="112">
        <f>IFERROR(VLOOKUP(W99,'RoC10'!$B$1:$C$161,2,0),0)</f>
        <v>280.9903942</v>
      </c>
      <c r="Y99" s="111">
        <f>IFERROR(VLOOKUP($B99,'RoC11'!$A$1:$B$161,2,0),0)</f>
        <v>0</v>
      </c>
      <c r="Z99" s="112">
        <f>IFERROR(VLOOKUP(Y99,'RoC11'!$B$1:$C$161,2,0),0)</f>
        <v>0</v>
      </c>
      <c r="AA99" s="55">
        <f>IFERROR(VLOOKUP($B99,'RoC12'!$A$1:$B$161,2,0),0)</f>
        <v>29</v>
      </c>
      <c r="AB99" s="58">
        <f>IFERROR(VLOOKUP(AA99,'RoC12'!$B$1:$C$161,2,0),0)</f>
        <v>244.3108415</v>
      </c>
      <c r="AC99" s="55">
        <f>IFERROR(VLOOKUP($B99,'RoC13'!$A$1:$B$161,2,0),0)</f>
        <v>0</v>
      </c>
      <c r="AD99" s="58">
        <f>IFERROR(VLOOKUP(AC99,'RoC13'!$B$1:$C$161,2,0),0)</f>
        <v>0</v>
      </c>
      <c r="AE99" s="94" t="str">
        <f>IFERROR(__xludf.DUMMYFUNCTION("""COMPUTED_VALUE"""),"XFLOXANXGEX")</f>
        <v>XFLOXANXGEX</v>
      </c>
      <c r="AF99" s="51">
        <f t="shared" si="2"/>
        <v>1065.128739</v>
      </c>
      <c r="AG99" s="112">
        <f>IFERROR(VLOOKUP($AE99,'RoC1'!$A$1:$C$160,3,0),0)</f>
        <v>0</v>
      </c>
      <c r="AH99" s="112">
        <f>IFERROR(VLOOKUP($AE99,'RoC2'!$A$1:$C$160,3,0),0)</f>
        <v>0</v>
      </c>
      <c r="AI99" s="112">
        <f>IFERROR(VLOOKUP($AE99,'RoC3'!$A$1:$C$160,3,0),0)</f>
        <v>0</v>
      </c>
      <c r="AJ99" s="112">
        <f>IFERROR(VLOOKUP($AE99,'RoC4'!$A$1:$C$160,3,0),0)</f>
        <v>71.99579396</v>
      </c>
      <c r="AK99" s="112">
        <f>IFERROR(VLOOKUP($AE99,'RoC5'!$A$1:$C$160,3,0),0)</f>
        <v>242.9695066</v>
      </c>
      <c r="AL99" s="112">
        <f>IFERROR(VLOOKUP($AE99,'RoC6'!$A$1:$C$160,3,0),0)</f>
        <v>75.45183192</v>
      </c>
      <c r="AM99" s="112">
        <f>IFERROR(VLOOKUP($AE99,'RoC7'!$A$1:$C$160,3,0),0)</f>
        <v>0</v>
      </c>
      <c r="AN99" s="112">
        <f>IFERROR(VLOOKUP($AE99,'RoC8'!$A$1:$C$160,3,0),0)</f>
        <v>0</v>
      </c>
      <c r="AO99" s="112">
        <f>IFERROR(VLOOKUP($AE99,'RoC9'!$A$1:$C$160,3,0),0)</f>
        <v>16.80163045</v>
      </c>
      <c r="AP99" s="112">
        <f>IFERROR(VLOOKUP($AE99,'RoC10'!$A$1:$C$160,3,0),0)</f>
        <v>0</v>
      </c>
      <c r="AQ99" s="112">
        <f>IFERROR(VLOOKUP($AE99,'RoC11'!$A$1:$C$160,3,0),0)</f>
        <v>66.41961897</v>
      </c>
      <c r="AR99" s="58">
        <f>IFERROR(VLOOKUP($AE99,'RoC12'!$A$1:$C$160,3,0),0)</f>
        <v>591.4903569</v>
      </c>
      <c r="AS99" s="58">
        <f>IFERROR(VLOOKUP($AE99,'RoC13'!$A$1:$C$160,3,0),0)</f>
        <v>0</v>
      </c>
    </row>
    <row r="100" ht="15.75" customHeight="1">
      <c r="A100" s="41">
        <f t="shared" si="1"/>
        <v>99</v>
      </c>
      <c r="B100" s="41" t="s">
        <v>128</v>
      </c>
      <c r="C100" s="51">
        <v>444.18654883497885</v>
      </c>
      <c r="D100" s="110"/>
      <c r="E100" s="111" t="str">
        <f>IFERROR(VLOOKUP($B100,'RoC1'!$A$1:$B$160,2,0),"0")</f>
        <v>0</v>
      </c>
      <c r="F100" s="112">
        <f>IFERROR(VLOOKUP(E100,'RoC1'!$B$1:$C$160,2,0),0)</f>
        <v>0</v>
      </c>
      <c r="G100" s="111" t="str">
        <f>IFERROR(VLOOKUP($B100,'RoC2'!$A$1:$B$161,2,0),"0")</f>
        <v>0</v>
      </c>
      <c r="H100" s="112">
        <f>IFERROR(VLOOKUP(G100,'RoC2'!$B$1:$C$161,2,0),0)</f>
        <v>0</v>
      </c>
      <c r="I100" s="111">
        <f>IFERROR(VLOOKUP($B100,'RoC3'!$A$1:$B$161,2,0),0)</f>
        <v>61</v>
      </c>
      <c r="J100" s="112">
        <f>IFERROR(VLOOKUP(I100,'RoC3'!$B$1:$C$161,2,0),0)</f>
        <v>69.8627737</v>
      </c>
      <c r="K100" s="111">
        <f>IFERROR(VLOOKUP($B100,'RoC4'!$A$1:$B$161,2,0),0)</f>
        <v>0</v>
      </c>
      <c r="L100" s="112">
        <f>IFERROR(VLOOKUP(K100,'RoC4'!$B$1:$C$161,2,0),0)</f>
        <v>0</v>
      </c>
      <c r="M100" s="111">
        <f>IFERROR(VLOOKUP($B100,'RoC5'!$A$1:$B$161,2,0),0)</f>
        <v>54</v>
      </c>
      <c r="N100" s="112">
        <f>IFERROR(VLOOKUP(M100,'RoC5'!$B$1:$C$161,2,0),0)</f>
        <v>85.59056297</v>
      </c>
      <c r="O100" s="111">
        <f>IFERROR(VLOOKUP($B100,'RoC6'!$A$1:$B$161,2,0),0)</f>
        <v>0</v>
      </c>
      <c r="P100" s="112">
        <f>IFERROR(VLOOKUP(O100,'RoC6'!$B$1:$C$161,2,0),0)</f>
        <v>0</v>
      </c>
      <c r="Q100" s="111">
        <f>IFERROR(VLOOKUP($B100,'RoC7'!$A$1:$B$161,2,0),0)</f>
        <v>0</v>
      </c>
      <c r="R100" s="112">
        <f>IFERROR(VLOOKUP(Q100,'RoC7'!$B$1:$C$161,2,0),0)</f>
        <v>0</v>
      </c>
      <c r="S100" s="111">
        <f>IFERROR(VLOOKUP($B100,'RoC8'!$A$1:$B$161,2,0),0)</f>
        <v>0</v>
      </c>
      <c r="T100" s="112">
        <f>IFERROR(VLOOKUP(S100,'RoC8'!$B$1:$C$161,2,0),0)</f>
        <v>0</v>
      </c>
      <c r="U100" s="111">
        <f>IFERROR(VLOOKUP($B100,'RoC9'!$A$1:$B$161,2,0),0)</f>
        <v>0</v>
      </c>
      <c r="V100" s="112">
        <f>IFERROR(VLOOKUP(U100,'RoC9'!$B$1:$C$161,2,0),0)</f>
        <v>0</v>
      </c>
      <c r="W100" s="111">
        <f>IFERROR(VLOOKUP($B100,'RoC10'!$A$1:$B$161,2,0),0)</f>
        <v>0</v>
      </c>
      <c r="X100" s="112">
        <f>IFERROR(VLOOKUP(W100,'RoC10'!$B$1:$C$161,2,0),0)</f>
        <v>0</v>
      </c>
      <c r="Y100" s="111">
        <f>IFERROR(VLOOKUP($B100,'RoC11'!$A$1:$B$161,2,0),0)</f>
        <v>26</v>
      </c>
      <c r="Z100" s="112">
        <f>IFERROR(VLOOKUP(Y100,'RoC11'!$B$1:$C$161,2,0),0)</f>
        <v>288.7332122</v>
      </c>
      <c r="AA100" s="55">
        <f>IFERROR(VLOOKUP($B100,'RoC12'!$A$1:$B$161,2,0),0)</f>
        <v>0</v>
      </c>
      <c r="AB100" s="58">
        <f>IFERROR(VLOOKUP(AA100,'RoC12'!$B$1:$C$161,2,0),0)</f>
        <v>0</v>
      </c>
      <c r="AC100" s="55">
        <f>IFERROR(VLOOKUP($B100,'RoC13'!$A$1:$B$161,2,0),0)</f>
        <v>0</v>
      </c>
      <c r="AD100" s="58">
        <f>IFERROR(VLOOKUP(AC100,'RoC13'!$B$1:$C$161,2,0),0)</f>
        <v>0</v>
      </c>
      <c r="AE100" s="41" t="str">
        <f>IFERROR(__xludf.DUMMYFUNCTION("""COMPUTED_VALUE"""),"elvasco")</f>
        <v>elvasco</v>
      </c>
      <c r="AF100" s="51">
        <f t="shared" si="2"/>
        <v>3727.558409</v>
      </c>
      <c r="AG100" s="112">
        <f>IFERROR(VLOOKUP($AE100,'RoC1'!$A$1:$C$160,3,0),0)</f>
        <v>0</v>
      </c>
      <c r="AH100" s="112">
        <f>IFERROR(VLOOKUP($AE100,'RoC2'!$A$1:$C$160,3,0),0)</f>
        <v>0</v>
      </c>
      <c r="AI100" s="112">
        <f>IFERROR(VLOOKUP($AE100,'RoC3'!$A$1:$C$160,3,0),0)</f>
        <v>0</v>
      </c>
      <c r="AJ100" s="112">
        <f>IFERROR(VLOOKUP($AE100,'RoC4'!$A$1:$C$160,3,0),0)</f>
        <v>0</v>
      </c>
      <c r="AK100" s="112">
        <f>IFERROR(VLOOKUP($AE100,'RoC5'!$A$1:$C$160,3,0),0)</f>
        <v>1075.40944</v>
      </c>
      <c r="AL100" s="112">
        <f>IFERROR(VLOOKUP($AE100,'RoC6'!$A$1:$C$160,3,0),0)</f>
        <v>0</v>
      </c>
      <c r="AM100" s="112">
        <f>IFERROR(VLOOKUP($AE100,'RoC7'!$A$1:$C$160,3,0),0)</f>
        <v>579.1241668</v>
      </c>
      <c r="AN100" s="112">
        <f>IFERROR(VLOOKUP($AE100,'RoC8'!$A$1:$C$160,3,0),0)</f>
        <v>389.9738882</v>
      </c>
      <c r="AO100" s="112">
        <f>IFERROR(VLOOKUP($AE100,'RoC9'!$A$1:$C$160,3,0),0)</f>
        <v>318.3929525</v>
      </c>
      <c r="AP100" s="112">
        <f>IFERROR(VLOOKUP($AE100,'RoC10'!$A$1:$C$160,3,0),0)</f>
        <v>0</v>
      </c>
      <c r="AQ100" s="112">
        <f>IFERROR(VLOOKUP($AE100,'RoC11'!$A$1:$C$160,3,0),0)</f>
        <v>244.3108415</v>
      </c>
      <c r="AR100" s="58">
        <f>IFERROR(VLOOKUP($AE100,'RoC12'!$A$1:$C$160,3,0),0)</f>
        <v>1120.347121</v>
      </c>
      <c r="AS100" s="58">
        <f>IFERROR(VLOOKUP($AE100,'RoC13'!$A$1:$C$160,3,0),0)</f>
        <v>0</v>
      </c>
    </row>
    <row r="101" ht="15.75" customHeight="1">
      <c r="A101" s="41">
        <f t="shared" si="1"/>
        <v>100</v>
      </c>
      <c r="B101" s="41" t="s">
        <v>172</v>
      </c>
      <c r="C101" s="51">
        <v>409.22606530272685</v>
      </c>
      <c r="D101" s="110"/>
      <c r="E101" s="111" t="str">
        <f>IFERROR(VLOOKUP($B101,'RoC1'!$A$1:$B$160,2,0),"0")</f>
        <v>0</v>
      </c>
      <c r="F101" s="112">
        <f>IFERROR(VLOOKUP(E101,'RoC1'!$B$1:$C$160,2,0),0)</f>
        <v>0</v>
      </c>
      <c r="G101" s="111" t="str">
        <f>IFERROR(VLOOKUP($B101,'RoC2'!$A$1:$B$161,2,0),"0")</f>
        <v>0</v>
      </c>
      <c r="H101" s="112">
        <f>IFERROR(VLOOKUP(G101,'RoC2'!$B$1:$C$161,2,0),0)</f>
        <v>0</v>
      </c>
      <c r="I101" s="111">
        <f>IFERROR(VLOOKUP($B101,'RoC3'!$A$1:$B$161,2,0),0)</f>
        <v>27</v>
      </c>
      <c r="J101" s="112">
        <f>IFERROR(VLOOKUP(I101,'RoC3'!$B$1:$C$161,2,0),0)</f>
        <v>409.2260653</v>
      </c>
      <c r="K101" s="111">
        <f>IFERROR(VLOOKUP($B101,'RoC4'!$A$1:$B$161,2,0),0)</f>
        <v>0</v>
      </c>
      <c r="L101" s="112">
        <f>IFERROR(VLOOKUP(K101,'RoC4'!$B$1:$C$161,2,0),0)</f>
        <v>0</v>
      </c>
      <c r="M101" s="111">
        <f>IFERROR(VLOOKUP($B101,'RoC5'!$A$1:$B$161,2,0),0)</f>
        <v>0</v>
      </c>
      <c r="N101" s="112">
        <f>IFERROR(VLOOKUP(M101,'RoC5'!$B$1:$C$161,2,0),0)</f>
        <v>0</v>
      </c>
      <c r="O101" s="111">
        <f>IFERROR(VLOOKUP($B101,'RoC6'!$A$1:$B$161,2,0),0)</f>
        <v>0</v>
      </c>
      <c r="P101" s="112">
        <f>IFERROR(VLOOKUP(O101,'RoC6'!$B$1:$C$161,2,0),0)</f>
        <v>0</v>
      </c>
      <c r="Q101" s="111">
        <f>IFERROR(VLOOKUP($B101,'RoC7'!$A$1:$B$161,2,0),0)</f>
        <v>0</v>
      </c>
      <c r="R101" s="112">
        <f>IFERROR(VLOOKUP(Q101,'RoC7'!$B$1:$C$161,2,0),0)</f>
        <v>0</v>
      </c>
      <c r="S101" s="111">
        <f>IFERROR(VLOOKUP($B101,'RoC8'!$A$1:$B$161,2,0),0)</f>
        <v>0</v>
      </c>
      <c r="T101" s="112">
        <f>IFERROR(VLOOKUP(S101,'RoC8'!$B$1:$C$161,2,0),0)</f>
        <v>0</v>
      </c>
      <c r="U101" s="111">
        <f>IFERROR(VLOOKUP($B101,'RoC9'!$A$1:$B$161,2,0),0)</f>
        <v>0</v>
      </c>
      <c r="V101" s="112">
        <f>IFERROR(VLOOKUP(U101,'RoC9'!$B$1:$C$161,2,0),0)</f>
        <v>0</v>
      </c>
      <c r="W101" s="111">
        <f>IFERROR(VLOOKUP($B101,'RoC10'!$A$1:$B$161,2,0),0)</f>
        <v>0</v>
      </c>
      <c r="X101" s="112">
        <f>IFERROR(VLOOKUP(W101,'RoC10'!$B$1:$C$161,2,0),0)</f>
        <v>0</v>
      </c>
      <c r="Y101" s="111">
        <f>IFERROR(VLOOKUP($B101,'RoC11'!$A$1:$B$161,2,0),0)</f>
        <v>0</v>
      </c>
      <c r="Z101" s="112">
        <f>IFERROR(VLOOKUP(Y101,'RoC11'!$B$1:$C$161,2,0),0)</f>
        <v>0</v>
      </c>
      <c r="AA101" s="55">
        <f>IFERROR(VLOOKUP($B101,'RoC12'!$A$1:$B$161,2,0),0)</f>
        <v>0</v>
      </c>
      <c r="AB101" s="58">
        <f>IFERROR(VLOOKUP(AA101,'RoC12'!$B$1:$C$161,2,0),0)</f>
        <v>0</v>
      </c>
      <c r="AC101" s="55">
        <f>IFERROR(VLOOKUP($B101,'RoC13'!$A$1:$B$161,2,0),0)</f>
        <v>0</v>
      </c>
      <c r="AD101" s="58">
        <f>IFERROR(VLOOKUP(AC101,'RoC13'!$B$1:$C$161,2,0),0)</f>
        <v>0</v>
      </c>
      <c r="AE101" s="41" t="str">
        <f>IFERROR(__xludf.DUMMYFUNCTION("""COMPUTED_VALUE"""),"kinchuck")</f>
        <v>kinchuck</v>
      </c>
      <c r="AF101" s="51">
        <f t="shared" si="2"/>
        <v>2172.619964</v>
      </c>
      <c r="AG101" s="112">
        <f>IFERROR(VLOOKUP($AE101,'RoC1'!$A$1:$C$160,3,0),0)</f>
        <v>0</v>
      </c>
      <c r="AH101" s="112">
        <f>IFERROR(VLOOKUP($AE101,'RoC2'!$A$1:$C$160,3,0),0)</f>
        <v>0</v>
      </c>
      <c r="AI101" s="112">
        <f>IFERROR(VLOOKUP($AE101,'RoC3'!$A$1:$C$160,3,0),0)</f>
        <v>0</v>
      </c>
      <c r="AJ101" s="112">
        <f>IFERROR(VLOOKUP($AE101,'RoC4'!$A$1:$C$160,3,0),0)</f>
        <v>0</v>
      </c>
      <c r="AK101" s="112">
        <f>IFERROR(VLOOKUP($AE101,'RoC5'!$A$1:$C$160,3,0),0)</f>
        <v>141.0373036</v>
      </c>
      <c r="AL101" s="112">
        <f>IFERROR(VLOOKUP($AE101,'RoC6'!$A$1:$C$160,3,0),0)</f>
        <v>16.28055269</v>
      </c>
      <c r="AM101" s="112">
        <f>IFERROR(VLOOKUP($AE101,'RoC7'!$A$1:$C$160,3,0),0)</f>
        <v>0</v>
      </c>
      <c r="AN101" s="112">
        <f>IFERROR(VLOOKUP($AE101,'RoC8'!$A$1:$C$160,3,0),0)</f>
        <v>93.21188156</v>
      </c>
      <c r="AO101" s="112">
        <f>IFERROR(VLOOKUP($AE101,'RoC9'!$A$1:$C$160,3,0),0)</f>
        <v>114.7769665</v>
      </c>
      <c r="AP101" s="112">
        <f>IFERROR(VLOOKUP($AE101,'RoC10'!$A$1:$C$160,3,0),0)</f>
        <v>483.8634496</v>
      </c>
      <c r="AQ101" s="112">
        <f>IFERROR(VLOOKUP($AE101,'RoC11'!$A$1:$C$160,3,0),0)</f>
        <v>591.4903569</v>
      </c>
      <c r="AR101" s="58">
        <f>IFERROR(VLOOKUP($AE101,'RoC12'!$A$1:$C$160,3,0),0)</f>
        <v>731.9594528</v>
      </c>
      <c r="AS101" s="58">
        <f>IFERROR(VLOOKUP($AE101,'RoC13'!$A$1:$C$160,3,0),0)</f>
        <v>0</v>
      </c>
    </row>
    <row r="102" ht="15.75" customHeight="1">
      <c r="A102" s="41">
        <f t="shared" si="1"/>
        <v>101</v>
      </c>
      <c r="B102" s="41" t="s">
        <v>131</v>
      </c>
      <c r="C102" s="51">
        <v>403.568917503133</v>
      </c>
      <c r="D102" s="110"/>
      <c r="E102" s="111" t="str">
        <f>IFERROR(VLOOKUP($B102,'RoC1'!$A$1:$B$160,2,0),"0")</f>
        <v>0</v>
      </c>
      <c r="F102" s="112">
        <f>IFERROR(VLOOKUP(E102,'RoC1'!$B$1:$C$160,2,0),0)</f>
        <v>0</v>
      </c>
      <c r="G102" s="111" t="str">
        <f>IFERROR(VLOOKUP($B102,'RoC2'!$A$1:$B$161,2,0),"0")</f>
        <v>0</v>
      </c>
      <c r="H102" s="112">
        <f>IFERROR(VLOOKUP(G102,'RoC2'!$B$1:$C$161,2,0),0)</f>
        <v>0</v>
      </c>
      <c r="I102" s="111">
        <f>IFERROR(VLOOKUP($B102,'RoC3'!$A$1:$B$161,2,0),0)</f>
        <v>0</v>
      </c>
      <c r="J102" s="112">
        <f>IFERROR(VLOOKUP(I102,'RoC3'!$B$1:$C$161,2,0),0)</f>
        <v>0</v>
      </c>
      <c r="K102" s="111">
        <f>IFERROR(VLOOKUP($B102,'RoC4'!$A$1:$B$161,2,0),0)</f>
        <v>38</v>
      </c>
      <c r="L102" s="112">
        <f>IFERROR(VLOOKUP(K102,'RoC4'!$B$1:$C$161,2,0),0)</f>
        <v>267.8878239</v>
      </c>
      <c r="M102" s="111">
        <f>IFERROR(VLOOKUP($B102,'RoC5'!$A$1:$B$161,2,0),0)</f>
        <v>0</v>
      </c>
      <c r="N102" s="112">
        <f>IFERROR(VLOOKUP(M102,'RoC5'!$B$1:$C$161,2,0),0)</f>
        <v>0</v>
      </c>
      <c r="O102" s="111">
        <f>IFERROR(VLOOKUP($B102,'RoC6'!$A$1:$B$161,2,0),0)</f>
        <v>0</v>
      </c>
      <c r="P102" s="112">
        <f>IFERROR(VLOOKUP(O102,'RoC6'!$B$1:$C$161,2,0),0)</f>
        <v>0</v>
      </c>
      <c r="Q102" s="111">
        <f>IFERROR(VLOOKUP($B102,'RoC7'!$A$1:$B$161,2,0),0)</f>
        <v>57</v>
      </c>
      <c r="R102" s="112">
        <f>IFERROR(VLOOKUP(Q102,'RoC7'!$B$1:$C$161,2,0),0)</f>
        <v>26.58877974</v>
      </c>
      <c r="S102" s="111">
        <f>IFERROR(VLOOKUP($B102,'RoC8'!$A$1:$B$161,2,0),0)</f>
        <v>0</v>
      </c>
      <c r="T102" s="112">
        <f>IFERROR(VLOOKUP(S102,'RoC8'!$B$1:$C$161,2,0),0)</f>
        <v>0</v>
      </c>
      <c r="U102" s="111">
        <f>IFERROR(VLOOKUP($B102,'RoC9'!$A$1:$B$161,2,0),0)</f>
        <v>0</v>
      </c>
      <c r="V102" s="112">
        <f>IFERROR(VLOOKUP(U102,'RoC9'!$B$1:$C$161,2,0),0)</f>
        <v>0</v>
      </c>
      <c r="W102" s="111">
        <f>IFERROR(VLOOKUP($B102,'RoC10'!$A$1:$B$161,2,0),0)</f>
        <v>49</v>
      </c>
      <c r="X102" s="112">
        <f>IFERROR(VLOOKUP(W102,'RoC10'!$B$1:$C$161,2,0),0)</f>
        <v>109.0923138</v>
      </c>
      <c r="Y102" s="111">
        <f>IFERROR(VLOOKUP($B102,'RoC11'!$A$1:$B$161,2,0),0)</f>
        <v>0</v>
      </c>
      <c r="Z102" s="112">
        <f>IFERROR(VLOOKUP(Y102,'RoC11'!$B$1:$C$161,2,0),0)</f>
        <v>0</v>
      </c>
      <c r="AA102" s="55">
        <f>IFERROR(VLOOKUP($B102,'RoC12'!$A$1:$B$161,2,0),0)</f>
        <v>0</v>
      </c>
      <c r="AB102" s="58">
        <f>IFERROR(VLOOKUP(AA102,'RoC12'!$B$1:$C$161,2,0),0)</f>
        <v>0</v>
      </c>
      <c r="AC102" s="55">
        <f>IFERROR(VLOOKUP($B102,'RoC13'!$A$1:$B$161,2,0),0)</f>
        <v>0</v>
      </c>
      <c r="AD102" s="58">
        <f>IFERROR(VLOOKUP(AC102,'RoC13'!$B$1:$C$161,2,0),0)</f>
        <v>0</v>
      </c>
      <c r="AE102" s="41" t="str">
        <f>IFERROR(__xludf.DUMMYFUNCTION("""COMPUTED_VALUE"""),"Odile2Raise")</f>
        <v>Odile2Raise</v>
      </c>
      <c r="AF102" s="51">
        <f t="shared" si="2"/>
        <v>582.6684134</v>
      </c>
      <c r="AG102" s="112">
        <f>IFERROR(VLOOKUP($AE102,'RoC1'!$A$1:$C$160,3,0),0)</f>
        <v>0</v>
      </c>
      <c r="AH102" s="112">
        <f>IFERROR(VLOOKUP($AE102,'RoC2'!$A$1:$C$160,3,0),0)</f>
        <v>0</v>
      </c>
      <c r="AI102" s="112">
        <f>IFERROR(VLOOKUP($AE102,'RoC3'!$A$1:$C$160,3,0),0)</f>
        <v>0</v>
      </c>
      <c r="AJ102" s="112">
        <f>IFERROR(VLOOKUP($AE102,'RoC4'!$A$1:$C$160,3,0),0)</f>
        <v>0</v>
      </c>
      <c r="AK102" s="112">
        <f>IFERROR(VLOOKUP($AE102,'RoC5'!$A$1:$C$160,3,0),0)</f>
        <v>0</v>
      </c>
      <c r="AL102" s="112">
        <f>IFERROR(VLOOKUP($AE102,'RoC6'!$A$1:$C$160,3,0),0)</f>
        <v>582.6684134</v>
      </c>
      <c r="AM102" s="112">
        <f>IFERROR(VLOOKUP($AE102,'RoC7'!$A$1:$C$160,3,0),0)</f>
        <v>0</v>
      </c>
      <c r="AN102" s="112">
        <f>IFERROR(VLOOKUP($AE102,'RoC8'!$A$1:$C$160,3,0),0)</f>
        <v>0</v>
      </c>
      <c r="AO102" s="112">
        <f>IFERROR(VLOOKUP($AE102,'RoC9'!$A$1:$C$160,3,0),0)</f>
        <v>0</v>
      </c>
      <c r="AP102" s="112">
        <f>IFERROR(VLOOKUP($AE102,'RoC10'!$A$1:$C$160,3,0),0)</f>
        <v>0</v>
      </c>
      <c r="AQ102" s="112">
        <f>IFERROR(VLOOKUP($AE102,'RoC11'!$A$1:$C$160,3,0),0)</f>
        <v>0</v>
      </c>
      <c r="AR102" s="58">
        <f>IFERROR(VLOOKUP($AE102,'RoC12'!$A$1:$C$160,3,0),0)</f>
        <v>0</v>
      </c>
      <c r="AS102" s="58">
        <f>IFERROR(VLOOKUP($AE102,'RoC13'!$A$1:$C$160,3,0),0)</f>
        <v>0</v>
      </c>
    </row>
    <row r="103" ht="15.75" customHeight="1">
      <c r="A103" s="41">
        <f t="shared" si="1"/>
        <v>102</v>
      </c>
      <c r="B103" s="41" t="s">
        <v>146</v>
      </c>
      <c r="C103" s="51">
        <v>388.73419262414006</v>
      </c>
      <c r="D103" s="51"/>
      <c r="E103" s="55" t="str">
        <f>IFERROR(VLOOKUP($B103,'RoC1'!$A$1:$B$160,2,0),"0")</f>
        <v>0</v>
      </c>
      <c r="F103" s="58">
        <f>IFERROR(VLOOKUP(E103,'RoC1'!$B$1:$C$160,2,0),0)</f>
        <v>0</v>
      </c>
      <c r="G103" s="55" t="str">
        <f>IFERROR(VLOOKUP($B103,'RoC2'!$A$1:$B$161,2,0),"0")</f>
        <v>0</v>
      </c>
      <c r="H103" s="58">
        <f>IFERROR(VLOOKUP(G103,'RoC2'!$B$1:$C$161,2,0),0)</f>
        <v>0</v>
      </c>
      <c r="I103" s="55">
        <f>IFERROR(VLOOKUP($B103,'RoC3'!$A$1:$B$161,2,0),0)</f>
        <v>0</v>
      </c>
      <c r="J103" s="58">
        <f>IFERROR(VLOOKUP(I103,'RoC3'!$B$1:$C$161,2,0),0)</f>
        <v>0</v>
      </c>
      <c r="K103" s="55">
        <f>IFERROR(VLOOKUP($B103,'RoC4'!$A$1:$B$161,2,0),0)</f>
        <v>0</v>
      </c>
      <c r="L103" s="58">
        <f>IFERROR(VLOOKUP(K103,'RoC4'!$B$1:$C$161,2,0),0)</f>
        <v>0</v>
      </c>
      <c r="M103" s="55">
        <f>IFERROR(VLOOKUP($B103,'RoC5'!$A$1:$B$161,2,0),0)</f>
        <v>0</v>
      </c>
      <c r="N103" s="58">
        <f>IFERROR(VLOOKUP(M103,'RoC5'!$B$1:$C$161,2,0),0)</f>
        <v>0</v>
      </c>
      <c r="O103" s="55">
        <f>IFERROR(VLOOKUP($B103,'RoC6'!$A$1:$B$161,2,0),0)</f>
        <v>0</v>
      </c>
      <c r="P103" s="58">
        <f>IFERROR(VLOOKUP(O103,'RoC6'!$B$1:$C$161,2,0),0)</f>
        <v>0</v>
      </c>
      <c r="Q103" s="55">
        <f>IFERROR(VLOOKUP($B103,'RoC7'!$A$1:$B$161,2,0),0)</f>
        <v>0</v>
      </c>
      <c r="R103" s="58">
        <f>IFERROR(VLOOKUP(Q103,'RoC7'!$B$1:$C$161,2,0),0)</f>
        <v>0</v>
      </c>
      <c r="S103" s="55">
        <f>IFERROR(VLOOKUP($B103,'RoC8'!$A$1:$B$161,2,0),0)</f>
        <v>0</v>
      </c>
      <c r="T103" s="58">
        <f>IFERROR(VLOOKUP(S103,'RoC8'!$B$1:$C$161,2,0),0)</f>
        <v>0</v>
      </c>
      <c r="U103" s="55">
        <f>IFERROR(VLOOKUP($B103,'RoC9'!$A$1:$B$161,2,0),0)</f>
        <v>0</v>
      </c>
      <c r="V103" s="58">
        <f>IFERROR(VLOOKUP(U103,'RoC9'!$B$1:$C$161,2,0),0)</f>
        <v>0</v>
      </c>
      <c r="W103" s="55">
        <f>IFERROR(VLOOKUP($B103,'RoC10'!$A$1:$B$161,2,0),0)</f>
        <v>0</v>
      </c>
      <c r="X103" s="58">
        <f>IFERROR(VLOOKUP(W103,'RoC10'!$B$1:$C$161,2,0),0)</f>
        <v>0</v>
      </c>
      <c r="Y103" s="55">
        <f>IFERROR(VLOOKUP($B103,'RoC11'!$A$1:$B$161,2,0),0)</f>
        <v>0</v>
      </c>
      <c r="Z103" s="58">
        <f>IFERROR(VLOOKUP(Y103,'RoC11'!$B$1:$C$161,2,0),0)</f>
        <v>0</v>
      </c>
      <c r="AA103" s="55">
        <f>IFERROR(VLOOKUP($B103,'RoC12'!$A$1:$B$161,2,0),0)</f>
        <v>20</v>
      </c>
      <c r="AB103" s="58">
        <f>IFERROR(VLOOKUP(AA103,'RoC12'!$B$1:$C$161,2,0),0)</f>
        <v>388.7341926</v>
      </c>
      <c r="AC103" s="55">
        <f>IFERROR(VLOOKUP($B103,'RoC13'!$A$1:$B$161,2,0),0)</f>
        <v>0</v>
      </c>
      <c r="AD103" s="58">
        <f>IFERROR(VLOOKUP(AC103,'RoC13'!$B$1:$C$161,2,0),0)</f>
        <v>0</v>
      </c>
      <c r="AE103" s="41" t="str">
        <f>IFERROR(__xludf.DUMMYFUNCTION("""COMPUTED_VALUE"""),"POMB1664")</f>
        <v>POMB1664</v>
      </c>
      <c r="AF103" s="51">
        <f t="shared" si="2"/>
        <v>1256.912232</v>
      </c>
      <c r="AG103" s="112">
        <f>IFERROR(VLOOKUP($AE103,'RoC1'!$A$1:$C$160,3,0),0)</f>
        <v>0</v>
      </c>
      <c r="AH103" s="112">
        <f>IFERROR(VLOOKUP($AE103,'RoC2'!$A$1:$C$160,3,0),0)</f>
        <v>0</v>
      </c>
      <c r="AI103" s="112">
        <f>IFERROR(VLOOKUP($AE103,'RoC3'!$A$1:$C$160,3,0),0)</f>
        <v>0</v>
      </c>
      <c r="AJ103" s="112">
        <f>IFERROR(VLOOKUP($AE103,'RoC4'!$A$1:$C$160,3,0),0)</f>
        <v>0</v>
      </c>
      <c r="AK103" s="112">
        <f>IFERROR(VLOOKUP($AE103,'RoC5'!$A$1:$C$160,3,0),0)</f>
        <v>0</v>
      </c>
      <c r="AL103" s="112">
        <f>IFERROR(VLOOKUP($AE103,'RoC6'!$A$1:$C$160,3,0),0)</f>
        <v>368.8811831</v>
      </c>
      <c r="AM103" s="112">
        <f>IFERROR(VLOOKUP($AE103,'RoC7'!$A$1:$C$160,3,0),0)</f>
        <v>381.1789486</v>
      </c>
      <c r="AN103" s="112">
        <f>IFERROR(VLOOKUP($AE103,'RoC8'!$A$1:$C$160,3,0),0)</f>
        <v>0</v>
      </c>
      <c r="AO103" s="112">
        <f>IFERROR(VLOOKUP($AE103,'RoC9'!$A$1:$C$160,3,0),0)</f>
        <v>306.0046955</v>
      </c>
      <c r="AP103" s="112">
        <f>IFERROR(VLOOKUP($AE103,'RoC10'!$A$1:$C$160,3,0),0)</f>
        <v>200.8474046</v>
      </c>
      <c r="AQ103" s="112">
        <f>IFERROR(VLOOKUP($AE103,'RoC11'!$A$1:$C$160,3,0),0)</f>
        <v>0</v>
      </c>
      <c r="AR103" s="58">
        <f>IFERROR(VLOOKUP($AE103,'RoC12'!$A$1:$C$160,3,0),0)</f>
        <v>0</v>
      </c>
      <c r="AS103" s="58">
        <f>IFERROR(VLOOKUP($AE103,'RoC13'!$A$1:$C$160,3,0),0)</f>
        <v>0</v>
      </c>
    </row>
    <row r="104" ht="15.75" customHeight="1">
      <c r="A104" s="41">
        <f t="shared" si="1"/>
        <v>103</v>
      </c>
      <c r="B104" s="41" t="s">
        <v>109</v>
      </c>
      <c r="C104" s="51">
        <v>375.9354908809588</v>
      </c>
      <c r="D104" s="110"/>
      <c r="E104" s="111" t="str">
        <f>IFERROR(VLOOKUP($B104,'RoC1'!$A$1:$B$160,2,0),"0")</f>
        <v>0</v>
      </c>
      <c r="F104" s="112">
        <f>IFERROR(VLOOKUP(E104,'RoC1'!$B$1:$C$160,2,0),0)</f>
        <v>0</v>
      </c>
      <c r="G104" s="111" t="str">
        <f>IFERROR(VLOOKUP($B104,'RoC2'!$A$1:$B$161,2,0),"0")</f>
        <v>0</v>
      </c>
      <c r="H104" s="112">
        <f>IFERROR(VLOOKUP(G104,'RoC2'!$B$1:$C$161,2,0),0)</f>
        <v>0</v>
      </c>
      <c r="I104" s="111">
        <f>IFERROR(VLOOKUP($B104,'RoC3'!$A$1:$B$161,2,0),0)</f>
        <v>62</v>
      </c>
      <c r="J104" s="112">
        <f>IFERROR(VLOOKUP(I104,'RoC3'!$B$1:$C$161,2,0),0)</f>
        <v>61.84831013</v>
      </c>
      <c r="K104" s="111">
        <f>IFERROR(VLOOKUP($B104,'RoC4'!$A$1:$B$161,2,0),0)</f>
        <v>55</v>
      </c>
      <c r="L104" s="112">
        <f>IFERROR(VLOOKUP(K104,'RoC4'!$B$1:$C$161,2,0),0)</f>
        <v>105.83524</v>
      </c>
      <c r="M104" s="111">
        <f>IFERROR(VLOOKUP($B104,'RoC5'!$A$1:$B$161,2,0),0)</f>
        <v>0</v>
      </c>
      <c r="N104" s="112">
        <f>IFERROR(VLOOKUP(M104,'RoC5'!$B$1:$C$161,2,0),0)</f>
        <v>0</v>
      </c>
      <c r="O104" s="111">
        <f>IFERROR(VLOOKUP($B104,'RoC6'!$A$1:$B$161,2,0),0)</f>
        <v>61</v>
      </c>
      <c r="P104" s="112">
        <f>IFERROR(VLOOKUP(O104,'RoC6'!$B$1:$C$161,2,0),0)</f>
        <v>32.82477958</v>
      </c>
      <c r="Q104" s="111">
        <f>IFERROR(VLOOKUP($B104,'RoC7'!$A$1:$B$161,2,0),0)</f>
        <v>0</v>
      </c>
      <c r="R104" s="112">
        <f>IFERROR(VLOOKUP(Q104,'RoC7'!$B$1:$C$161,2,0),0)</f>
        <v>0</v>
      </c>
      <c r="S104" s="111">
        <f>IFERROR(VLOOKUP($B104,'RoC8'!$A$1:$B$161,2,0),0)</f>
        <v>41</v>
      </c>
      <c r="T104" s="112">
        <f>IFERROR(VLOOKUP(S104,'RoC8'!$B$1:$C$161,2,0),0)</f>
        <v>175.4271612</v>
      </c>
      <c r="U104" s="111">
        <f>IFERROR(VLOOKUP($B104,'RoC9'!$A$1:$B$161,2,0),0)</f>
        <v>0</v>
      </c>
      <c r="V104" s="112">
        <f>IFERROR(VLOOKUP(U104,'RoC9'!$B$1:$C$161,2,0),0)</f>
        <v>0</v>
      </c>
      <c r="W104" s="111">
        <f>IFERROR(VLOOKUP($B104,'RoC10'!$A$1:$B$161,2,0),0)</f>
        <v>0</v>
      </c>
      <c r="X104" s="112">
        <f>IFERROR(VLOOKUP(W104,'RoC10'!$B$1:$C$161,2,0),0)</f>
        <v>0</v>
      </c>
      <c r="Y104" s="111">
        <f>IFERROR(VLOOKUP($B104,'RoC11'!$A$1:$B$161,2,0),0)</f>
        <v>0</v>
      </c>
      <c r="Z104" s="112">
        <f>IFERROR(VLOOKUP(Y104,'RoC11'!$B$1:$C$161,2,0),0)</f>
        <v>0</v>
      </c>
      <c r="AA104" s="55">
        <f>IFERROR(VLOOKUP($B104,'RoC12'!$A$1:$B$161,2,0),0)</f>
        <v>0</v>
      </c>
      <c r="AB104" s="58">
        <f>IFERROR(VLOOKUP(AA104,'RoC12'!$B$1:$C$161,2,0),0)</f>
        <v>0</v>
      </c>
      <c r="AC104" s="55">
        <f>IFERROR(VLOOKUP($B104,'RoC13'!$A$1:$B$161,2,0),0)</f>
        <v>0</v>
      </c>
      <c r="AD104" s="58">
        <f>IFERROR(VLOOKUP(AC104,'RoC13'!$B$1:$C$161,2,0),0)</f>
        <v>0</v>
      </c>
      <c r="AE104" s="41" t="str">
        <f>IFERROR(__xludf.DUMMYFUNCTION("""COMPUTED_VALUE"""),"Pivanoxlia")</f>
        <v>Pivanoxlia</v>
      </c>
      <c r="AF104" s="51">
        <f t="shared" si="2"/>
        <v>299.2977418</v>
      </c>
      <c r="AG104" s="112">
        <f>IFERROR(VLOOKUP($AE104,'RoC1'!$A$1:$C$160,3,0),0)</f>
        <v>0</v>
      </c>
      <c r="AH104" s="112">
        <f>IFERROR(VLOOKUP($AE104,'RoC2'!$A$1:$C$160,3,0),0)</f>
        <v>0</v>
      </c>
      <c r="AI104" s="112">
        <f>IFERROR(VLOOKUP($AE104,'RoC3'!$A$1:$C$160,3,0),0)</f>
        <v>0</v>
      </c>
      <c r="AJ104" s="112">
        <f>IFERROR(VLOOKUP($AE104,'RoC4'!$A$1:$C$160,3,0),0)</f>
        <v>0</v>
      </c>
      <c r="AK104" s="112">
        <f>IFERROR(VLOOKUP($AE104,'RoC5'!$A$1:$C$160,3,0),0)</f>
        <v>0</v>
      </c>
      <c r="AL104" s="112">
        <f>IFERROR(VLOOKUP($AE104,'RoC6'!$A$1:$C$160,3,0),0)</f>
        <v>0</v>
      </c>
      <c r="AM104" s="112">
        <f>IFERROR(VLOOKUP($AE104,'RoC7'!$A$1:$C$160,3,0),0)</f>
        <v>299.2977418</v>
      </c>
      <c r="AN104" s="112">
        <f>IFERROR(VLOOKUP($AE104,'RoC8'!$A$1:$C$160,3,0),0)</f>
        <v>0</v>
      </c>
      <c r="AO104" s="112">
        <f>IFERROR(VLOOKUP($AE104,'RoC9'!$A$1:$C$160,3,0),0)</f>
        <v>0</v>
      </c>
      <c r="AP104" s="112">
        <f>IFERROR(VLOOKUP($AE104,'RoC10'!$A$1:$C$160,3,0),0)</f>
        <v>0</v>
      </c>
      <c r="AQ104" s="112">
        <f>IFERROR(VLOOKUP($AE104,'RoC11'!$A$1:$C$160,3,0),0)</f>
        <v>0</v>
      </c>
      <c r="AR104" s="58">
        <f>IFERROR(VLOOKUP($AE104,'RoC12'!$A$1:$C$160,3,0),0)</f>
        <v>0</v>
      </c>
      <c r="AS104" s="58">
        <f>IFERROR(VLOOKUP($AE104,'RoC13'!$A$1:$C$160,3,0),0)</f>
        <v>0</v>
      </c>
    </row>
    <row r="105" ht="15.75" customHeight="1">
      <c r="A105" s="41">
        <f t="shared" si="1"/>
        <v>104</v>
      </c>
      <c r="B105" s="41" t="s">
        <v>129</v>
      </c>
      <c r="C105" s="51">
        <v>319.3555241837043</v>
      </c>
      <c r="D105" s="110"/>
      <c r="E105" s="111">
        <f>IFERROR(VLOOKUP($B105,'RoC1'!$A$1:$B$160,2,0),"0")</f>
        <v>64</v>
      </c>
      <c r="F105" s="112">
        <f>IFERROR(VLOOKUP(E105,'RoC1'!$B$1:$C$160,2,0),0)</f>
        <v>31.35397565</v>
      </c>
      <c r="G105" s="111" t="str">
        <f>IFERROR(VLOOKUP($B105,'RoC2'!$A$1:$B$161,2,0),"0")</f>
        <v>0</v>
      </c>
      <c r="H105" s="112">
        <f>IFERROR(VLOOKUP(G105,'RoC2'!$B$1:$C$161,2,0),0)</f>
        <v>0</v>
      </c>
      <c r="I105" s="111">
        <f>IFERROR(VLOOKUP($B105,'RoC3'!$A$1:$B$161,2,0),0)</f>
        <v>58</v>
      </c>
      <c r="J105" s="112">
        <f>IFERROR(VLOOKUP(I105,'RoC3'!$B$1:$C$161,2,0),0)</f>
        <v>94.33221259</v>
      </c>
      <c r="K105" s="111">
        <f>IFERROR(VLOOKUP($B105,'RoC4'!$A$1:$B$161,2,0),0)</f>
        <v>0</v>
      </c>
      <c r="L105" s="112">
        <f>IFERROR(VLOOKUP(K105,'RoC4'!$B$1:$C$161,2,0),0)</f>
        <v>0</v>
      </c>
      <c r="M105" s="111">
        <f>IFERROR(VLOOKUP($B105,'RoC5'!$A$1:$B$161,2,0),0)</f>
        <v>0</v>
      </c>
      <c r="N105" s="112">
        <f>IFERROR(VLOOKUP(M105,'RoC5'!$B$1:$C$161,2,0),0)</f>
        <v>0</v>
      </c>
      <c r="O105" s="111">
        <f>IFERROR(VLOOKUP($B105,'RoC6'!$A$1:$B$161,2,0),0)</f>
        <v>0</v>
      </c>
      <c r="P105" s="112">
        <f>IFERROR(VLOOKUP(O105,'RoC6'!$B$1:$C$161,2,0),0)</f>
        <v>0</v>
      </c>
      <c r="Q105" s="111">
        <f>IFERROR(VLOOKUP($B105,'RoC7'!$A$1:$B$161,2,0),0)</f>
        <v>40</v>
      </c>
      <c r="R105" s="112">
        <f>IFERROR(VLOOKUP(Q105,'RoC7'!$B$1:$C$161,2,0),0)</f>
        <v>193.6693359</v>
      </c>
      <c r="S105" s="111">
        <f>IFERROR(VLOOKUP($B105,'RoC8'!$A$1:$B$161,2,0),0)</f>
        <v>0</v>
      </c>
      <c r="T105" s="112">
        <f>IFERROR(VLOOKUP(S105,'RoC8'!$B$1:$C$161,2,0),0)</f>
        <v>0</v>
      </c>
      <c r="U105" s="111">
        <f>IFERROR(VLOOKUP($B105,'RoC9'!$A$1:$B$161,2,0),0)</f>
        <v>0</v>
      </c>
      <c r="V105" s="112">
        <f>IFERROR(VLOOKUP(U105,'RoC9'!$B$1:$C$161,2,0),0)</f>
        <v>0</v>
      </c>
      <c r="W105" s="111">
        <f>IFERROR(VLOOKUP($B105,'RoC10'!$A$1:$B$161,2,0),0)</f>
        <v>0</v>
      </c>
      <c r="X105" s="112">
        <f>IFERROR(VLOOKUP(W105,'RoC10'!$B$1:$C$161,2,0),0)</f>
        <v>0</v>
      </c>
      <c r="Y105" s="111">
        <f>IFERROR(VLOOKUP($B105,'RoC11'!$A$1:$B$161,2,0),0)</f>
        <v>0</v>
      </c>
      <c r="Z105" s="112">
        <f>IFERROR(VLOOKUP(Y105,'RoC11'!$B$1:$C$161,2,0),0)</f>
        <v>0</v>
      </c>
      <c r="AA105" s="55">
        <f>IFERROR(VLOOKUP($B105,'RoC12'!$A$1:$B$161,2,0),0)</f>
        <v>0</v>
      </c>
      <c r="AB105" s="58">
        <f>IFERROR(VLOOKUP(AA105,'RoC12'!$B$1:$C$161,2,0),0)</f>
        <v>0</v>
      </c>
      <c r="AC105" s="55">
        <f>IFERROR(VLOOKUP($B105,'RoC13'!$A$1:$B$161,2,0),0)</f>
        <v>0</v>
      </c>
      <c r="AD105" s="58">
        <f>IFERROR(VLOOKUP(AC105,'RoC13'!$B$1:$C$161,2,0),0)</f>
        <v>0</v>
      </c>
      <c r="AE105" s="41" t="str">
        <f>IFERROR(__xludf.DUMMYFUNCTION("""COMPUTED_VALUE"""),"_RDpik_")</f>
        <v>_RDpik_</v>
      </c>
      <c r="AF105" s="51">
        <f t="shared" si="2"/>
        <v>1463.52455</v>
      </c>
      <c r="AG105" s="112">
        <f>IFERROR(VLOOKUP($AE105,'RoC1'!$A$1:$C$160,3,0),0)</f>
        <v>0</v>
      </c>
      <c r="AH105" s="112">
        <f>IFERROR(VLOOKUP($AE105,'RoC2'!$A$1:$C$160,3,0),0)</f>
        <v>0</v>
      </c>
      <c r="AI105" s="112">
        <f>IFERROR(VLOOKUP($AE105,'RoC3'!$A$1:$C$160,3,0),0)</f>
        <v>0</v>
      </c>
      <c r="AJ105" s="112">
        <f>IFERROR(VLOOKUP($AE105,'RoC4'!$A$1:$C$160,3,0),0)</f>
        <v>0</v>
      </c>
      <c r="AK105" s="112">
        <f>IFERROR(VLOOKUP($AE105,'RoC5'!$A$1:$C$160,3,0),0)</f>
        <v>0</v>
      </c>
      <c r="AL105" s="112">
        <f>IFERROR(VLOOKUP($AE105,'RoC6'!$A$1:$C$160,3,0),0)</f>
        <v>0</v>
      </c>
      <c r="AM105" s="112">
        <f>IFERROR(VLOOKUP($AE105,'RoC7'!$A$1:$C$160,3,0),0)</f>
        <v>172.1892554</v>
      </c>
      <c r="AN105" s="112">
        <f>IFERROR(VLOOKUP($AE105,'RoC8'!$A$1:$C$160,3,0),0)</f>
        <v>197.3713622</v>
      </c>
      <c r="AO105" s="112">
        <f>IFERROR(VLOOKUP($AE105,'RoC9'!$A$1:$C$160,3,0),0)</f>
        <v>293.8641863</v>
      </c>
      <c r="AP105" s="112">
        <f>IFERROR(VLOOKUP($AE105,'RoC10'!$A$1:$C$160,3,0),0)</f>
        <v>99.49748683</v>
      </c>
      <c r="AQ105" s="112">
        <f>IFERROR(VLOOKUP($AE105,'RoC11'!$A$1:$C$160,3,0),0)</f>
        <v>163.1635959</v>
      </c>
      <c r="AR105" s="58">
        <f>IFERROR(VLOOKUP($AE105,'RoC12'!$A$1:$C$160,3,0),0)</f>
        <v>537.438663</v>
      </c>
      <c r="AS105" s="58">
        <f>IFERROR(VLOOKUP($AE105,'RoC13'!$A$1:$C$160,3,0),0)</f>
        <v>0</v>
      </c>
    </row>
    <row r="106" ht="15.75" customHeight="1">
      <c r="A106" s="41">
        <f t="shared" si="1"/>
        <v>105</v>
      </c>
      <c r="B106" s="41" t="s">
        <v>143</v>
      </c>
      <c r="C106" s="51">
        <v>299.29774176954186</v>
      </c>
      <c r="D106" s="110"/>
      <c r="E106" s="111" t="str">
        <f>IFERROR(VLOOKUP($B106,'RoC1'!$A$1:$B$160,2,0),"0")</f>
        <v>0</v>
      </c>
      <c r="F106" s="112">
        <f>IFERROR(VLOOKUP(E106,'RoC1'!$B$1:$C$160,2,0),0)</f>
        <v>0</v>
      </c>
      <c r="G106" s="111" t="str">
        <f>IFERROR(VLOOKUP($B106,'RoC2'!$A$1:$B$161,2,0),"0")</f>
        <v>0</v>
      </c>
      <c r="H106" s="112">
        <f>IFERROR(VLOOKUP(G106,'RoC2'!$B$1:$C$161,2,0),0)</f>
        <v>0</v>
      </c>
      <c r="I106" s="111">
        <f>IFERROR(VLOOKUP($B106,'RoC3'!$A$1:$B$161,2,0),0)</f>
        <v>0</v>
      </c>
      <c r="J106" s="112">
        <f>IFERROR(VLOOKUP(I106,'RoC3'!$B$1:$C$161,2,0),0)</f>
        <v>0</v>
      </c>
      <c r="K106" s="111">
        <f>IFERROR(VLOOKUP($B106,'RoC4'!$A$1:$B$161,2,0),0)</f>
        <v>0</v>
      </c>
      <c r="L106" s="112">
        <f>IFERROR(VLOOKUP(K106,'RoC4'!$B$1:$C$161,2,0),0)</f>
        <v>0</v>
      </c>
      <c r="M106" s="111">
        <f>IFERROR(VLOOKUP($B106,'RoC5'!$A$1:$B$161,2,0),0)</f>
        <v>0</v>
      </c>
      <c r="N106" s="112">
        <f>IFERROR(VLOOKUP(M106,'RoC5'!$B$1:$C$161,2,0),0)</f>
        <v>0</v>
      </c>
      <c r="O106" s="111">
        <f>IFERROR(VLOOKUP($B106,'RoC6'!$A$1:$B$161,2,0),0)</f>
        <v>0</v>
      </c>
      <c r="P106" s="112">
        <f>IFERROR(VLOOKUP(O106,'RoC6'!$B$1:$C$161,2,0),0)</f>
        <v>0</v>
      </c>
      <c r="Q106" s="111">
        <f>IFERROR(VLOOKUP($B106,'RoC7'!$A$1:$B$161,2,0),0)</f>
        <v>31</v>
      </c>
      <c r="R106" s="112">
        <f>IFERROR(VLOOKUP(Q106,'RoC7'!$B$1:$C$161,2,0),0)</f>
        <v>299.2977418</v>
      </c>
      <c r="S106" s="111">
        <f>IFERROR(VLOOKUP($B106,'RoC8'!$A$1:$B$161,2,0),0)</f>
        <v>0</v>
      </c>
      <c r="T106" s="112">
        <f>IFERROR(VLOOKUP(S106,'RoC8'!$B$1:$C$161,2,0),0)</f>
        <v>0</v>
      </c>
      <c r="U106" s="111">
        <f>IFERROR(VLOOKUP($B106,'RoC9'!$A$1:$B$161,2,0),0)</f>
        <v>0</v>
      </c>
      <c r="V106" s="112">
        <f>IFERROR(VLOOKUP(U106,'RoC9'!$B$1:$C$161,2,0),0)</f>
        <v>0</v>
      </c>
      <c r="W106" s="111">
        <f>IFERROR(VLOOKUP($B106,'RoC10'!$A$1:$B$161,2,0),0)</f>
        <v>0</v>
      </c>
      <c r="X106" s="112">
        <f>IFERROR(VLOOKUP(W106,'RoC10'!$B$1:$C$161,2,0),0)</f>
        <v>0</v>
      </c>
      <c r="Y106" s="111">
        <f>IFERROR(VLOOKUP($B106,'RoC11'!$A$1:$B$161,2,0),0)</f>
        <v>0</v>
      </c>
      <c r="Z106" s="112">
        <f>IFERROR(VLOOKUP(Y106,'RoC11'!$B$1:$C$161,2,0),0)</f>
        <v>0</v>
      </c>
      <c r="AA106" s="55">
        <f>IFERROR(VLOOKUP($B106,'RoC12'!$A$1:$B$161,2,0),0)</f>
        <v>0</v>
      </c>
      <c r="AB106" s="58">
        <f>IFERROR(VLOOKUP(AA106,'RoC12'!$B$1:$C$161,2,0),0)</f>
        <v>0</v>
      </c>
      <c r="AC106" s="55">
        <f>IFERROR(VLOOKUP($B106,'RoC13'!$A$1:$B$161,2,0),0)</f>
        <v>0</v>
      </c>
      <c r="AD106" s="58">
        <f>IFERROR(VLOOKUP(AC106,'RoC13'!$B$1:$C$161,2,0),0)</f>
        <v>0</v>
      </c>
      <c r="AE106" s="41" t="str">
        <f>IFERROR(__xludf.DUMMYFUNCTION("""COMPUTED_VALUE"""),"Corsaire")</f>
        <v>Corsaire</v>
      </c>
      <c r="AF106" s="51">
        <f t="shared" si="2"/>
        <v>244.1002776</v>
      </c>
      <c r="AG106" s="112">
        <f>IFERROR(VLOOKUP($AE106,'RoC1'!$A$1:$C$160,3,0),0)</f>
        <v>0</v>
      </c>
      <c r="AH106" s="112">
        <f>IFERROR(VLOOKUP($AE106,'RoC2'!$A$1:$C$160,3,0),0)</f>
        <v>0</v>
      </c>
      <c r="AI106" s="112">
        <f>IFERROR(VLOOKUP($AE106,'RoC3'!$A$1:$C$160,3,0),0)</f>
        <v>0</v>
      </c>
      <c r="AJ106" s="112">
        <f>IFERROR(VLOOKUP($AE106,'RoC4'!$A$1:$C$160,3,0),0)</f>
        <v>0</v>
      </c>
      <c r="AK106" s="112">
        <f>IFERROR(VLOOKUP($AE106,'RoC5'!$A$1:$C$160,3,0),0)</f>
        <v>0</v>
      </c>
      <c r="AL106" s="112">
        <f>IFERROR(VLOOKUP($AE106,'RoC6'!$A$1:$C$160,3,0),0)</f>
        <v>0</v>
      </c>
      <c r="AM106" s="112">
        <f>IFERROR(VLOOKUP($AE106,'RoC7'!$A$1:$C$160,3,0),0)</f>
        <v>141.0373036</v>
      </c>
      <c r="AN106" s="112">
        <f>IFERROR(VLOOKUP($AE106,'RoC8'!$A$1:$C$160,3,0),0)</f>
        <v>103.062974</v>
      </c>
      <c r="AO106" s="112">
        <f>IFERROR(VLOOKUP($AE106,'RoC9'!$A$1:$C$160,3,0),0)</f>
        <v>0</v>
      </c>
      <c r="AP106" s="112">
        <f>IFERROR(VLOOKUP($AE106,'RoC10'!$A$1:$C$160,3,0),0)</f>
        <v>0</v>
      </c>
      <c r="AQ106" s="112">
        <f>IFERROR(VLOOKUP($AE106,'RoC11'!$A$1:$C$160,3,0),0)</f>
        <v>0</v>
      </c>
      <c r="AR106" s="58">
        <f>IFERROR(VLOOKUP($AE106,'RoC12'!$A$1:$C$160,3,0),0)</f>
        <v>0</v>
      </c>
      <c r="AS106" s="58">
        <f>IFERROR(VLOOKUP($AE106,'RoC13'!$A$1:$C$160,3,0),0)</f>
        <v>0</v>
      </c>
    </row>
    <row r="107" ht="15.75" customHeight="1">
      <c r="A107" s="41">
        <f t="shared" si="1"/>
        <v>106</v>
      </c>
      <c r="B107" s="41" t="s">
        <v>144</v>
      </c>
      <c r="C107" s="51">
        <v>286.67442602076744</v>
      </c>
      <c r="D107" s="110"/>
      <c r="E107" s="111">
        <f>IFERROR(VLOOKUP($B107,'RoC1'!$A$1:$B$160,2,0),"0")</f>
        <v>44</v>
      </c>
      <c r="F107" s="112">
        <f>IFERROR(VLOOKUP(E107,'RoC1'!$B$1:$C$160,2,0),0)</f>
        <v>206.5977995</v>
      </c>
      <c r="G107" s="111" t="str">
        <f>IFERROR(VLOOKUP($B107,'RoC2'!$A$1:$B$161,2,0),"0")</f>
        <v>0</v>
      </c>
      <c r="H107" s="112">
        <f>IFERROR(VLOOKUP(G107,'RoC2'!$B$1:$C$161,2,0),0)</f>
        <v>0</v>
      </c>
      <c r="I107" s="111">
        <f>IFERROR(VLOOKUP($B107,'RoC3'!$A$1:$B$161,2,0),0)</f>
        <v>69</v>
      </c>
      <c r="J107" s="112">
        <f>IFERROR(VLOOKUP(I107,'RoC3'!$B$1:$C$161,2,0),0)</f>
        <v>7.527027465</v>
      </c>
      <c r="K107" s="111">
        <f>IFERROR(VLOOKUP($B107,'RoC4'!$A$1:$B$161,2,0),0)</f>
        <v>0</v>
      </c>
      <c r="L107" s="112">
        <f>IFERROR(VLOOKUP(K107,'RoC4'!$B$1:$C$161,2,0),0)</f>
        <v>0</v>
      </c>
      <c r="M107" s="111">
        <f>IFERROR(VLOOKUP($B107,'RoC5'!$A$1:$B$161,2,0),0)</f>
        <v>0</v>
      </c>
      <c r="N107" s="112">
        <f>IFERROR(VLOOKUP(M107,'RoC5'!$B$1:$C$161,2,0),0)</f>
        <v>0</v>
      </c>
      <c r="O107" s="111">
        <f>IFERROR(VLOOKUP($B107,'RoC6'!$A$1:$B$161,2,0),0)</f>
        <v>0</v>
      </c>
      <c r="P107" s="112">
        <f>IFERROR(VLOOKUP(O107,'RoC6'!$B$1:$C$161,2,0),0)</f>
        <v>0</v>
      </c>
      <c r="Q107" s="111">
        <f>IFERROR(VLOOKUP($B107,'RoC7'!$A$1:$B$161,2,0),0)</f>
        <v>52</v>
      </c>
      <c r="R107" s="112">
        <f>IFERROR(VLOOKUP(Q107,'RoC7'!$B$1:$C$161,2,0),0)</f>
        <v>72.54959906</v>
      </c>
      <c r="S107" s="111">
        <f>IFERROR(VLOOKUP($B107,'RoC8'!$A$1:$B$161,2,0),0)</f>
        <v>0</v>
      </c>
      <c r="T107" s="112">
        <f>IFERROR(VLOOKUP(S107,'RoC8'!$B$1:$C$161,2,0),0)</f>
        <v>0</v>
      </c>
      <c r="U107" s="111">
        <f>IFERROR(VLOOKUP($B107,'RoC9'!$A$1:$B$161,2,0),0)</f>
        <v>0</v>
      </c>
      <c r="V107" s="112">
        <f>IFERROR(VLOOKUP(U107,'RoC9'!$B$1:$C$161,2,0),0)</f>
        <v>0</v>
      </c>
      <c r="W107" s="111">
        <f>IFERROR(VLOOKUP($B107,'RoC10'!$A$1:$B$161,2,0),0)</f>
        <v>0</v>
      </c>
      <c r="X107" s="112">
        <f>IFERROR(VLOOKUP(W107,'RoC10'!$B$1:$C$161,2,0),0)</f>
        <v>0</v>
      </c>
      <c r="Y107" s="111">
        <f>IFERROR(VLOOKUP($B107,'RoC11'!$A$1:$B$161,2,0),0)</f>
        <v>0</v>
      </c>
      <c r="Z107" s="112">
        <f>IFERROR(VLOOKUP(Y107,'RoC11'!$B$1:$C$161,2,0),0)</f>
        <v>0</v>
      </c>
      <c r="AA107" s="55">
        <f>IFERROR(VLOOKUP($B107,'RoC12'!$A$1:$B$161,2,0),0)</f>
        <v>0</v>
      </c>
      <c r="AB107" s="58">
        <f>IFERROR(VLOOKUP(AA107,'RoC12'!$B$1:$C$161,2,0),0)</f>
        <v>0</v>
      </c>
      <c r="AC107" s="55">
        <f>IFERROR(VLOOKUP($B107,'RoC13'!$A$1:$B$161,2,0),0)</f>
        <v>0</v>
      </c>
      <c r="AD107" s="58">
        <f>IFERROR(VLOOKUP(AC107,'RoC13'!$B$1:$C$161,2,0),0)</f>
        <v>0</v>
      </c>
      <c r="AE107" s="41" t="str">
        <f>IFERROR(__xludf.DUMMYFUNCTION("""COMPUTED_VALUE"""),"NIKOGIGI86")</f>
        <v>NIKOGIGI86</v>
      </c>
      <c r="AF107" s="51">
        <f t="shared" si="2"/>
        <v>1794.940474</v>
      </c>
      <c r="AG107" s="112">
        <f>IFERROR(VLOOKUP($AE107,'RoC1'!$A$1:$C$160,3,0),0)</f>
        <v>0</v>
      </c>
      <c r="AH107" s="112">
        <f>IFERROR(VLOOKUP($AE107,'RoC2'!$A$1:$C$160,3,0),0)</f>
        <v>0</v>
      </c>
      <c r="AI107" s="112">
        <f>IFERROR(VLOOKUP($AE107,'RoC3'!$A$1:$C$160,3,0),0)</f>
        <v>0</v>
      </c>
      <c r="AJ107" s="112">
        <f>IFERROR(VLOOKUP($AE107,'RoC4'!$A$1:$C$160,3,0),0)</f>
        <v>0</v>
      </c>
      <c r="AK107" s="112">
        <f>IFERROR(VLOOKUP($AE107,'RoC5'!$A$1:$C$160,3,0),0)</f>
        <v>0</v>
      </c>
      <c r="AL107" s="112">
        <f>IFERROR(VLOOKUP($AE107,'RoC6'!$A$1:$C$160,3,0),0)</f>
        <v>0</v>
      </c>
      <c r="AM107" s="112">
        <f>IFERROR(VLOOKUP($AE107,'RoC7'!$A$1:$C$160,3,0),0)</f>
        <v>44.71211335</v>
      </c>
      <c r="AN107" s="112">
        <f>IFERROR(VLOOKUP($AE107,'RoC8'!$A$1:$C$160,3,0),0)</f>
        <v>332.3475493</v>
      </c>
      <c r="AO107" s="112">
        <f>IFERROR(VLOOKUP($AE107,'RoC9'!$A$1:$C$160,3,0),0)</f>
        <v>572.6276491</v>
      </c>
      <c r="AP107" s="112">
        <f>IFERROR(VLOOKUP($AE107,'RoC10'!$A$1:$C$160,3,0),0)</f>
        <v>845.2531619</v>
      </c>
      <c r="AQ107" s="112">
        <f>IFERROR(VLOOKUP($AE107,'RoC11'!$A$1:$C$160,3,0),0)</f>
        <v>0</v>
      </c>
      <c r="AR107" s="58">
        <f>IFERROR(VLOOKUP($AE107,'RoC12'!$A$1:$C$160,3,0),0)</f>
        <v>0</v>
      </c>
      <c r="AS107" s="58">
        <f>IFERROR(VLOOKUP($AE107,'RoC13'!$A$1:$C$160,3,0),0)</f>
        <v>0</v>
      </c>
    </row>
    <row r="108" ht="15.75" customHeight="1">
      <c r="A108" s="41">
        <f t="shared" si="1"/>
        <v>107</v>
      </c>
      <c r="B108" s="87" t="s">
        <v>168</v>
      </c>
      <c r="C108" s="51">
        <v>244.10027758002656</v>
      </c>
      <c r="D108" s="110"/>
      <c r="E108" s="111" t="str">
        <f>IFERROR(VLOOKUP($B108,'RoC1'!$A$1:$B$160,2,0),"0")</f>
        <v>0</v>
      </c>
      <c r="F108" s="112">
        <f>IFERROR(VLOOKUP(E108,'RoC1'!$B$1:$C$160,2,0),0)</f>
        <v>0</v>
      </c>
      <c r="G108" s="111" t="str">
        <f>IFERROR(VLOOKUP($B108,'RoC2'!$A$1:$B$161,2,0),"0")</f>
        <v>0</v>
      </c>
      <c r="H108" s="112">
        <f>IFERROR(VLOOKUP(G108,'RoC2'!$B$1:$C$161,2,0),0)</f>
        <v>0</v>
      </c>
      <c r="I108" s="111">
        <f>IFERROR(VLOOKUP($B108,'RoC3'!$A$1:$B$161,2,0),0)</f>
        <v>0</v>
      </c>
      <c r="J108" s="112">
        <f>IFERROR(VLOOKUP(I108,'RoC3'!$B$1:$C$161,2,0),0)</f>
        <v>0</v>
      </c>
      <c r="K108" s="111">
        <f>IFERROR(VLOOKUP($B108,'RoC4'!$A$1:$B$161,2,0),0)</f>
        <v>0</v>
      </c>
      <c r="L108" s="112">
        <f>IFERROR(VLOOKUP(K108,'RoC4'!$B$1:$C$161,2,0),0)</f>
        <v>0</v>
      </c>
      <c r="M108" s="111">
        <f>IFERROR(VLOOKUP($B108,'RoC5'!$A$1:$B$161,2,0),0)</f>
        <v>0</v>
      </c>
      <c r="N108" s="112">
        <f>IFERROR(VLOOKUP(M108,'RoC5'!$B$1:$C$161,2,0),0)</f>
        <v>0</v>
      </c>
      <c r="O108" s="111">
        <f>IFERROR(VLOOKUP($B108,'RoC6'!$A$1:$B$161,2,0),0)</f>
        <v>0</v>
      </c>
      <c r="P108" s="112">
        <f>IFERROR(VLOOKUP(O108,'RoC6'!$B$1:$C$161,2,0),0)</f>
        <v>0</v>
      </c>
      <c r="Q108" s="111">
        <f>IFERROR(VLOOKUP($B108,'RoC7'!$A$1:$B$161,2,0),0)</f>
        <v>45</v>
      </c>
      <c r="R108" s="112">
        <f>IFERROR(VLOOKUP(Q108,'RoC7'!$B$1:$C$161,2,0),0)</f>
        <v>141.0373036</v>
      </c>
      <c r="S108" s="111">
        <f>IFERROR(VLOOKUP($B108,'RoC8'!$A$1:$B$161,2,0),0)</f>
        <v>48</v>
      </c>
      <c r="T108" s="112">
        <f>IFERROR(VLOOKUP(S108,'RoC8'!$B$1:$C$161,2,0),0)</f>
        <v>103.062974</v>
      </c>
      <c r="U108" s="111">
        <f>IFERROR(VLOOKUP($B108,'RoC9'!$A$1:$B$161,2,0),0)</f>
        <v>0</v>
      </c>
      <c r="V108" s="112">
        <f>IFERROR(VLOOKUP(U108,'RoC9'!$B$1:$C$161,2,0),0)</f>
        <v>0</v>
      </c>
      <c r="W108" s="111">
        <f>IFERROR(VLOOKUP($B108,'RoC10'!$A$1:$B$161,2,0),0)</f>
        <v>0</v>
      </c>
      <c r="X108" s="112">
        <f>IFERROR(VLOOKUP(W108,'RoC10'!$B$1:$C$161,2,0),0)</f>
        <v>0</v>
      </c>
      <c r="Y108" s="111">
        <f>IFERROR(VLOOKUP($B108,'RoC11'!$A$1:$B$161,2,0),0)</f>
        <v>0</v>
      </c>
      <c r="Z108" s="112">
        <f>IFERROR(VLOOKUP(Y108,'RoC11'!$B$1:$C$161,2,0),0)</f>
        <v>0</v>
      </c>
      <c r="AA108" s="55">
        <f>IFERROR(VLOOKUP($B108,'RoC12'!$A$1:$B$161,2,0),0)</f>
        <v>0</v>
      </c>
      <c r="AB108" s="58">
        <f>IFERROR(VLOOKUP(AA108,'RoC12'!$B$1:$C$161,2,0),0)</f>
        <v>0</v>
      </c>
      <c r="AC108" s="55">
        <f>IFERROR(VLOOKUP($B108,'RoC13'!$A$1:$B$161,2,0),0)</f>
        <v>0</v>
      </c>
      <c r="AD108" s="58">
        <f>IFERROR(VLOOKUP(AC108,'RoC13'!$B$1:$C$161,2,0),0)</f>
        <v>0</v>
      </c>
      <c r="AE108" s="87" t="str">
        <f>IFERROR(__xludf.DUMMYFUNCTION("""COMPUTED_VALUE"""),"TexasDolly")</f>
        <v>TexasDolly</v>
      </c>
      <c r="AF108" s="51">
        <f t="shared" si="2"/>
        <v>2304.892442</v>
      </c>
      <c r="AG108" s="112">
        <f>IFERROR(VLOOKUP($AE108,'RoC1'!$A$1:$C$160,3,0),0)</f>
        <v>0</v>
      </c>
      <c r="AH108" s="112">
        <f>IFERROR(VLOOKUP($AE108,'RoC2'!$A$1:$C$160,3,0),0)</f>
        <v>0</v>
      </c>
      <c r="AI108" s="112">
        <f>IFERROR(VLOOKUP($AE108,'RoC3'!$A$1:$C$160,3,0),0)</f>
        <v>0</v>
      </c>
      <c r="AJ108" s="112">
        <f>IFERROR(VLOOKUP($AE108,'RoC4'!$A$1:$C$160,3,0),0)</f>
        <v>0</v>
      </c>
      <c r="AK108" s="112">
        <f>IFERROR(VLOOKUP($AE108,'RoC5'!$A$1:$C$160,3,0),0)</f>
        <v>0</v>
      </c>
      <c r="AL108" s="112">
        <f>IFERROR(VLOOKUP($AE108,'RoC6'!$A$1:$C$160,3,0),0)</f>
        <v>0</v>
      </c>
      <c r="AM108" s="112">
        <f>IFERROR(VLOOKUP($AE108,'RoC7'!$A$1:$C$160,3,0),0)</f>
        <v>0</v>
      </c>
      <c r="AN108" s="112">
        <f>IFERROR(VLOOKUP($AE108,'RoC8'!$A$1:$C$160,3,0),0)</f>
        <v>959.1090442</v>
      </c>
      <c r="AO108" s="112">
        <f>IFERROR(VLOOKUP($AE108,'RoC9'!$A$1:$C$160,3,0),0)</f>
        <v>270.2681766</v>
      </c>
      <c r="AP108" s="112">
        <f>IFERROR(VLOOKUP($AE108,'RoC10'!$A$1:$C$160,3,0),0)</f>
        <v>722.1121352</v>
      </c>
      <c r="AQ108" s="112">
        <f>IFERROR(VLOOKUP($AE108,'RoC11'!$A$1:$C$160,3,0),0)</f>
        <v>353.4030858</v>
      </c>
      <c r="AR108" s="58">
        <f>IFERROR(VLOOKUP($AE108,'RoC12'!$A$1:$C$160,3,0),0)</f>
        <v>0</v>
      </c>
      <c r="AS108" s="58">
        <f>IFERROR(VLOOKUP($AE108,'RoC13'!$A$1:$C$160,3,0),0)</f>
        <v>0</v>
      </c>
    </row>
    <row r="109" ht="15.75" customHeight="1">
      <c r="A109" s="41">
        <f t="shared" si="1"/>
        <v>108</v>
      </c>
      <c r="B109" s="84" t="s">
        <v>151</v>
      </c>
      <c r="C109" s="51">
        <v>230.5639490560212</v>
      </c>
      <c r="D109" s="110"/>
      <c r="E109" s="111">
        <f>IFERROR(VLOOKUP($B109,'RoC1'!$A$1:$B$160,2,0),"0")</f>
        <v>67</v>
      </c>
      <c r="F109" s="112">
        <f>IFERROR(VLOOKUP(E109,'RoC1'!$B$1:$C$160,2,0),0)</f>
        <v>7.74923655</v>
      </c>
      <c r="G109" s="111" t="str">
        <f>IFERROR(VLOOKUP($B109,'RoC2'!$A$1:$B$161,2,0),"0")</f>
        <v>0</v>
      </c>
      <c r="H109" s="112">
        <f>IFERROR(VLOOKUP(G109,'RoC2'!$B$1:$C$161,2,0),0)</f>
        <v>0</v>
      </c>
      <c r="I109" s="111">
        <f>IFERROR(VLOOKUP($B109,'RoC3'!$A$1:$B$161,2,0),0)</f>
        <v>0</v>
      </c>
      <c r="J109" s="112">
        <f>IFERROR(VLOOKUP(I109,'RoC3'!$B$1:$C$161,2,0),0)</f>
        <v>0</v>
      </c>
      <c r="K109" s="111">
        <f>IFERROR(VLOOKUP($B109,'RoC4'!$A$1:$B$161,2,0),0)</f>
        <v>0</v>
      </c>
      <c r="L109" s="112">
        <f>IFERROR(VLOOKUP(K109,'RoC4'!$B$1:$C$161,2,0),0)</f>
        <v>0</v>
      </c>
      <c r="M109" s="111">
        <f>IFERROR(VLOOKUP($B109,'RoC5'!$A$1:$B$161,2,0),0)</f>
        <v>0</v>
      </c>
      <c r="N109" s="112">
        <f>IFERROR(VLOOKUP(M109,'RoC5'!$B$1:$C$161,2,0),0)</f>
        <v>0</v>
      </c>
      <c r="O109" s="111">
        <f>IFERROR(VLOOKUP($B109,'RoC6'!$A$1:$B$161,2,0),0)</f>
        <v>0</v>
      </c>
      <c r="P109" s="112">
        <f>IFERROR(VLOOKUP(O109,'RoC6'!$B$1:$C$161,2,0),0)</f>
        <v>0</v>
      </c>
      <c r="Q109" s="111">
        <f>IFERROR(VLOOKUP($B109,'RoC7'!$A$1:$B$161,2,0),0)</f>
        <v>0</v>
      </c>
      <c r="R109" s="112">
        <f>IFERROR(VLOOKUP(Q109,'RoC7'!$B$1:$C$161,2,0),0)</f>
        <v>0</v>
      </c>
      <c r="S109" s="111">
        <f>IFERROR(VLOOKUP($B109,'RoC8'!$A$1:$B$161,2,0),0)</f>
        <v>0</v>
      </c>
      <c r="T109" s="112">
        <f>IFERROR(VLOOKUP(S109,'RoC8'!$B$1:$C$161,2,0),0)</f>
        <v>0</v>
      </c>
      <c r="U109" s="111">
        <f>IFERROR(VLOOKUP($B109,'RoC9'!$A$1:$B$161,2,0),0)</f>
        <v>0</v>
      </c>
      <c r="V109" s="112">
        <f>IFERROR(VLOOKUP(U109,'RoC9'!$B$1:$C$161,2,0),0)</f>
        <v>0</v>
      </c>
      <c r="W109" s="111">
        <f>IFERROR(VLOOKUP($B109,'RoC10'!$A$1:$B$161,2,0),0)</f>
        <v>38</v>
      </c>
      <c r="X109" s="112">
        <f>IFERROR(VLOOKUP(W109,'RoC10'!$B$1:$C$161,2,0),0)</f>
        <v>222.8147125</v>
      </c>
      <c r="Y109" s="111">
        <f>IFERROR(VLOOKUP($B109,'RoC11'!$A$1:$B$161,2,0),0)</f>
        <v>0</v>
      </c>
      <c r="Z109" s="112">
        <f>IFERROR(VLOOKUP(Y109,'RoC11'!$B$1:$C$161,2,0),0)</f>
        <v>0</v>
      </c>
      <c r="AA109" s="55">
        <f>IFERROR(VLOOKUP($B109,'RoC12'!$A$1:$B$161,2,0),0)</f>
        <v>0</v>
      </c>
      <c r="AB109" s="58">
        <f>IFERROR(VLOOKUP(AA109,'RoC12'!$B$1:$C$161,2,0),0)</f>
        <v>0</v>
      </c>
      <c r="AC109" s="55">
        <f>IFERROR(VLOOKUP($B109,'RoC13'!$A$1:$B$161,2,0),0)</f>
        <v>0</v>
      </c>
      <c r="AD109" s="58">
        <f>IFERROR(VLOOKUP(AC109,'RoC13'!$B$1:$C$161,2,0),0)</f>
        <v>0</v>
      </c>
      <c r="AE109" s="84" t="str">
        <f>IFERROR(__xludf.DUMMYFUNCTION("""COMPUTED_VALUE"""),"Pachavi")</f>
        <v>Pachavi</v>
      </c>
      <c r="AF109" s="51">
        <f t="shared" si="2"/>
        <v>1260.45363</v>
      </c>
      <c r="AG109" s="112">
        <f>IFERROR(VLOOKUP($AE109,'RoC1'!$A$1:$C$160,3,0),0)</f>
        <v>0</v>
      </c>
      <c r="AH109" s="112">
        <f>IFERROR(VLOOKUP($AE109,'RoC2'!$A$1:$C$160,3,0),0)</f>
        <v>0</v>
      </c>
      <c r="AI109" s="112">
        <f>IFERROR(VLOOKUP($AE109,'RoC3'!$A$1:$C$160,3,0),0)</f>
        <v>0</v>
      </c>
      <c r="AJ109" s="112">
        <f>IFERROR(VLOOKUP($AE109,'RoC4'!$A$1:$C$160,3,0),0)</f>
        <v>0</v>
      </c>
      <c r="AK109" s="112">
        <f>IFERROR(VLOOKUP($AE109,'RoC5'!$A$1:$C$160,3,0),0)</f>
        <v>0</v>
      </c>
      <c r="AL109" s="112">
        <f>IFERROR(VLOOKUP($AE109,'RoC6'!$A$1:$C$160,3,0),0)</f>
        <v>0</v>
      </c>
      <c r="AM109" s="112">
        <f>IFERROR(VLOOKUP($AE109,'RoC7'!$A$1:$C$160,3,0),0)</f>
        <v>0</v>
      </c>
      <c r="AN109" s="112">
        <f>IFERROR(VLOOKUP($AE109,'RoC8'!$A$1:$C$160,3,0),0)</f>
        <v>0</v>
      </c>
      <c r="AO109" s="112">
        <f>IFERROR(VLOOKUP($AE109,'RoC9'!$A$1:$C$160,3,0),0)</f>
        <v>1070.347571</v>
      </c>
      <c r="AP109" s="112">
        <f>IFERROR(VLOOKUP($AE109,'RoC10'!$A$1:$C$160,3,0),0)</f>
        <v>190.1060589</v>
      </c>
      <c r="AQ109" s="112">
        <f>IFERROR(VLOOKUP($AE109,'RoC11'!$A$1:$C$160,3,0),0)</f>
        <v>0</v>
      </c>
      <c r="AR109" s="58">
        <f>IFERROR(VLOOKUP($AE109,'RoC12'!$A$1:$C$160,3,0),0)</f>
        <v>0</v>
      </c>
      <c r="AS109" s="58">
        <f>IFERROR(VLOOKUP($AE109,'RoC13'!$A$1:$C$160,3,0),0)</f>
        <v>0</v>
      </c>
    </row>
    <row r="110" ht="15.75" customHeight="1">
      <c r="A110" s="41">
        <f t="shared" si="1"/>
        <v>109</v>
      </c>
      <c r="B110" s="41" t="s">
        <v>156</v>
      </c>
      <c r="C110" s="51">
        <v>222.65308627858946</v>
      </c>
      <c r="D110" s="110"/>
      <c r="E110" s="111" t="str">
        <f>IFERROR(VLOOKUP($B110,'RoC1'!$A$1:$B$160,2,0),"0")</f>
        <v>0</v>
      </c>
      <c r="F110" s="112">
        <f>IFERROR(VLOOKUP(E110,'RoC1'!$B$1:$C$160,2,0),0)</f>
        <v>0</v>
      </c>
      <c r="G110" s="111">
        <f>IFERROR(VLOOKUP($B110,'RoC2'!$A$1:$B$161,2,0),"0")</f>
        <v>43</v>
      </c>
      <c r="H110" s="112">
        <f>IFERROR(VLOOKUP(G110,'RoC2'!$B$1:$C$161,2,0),0)</f>
        <v>222.6530863</v>
      </c>
      <c r="I110" s="111">
        <f>IFERROR(VLOOKUP($B110,'RoC3'!$A$1:$B$161,2,0),0)</f>
        <v>0</v>
      </c>
      <c r="J110" s="112">
        <f>IFERROR(VLOOKUP(I110,'RoC3'!$B$1:$C$161,2,0),0)</f>
        <v>0</v>
      </c>
      <c r="K110" s="111">
        <f>IFERROR(VLOOKUP($B110,'RoC4'!$A$1:$B$161,2,0),0)</f>
        <v>0</v>
      </c>
      <c r="L110" s="112">
        <f>IFERROR(VLOOKUP(K110,'RoC4'!$B$1:$C$161,2,0),0)</f>
        <v>0</v>
      </c>
      <c r="M110" s="111">
        <f>IFERROR(VLOOKUP($B110,'RoC5'!$A$1:$B$161,2,0),0)</f>
        <v>0</v>
      </c>
      <c r="N110" s="112">
        <f>IFERROR(VLOOKUP(M110,'RoC5'!$B$1:$C$161,2,0),0)</f>
        <v>0</v>
      </c>
      <c r="O110" s="111">
        <f>IFERROR(VLOOKUP($B110,'RoC6'!$A$1:$B$161,2,0),0)</f>
        <v>0</v>
      </c>
      <c r="P110" s="112">
        <f>IFERROR(VLOOKUP(O110,'RoC6'!$B$1:$C$161,2,0),0)</f>
        <v>0</v>
      </c>
      <c r="Q110" s="111">
        <f>IFERROR(VLOOKUP($B110,'RoC7'!$A$1:$B$161,2,0),0)</f>
        <v>0</v>
      </c>
      <c r="R110" s="112">
        <f>IFERROR(VLOOKUP(Q110,'RoC7'!$B$1:$C$161,2,0),0)</f>
        <v>0</v>
      </c>
      <c r="S110" s="111">
        <f>IFERROR(VLOOKUP($B110,'RoC8'!$A$1:$B$161,2,0),0)</f>
        <v>0</v>
      </c>
      <c r="T110" s="112">
        <f>IFERROR(VLOOKUP(S110,'RoC8'!$B$1:$C$161,2,0),0)</f>
        <v>0</v>
      </c>
      <c r="U110" s="111">
        <f>IFERROR(VLOOKUP($B110,'RoC9'!$A$1:$B$161,2,0),0)</f>
        <v>0</v>
      </c>
      <c r="V110" s="112">
        <f>IFERROR(VLOOKUP(U110,'RoC9'!$B$1:$C$161,2,0),0)</f>
        <v>0</v>
      </c>
      <c r="W110" s="111">
        <f>IFERROR(VLOOKUP($B110,'RoC10'!$A$1:$B$161,2,0),0)</f>
        <v>0</v>
      </c>
      <c r="X110" s="112">
        <f>IFERROR(VLOOKUP(W110,'RoC10'!$B$1:$C$161,2,0),0)</f>
        <v>0</v>
      </c>
      <c r="Y110" s="111">
        <f>IFERROR(VLOOKUP($B110,'RoC11'!$A$1:$B$161,2,0),0)</f>
        <v>0</v>
      </c>
      <c r="Z110" s="112">
        <f>IFERROR(VLOOKUP(Y110,'RoC11'!$B$1:$C$161,2,0),0)</f>
        <v>0</v>
      </c>
      <c r="AA110" s="55">
        <f>IFERROR(VLOOKUP($B110,'RoC12'!$A$1:$B$161,2,0),0)</f>
        <v>0</v>
      </c>
      <c r="AB110" s="58">
        <f>IFERROR(VLOOKUP(AA110,'RoC12'!$B$1:$C$161,2,0),0)</f>
        <v>0</v>
      </c>
      <c r="AC110" s="55">
        <f>IFERROR(VLOOKUP($B110,'RoC13'!$A$1:$B$161,2,0),0)</f>
        <v>0</v>
      </c>
      <c r="AD110" s="58">
        <f>IFERROR(VLOOKUP(AC110,'RoC13'!$B$1:$C$161,2,0),0)</f>
        <v>0</v>
      </c>
      <c r="AE110" s="41" t="str">
        <f>IFERROR(__xludf.DUMMYFUNCTION("""COMPUTED_VALUE"""),"Wallace")</f>
        <v>Wallace</v>
      </c>
      <c r="AF110" s="51">
        <f t="shared" si="2"/>
        <v>689.8141572</v>
      </c>
      <c r="AG110" s="112">
        <f>IFERROR(VLOOKUP($AE110,'RoC1'!$A$1:$C$160,3,0),0)</f>
        <v>0</v>
      </c>
      <c r="AH110" s="112">
        <f>IFERROR(VLOOKUP($AE110,'RoC2'!$A$1:$C$160,3,0),0)</f>
        <v>0</v>
      </c>
      <c r="AI110" s="112">
        <f>IFERROR(VLOOKUP($AE110,'RoC3'!$A$1:$C$160,3,0),0)</f>
        <v>0</v>
      </c>
      <c r="AJ110" s="112">
        <f>IFERROR(VLOOKUP($AE110,'RoC4'!$A$1:$C$160,3,0),0)</f>
        <v>0</v>
      </c>
      <c r="AK110" s="112">
        <f>IFERROR(VLOOKUP($AE110,'RoC5'!$A$1:$C$160,3,0),0)</f>
        <v>0</v>
      </c>
      <c r="AL110" s="112">
        <f>IFERROR(VLOOKUP($AE110,'RoC6'!$A$1:$C$160,3,0),0)</f>
        <v>0</v>
      </c>
      <c r="AM110" s="112">
        <f>IFERROR(VLOOKUP($AE110,'RoC7'!$A$1:$C$160,3,0),0)</f>
        <v>0</v>
      </c>
      <c r="AN110" s="112">
        <f>IFERROR(VLOOKUP($AE110,'RoC8'!$A$1:$C$160,3,0),0)</f>
        <v>0</v>
      </c>
      <c r="AO110" s="112">
        <f>IFERROR(VLOOKUP($AE110,'RoC9'!$A$1:$C$160,3,0),0)</f>
        <v>0</v>
      </c>
      <c r="AP110" s="112">
        <f>IFERROR(VLOOKUP($AE110,'RoC10'!$A$1:$C$160,3,0),0)</f>
        <v>689.8141572</v>
      </c>
      <c r="AQ110" s="112">
        <f>IFERROR(VLOOKUP($AE110,'RoC11'!$A$1:$C$160,3,0),0)</f>
        <v>0</v>
      </c>
      <c r="AR110" s="58">
        <f>IFERROR(VLOOKUP($AE110,'RoC12'!$A$1:$C$160,3,0),0)</f>
        <v>0</v>
      </c>
      <c r="AS110" s="58">
        <f>IFERROR(VLOOKUP($AE110,'RoC13'!$A$1:$C$160,3,0),0)</f>
        <v>0</v>
      </c>
    </row>
    <row r="111" ht="15.75" customHeight="1">
      <c r="A111" s="41">
        <f t="shared" si="1"/>
        <v>110</v>
      </c>
      <c r="B111" s="41" t="s">
        <v>184</v>
      </c>
      <c r="C111" s="51">
        <v>189.23599196173956</v>
      </c>
      <c r="D111" s="110"/>
      <c r="E111" s="111" t="str">
        <f>IFERROR(VLOOKUP($B111,'RoC1'!$A$1:$B$160,2,0),"0")</f>
        <v>0</v>
      </c>
      <c r="F111" s="112">
        <f>IFERROR(VLOOKUP(E111,'RoC1'!$B$1:$C$160,2,0),0)</f>
        <v>0</v>
      </c>
      <c r="G111" s="111" t="str">
        <f>IFERROR(VLOOKUP($B111,'RoC2'!$A$1:$B$161,2,0),"0")</f>
        <v>0</v>
      </c>
      <c r="H111" s="112">
        <f>IFERROR(VLOOKUP(G111,'RoC2'!$B$1:$C$161,2,0),0)</f>
        <v>0</v>
      </c>
      <c r="I111" s="111">
        <f>IFERROR(VLOOKUP($B111,'RoC3'!$A$1:$B$161,2,0),0)</f>
        <v>0</v>
      </c>
      <c r="J111" s="112">
        <f>IFERROR(VLOOKUP(I111,'RoC3'!$B$1:$C$161,2,0),0)</f>
        <v>0</v>
      </c>
      <c r="K111" s="111">
        <f>IFERROR(VLOOKUP($B111,'RoC4'!$A$1:$B$161,2,0),0)</f>
        <v>0</v>
      </c>
      <c r="L111" s="112">
        <f>IFERROR(VLOOKUP(K111,'RoC4'!$B$1:$C$161,2,0),0)</f>
        <v>0</v>
      </c>
      <c r="M111" s="111">
        <f>IFERROR(VLOOKUP($B111,'RoC5'!$A$1:$B$161,2,0),0)</f>
        <v>0</v>
      </c>
      <c r="N111" s="112">
        <f>IFERROR(VLOOKUP(M111,'RoC5'!$B$1:$C$161,2,0),0)</f>
        <v>0</v>
      </c>
      <c r="O111" s="111">
        <f>IFERROR(VLOOKUP($B111,'RoC6'!$A$1:$B$161,2,0),0)</f>
        <v>0</v>
      </c>
      <c r="P111" s="112">
        <f>IFERROR(VLOOKUP(O111,'RoC6'!$B$1:$C$161,2,0),0)</f>
        <v>0</v>
      </c>
      <c r="Q111" s="111">
        <f>IFERROR(VLOOKUP($B111,'RoC7'!$A$1:$B$161,2,0),0)</f>
        <v>0</v>
      </c>
      <c r="R111" s="112">
        <f>IFERROR(VLOOKUP(Q111,'RoC7'!$B$1:$C$161,2,0),0)</f>
        <v>0</v>
      </c>
      <c r="S111" s="111">
        <f>IFERROR(VLOOKUP($B111,'RoC8'!$A$1:$B$161,2,0),0)</f>
        <v>0</v>
      </c>
      <c r="T111" s="112">
        <f>IFERROR(VLOOKUP(S111,'RoC8'!$B$1:$C$161,2,0),0)</f>
        <v>0</v>
      </c>
      <c r="U111" s="111">
        <f>IFERROR(VLOOKUP($B111,'RoC9'!$A$1:$B$161,2,0),0)</f>
        <v>0</v>
      </c>
      <c r="V111" s="112">
        <f>IFERROR(VLOOKUP(U111,'RoC9'!$B$1:$C$161,2,0),0)</f>
        <v>0</v>
      </c>
      <c r="W111" s="111">
        <f>IFERROR(VLOOKUP($B111,'RoC10'!$A$1:$B$161,2,0),0)</f>
        <v>0</v>
      </c>
      <c r="X111" s="112">
        <f>IFERROR(VLOOKUP(W111,'RoC10'!$B$1:$C$161,2,0),0)</f>
        <v>0</v>
      </c>
      <c r="Y111" s="111">
        <f>IFERROR(VLOOKUP($B111,'RoC11'!$A$1:$B$161,2,0),0)</f>
        <v>0</v>
      </c>
      <c r="Z111" s="112">
        <f>IFERROR(VLOOKUP(Y111,'RoC11'!$B$1:$C$161,2,0),0)</f>
        <v>0</v>
      </c>
      <c r="AA111" s="55">
        <f>IFERROR(VLOOKUP($B111,'RoC12'!$A$1:$B$161,2,0),0)</f>
        <v>33</v>
      </c>
      <c r="AB111" s="58">
        <f>IFERROR(VLOOKUP(AA111,'RoC12'!$B$1:$C$161,2,0),0)</f>
        <v>189.235992</v>
      </c>
      <c r="AC111" s="55">
        <f>IFERROR(VLOOKUP($B111,'RoC13'!$A$1:$B$161,2,0),0)</f>
        <v>0</v>
      </c>
      <c r="AD111" s="58">
        <f>IFERROR(VLOOKUP(AC111,'RoC13'!$B$1:$C$161,2,0),0)</f>
        <v>0</v>
      </c>
      <c r="AE111" s="41" t="str">
        <f>IFERROR(__xludf.DUMMYFUNCTION("""COMPUTED_VALUE"""),"Williamax86")</f>
        <v>Williamax86</v>
      </c>
      <c r="AF111" s="51">
        <f t="shared" si="2"/>
        <v>525.3012357</v>
      </c>
      <c r="AG111" s="112">
        <f>IFERROR(VLOOKUP($AE111,'RoC1'!$A$1:$C$160,3,0),0)</f>
        <v>0</v>
      </c>
      <c r="AH111" s="112">
        <f>IFERROR(VLOOKUP($AE111,'RoC2'!$A$1:$C$160,3,0),0)</f>
        <v>0</v>
      </c>
      <c r="AI111" s="112">
        <f>IFERROR(VLOOKUP($AE111,'RoC3'!$A$1:$C$160,3,0),0)</f>
        <v>0</v>
      </c>
      <c r="AJ111" s="112">
        <f>IFERROR(VLOOKUP($AE111,'RoC4'!$A$1:$C$160,3,0),0)</f>
        <v>0</v>
      </c>
      <c r="AK111" s="112">
        <f>IFERROR(VLOOKUP($AE111,'RoC5'!$A$1:$C$160,3,0),0)</f>
        <v>0</v>
      </c>
      <c r="AL111" s="112">
        <f>IFERROR(VLOOKUP($AE111,'RoC6'!$A$1:$C$160,3,0),0)</f>
        <v>0</v>
      </c>
      <c r="AM111" s="112">
        <f>IFERROR(VLOOKUP($AE111,'RoC7'!$A$1:$C$160,3,0),0)</f>
        <v>0</v>
      </c>
      <c r="AN111" s="112">
        <f>IFERROR(VLOOKUP($AE111,'RoC8'!$A$1:$C$160,3,0),0)</f>
        <v>0</v>
      </c>
      <c r="AO111" s="112">
        <f>IFERROR(VLOOKUP($AE111,'RoC9'!$A$1:$C$160,3,0),0)</f>
        <v>0</v>
      </c>
      <c r="AP111" s="112">
        <f>IFERROR(VLOOKUP($AE111,'RoC10'!$A$1:$C$160,3,0),0)</f>
        <v>280.9903942</v>
      </c>
      <c r="AQ111" s="112">
        <f>IFERROR(VLOOKUP($AE111,'RoC11'!$A$1:$C$160,3,0),0)</f>
        <v>0</v>
      </c>
      <c r="AR111" s="58">
        <f>IFERROR(VLOOKUP($AE111,'RoC12'!$A$1:$C$160,3,0),0)</f>
        <v>244.3108415</v>
      </c>
      <c r="AS111" s="58">
        <f>IFERROR(VLOOKUP($AE111,'RoC13'!$A$1:$C$160,3,0),0)</f>
        <v>0</v>
      </c>
    </row>
    <row r="112" ht="15.75" customHeight="1">
      <c r="A112" s="41">
        <f t="shared" si="1"/>
        <v>111</v>
      </c>
      <c r="B112" s="84" t="s">
        <v>165</v>
      </c>
      <c r="C112" s="51">
        <v>165.76905473793408</v>
      </c>
      <c r="D112" s="110"/>
      <c r="E112" s="111" t="str">
        <f>IFERROR(VLOOKUP($B112,'RoC1'!$A$1:$B$160,2,0),"0")</f>
        <v>0</v>
      </c>
      <c r="F112" s="112">
        <f>IFERROR(VLOOKUP(E112,'RoC1'!$B$1:$C$160,2,0),0)</f>
        <v>0</v>
      </c>
      <c r="G112" s="111">
        <f>IFERROR(VLOOKUP($B112,'RoC2'!$A$1:$B$161,2,0),"0")</f>
        <v>49</v>
      </c>
      <c r="H112" s="112">
        <f>IFERROR(VLOOKUP(G112,'RoC2'!$B$1:$C$161,2,0),0)</f>
        <v>165.7690547</v>
      </c>
      <c r="I112" s="111">
        <f>IFERROR(VLOOKUP($B112,'RoC3'!$A$1:$B$161,2,0),0)</f>
        <v>0</v>
      </c>
      <c r="J112" s="112">
        <f>IFERROR(VLOOKUP(I112,'RoC3'!$B$1:$C$161,2,0),0)</f>
        <v>0</v>
      </c>
      <c r="K112" s="111">
        <f>IFERROR(VLOOKUP($B112,'RoC4'!$A$1:$B$161,2,0),0)</f>
        <v>0</v>
      </c>
      <c r="L112" s="112">
        <f>IFERROR(VLOOKUP(K112,'RoC4'!$B$1:$C$161,2,0),0)</f>
        <v>0</v>
      </c>
      <c r="M112" s="111">
        <f>IFERROR(VLOOKUP($B112,'RoC5'!$A$1:$B$161,2,0),0)</f>
        <v>0</v>
      </c>
      <c r="N112" s="112">
        <f>IFERROR(VLOOKUP(M112,'RoC5'!$B$1:$C$161,2,0),0)</f>
        <v>0</v>
      </c>
      <c r="O112" s="111">
        <f>IFERROR(VLOOKUP($B112,'RoC6'!$A$1:$B$161,2,0),0)</f>
        <v>0</v>
      </c>
      <c r="P112" s="112">
        <f>IFERROR(VLOOKUP(O112,'RoC6'!$B$1:$C$161,2,0),0)</f>
        <v>0</v>
      </c>
      <c r="Q112" s="111">
        <f>IFERROR(VLOOKUP($B112,'RoC7'!$A$1:$B$161,2,0),0)</f>
        <v>0</v>
      </c>
      <c r="R112" s="112">
        <f>IFERROR(VLOOKUP(Q112,'RoC7'!$B$1:$C$161,2,0),0)</f>
        <v>0</v>
      </c>
      <c r="S112" s="111">
        <f>IFERROR(VLOOKUP($B112,'RoC8'!$A$1:$B$161,2,0),0)</f>
        <v>0</v>
      </c>
      <c r="T112" s="112">
        <f>IFERROR(VLOOKUP(S112,'RoC8'!$B$1:$C$161,2,0),0)</f>
        <v>0</v>
      </c>
      <c r="U112" s="111">
        <f>IFERROR(VLOOKUP($B112,'RoC9'!$A$1:$B$161,2,0),0)</f>
        <v>0</v>
      </c>
      <c r="V112" s="112">
        <f>IFERROR(VLOOKUP(U112,'RoC9'!$B$1:$C$161,2,0),0)</f>
        <v>0</v>
      </c>
      <c r="W112" s="111">
        <f>IFERROR(VLOOKUP($B112,'RoC10'!$A$1:$B$161,2,0),0)</f>
        <v>0</v>
      </c>
      <c r="X112" s="112">
        <f>IFERROR(VLOOKUP(W112,'RoC10'!$B$1:$C$161,2,0),0)</f>
        <v>0</v>
      </c>
      <c r="Y112" s="111">
        <f>IFERROR(VLOOKUP($B112,'RoC11'!$A$1:$B$161,2,0),0)</f>
        <v>0</v>
      </c>
      <c r="Z112" s="112">
        <f>IFERROR(VLOOKUP(Y112,'RoC11'!$B$1:$C$161,2,0),0)</f>
        <v>0</v>
      </c>
      <c r="AA112" s="55">
        <f>IFERROR(VLOOKUP($B112,'RoC12'!$A$1:$B$161,2,0),0)</f>
        <v>0</v>
      </c>
      <c r="AB112" s="58">
        <f>IFERROR(VLOOKUP(AA112,'RoC12'!$B$1:$C$161,2,0),0)</f>
        <v>0</v>
      </c>
      <c r="AC112" s="55">
        <f>IFERROR(VLOOKUP($B112,'RoC13'!$A$1:$B$161,2,0),0)</f>
        <v>0</v>
      </c>
      <c r="AD112" s="58">
        <f>IFERROR(VLOOKUP(AC112,'RoC13'!$B$1:$C$161,2,0),0)</f>
        <v>0</v>
      </c>
      <c r="AE112" s="84" t="str">
        <f>IFERROR(__xludf.DUMMYFUNCTION("""COMPUTED_VALUE"""),"Titouille")</f>
        <v>Titouille</v>
      </c>
      <c r="AF112" s="51">
        <f t="shared" si="2"/>
        <v>537.438663</v>
      </c>
      <c r="AG112" s="112">
        <f>IFERROR(VLOOKUP($AE112,'RoC1'!$A$1:$C$160,3,0),0)</f>
        <v>0</v>
      </c>
      <c r="AH112" s="112">
        <f>IFERROR(VLOOKUP($AE112,'RoC2'!$A$1:$C$160,3,0),0)</f>
        <v>0</v>
      </c>
      <c r="AI112" s="112">
        <f>IFERROR(VLOOKUP($AE112,'RoC3'!$A$1:$C$160,3,0),0)</f>
        <v>0</v>
      </c>
      <c r="AJ112" s="112">
        <f>IFERROR(VLOOKUP($AE112,'RoC4'!$A$1:$C$160,3,0),0)</f>
        <v>0</v>
      </c>
      <c r="AK112" s="112">
        <f>IFERROR(VLOOKUP($AE112,'RoC5'!$A$1:$C$160,3,0),0)</f>
        <v>0</v>
      </c>
      <c r="AL112" s="112">
        <f>IFERROR(VLOOKUP($AE112,'RoC6'!$A$1:$C$160,3,0),0)</f>
        <v>0</v>
      </c>
      <c r="AM112" s="112">
        <f>IFERROR(VLOOKUP($AE112,'RoC7'!$A$1:$C$160,3,0),0)</f>
        <v>0</v>
      </c>
      <c r="AN112" s="112">
        <f>IFERROR(VLOOKUP($AE112,'RoC8'!$A$1:$C$160,3,0),0)</f>
        <v>0</v>
      </c>
      <c r="AO112" s="112">
        <f>IFERROR(VLOOKUP($AE112,'RoC9'!$A$1:$C$160,3,0),0)</f>
        <v>0</v>
      </c>
      <c r="AP112" s="112">
        <f>IFERROR(VLOOKUP($AE112,'RoC10'!$A$1:$C$160,3,0),0)</f>
        <v>0</v>
      </c>
      <c r="AQ112" s="112">
        <f>IFERROR(VLOOKUP($AE112,'RoC11'!$A$1:$C$160,3,0),0)</f>
        <v>537.438663</v>
      </c>
      <c r="AR112" s="58">
        <f>IFERROR(VLOOKUP($AE112,'RoC12'!$A$1:$C$160,3,0),0)</f>
        <v>0</v>
      </c>
      <c r="AS112" s="58">
        <f>IFERROR(VLOOKUP($AE112,'RoC13'!$A$1:$C$160,3,0),0)</f>
        <v>0</v>
      </c>
    </row>
    <row r="113" ht="15.75" customHeight="1">
      <c r="A113" s="41">
        <f t="shared" si="1"/>
        <v>112</v>
      </c>
      <c r="B113" s="41" t="s">
        <v>188</v>
      </c>
      <c r="C113" s="51">
        <v>156.6872236089106</v>
      </c>
      <c r="D113" s="51"/>
      <c r="E113" s="55" t="str">
        <f>IFERROR(VLOOKUP($B113,'RoC1'!$A$1:$B$160,2,0),"0")</f>
        <v>0</v>
      </c>
      <c r="F113" s="58">
        <f>IFERROR(VLOOKUP(E113,'RoC1'!$B$1:$C$160,2,0),0)</f>
        <v>0</v>
      </c>
      <c r="G113" s="55">
        <f>IFERROR(VLOOKUP($B113,'RoC2'!$A$1:$B$161,2,0),"0")</f>
        <v>50</v>
      </c>
      <c r="H113" s="58">
        <f>IFERROR(VLOOKUP(G113,'RoC2'!$B$1:$C$161,2,0),0)</f>
        <v>156.6872236</v>
      </c>
      <c r="I113" s="55">
        <f>IFERROR(VLOOKUP($B113,'RoC3'!$A$1:$B$161,2,0),0)</f>
        <v>0</v>
      </c>
      <c r="J113" s="58">
        <f>IFERROR(VLOOKUP(I113,'RoC3'!$B$1:$C$161,2,0),0)</f>
        <v>0</v>
      </c>
      <c r="K113" s="55">
        <f>IFERROR(VLOOKUP($B113,'RoC4'!$A$1:$B$161,2,0),0)</f>
        <v>0</v>
      </c>
      <c r="L113" s="58">
        <f>IFERROR(VLOOKUP(K113,'RoC4'!$B$1:$C$161,2,0),0)</f>
        <v>0</v>
      </c>
      <c r="M113" s="55">
        <f>IFERROR(VLOOKUP($B113,'RoC5'!$A$1:$B$161,2,0),0)</f>
        <v>0</v>
      </c>
      <c r="N113" s="58">
        <f>IFERROR(VLOOKUP(M113,'RoC5'!$B$1:$C$161,2,0),0)</f>
        <v>0</v>
      </c>
      <c r="O113" s="55">
        <f>IFERROR(VLOOKUP($B113,'RoC6'!$A$1:$B$161,2,0),0)</f>
        <v>0</v>
      </c>
      <c r="P113" s="58">
        <f>IFERROR(VLOOKUP(O113,'RoC6'!$B$1:$C$161,2,0),0)</f>
        <v>0</v>
      </c>
      <c r="Q113" s="55">
        <f>IFERROR(VLOOKUP($B113,'RoC7'!$A$1:$B$161,2,0),0)</f>
        <v>0</v>
      </c>
      <c r="R113" s="58">
        <f>IFERROR(VLOOKUP(Q113,'RoC7'!$B$1:$C$161,2,0),0)</f>
        <v>0</v>
      </c>
      <c r="S113" s="55">
        <f>IFERROR(VLOOKUP($B113,'RoC8'!$A$1:$B$161,2,0),0)</f>
        <v>0</v>
      </c>
      <c r="T113" s="58">
        <f>IFERROR(VLOOKUP(S113,'RoC8'!$B$1:$C$161,2,0),0)</f>
        <v>0</v>
      </c>
      <c r="U113" s="55">
        <f>IFERROR(VLOOKUP($B113,'RoC9'!$A$1:$B$161,2,0),0)</f>
        <v>0</v>
      </c>
      <c r="V113" s="58">
        <f>IFERROR(VLOOKUP(U113,'RoC9'!$B$1:$C$161,2,0),0)</f>
        <v>0</v>
      </c>
      <c r="W113" s="55">
        <f>IFERROR(VLOOKUP($B113,'RoC10'!$A$1:$B$161,2,0),0)</f>
        <v>0</v>
      </c>
      <c r="X113" s="58">
        <f>IFERROR(VLOOKUP(W113,'RoC10'!$B$1:$C$161,2,0),0)</f>
        <v>0</v>
      </c>
      <c r="Y113" s="55">
        <f>IFERROR(VLOOKUP($B113,'RoC11'!$A$1:$B$161,2,0),0)</f>
        <v>0</v>
      </c>
      <c r="Z113" s="58">
        <f>IFERROR(VLOOKUP(Y113,'RoC11'!$B$1:$C$161,2,0),0)</f>
        <v>0</v>
      </c>
      <c r="AA113" s="55">
        <f>IFERROR(VLOOKUP($B113,'RoC12'!$A$1:$B$161,2,0),0)</f>
        <v>0</v>
      </c>
      <c r="AB113" s="58">
        <f>IFERROR(VLOOKUP(AA113,'RoC12'!$B$1:$C$161,2,0),0)</f>
        <v>0</v>
      </c>
      <c r="AC113" s="55">
        <f>IFERROR(VLOOKUP($B113,'RoC13'!$A$1:$B$161,2,0),0)</f>
        <v>0</v>
      </c>
      <c r="AD113" s="58">
        <f>IFERROR(VLOOKUP(AC113,'RoC13'!$B$1:$C$161,2,0),0)</f>
        <v>0</v>
      </c>
      <c r="AE113" s="41" t="str">
        <f>IFERROR(__xludf.DUMMYFUNCTION("""COMPUTED_VALUE"""),"Piva")</f>
        <v>Piva</v>
      </c>
      <c r="AF113" s="51">
        <f t="shared" si="2"/>
        <v>388.7341926</v>
      </c>
      <c r="AG113" s="112">
        <f>IFERROR(VLOOKUP($AE113,'RoC1'!$A$1:$C$160,3,0),0)</f>
        <v>0</v>
      </c>
      <c r="AH113" s="112">
        <f>IFERROR(VLOOKUP($AE113,'RoC2'!$A$1:$C$160,3,0),0)</f>
        <v>0</v>
      </c>
      <c r="AI113" s="112">
        <f>IFERROR(VLOOKUP($AE113,'RoC3'!$A$1:$C$160,3,0),0)</f>
        <v>0</v>
      </c>
      <c r="AJ113" s="112">
        <f>IFERROR(VLOOKUP($AE113,'RoC4'!$A$1:$C$160,3,0),0)</f>
        <v>0</v>
      </c>
      <c r="AK113" s="112">
        <f>IFERROR(VLOOKUP($AE113,'RoC5'!$A$1:$C$160,3,0),0)</f>
        <v>0</v>
      </c>
      <c r="AL113" s="112">
        <f>IFERROR(VLOOKUP($AE113,'RoC6'!$A$1:$C$160,3,0),0)</f>
        <v>0</v>
      </c>
      <c r="AM113" s="112">
        <f>IFERROR(VLOOKUP($AE113,'RoC7'!$A$1:$C$160,3,0),0)</f>
        <v>0</v>
      </c>
      <c r="AN113" s="112">
        <f>IFERROR(VLOOKUP($AE113,'RoC8'!$A$1:$C$160,3,0),0)</f>
        <v>0</v>
      </c>
      <c r="AO113" s="112">
        <f>IFERROR(VLOOKUP($AE113,'RoC9'!$A$1:$C$160,3,0),0)</f>
        <v>0</v>
      </c>
      <c r="AP113" s="112">
        <f>IFERROR(VLOOKUP($AE113,'RoC10'!$A$1:$C$160,3,0),0)</f>
        <v>0</v>
      </c>
      <c r="AQ113" s="112">
        <f>IFERROR(VLOOKUP($AE113,'RoC11'!$A$1:$C$160,3,0),0)</f>
        <v>0</v>
      </c>
      <c r="AR113" s="58">
        <f>IFERROR(VLOOKUP($AE113,'RoC12'!$A$1:$C$160,3,0),0)</f>
        <v>388.7341926</v>
      </c>
      <c r="AS113" s="58">
        <f>IFERROR(VLOOKUP($AE113,'RoC13'!$A$1:$C$160,3,0),0)</f>
        <v>0</v>
      </c>
    </row>
    <row r="114" ht="15.75" customHeight="1">
      <c r="A114" s="41">
        <f t="shared" si="1"/>
        <v>113</v>
      </c>
      <c r="B114" s="41" t="s">
        <v>206</v>
      </c>
      <c r="C114" s="51">
        <v>89.62027375854684</v>
      </c>
      <c r="D114" s="110"/>
      <c r="E114" s="111" t="str">
        <f>IFERROR(VLOOKUP($B114,'RoC1'!$A$1:$B$160,2,0),"0")</f>
        <v>0</v>
      </c>
      <c r="F114" s="112">
        <f>IFERROR(VLOOKUP(E114,'RoC1'!$B$1:$C$160,2,0),0)</f>
        <v>0</v>
      </c>
      <c r="G114" s="111" t="str">
        <f>IFERROR(VLOOKUP($B114,'RoC2'!$A$1:$B$161,2,0),"0")</f>
        <v>0</v>
      </c>
      <c r="H114" s="112">
        <f>IFERROR(VLOOKUP(G114,'RoC2'!$B$1:$C$161,2,0),0)</f>
        <v>0</v>
      </c>
      <c r="I114" s="111">
        <f>IFERROR(VLOOKUP($B114,'RoC3'!$A$1:$B$161,2,0),0)</f>
        <v>0</v>
      </c>
      <c r="J114" s="112">
        <f>IFERROR(VLOOKUP(I114,'RoC3'!$B$1:$C$161,2,0),0)</f>
        <v>0</v>
      </c>
      <c r="K114" s="111">
        <f>IFERROR(VLOOKUP($B114,'RoC4'!$A$1:$B$161,2,0),0)</f>
        <v>0</v>
      </c>
      <c r="L114" s="112">
        <f>IFERROR(VLOOKUP(K114,'RoC4'!$B$1:$C$161,2,0),0)</f>
        <v>0</v>
      </c>
      <c r="M114" s="111">
        <f>IFERROR(VLOOKUP($B114,'RoC5'!$A$1:$B$161,2,0),0)</f>
        <v>0</v>
      </c>
      <c r="N114" s="112">
        <f>IFERROR(VLOOKUP(M114,'RoC5'!$B$1:$C$161,2,0),0)</f>
        <v>0</v>
      </c>
      <c r="O114" s="111">
        <f>IFERROR(VLOOKUP($B114,'RoC6'!$A$1:$B$161,2,0),0)</f>
        <v>0</v>
      </c>
      <c r="P114" s="112">
        <f>IFERROR(VLOOKUP(O114,'RoC6'!$B$1:$C$161,2,0),0)</f>
        <v>0</v>
      </c>
      <c r="Q114" s="111">
        <f>IFERROR(VLOOKUP($B114,'RoC7'!$A$1:$B$161,2,0),0)</f>
        <v>0</v>
      </c>
      <c r="R114" s="112">
        <f>IFERROR(VLOOKUP(Q114,'RoC7'!$B$1:$C$161,2,0),0)</f>
        <v>0</v>
      </c>
      <c r="S114" s="111">
        <f>IFERROR(VLOOKUP($B114,'RoC8'!$A$1:$B$161,2,0),0)</f>
        <v>0</v>
      </c>
      <c r="T114" s="112">
        <f>IFERROR(VLOOKUP(S114,'RoC8'!$B$1:$C$161,2,0),0)</f>
        <v>0</v>
      </c>
      <c r="U114" s="111">
        <f>IFERROR(VLOOKUP($B114,'RoC9'!$A$1:$B$161,2,0),0)</f>
        <v>0</v>
      </c>
      <c r="V114" s="112">
        <f>IFERROR(VLOOKUP(U114,'RoC9'!$B$1:$C$161,2,0),0)</f>
        <v>0</v>
      </c>
      <c r="W114" s="111">
        <f>IFERROR(VLOOKUP($B114,'RoC10'!$A$1:$B$161,2,0),0)</f>
        <v>0</v>
      </c>
      <c r="X114" s="112">
        <f>IFERROR(VLOOKUP(W114,'RoC10'!$B$1:$C$161,2,0),0)</f>
        <v>0</v>
      </c>
      <c r="Y114" s="111">
        <f>IFERROR(VLOOKUP($B114,'RoC11'!$A$1:$B$161,2,0),0)</f>
        <v>0</v>
      </c>
      <c r="Z114" s="112">
        <f>IFERROR(VLOOKUP(Y114,'RoC11'!$B$1:$C$161,2,0),0)</f>
        <v>0</v>
      </c>
      <c r="AA114" s="55">
        <f>IFERROR(VLOOKUP($B114,'RoC12'!$A$1:$B$161,2,0),0)</f>
        <v>41</v>
      </c>
      <c r="AB114" s="58">
        <f>IFERROR(VLOOKUP(AA114,'RoC12'!$B$1:$C$161,2,0),0)</f>
        <v>89.62027376</v>
      </c>
      <c r="AC114" s="55">
        <f>IFERROR(VLOOKUP($B114,'RoC13'!$A$1:$B$161,2,0),0)</f>
        <v>0</v>
      </c>
      <c r="AD114" s="58">
        <f>IFERROR(VLOOKUP(AC114,'RoC13'!$B$1:$C$161,2,0),0)</f>
        <v>0</v>
      </c>
      <c r="AE114" s="41" t="str">
        <f>IFERROR(__xludf.DUMMYFUNCTION("""COMPUTED_VALUE"""),"Gadjo79")</f>
        <v>Gadjo79</v>
      </c>
      <c r="AF114" s="51">
        <f t="shared" si="2"/>
        <v>189.235992</v>
      </c>
      <c r="AG114" s="112">
        <f>IFERROR(VLOOKUP($AE114,'RoC1'!$A$1:$C$160,3,0),0)</f>
        <v>0</v>
      </c>
      <c r="AH114" s="112">
        <f>IFERROR(VLOOKUP($AE114,'RoC2'!$A$1:$C$160,3,0),0)</f>
        <v>0</v>
      </c>
      <c r="AI114" s="112">
        <f>IFERROR(VLOOKUP($AE114,'RoC3'!$A$1:$C$160,3,0),0)</f>
        <v>0</v>
      </c>
      <c r="AJ114" s="112">
        <f>IFERROR(VLOOKUP($AE114,'RoC4'!$A$1:$C$160,3,0),0)</f>
        <v>0</v>
      </c>
      <c r="AK114" s="112">
        <f>IFERROR(VLOOKUP($AE114,'RoC5'!$A$1:$C$160,3,0),0)</f>
        <v>0</v>
      </c>
      <c r="AL114" s="112">
        <f>IFERROR(VLOOKUP($AE114,'RoC6'!$A$1:$C$160,3,0),0)</f>
        <v>0</v>
      </c>
      <c r="AM114" s="112">
        <f>IFERROR(VLOOKUP($AE114,'RoC7'!$A$1:$C$160,3,0),0)</f>
        <v>0</v>
      </c>
      <c r="AN114" s="112">
        <f>IFERROR(VLOOKUP($AE114,'RoC8'!$A$1:$C$160,3,0),0)</f>
        <v>0</v>
      </c>
      <c r="AO114" s="112">
        <f>IFERROR(VLOOKUP($AE114,'RoC9'!$A$1:$C$160,3,0),0)</f>
        <v>0</v>
      </c>
      <c r="AP114" s="112">
        <f>IFERROR(VLOOKUP($AE114,'RoC10'!$A$1:$C$160,3,0),0)</f>
        <v>0</v>
      </c>
      <c r="AQ114" s="112">
        <f>IFERROR(VLOOKUP($AE114,'RoC11'!$A$1:$C$160,3,0),0)</f>
        <v>0</v>
      </c>
      <c r="AR114" s="58">
        <f>IFERROR(VLOOKUP($AE114,'RoC12'!$A$1:$C$160,3,0),0)</f>
        <v>189.235992</v>
      </c>
      <c r="AS114" s="58">
        <f>IFERROR(VLOOKUP($AE114,'RoC13'!$A$1:$C$160,3,0),0)</f>
        <v>0</v>
      </c>
    </row>
    <row r="115" ht="15.75" customHeight="1">
      <c r="A115" s="41">
        <f t="shared" si="1"/>
        <v>114</v>
      </c>
      <c r="B115" s="41"/>
      <c r="C115" s="51">
        <v>0.0</v>
      </c>
      <c r="D115" s="110"/>
      <c r="E115" s="111" t="str">
        <f>IFERROR(VLOOKUP($B115,'RoC1'!$A$1:$B$160,2,0),"0")</f>
        <v>0</v>
      </c>
      <c r="F115" s="112">
        <f>IFERROR(VLOOKUP(E115,'RoC1'!$B$1:$C$160,2,0),0)</f>
        <v>0</v>
      </c>
      <c r="G115" s="111" t="str">
        <f>IFERROR(VLOOKUP($B115,'RoC2'!$A$1:$B$161,2,0),"0")</f>
        <v>0</v>
      </c>
      <c r="H115" s="112">
        <f>IFERROR(VLOOKUP(G115,'RoC2'!$B$1:$C$161,2,0),0)</f>
        <v>0</v>
      </c>
      <c r="I115" s="111">
        <f>IFERROR(VLOOKUP($B115,'RoC3'!$A$1:$B$161,2,0),0)</f>
        <v>0</v>
      </c>
      <c r="J115" s="112">
        <f>IFERROR(VLOOKUP(I115,'RoC3'!$B$1:$C$161,2,0),0)</f>
        <v>0</v>
      </c>
      <c r="K115" s="111">
        <f>IFERROR(VLOOKUP($B115,'RoC4'!$A$1:$B$161,2,0),0)</f>
        <v>0</v>
      </c>
      <c r="L115" s="112">
        <f>IFERROR(VLOOKUP(K115,'RoC4'!$B$1:$C$161,2,0),0)</f>
        <v>0</v>
      </c>
      <c r="M115" s="111">
        <f>IFERROR(VLOOKUP($B115,'RoC5'!$A$1:$B$161,2,0),0)</f>
        <v>0</v>
      </c>
      <c r="N115" s="112">
        <f>IFERROR(VLOOKUP(M115,'RoC5'!$B$1:$C$161,2,0),0)</f>
        <v>0</v>
      </c>
      <c r="O115" s="111">
        <f>IFERROR(VLOOKUP($B115,'RoC6'!$A$1:$B$161,2,0),0)</f>
        <v>0</v>
      </c>
      <c r="P115" s="112">
        <f>IFERROR(VLOOKUP(O115,'RoC6'!$B$1:$C$161,2,0),0)</f>
        <v>0</v>
      </c>
      <c r="Q115" s="111">
        <f>IFERROR(VLOOKUP($B115,'RoC7'!$A$1:$B$161,2,0),0)</f>
        <v>0</v>
      </c>
      <c r="R115" s="112">
        <f>IFERROR(VLOOKUP(Q115,'RoC7'!$B$1:$C$161,2,0),0)</f>
        <v>0</v>
      </c>
      <c r="S115" s="111">
        <f>IFERROR(VLOOKUP($B115,'RoC8'!$A$1:$B$161,2,0),0)</f>
        <v>0</v>
      </c>
      <c r="T115" s="112">
        <f>IFERROR(VLOOKUP(S115,'RoC8'!$B$1:$C$161,2,0),0)</f>
        <v>0</v>
      </c>
      <c r="U115" s="111">
        <f>IFERROR(VLOOKUP($B115,'RoC9'!$A$1:$B$161,2,0),0)</f>
        <v>0</v>
      </c>
      <c r="V115" s="112">
        <f>IFERROR(VLOOKUP(U115,'RoC9'!$B$1:$C$161,2,0),0)</f>
        <v>0</v>
      </c>
      <c r="W115" s="111">
        <f>IFERROR(VLOOKUP($B115,'RoC10'!$A$1:$B$161,2,0),0)</f>
        <v>0</v>
      </c>
      <c r="X115" s="112">
        <f>IFERROR(VLOOKUP(W115,'RoC10'!$B$1:$C$161,2,0),0)</f>
        <v>0</v>
      </c>
      <c r="Y115" s="111">
        <f>IFERROR(VLOOKUP($B115,'RoC11'!$A$1:$B$161,2,0),0)</f>
        <v>0</v>
      </c>
      <c r="Z115" s="112">
        <f>IFERROR(VLOOKUP(Y115,'RoC11'!$B$1:$C$161,2,0),0)</f>
        <v>0</v>
      </c>
      <c r="AA115" s="55">
        <f>IFERROR(VLOOKUP($B115,'RoC12'!$A$1:$B$161,2,0),0)</f>
        <v>0</v>
      </c>
      <c r="AB115" s="58">
        <f>IFERROR(VLOOKUP(AA115,'RoC12'!$B$1:$C$161,2,0),0)</f>
        <v>0</v>
      </c>
      <c r="AC115" s="55">
        <f>IFERROR(VLOOKUP($B115,'RoC13'!$A$1:$B$161,2,0),0)</f>
        <v>0</v>
      </c>
      <c r="AD115" s="58">
        <f>IFERROR(VLOOKUP(AC115,'RoC13'!$B$1:$C$161,2,0),0)</f>
        <v>0</v>
      </c>
      <c r="AE115" s="41" t="str">
        <f>IFERROR(__xludf.DUMMYFUNCTION("""COMPUTED_VALUE"""),"Akero Agnis")</f>
        <v>Akero Agnis</v>
      </c>
      <c r="AF115" s="51">
        <f t="shared" si="2"/>
        <v>89.62027376</v>
      </c>
      <c r="AG115" s="112">
        <f>IFERROR(VLOOKUP($AE115,'RoC1'!$A$1:$C$160,3,0),0)</f>
        <v>0</v>
      </c>
      <c r="AH115" s="112">
        <f>IFERROR(VLOOKUP($AE115,'RoC2'!$A$1:$C$160,3,0),0)</f>
        <v>0</v>
      </c>
      <c r="AI115" s="112">
        <f>IFERROR(VLOOKUP($AE115,'RoC3'!$A$1:$C$160,3,0),0)</f>
        <v>0</v>
      </c>
      <c r="AJ115" s="112">
        <f>IFERROR(VLOOKUP($AE115,'RoC4'!$A$1:$C$160,3,0),0)</f>
        <v>0</v>
      </c>
      <c r="AK115" s="112">
        <f>IFERROR(VLOOKUP($AE115,'RoC5'!$A$1:$C$160,3,0),0)</f>
        <v>0</v>
      </c>
      <c r="AL115" s="112">
        <f>IFERROR(VLOOKUP($AE115,'RoC6'!$A$1:$C$160,3,0),0)</f>
        <v>0</v>
      </c>
      <c r="AM115" s="112">
        <f>IFERROR(VLOOKUP($AE115,'RoC7'!$A$1:$C$160,3,0),0)</f>
        <v>0</v>
      </c>
      <c r="AN115" s="112">
        <f>IFERROR(VLOOKUP($AE115,'RoC8'!$A$1:$C$160,3,0),0)</f>
        <v>0</v>
      </c>
      <c r="AO115" s="112">
        <f>IFERROR(VLOOKUP($AE115,'RoC9'!$A$1:$C$160,3,0),0)</f>
        <v>0</v>
      </c>
      <c r="AP115" s="112">
        <f>IFERROR(VLOOKUP($AE115,'RoC10'!$A$1:$C$160,3,0),0)</f>
        <v>0</v>
      </c>
      <c r="AQ115" s="112">
        <f>IFERROR(VLOOKUP($AE115,'RoC11'!$A$1:$C$160,3,0),0)</f>
        <v>0</v>
      </c>
      <c r="AR115" s="58">
        <f>IFERROR(VLOOKUP($AE115,'RoC12'!$A$1:$C$160,3,0),0)</f>
        <v>89.62027376</v>
      </c>
      <c r="AS115" s="58">
        <f>IFERROR(VLOOKUP($AE115,'RoC13'!$A$1:$C$160,3,0),0)</f>
        <v>0</v>
      </c>
    </row>
    <row r="116" ht="15.75" customHeight="1">
      <c r="A116" s="41">
        <f t="shared" si="1"/>
        <v>115</v>
      </c>
      <c r="B116" s="41"/>
      <c r="C116" s="51">
        <v>0.0</v>
      </c>
      <c r="D116" s="110"/>
      <c r="E116" s="111" t="str">
        <f>IFERROR(VLOOKUP($B116,'RoC1'!$A$1:$B$160,2,0),"0")</f>
        <v>0</v>
      </c>
      <c r="F116" s="112">
        <f>IFERROR(VLOOKUP(E116,'RoC1'!$B$1:$C$160,2,0),0)</f>
        <v>0</v>
      </c>
      <c r="G116" s="111" t="str">
        <f>IFERROR(VLOOKUP($B116,'RoC2'!$A$1:$B$161,2,0),"0")</f>
        <v>0</v>
      </c>
      <c r="H116" s="112">
        <f>IFERROR(VLOOKUP(G116,'RoC2'!$B$1:$C$161,2,0),0)</f>
        <v>0</v>
      </c>
      <c r="I116" s="111">
        <f>IFERROR(VLOOKUP($B116,'RoC3'!$A$1:$B$161,2,0),0)</f>
        <v>0</v>
      </c>
      <c r="J116" s="112">
        <f>IFERROR(VLOOKUP(I116,'RoC3'!$B$1:$C$161,2,0),0)</f>
        <v>0</v>
      </c>
      <c r="K116" s="111">
        <f>IFERROR(VLOOKUP($B116,'RoC4'!$A$1:$B$161,2,0),0)</f>
        <v>0</v>
      </c>
      <c r="L116" s="112">
        <f>IFERROR(VLOOKUP(K116,'RoC4'!$B$1:$C$161,2,0),0)</f>
        <v>0</v>
      </c>
      <c r="M116" s="111">
        <f>IFERROR(VLOOKUP($B116,'RoC5'!$A$1:$B$161,2,0),0)</f>
        <v>0</v>
      </c>
      <c r="N116" s="112">
        <f>IFERROR(VLOOKUP(M116,'RoC5'!$B$1:$C$161,2,0),0)</f>
        <v>0</v>
      </c>
      <c r="O116" s="111">
        <f>IFERROR(VLOOKUP($B116,'RoC6'!$A$1:$B$161,2,0),0)</f>
        <v>0</v>
      </c>
      <c r="P116" s="112">
        <f>IFERROR(VLOOKUP(O116,'RoC6'!$B$1:$C$161,2,0),0)</f>
        <v>0</v>
      </c>
      <c r="Q116" s="111">
        <f>IFERROR(VLOOKUP($B116,'RoC7'!$A$1:$B$161,2,0),0)</f>
        <v>0</v>
      </c>
      <c r="R116" s="112">
        <f>IFERROR(VLOOKUP(Q116,'RoC7'!$B$1:$C$161,2,0),0)</f>
        <v>0</v>
      </c>
      <c r="S116" s="111">
        <f>IFERROR(VLOOKUP($B116,'RoC8'!$A$1:$B$161,2,0),0)</f>
        <v>0</v>
      </c>
      <c r="T116" s="112">
        <f>IFERROR(VLOOKUP(S116,'RoC8'!$B$1:$C$161,2,0),0)</f>
        <v>0</v>
      </c>
      <c r="U116" s="111">
        <f>IFERROR(VLOOKUP($B116,'RoC9'!$A$1:$B$161,2,0),0)</f>
        <v>0</v>
      </c>
      <c r="V116" s="112">
        <f>IFERROR(VLOOKUP(U116,'RoC9'!$B$1:$C$161,2,0),0)</f>
        <v>0</v>
      </c>
      <c r="W116" s="111">
        <f>IFERROR(VLOOKUP($B116,'RoC10'!$A$1:$B$161,2,0),0)</f>
        <v>0</v>
      </c>
      <c r="X116" s="112">
        <f>IFERROR(VLOOKUP(W116,'RoC10'!$B$1:$C$161,2,0),0)</f>
        <v>0</v>
      </c>
      <c r="Y116" s="111">
        <f>IFERROR(VLOOKUP($B116,'RoC11'!$A$1:$B$161,2,0),0)</f>
        <v>0</v>
      </c>
      <c r="Z116" s="112">
        <f>IFERROR(VLOOKUP(Y116,'RoC11'!$B$1:$C$161,2,0),0)</f>
        <v>0</v>
      </c>
      <c r="AA116" s="55">
        <f>IFERROR(VLOOKUP($B116,'RoC12'!$A$1:$B$161,2,0),0)</f>
        <v>0</v>
      </c>
      <c r="AB116" s="58">
        <f>IFERROR(VLOOKUP(AA116,'RoC12'!$B$1:$C$161,2,0),0)</f>
        <v>0</v>
      </c>
      <c r="AC116" s="55">
        <f>IFERROR(VLOOKUP($B116,'RoC13'!$A$1:$B$161,2,0),0)</f>
        <v>0</v>
      </c>
      <c r="AD116" s="58">
        <f>IFERROR(VLOOKUP(AC116,'RoC13'!$B$1:$C$161,2,0),0)</f>
        <v>0</v>
      </c>
      <c r="AE116" s="41"/>
      <c r="AF116" s="51">
        <f t="shared" si="2"/>
        <v>0</v>
      </c>
      <c r="AG116" s="112">
        <f>IFERROR(VLOOKUP($AE116,'RoC1'!$A$1:$C$160,3,0),0)</f>
        <v>0</v>
      </c>
      <c r="AH116" s="112">
        <f>IFERROR(VLOOKUP($AE116,'RoC2'!$A$1:$C$160,3,0),0)</f>
        <v>0</v>
      </c>
      <c r="AI116" s="112">
        <f>IFERROR(VLOOKUP($AE116,'RoC3'!$A$1:$C$160,3,0),0)</f>
        <v>0</v>
      </c>
      <c r="AJ116" s="112">
        <f>IFERROR(VLOOKUP($AE116,'RoC4'!$A$1:$C$160,3,0),0)</f>
        <v>0</v>
      </c>
      <c r="AK116" s="112">
        <f>IFERROR(VLOOKUP($AE116,'RoC5'!$A$1:$C$160,3,0),0)</f>
        <v>0</v>
      </c>
      <c r="AL116" s="112">
        <f>IFERROR(VLOOKUP($AE116,'RoC6'!$A$1:$C$160,3,0),0)</f>
        <v>0</v>
      </c>
      <c r="AM116" s="112">
        <f>IFERROR(VLOOKUP($AE116,'RoC7'!$A$1:$C$160,3,0),0)</f>
        <v>0</v>
      </c>
      <c r="AN116" s="112">
        <f>IFERROR(VLOOKUP($AE116,'RoC8'!$A$1:$C$160,3,0),0)</f>
        <v>0</v>
      </c>
      <c r="AO116" s="112">
        <f>IFERROR(VLOOKUP($AE116,'RoC9'!$A$1:$C$160,3,0),0)</f>
        <v>0</v>
      </c>
      <c r="AP116" s="112">
        <f>IFERROR(VLOOKUP($AE116,'RoC10'!$A$1:$C$160,3,0),0)</f>
        <v>0</v>
      </c>
      <c r="AQ116" s="112">
        <f>IFERROR(VLOOKUP($AE116,'RoC11'!$A$1:$C$160,3,0),0)</f>
        <v>0</v>
      </c>
      <c r="AR116" s="58">
        <f>IFERROR(VLOOKUP($AE116,'RoC12'!$A$1:$C$160,3,0),0)</f>
        <v>0</v>
      </c>
      <c r="AS116" s="58">
        <f>IFERROR(VLOOKUP($AE116,'RoC13'!$A$1:$C$160,3,0),0)</f>
        <v>0</v>
      </c>
    </row>
    <row r="117" ht="15.75" customHeight="1">
      <c r="A117" s="41">
        <f t="shared" si="1"/>
        <v>116</v>
      </c>
      <c r="B117" s="41"/>
      <c r="C117" s="51">
        <v>0.0</v>
      </c>
      <c r="D117" s="110"/>
      <c r="E117" s="111" t="str">
        <f>IFERROR(VLOOKUP($B117,'RoC1'!$A$1:$B$160,2,0),"0")</f>
        <v>0</v>
      </c>
      <c r="F117" s="112">
        <f>IFERROR(VLOOKUP(E117,'RoC1'!$B$1:$C$160,2,0),0)</f>
        <v>0</v>
      </c>
      <c r="G117" s="111" t="str">
        <f>IFERROR(VLOOKUP($B117,'RoC2'!$A$1:$B$161,2,0),"0")</f>
        <v>0</v>
      </c>
      <c r="H117" s="112">
        <f>IFERROR(VLOOKUP(G117,'RoC2'!$B$1:$C$161,2,0),0)</f>
        <v>0</v>
      </c>
      <c r="I117" s="111">
        <f>IFERROR(VLOOKUP($B117,'RoC3'!$A$1:$B$161,2,0),0)</f>
        <v>0</v>
      </c>
      <c r="J117" s="112">
        <f>IFERROR(VLOOKUP(I117,'RoC3'!$B$1:$C$161,2,0),0)</f>
        <v>0</v>
      </c>
      <c r="K117" s="111">
        <f>IFERROR(VLOOKUP($B117,'RoC4'!$A$1:$B$161,2,0),0)</f>
        <v>0</v>
      </c>
      <c r="L117" s="112">
        <f>IFERROR(VLOOKUP(K117,'RoC4'!$B$1:$C$161,2,0),0)</f>
        <v>0</v>
      </c>
      <c r="M117" s="111">
        <f>IFERROR(VLOOKUP($B117,'RoC5'!$A$1:$B$161,2,0),0)</f>
        <v>0</v>
      </c>
      <c r="N117" s="112">
        <f>IFERROR(VLOOKUP(M117,'RoC5'!$B$1:$C$161,2,0),0)</f>
        <v>0</v>
      </c>
      <c r="O117" s="111">
        <f>IFERROR(VLOOKUP($B117,'RoC6'!$A$1:$B$161,2,0),0)</f>
        <v>0</v>
      </c>
      <c r="P117" s="112">
        <f>IFERROR(VLOOKUP(O117,'RoC6'!$B$1:$C$161,2,0),0)</f>
        <v>0</v>
      </c>
      <c r="Q117" s="111">
        <f>IFERROR(VLOOKUP($B117,'RoC7'!$A$1:$B$161,2,0),0)</f>
        <v>0</v>
      </c>
      <c r="R117" s="112">
        <f>IFERROR(VLOOKUP(Q117,'RoC7'!$B$1:$C$161,2,0),0)</f>
        <v>0</v>
      </c>
      <c r="S117" s="111">
        <f>IFERROR(VLOOKUP($B117,'RoC8'!$A$1:$B$161,2,0),0)</f>
        <v>0</v>
      </c>
      <c r="T117" s="112">
        <f>IFERROR(VLOOKUP(S117,'RoC8'!$B$1:$C$161,2,0),0)</f>
        <v>0</v>
      </c>
      <c r="U117" s="111">
        <f>IFERROR(VLOOKUP($B117,'RoC9'!$A$1:$B$161,2,0),0)</f>
        <v>0</v>
      </c>
      <c r="V117" s="112">
        <f>IFERROR(VLOOKUP(U117,'RoC9'!$B$1:$C$161,2,0),0)</f>
        <v>0</v>
      </c>
      <c r="W117" s="111">
        <f>IFERROR(VLOOKUP($B117,'RoC10'!$A$1:$B$161,2,0),0)</f>
        <v>0</v>
      </c>
      <c r="X117" s="112">
        <f>IFERROR(VLOOKUP(W117,'RoC10'!$B$1:$C$161,2,0),0)</f>
        <v>0</v>
      </c>
      <c r="Y117" s="111">
        <f>IFERROR(VLOOKUP($B117,'RoC11'!$A$1:$B$161,2,0),0)</f>
        <v>0</v>
      </c>
      <c r="Z117" s="112">
        <f>IFERROR(VLOOKUP(Y117,'RoC11'!$B$1:$C$161,2,0),0)</f>
        <v>0</v>
      </c>
      <c r="AA117" s="55">
        <f>IFERROR(VLOOKUP($B117,'RoC12'!$A$1:$B$161,2,0),0)</f>
        <v>0</v>
      </c>
      <c r="AB117" s="58">
        <f>IFERROR(VLOOKUP(AA117,'RoC12'!$B$1:$C$161,2,0),0)</f>
        <v>0</v>
      </c>
      <c r="AC117" s="55">
        <f>IFERROR(VLOOKUP($B117,'RoC13'!$A$1:$B$161,2,0),0)</f>
        <v>0</v>
      </c>
      <c r="AD117" s="58">
        <f>IFERROR(VLOOKUP(AC117,'RoC13'!$B$1:$C$161,2,0),0)</f>
        <v>0</v>
      </c>
      <c r="AE117" s="41"/>
      <c r="AF117" s="51">
        <f t="shared" si="2"/>
        <v>0</v>
      </c>
      <c r="AG117" s="112">
        <f>IFERROR(VLOOKUP($AE117,'RoC1'!$A$1:$C$160,3,0),0)</f>
        <v>0</v>
      </c>
      <c r="AH117" s="112">
        <f>IFERROR(VLOOKUP($AE117,'RoC2'!$A$1:$C$160,3,0),0)</f>
        <v>0</v>
      </c>
      <c r="AI117" s="112">
        <f>IFERROR(VLOOKUP($AE117,'RoC3'!$A$1:$C$160,3,0),0)</f>
        <v>0</v>
      </c>
      <c r="AJ117" s="112">
        <f>IFERROR(VLOOKUP($AE117,'RoC4'!$A$1:$C$160,3,0),0)</f>
        <v>0</v>
      </c>
      <c r="AK117" s="112">
        <f>IFERROR(VLOOKUP($AE117,'RoC5'!$A$1:$C$160,3,0),0)</f>
        <v>0</v>
      </c>
      <c r="AL117" s="112">
        <f>IFERROR(VLOOKUP($AE117,'RoC6'!$A$1:$C$160,3,0),0)</f>
        <v>0</v>
      </c>
      <c r="AM117" s="112">
        <f>IFERROR(VLOOKUP($AE117,'RoC7'!$A$1:$C$160,3,0),0)</f>
        <v>0</v>
      </c>
      <c r="AN117" s="112">
        <f>IFERROR(VLOOKUP($AE117,'RoC8'!$A$1:$C$160,3,0),0)</f>
        <v>0</v>
      </c>
      <c r="AO117" s="112">
        <f>IFERROR(VLOOKUP($AE117,'RoC9'!$A$1:$C$160,3,0),0)</f>
        <v>0</v>
      </c>
      <c r="AP117" s="112">
        <f>IFERROR(VLOOKUP($AE117,'RoC10'!$A$1:$C$160,3,0),0)</f>
        <v>0</v>
      </c>
      <c r="AQ117" s="112">
        <f>IFERROR(VLOOKUP($AE117,'RoC11'!$A$1:$C$160,3,0),0)</f>
        <v>0</v>
      </c>
      <c r="AR117" s="58">
        <f>IFERROR(VLOOKUP($AE117,'RoC12'!$A$1:$C$160,3,0),0)</f>
        <v>0</v>
      </c>
      <c r="AS117" s="58">
        <f>IFERROR(VLOOKUP($AE117,'RoC13'!$A$1:$C$160,3,0),0)</f>
        <v>0</v>
      </c>
    </row>
    <row r="118" ht="15.75" customHeight="1">
      <c r="A118" s="41">
        <f t="shared" si="1"/>
        <v>117</v>
      </c>
      <c r="B118" s="89"/>
      <c r="C118" s="51">
        <v>0.0</v>
      </c>
      <c r="D118" s="110"/>
      <c r="E118" s="111" t="str">
        <f>IFERROR(VLOOKUP($B118,'RoC1'!$A$1:$B$160,2,0),"0")</f>
        <v>0</v>
      </c>
      <c r="F118" s="112">
        <f>IFERROR(VLOOKUP(E118,'RoC1'!$B$1:$C$160,2,0),0)</f>
        <v>0</v>
      </c>
      <c r="G118" s="111" t="str">
        <f>IFERROR(VLOOKUP($B118,'RoC2'!$A$1:$B$161,2,0),"0")</f>
        <v>0</v>
      </c>
      <c r="H118" s="112">
        <f>IFERROR(VLOOKUP(G118,'RoC2'!$B$1:$C$161,2,0),0)</f>
        <v>0</v>
      </c>
      <c r="I118" s="111">
        <f>IFERROR(VLOOKUP($B118,'RoC3'!$A$1:$B$161,2,0),0)</f>
        <v>0</v>
      </c>
      <c r="J118" s="112">
        <f>IFERROR(VLOOKUP(I118,'RoC3'!$B$1:$C$161,2,0),0)</f>
        <v>0</v>
      </c>
      <c r="K118" s="111">
        <f>IFERROR(VLOOKUP($B118,'RoC4'!$A$1:$B$161,2,0),0)</f>
        <v>0</v>
      </c>
      <c r="L118" s="112">
        <f>IFERROR(VLOOKUP(K118,'RoC4'!$B$1:$C$161,2,0),0)</f>
        <v>0</v>
      </c>
      <c r="M118" s="111">
        <f>IFERROR(VLOOKUP($B118,'RoC5'!$A$1:$B$161,2,0),0)</f>
        <v>0</v>
      </c>
      <c r="N118" s="112">
        <f>IFERROR(VLOOKUP(M118,'RoC5'!$B$1:$C$161,2,0),0)</f>
        <v>0</v>
      </c>
      <c r="O118" s="111">
        <f>IFERROR(VLOOKUP($B118,'RoC6'!$A$1:$B$161,2,0),0)</f>
        <v>0</v>
      </c>
      <c r="P118" s="112">
        <f>IFERROR(VLOOKUP(O118,'RoC6'!$B$1:$C$161,2,0),0)</f>
        <v>0</v>
      </c>
      <c r="Q118" s="111">
        <f>IFERROR(VLOOKUP($B118,'RoC7'!$A$1:$B$161,2,0),0)</f>
        <v>0</v>
      </c>
      <c r="R118" s="112">
        <f>IFERROR(VLOOKUP(Q118,'RoC7'!$B$1:$C$161,2,0),0)</f>
        <v>0</v>
      </c>
      <c r="S118" s="111">
        <f>IFERROR(VLOOKUP($B118,'RoC8'!$A$1:$B$161,2,0),0)</f>
        <v>0</v>
      </c>
      <c r="T118" s="112">
        <f>IFERROR(VLOOKUP(S118,'RoC8'!$B$1:$C$161,2,0),0)</f>
        <v>0</v>
      </c>
      <c r="U118" s="111">
        <f>IFERROR(VLOOKUP($B118,'RoC9'!$A$1:$B$161,2,0),0)</f>
        <v>0</v>
      </c>
      <c r="V118" s="112">
        <f>IFERROR(VLOOKUP(U118,'RoC9'!$B$1:$C$161,2,0),0)</f>
        <v>0</v>
      </c>
      <c r="W118" s="111">
        <f>IFERROR(VLOOKUP($B118,'RoC10'!$A$1:$B$161,2,0),0)</f>
        <v>0</v>
      </c>
      <c r="X118" s="112">
        <f>IFERROR(VLOOKUP(W118,'RoC10'!$B$1:$C$161,2,0),0)</f>
        <v>0</v>
      </c>
      <c r="Y118" s="111">
        <f>IFERROR(VLOOKUP($B118,'RoC11'!$A$1:$B$161,2,0),0)</f>
        <v>0</v>
      </c>
      <c r="Z118" s="112">
        <f>IFERROR(VLOOKUP(Y118,'RoC11'!$B$1:$C$161,2,0),0)</f>
        <v>0</v>
      </c>
      <c r="AA118" s="55">
        <f>IFERROR(VLOOKUP($B118,'RoC12'!$A$1:$B$161,2,0),0)</f>
        <v>0</v>
      </c>
      <c r="AB118" s="58">
        <f>IFERROR(VLOOKUP(AA118,'RoC12'!$B$1:$C$161,2,0),0)</f>
        <v>0</v>
      </c>
      <c r="AC118" s="55">
        <f>IFERROR(VLOOKUP($B118,'RoC13'!$A$1:$B$161,2,0),0)</f>
        <v>0</v>
      </c>
      <c r="AD118" s="58">
        <f>IFERROR(VLOOKUP(AC118,'RoC13'!$B$1:$C$161,2,0),0)</f>
        <v>0</v>
      </c>
      <c r="AE118" s="89"/>
      <c r="AF118" s="51">
        <f t="shared" si="2"/>
        <v>0</v>
      </c>
      <c r="AG118" s="112">
        <f>IFERROR(VLOOKUP($AE118,'RoC1'!$A$1:$C$160,3,0),0)</f>
        <v>0</v>
      </c>
      <c r="AH118" s="112">
        <f>IFERROR(VLOOKUP($AE118,'RoC2'!$A$1:$C$160,3,0),0)</f>
        <v>0</v>
      </c>
      <c r="AI118" s="112">
        <f>IFERROR(VLOOKUP($AE118,'RoC3'!$A$1:$C$160,3,0),0)</f>
        <v>0</v>
      </c>
      <c r="AJ118" s="112">
        <f>IFERROR(VLOOKUP($AE118,'RoC4'!$A$1:$C$160,3,0),0)</f>
        <v>0</v>
      </c>
      <c r="AK118" s="112">
        <f>IFERROR(VLOOKUP($AE118,'RoC5'!$A$1:$C$160,3,0),0)</f>
        <v>0</v>
      </c>
      <c r="AL118" s="112">
        <f>IFERROR(VLOOKUP($AE118,'RoC6'!$A$1:$C$160,3,0),0)</f>
        <v>0</v>
      </c>
      <c r="AM118" s="112">
        <f>IFERROR(VLOOKUP($AE118,'RoC7'!$A$1:$C$160,3,0),0)</f>
        <v>0</v>
      </c>
      <c r="AN118" s="112">
        <f>IFERROR(VLOOKUP($AE118,'RoC8'!$A$1:$C$160,3,0),0)</f>
        <v>0</v>
      </c>
      <c r="AO118" s="112">
        <f>IFERROR(VLOOKUP($AE118,'RoC9'!$A$1:$C$160,3,0),0)</f>
        <v>0</v>
      </c>
      <c r="AP118" s="112">
        <f>IFERROR(VLOOKUP($AE118,'RoC10'!$A$1:$C$160,3,0),0)</f>
        <v>0</v>
      </c>
      <c r="AQ118" s="112">
        <f>IFERROR(VLOOKUP($AE118,'RoC11'!$A$1:$C$160,3,0),0)</f>
        <v>0</v>
      </c>
      <c r="AR118" s="58">
        <f>IFERROR(VLOOKUP($AE118,'RoC12'!$A$1:$C$160,3,0),0)</f>
        <v>0</v>
      </c>
      <c r="AS118" s="58">
        <f>IFERROR(VLOOKUP($AE118,'RoC13'!$A$1:$C$160,3,0),0)</f>
        <v>0</v>
      </c>
    </row>
    <row r="119" ht="15.75" customHeight="1">
      <c r="A119" s="41">
        <f t="shared" si="1"/>
        <v>118</v>
      </c>
      <c r="B119" s="90"/>
      <c r="C119" s="51">
        <v>0.0</v>
      </c>
      <c r="D119" s="110"/>
      <c r="E119" s="111" t="str">
        <f>IFERROR(VLOOKUP($B119,'RoC1'!$A$1:$B$160,2,0),"0")</f>
        <v>0</v>
      </c>
      <c r="F119" s="112">
        <f>IFERROR(VLOOKUP(E119,'RoC1'!$B$1:$C$160,2,0),0)</f>
        <v>0</v>
      </c>
      <c r="G119" s="111" t="str">
        <f>IFERROR(VLOOKUP($B119,'RoC2'!$A$1:$B$161,2,0),"0")</f>
        <v>0</v>
      </c>
      <c r="H119" s="112">
        <f>IFERROR(VLOOKUP(G119,'RoC2'!$B$1:$C$161,2,0),0)</f>
        <v>0</v>
      </c>
      <c r="I119" s="111">
        <f>IFERROR(VLOOKUP($B119,'RoC3'!$A$1:$B$161,2,0),0)</f>
        <v>0</v>
      </c>
      <c r="J119" s="112">
        <f>IFERROR(VLOOKUP(I119,'RoC3'!$B$1:$C$161,2,0),0)</f>
        <v>0</v>
      </c>
      <c r="K119" s="111">
        <f>IFERROR(VLOOKUP($B119,'RoC4'!$A$1:$B$161,2,0),0)</f>
        <v>0</v>
      </c>
      <c r="L119" s="112">
        <f>IFERROR(VLOOKUP(K119,'RoC4'!$B$1:$C$161,2,0),0)</f>
        <v>0</v>
      </c>
      <c r="M119" s="111">
        <f>IFERROR(VLOOKUP($B119,'RoC5'!$A$1:$B$161,2,0),0)</f>
        <v>0</v>
      </c>
      <c r="N119" s="112">
        <f>IFERROR(VLOOKUP(M119,'RoC5'!$B$1:$C$161,2,0),0)</f>
        <v>0</v>
      </c>
      <c r="O119" s="111">
        <f>IFERROR(VLOOKUP($B119,'RoC6'!$A$1:$B$161,2,0),0)</f>
        <v>0</v>
      </c>
      <c r="P119" s="112">
        <f>IFERROR(VLOOKUP(O119,'RoC6'!$B$1:$C$161,2,0),0)</f>
        <v>0</v>
      </c>
      <c r="Q119" s="111">
        <f>IFERROR(VLOOKUP($B119,'RoC7'!$A$1:$B$161,2,0),0)</f>
        <v>0</v>
      </c>
      <c r="R119" s="112">
        <f>IFERROR(VLOOKUP(Q119,'RoC7'!$B$1:$C$161,2,0),0)</f>
        <v>0</v>
      </c>
      <c r="S119" s="111">
        <f>IFERROR(VLOOKUP($B119,'RoC8'!$A$1:$B$161,2,0),0)</f>
        <v>0</v>
      </c>
      <c r="T119" s="112">
        <f>IFERROR(VLOOKUP(S119,'RoC8'!$B$1:$C$161,2,0),0)</f>
        <v>0</v>
      </c>
      <c r="U119" s="111">
        <f>IFERROR(VLOOKUP($B119,'RoC9'!$A$1:$B$161,2,0),0)</f>
        <v>0</v>
      </c>
      <c r="V119" s="112">
        <f>IFERROR(VLOOKUP(U119,'RoC9'!$B$1:$C$161,2,0),0)</f>
        <v>0</v>
      </c>
      <c r="W119" s="111">
        <f>IFERROR(VLOOKUP($B119,'RoC10'!$A$1:$B$161,2,0),0)</f>
        <v>0</v>
      </c>
      <c r="X119" s="112">
        <f>IFERROR(VLOOKUP(W119,'RoC10'!$B$1:$C$161,2,0),0)</f>
        <v>0</v>
      </c>
      <c r="Y119" s="111">
        <f>IFERROR(VLOOKUP($B119,'RoC11'!$A$1:$B$161,2,0),0)</f>
        <v>0</v>
      </c>
      <c r="Z119" s="112">
        <f>IFERROR(VLOOKUP(Y119,'RoC11'!$B$1:$C$161,2,0),0)</f>
        <v>0</v>
      </c>
      <c r="AA119" s="55">
        <f>IFERROR(VLOOKUP($B119,'RoC12'!$A$1:$B$161,2,0),0)</f>
        <v>0</v>
      </c>
      <c r="AB119" s="58">
        <f>IFERROR(VLOOKUP(AA119,'RoC12'!$B$1:$C$161,2,0),0)</f>
        <v>0</v>
      </c>
      <c r="AC119" s="55">
        <f>IFERROR(VLOOKUP($B119,'RoC13'!$A$1:$B$161,2,0),0)</f>
        <v>0</v>
      </c>
      <c r="AD119" s="58">
        <f>IFERROR(VLOOKUP(AC119,'RoC13'!$B$1:$C$161,2,0),0)</f>
        <v>0</v>
      </c>
      <c r="AE119" s="90"/>
      <c r="AF119" s="51">
        <f t="shared" si="2"/>
        <v>0</v>
      </c>
      <c r="AG119" s="112">
        <f>IFERROR(VLOOKUP($AE119,'RoC1'!$A$1:$C$160,3,0),0)</f>
        <v>0</v>
      </c>
      <c r="AH119" s="112">
        <f>IFERROR(VLOOKUP($AE119,'RoC2'!$A$1:$C$160,3,0),0)</f>
        <v>0</v>
      </c>
      <c r="AI119" s="112">
        <f>IFERROR(VLOOKUP($AE119,'RoC3'!$A$1:$C$160,3,0),0)</f>
        <v>0</v>
      </c>
      <c r="AJ119" s="112">
        <f>IFERROR(VLOOKUP($AE119,'RoC4'!$A$1:$C$160,3,0),0)</f>
        <v>0</v>
      </c>
      <c r="AK119" s="112">
        <f>IFERROR(VLOOKUP($AE119,'RoC5'!$A$1:$C$160,3,0),0)</f>
        <v>0</v>
      </c>
      <c r="AL119" s="112">
        <f>IFERROR(VLOOKUP($AE119,'RoC6'!$A$1:$C$160,3,0),0)</f>
        <v>0</v>
      </c>
      <c r="AM119" s="112">
        <f>IFERROR(VLOOKUP($AE119,'RoC7'!$A$1:$C$160,3,0),0)</f>
        <v>0</v>
      </c>
      <c r="AN119" s="112">
        <f>IFERROR(VLOOKUP($AE119,'RoC8'!$A$1:$C$160,3,0),0)</f>
        <v>0</v>
      </c>
      <c r="AO119" s="112">
        <f>IFERROR(VLOOKUP($AE119,'RoC9'!$A$1:$C$160,3,0),0)</f>
        <v>0</v>
      </c>
      <c r="AP119" s="112">
        <f>IFERROR(VLOOKUP($AE119,'RoC10'!$A$1:$C$160,3,0),0)</f>
        <v>0</v>
      </c>
      <c r="AQ119" s="112">
        <f>IFERROR(VLOOKUP($AE119,'RoC11'!$A$1:$C$160,3,0),0)</f>
        <v>0</v>
      </c>
      <c r="AR119" s="58">
        <f>IFERROR(VLOOKUP($AE119,'RoC12'!$A$1:$C$160,3,0),0)</f>
        <v>0</v>
      </c>
      <c r="AS119" s="58">
        <f>IFERROR(VLOOKUP($AE119,'RoC13'!$A$1:$C$160,3,0),0)</f>
        <v>0</v>
      </c>
    </row>
    <row r="120" ht="15.75" customHeight="1">
      <c r="A120" s="41">
        <f t="shared" si="1"/>
        <v>119</v>
      </c>
      <c r="B120" s="41"/>
      <c r="C120" s="51">
        <v>0.0</v>
      </c>
      <c r="D120" s="110"/>
      <c r="E120" s="111" t="str">
        <f>IFERROR(VLOOKUP($B120,'RoC1'!$A$1:$B$160,2,0),"0")</f>
        <v>0</v>
      </c>
      <c r="F120" s="112">
        <f>IFERROR(VLOOKUP(E120,'RoC1'!$B$1:$C$160,2,0),0)</f>
        <v>0</v>
      </c>
      <c r="G120" s="111" t="str">
        <f>IFERROR(VLOOKUP($B120,'RoC2'!$A$1:$B$161,2,0),"0")</f>
        <v>0</v>
      </c>
      <c r="H120" s="112">
        <f>IFERROR(VLOOKUP(G120,'RoC2'!$B$1:$C$161,2,0),0)</f>
        <v>0</v>
      </c>
      <c r="I120" s="111">
        <f>IFERROR(VLOOKUP($B120,'RoC3'!$A$1:$B$161,2,0),0)</f>
        <v>0</v>
      </c>
      <c r="J120" s="112">
        <f>IFERROR(VLOOKUP(I120,'RoC3'!$B$1:$C$161,2,0),0)</f>
        <v>0</v>
      </c>
      <c r="K120" s="111">
        <f>IFERROR(VLOOKUP($B120,'RoC4'!$A$1:$B$161,2,0),0)</f>
        <v>0</v>
      </c>
      <c r="L120" s="112">
        <f>IFERROR(VLOOKUP(K120,'RoC4'!$B$1:$C$161,2,0),0)</f>
        <v>0</v>
      </c>
      <c r="M120" s="111">
        <f>IFERROR(VLOOKUP($B120,'RoC5'!$A$1:$B$161,2,0),0)</f>
        <v>0</v>
      </c>
      <c r="N120" s="112">
        <f>IFERROR(VLOOKUP(M120,'RoC5'!$B$1:$C$161,2,0),0)</f>
        <v>0</v>
      </c>
      <c r="O120" s="111">
        <f>IFERROR(VLOOKUP($B120,'RoC6'!$A$1:$B$161,2,0),0)</f>
        <v>0</v>
      </c>
      <c r="P120" s="112">
        <f>IFERROR(VLOOKUP(O120,'RoC6'!$B$1:$C$161,2,0),0)</f>
        <v>0</v>
      </c>
      <c r="Q120" s="111">
        <f>IFERROR(VLOOKUP($B120,'RoC7'!$A$1:$B$161,2,0),0)</f>
        <v>0</v>
      </c>
      <c r="R120" s="112">
        <f>IFERROR(VLOOKUP(Q120,'RoC7'!$B$1:$C$161,2,0),0)</f>
        <v>0</v>
      </c>
      <c r="S120" s="111">
        <f>IFERROR(VLOOKUP($B120,'RoC8'!$A$1:$B$161,2,0),0)</f>
        <v>0</v>
      </c>
      <c r="T120" s="112">
        <f>IFERROR(VLOOKUP(S120,'RoC8'!$B$1:$C$161,2,0),0)</f>
        <v>0</v>
      </c>
      <c r="U120" s="111">
        <f>IFERROR(VLOOKUP($B120,'RoC9'!$A$1:$B$161,2,0),0)</f>
        <v>0</v>
      </c>
      <c r="V120" s="112">
        <f>IFERROR(VLOOKUP(U120,'RoC9'!$B$1:$C$161,2,0),0)</f>
        <v>0</v>
      </c>
      <c r="W120" s="111">
        <f>IFERROR(VLOOKUP($B120,'RoC10'!$A$1:$B$161,2,0),0)</f>
        <v>0</v>
      </c>
      <c r="X120" s="112">
        <f>IFERROR(VLOOKUP(W120,'RoC10'!$B$1:$C$161,2,0),0)</f>
        <v>0</v>
      </c>
      <c r="Y120" s="111">
        <f>IFERROR(VLOOKUP($B120,'RoC11'!$A$1:$B$161,2,0),0)</f>
        <v>0</v>
      </c>
      <c r="Z120" s="112">
        <f>IFERROR(VLOOKUP(Y120,'RoC11'!$B$1:$C$161,2,0),0)</f>
        <v>0</v>
      </c>
      <c r="AA120" s="55">
        <f>IFERROR(VLOOKUP($B120,'RoC12'!$A$1:$B$161,2,0),0)</f>
        <v>0</v>
      </c>
      <c r="AB120" s="58">
        <f>IFERROR(VLOOKUP(AA120,'RoC12'!$B$1:$C$161,2,0),0)</f>
        <v>0</v>
      </c>
      <c r="AC120" s="55">
        <f>IFERROR(VLOOKUP($B120,'RoC13'!$A$1:$B$161,2,0),0)</f>
        <v>0</v>
      </c>
      <c r="AD120" s="58">
        <f>IFERROR(VLOOKUP(AC120,'RoC13'!$B$1:$C$161,2,0),0)</f>
        <v>0</v>
      </c>
      <c r="AE120" s="41"/>
      <c r="AF120" s="51">
        <f t="shared" si="2"/>
        <v>0</v>
      </c>
      <c r="AG120" s="112">
        <f>IFERROR(VLOOKUP($AE120,'RoC1'!$A$1:$C$160,3,0),0)</f>
        <v>0</v>
      </c>
      <c r="AH120" s="112">
        <f>IFERROR(VLOOKUP($AE120,'RoC2'!$A$1:$C$160,3,0),0)</f>
        <v>0</v>
      </c>
      <c r="AI120" s="112">
        <f>IFERROR(VLOOKUP($AE120,'RoC3'!$A$1:$C$160,3,0),0)</f>
        <v>0</v>
      </c>
      <c r="AJ120" s="112">
        <f>IFERROR(VLOOKUP($AE120,'RoC4'!$A$1:$C$160,3,0),0)</f>
        <v>0</v>
      </c>
      <c r="AK120" s="112">
        <f>IFERROR(VLOOKUP($AE120,'RoC5'!$A$1:$C$160,3,0),0)</f>
        <v>0</v>
      </c>
      <c r="AL120" s="112">
        <f>IFERROR(VLOOKUP($AE120,'RoC6'!$A$1:$C$160,3,0),0)</f>
        <v>0</v>
      </c>
      <c r="AM120" s="112">
        <f>IFERROR(VLOOKUP($AE120,'RoC7'!$A$1:$C$160,3,0),0)</f>
        <v>0</v>
      </c>
      <c r="AN120" s="112">
        <f>IFERROR(VLOOKUP($AE120,'RoC8'!$A$1:$C$160,3,0),0)</f>
        <v>0</v>
      </c>
      <c r="AO120" s="112">
        <f>IFERROR(VLOOKUP($AE120,'RoC9'!$A$1:$C$160,3,0),0)</f>
        <v>0</v>
      </c>
      <c r="AP120" s="112">
        <f>IFERROR(VLOOKUP($AE120,'RoC10'!$A$1:$C$160,3,0),0)</f>
        <v>0</v>
      </c>
      <c r="AQ120" s="112">
        <f>IFERROR(VLOOKUP($AE120,'RoC11'!$A$1:$C$160,3,0),0)</f>
        <v>0</v>
      </c>
      <c r="AR120" s="58">
        <f>IFERROR(VLOOKUP($AE120,'RoC12'!$A$1:$C$160,3,0),0)</f>
        <v>0</v>
      </c>
      <c r="AS120" s="58">
        <f>IFERROR(VLOOKUP($AE120,'RoC13'!$A$1:$C$160,3,0),0)</f>
        <v>0</v>
      </c>
    </row>
    <row r="121" ht="15.75" customHeight="1">
      <c r="A121" s="41">
        <f t="shared" si="1"/>
        <v>120</v>
      </c>
      <c r="B121" s="41"/>
      <c r="C121" s="51">
        <v>0.0</v>
      </c>
      <c r="D121" s="110"/>
      <c r="E121" s="111" t="str">
        <f>IFERROR(VLOOKUP($B121,'RoC1'!$A$1:$B$160,2,0),"0")</f>
        <v>0</v>
      </c>
      <c r="F121" s="112">
        <f>IFERROR(VLOOKUP(E121,'RoC1'!$B$1:$C$160,2,0),0)</f>
        <v>0</v>
      </c>
      <c r="G121" s="111" t="str">
        <f>IFERROR(VLOOKUP($B121,'RoC2'!$A$1:$B$161,2,0),"0")</f>
        <v>0</v>
      </c>
      <c r="H121" s="112">
        <f>IFERROR(VLOOKUP(G121,'RoC2'!$B$1:$C$161,2,0),0)</f>
        <v>0</v>
      </c>
      <c r="I121" s="111">
        <f>IFERROR(VLOOKUP($B121,'RoC3'!$A$1:$B$161,2,0),0)</f>
        <v>0</v>
      </c>
      <c r="J121" s="112">
        <f>IFERROR(VLOOKUP(I121,'RoC3'!$B$1:$C$161,2,0),0)</f>
        <v>0</v>
      </c>
      <c r="K121" s="111">
        <f>IFERROR(VLOOKUP($B121,'RoC4'!$A$1:$B$161,2,0),0)</f>
        <v>0</v>
      </c>
      <c r="L121" s="112">
        <f>IFERROR(VLOOKUP(K121,'RoC4'!$B$1:$C$161,2,0),0)</f>
        <v>0</v>
      </c>
      <c r="M121" s="111">
        <f>IFERROR(VLOOKUP($B121,'RoC5'!$A$1:$B$161,2,0),0)</f>
        <v>0</v>
      </c>
      <c r="N121" s="112">
        <f>IFERROR(VLOOKUP(M121,'RoC5'!$B$1:$C$161,2,0),0)</f>
        <v>0</v>
      </c>
      <c r="O121" s="111">
        <f>IFERROR(VLOOKUP($B121,'RoC6'!$A$1:$B$161,2,0),0)</f>
        <v>0</v>
      </c>
      <c r="P121" s="112">
        <f>IFERROR(VLOOKUP(O121,'RoC6'!$B$1:$C$161,2,0),0)</f>
        <v>0</v>
      </c>
      <c r="Q121" s="111">
        <f>IFERROR(VLOOKUP($B121,'RoC7'!$A$1:$B$161,2,0),0)</f>
        <v>0</v>
      </c>
      <c r="R121" s="112">
        <f>IFERROR(VLOOKUP(Q121,'RoC7'!$B$1:$C$161,2,0),0)</f>
        <v>0</v>
      </c>
      <c r="S121" s="111">
        <f>IFERROR(VLOOKUP($B121,'RoC8'!$A$1:$B$161,2,0),0)</f>
        <v>0</v>
      </c>
      <c r="T121" s="112">
        <f>IFERROR(VLOOKUP(S121,'RoC8'!$B$1:$C$161,2,0),0)</f>
        <v>0</v>
      </c>
      <c r="U121" s="111">
        <f>IFERROR(VLOOKUP($B121,'RoC9'!$A$1:$B$161,2,0),0)</f>
        <v>0</v>
      </c>
      <c r="V121" s="112">
        <f>IFERROR(VLOOKUP(U121,'RoC9'!$B$1:$C$161,2,0),0)</f>
        <v>0</v>
      </c>
      <c r="W121" s="111">
        <f>IFERROR(VLOOKUP($B121,'RoC10'!$A$1:$B$161,2,0),0)</f>
        <v>0</v>
      </c>
      <c r="X121" s="112">
        <f>IFERROR(VLOOKUP(W121,'RoC10'!$B$1:$C$161,2,0),0)</f>
        <v>0</v>
      </c>
      <c r="Y121" s="111">
        <f>IFERROR(VLOOKUP($B121,'RoC11'!$A$1:$B$161,2,0),0)</f>
        <v>0</v>
      </c>
      <c r="Z121" s="112">
        <f>IFERROR(VLOOKUP(Y121,'RoC11'!$B$1:$C$161,2,0),0)</f>
        <v>0</v>
      </c>
      <c r="AA121" s="55">
        <f>IFERROR(VLOOKUP($B121,'RoC12'!$A$1:$B$161,2,0),0)</f>
        <v>0</v>
      </c>
      <c r="AB121" s="58">
        <f>IFERROR(VLOOKUP(AA121,'RoC12'!$B$1:$C$161,2,0),0)</f>
        <v>0</v>
      </c>
      <c r="AC121" s="55">
        <f>IFERROR(VLOOKUP($B121,'RoC13'!$A$1:$B$161,2,0),0)</f>
        <v>0</v>
      </c>
      <c r="AD121" s="58">
        <f>IFERROR(VLOOKUP(AC121,'RoC13'!$B$1:$C$161,2,0),0)</f>
        <v>0</v>
      </c>
      <c r="AE121" s="41"/>
      <c r="AF121" s="51">
        <f t="shared" si="2"/>
        <v>0</v>
      </c>
      <c r="AG121" s="112">
        <f>IFERROR(VLOOKUP($AE121,'RoC1'!$A$1:$C$160,3,0),0)</f>
        <v>0</v>
      </c>
      <c r="AH121" s="112">
        <f>IFERROR(VLOOKUP($AE121,'RoC2'!$A$1:$C$160,3,0),0)</f>
        <v>0</v>
      </c>
      <c r="AI121" s="112">
        <f>IFERROR(VLOOKUP($AE121,'RoC3'!$A$1:$C$160,3,0),0)</f>
        <v>0</v>
      </c>
      <c r="AJ121" s="112">
        <f>IFERROR(VLOOKUP($AE121,'RoC4'!$A$1:$C$160,3,0),0)</f>
        <v>0</v>
      </c>
      <c r="AK121" s="112">
        <f>IFERROR(VLOOKUP($AE121,'RoC5'!$A$1:$C$160,3,0),0)</f>
        <v>0</v>
      </c>
      <c r="AL121" s="112">
        <f>IFERROR(VLOOKUP($AE121,'RoC6'!$A$1:$C$160,3,0),0)</f>
        <v>0</v>
      </c>
      <c r="AM121" s="112">
        <f>IFERROR(VLOOKUP($AE121,'RoC7'!$A$1:$C$160,3,0),0)</f>
        <v>0</v>
      </c>
      <c r="AN121" s="112">
        <f>IFERROR(VLOOKUP($AE121,'RoC8'!$A$1:$C$160,3,0),0)</f>
        <v>0</v>
      </c>
      <c r="AO121" s="112">
        <f>IFERROR(VLOOKUP($AE121,'RoC9'!$A$1:$C$160,3,0),0)</f>
        <v>0</v>
      </c>
      <c r="AP121" s="112">
        <f>IFERROR(VLOOKUP($AE121,'RoC10'!$A$1:$C$160,3,0),0)</f>
        <v>0</v>
      </c>
      <c r="AQ121" s="112">
        <f>IFERROR(VLOOKUP($AE121,'RoC11'!$A$1:$C$160,3,0),0)</f>
        <v>0</v>
      </c>
      <c r="AR121" s="58">
        <f>IFERROR(VLOOKUP($AE121,'RoC12'!$A$1:$C$160,3,0),0)</f>
        <v>0</v>
      </c>
      <c r="AS121" s="58">
        <f>IFERROR(VLOOKUP($AE121,'RoC13'!$A$1:$C$160,3,0),0)</f>
        <v>0</v>
      </c>
    </row>
    <row r="122" ht="15.75" customHeight="1">
      <c r="A122" s="41">
        <f t="shared" si="1"/>
        <v>121</v>
      </c>
      <c r="B122" s="41"/>
      <c r="C122" s="51">
        <v>0.0</v>
      </c>
      <c r="D122" s="110"/>
      <c r="E122" s="111" t="str">
        <f>IFERROR(VLOOKUP($B122,'RoC1'!$A$1:$B$160,2,0),"0")</f>
        <v>0</v>
      </c>
      <c r="F122" s="112">
        <f>IFERROR(VLOOKUP(E122,'RoC1'!$B$1:$C$160,2,0),0)</f>
        <v>0</v>
      </c>
      <c r="G122" s="111" t="str">
        <f>IFERROR(VLOOKUP($B122,'RoC2'!$A$1:$B$161,2,0),"0")</f>
        <v>0</v>
      </c>
      <c r="H122" s="112">
        <f>IFERROR(VLOOKUP(G122,'RoC2'!$B$1:$C$161,2,0),0)</f>
        <v>0</v>
      </c>
      <c r="I122" s="111">
        <f>IFERROR(VLOOKUP($B122,'RoC3'!$A$1:$B$161,2,0),0)</f>
        <v>0</v>
      </c>
      <c r="J122" s="112">
        <f>IFERROR(VLOOKUP(I122,'RoC3'!$B$1:$C$161,2,0),0)</f>
        <v>0</v>
      </c>
      <c r="K122" s="111">
        <f>IFERROR(VLOOKUP($B122,'RoC4'!$A$1:$B$161,2,0),0)</f>
        <v>0</v>
      </c>
      <c r="L122" s="112">
        <f>IFERROR(VLOOKUP(K122,'RoC4'!$B$1:$C$161,2,0),0)</f>
        <v>0</v>
      </c>
      <c r="M122" s="111">
        <f>IFERROR(VLOOKUP($B122,'RoC5'!$A$1:$B$161,2,0),0)</f>
        <v>0</v>
      </c>
      <c r="N122" s="112">
        <f>IFERROR(VLOOKUP(M122,'RoC5'!$B$1:$C$161,2,0),0)</f>
        <v>0</v>
      </c>
      <c r="O122" s="111">
        <f>IFERROR(VLOOKUP($B122,'RoC6'!$A$1:$B$161,2,0),0)</f>
        <v>0</v>
      </c>
      <c r="P122" s="112">
        <f>IFERROR(VLOOKUP(O122,'RoC6'!$B$1:$C$161,2,0),0)</f>
        <v>0</v>
      </c>
      <c r="Q122" s="111">
        <f>IFERROR(VLOOKUP($B122,'RoC7'!$A$1:$B$161,2,0),0)</f>
        <v>0</v>
      </c>
      <c r="R122" s="112">
        <f>IFERROR(VLOOKUP(Q122,'RoC7'!$B$1:$C$161,2,0),0)</f>
        <v>0</v>
      </c>
      <c r="S122" s="111">
        <f>IFERROR(VLOOKUP($B122,'RoC8'!$A$1:$B$161,2,0),0)</f>
        <v>0</v>
      </c>
      <c r="T122" s="112">
        <f>IFERROR(VLOOKUP(S122,'RoC8'!$B$1:$C$161,2,0),0)</f>
        <v>0</v>
      </c>
      <c r="U122" s="111">
        <f>IFERROR(VLOOKUP($B122,'RoC9'!$A$1:$B$161,2,0),0)</f>
        <v>0</v>
      </c>
      <c r="V122" s="112">
        <f>IFERROR(VLOOKUP(U122,'RoC9'!$B$1:$C$161,2,0),0)</f>
        <v>0</v>
      </c>
      <c r="W122" s="111">
        <f>IFERROR(VLOOKUP($B122,'RoC10'!$A$1:$B$161,2,0),0)</f>
        <v>0</v>
      </c>
      <c r="X122" s="112">
        <f>IFERROR(VLOOKUP(W122,'RoC10'!$B$1:$C$161,2,0),0)</f>
        <v>0</v>
      </c>
      <c r="Y122" s="111">
        <f>IFERROR(VLOOKUP($B122,'RoC11'!$A$1:$B$161,2,0),0)</f>
        <v>0</v>
      </c>
      <c r="Z122" s="112">
        <f>IFERROR(VLOOKUP(Y122,'RoC11'!$B$1:$C$161,2,0),0)</f>
        <v>0</v>
      </c>
      <c r="AA122" s="55">
        <f>IFERROR(VLOOKUP($B122,'RoC12'!$A$1:$B$161,2,0),0)</f>
        <v>0</v>
      </c>
      <c r="AB122" s="58">
        <f>IFERROR(VLOOKUP(AA122,'RoC12'!$B$1:$C$161,2,0),0)</f>
        <v>0</v>
      </c>
      <c r="AC122" s="55">
        <f>IFERROR(VLOOKUP($B122,'RoC13'!$A$1:$B$161,2,0),0)</f>
        <v>0</v>
      </c>
      <c r="AD122" s="58">
        <f>IFERROR(VLOOKUP(AC122,'RoC13'!$B$1:$C$161,2,0),0)</f>
        <v>0</v>
      </c>
      <c r="AE122" s="41"/>
      <c r="AF122" s="51">
        <f t="shared" si="2"/>
        <v>0</v>
      </c>
      <c r="AG122" s="112">
        <f>IFERROR(VLOOKUP($AE122,'RoC1'!$A$1:$C$160,3,0),0)</f>
        <v>0</v>
      </c>
      <c r="AH122" s="112">
        <f>IFERROR(VLOOKUP($AE122,'RoC2'!$A$1:$C$160,3,0),0)</f>
        <v>0</v>
      </c>
      <c r="AI122" s="112">
        <f>IFERROR(VLOOKUP($AE122,'RoC3'!$A$1:$C$160,3,0),0)</f>
        <v>0</v>
      </c>
      <c r="AJ122" s="112">
        <f>IFERROR(VLOOKUP($AE122,'RoC4'!$A$1:$C$160,3,0),0)</f>
        <v>0</v>
      </c>
      <c r="AK122" s="112">
        <f>IFERROR(VLOOKUP($AE122,'RoC5'!$A$1:$C$160,3,0),0)</f>
        <v>0</v>
      </c>
      <c r="AL122" s="112">
        <f>IFERROR(VLOOKUP($AE122,'RoC6'!$A$1:$C$160,3,0),0)</f>
        <v>0</v>
      </c>
      <c r="AM122" s="112">
        <f>IFERROR(VLOOKUP($AE122,'RoC7'!$A$1:$C$160,3,0),0)</f>
        <v>0</v>
      </c>
      <c r="AN122" s="112">
        <f>IFERROR(VLOOKUP($AE122,'RoC8'!$A$1:$C$160,3,0),0)</f>
        <v>0</v>
      </c>
      <c r="AO122" s="112">
        <f>IFERROR(VLOOKUP($AE122,'RoC9'!$A$1:$C$160,3,0),0)</f>
        <v>0</v>
      </c>
      <c r="AP122" s="112">
        <f>IFERROR(VLOOKUP($AE122,'RoC10'!$A$1:$C$160,3,0),0)</f>
        <v>0</v>
      </c>
      <c r="AQ122" s="112">
        <f>IFERROR(VLOOKUP($AE122,'RoC11'!$A$1:$C$160,3,0),0)</f>
        <v>0</v>
      </c>
      <c r="AR122" s="58">
        <f>IFERROR(VLOOKUP($AE122,'RoC12'!$A$1:$C$160,3,0),0)</f>
        <v>0</v>
      </c>
      <c r="AS122" s="58">
        <f>IFERROR(VLOOKUP($AE122,'RoC13'!$A$1:$C$160,3,0),0)</f>
        <v>0</v>
      </c>
    </row>
    <row r="123" ht="15.75" customHeight="1">
      <c r="A123" s="41">
        <f t="shared" si="1"/>
        <v>122</v>
      </c>
      <c r="B123" s="41"/>
      <c r="C123" s="51">
        <v>0.0</v>
      </c>
      <c r="D123" s="110"/>
      <c r="E123" s="111" t="str">
        <f>IFERROR(VLOOKUP($B123,'RoC1'!$A$1:$B$160,2,0),"0")</f>
        <v>0</v>
      </c>
      <c r="F123" s="112">
        <f>IFERROR(VLOOKUP(E123,'RoC1'!$B$1:$C$160,2,0),0)</f>
        <v>0</v>
      </c>
      <c r="G123" s="111" t="str">
        <f>IFERROR(VLOOKUP($B123,'RoC2'!$A$1:$B$161,2,0),"0")</f>
        <v>0</v>
      </c>
      <c r="H123" s="112">
        <f>IFERROR(VLOOKUP(G123,'RoC2'!$B$1:$C$161,2,0),0)</f>
        <v>0</v>
      </c>
      <c r="I123" s="111">
        <f>IFERROR(VLOOKUP($B123,'RoC3'!$A$1:$B$161,2,0),0)</f>
        <v>0</v>
      </c>
      <c r="J123" s="112">
        <f>IFERROR(VLOOKUP(I123,'RoC3'!$B$1:$C$161,2,0),0)</f>
        <v>0</v>
      </c>
      <c r="K123" s="111">
        <f>IFERROR(VLOOKUP($B123,'RoC4'!$A$1:$B$161,2,0),0)</f>
        <v>0</v>
      </c>
      <c r="L123" s="112">
        <f>IFERROR(VLOOKUP(K123,'RoC4'!$B$1:$C$161,2,0),0)</f>
        <v>0</v>
      </c>
      <c r="M123" s="111">
        <f>IFERROR(VLOOKUP($B123,'RoC5'!$A$1:$B$161,2,0),0)</f>
        <v>0</v>
      </c>
      <c r="N123" s="112">
        <f>IFERROR(VLOOKUP(M123,'RoC5'!$B$1:$C$161,2,0),0)</f>
        <v>0</v>
      </c>
      <c r="O123" s="111">
        <f>IFERROR(VLOOKUP($B123,'RoC6'!$A$1:$B$161,2,0),0)</f>
        <v>0</v>
      </c>
      <c r="P123" s="112">
        <f>IFERROR(VLOOKUP(O123,'RoC6'!$B$1:$C$161,2,0),0)</f>
        <v>0</v>
      </c>
      <c r="Q123" s="111">
        <f>IFERROR(VLOOKUP($B123,'RoC7'!$A$1:$B$161,2,0),0)</f>
        <v>0</v>
      </c>
      <c r="R123" s="112">
        <f>IFERROR(VLOOKUP(Q123,'RoC7'!$B$1:$C$161,2,0),0)</f>
        <v>0</v>
      </c>
      <c r="S123" s="111">
        <f>IFERROR(VLOOKUP($B123,'RoC8'!$A$1:$B$161,2,0),0)</f>
        <v>0</v>
      </c>
      <c r="T123" s="112">
        <f>IFERROR(VLOOKUP(S123,'RoC8'!$B$1:$C$161,2,0),0)</f>
        <v>0</v>
      </c>
      <c r="U123" s="111">
        <f>IFERROR(VLOOKUP($B123,'RoC9'!$A$1:$B$161,2,0),0)</f>
        <v>0</v>
      </c>
      <c r="V123" s="112">
        <f>IFERROR(VLOOKUP(U123,'RoC9'!$B$1:$C$161,2,0),0)</f>
        <v>0</v>
      </c>
      <c r="W123" s="111">
        <f>IFERROR(VLOOKUP($B123,'RoC10'!$A$1:$B$161,2,0),0)</f>
        <v>0</v>
      </c>
      <c r="X123" s="112">
        <f>IFERROR(VLOOKUP(W123,'RoC10'!$B$1:$C$161,2,0),0)</f>
        <v>0</v>
      </c>
      <c r="Y123" s="111">
        <f>IFERROR(VLOOKUP($B123,'RoC11'!$A$1:$B$161,2,0),0)</f>
        <v>0</v>
      </c>
      <c r="Z123" s="112">
        <f>IFERROR(VLOOKUP(Y123,'RoC11'!$B$1:$C$161,2,0),0)</f>
        <v>0</v>
      </c>
      <c r="AA123" s="55">
        <f>IFERROR(VLOOKUP($B123,'RoC12'!$A$1:$B$161,2,0),0)</f>
        <v>0</v>
      </c>
      <c r="AB123" s="58">
        <f>IFERROR(VLOOKUP(AA123,'RoC12'!$B$1:$C$161,2,0),0)</f>
        <v>0</v>
      </c>
      <c r="AC123" s="55">
        <f>IFERROR(VLOOKUP($B123,'RoC13'!$A$1:$B$161,2,0),0)</f>
        <v>0</v>
      </c>
      <c r="AD123" s="58">
        <f>IFERROR(VLOOKUP(AC123,'RoC13'!$B$1:$C$161,2,0),0)</f>
        <v>0</v>
      </c>
      <c r="AE123" s="41"/>
      <c r="AF123" s="51">
        <f t="shared" si="2"/>
        <v>0</v>
      </c>
      <c r="AG123" s="112">
        <f>IFERROR(VLOOKUP($AE123,'RoC1'!$A$1:$C$160,3,0),0)</f>
        <v>0</v>
      </c>
      <c r="AH123" s="112">
        <f>IFERROR(VLOOKUP($AE123,'RoC2'!$A$1:$C$160,3,0),0)</f>
        <v>0</v>
      </c>
      <c r="AI123" s="112">
        <f>IFERROR(VLOOKUP($AE123,'RoC3'!$A$1:$C$160,3,0),0)</f>
        <v>0</v>
      </c>
      <c r="AJ123" s="112">
        <f>IFERROR(VLOOKUP($AE123,'RoC4'!$A$1:$C$160,3,0),0)</f>
        <v>0</v>
      </c>
      <c r="AK123" s="112">
        <f>IFERROR(VLOOKUP($AE123,'RoC5'!$A$1:$C$160,3,0),0)</f>
        <v>0</v>
      </c>
      <c r="AL123" s="112">
        <f>IFERROR(VLOOKUP($AE123,'RoC6'!$A$1:$C$160,3,0),0)</f>
        <v>0</v>
      </c>
      <c r="AM123" s="112">
        <f>IFERROR(VLOOKUP($AE123,'RoC7'!$A$1:$C$160,3,0),0)</f>
        <v>0</v>
      </c>
      <c r="AN123" s="112">
        <f>IFERROR(VLOOKUP($AE123,'RoC8'!$A$1:$C$160,3,0),0)</f>
        <v>0</v>
      </c>
      <c r="AO123" s="112">
        <f>IFERROR(VLOOKUP($AE123,'RoC9'!$A$1:$C$160,3,0),0)</f>
        <v>0</v>
      </c>
      <c r="AP123" s="112">
        <f>IFERROR(VLOOKUP($AE123,'RoC10'!$A$1:$C$160,3,0),0)</f>
        <v>0</v>
      </c>
      <c r="AQ123" s="112">
        <f>IFERROR(VLOOKUP($AE123,'RoC11'!$A$1:$C$160,3,0),0)</f>
        <v>0</v>
      </c>
      <c r="AR123" s="58">
        <f>IFERROR(VLOOKUP($AE123,'RoC12'!$A$1:$C$160,3,0),0)</f>
        <v>0</v>
      </c>
      <c r="AS123" s="58">
        <f>IFERROR(VLOOKUP($AE123,'RoC13'!$A$1:$C$160,3,0),0)</f>
        <v>0</v>
      </c>
    </row>
    <row r="124" ht="15.75" customHeight="1">
      <c r="A124" s="41">
        <f t="shared" si="1"/>
        <v>123</v>
      </c>
      <c r="B124" s="41"/>
      <c r="C124" s="51">
        <v>0.0</v>
      </c>
      <c r="D124" s="110"/>
      <c r="E124" s="111" t="str">
        <f>IFERROR(VLOOKUP($B124,'RoC1'!$A$1:$B$160,2,0),"0")</f>
        <v>0</v>
      </c>
      <c r="F124" s="112">
        <f>IFERROR(VLOOKUP(E124,'RoC1'!$B$1:$C$160,2,0),0)</f>
        <v>0</v>
      </c>
      <c r="G124" s="111" t="str">
        <f>IFERROR(VLOOKUP($B124,'RoC2'!$A$1:$B$161,2,0),"0")</f>
        <v>0</v>
      </c>
      <c r="H124" s="112">
        <f>IFERROR(VLOOKUP(G124,'RoC2'!$B$1:$C$161,2,0),0)</f>
        <v>0</v>
      </c>
      <c r="I124" s="111">
        <f>IFERROR(VLOOKUP($B124,'RoC3'!$A$1:$B$161,2,0),0)</f>
        <v>0</v>
      </c>
      <c r="J124" s="112">
        <f>IFERROR(VLOOKUP(I124,'RoC3'!$B$1:$C$161,2,0),0)</f>
        <v>0</v>
      </c>
      <c r="K124" s="111">
        <f>IFERROR(VLOOKUP($B124,'RoC4'!$A$1:$B$161,2,0),0)</f>
        <v>0</v>
      </c>
      <c r="L124" s="112">
        <f>IFERROR(VLOOKUP(K124,'RoC4'!$B$1:$C$161,2,0),0)</f>
        <v>0</v>
      </c>
      <c r="M124" s="111">
        <f>IFERROR(VLOOKUP($B124,'RoC5'!$A$1:$B$161,2,0),0)</f>
        <v>0</v>
      </c>
      <c r="N124" s="112">
        <f>IFERROR(VLOOKUP(M124,'RoC5'!$B$1:$C$161,2,0),0)</f>
        <v>0</v>
      </c>
      <c r="O124" s="111">
        <f>IFERROR(VLOOKUP($B124,'RoC6'!$A$1:$B$161,2,0),0)</f>
        <v>0</v>
      </c>
      <c r="P124" s="112">
        <f>IFERROR(VLOOKUP(O124,'RoC6'!$B$1:$C$161,2,0),0)</f>
        <v>0</v>
      </c>
      <c r="Q124" s="111">
        <f>IFERROR(VLOOKUP($B124,'RoC7'!$A$1:$B$161,2,0),0)</f>
        <v>0</v>
      </c>
      <c r="R124" s="112">
        <f>IFERROR(VLOOKUP(Q124,'RoC7'!$B$1:$C$161,2,0),0)</f>
        <v>0</v>
      </c>
      <c r="S124" s="111">
        <f>IFERROR(VLOOKUP($B124,'RoC8'!$A$1:$B$161,2,0),0)</f>
        <v>0</v>
      </c>
      <c r="T124" s="112">
        <f>IFERROR(VLOOKUP(S124,'RoC8'!$B$1:$C$161,2,0),0)</f>
        <v>0</v>
      </c>
      <c r="U124" s="111">
        <f>IFERROR(VLOOKUP($B124,'RoC9'!$A$1:$B$161,2,0),0)</f>
        <v>0</v>
      </c>
      <c r="V124" s="112">
        <f>IFERROR(VLOOKUP(U124,'RoC9'!$B$1:$C$161,2,0),0)</f>
        <v>0</v>
      </c>
      <c r="W124" s="111">
        <f>IFERROR(VLOOKUP($B124,'RoC10'!$A$1:$B$161,2,0),0)</f>
        <v>0</v>
      </c>
      <c r="X124" s="112">
        <f>IFERROR(VLOOKUP(W124,'RoC10'!$B$1:$C$161,2,0),0)</f>
        <v>0</v>
      </c>
      <c r="Y124" s="111">
        <f>IFERROR(VLOOKUP($B124,'RoC11'!$A$1:$B$161,2,0),0)</f>
        <v>0</v>
      </c>
      <c r="Z124" s="112">
        <f>IFERROR(VLOOKUP(Y124,'RoC11'!$B$1:$C$161,2,0),0)</f>
        <v>0</v>
      </c>
      <c r="AA124" s="55">
        <f>IFERROR(VLOOKUP($B124,'RoC12'!$A$1:$B$161,2,0),0)</f>
        <v>0</v>
      </c>
      <c r="AB124" s="58">
        <f>IFERROR(VLOOKUP(AA124,'RoC12'!$B$1:$C$161,2,0),0)</f>
        <v>0</v>
      </c>
      <c r="AC124" s="55">
        <f>IFERROR(VLOOKUP($B124,'RoC13'!$A$1:$B$161,2,0),0)</f>
        <v>0</v>
      </c>
      <c r="AD124" s="58">
        <f>IFERROR(VLOOKUP(AC124,'RoC13'!$B$1:$C$161,2,0),0)</f>
        <v>0</v>
      </c>
      <c r="AE124" s="41"/>
      <c r="AF124" s="51">
        <f t="shared" si="2"/>
        <v>0</v>
      </c>
      <c r="AG124" s="112">
        <f>IFERROR(VLOOKUP($AE124,'RoC1'!$A$1:$C$160,3,0),0)</f>
        <v>0</v>
      </c>
      <c r="AH124" s="112">
        <f>IFERROR(VLOOKUP($AE124,'RoC2'!$A$1:$C$160,3,0),0)</f>
        <v>0</v>
      </c>
      <c r="AI124" s="112">
        <f>IFERROR(VLOOKUP($AE124,'RoC3'!$A$1:$C$160,3,0),0)</f>
        <v>0</v>
      </c>
      <c r="AJ124" s="112">
        <f>IFERROR(VLOOKUP($AE124,'RoC4'!$A$1:$C$160,3,0),0)</f>
        <v>0</v>
      </c>
      <c r="AK124" s="112">
        <f>IFERROR(VLOOKUP($AE124,'RoC5'!$A$1:$C$160,3,0),0)</f>
        <v>0</v>
      </c>
      <c r="AL124" s="112">
        <f>IFERROR(VLOOKUP($AE124,'RoC6'!$A$1:$C$160,3,0),0)</f>
        <v>0</v>
      </c>
      <c r="AM124" s="112">
        <f>IFERROR(VLOOKUP($AE124,'RoC7'!$A$1:$C$160,3,0),0)</f>
        <v>0</v>
      </c>
      <c r="AN124" s="112">
        <f>IFERROR(VLOOKUP($AE124,'RoC8'!$A$1:$C$160,3,0),0)</f>
        <v>0</v>
      </c>
      <c r="AO124" s="112">
        <f>IFERROR(VLOOKUP($AE124,'RoC9'!$A$1:$C$160,3,0),0)</f>
        <v>0</v>
      </c>
      <c r="AP124" s="112">
        <f>IFERROR(VLOOKUP($AE124,'RoC10'!$A$1:$C$160,3,0),0)</f>
        <v>0</v>
      </c>
      <c r="AQ124" s="112">
        <f>IFERROR(VLOOKUP($AE124,'RoC11'!$A$1:$C$160,3,0),0)</f>
        <v>0</v>
      </c>
      <c r="AR124" s="58">
        <f>IFERROR(VLOOKUP($AE124,'RoC12'!$A$1:$C$160,3,0),0)</f>
        <v>0</v>
      </c>
      <c r="AS124" s="58">
        <f>IFERROR(VLOOKUP($AE124,'RoC13'!$A$1:$C$160,3,0),0)</f>
        <v>0</v>
      </c>
    </row>
    <row r="125" ht="15.75" customHeight="1">
      <c r="A125" s="41">
        <f t="shared" si="1"/>
        <v>124</v>
      </c>
      <c r="B125" s="41"/>
      <c r="C125" s="51">
        <v>0.0</v>
      </c>
      <c r="D125" s="110"/>
      <c r="E125" s="111" t="str">
        <f>IFERROR(VLOOKUP($B125,'RoC1'!$A$1:$B$160,2,0),"0")</f>
        <v>0</v>
      </c>
      <c r="F125" s="112">
        <f>IFERROR(VLOOKUP(E125,'RoC1'!$B$1:$C$160,2,0),0)</f>
        <v>0</v>
      </c>
      <c r="G125" s="111" t="str">
        <f>IFERROR(VLOOKUP($B125,'RoC2'!$A$1:$B$161,2,0),"0")</f>
        <v>0</v>
      </c>
      <c r="H125" s="112">
        <f>IFERROR(VLOOKUP(G125,'RoC2'!$B$1:$C$161,2,0),0)</f>
        <v>0</v>
      </c>
      <c r="I125" s="111">
        <f>IFERROR(VLOOKUP($B125,'RoC3'!$A$1:$B$161,2,0),0)</f>
        <v>0</v>
      </c>
      <c r="J125" s="112">
        <f>IFERROR(VLOOKUP(I125,'RoC3'!$B$1:$C$161,2,0),0)</f>
        <v>0</v>
      </c>
      <c r="K125" s="111">
        <f>IFERROR(VLOOKUP($B125,'RoC4'!$A$1:$B$161,2,0),0)</f>
        <v>0</v>
      </c>
      <c r="L125" s="112">
        <f>IFERROR(VLOOKUP(K125,'RoC4'!$B$1:$C$161,2,0),0)</f>
        <v>0</v>
      </c>
      <c r="M125" s="111">
        <f>IFERROR(VLOOKUP($B125,'RoC5'!$A$1:$B$161,2,0),0)</f>
        <v>0</v>
      </c>
      <c r="N125" s="112">
        <f>IFERROR(VLOOKUP(M125,'RoC5'!$B$1:$C$161,2,0),0)</f>
        <v>0</v>
      </c>
      <c r="O125" s="111">
        <f>IFERROR(VLOOKUP($B125,'RoC6'!$A$1:$B$161,2,0),0)</f>
        <v>0</v>
      </c>
      <c r="P125" s="112">
        <f>IFERROR(VLOOKUP(O125,'RoC6'!$B$1:$C$161,2,0),0)</f>
        <v>0</v>
      </c>
      <c r="Q125" s="111">
        <f>IFERROR(VLOOKUP($B125,'RoC7'!$A$1:$B$161,2,0),0)</f>
        <v>0</v>
      </c>
      <c r="R125" s="112">
        <f>IFERROR(VLOOKUP(Q125,'RoC7'!$B$1:$C$161,2,0),0)</f>
        <v>0</v>
      </c>
      <c r="S125" s="111">
        <f>IFERROR(VLOOKUP($B125,'RoC8'!$A$1:$B$161,2,0),0)</f>
        <v>0</v>
      </c>
      <c r="T125" s="112">
        <f>IFERROR(VLOOKUP(S125,'RoC8'!$B$1:$C$161,2,0),0)</f>
        <v>0</v>
      </c>
      <c r="U125" s="111">
        <f>IFERROR(VLOOKUP($B125,'RoC9'!$A$1:$B$161,2,0),0)</f>
        <v>0</v>
      </c>
      <c r="V125" s="112">
        <f>IFERROR(VLOOKUP(U125,'RoC9'!$B$1:$C$161,2,0),0)</f>
        <v>0</v>
      </c>
      <c r="W125" s="111">
        <f>IFERROR(VLOOKUP($B125,'RoC10'!$A$1:$B$161,2,0),0)</f>
        <v>0</v>
      </c>
      <c r="X125" s="112">
        <f>IFERROR(VLOOKUP(W125,'RoC10'!$B$1:$C$161,2,0),0)</f>
        <v>0</v>
      </c>
      <c r="Y125" s="111">
        <f>IFERROR(VLOOKUP($B125,'RoC11'!$A$1:$B$161,2,0),0)</f>
        <v>0</v>
      </c>
      <c r="Z125" s="112">
        <f>IFERROR(VLOOKUP(Y125,'RoC11'!$B$1:$C$161,2,0),0)</f>
        <v>0</v>
      </c>
      <c r="AA125" s="55">
        <f>IFERROR(VLOOKUP($B125,'RoC12'!$A$1:$B$161,2,0),0)</f>
        <v>0</v>
      </c>
      <c r="AB125" s="58">
        <f>IFERROR(VLOOKUP(AA125,'RoC12'!$B$1:$C$161,2,0),0)</f>
        <v>0</v>
      </c>
      <c r="AC125" s="55">
        <f>IFERROR(VLOOKUP($B125,'RoC13'!$A$1:$B$161,2,0),0)</f>
        <v>0</v>
      </c>
      <c r="AD125" s="58">
        <f>IFERROR(VLOOKUP(AC125,'RoC13'!$B$1:$C$161,2,0),0)</f>
        <v>0</v>
      </c>
      <c r="AE125" s="41"/>
      <c r="AF125" s="51">
        <f t="shared" si="2"/>
        <v>0</v>
      </c>
      <c r="AG125" s="112">
        <f>IFERROR(VLOOKUP($AE125,'RoC1'!$A$1:$C$160,3,0),0)</f>
        <v>0</v>
      </c>
      <c r="AH125" s="112">
        <f>IFERROR(VLOOKUP($AE125,'RoC2'!$A$1:$C$160,3,0),0)</f>
        <v>0</v>
      </c>
      <c r="AI125" s="112">
        <f>IFERROR(VLOOKUP($AE125,'RoC3'!$A$1:$C$160,3,0),0)</f>
        <v>0</v>
      </c>
      <c r="AJ125" s="112">
        <f>IFERROR(VLOOKUP($AE125,'RoC4'!$A$1:$C$160,3,0),0)</f>
        <v>0</v>
      </c>
      <c r="AK125" s="112">
        <f>IFERROR(VLOOKUP($AE125,'RoC5'!$A$1:$C$160,3,0),0)</f>
        <v>0</v>
      </c>
      <c r="AL125" s="112">
        <f>IFERROR(VLOOKUP($AE125,'RoC6'!$A$1:$C$160,3,0),0)</f>
        <v>0</v>
      </c>
      <c r="AM125" s="112">
        <f>IFERROR(VLOOKUP($AE125,'RoC7'!$A$1:$C$160,3,0),0)</f>
        <v>0</v>
      </c>
      <c r="AN125" s="112">
        <f>IFERROR(VLOOKUP($AE125,'RoC8'!$A$1:$C$160,3,0),0)</f>
        <v>0</v>
      </c>
      <c r="AO125" s="112">
        <f>IFERROR(VLOOKUP($AE125,'RoC9'!$A$1:$C$160,3,0),0)</f>
        <v>0</v>
      </c>
      <c r="AP125" s="112">
        <f>IFERROR(VLOOKUP($AE125,'RoC10'!$A$1:$C$160,3,0),0)</f>
        <v>0</v>
      </c>
      <c r="AQ125" s="112">
        <f>IFERROR(VLOOKUP($AE125,'RoC11'!$A$1:$C$160,3,0),0)</f>
        <v>0</v>
      </c>
      <c r="AR125" s="58">
        <f>IFERROR(VLOOKUP($AE125,'RoC12'!$A$1:$C$160,3,0),0)</f>
        <v>0</v>
      </c>
      <c r="AS125" s="58">
        <f>IFERROR(VLOOKUP($AE125,'RoC13'!$A$1:$C$160,3,0),0)</f>
        <v>0</v>
      </c>
    </row>
    <row r="126" ht="15.75" customHeight="1">
      <c r="A126" s="41">
        <f t="shared" si="1"/>
        <v>125</v>
      </c>
      <c r="B126" s="41"/>
      <c r="C126" s="51">
        <v>0.0</v>
      </c>
      <c r="D126" s="110"/>
      <c r="E126" s="111" t="str">
        <f>IFERROR(VLOOKUP($B126,'RoC1'!$A$1:$B$160,2,0),"0")</f>
        <v>0</v>
      </c>
      <c r="F126" s="112">
        <f>IFERROR(VLOOKUP(E126,'RoC1'!$B$1:$C$160,2,0),0)</f>
        <v>0</v>
      </c>
      <c r="G126" s="111" t="str">
        <f>IFERROR(VLOOKUP($B126,'RoC2'!$A$1:$B$161,2,0),"0")</f>
        <v>0</v>
      </c>
      <c r="H126" s="112">
        <f>IFERROR(VLOOKUP(G126,'RoC2'!$B$1:$C$161,2,0),0)</f>
        <v>0</v>
      </c>
      <c r="I126" s="111">
        <f>IFERROR(VLOOKUP($B126,'RoC3'!$A$1:$B$161,2,0),0)</f>
        <v>0</v>
      </c>
      <c r="J126" s="112">
        <f>IFERROR(VLOOKUP(I126,'RoC3'!$B$1:$C$161,2,0),0)</f>
        <v>0</v>
      </c>
      <c r="K126" s="111">
        <f>IFERROR(VLOOKUP($B126,'RoC4'!$A$1:$B$161,2,0),0)</f>
        <v>0</v>
      </c>
      <c r="L126" s="112">
        <f>IFERROR(VLOOKUP(K126,'RoC4'!$B$1:$C$161,2,0),0)</f>
        <v>0</v>
      </c>
      <c r="M126" s="111">
        <f>IFERROR(VLOOKUP($B126,'RoC5'!$A$1:$B$161,2,0),0)</f>
        <v>0</v>
      </c>
      <c r="N126" s="112">
        <f>IFERROR(VLOOKUP(M126,'RoC5'!$B$1:$C$161,2,0),0)</f>
        <v>0</v>
      </c>
      <c r="O126" s="111">
        <f>IFERROR(VLOOKUP($B126,'RoC6'!$A$1:$B$161,2,0),0)</f>
        <v>0</v>
      </c>
      <c r="P126" s="112">
        <f>IFERROR(VLOOKUP(O126,'RoC6'!$B$1:$C$161,2,0),0)</f>
        <v>0</v>
      </c>
      <c r="Q126" s="111">
        <f>IFERROR(VLOOKUP($B126,'RoC7'!$A$1:$B$161,2,0),0)</f>
        <v>0</v>
      </c>
      <c r="R126" s="112">
        <f>IFERROR(VLOOKUP(Q126,'RoC7'!$B$1:$C$161,2,0),0)</f>
        <v>0</v>
      </c>
      <c r="S126" s="111">
        <f>IFERROR(VLOOKUP($B126,'RoC8'!$A$1:$B$161,2,0),0)</f>
        <v>0</v>
      </c>
      <c r="T126" s="112">
        <f>IFERROR(VLOOKUP(S126,'RoC8'!$B$1:$C$161,2,0),0)</f>
        <v>0</v>
      </c>
      <c r="U126" s="111">
        <f>IFERROR(VLOOKUP($B126,'RoC9'!$A$1:$B$161,2,0),0)</f>
        <v>0</v>
      </c>
      <c r="V126" s="112">
        <f>IFERROR(VLOOKUP(U126,'RoC9'!$B$1:$C$161,2,0),0)</f>
        <v>0</v>
      </c>
      <c r="W126" s="111">
        <f>IFERROR(VLOOKUP($B126,'RoC10'!$A$1:$B$161,2,0),0)</f>
        <v>0</v>
      </c>
      <c r="X126" s="112">
        <f>IFERROR(VLOOKUP(W126,'RoC10'!$B$1:$C$161,2,0),0)</f>
        <v>0</v>
      </c>
      <c r="Y126" s="111">
        <f>IFERROR(VLOOKUP($B126,'RoC11'!$A$1:$B$161,2,0),0)</f>
        <v>0</v>
      </c>
      <c r="Z126" s="112">
        <f>IFERROR(VLOOKUP(Y126,'RoC11'!$B$1:$C$161,2,0),0)</f>
        <v>0</v>
      </c>
      <c r="AA126" s="55">
        <f>IFERROR(VLOOKUP($B126,'RoC12'!$A$1:$B$161,2,0),0)</f>
        <v>0</v>
      </c>
      <c r="AB126" s="58">
        <f>IFERROR(VLOOKUP(AA126,'RoC12'!$B$1:$C$161,2,0),0)</f>
        <v>0</v>
      </c>
      <c r="AC126" s="55">
        <f>IFERROR(VLOOKUP($B126,'RoC13'!$A$1:$B$161,2,0),0)</f>
        <v>0</v>
      </c>
      <c r="AD126" s="58">
        <f>IFERROR(VLOOKUP(AC126,'RoC13'!$B$1:$C$161,2,0),0)</f>
        <v>0</v>
      </c>
      <c r="AE126" s="41"/>
      <c r="AF126" s="51">
        <f t="shared" si="2"/>
        <v>0</v>
      </c>
      <c r="AG126" s="112">
        <f>IFERROR(VLOOKUP($AE126,'RoC1'!$A$1:$C$160,3,0),0)</f>
        <v>0</v>
      </c>
      <c r="AH126" s="112">
        <f>IFERROR(VLOOKUP($AE126,'RoC2'!$A$1:$C$160,3,0),0)</f>
        <v>0</v>
      </c>
      <c r="AI126" s="112">
        <f>IFERROR(VLOOKUP($AE126,'RoC3'!$A$1:$C$160,3,0),0)</f>
        <v>0</v>
      </c>
      <c r="AJ126" s="112">
        <f>IFERROR(VLOOKUP($AE126,'RoC4'!$A$1:$C$160,3,0),0)</f>
        <v>0</v>
      </c>
      <c r="AK126" s="112">
        <f>IFERROR(VLOOKUP($AE126,'RoC5'!$A$1:$C$160,3,0),0)</f>
        <v>0</v>
      </c>
      <c r="AL126" s="112">
        <f>IFERROR(VLOOKUP($AE126,'RoC6'!$A$1:$C$160,3,0),0)</f>
        <v>0</v>
      </c>
      <c r="AM126" s="112">
        <f>IFERROR(VLOOKUP($AE126,'RoC7'!$A$1:$C$160,3,0),0)</f>
        <v>0</v>
      </c>
      <c r="AN126" s="112">
        <f>IFERROR(VLOOKUP($AE126,'RoC8'!$A$1:$C$160,3,0),0)</f>
        <v>0</v>
      </c>
      <c r="AO126" s="112">
        <f>IFERROR(VLOOKUP($AE126,'RoC9'!$A$1:$C$160,3,0),0)</f>
        <v>0</v>
      </c>
      <c r="AP126" s="112">
        <f>IFERROR(VLOOKUP($AE126,'RoC10'!$A$1:$C$160,3,0),0)</f>
        <v>0</v>
      </c>
      <c r="AQ126" s="112">
        <f>IFERROR(VLOOKUP($AE126,'RoC11'!$A$1:$C$160,3,0),0)</f>
        <v>0</v>
      </c>
      <c r="AR126" s="58">
        <f>IFERROR(VLOOKUP($AE126,'RoC12'!$A$1:$C$160,3,0),0)</f>
        <v>0</v>
      </c>
      <c r="AS126" s="58">
        <f>IFERROR(VLOOKUP($AE126,'RoC13'!$A$1:$C$160,3,0),0)</f>
        <v>0</v>
      </c>
    </row>
    <row r="127" ht="15.75" customHeight="1">
      <c r="A127" s="41">
        <f t="shared" si="1"/>
        <v>126</v>
      </c>
      <c r="B127" s="83"/>
      <c r="C127" s="51">
        <v>0.0</v>
      </c>
      <c r="D127" s="110"/>
      <c r="E127" s="111" t="str">
        <f>IFERROR(VLOOKUP($B127,'RoC1'!$A$1:$B$160,2,0),"0")</f>
        <v>0</v>
      </c>
      <c r="F127" s="112">
        <f>IFERROR(VLOOKUP(E127,'RoC1'!$B$1:$C$160,2,0),0)</f>
        <v>0</v>
      </c>
      <c r="G127" s="111" t="str">
        <f>IFERROR(VLOOKUP($B127,'RoC2'!$A$1:$B$161,2,0),"0")</f>
        <v>0</v>
      </c>
      <c r="H127" s="112">
        <f>IFERROR(VLOOKUP(G127,'RoC2'!$B$1:$C$161,2,0),0)</f>
        <v>0</v>
      </c>
      <c r="I127" s="111">
        <f>IFERROR(VLOOKUP($B127,'RoC3'!$A$1:$B$161,2,0),0)</f>
        <v>0</v>
      </c>
      <c r="J127" s="112">
        <f>IFERROR(VLOOKUP(I127,'RoC3'!$B$1:$C$161,2,0),0)</f>
        <v>0</v>
      </c>
      <c r="K127" s="111">
        <f>IFERROR(VLOOKUP($B127,'RoC4'!$A$1:$B$161,2,0),0)</f>
        <v>0</v>
      </c>
      <c r="L127" s="112">
        <f>IFERROR(VLOOKUP(K127,'RoC4'!$B$1:$C$161,2,0),0)</f>
        <v>0</v>
      </c>
      <c r="M127" s="111">
        <f>IFERROR(VLOOKUP($B127,'RoC5'!$A$1:$B$161,2,0),0)</f>
        <v>0</v>
      </c>
      <c r="N127" s="112">
        <f>IFERROR(VLOOKUP(M127,'RoC5'!$B$1:$C$161,2,0),0)</f>
        <v>0</v>
      </c>
      <c r="O127" s="111">
        <f>IFERROR(VLOOKUP($B127,'RoC6'!$A$1:$B$161,2,0),0)</f>
        <v>0</v>
      </c>
      <c r="P127" s="112">
        <f>IFERROR(VLOOKUP(O127,'RoC6'!$B$1:$C$161,2,0),0)</f>
        <v>0</v>
      </c>
      <c r="Q127" s="111">
        <f>IFERROR(VLOOKUP($B127,'RoC7'!$A$1:$B$161,2,0),0)</f>
        <v>0</v>
      </c>
      <c r="R127" s="112">
        <f>IFERROR(VLOOKUP(Q127,'RoC7'!$B$1:$C$161,2,0),0)</f>
        <v>0</v>
      </c>
      <c r="S127" s="111">
        <f>IFERROR(VLOOKUP($B127,'RoC8'!$A$1:$B$161,2,0),0)</f>
        <v>0</v>
      </c>
      <c r="T127" s="112">
        <f>IFERROR(VLOOKUP(S127,'RoC8'!$B$1:$C$161,2,0),0)</f>
        <v>0</v>
      </c>
      <c r="U127" s="111">
        <f>IFERROR(VLOOKUP($B127,'RoC9'!$A$1:$B$161,2,0),0)</f>
        <v>0</v>
      </c>
      <c r="V127" s="112">
        <f>IFERROR(VLOOKUP(U127,'RoC9'!$B$1:$C$161,2,0),0)</f>
        <v>0</v>
      </c>
      <c r="W127" s="111">
        <f>IFERROR(VLOOKUP($B127,'RoC10'!$A$1:$B$161,2,0),0)</f>
        <v>0</v>
      </c>
      <c r="X127" s="112">
        <f>IFERROR(VLOOKUP(W127,'RoC10'!$B$1:$C$161,2,0),0)</f>
        <v>0</v>
      </c>
      <c r="Y127" s="111">
        <f>IFERROR(VLOOKUP($B127,'RoC11'!$A$1:$B$161,2,0),0)</f>
        <v>0</v>
      </c>
      <c r="Z127" s="112">
        <f>IFERROR(VLOOKUP(Y127,'RoC11'!$B$1:$C$161,2,0),0)</f>
        <v>0</v>
      </c>
      <c r="AA127" s="55">
        <f>IFERROR(VLOOKUP($B127,'RoC12'!$A$1:$B$161,2,0),0)</f>
        <v>0</v>
      </c>
      <c r="AB127" s="58">
        <f>IFERROR(VLOOKUP(AA127,'RoC12'!$B$1:$C$161,2,0),0)</f>
        <v>0</v>
      </c>
      <c r="AC127" s="55">
        <f>IFERROR(VLOOKUP($B127,'RoC13'!$A$1:$B$161,2,0),0)</f>
        <v>0</v>
      </c>
      <c r="AD127" s="58">
        <f>IFERROR(VLOOKUP(AC127,'RoC13'!$B$1:$C$161,2,0),0)</f>
        <v>0</v>
      </c>
      <c r="AE127" s="83"/>
      <c r="AF127" s="51">
        <f t="shared" si="2"/>
        <v>0</v>
      </c>
      <c r="AG127" s="112">
        <f>IFERROR(VLOOKUP($AE127,'RoC1'!$A$1:$C$160,3,0),0)</f>
        <v>0</v>
      </c>
      <c r="AH127" s="112">
        <f>IFERROR(VLOOKUP($AE127,'RoC2'!$A$1:$C$160,3,0),0)</f>
        <v>0</v>
      </c>
      <c r="AI127" s="112">
        <f>IFERROR(VLOOKUP($AE127,'RoC3'!$A$1:$C$160,3,0),0)</f>
        <v>0</v>
      </c>
      <c r="AJ127" s="112">
        <f>IFERROR(VLOOKUP($AE127,'RoC4'!$A$1:$C$160,3,0),0)</f>
        <v>0</v>
      </c>
      <c r="AK127" s="112">
        <f>IFERROR(VLOOKUP($AE127,'RoC5'!$A$1:$C$160,3,0),0)</f>
        <v>0</v>
      </c>
      <c r="AL127" s="112">
        <f>IFERROR(VLOOKUP($AE127,'RoC6'!$A$1:$C$160,3,0),0)</f>
        <v>0</v>
      </c>
      <c r="AM127" s="112">
        <f>IFERROR(VLOOKUP($AE127,'RoC7'!$A$1:$C$160,3,0),0)</f>
        <v>0</v>
      </c>
      <c r="AN127" s="112">
        <f>IFERROR(VLOOKUP($AE127,'RoC8'!$A$1:$C$160,3,0),0)</f>
        <v>0</v>
      </c>
      <c r="AO127" s="112">
        <f>IFERROR(VLOOKUP($AE127,'RoC9'!$A$1:$C$160,3,0),0)</f>
        <v>0</v>
      </c>
      <c r="AP127" s="112">
        <f>IFERROR(VLOOKUP($AE127,'RoC10'!$A$1:$C$160,3,0),0)</f>
        <v>0</v>
      </c>
      <c r="AQ127" s="112">
        <f>IFERROR(VLOOKUP($AE127,'RoC11'!$A$1:$C$160,3,0),0)</f>
        <v>0</v>
      </c>
      <c r="AR127" s="58">
        <f>IFERROR(VLOOKUP($AE127,'RoC12'!$A$1:$C$160,3,0),0)</f>
        <v>0</v>
      </c>
      <c r="AS127" s="58">
        <f>IFERROR(VLOOKUP($AE127,'RoC13'!$A$1:$C$160,3,0),0)</f>
        <v>0</v>
      </c>
    </row>
    <row r="128" ht="15.75" customHeight="1">
      <c r="A128" s="41">
        <f t="shared" si="1"/>
        <v>127</v>
      </c>
      <c r="B128" s="41"/>
      <c r="C128" s="51">
        <v>0.0</v>
      </c>
      <c r="D128" s="110"/>
      <c r="E128" s="111" t="str">
        <f>IFERROR(VLOOKUP($B128,'RoC1'!$A$1:$B$160,2,0),"0")</f>
        <v>0</v>
      </c>
      <c r="F128" s="112">
        <f>IFERROR(VLOOKUP(E128,'RoC1'!$B$1:$C$160,2,0),0)</f>
        <v>0</v>
      </c>
      <c r="G128" s="111" t="str">
        <f>IFERROR(VLOOKUP($B128,'RoC2'!$A$1:$B$161,2,0),"0")</f>
        <v>0</v>
      </c>
      <c r="H128" s="112">
        <f>IFERROR(VLOOKUP(G128,'RoC2'!$B$1:$C$161,2,0),0)</f>
        <v>0</v>
      </c>
      <c r="I128" s="111">
        <f>IFERROR(VLOOKUP($B128,'RoC3'!$A$1:$B$161,2,0),0)</f>
        <v>0</v>
      </c>
      <c r="J128" s="112">
        <f>IFERROR(VLOOKUP(I128,'RoC3'!$B$1:$C$161,2,0),0)</f>
        <v>0</v>
      </c>
      <c r="K128" s="111">
        <f>IFERROR(VLOOKUP($B128,'RoC4'!$A$1:$B$161,2,0),0)</f>
        <v>0</v>
      </c>
      <c r="L128" s="112">
        <f>IFERROR(VLOOKUP(K128,'RoC4'!$B$1:$C$161,2,0),0)</f>
        <v>0</v>
      </c>
      <c r="M128" s="111">
        <f>IFERROR(VLOOKUP($B128,'RoC5'!$A$1:$B$161,2,0),0)</f>
        <v>0</v>
      </c>
      <c r="N128" s="112">
        <f>IFERROR(VLOOKUP(M128,'RoC5'!$B$1:$C$161,2,0),0)</f>
        <v>0</v>
      </c>
      <c r="O128" s="111">
        <f>IFERROR(VLOOKUP($B128,'RoC6'!$A$1:$B$161,2,0),0)</f>
        <v>0</v>
      </c>
      <c r="P128" s="112">
        <f>IFERROR(VLOOKUP(O128,'RoC6'!$B$1:$C$161,2,0),0)</f>
        <v>0</v>
      </c>
      <c r="Q128" s="111">
        <f>IFERROR(VLOOKUP($B128,'RoC7'!$A$1:$B$161,2,0),0)</f>
        <v>0</v>
      </c>
      <c r="R128" s="112">
        <f>IFERROR(VLOOKUP(Q128,'RoC7'!$B$1:$C$161,2,0),0)</f>
        <v>0</v>
      </c>
      <c r="S128" s="111">
        <f>IFERROR(VLOOKUP($B128,'RoC8'!$A$1:$B$161,2,0),0)</f>
        <v>0</v>
      </c>
      <c r="T128" s="112">
        <f>IFERROR(VLOOKUP(S128,'RoC8'!$B$1:$C$161,2,0),0)</f>
        <v>0</v>
      </c>
      <c r="U128" s="111">
        <f>IFERROR(VLOOKUP($B128,'RoC9'!$A$1:$B$161,2,0),0)</f>
        <v>0</v>
      </c>
      <c r="V128" s="112">
        <f>IFERROR(VLOOKUP(U128,'RoC9'!$B$1:$C$161,2,0),0)</f>
        <v>0</v>
      </c>
      <c r="W128" s="111">
        <f>IFERROR(VLOOKUP($B128,'RoC10'!$A$1:$B$161,2,0),0)</f>
        <v>0</v>
      </c>
      <c r="X128" s="112">
        <f>IFERROR(VLOOKUP(W128,'RoC10'!$B$1:$C$161,2,0),0)</f>
        <v>0</v>
      </c>
      <c r="Y128" s="111">
        <f>IFERROR(VLOOKUP($B128,'RoC11'!$A$1:$B$161,2,0),0)</f>
        <v>0</v>
      </c>
      <c r="Z128" s="112">
        <f>IFERROR(VLOOKUP(Y128,'RoC11'!$B$1:$C$161,2,0),0)</f>
        <v>0</v>
      </c>
      <c r="AA128" s="55">
        <f>IFERROR(VLOOKUP($B128,'RoC12'!$A$1:$B$161,2,0),0)</f>
        <v>0</v>
      </c>
      <c r="AB128" s="58">
        <f>IFERROR(VLOOKUP(AA128,'RoC12'!$B$1:$C$161,2,0),0)</f>
        <v>0</v>
      </c>
      <c r="AC128" s="55">
        <f>IFERROR(VLOOKUP($B128,'RoC13'!$A$1:$B$161,2,0),0)</f>
        <v>0</v>
      </c>
      <c r="AD128" s="58">
        <f>IFERROR(VLOOKUP(AC128,'RoC13'!$B$1:$C$161,2,0),0)</f>
        <v>0</v>
      </c>
      <c r="AE128" s="41"/>
      <c r="AF128" s="51">
        <f t="shared" si="2"/>
        <v>0</v>
      </c>
      <c r="AG128" s="112">
        <f>IFERROR(VLOOKUP($AE128,'RoC1'!$A$1:$C$160,3,0),0)</f>
        <v>0</v>
      </c>
      <c r="AH128" s="112">
        <f>IFERROR(VLOOKUP($AE128,'RoC2'!$A$1:$C$160,3,0),0)</f>
        <v>0</v>
      </c>
      <c r="AI128" s="112">
        <f>IFERROR(VLOOKUP($AE128,'RoC3'!$A$1:$C$160,3,0),0)</f>
        <v>0</v>
      </c>
      <c r="AJ128" s="112">
        <f>IFERROR(VLOOKUP($AE128,'RoC4'!$A$1:$C$160,3,0),0)</f>
        <v>0</v>
      </c>
      <c r="AK128" s="112">
        <f>IFERROR(VLOOKUP($AE128,'RoC5'!$A$1:$C$160,3,0),0)</f>
        <v>0</v>
      </c>
      <c r="AL128" s="112">
        <f>IFERROR(VLOOKUP($AE128,'RoC6'!$A$1:$C$160,3,0),0)</f>
        <v>0</v>
      </c>
      <c r="AM128" s="112">
        <f>IFERROR(VLOOKUP($AE128,'RoC7'!$A$1:$C$160,3,0),0)</f>
        <v>0</v>
      </c>
      <c r="AN128" s="112">
        <f>IFERROR(VLOOKUP($AE128,'RoC8'!$A$1:$C$160,3,0),0)</f>
        <v>0</v>
      </c>
      <c r="AO128" s="112">
        <f>IFERROR(VLOOKUP($AE128,'RoC9'!$A$1:$C$160,3,0),0)</f>
        <v>0</v>
      </c>
      <c r="AP128" s="112">
        <f>IFERROR(VLOOKUP($AE128,'RoC10'!$A$1:$C$160,3,0),0)</f>
        <v>0</v>
      </c>
      <c r="AQ128" s="112">
        <f>IFERROR(VLOOKUP($AE128,'RoC11'!$A$1:$C$160,3,0),0)</f>
        <v>0</v>
      </c>
      <c r="AR128" s="58">
        <f>IFERROR(VLOOKUP($AE128,'RoC12'!$A$1:$C$160,3,0),0)</f>
        <v>0</v>
      </c>
      <c r="AS128" s="58">
        <f>IFERROR(VLOOKUP($AE128,'RoC13'!$A$1:$C$160,3,0),0)</f>
        <v>0</v>
      </c>
    </row>
    <row r="129" ht="15.75" customHeight="1">
      <c r="A129" s="41">
        <f t="shared" si="1"/>
        <v>128</v>
      </c>
      <c r="B129" s="41"/>
      <c r="C129" s="51">
        <v>0.0</v>
      </c>
      <c r="D129" s="110"/>
      <c r="E129" s="111" t="str">
        <f>IFERROR(VLOOKUP($B129,'RoC1'!$A$1:$B$160,2,0),"0")</f>
        <v>0</v>
      </c>
      <c r="F129" s="112">
        <f>IFERROR(VLOOKUP(E129,'RoC1'!$B$1:$C$160,2,0),0)</f>
        <v>0</v>
      </c>
      <c r="G129" s="111" t="str">
        <f>IFERROR(VLOOKUP($B129,'RoC2'!$A$1:$B$161,2,0),"0")</f>
        <v>0</v>
      </c>
      <c r="H129" s="112">
        <f>IFERROR(VLOOKUP(G129,'RoC2'!$B$1:$C$161,2,0),0)</f>
        <v>0</v>
      </c>
      <c r="I129" s="111">
        <f>IFERROR(VLOOKUP($B129,'RoC3'!$A$1:$B$161,2,0),0)</f>
        <v>0</v>
      </c>
      <c r="J129" s="112">
        <f>IFERROR(VLOOKUP(I129,'RoC3'!$B$1:$C$161,2,0),0)</f>
        <v>0</v>
      </c>
      <c r="K129" s="111">
        <f>IFERROR(VLOOKUP($B129,'RoC4'!$A$1:$B$161,2,0),0)</f>
        <v>0</v>
      </c>
      <c r="L129" s="112">
        <f>IFERROR(VLOOKUP(K129,'RoC4'!$B$1:$C$161,2,0),0)</f>
        <v>0</v>
      </c>
      <c r="M129" s="111">
        <f>IFERROR(VLOOKUP($B129,'RoC5'!$A$1:$B$161,2,0),0)</f>
        <v>0</v>
      </c>
      <c r="N129" s="112">
        <f>IFERROR(VLOOKUP(M129,'RoC5'!$B$1:$C$161,2,0),0)</f>
        <v>0</v>
      </c>
      <c r="O129" s="111">
        <f>IFERROR(VLOOKUP($B129,'RoC6'!$A$1:$B$161,2,0),0)</f>
        <v>0</v>
      </c>
      <c r="P129" s="112">
        <f>IFERROR(VLOOKUP(O129,'RoC6'!$B$1:$C$161,2,0),0)</f>
        <v>0</v>
      </c>
      <c r="Q129" s="111">
        <f>IFERROR(VLOOKUP($B129,'RoC7'!$A$1:$B$161,2,0),0)</f>
        <v>0</v>
      </c>
      <c r="R129" s="112">
        <f>IFERROR(VLOOKUP(Q129,'RoC7'!$B$1:$C$161,2,0),0)</f>
        <v>0</v>
      </c>
      <c r="S129" s="111">
        <f>IFERROR(VLOOKUP($B129,'RoC8'!$A$1:$B$161,2,0),0)</f>
        <v>0</v>
      </c>
      <c r="T129" s="112">
        <f>IFERROR(VLOOKUP(S129,'RoC8'!$B$1:$C$161,2,0),0)</f>
        <v>0</v>
      </c>
      <c r="U129" s="111">
        <f>IFERROR(VLOOKUP($B129,'RoC9'!$A$1:$B$161,2,0),0)</f>
        <v>0</v>
      </c>
      <c r="V129" s="112">
        <f>IFERROR(VLOOKUP(U129,'RoC9'!$B$1:$C$161,2,0),0)</f>
        <v>0</v>
      </c>
      <c r="W129" s="111">
        <f>IFERROR(VLOOKUP($B129,'RoC10'!$A$1:$B$161,2,0),0)</f>
        <v>0</v>
      </c>
      <c r="X129" s="112">
        <f>IFERROR(VLOOKUP(W129,'RoC10'!$B$1:$C$161,2,0),0)</f>
        <v>0</v>
      </c>
      <c r="Y129" s="111">
        <f>IFERROR(VLOOKUP($B129,'RoC11'!$A$1:$B$161,2,0),0)</f>
        <v>0</v>
      </c>
      <c r="Z129" s="112">
        <f>IFERROR(VLOOKUP(Y129,'RoC11'!$B$1:$C$161,2,0),0)</f>
        <v>0</v>
      </c>
      <c r="AA129" s="55">
        <f>IFERROR(VLOOKUP($B129,'RoC12'!$A$1:$B$161,2,0),0)</f>
        <v>0</v>
      </c>
      <c r="AB129" s="58">
        <f>IFERROR(VLOOKUP(AA129,'RoC12'!$B$1:$C$161,2,0),0)</f>
        <v>0</v>
      </c>
      <c r="AC129" s="55">
        <f>IFERROR(VLOOKUP($B129,'RoC13'!$A$1:$B$161,2,0),0)</f>
        <v>0</v>
      </c>
      <c r="AD129" s="58">
        <f>IFERROR(VLOOKUP(AC129,'RoC13'!$B$1:$C$161,2,0),0)</f>
        <v>0</v>
      </c>
      <c r="AE129" s="41"/>
      <c r="AF129" s="51">
        <f t="shared" si="2"/>
        <v>0</v>
      </c>
      <c r="AG129" s="112">
        <f>IFERROR(VLOOKUP($AE129,'RoC1'!$A$1:$C$160,3,0),0)</f>
        <v>0</v>
      </c>
      <c r="AH129" s="112">
        <f>IFERROR(VLOOKUP($AE129,'RoC2'!$A$1:$C$160,3,0),0)</f>
        <v>0</v>
      </c>
      <c r="AI129" s="112">
        <f>IFERROR(VLOOKUP($AE129,'RoC3'!$A$1:$C$160,3,0),0)</f>
        <v>0</v>
      </c>
      <c r="AJ129" s="112">
        <f>IFERROR(VLOOKUP($AE129,'RoC4'!$A$1:$C$160,3,0),0)</f>
        <v>0</v>
      </c>
      <c r="AK129" s="112">
        <f>IFERROR(VLOOKUP($AE129,'RoC5'!$A$1:$C$160,3,0),0)</f>
        <v>0</v>
      </c>
      <c r="AL129" s="112">
        <f>IFERROR(VLOOKUP($AE129,'RoC6'!$A$1:$C$160,3,0),0)</f>
        <v>0</v>
      </c>
      <c r="AM129" s="112">
        <f>IFERROR(VLOOKUP($AE129,'RoC7'!$A$1:$C$160,3,0),0)</f>
        <v>0</v>
      </c>
      <c r="AN129" s="112">
        <f>IFERROR(VLOOKUP($AE129,'RoC8'!$A$1:$C$160,3,0),0)</f>
        <v>0</v>
      </c>
      <c r="AO129" s="112">
        <f>IFERROR(VLOOKUP($AE129,'RoC9'!$A$1:$C$160,3,0),0)</f>
        <v>0</v>
      </c>
      <c r="AP129" s="112">
        <f>IFERROR(VLOOKUP($AE129,'RoC10'!$A$1:$C$160,3,0),0)</f>
        <v>0</v>
      </c>
      <c r="AQ129" s="112">
        <f>IFERROR(VLOOKUP($AE129,'RoC11'!$A$1:$C$160,3,0),0)</f>
        <v>0</v>
      </c>
      <c r="AR129" s="58">
        <f>IFERROR(VLOOKUP($AE129,'RoC12'!$A$1:$C$160,3,0),0)</f>
        <v>0</v>
      </c>
      <c r="AS129" s="58">
        <f>IFERROR(VLOOKUP($AE129,'RoC13'!$A$1:$C$160,3,0),0)</f>
        <v>0</v>
      </c>
    </row>
    <row r="130" ht="15.75" customHeight="1">
      <c r="A130" s="41">
        <f t="shared" si="1"/>
        <v>129</v>
      </c>
      <c r="B130" s="41"/>
      <c r="C130" s="51">
        <v>0.0</v>
      </c>
      <c r="D130" s="110"/>
      <c r="E130" s="111" t="str">
        <f>IFERROR(VLOOKUP($B130,'RoC1'!$A$1:$B$160,2,0),"0")</f>
        <v>0</v>
      </c>
      <c r="F130" s="112">
        <f>IFERROR(VLOOKUP(E130,'RoC1'!$B$1:$C$160,2,0),0)</f>
        <v>0</v>
      </c>
      <c r="G130" s="111" t="str">
        <f>IFERROR(VLOOKUP($B130,'RoC2'!$A$1:$B$161,2,0),"0")</f>
        <v>0</v>
      </c>
      <c r="H130" s="112">
        <f>IFERROR(VLOOKUP(G130,'RoC2'!$B$1:$C$161,2,0),0)</f>
        <v>0</v>
      </c>
      <c r="I130" s="111">
        <f>IFERROR(VLOOKUP($B130,'RoC3'!$A$1:$B$161,2,0),0)</f>
        <v>0</v>
      </c>
      <c r="J130" s="112">
        <f>IFERROR(VLOOKUP(I130,'RoC3'!$B$1:$C$161,2,0),0)</f>
        <v>0</v>
      </c>
      <c r="K130" s="111">
        <f>IFERROR(VLOOKUP($B130,'RoC4'!$A$1:$B$161,2,0),0)</f>
        <v>0</v>
      </c>
      <c r="L130" s="112">
        <f>IFERROR(VLOOKUP(K130,'RoC4'!$B$1:$C$161,2,0),0)</f>
        <v>0</v>
      </c>
      <c r="M130" s="111">
        <f>IFERROR(VLOOKUP($B130,'RoC5'!$A$1:$B$161,2,0),0)</f>
        <v>0</v>
      </c>
      <c r="N130" s="112">
        <f>IFERROR(VLOOKUP(M130,'RoC5'!$B$1:$C$161,2,0),0)</f>
        <v>0</v>
      </c>
      <c r="O130" s="111">
        <f>IFERROR(VLOOKUP($B130,'RoC6'!$A$1:$B$161,2,0),0)</f>
        <v>0</v>
      </c>
      <c r="P130" s="112">
        <f>IFERROR(VLOOKUP(O130,'RoC6'!$B$1:$C$161,2,0),0)</f>
        <v>0</v>
      </c>
      <c r="Q130" s="111">
        <f>IFERROR(VLOOKUP($B130,'RoC7'!$A$1:$B$161,2,0),0)</f>
        <v>0</v>
      </c>
      <c r="R130" s="112">
        <f>IFERROR(VLOOKUP(Q130,'RoC7'!$B$1:$C$161,2,0),0)</f>
        <v>0</v>
      </c>
      <c r="S130" s="111">
        <f>IFERROR(VLOOKUP($B130,'RoC8'!$A$1:$B$161,2,0),0)</f>
        <v>0</v>
      </c>
      <c r="T130" s="112">
        <f>IFERROR(VLOOKUP(S130,'RoC8'!$B$1:$C$161,2,0),0)</f>
        <v>0</v>
      </c>
      <c r="U130" s="111">
        <f>IFERROR(VLOOKUP($B130,'RoC9'!$A$1:$B$161,2,0),0)</f>
        <v>0</v>
      </c>
      <c r="V130" s="112">
        <f>IFERROR(VLOOKUP(U130,'RoC9'!$B$1:$C$161,2,0),0)</f>
        <v>0</v>
      </c>
      <c r="W130" s="111">
        <f>IFERROR(VLOOKUP($B130,'RoC10'!$A$1:$B$161,2,0),0)</f>
        <v>0</v>
      </c>
      <c r="X130" s="112">
        <f>IFERROR(VLOOKUP(W130,'RoC10'!$B$1:$C$161,2,0),0)</f>
        <v>0</v>
      </c>
      <c r="Y130" s="111">
        <f>IFERROR(VLOOKUP($B130,'RoC11'!$A$1:$B$161,2,0),0)</f>
        <v>0</v>
      </c>
      <c r="Z130" s="112">
        <f>IFERROR(VLOOKUP(Y130,'RoC11'!$B$1:$C$161,2,0),0)</f>
        <v>0</v>
      </c>
      <c r="AA130" s="55">
        <f>IFERROR(VLOOKUP($B130,'RoC12'!$A$1:$B$161,2,0),0)</f>
        <v>0</v>
      </c>
      <c r="AB130" s="58">
        <f>IFERROR(VLOOKUP(AA130,'RoC12'!$B$1:$C$161,2,0),0)</f>
        <v>0</v>
      </c>
      <c r="AC130" s="55">
        <f>IFERROR(VLOOKUP($B130,'RoC13'!$A$1:$B$161,2,0),0)</f>
        <v>0</v>
      </c>
      <c r="AD130" s="58">
        <f>IFERROR(VLOOKUP(AC130,'RoC13'!$B$1:$C$161,2,0),0)</f>
        <v>0</v>
      </c>
      <c r="AE130" s="41"/>
      <c r="AF130" s="51">
        <f t="shared" si="2"/>
        <v>0</v>
      </c>
      <c r="AG130" s="112">
        <f>IFERROR(VLOOKUP($AE130,'RoC1'!$A$1:$C$160,3,0),0)</f>
        <v>0</v>
      </c>
      <c r="AH130" s="112">
        <f>IFERROR(VLOOKUP($AE130,'RoC2'!$A$1:$C$160,3,0),0)</f>
        <v>0</v>
      </c>
      <c r="AI130" s="112">
        <f>IFERROR(VLOOKUP($AE130,'RoC3'!$A$1:$C$160,3,0),0)</f>
        <v>0</v>
      </c>
      <c r="AJ130" s="112">
        <f>IFERROR(VLOOKUP($AE130,'RoC4'!$A$1:$C$160,3,0),0)</f>
        <v>0</v>
      </c>
      <c r="AK130" s="112">
        <f>IFERROR(VLOOKUP($AE130,'RoC5'!$A$1:$C$160,3,0),0)</f>
        <v>0</v>
      </c>
      <c r="AL130" s="112">
        <f>IFERROR(VLOOKUP($AE130,'RoC6'!$A$1:$C$160,3,0),0)</f>
        <v>0</v>
      </c>
      <c r="AM130" s="112">
        <f>IFERROR(VLOOKUP($AE130,'RoC7'!$A$1:$C$160,3,0),0)</f>
        <v>0</v>
      </c>
      <c r="AN130" s="112">
        <f>IFERROR(VLOOKUP($AE130,'RoC8'!$A$1:$C$160,3,0),0)</f>
        <v>0</v>
      </c>
      <c r="AO130" s="112">
        <f>IFERROR(VLOOKUP($AE130,'RoC9'!$A$1:$C$160,3,0),0)</f>
        <v>0</v>
      </c>
      <c r="AP130" s="112">
        <f>IFERROR(VLOOKUP($AE130,'RoC10'!$A$1:$C$160,3,0),0)</f>
        <v>0</v>
      </c>
      <c r="AQ130" s="112">
        <f>IFERROR(VLOOKUP($AE130,'RoC11'!$A$1:$C$160,3,0),0)</f>
        <v>0</v>
      </c>
      <c r="AR130" s="58">
        <f>IFERROR(VLOOKUP($AE130,'RoC12'!$A$1:$C$160,3,0),0)</f>
        <v>0</v>
      </c>
      <c r="AS130" s="58">
        <f>IFERROR(VLOOKUP($AE130,'RoC13'!$A$1:$C$160,3,0),0)</f>
        <v>0</v>
      </c>
    </row>
    <row r="131" ht="15.75" customHeight="1">
      <c r="A131" s="41">
        <f t="shared" si="1"/>
        <v>130</v>
      </c>
      <c r="B131" s="41"/>
      <c r="C131" s="51">
        <v>0.0</v>
      </c>
      <c r="D131" s="51"/>
      <c r="E131" s="55" t="str">
        <f>IFERROR(VLOOKUP($B131,'RoC1'!$A$1:$B$160,2,0),"0")</f>
        <v>0</v>
      </c>
      <c r="F131" s="58">
        <f>IFERROR(VLOOKUP(E131,'RoC1'!$B$1:$C$160,2,0),0)</f>
        <v>0</v>
      </c>
      <c r="G131" s="55" t="str">
        <f>IFERROR(VLOOKUP($B131,'RoC2'!$A$1:$B$161,2,0),"0")</f>
        <v>0</v>
      </c>
      <c r="H131" s="58">
        <f>IFERROR(VLOOKUP(G131,'RoC2'!$B$1:$C$161,2,0),0)</f>
        <v>0</v>
      </c>
      <c r="I131" s="55">
        <f>IFERROR(VLOOKUP($B131,'RoC3'!$A$1:$B$161,2,0),0)</f>
        <v>0</v>
      </c>
      <c r="J131" s="58">
        <f>IFERROR(VLOOKUP(I131,'RoC3'!$B$1:$C$161,2,0),0)</f>
        <v>0</v>
      </c>
      <c r="K131" s="55">
        <f>IFERROR(VLOOKUP($B131,'RoC4'!$A$1:$B$161,2,0),0)</f>
        <v>0</v>
      </c>
      <c r="L131" s="58">
        <f>IFERROR(VLOOKUP(K131,'RoC4'!$B$1:$C$161,2,0),0)</f>
        <v>0</v>
      </c>
      <c r="M131" s="55">
        <f>IFERROR(VLOOKUP($B131,'RoC5'!$A$1:$B$161,2,0),0)</f>
        <v>0</v>
      </c>
      <c r="N131" s="58">
        <f>IFERROR(VLOOKUP(M131,'RoC5'!$B$1:$C$161,2,0),0)</f>
        <v>0</v>
      </c>
      <c r="O131" s="55">
        <f>IFERROR(VLOOKUP($B131,'RoC6'!$A$1:$B$161,2,0),0)</f>
        <v>0</v>
      </c>
      <c r="P131" s="58">
        <f>IFERROR(VLOOKUP(O131,'RoC6'!$B$1:$C$161,2,0),0)</f>
        <v>0</v>
      </c>
      <c r="Q131" s="55">
        <f>IFERROR(VLOOKUP($B131,'RoC7'!$A$1:$B$161,2,0),0)</f>
        <v>0</v>
      </c>
      <c r="R131" s="58">
        <f>IFERROR(VLOOKUP(Q131,'RoC7'!$B$1:$C$161,2,0),0)</f>
        <v>0</v>
      </c>
      <c r="S131" s="55">
        <f>IFERROR(VLOOKUP($B131,'RoC8'!$A$1:$B$161,2,0),0)</f>
        <v>0</v>
      </c>
      <c r="T131" s="58">
        <f>IFERROR(VLOOKUP(S131,'RoC8'!$B$1:$C$161,2,0),0)</f>
        <v>0</v>
      </c>
      <c r="U131" s="55">
        <f>IFERROR(VLOOKUP($B131,'RoC9'!$A$1:$B$161,2,0),0)</f>
        <v>0</v>
      </c>
      <c r="V131" s="58">
        <f>IFERROR(VLOOKUP(U131,'RoC9'!$B$1:$C$161,2,0),0)</f>
        <v>0</v>
      </c>
      <c r="W131" s="55">
        <f>IFERROR(VLOOKUP($B131,'RoC10'!$A$1:$B$161,2,0),0)</f>
        <v>0</v>
      </c>
      <c r="X131" s="58">
        <f>IFERROR(VLOOKUP(W131,'RoC10'!$B$1:$C$161,2,0),0)</f>
        <v>0</v>
      </c>
      <c r="Y131" s="55">
        <f>IFERROR(VLOOKUP($B131,'RoC11'!$A$1:$B$161,2,0),0)</f>
        <v>0</v>
      </c>
      <c r="Z131" s="58">
        <f>IFERROR(VLOOKUP(Y131,'RoC11'!$B$1:$C$161,2,0),0)</f>
        <v>0</v>
      </c>
      <c r="AA131" s="55">
        <f>IFERROR(VLOOKUP($B131,'RoC12'!$A$1:$B$161,2,0),0)</f>
        <v>0</v>
      </c>
      <c r="AB131" s="58">
        <f>IFERROR(VLOOKUP(AA131,'RoC12'!$B$1:$C$161,2,0),0)</f>
        <v>0</v>
      </c>
      <c r="AC131" s="55">
        <f>IFERROR(VLOOKUP($B131,'RoC13'!$A$1:$B$161,2,0),0)</f>
        <v>0</v>
      </c>
      <c r="AD131" s="58">
        <f>IFERROR(VLOOKUP(AC131,'RoC13'!$B$1:$C$161,2,0),0)</f>
        <v>0</v>
      </c>
      <c r="AE131" s="41"/>
      <c r="AF131" s="51">
        <f t="shared" ref="AF131:AF251" si="3">SUM(AG131:AS131)-small((AG131:AS131),1)-small((AG131:AS131),2)</f>
        <v>0</v>
      </c>
      <c r="AG131" s="112">
        <f>IFERROR(VLOOKUP($AE131,'RoC1'!$A$1:$C$160,3,0),0)</f>
        <v>0</v>
      </c>
      <c r="AH131" s="112">
        <f>IFERROR(VLOOKUP($AE131,'RoC2'!$A$1:$C$160,3,0),0)</f>
        <v>0</v>
      </c>
      <c r="AI131" s="112">
        <f>IFERROR(VLOOKUP($AE131,'RoC3'!$A$1:$C$160,3,0),0)</f>
        <v>0</v>
      </c>
      <c r="AJ131" s="112">
        <f>IFERROR(VLOOKUP($AE131,'RoC4'!$A$1:$C$160,3,0),0)</f>
        <v>0</v>
      </c>
      <c r="AK131" s="112">
        <f>IFERROR(VLOOKUP($AE131,'RoC5'!$A$1:$C$160,3,0),0)</f>
        <v>0</v>
      </c>
      <c r="AL131" s="112">
        <f>IFERROR(VLOOKUP($AE131,'RoC6'!$A$1:$C$160,3,0),0)</f>
        <v>0</v>
      </c>
      <c r="AM131" s="112">
        <f>IFERROR(VLOOKUP($AE131,'RoC7'!$A$1:$C$160,3,0),0)</f>
        <v>0</v>
      </c>
      <c r="AN131" s="112">
        <f>IFERROR(VLOOKUP($AE131,'RoC8'!$A$1:$C$160,3,0),0)</f>
        <v>0</v>
      </c>
      <c r="AO131" s="112">
        <f>IFERROR(VLOOKUP($AE131,'RoC9'!$A$1:$C$160,3,0),0)</f>
        <v>0</v>
      </c>
      <c r="AP131" s="112">
        <f>IFERROR(VLOOKUP($AE131,'RoC10'!$A$1:$C$160,3,0),0)</f>
        <v>0</v>
      </c>
      <c r="AQ131" s="112">
        <f>IFERROR(VLOOKUP($AE131,'RoC11'!$A$1:$C$160,3,0),0)</f>
        <v>0</v>
      </c>
      <c r="AR131" s="58">
        <f>IFERROR(VLOOKUP($AE131,'RoC12'!$A$1:$C$160,3,0),0)</f>
        <v>0</v>
      </c>
      <c r="AS131" s="58">
        <f>IFERROR(VLOOKUP($AE131,'RoC13'!$A$1:$C$160,3,0),0)</f>
        <v>0</v>
      </c>
    </row>
    <row r="132" ht="15.75" customHeight="1">
      <c r="A132" s="41">
        <f t="shared" si="1"/>
        <v>131</v>
      </c>
      <c r="B132" s="41"/>
      <c r="C132" s="51">
        <v>0.0</v>
      </c>
      <c r="D132" s="110"/>
      <c r="E132" s="111" t="str">
        <f>IFERROR(VLOOKUP($B132,'RoC1'!$A$1:$B$160,2,0),"0")</f>
        <v>0</v>
      </c>
      <c r="F132" s="112">
        <f>IFERROR(VLOOKUP(E132,'RoC1'!$B$1:$C$160,2,0),0)</f>
        <v>0</v>
      </c>
      <c r="G132" s="111" t="str">
        <f>IFERROR(VLOOKUP($B132,'RoC2'!$A$1:$B$161,2,0),"0")</f>
        <v>0</v>
      </c>
      <c r="H132" s="112">
        <f>IFERROR(VLOOKUP(G132,'RoC2'!$B$1:$C$161,2,0),0)</f>
        <v>0</v>
      </c>
      <c r="I132" s="111">
        <f>IFERROR(VLOOKUP($B132,'RoC3'!$A$1:$B$161,2,0),0)</f>
        <v>0</v>
      </c>
      <c r="J132" s="112">
        <f>IFERROR(VLOOKUP(I132,'RoC3'!$B$1:$C$161,2,0),0)</f>
        <v>0</v>
      </c>
      <c r="K132" s="111">
        <f>IFERROR(VLOOKUP($B132,'RoC4'!$A$1:$B$161,2,0),0)</f>
        <v>0</v>
      </c>
      <c r="L132" s="112">
        <f>IFERROR(VLOOKUP(K132,'RoC4'!$B$1:$C$161,2,0),0)</f>
        <v>0</v>
      </c>
      <c r="M132" s="111">
        <f>IFERROR(VLOOKUP($B132,'RoC5'!$A$1:$B$161,2,0),0)</f>
        <v>0</v>
      </c>
      <c r="N132" s="112">
        <f>IFERROR(VLOOKUP(M132,'RoC5'!$B$1:$C$161,2,0),0)</f>
        <v>0</v>
      </c>
      <c r="O132" s="111">
        <f>IFERROR(VLOOKUP($B132,'RoC6'!$A$1:$B$161,2,0),0)</f>
        <v>0</v>
      </c>
      <c r="P132" s="112">
        <f>IFERROR(VLOOKUP(O132,'RoC6'!$B$1:$C$161,2,0),0)</f>
        <v>0</v>
      </c>
      <c r="Q132" s="111">
        <f>IFERROR(VLOOKUP($B132,'RoC7'!$A$1:$B$161,2,0),0)</f>
        <v>0</v>
      </c>
      <c r="R132" s="112">
        <f>IFERROR(VLOOKUP(Q132,'RoC7'!$B$1:$C$161,2,0),0)</f>
        <v>0</v>
      </c>
      <c r="S132" s="111">
        <f>IFERROR(VLOOKUP($B132,'RoC8'!$A$1:$B$161,2,0),0)</f>
        <v>0</v>
      </c>
      <c r="T132" s="112">
        <f>IFERROR(VLOOKUP(S132,'RoC8'!$B$1:$C$161,2,0),0)</f>
        <v>0</v>
      </c>
      <c r="U132" s="111">
        <f>IFERROR(VLOOKUP($B132,'RoC9'!$A$1:$B$161,2,0),0)</f>
        <v>0</v>
      </c>
      <c r="V132" s="112">
        <f>IFERROR(VLOOKUP(U132,'RoC9'!$B$1:$C$161,2,0),0)</f>
        <v>0</v>
      </c>
      <c r="W132" s="111">
        <f>IFERROR(VLOOKUP($B132,'RoC10'!$A$1:$B$161,2,0),0)</f>
        <v>0</v>
      </c>
      <c r="X132" s="112">
        <f>IFERROR(VLOOKUP(W132,'RoC10'!$B$1:$C$161,2,0),0)</f>
        <v>0</v>
      </c>
      <c r="Y132" s="111">
        <f>IFERROR(VLOOKUP($B132,'RoC11'!$A$1:$B$161,2,0),0)</f>
        <v>0</v>
      </c>
      <c r="Z132" s="112">
        <f>IFERROR(VLOOKUP(Y132,'RoC11'!$B$1:$C$161,2,0),0)</f>
        <v>0</v>
      </c>
      <c r="AA132" s="55">
        <f>IFERROR(VLOOKUP($B132,'RoC12'!$A$1:$B$161,2,0),0)</f>
        <v>0</v>
      </c>
      <c r="AB132" s="58">
        <f>IFERROR(VLOOKUP(AA132,'RoC12'!$B$1:$C$161,2,0),0)</f>
        <v>0</v>
      </c>
      <c r="AC132" s="55">
        <f>IFERROR(VLOOKUP($B132,'RoC13'!$A$1:$B$161,2,0),0)</f>
        <v>0</v>
      </c>
      <c r="AD132" s="58">
        <f>IFERROR(VLOOKUP(AC132,'RoC13'!$B$1:$C$161,2,0),0)</f>
        <v>0</v>
      </c>
      <c r="AE132" s="41"/>
      <c r="AF132" s="51">
        <f t="shared" si="3"/>
        <v>0</v>
      </c>
      <c r="AG132" s="112">
        <f>IFERROR(VLOOKUP($AE132,'RoC1'!$A$1:$C$160,3,0),0)</f>
        <v>0</v>
      </c>
      <c r="AH132" s="112">
        <f>IFERROR(VLOOKUP($AE132,'RoC2'!$A$1:$C$160,3,0),0)</f>
        <v>0</v>
      </c>
      <c r="AI132" s="112">
        <f>IFERROR(VLOOKUP($AE132,'RoC3'!$A$1:$C$160,3,0),0)</f>
        <v>0</v>
      </c>
      <c r="AJ132" s="112">
        <f>IFERROR(VLOOKUP($AE132,'RoC4'!$A$1:$C$160,3,0),0)</f>
        <v>0</v>
      </c>
      <c r="AK132" s="112">
        <f>IFERROR(VLOOKUP($AE132,'RoC5'!$A$1:$C$160,3,0),0)</f>
        <v>0</v>
      </c>
      <c r="AL132" s="112">
        <f>IFERROR(VLOOKUP($AE132,'RoC6'!$A$1:$C$160,3,0),0)</f>
        <v>0</v>
      </c>
      <c r="AM132" s="112">
        <f>IFERROR(VLOOKUP($AE132,'RoC7'!$A$1:$C$160,3,0),0)</f>
        <v>0</v>
      </c>
      <c r="AN132" s="112">
        <f>IFERROR(VLOOKUP($AE132,'RoC8'!$A$1:$C$160,3,0),0)</f>
        <v>0</v>
      </c>
      <c r="AO132" s="112">
        <f>IFERROR(VLOOKUP($AE132,'RoC9'!$A$1:$C$160,3,0),0)</f>
        <v>0</v>
      </c>
      <c r="AP132" s="112">
        <f>IFERROR(VLOOKUP($AE132,'RoC10'!$A$1:$C$160,3,0),0)</f>
        <v>0</v>
      </c>
      <c r="AQ132" s="112">
        <f>IFERROR(VLOOKUP($AE132,'RoC11'!$A$1:$C$160,3,0),0)</f>
        <v>0</v>
      </c>
      <c r="AR132" s="58">
        <f>IFERROR(VLOOKUP($AE132,'RoC12'!$A$1:$C$160,3,0),0)</f>
        <v>0</v>
      </c>
      <c r="AS132" s="58">
        <f>IFERROR(VLOOKUP($AE132,'RoC13'!$A$1:$C$160,3,0),0)</f>
        <v>0</v>
      </c>
    </row>
    <row r="133" ht="15.75" customHeight="1">
      <c r="A133" s="41">
        <f t="shared" si="1"/>
        <v>132</v>
      </c>
      <c r="B133" s="41"/>
      <c r="C133" s="51">
        <v>0.0</v>
      </c>
      <c r="D133" s="51"/>
      <c r="E133" s="55" t="str">
        <f>IFERROR(VLOOKUP($B133,'RoC1'!$A$1:$B$160,2,0),"0")</f>
        <v>0</v>
      </c>
      <c r="F133" s="58">
        <f>IFERROR(VLOOKUP(E133,'RoC1'!$B$1:$C$160,2,0),0)</f>
        <v>0</v>
      </c>
      <c r="G133" s="55" t="str">
        <f>IFERROR(VLOOKUP($B133,'RoC2'!$A$1:$B$161,2,0),"0")</f>
        <v>0</v>
      </c>
      <c r="H133" s="58">
        <f>IFERROR(VLOOKUP(G133,'RoC2'!$B$1:$C$161,2,0),0)</f>
        <v>0</v>
      </c>
      <c r="I133" s="55">
        <f>IFERROR(VLOOKUP($B133,'RoC3'!$A$1:$B$161,2,0),0)</f>
        <v>0</v>
      </c>
      <c r="J133" s="58">
        <f>IFERROR(VLOOKUP(I133,'RoC3'!$B$1:$C$161,2,0),0)</f>
        <v>0</v>
      </c>
      <c r="K133" s="55">
        <f>IFERROR(VLOOKUP($B133,'RoC4'!$A$1:$B$161,2,0),0)</f>
        <v>0</v>
      </c>
      <c r="L133" s="58">
        <f>IFERROR(VLOOKUP(K133,'RoC4'!$B$1:$C$161,2,0),0)</f>
        <v>0</v>
      </c>
      <c r="M133" s="55">
        <f>IFERROR(VLOOKUP($B133,'RoC5'!$A$1:$B$161,2,0),0)</f>
        <v>0</v>
      </c>
      <c r="N133" s="58">
        <f>IFERROR(VLOOKUP(M133,'RoC5'!$B$1:$C$161,2,0),0)</f>
        <v>0</v>
      </c>
      <c r="O133" s="55">
        <f>IFERROR(VLOOKUP($B133,'RoC6'!$A$1:$B$161,2,0),0)</f>
        <v>0</v>
      </c>
      <c r="P133" s="58">
        <f>IFERROR(VLOOKUP(O133,'RoC6'!$B$1:$C$161,2,0),0)</f>
        <v>0</v>
      </c>
      <c r="Q133" s="55">
        <f>IFERROR(VLOOKUP($B133,'RoC7'!$A$1:$B$161,2,0),0)</f>
        <v>0</v>
      </c>
      <c r="R133" s="58">
        <f>IFERROR(VLOOKUP(Q133,'RoC7'!$B$1:$C$161,2,0),0)</f>
        <v>0</v>
      </c>
      <c r="S133" s="55">
        <f>IFERROR(VLOOKUP($B133,'RoC8'!$A$1:$B$161,2,0),0)</f>
        <v>0</v>
      </c>
      <c r="T133" s="58">
        <f>IFERROR(VLOOKUP(S133,'RoC8'!$B$1:$C$161,2,0),0)</f>
        <v>0</v>
      </c>
      <c r="U133" s="55">
        <f>IFERROR(VLOOKUP($B133,'RoC9'!$A$1:$B$161,2,0),0)</f>
        <v>0</v>
      </c>
      <c r="V133" s="58">
        <f>IFERROR(VLOOKUP(U133,'RoC9'!$B$1:$C$161,2,0),0)</f>
        <v>0</v>
      </c>
      <c r="W133" s="55">
        <f>IFERROR(VLOOKUP($B133,'RoC10'!$A$1:$B$161,2,0),0)</f>
        <v>0</v>
      </c>
      <c r="X133" s="58">
        <f>IFERROR(VLOOKUP(W133,'RoC10'!$B$1:$C$161,2,0),0)</f>
        <v>0</v>
      </c>
      <c r="Y133" s="55">
        <f>IFERROR(VLOOKUP($B133,'RoC11'!$A$1:$B$161,2,0),0)</f>
        <v>0</v>
      </c>
      <c r="Z133" s="58">
        <f>IFERROR(VLOOKUP(Y133,'RoC11'!$B$1:$C$161,2,0),0)</f>
        <v>0</v>
      </c>
      <c r="AA133" s="55">
        <f>IFERROR(VLOOKUP($B133,'RoC12'!$A$1:$B$161,2,0),0)</f>
        <v>0</v>
      </c>
      <c r="AB133" s="58">
        <f>IFERROR(VLOOKUP(AA133,'RoC12'!$B$1:$C$161,2,0),0)</f>
        <v>0</v>
      </c>
      <c r="AC133" s="55">
        <f>IFERROR(VLOOKUP($B133,'RoC13'!$A$1:$B$161,2,0),0)</f>
        <v>0</v>
      </c>
      <c r="AD133" s="58">
        <f>IFERROR(VLOOKUP(AC133,'RoC13'!$B$1:$C$161,2,0),0)</f>
        <v>0</v>
      </c>
      <c r="AE133" s="41"/>
      <c r="AF133" s="51">
        <f t="shared" si="3"/>
        <v>0</v>
      </c>
      <c r="AG133" s="112">
        <f>IFERROR(VLOOKUP($AE133,'RoC1'!$A$1:$C$160,3,0),0)</f>
        <v>0</v>
      </c>
      <c r="AH133" s="112">
        <f>IFERROR(VLOOKUP($AE133,'RoC2'!$A$1:$C$160,3,0),0)</f>
        <v>0</v>
      </c>
      <c r="AI133" s="112">
        <f>IFERROR(VLOOKUP($AE133,'RoC3'!$A$1:$C$160,3,0),0)</f>
        <v>0</v>
      </c>
      <c r="AJ133" s="112">
        <f>IFERROR(VLOOKUP($AE133,'RoC4'!$A$1:$C$160,3,0),0)</f>
        <v>0</v>
      </c>
      <c r="AK133" s="112">
        <f>IFERROR(VLOOKUP($AE133,'RoC5'!$A$1:$C$160,3,0),0)</f>
        <v>0</v>
      </c>
      <c r="AL133" s="112">
        <f>IFERROR(VLOOKUP($AE133,'RoC6'!$A$1:$C$160,3,0),0)</f>
        <v>0</v>
      </c>
      <c r="AM133" s="112">
        <f>IFERROR(VLOOKUP($AE133,'RoC7'!$A$1:$C$160,3,0),0)</f>
        <v>0</v>
      </c>
      <c r="AN133" s="112">
        <f>IFERROR(VLOOKUP($AE133,'RoC8'!$A$1:$C$160,3,0),0)</f>
        <v>0</v>
      </c>
      <c r="AO133" s="112">
        <f>IFERROR(VLOOKUP($AE133,'RoC9'!$A$1:$C$160,3,0),0)</f>
        <v>0</v>
      </c>
      <c r="AP133" s="112">
        <f>IFERROR(VLOOKUP($AE133,'RoC10'!$A$1:$C$160,3,0),0)</f>
        <v>0</v>
      </c>
      <c r="AQ133" s="112">
        <f>IFERROR(VLOOKUP($AE133,'RoC11'!$A$1:$C$160,3,0),0)</f>
        <v>0</v>
      </c>
      <c r="AR133" s="58">
        <f>IFERROR(VLOOKUP($AE133,'RoC12'!$A$1:$C$160,3,0),0)</f>
        <v>0</v>
      </c>
      <c r="AS133" s="58">
        <f>IFERROR(VLOOKUP($AE133,'RoC13'!$A$1:$C$160,3,0),0)</f>
        <v>0</v>
      </c>
    </row>
    <row r="134" ht="15.75" customHeight="1">
      <c r="A134" s="41">
        <f t="shared" si="1"/>
        <v>133</v>
      </c>
      <c r="B134" s="41"/>
      <c r="C134" s="51">
        <v>0.0</v>
      </c>
      <c r="D134" s="110"/>
      <c r="E134" s="111" t="str">
        <f>IFERROR(VLOOKUP($B134,'RoC1'!$A$1:$B$160,2,0),"0")</f>
        <v>0</v>
      </c>
      <c r="F134" s="112">
        <f>IFERROR(VLOOKUP(E134,'RoC1'!$B$1:$C$160,2,0),0)</f>
        <v>0</v>
      </c>
      <c r="G134" s="111" t="str">
        <f>IFERROR(VLOOKUP($B134,'RoC2'!$A$1:$B$161,2,0),"0")</f>
        <v>0</v>
      </c>
      <c r="H134" s="112">
        <f>IFERROR(VLOOKUP(G134,'RoC2'!$B$1:$C$161,2,0),0)</f>
        <v>0</v>
      </c>
      <c r="I134" s="111">
        <f>IFERROR(VLOOKUP($B134,'RoC3'!$A$1:$B$161,2,0),0)</f>
        <v>0</v>
      </c>
      <c r="J134" s="112">
        <f>IFERROR(VLOOKUP(I134,'RoC3'!$B$1:$C$161,2,0),0)</f>
        <v>0</v>
      </c>
      <c r="K134" s="111">
        <f>IFERROR(VLOOKUP($B134,'RoC4'!$A$1:$B$161,2,0),0)</f>
        <v>0</v>
      </c>
      <c r="L134" s="112">
        <f>IFERROR(VLOOKUP(K134,'RoC4'!$B$1:$C$161,2,0),0)</f>
        <v>0</v>
      </c>
      <c r="M134" s="111">
        <f>IFERROR(VLOOKUP($B134,'RoC5'!$A$1:$B$161,2,0),0)</f>
        <v>0</v>
      </c>
      <c r="N134" s="112">
        <f>IFERROR(VLOOKUP(M134,'RoC5'!$B$1:$C$161,2,0),0)</f>
        <v>0</v>
      </c>
      <c r="O134" s="111">
        <f>IFERROR(VLOOKUP($B134,'RoC6'!$A$1:$B$161,2,0),0)</f>
        <v>0</v>
      </c>
      <c r="P134" s="112">
        <f>IFERROR(VLOOKUP(O134,'RoC6'!$B$1:$C$161,2,0),0)</f>
        <v>0</v>
      </c>
      <c r="Q134" s="111">
        <f>IFERROR(VLOOKUP($B134,'RoC7'!$A$1:$B$161,2,0),0)</f>
        <v>0</v>
      </c>
      <c r="R134" s="112">
        <f>IFERROR(VLOOKUP(Q134,'RoC7'!$B$1:$C$161,2,0),0)</f>
        <v>0</v>
      </c>
      <c r="S134" s="111">
        <f>IFERROR(VLOOKUP($B134,'RoC8'!$A$1:$B$161,2,0),0)</f>
        <v>0</v>
      </c>
      <c r="T134" s="112">
        <f>IFERROR(VLOOKUP(S134,'RoC8'!$B$1:$C$161,2,0),0)</f>
        <v>0</v>
      </c>
      <c r="U134" s="111">
        <f>IFERROR(VLOOKUP($B134,'RoC9'!$A$1:$B$161,2,0),0)</f>
        <v>0</v>
      </c>
      <c r="V134" s="112">
        <f>IFERROR(VLOOKUP(U134,'RoC9'!$B$1:$C$161,2,0),0)</f>
        <v>0</v>
      </c>
      <c r="W134" s="111">
        <f>IFERROR(VLOOKUP($B134,'RoC10'!$A$1:$B$161,2,0),0)</f>
        <v>0</v>
      </c>
      <c r="X134" s="112">
        <f>IFERROR(VLOOKUP(W134,'RoC10'!$B$1:$C$161,2,0),0)</f>
        <v>0</v>
      </c>
      <c r="Y134" s="111">
        <f>IFERROR(VLOOKUP($B134,'RoC11'!$A$1:$B$161,2,0),0)</f>
        <v>0</v>
      </c>
      <c r="Z134" s="112">
        <f>IFERROR(VLOOKUP(Y134,'RoC11'!$B$1:$C$161,2,0),0)</f>
        <v>0</v>
      </c>
      <c r="AA134" s="55">
        <f>IFERROR(VLOOKUP($B134,'RoC12'!$A$1:$B$161,2,0),0)</f>
        <v>0</v>
      </c>
      <c r="AB134" s="58">
        <f>IFERROR(VLOOKUP(AA134,'RoC12'!$B$1:$C$161,2,0),0)</f>
        <v>0</v>
      </c>
      <c r="AC134" s="55">
        <f>IFERROR(VLOOKUP($B134,'RoC13'!$A$1:$B$161,2,0),0)</f>
        <v>0</v>
      </c>
      <c r="AD134" s="58">
        <f>IFERROR(VLOOKUP(AC134,'RoC13'!$B$1:$C$161,2,0),0)</f>
        <v>0</v>
      </c>
      <c r="AE134" s="41"/>
      <c r="AF134" s="51">
        <f t="shared" si="3"/>
        <v>0</v>
      </c>
      <c r="AG134" s="112">
        <f>IFERROR(VLOOKUP($AE134,'RoC1'!$A$1:$C$160,3,0),0)</f>
        <v>0</v>
      </c>
      <c r="AH134" s="112">
        <f>IFERROR(VLOOKUP($AE134,'RoC2'!$A$1:$C$160,3,0),0)</f>
        <v>0</v>
      </c>
      <c r="AI134" s="112">
        <f>IFERROR(VLOOKUP($AE134,'RoC3'!$A$1:$C$160,3,0),0)</f>
        <v>0</v>
      </c>
      <c r="AJ134" s="112">
        <f>IFERROR(VLOOKUP($AE134,'RoC4'!$A$1:$C$160,3,0),0)</f>
        <v>0</v>
      </c>
      <c r="AK134" s="112">
        <f>IFERROR(VLOOKUP($AE134,'RoC5'!$A$1:$C$160,3,0),0)</f>
        <v>0</v>
      </c>
      <c r="AL134" s="112">
        <f>IFERROR(VLOOKUP($AE134,'RoC6'!$A$1:$C$160,3,0),0)</f>
        <v>0</v>
      </c>
      <c r="AM134" s="112">
        <f>IFERROR(VLOOKUP($AE134,'RoC7'!$A$1:$C$160,3,0),0)</f>
        <v>0</v>
      </c>
      <c r="AN134" s="112">
        <f>IFERROR(VLOOKUP($AE134,'RoC8'!$A$1:$C$160,3,0),0)</f>
        <v>0</v>
      </c>
      <c r="AO134" s="112">
        <f>IFERROR(VLOOKUP($AE134,'RoC9'!$A$1:$C$160,3,0),0)</f>
        <v>0</v>
      </c>
      <c r="AP134" s="112">
        <f>IFERROR(VLOOKUP($AE134,'RoC10'!$A$1:$C$160,3,0),0)</f>
        <v>0</v>
      </c>
      <c r="AQ134" s="112">
        <f>IFERROR(VLOOKUP($AE134,'RoC11'!$A$1:$C$160,3,0),0)</f>
        <v>0</v>
      </c>
      <c r="AR134" s="58">
        <f>IFERROR(VLOOKUP($AE134,'RoC12'!$A$1:$C$160,3,0),0)</f>
        <v>0</v>
      </c>
      <c r="AS134" s="58">
        <f>IFERROR(VLOOKUP($AE134,'RoC13'!$A$1:$C$160,3,0),0)</f>
        <v>0</v>
      </c>
    </row>
    <row r="135" ht="15.75" customHeight="1">
      <c r="A135" s="41">
        <f t="shared" si="1"/>
        <v>134</v>
      </c>
      <c r="B135" s="89"/>
      <c r="C135" s="51">
        <v>0.0</v>
      </c>
      <c r="D135" s="110"/>
      <c r="E135" s="111" t="str">
        <f>IFERROR(VLOOKUP($B135,'RoC1'!$A$1:$B$160,2,0),"0")</f>
        <v>0</v>
      </c>
      <c r="F135" s="112">
        <f>IFERROR(VLOOKUP(E135,'RoC1'!$B$1:$C$160,2,0),0)</f>
        <v>0</v>
      </c>
      <c r="G135" s="111" t="str">
        <f>IFERROR(VLOOKUP($B135,'RoC2'!$A$1:$B$161,2,0),"0")</f>
        <v>0</v>
      </c>
      <c r="H135" s="112">
        <f>IFERROR(VLOOKUP(G135,'RoC2'!$B$1:$C$161,2,0),0)</f>
        <v>0</v>
      </c>
      <c r="I135" s="111">
        <f>IFERROR(VLOOKUP($B135,'RoC3'!$A$1:$B$161,2,0),0)</f>
        <v>0</v>
      </c>
      <c r="J135" s="112">
        <f>IFERROR(VLOOKUP(I135,'RoC3'!$B$1:$C$161,2,0),0)</f>
        <v>0</v>
      </c>
      <c r="K135" s="111">
        <f>IFERROR(VLOOKUP($B135,'RoC4'!$A$1:$B$161,2,0),0)</f>
        <v>0</v>
      </c>
      <c r="L135" s="112">
        <f>IFERROR(VLOOKUP(K135,'RoC4'!$B$1:$C$161,2,0),0)</f>
        <v>0</v>
      </c>
      <c r="M135" s="111">
        <f>IFERROR(VLOOKUP($B135,'RoC5'!$A$1:$B$161,2,0),0)</f>
        <v>0</v>
      </c>
      <c r="N135" s="112">
        <f>IFERROR(VLOOKUP(M135,'RoC5'!$B$1:$C$161,2,0),0)</f>
        <v>0</v>
      </c>
      <c r="O135" s="111">
        <f>IFERROR(VLOOKUP($B135,'RoC6'!$A$1:$B$161,2,0),0)</f>
        <v>0</v>
      </c>
      <c r="P135" s="112">
        <f>IFERROR(VLOOKUP(O135,'RoC6'!$B$1:$C$161,2,0),0)</f>
        <v>0</v>
      </c>
      <c r="Q135" s="111">
        <f>IFERROR(VLOOKUP($B135,'RoC7'!$A$1:$B$161,2,0),0)</f>
        <v>0</v>
      </c>
      <c r="R135" s="112">
        <f>IFERROR(VLOOKUP(Q135,'RoC7'!$B$1:$C$161,2,0),0)</f>
        <v>0</v>
      </c>
      <c r="S135" s="111">
        <f>IFERROR(VLOOKUP($B135,'RoC8'!$A$1:$B$161,2,0),0)</f>
        <v>0</v>
      </c>
      <c r="T135" s="112">
        <f>IFERROR(VLOOKUP(S135,'RoC8'!$B$1:$C$161,2,0),0)</f>
        <v>0</v>
      </c>
      <c r="U135" s="111">
        <f>IFERROR(VLOOKUP($B135,'RoC9'!$A$1:$B$161,2,0),0)</f>
        <v>0</v>
      </c>
      <c r="V135" s="112">
        <f>IFERROR(VLOOKUP(U135,'RoC9'!$B$1:$C$161,2,0),0)</f>
        <v>0</v>
      </c>
      <c r="W135" s="111">
        <f>IFERROR(VLOOKUP($B135,'RoC10'!$A$1:$B$161,2,0),0)</f>
        <v>0</v>
      </c>
      <c r="X135" s="112">
        <f>IFERROR(VLOOKUP(W135,'RoC10'!$B$1:$C$161,2,0),0)</f>
        <v>0</v>
      </c>
      <c r="Y135" s="111">
        <f>IFERROR(VLOOKUP($B135,'RoC11'!$A$1:$B$161,2,0),0)</f>
        <v>0</v>
      </c>
      <c r="Z135" s="112">
        <f>IFERROR(VLOOKUP(Y135,'RoC11'!$B$1:$C$161,2,0),0)</f>
        <v>0</v>
      </c>
      <c r="AA135" s="55">
        <f>IFERROR(VLOOKUP($B135,'RoC12'!$A$1:$B$161,2,0),0)</f>
        <v>0</v>
      </c>
      <c r="AB135" s="58">
        <f>IFERROR(VLOOKUP(AA135,'RoC12'!$B$1:$C$161,2,0),0)</f>
        <v>0</v>
      </c>
      <c r="AC135" s="55">
        <f>IFERROR(VLOOKUP($B135,'RoC13'!$A$1:$B$161,2,0),0)</f>
        <v>0</v>
      </c>
      <c r="AD135" s="58">
        <f>IFERROR(VLOOKUP(AC135,'RoC13'!$B$1:$C$161,2,0),0)</f>
        <v>0</v>
      </c>
      <c r="AE135" s="89"/>
      <c r="AF135" s="51">
        <f t="shared" si="3"/>
        <v>0</v>
      </c>
      <c r="AG135" s="112">
        <f>IFERROR(VLOOKUP($AE135,'RoC1'!$A$1:$C$160,3,0),0)</f>
        <v>0</v>
      </c>
      <c r="AH135" s="112">
        <f>IFERROR(VLOOKUP($AE135,'RoC2'!$A$1:$C$160,3,0),0)</f>
        <v>0</v>
      </c>
      <c r="AI135" s="112">
        <f>IFERROR(VLOOKUP($AE135,'RoC3'!$A$1:$C$160,3,0),0)</f>
        <v>0</v>
      </c>
      <c r="AJ135" s="112">
        <f>IFERROR(VLOOKUP($AE135,'RoC4'!$A$1:$C$160,3,0),0)</f>
        <v>0</v>
      </c>
      <c r="AK135" s="112">
        <f>IFERROR(VLOOKUP($AE135,'RoC5'!$A$1:$C$160,3,0),0)</f>
        <v>0</v>
      </c>
      <c r="AL135" s="112">
        <f>IFERROR(VLOOKUP($AE135,'RoC6'!$A$1:$C$160,3,0),0)</f>
        <v>0</v>
      </c>
      <c r="AM135" s="112">
        <f>IFERROR(VLOOKUP($AE135,'RoC7'!$A$1:$C$160,3,0),0)</f>
        <v>0</v>
      </c>
      <c r="AN135" s="112">
        <f>IFERROR(VLOOKUP($AE135,'RoC8'!$A$1:$C$160,3,0),0)</f>
        <v>0</v>
      </c>
      <c r="AO135" s="112">
        <f>IFERROR(VLOOKUP($AE135,'RoC9'!$A$1:$C$160,3,0),0)</f>
        <v>0</v>
      </c>
      <c r="AP135" s="112">
        <f>IFERROR(VLOOKUP($AE135,'RoC10'!$A$1:$C$160,3,0),0)</f>
        <v>0</v>
      </c>
      <c r="AQ135" s="112">
        <f>IFERROR(VLOOKUP($AE135,'RoC11'!$A$1:$C$160,3,0),0)</f>
        <v>0</v>
      </c>
      <c r="AR135" s="58">
        <f>IFERROR(VLOOKUP($AE135,'RoC12'!$A$1:$C$160,3,0),0)</f>
        <v>0</v>
      </c>
      <c r="AS135" s="58">
        <f>IFERROR(VLOOKUP($AE135,'RoC13'!$A$1:$C$160,3,0),0)</f>
        <v>0</v>
      </c>
    </row>
    <row r="136" ht="15.75" customHeight="1">
      <c r="A136" s="41">
        <f t="shared" si="1"/>
        <v>135</v>
      </c>
      <c r="B136" s="41"/>
      <c r="C136" s="51">
        <v>0.0</v>
      </c>
      <c r="D136" s="110"/>
      <c r="E136" s="111" t="str">
        <f>IFERROR(VLOOKUP($B136,'RoC1'!$A$1:$B$160,2,0),"0")</f>
        <v>0</v>
      </c>
      <c r="F136" s="112">
        <f>IFERROR(VLOOKUP(E136,'RoC1'!$B$1:$C$160,2,0),0)</f>
        <v>0</v>
      </c>
      <c r="G136" s="111" t="str">
        <f>IFERROR(VLOOKUP($B136,'RoC2'!$A$1:$B$161,2,0),"0")</f>
        <v>0</v>
      </c>
      <c r="H136" s="112">
        <f>IFERROR(VLOOKUP(G136,'RoC2'!$B$1:$C$161,2,0),0)</f>
        <v>0</v>
      </c>
      <c r="I136" s="111">
        <f>IFERROR(VLOOKUP($B136,'RoC3'!$A$1:$B$161,2,0),0)</f>
        <v>0</v>
      </c>
      <c r="J136" s="112">
        <f>IFERROR(VLOOKUP(I136,'RoC3'!$B$1:$C$161,2,0),0)</f>
        <v>0</v>
      </c>
      <c r="K136" s="111">
        <f>IFERROR(VLOOKUP($B136,'RoC4'!$A$1:$B$161,2,0),0)</f>
        <v>0</v>
      </c>
      <c r="L136" s="112">
        <f>IFERROR(VLOOKUP(K136,'RoC4'!$B$1:$C$161,2,0),0)</f>
        <v>0</v>
      </c>
      <c r="M136" s="111">
        <f>IFERROR(VLOOKUP($B136,'RoC5'!$A$1:$B$161,2,0),0)</f>
        <v>0</v>
      </c>
      <c r="N136" s="112">
        <f>IFERROR(VLOOKUP(M136,'RoC5'!$B$1:$C$161,2,0),0)</f>
        <v>0</v>
      </c>
      <c r="O136" s="111">
        <f>IFERROR(VLOOKUP($B136,'RoC6'!$A$1:$B$161,2,0),0)</f>
        <v>0</v>
      </c>
      <c r="P136" s="112">
        <f>IFERROR(VLOOKUP(O136,'RoC6'!$B$1:$C$161,2,0),0)</f>
        <v>0</v>
      </c>
      <c r="Q136" s="111">
        <f>IFERROR(VLOOKUP($B136,'RoC7'!$A$1:$B$161,2,0),0)</f>
        <v>0</v>
      </c>
      <c r="R136" s="112">
        <f>IFERROR(VLOOKUP(Q136,'RoC7'!$B$1:$C$161,2,0),0)</f>
        <v>0</v>
      </c>
      <c r="S136" s="111">
        <f>IFERROR(VLOOKUP($B136,'RoC8'!$A$1:$B$161,2,0),0)</f>
        <v>0</v>
      </c>
      <c r="T136" s="112">
        <f>IFERROR(VLOOKUP(S136,'RoC8'!$B$1:$C$161,2,0),0)</f>
        <v>0</v>
      </c>
      <c r="U136" s="111">
        <f>IFERROR(VLOOKUP($B136,'RoC9'!$A$1:$B$161,2,0),0)</f>
        <v>0</v>
      </c>
      <c r="V136" s="112">
        <f>IFERROR(VLOOKUP(U136,'RoC9'!$B$1:$C$161,2,0),0)</f>
        <v>0</v>
      </c>
      <c r="W136" s="111">
        <f>IFERROR(VLOOKUP($B136,'RoC10'!$A$1:$B$161,2,0),0)</f>
        <v>0</v>
      </c>
      <c r="X136" s="112">
        <f>IFERROR(VLOOKUP(W136,'RoC10'!$B$1:$C$161,2,0),0)</f>
        <v>0</v>
      </c>
      <c r="Y136" s="111">
        <f>IFERROR(VLOOKUP($B136,'RoC11'!$A$1:$B$161,2,0),0)</f>
        <v>0</v>
      </c>
      <c r="Z136" s="112">
        <f>IFERROR(VLOOKUP(Y136,'RoC11'!$B$1:$C$161,2,0),0)</f>
        <v>0</v>
      </c>
      <c r="AA136" s="55">
        <f>IFERROR(VLOOKUP($B136,'RoC12'!$A$1:$B$161,2,0),0)</f>
        <v>0</v>
      </c>
      <c r="AB136" s="58">
        <f>IFERROR(VLOOKUP(AA136,'RoC12'!$B$1:$C$161,2,0),0)</f>
        <v>0</v>
      </c>
      <c r="AC136" s="55">
        <f>IFERROR(VLOOKUP($B136,'RoC13'!$A$1:$B$161,2,0),0)</f>
        <v>0</v>
      </c>
      <c r="AD136" s="58">
        <f>IFERROR(VLOOKUP(AC136,'RoC13'!$B$1:$C$161,2,0),0)</f>
        <v>0</v>
      </c>
      <c r="AE136" s="41"/>
      <c r="AF136" s="51">
        <f t="shared" si="3"/>
        <v>0</v>
      </c>
      <c r="AG136" s="112">
        <f>IFERROR(VLOOKUP($AE136,'RoC1'!$A$1:$C$160,3,0),0)</f>
        <v>0</v>
      </c>
      <c r="AH136" s="112">
        <f>IFERROR(VLOOKUP($AE136,'RoC2'!$A$1:$C$160,3,0),0)</f>
        <v>0</v>
      </c>
      <c r="AI136" s="112">
        <f>IFERROR(VLOOKUP($AE136,'RoC3'!$A$1:$C$160,3,0),0)</f>
        <v>0</v>
      </c>
      <c r="AJ136" s="112">
        <f>IFERROR(VLOOKUP($AE136,'RoC4'!$A$1:$C$160,3,0),0)</f>
        <v>0</v>
      </c>
      <c r="AK136" s="112">
        <f>IFERROR(VLOOKUP($AE136,'RoC5'!$A$1:$C$160,3,0),0)</f>
        <v>0</v>
      </c>
      <c r="AL136" s="112">
        <f>IFERROR(VLOOKUP($AE136,'RoC6'!$A$1:$C$160,3,0),0)</f>
        <v>0</v>
      </c>
      <c r="AM136" s="112">
        <f>IFERROR(VLOOKUP($AE136,'RoC7'!$A$1:$C$160,3,0),0)</f>
        <v>0</v>
      </c>
      <c r="AN136" s="112">
        <f>IFERROR(VLOOKUP($AE136,'RoC8'!$A$1:$C$160,3,0),0)</f>
        <v>0</v>
      </c>
      <c r="AO136" s="112">
        <f>IFERROR(VLOOKUP($AE136,'RoC9'!$A$1:$C$160,3,0),0)</f>
        <v>0</v>
      </c>
      <c r="AP136" s="112">
        <f>IFERROR(VLOOKUP($AE136,'RoC10'!$A$1:$C$160,3,0),0)</f>
        <v>0</v>
      </c>
      <c r="AQ136" s="112">
        <f>IFERROR(VLOOKUP($AE136,'RoC11'!$A$1:$C$160,3,0),0)</f>
        <v>0</v>
      </c>
      <c r="AR136" s="58">
        <f>IFERROR(VLOOKUP($AE136,'RoC12'!$A$1:$C$160,3,0),0)</f>
        <v>0</v>
      </c>
      <c r="AS136" s="58">
        <f>IFERROR(VLOOKUP($AE136,'RoC13'!$A$1:$C$160,3,0),0)</f>
        <v>0</v>
      </c>
    </row>
    <row r="137" ht="15.75" customHeight="1">
      <c r="A137" s="41">
        <f t="shared" si="1"/>
        <v>136</v>
      </c>
      <c r="B137" s="41"/>
      <c r="C137" s="51">
        <v>0.0</v>
      </c>
      <c r="D137" s="51"/>
      <c r="E137" s="55" t="str">
        <f>IFERROR(VLOOKUP($B137,'RoC1'!$A$1:$B$160,2,0),"0")</f>
        <v>0</v>
      </c>
      <c r="F137" s="58">
        <f>IFERROR(VLOOKUP(E137,'RoC1'!$B$1:$C$160,2,0),0)</f>
        <v>0</v>
      </c>
      <c r="G137" s="55" t="str">
        <f>IFERROR(VLOOKUP($B137,'RoC2'!$A$1:$B$161,2,0),"0")</f>
        <v>0</v>
      </c>
      <c r="H137" s="58">
        <f>IFERROR(VLOOKUP(G137,'RoC2'!$B$1:$C$161,2,0),0)</f>
        <v>0</v>
      </c>
      <c r="I137" s="55">
        <f>IFERROR(VLOOKUP($B137,'RoC3'!$A$1:$B$161,2,0),0)</f>
        <v>0</v>
      </c>
      <c r="J137" s="58">
        <f>IFERROR(VLOOKUP(I137,'RoC3'!$B$1:$C$161,2,0),0)</f>
        <v>0</v>
      </c>
      <c r="K137" s="55">
        <f>IFERROR(VLOOKUP($B137,'RoC4'!$A$1:$B$161,2,0),0)</f>
        <v>0</v>
      </c>
      <c r="L137" s="58">
        <f>IFERROR(VLOOKUP(K137,'RoC4'!$B$1:$C$161,2,0),0)</f>
        <v>0</v>
      </c>
      <c r="M137" s="55">
        <f>IFERROR(VLOOKUP($B137,'RoC5'!$A$1:$B$161,2,0),0)</f>
        <v>0</v>
      </c>
      <c r="N137" s="58">
        <f>IFERROR(VLOOKUP(M137,'RoC5'!$B$1:$C$161,2,0),0)</f>
        <v>0</v>
      </c>
      <c r="O137" s="55">
        <f>IFERROR(VLOOKUP($B137,'RoC6'!$A$1:$B$161,2,0),0)</f>
        <v>0</v>
      </c>
      <c r="P137" s="58">
        <f>IFERROR(VLOOKUP(O137,'RoC6'!$B$1:$C$161,2,0),0)</f>
        <v>0</v>
      </c>
      <c r="Q137" s="55">
        <f>IFERROR(VLOOKUP($B137,'RoC7'!$A$1:$B$161,2,0),0)</f>
        <v>0</v>
      </c>
      <c r="R137" s="58">
        <f>IFERROR(VLOOKUP(Q137,'RoC7'!$B$1:$C$161,2,0),0)</f>
        <v>0</v>
      </c>
      <c r="S137" s="55">
        <f>IFERROR(VLOOKUP($B137,'RoC8'!$A$1:$B$161,2,0),0)</f>
        <v>0</v>
      </c>
      <c r="T137" s="58">
        <f>IFERROR(VLOOKUP(S137,'RoC8'!$B$1:$C$161,2,0),0)</f>
        <v>0</v>
      </c>
      <c r="U137" s="55">
        <f>IFERROR(VLOOKUP($B137,'RoC9'!$A$1:$B$161,2,0),0)</f>
        <v>0</v>
      </c>
      <c r="V137" s="58">
        <f>IFERROR(VLOOKUP(U137,'RoC9'!$B$1:$C$161,2,0),0)</f>
        <v>0</v>
      </c>
      <c r="W137" s="55">
        <f>IFERROR(VLOOKUP($B137,'RoC10'!$A$1:$B$161,2,0),0)</f>
        <v>0</v>
      </c>
      <c r="X137" s="58">
        <f>IFERROR(VLOOKUP(W137,'RoC10'!$B$1:$C$161,2,0),0)</f>
        <v>0</v>
      </c>
      <c r="Y137" s="55">
        <f>IFERROR(VLOOKUP($B137,'RoC11'!$A$1:$B$161,2,0),0)</f>
        <v>0</v>
      </c>
      <c r="Z137" s="58">
        <f>IFERROR(VLOOKUP(Y137,'RoC11'!$B$1:$C$161,2,0),0)</f>
        <v>0</v>
      </c>
      <c r="AA137" s="55">
        <f>IFERROR(VLOOKUP($B137,'RoC12'!$A$1:$B$161,2,0),0)</f>
        <v>0</v>
      </c>
      <c r="AB137" s="58">
        <f>IFERROR(VLOOKUP(AA137,'RoC12'!$B$1:$C$161,2,0),0)</f>
        <v>0</v>
      </c>
      <c r="AC137" s="55">
        <f>IFERROR(VLOOKUP($B137,'RoC13'!$A$1:$B$161,2,0),0)</f>
        <v>0</v>
      </c>
      <c r="AD137" s="58">
        <f>IFERROR(VLOOKUP(AC137,'RoC13'!$B$1:$C$161,2,0),0)</f>
        <v>0</v>
      </c>
      <c r="AE137" s="41"/>
      <c r="AF137" s="51">
        <f t="shared" si="3"/>
        <v>0</v>
      </c>
      <c r="AG137" s="112">
        <f>IFERROR(VLOOKUP($AE137,'RoC1'!$A$1:$C$160,3,0),0)</f>
        <v>0</v>
      </c>
      <c r="AH137" s="112">
        <f>IFERROR(VLOOKUP($AE137,'RoC2'!$A$1:$C$160,3,0),0)</f>
        <v>0</v>
      </c>
      <c r="AI137" s="112">
        <f>IFERROR(VLOOKUP($AE137,'RoC3'!$A$1:$C$160,3,0),0)</f>
        <v>0</v>
      </c>
      <c r="AJ137" s="112">
        <f>IFERROR(VLOOKUP($AE137,'RoC4'!$A$1:$C$160,3,0),0)</f>
        <v>0</v>
      </c>
      <c r="AK137" s="112">
        <f>IFERROR(VLOOKUP($AE137,'RoC5'!$A$1:$C$160,3,0),0)</f>
        <v>0</v>
      </c>
      <c r="AL137" s="112">
        <f>IFERROR(VLOOKUP($AE137,'RoC6'!$A$1:$C$160,3,0),0)</f>
        <v>0</v>
      </c>
      <c r="AM137" s="112">
        <f>IFERROR(VLOOKUP($AE137,'RoC7'!$A$1:$C$160,3,0),0)</f>
        <v>0</v>
      </c>
      <c r="AN137" s="112">
        <f>IFERROR(VLOOKUP($AE137,'RoC8'!$A$1:$C$160,3,0),0)</f>
        <v>0</v>
      </c>
      <c r="AO137" s="112">
        <f>IFERROR(VLOOKUP($AE137,'RoC9'!$A$1:$C$160,3,0),0)</f>
        <v>0</v>
      </c>
      <c r="AP137" s="112">
        <f>IFERROR(VLOOKUP($AE137,'RoC10'!$A$1:$C$160,3,0),0)</f>
        <v>0</v>
      </c>
      <c r="AQ137" s="112">
        <f>IFERROR(VLOOKUP($AE137,'RoC11'!$A$1:$C$160,3,0),0)</f>
        <v>0</v>
      </c>
      <c r="AR137" s="58">
        <f>IFERROR(VLOOKUP($AE137,'RoC12'!$A$1:$C$160,3,0),0)</f>
        <v>0</v>
      </c>
      <c r="AS137" s="58">
        <f>IFERROR(VLOOKUP($AE137,'RoC13'!$A$1:$C$160,3,0),0)</f>
        <v>0</v>
      </c>
    </row>
    <row r="138" ht="15.75" customHeight="1">
      <c r="A138" s="41">
        <f t="shared" si="1"/>
        <v>137</v>
      </c>
      <c r="B138" s="41"/>
      <c r="C138" s="51">
        <v>0.0</v>
      </c>
      <c r="D138" s="110"/>
      <c r="E138" s="111" t="str">
        <f>IFERROR(VLOOKUP($B138,'RoC1'!$A$1:$B$160,2,0),"0")</f>
        <v>0</v>
      </c>
      <c r="F138" s="112">
        <f>IFERROR(VLOOKUP(E138,'RoC1'!$B$1:$C$160,2,0),0)</f>
        <v>0</v>
      </c>
      <c r="G138" s="111" t="str">
        <f>IFERROR(VLOOKUP($B138,'RoC2'!$A$1:$B$161,2,0),"0")</f>
        <v>0</v>
      </c>
      <c r="H138" s="112">
        <f>IFERROR(VLOOKUP(G138,'RoC2'!$B$1:$C$161,2,0),0)</f>
        <v>0</v>
      </c>
      <c r="I138" s="111">
        <f>IFERROR(VLOOKUP($B138,'RoC3'!$A$1:$B$161,2,0),0)</f>
        <v>0</v>
      </c>
      <c r="J138" s="112">
        <f>IFERROR(VLOOKUP(I138,'RoC3'!$B$1:$C$161,2,0),0)</f>
        <v>0</v>
      </c>
      <c r="K138" s="111">
        <f>IFERROR(VLOOKUP($B138,'RoC4'!$A$1:$B$161,2,0),0)</f>
        <v>0</v>
      </c>
      <c r="L138" s="112">
        <f>IFERROR(VLOOKUP(K138,'RoC4'!$B$1:$C$161,2,0),0)</f>
        <v>0</v>
      </c>
      <c r="M138" s="111">
        <f>IFERROR(VLOOKUP($B138,'RoC5'!$A$1:$B$161,2,0),0)</f>
        <v>0</v>
      </c>
      <c r="N138" s="112">
        <f>IFERROR(VLOOKUP(M138,'RoC5'!$B$1:$C$161,2,0),0)</f>
        <v>0</v>
      </c>
      <c r="O138" s="111">
        <f>IFERROR(VLOOKUP($B138,'RoC6'!$A$1:$B$161,2,0),0)</f>
        <v>0</v>
      </c>
      <c r="P138" s="112">
        <f>IFERROR(VLOOKUP(O138,'RoC6'!$B$1:$C$161,2,0),0)</f>
        <v>0</v>
      </c>
      <c r="Q138" s="111">
        <f>IFERROR(VLOOKUP($B138,'RoC7'!$A$1:$B$161,2,0),0)</f>
        <v>0</v>
      </c>
      <c r="R138" s="112">
        <f>IFERROR(VLOOKUP(Q138,'RoC7'!$B$1:$C$161,2,0),0)</f>
        <v>0</v>
      </c>
      <c r="S138" s="111">
        <f>IFERROR(VLOOKUP($B138,'RoC8'!$A$1:$B$161,2,0),0)</f>
        <v>0</v>
      </c>
      <c r="T138" s="112">
        <f>IFERROR(VLOOKUP(S138,'RoC8'!$B$1:$C$161,2,0),0)</f>
        <v>0</v>
      </c>
      <c r="U138" s="111">
        <f>IFERROR(VLOOKUP($B138,'RoC9'!$A$1:$B$161,2,0),0)</f>
        <v>0</v>
      </c>
      <c r="V138" s="112">
        <f>IFERROR(VLOOKUP(U138,'RoC9'!$B$1:$C$161,2,0),0)</f>
        <v>0</v>
      </c>
      <c r="W138" s="111">
        <f>IFERROR(VLOOKUP($B138,'RoC10'!$A$1:$B$161,2,0),0)</f>
        <v>0</v>
      </c>
      <c r="X138" s="112">
        <f>IFERROR(VLOOKUP(W138,'RoC10'!$B$1:$C$161,2,0),0)</f>
        <v>0</v>
      </c>
      <c r="Y138" s="111">
        <f>IFERROR(VLOOKUP($B138,'RoC11'!$A$1:$B$161,2,0),0)</f>
        <v>0</v>
      </c>
      <c r="Z138" s="112">
        <f>IFERROR(VLOOKUP(Y138,'RoC11'!$B$1:$C$161,2,0),0)</f>
        <v>0</v>
      </c>
      <c r="AA138" s="55">
        <f>IFERROR(VLOOKUP($B138,'RoC12'!$A$1:$B$161,2,0),0)</f>
        <v>0</v>
      </c>
      <c r="AB138" s="58">
        <f>IFERROR(VLOOKUP(AA138,'RoC12'!$B$1:$C$161,2,0),0)</f>
        <v>0</v>
      </c>
      <c r="AC138" s="55">
        <f>IFERROR(VLOOKUP($B138,'RoC13'!$A$1:$B$161,2,0),0)</f>
        <v>0</v>
      </c>
      <c r="AD138" s="58">
        <f>IFERROR(VLOOKUP(AC138,'RoC13'!$B$1:$C$161,2,0),0)</f>
        <v>0</v>
      </c>
      <c r="AE138" s="41"/>
      <c r="AF138" s="51">
        <f t="shared" si="3"/>
        <v>0</v>
      </c>
      <c r="AG138" s="112">
        <f>IFERROR(VLOOKUP($AE138,'RoC1'!$A$1:$C$160,3,0),0)</f>
        <v>0</v>
      </c>
      <c r="AH138" s="112">
        <f>IFERROR(VLOOKUP($AE138,'RoC2'!$A$1:$C$160,3,0),0)</f>
        <v>0</v>
      </c>
      <c r="AI138" s="112">
        <f>IFERROR(VLOOKUP($AE138,'RoC3'!$A$1:$C$160,3,0),0)</f>
        <v>0</v>
      </c>
      <c r="AJ138" s="112">
        <f>IFERROR(VLOOKUP($AE138,'RoC4'!$A$1:$C$160,3,0),0)</f>
        <v>0</v>
      </c>
      <c r="AK138" s="112">
        <f>IFERROR(VLOOKUP($AE138,'RoC5'!$A$1:$C$160,3,0),0)</f>
        <v>0</v>
      </c>
      <c r="AL138" s="112">
        <f>IFERROR(VLOOKUP($AE138,'RoC6'!$A$1:$C$160,3,0),0)</f>
        <v>0</v>
      </c>
      <c r="AM138" s="112">
        <f>IFERROR(VLOOKUP($AE138,'RoC7'!$A$1:$C$160,3,0),0)</f>
        <v>0</v>
      </c>
      <c r="AN138" s="112">
        <f>IFERROR(VLOOKUP($AE138,'RoC8'!$A$1:$C$160,3,0),0)</f>
        <v>0</v>
      </c>
      <c r="AO138" s="112">
        <f>IFERROR(VLOOKUP($AE138,'RoC9'!$A$1:$C$160,3,0),0)</f>
        <v>0</v>
      </c>
      <c r="AP138" s="112">
        <f>IFERROR(VLOOKUP($AE138,'RoC10'!$A$1:$C$160,3,0),0)</f>
        <v>0</v>
      </c>
      <c r="AQ138" s="112">
        <f>IFERROR(VLOOKUP($AE138,'RoC11'!$A$1:$C$160,3,0),0)</f>
        <v>0</v>
      </c>
      <c r="AR138" s="58">
        <f>IFERROR(VLOOKUP($AE138,'RoC12'!$A$1:$C$160,3,0),0)</f>
        <v>0</v>
      </c>
      <c r="AS138" s="58">
        <f>IFERROR(VLOOKUP($AE138,'RoC13'!$A$1:$C$160,3,0),0)</f>
        <v>0</v>
      </c>
    </row>
    <row r="139" ht="15.75" customHeight="1">
      <c r="A139" s="41">
        <f t="shared" si="1"/>
        <v>138</v>
      </c>
      <c r="B139" s="41"/>
      <c r="C139" s="51">
        <v>0.0</v>
      </c>
      <c r="D139" s="110"/>
      <c r="E139" s="111" t="str">
        <f>IFERROR(VLOOKUP($B139,'RoC1'!$A$1:$B$160,2,0),"0")</f>
        <v>0</v>
      </c>
      <c r="F139" s="112">
        <f>IFERROR(VLOOKUP(E139,'RoC1'!$B$1:$C$160,2,0),0)</f>
        <v>0</v>
      </c>
      <c r="G139" s="111" t="str">
        <f>IFERROR(VLOOKUP($B139,'RoC2'!$A$1:$B$161,2,0),"0")</f>
        <v>0</v>
      </c>
      <c r="H139" s="112">
        <f>IFERROR(VLOOKUP(G139,'RoC2'!$B$1:$C$161,2,0),0)</f>
        <v>0</v>
      </c>
      <c r="I139" s="111">
        <f>IFERROR(VLOOKUP($B139,'RoC3'!$A$1:$B$161,2,0),0)</f>
        <v>0</v>
      </c>
      <c r="J139" s="112">
        <f>IFERROR(VLOOKUP(I139,'RoC3'!$B$1:$C$161,2,0),0)</f>
        <v>0</v>
      </c>
      <c r="K139" s="111">
        <f>IFERROR(VLOOKUP($B139,'RoC4'!$A$1:$B$161,2,0),0)</f>
        <v>0</v>
      </c>
      <c r="L139" s="112">
        <f>IFERROR(VLOOKUP(K139,'RoC4'!$B$1:$C$161,2,0),0)</f>
        <v>0</v>
      </c>
      <c r="M139" s="111">
        <f>IFERROR(VLOOKUP($B139,'RoC5'!$A$1:$B$161,2,0),0)</f>
        <v>0</v>
      </c>
      <c r="N139" s="112">
        <f>IFERROR(VLOOKUP(M139,'RoC5'!$B$1:$C$161,2,0),0)</f>
        <v>0</v>
      </c>
      <c r="O139" s="111">
        <f>IFERROR(VLOOKUP($B139,'RoC6'!$A$1:$B$161,2,0),0)</f>
        <v>0</v>
      </c>
      <c r="P139" s="112">
        <f>IFERROR(VLOOKUP(O139,'RoC6'!$B$1:$C$161,2,0),0)</f>
        <v>0</v>
      </c>
      <c r="Q139" s="111">
        <f>IFERROR(VLOOKUP($B139,'RoC7'!$A$1:$B$161,2,0),0)</f>
        <v>0</v>
      </c>
      <c r="R139" s="112">
        <f>IFERROR(VLOOKUP(Q139,'RoC7'!$B$1:$C$161,2,0),0)</f>
        <v>0</v>
      </c>
      <c r="S139" s="111">
        <f>IFERROR(VLOOKUP($B139,'RoC8'!$A$1:$B$161,2,0),0)</f>
        <v>0</v>
      </c>
      <c r="T139" s="112">
        <f>IFERROR(VLOOKUP(S139,'RoC8'!$B$1:$C$161,2,0),0)</f>
        <v>0</v>
      </c>
      <c r="U139" s="111">
        <f>IFERROR(VLOOKUP($B139,'RoC9'!$A$1:$B$161,2,0),0)</f>
        <v>0</v>
      </c>
      <c r="V139" s="112">
        <f>IFERROR(VLOOKUP(U139,'RoC9'!$B$1:$C$161,2,0),0)</f>
        <v>0</v>
      </c>
      <c r="W139" s="111">
        <f>IFERROR(VLOOKUP($B139,'RoC10'!$A$1:$B$161,2,0),0)</f>
        <v>0</v>
      </c>
      <c r="X139" s="112">
        <f>IFERROR(VLOOKUP(W139,'RoC10'!$B$1:$C$161,2,0),0)</f>
        <v>0</v>
      </c>
      <c r="Y139" s="111">
        <f>IFERROR(VLOOKUP($B139,'RoC11'!$A$1:$B$161,2,0),0)</f>
        <v>0</v>
      </c>
      <c r="Z139" s="112">
        <f>IFERROR(VLOOKUP(Y139,'RoC11'!$B$1:$C$161,2,0),0)</f>
        <v>0</v>
      </c>
      <c r="AA139" s="55">
        <f>IFERROR(VLOOKUP($B139,'RoC12'!$A$1:$B$161,2,0),0)</f>
        <v>0</v>
      </c>
      <c r="AB139" s="58">
        <f>IFERROR(VLOOKUP(AA139,'RoC12'!$B$1:$C$161,2,0),0)</f>
        <v>0</v>
      </c>
      <c r="AC139" s="55">
        <f>IFERROR(VLOOKUP($B139,'RoC13'!$A$1:$B$161,2,0),0)</f>
        <v>0</v>
      </c>
      <c r="AD139" s="58">
        <f>IFERROR(VLOOKUP(AC139,'RoC13'!$B$1:$C$161,2,0),0)</f>
        <v>0</v>
      </c>
      <c r="AE139" s="41"/>
      <c r="AF139" s="51">
        <f t="shared" si="3"/>
        <v>0</v>
      </c>
      <c r="AG139" s="112">
        <f>IFERROR(VLOOKUP($AE139,'RoC1'!$A$1:$C$160,3,0),0)</f>
        <v>0</v>
      </c>
      <c r="AH139" s="112">
        <f>IFERROR(VLOOKUP($AE139,'RoC2'!$A$1:$C$160,3,0),0)</f>
        <v>0</v>
      </c>
      <c r="AI139" s="112">
        <f>IFERROR(VLOOKUP($AE139,'RoC3'!$A$1:$C$160,3,0),0)</f>
        <v>0</v>
      </c>
      <c r="AJ139" s="112">
        <f>IFERROR(VLOOKUP($AE139,'RoC4'!$A$1:$C$160,3,0),0)</f>
        <v>0</v>
      </c>
      <c r="AK139" s="112">
        <f>IFERROR(VLOOKUP($AE139,'RoC5'!$A$1:$C$160,3,0),0)</f>
        <v>0</v>
      </c>
      <c r="AL139" s="112">
        <f>IFERROR(VLOOKUP($AE139,'RoC6'!$A$1:$C$160,3,0),0)</f>
        <v>0</v>
      </c>
      <c r="AM139" s="112">
        <f>IFERROR(VLOOKUP($AE139,'RoC7'!$A$1:$C$160,3,0),0)</f>
        <v>0</v>
      </c>
      <c r="AN139" s="112">
        <f>IFERROR(VLOOKUP($AE139,'RoC8'!$A$1:$C$160,3,0),0)</f>
        <v>0</v>
      </c>
      <c r="AO139" s="112">
        <f>IFERROR(VLOOKUP($AE139,'RoC9'!$A$1:$C$160,3,0),0)</f>
        <v>0</v>
      </c>
      <c r="AP139" s="112">
        <f>IFERROR(VLOOKUP($AE139,'RoC10'!$A$1:$C$160,3,0),0)</f>
        <v>0</v>
      </c>
      <c r="AQ139" s="112">
        <f>IFERROR(VLOOKUP($AE139,'RoC11'!$A$1:$C$160,3,0),0)</f>
        <v>0</v>
      </c>
      <c r="AR139" s="58">
        <f>IFERROR(VLOOKUP($AE139,'RoC12'!$A$1:$C$160,3,0),0)</f>
        <v>0</v>
      </c>
      <c r="AS139" s="58">
        <f>IFERROR(VLOOKUP($AE139,'RoC13'!$A$1:$C$160,3,0),0)</f>
        <v>0</v>
      </c>
    </row>
    <row r="140" ht="15.75" customHeight="1">
      <c r="A140" s="41">
        <f t="shared" si="1"/>
        <v>139</v>
      </c>
      <c r="B140" s="89"/>
      <c r="C140" s="51">
        <v>0.0</v>
      </c>
      <c r="D140" s="51"/>
      <c r="E140" s="55" t="str">
        <f>IFERROR(VLOOKUP($B140,'RoC1'!$A$1:$B$160,2,0),"0")</f>
        <v>0</v>
      </c>
      <c r="F140" s="58">
        <f>IFERROR(VLOOKUP(E140,'RoC1'!$B$1:$C$160,2,0),0)</f>
        <v>0</v>
      </c>
      <c r="G140" s="55" t="str">
        <f>IFERROR(VLOOKUP($B140,'RoC2'!$A$1:$B$161,2,0),"0")</f>
        <v>0</v>
      </c>
      <c r="H140" s="58">
        <f>IFERROR(VLOOKUP(G140,'RoC2'!$B$1:$C$161,2,0),0)</f>
        <v>0</v>
      </c>
      <c r="I140" s="55">
        <f>IFERROR(VLOOKUP($B140,'RoC3'!$A$1:$B$161,2,0),0)</f>
        <v>0</v>
      </c>
      <c r="J140" s="58">
        <f>IFERROR(VLOOKUP(I140,'RoC3'!$B$1:$C$161,2,0),0)</f>
        <v>0</v>
      </c>
      <c r="K140" s="55">
        <f>IFERROR(VLOOKUP($B140,'RoC4'!$A$1:$B$161,2,0),0)</f>
        <v>0</v>
      </c>
      <c r="L140" s="58">
        <f>IFERROR(VLOOKUP(K140,'RoC4'!$B$1:$C$161,2,0),0)</f>
        <v>0</v>
      </c>
      <c r="M140" s="55">
        <f>IFERROR(VLOOKUP($B140,'RoC5'!$A$1:$B$161,2,0),0)</f>
        <v>0</v>
      </c>
      <c r="N140" s="58">
        <f>IFERROR(VLOOKUP(M140,'RoC5'!$B$1:$C$161,2,0),0)</f>
        <v>0</v>
      </c>
      <c r="O140" s="55">
        <f>IFERROR(VLOOKUP($B140,'RoC6'!$A$1:$B$161,2,0),0)</f>
        <v>0</v>
      </c>
      <c r="P140" s="58">
        <f>IFERROR(VLOOKUP(O140,'RoC6'!$B$1:$C$161,2,0),0)</f>
        <v>0</v>
      </c>
      <c r="Q140" s="55">
        <f>IFERROR(VLOOKUP($B140,'RoC7'!$A$1:$B$161,2,0),0)</f>
        <v>0</v>
      </c>
      <c r="R140" s="58">
        <f>IFERROR(VLOOKUP(Q140,'RoC7'!$B$1:$C$161,2,0),0)</f>
        <v>0</v>
      </c>
      <c r="S140" s="55">
        <f>IFERROR(VLOOKUP($B140,'RoC8'!$A$1:$B$161,2,0),0)</f>
        <v>0</v>
      </c>
      <c r="T140" s="58">
        <f>IFERROR(VLOOKUP(S140,'RoC8'!$B$1:$C$161,2,0),0)</f>
        <v>0</v>
      </c>
      <c r="U140" s="55">
        <f>IFERROR(VLOOKUP($B140,'RoC9'!$A$1:$B$161,2,0),0)</f>
        <v>0</v>
      </c>
      <c r="V140" s="58">
        <f>IFERROR(VLOOKUP(U140,'RoC9'!$B$1:$C$161,2,0),0)</f>
        <v>0</v>
      </c>
      <c r="W140" s="55">
        <f>IFERROR(VLOOKUP($B140,'RoC10'!$A$1:$B$161,2,0),0)</f>
        <v>0</v>
      </c>
      <c r="X140" s="58">
        <f>IFERROR(VLOOKUP(W140,'RoC10'!$B$1:$C$161,2,0),0)</f>
        <v>0</v>
      </c>
      <c r="Y140" s="55">
        <f>IFERROR(VLOOKUP($B140,'RoC11'!$A$1:$B$161,2,0),0)</f>
        <v>0</v>
      </c>
      <c r="Z140" s="58">
        <f>IFERROR(VLOOKUP(Y140,'RoC11'!$B$1:$C$161,2,0),0)</f>
        <v>0</v>
      </c>
      <c r="AA140" s="55">
        <f>IFERROR(VLOOKUP($B140,'RoC12'!$A$1:$B$161,2,0),0)</f>
        <v>0</v>
      </c>
      <c r="AB140" s="58">
        <f>IFERROR(VLOOKUP(AA140,'RoC12'!$B$1:$C$161,2,0),0)</f>
        <v>0</v>
      </c>
      <c r="AC140" s="55">
        <f>IFERROR(VLOOKUP($B140,'RoC13'!$A$1:$B$161,2,0),0)</f>
        <v>0</v>
      </c>
      <c r="AD140" s="58">
        <f>IFERROR(VLOOKUP(AC140,'RoC13'!$B$1:$C$161,2,0),0)</f>
        <v>0</v>
      </c>
      <c r="AE140" s="89"/>
      <c r="AF140" s="51">
        <f t="shared" si="3"/>
        <v>0</v>
      </c>
      <c r="AG140" s="112">
        <f>IFERROR(VLOOKUP($AE140,'RoC1'!$A$1:$C$160,3,0),0)</f>
        <v>0</v>
      </c>
      <c r="AH140" s="112">
        <f>IFERROR(VLOOKUP($AE140,'RoC2'!$A$1:$C$160,3,0),0)</f>
        <v>0</v>
      </c>
      <c r="AI140" s="112">
        <f>IFERROR(VLOOKUP($AE140,'RoC3'!$A$1:$C$160,3,0),0)</f>
        <v>0</v>
      </c>
      <c r="AJ140" s="112">
        <f>IFERROR(VLOOKUP($AE140,'RoC4'!$A$1:$C$160,3,0),0)</f>
        <v>0</v>
      </c>
      <c r="AK140" s="112">
        <f>IFERROR(VLOOKUP($AE140,'RoC5'!$A$1:$C$160,3,0),0)</f>
        <v>0</v>
      </c>
      <c r="AL140" s="112">
        <f>IFERROR(VLOOKUP($AE140,'RoC6'!$A$1:$C$160,3,0),0)</f>
        <v>0</v>
      </c>
      <c r="AM140" s="112">
        <f>IFERROR(VLOOKUP($AE140,'RoC7'!$A$1:$C$160,3,0),0)</f>
        <v>0</v>
      </c>
      <c r="AN140" s="112">
        <f>IFERROR(VLOOKUP($AE140,'RoC8'!$A$1:$C$160,3,0),0)</f>
        <v>0</v>
      </c>
      <c r="AO140" s="112">
        <f>IFERROR(VLOOKUP($AE140,'RoC9'!$A$1:$C$160,3,0),0)</f>
        <v>0</v>
      </c>
      <c r="AP140" s="112">
        <f>IFERROR(VLOOKUP($AE140,'RoC10'!$A$1:$C$160,3,0),0)</f>
        <v>0</v>
      </c>
      <c r="AQ140" s="112">
        <f>IFERROR(VLOOKUP($AE140,'RoC11'!$A$1:$C$160,3,0),0)</f>
        <v>0</v>
      </c>
      <c r="AR140" s="58">
        <f>IFERROR(VLOOKUP($AE140,'RoC12'!$A$1:$C$160,3,0),0)</f>
        <v>0</v>
      </c>
      <c r="AS140" s="58">
        <f>IFERROR(VLOOKUP($AE140,'RoC13'!$A$1:$C$160,3,0),0)</f>
        <v>0</v>
      </c>
    </row>
    <row r="141" ht="15.75" customHeight="1">
      <c r="A141" s="41">
        <f t="shared" si="1"/>
        <v>140</v>
      </c>
      <c r="B141" s="41"/>
      <c r="C141" s="51">
        <v>0.0</v>
      </c>
      <c r="D141" s="110"/>
      <c r="E141" s="111" t="str">
        <f>IFERROR(VLOOKUP($B141,'RoC1'!$A$1:$B$160,2,0),"0")</f>
        <v>0</v>
      </c>
      <c r="F141" s="112">
        <f>IFERROR(VLOOKUP(E141,'RoC1'!$B$1:$C$160,2,0),0)</f>
        <v>0</v>
      </c>
      <c r="G141" s="111" t="str">
        <f>IFERROR(VLOOKUP($B141,'RoC2'!$A$1:$B$161,2,0),"0")</f>
        <v>0</v>
      </c>
      <c r="H141" s="112">
        <f>IFERROR(VLOOKUP(G141,'RoC2'!$B$1:$C$161,2,0),0)</f>
        <v>0</v>
      </c>
      <c r="I141" s="111">
        <f>IFERROR(VLOOKUP($B141,'RoC3'!$A$1:$B$161,2,0),0)</f>
        <v>0</v>
      </c>
      <c r="J141" s="112">
        <f>IFERROR(VLOOKUP(I141,'RoC3'!$B$1:$C$161,2,0),0)</f>
        <v>0</v>
      </c>
      <c r="K141" s="111">
        <f>IFERROR(VLOOKUP($B141,'RoC4'!$A$1:$B$161,2,0),0)</f>
        <v>0</v>
      </c>
      <c r="L141" s="112">
        <f>IFERROR(VLOOKUP(K141,'RoC4'!$B$1:$C$161,2,0),0)</f>
        <v>0</v>
      </c>
      <c r="M141" s="111">
        <f>IFERROR(VLOOKUP($B141,'RoC5'!$A$1:$B$161,2,0),0)</f>
        <v>0</v>
      </c>
      <c r="N141" s="112">
        <f>IFERROR(VLOOKUP(M141,'RoC5'!$B$1:$C$161,2,0),0)</f>
        <v>0</v>
      </c>
      <c r="O141" s="111">
        <f>IFERROR(VLOOKUP($B141,'RoC6'!$A$1:$B$161,2,0),0)</f>
        <v>0</v>
      </c>
      <c r="P141" s="112">
        <f>IFERROR(VLOOKUP(O141,'RoC6'!$B$1:$C$161,2,0),0)</f>
        <v>0</v>
      </c>
      <c r="Q141" s="111">
        <f>IFERROR(VLOOKUP($B141,'RoC7'!$A$1:$B$161,2,0),0)</f>
        <v>0</v>
      </c>
      <c r="R141" s="112">
        <f>IFERROR(VLOOKUP(Q141,'RoC7'!$B$1:$C$161,2,0),0)</f>
        <v>0</v>
      </c>
      <c r="S141" s="111">
        <f>IFERROR(VLOOKUP($B141,'RoC8'!$A$1:$B$161,2,0),0)</f>
        <v>0</v>
      </c>
      <c r="T141" s="112">
        <f>IFERROR(VLOOKUP(S141,'RoC8'!$B$1:$C$161,2,0),0)</f>
        <v>0</v>
      </c>
      <c r="U141" s="111">
        <f>IFERROR(VLOOKUP($B141,'RoC9'!$A$1:$B$161,2,0),0)</f>
        <v>0</v>
      </c>
      <c r="V141" s="112">
        <f>IFERROR(VLOOKUP(U141,'RoC9'!$B$1:$C$161,2,0),0)</f>
        <v>0</v>
      </c>
      <c r="W141" s="111">
        <f>IFERROR(VLOOKUP($B141,'RoC10'!$A$1:$B$161,2,0),0)</f>
        <v>0</v>
      </c>
      <c r="X141" s="112">
        <f>IFERROR(VLOOKUP(W141,'RoC10'!$B$1:$C$161,2,0),0)</f>
        <v>0</v>
      </c>
      <c r="Y141" s="111">
        <f>IFERROR(VLOOKUP($B141,'RoC11'!$A$1:$B$161,2,0),0)</f>
        <v>0</v>
      </c>
      <c r="Z141" s="112">
        <f>IFERROR(VLOOKUP(Y141,'RoC11'!$B$1:$C$161,2,0),0)</f>
        <v>0</v>
      </c>
      <c r="AA141" s="55">
        <f>IFERROR(VLOOKUP($B141,'RoC12'!$A$1:$B$161,2,0),0)</f>
        <v>0</v>
      </c>
      <c r="AB141" s="58">
        <f>IFERROR(VLOOKUP(AA141,'RoC12'!$B$1:$C$161,2,0),0)</f>
        <v>0</v>
      </c>
      <c r="AC141" s="55">
        <f>IFERROR(VLOOKUP($B141,'RoC13'!$A$1:$B$161,2,0),0)</f>
        <v>0</v>
      </c>
      <c r="AD141" s="58">
        <f>IFERROR(VLOOKUP(AC141,'RoC13'!$B$1:$C$161,2,0),0)</f>
        <v>0</v>
      </c>
      <c r="AE141" s="41"/>
      <c r="AF141" s="51">
        <f t="shared" si="3"/>
        <v>0</v>
      </c>
      <c r="AG141" s="112">
        <f>IFERROR(VLOOKUP($AE141,'RoC1'!$A$1:$C$160,3,0),0)</f>
        <v>0</v>
      </c>
      <c r="AH141" s="112">
        <f>IFERROR(VLOOKUP($AE141,'RoC2'!$A$1:$C$160,3,0),0)</f>
        <v>0</v>
      </c>
      <c r="AI141" s="112">
        <f>IFERROR(VLOOKUP($AE141,'RoC3'!$A$1:$C$160,3,0),0)</f>
        <v>0</v>
      </c>
      <c r="AJ141" s="112">
        <f>IFERROR(VLOOKUP($AE141,'RoC4'!$A$1:$C$160,3,0),0)</f>
        <v>0</v>
      </c>
      <c r="AK141" s="112">
        <f>IFERROR(VLOOKUP($AE141,'RoC5'!$A$1:$C$160,3,0),0)</f>
        <v>0</v>
      </c>
      <c r="AL141" s="112">
        <f>IFERROR(VLOOKUP($AE141,'RoC6'!$A$1:$C$160,3,0),0)</f>
        <v>0</v>
      </c>
      <c r="AM141" s="112">
        <f>IFERROR(VLOOKUP($AE141,'RoC7'!$A$1:$C$160,3,0),0)</f>
        <v>0</v>
      </c>
      <c r="AN141" s="112">
        <f>IFERROR(VLOOKUP($AE141,'RoC8'!$A$1:$C$160,3,0),0)</f>
        <v>0</v>
      </c>
      <c r="AO141" s="112">
        <f>IFERROR(VLOOKUP($AE141,'RoC9'!$A$1:$C$160,3,0),0)</f>
        <v>0</v>
      </c>
      <c r="AP141" s="112">
        <f>IFERROR(VLOOKUP($AE141,'RoC10'!$A$1:$C$160,3,0),0)</f>
        <v>0</v>
      </c>
      <c r="AQ141" s="112">
        <f>IFERROR(VLOOKUP($AE141,'RoC11'!$A$1:$C$160,3,0),0)</f>
        <v>0</v>
      </c>
      <c r="AR141" s="58">
        <f>IFERROR(VLOOKUP($AE141,'RoC12'!$A$1:$C$160,3,0),0)</f>
        <v>0</v>
      </c>
      <c r="AS141" s="58">
        <f>IFERROR(VLOOKUP($AE141,'RoC13'!$A$1:$C$160,3,0),0)</f>
        <v>0</v>
      </c>
    </row>
    <row r="142" ht="15.75" customHeight="1">
      <c r="A142" s="41">
        <f t="shared" si="1"/>
        <v>141</v>
      </c>
      <c r="B142" s="41"/>
      <c r="C142" s="51">
        <v>0.0</v>
      </c>
      <c r="D142" s="110"/>
      <c r="E142" s="111" t="str">
        <f>IFERROR(VLOOKUP($B142,'RoC1'!$A$1:$B$160,2,0),"0")</f>
        <v>0</v>
      </c>
      <c r="F142" s="112">
        <f>IFERROR(VLOOKUP(E142,'RoC1'!$B$1:$C$160,2,0),0)</f>
        <v>0</v>
      </c>
      <c r="G142" s="111" t="str">
        <f>IFERROR(VLOOKUP($B142,'RoC2'!$A$1:$B$161,2,0),"0")</f>
        <v>0</v>
      </c>
      <c r="H142" s="112">
        <f>IFERROR(VLOOKUP(G142,'RoC2'!$B$1:$C$161,2,0),0)</f>
        <v>0</v>
      </c>
      <c r="I142" s="111">
        <f>IFERROR(VLOOKUP($B142,'RoC3'!$A$1:$B$161,2,0),0)</f>
        <v>0</v>
      </c>
      <c r="J142" s="112">
        <f>IFERROR(VLOOKUP(I142,'RoC3'!$B$1:$C$161,2,0),0)</f>
        <v>0</v>
      </c>
      <c r="K142" s="111">
        <f>IFERROR(VLOOKUP($B142,'RoC4'!$A$1:$B$161,2,0),0)</f>
        <v>0</v>
      </c>
      <c r="L142" s="112">
        <f>IFERROR(VLOOKUP(K142,'RoC4'!$B$1:$C$161,2,0),0)</f>
        <v>0</v>
      </c>
      <c r="M142" s="111">
        <f>IFERROR(VLOOKUP($B142,'RoC5'!$A$1:$B$161,2,0),0)</f>
        <v>0</v>
      </c>
      <c r="N142" s="112">
        <f>IFERROR(VLOOKUP(M142,'RoC5'!$B$1:$C$161,2,0),0)</f>
        <v>0</v>
      </c>
      <c r="O142" s="111">
        <f>IFERROR(VLOOKUP($B142,'RoC6'!$A$1:$B$161,2,0),0)</f>
        <v>0</v>
      </c>
      <c r="P142" s="112">
        <f>IFERROR(VLOOKUP(O142,'RoC6'!$B$1:$C$161,2,0),0)</f>
        <v>0</v>
      </c>
      <c r="Q142" s="111">
        <f>IFERROR(VLOOKUP($B142,'RoC7'!$A$1:$B$161,2,0),0)</f>
        <v>0</v>
      </c>
      <c r="R142" s="112">
        <f>IFERROR(VLOOKUP(Q142,'RoC7'!$B$1:$C$161,2,0),0)</f>
        <v>0</v>
      </c>
      <c r="S142" s="111">
        <f>IFERROR(VLOOKUP($B142,'RoC8'!$A$1:$B$161,2,0),0)</f>
        <v>0</v>
      </c>
      <c r="T142" s="112">
        <f>IFERROR(VLOOKUP(S142,'RoC8'!$B$1:$C$161,2,0),0)</f>
        <v>0</v>
      </c>
      <c r="U142" s="111">
        <f>IFERROR(VLOOKUP($B142,'RoC9'!$A$1:$B$161,2,0),0)</f>
        <v>0</v>
      </c>
      <c r="V142" s="112">
        <f>IFERROR(VLOOKUP(U142,'RoC9'!$B$1:$C$161,2,0),0)</f>
        <v>0</v>
      </c>
      <c r="W142" s="111">
        <f>IFERROR(VLOOKUP($B142,'RoC10'!$A$1:$B$161,2,0),0)</f>
        <v>0</v>
      </c>
      <c r="X142" s="112">
        <f>IFERROR(VLOOKUP(W142,'RoC10'!$B$1:$C$161,2,0),0)</f>
        <v>0</v>
      </c>
      <c r="Y142" s="111">
        <f>IFERROR(VLOOKUP($B142,'RoC11'!$A$1:$B$161,2,0),0)</f>
        <v>0</v>
      </c>
      <c r="Z142" s="112">
        <f>IFERROR(VLOOKUP(Y142,'RoC11'!$B$1:$C$161,2,0),0)</f>
        <v>0</v>
      </c>
      <c r="AA142" s="55">
        <f>IFERROR(VLOOKUP($B142,'RoC12'!$A$1:$B$161,2,0),0)</f>
        <v>0</v>
      </c>
      <c r="AB142" s="58">
        <f>IFERROR(VLOOKUP(AA142,'RoC12'!$B$1:$C$161,2,0),0)</f>
        <v>0</v>
      </c>
      <c r="AC142" s="55">
        <f>IFERROR(VLOOKUP($B142,'RoC13'!$A$1:$B$161,2,0),0)</f>
        <v>0</v>
      </c>
      <c r="AD142" s="58">
        <f>IFERROR(VLOOKUP(AC142,'RoC13'!$B$1:$C$161,2,0),0)</f>
        <v>0</v>
      </c>
      <c r="AE142" s="41"/>
      <c r="AF142" s="51">
        <f t="shared" si="3"/>
        <v>0</v>
      </c>
      <c r="AG142" s="112">
        <f>IFERROR(VLOOKUP($AE142,'RoC1'!$A$1:$C$160,3,0),0)</f>
        <v>0</v>
      </c>
      <c r="AH142" s="112">
        <f>IFERROR(VLOOKUP($AE142,'RoC2'!$A$1:$C$160,3,0),0)</f>
        <v>0</v>
      </c>
      <c r="AI142" s="112">
        <f>IFERROR(VLOOKUP($AE142,'RoC3'!$A$1:$C$160,3,0),0)</f>
        <v>0</v>
      </c>
      <c r="AJ142" s="112">
        <f>IFERROR(VLOOKUP($AE142,'RoC4'!$A$1:$C$160,3,0),0)</f>
        <v>0</v>
      </c>
      <c r="AK142" s="112">
        <f>IFERROR(VLOOKUP($AE142,'RoC5'!$A$1:$C$160,3,0),0)</f>
        <v>0</v>
      </c>
      <c r="AL142" s="112">
        <f>IFERROR(VLOOKUP($AE142,'RoC6'!$A$1:$C$160,3,0),0)</f>
        <v>0</v>
      </c>
      <c r="AM142" s="112">
        <f>IFERROR(VLOOKUP($AE142,'RoC7'!$A$1:$C$160,3,0),0)</f>
        <v>0</v>
      </c>
      <c r="AN142" s="112">
        <f>IFERROR(VLOOKUP($AE142,'RoC8'!$A$1:$C$160,3,0),0)</f>
        <v>0</v>
      </c>
      <c r="AO142" s="112">
        <f>IFERROR(VLOOKUP($AE142,'RoC9'!$A$1:$C$160,3,0),0)</f>
        <v>0</v>
      </c>
      <c r="AP142" s="112">
        <f>IFERROR(VLOOKUP($AE142,'RoC10'!$A$1:$C$160,3,0),0)</f>
        <v>0</v>
      </c>
      <c r="AQ142" s="112">
        <f>IFERROR(VLOOKUP($AE142,'RoC11'!$A$1:$C$160,3,0),0)</f>
        <v>0</v>
      </c>
      <c r="AR142" s="58">
        <f>IFERROR(VLOOKUP($AE142,'RoC12'!$A$1:$C$160,3,0),0)</f>
        <v>0</v>
      </c>
      <c r="AS142" s="58">
        <f>IFERROR(VLOOKUP($AE142,'RoC13'!$A$1:$C$160,3,0),0)</f>
        <v>0</v>
      </c>
    </row>
    <row r="143" ht="15.75" customHeight="1">
      <c r="A143" s="41">
        <f t="shared" si="1"/>
        <v>142</v>
      </c>
      <c r="B143" s="89"/>
      <c r="C143" s="51">
        <v>0.0</v>
      </c>
      <c r="D143" s="110"/>
      <c r="E143" s="111" t="str">
        <f>IFERROR(VLOOKUP($B143,'RoC1'!$A$1:$B$160,2,0),"0")</f>
        <v>0</v>
      </c>
      <c r="F143" s="112">
        <f>IFERROR(VLOOKUP(E143,'RoC1'!$B$1:$C$160,2,0),0)</f>
        <v>0</v>
      </c>
      <c r="G143" s="111" t="str">
        <f>IFERROR(VLOOKUP($B143,'RoC2'!$A$1:$B$161,2,0),"0")</f>
        <v>0</v>
      </c>
      <c r="H143" s="112">
        <f>IFERROR(VLOOKUP(G143,'RoC2'!$B$1:$C$161,2,0),0)</f>
        <v>0</v>
      </c>
      <c r="I143" s="111">
        <f>IFERROR(VLOOKUP($B143,'RoC3'!$A$1:$B$161,2,0),0)</f>
        <v>0</v>
      </c>
      <c r="J143" s="112">
        <f>IFERROR(VLOOKUP(I143,'RoC3'!$B$1:$C$161,2,0),0)</f>
        <v>0</v>
      </c>
      <c r="K143" s="111">
        <f>IFERROR(VLOOKUP($B143,'RoC4'!$A$1:$B$161,2,0),0)</f>
        <v>0</v>
      </c>
      <c r="L143" s="112">
        <f>IFERROR(VLOOKUP(K143,'RoC4'!$B$1:$C$161,2,0),0)</f>
        <v>0</v>
      </c>
      <c r="M143" s="111">
        <f>IFERROR(VLOOKUP($B143,'RoC5'!$A$1:$B$161,2,0),0)</f>
        <v>0</v>
      </c>
      <c r="N143" s="112">
        <f>IFERROR(VLOOKUP(M143,'RoC5'!$B$1:$C$161,2,0),0)</f>
        <v>0</v>
      </c>
      <c r="O143" s="111">
        <f>IFERROR(VLOOKUP($B143,'RoC6'!$A$1:$B$161,2,0),0)</f>
        <v>0</v>
      </c>
      <c r="P143" s="112">
        <f>IFERROR(VLOOKUP(O143,'RoC6'!$B$1:$C$161,2,0),0)</f>
        <v>0</v>
      </c>
      <c r="Q143" s="111">
        <f>IFERROR(VLOOKUP($B143,'RoC7'!$A$1:$B$161,2,0),0)</f>
        <v>0</v>
      </c>
      <c r="R143" s="112">
        <f>IFERROR(VLOOKUP(Q143,'RoC7'!$B$1:$C$161,2,0),0)</f>
        <v>0</v>
      </c>
      <c r="S143" s="111">
        <f>IFERROR(VLOOKUP($B143,'RoC8'!$A$1:$B$161,2,0),0)</f>
        <v>0</v>
      </c>
      <c r="T143" s="112">
        <f>IFERROR(VLOOKUP(S143,'RoC8'!$B$1:$C$161,2,0),0)</f>
        <v>0</v>
      </c>
      <c r="U143" s="111">
        <f>IFERROR(VLOOKUP($B143,'RoC9'!$A$1:$B$161,2,0),0)</f>
        <v>0</v>
      </c>
      <c r="V143" s="112">
        <f>IFERROR(VLOOKUP(U143,'RoC9'!$B$1:$C$161,2,0),0)</f>
        <v>0</v>
      </c>
      <c r="W143" s="111">
        <f>IFERROR(VLOOKUP($B143,'RoC10'!$A$1:$B$161,2,0),0)</f>
        <v>0</v>
      </c>
      <c r="X143" s="112">
        <f>IFERROR(VLOOKUP(W143,'RoC10'!$B$1:$C$161,2,0),0)</f>
        <v>0</v>
      </c>
      <c r="Y143" s="111">
        <f>IFERROR(VLOOKUP($B143,'RoC11'!$A$1:$B$161,2,0),0)</f>
        <v>0</v>
      </c>
      <c r="Z143" s="112">
        <f>IFERROR(VLOOKUP(Y143,'RoC11'!$B$1:$C$161,2,0),0)</f>
        <v>0</v>
      </c>
      <c r="AA143" s="55">
        <f>IFERROR(VLOOKUP($B143,'RoC12'!$A$1:$B$161,2,0),0)</f>
        <v>0</v>
      </c>
      <c r="AB143" s="58">
        <f>IFERROR(VLOOKUP(AA143,'RoC12'!$B$1:$C$161,2,0),0)</f>
        <v>0</v>
      </c>
      <c r="AC143" s="55">
        <f>IFERROR(VLOOKUP($B143,'RoC13'!$A$1:$B$161,2,0),0)</f>
        <v>0</v>
      </c>
      <c r="AD143" s="58">
        <f>IFERROR(VLOOKUP(AC143,'RoC13'!$B$1:$C$161,2,0),0)</f>
        <v>0</v>
      </c>
      <c r="AE143" s="89"/>
      <c r="AF143" s="51">
        <f t="shared" si="3"/>
        <v>0</v>
      </c>
      <c r="AG143" s="112">
        <f>IFERROR(VLOOKUP($AE143,'RoC1'!$A$1:$C$160,3,0),0)</f>
        <v>0</v>
      </c>
      <c r="AH143" s="112">
        <f>IFERROR(VLOOKUP($AE143,'RoC2'!$A$1:$C$160,3,0),0)</f>
        <v>0</v>
      </c>
      <c r="AI143" s="112">
        <f>IFERROR(VLOOKUP($AE143,'RoC3'!$A$1:$C$160,3,0),0)</f>
        <v>0</v>
      </c>
      <c r="AJ143" s="112">
        <f>IFERROR(VLOOKUP($AE143,'RoC4'!$A$1:$C$160,3,0),0)</f>
        <v>0</v>
      </c>
      <c r="AK143" s="112">
        <f>IFERROR(VLOOKUP($AE143,'RoC5'!$A$1:$C$160,3,0),0)</f>
        <v>0</v>
      </c>
      <c r="AL143" s="112">
        <f>IFERROR(VLOOKUP($AE143,'RoC6'!$A$1:$C$160,3,0),0)</f>
        <v>0</v>
      </c>
      <c r="AM143" s="112">
        <f>IFERROR(VLOOKUP($AE143,'RoC7'!$A$1:$C$160,3,0),0)</f>
        <v>0</v>
      </c>
      <c r="AN143" s="112">
        <f>IFERROR(VLOOKUP($AE143,'RoC8'!$A$1:$C$160,3,0),0)</f>
        <v>0</v>
      </c>
      <c r="AO143" s="112">
        <f>IFERROR(VLOOKUP($AE143,'RoC9'!$A$1:$C$160,3,0),0)</f>
        <v>0</v>
      </c>
      <c r="AP143" s="112">
        <f>IFERROR(VLOOKUP($AE143,'RoC10'!$A$1:$C$160,3,0),0)</f>
        <v>0</v>
      </c>
      <c r="AQ143" s="112">
        <f>IFERROR(VLOOKUP($AE143,'RoC11'!$A$1:$C$160,3,0),0)</f>
        <v>0</v>
      </c>
      <c r="AR143" s="58">
        <f>IFERROR(VLOOKUP($AE143,'RoC12'!$A$1:$C$160,3,0),0)</f>
        <v>0</v>
      </c>
      <c r="AS143" s="58">
        <f>IFERROR(VLOOKUP($AE143,'RoC13'!$A$1:$C$160,3,0),0)</f>
        <v>0</v>
      </c>
    </row>
    <row r="144" ht="15.75" customHeight="1">
      <c r="A144" s="41">
        <f t="shared" si="1"/>
        <v>143</v>
      </c>
      <c r="B144" s="89"/>
      <c r="C144" s="51">
        <v>0.0</v>
      </c>
      <c r="D144" s="51"/>
      <c r="E144" s="55" t="str">
        <f>IFERROR(VLOOKUP($B144,'RoC1'!$A$1:$B$160,2,0),"0")</f>
        <v>0</v>
      </c>
      <c r="F144" s="58">
        <f>IFERROR(VLOOKUP(E144,'RoC1'!$B$1:$C$160,2,0),0)</f>
        <v>0</v>
      </c>
      <c r="G144" s="55" t="str">
        <f>IFERROR(VLOOKUP($B144,'RoC2'!$A$1:$B$161,2,0),"0")</f>
        <v>0</v>
      </c>
      <c r="H144" s="58">
        <f>IFERROR(VLOOKUP(G144,'RoC2'!$B$1:$C$161,2,0),0)</f>
        <v>0</v>
      </c>
      <c r="I144" s="55">
        <f>IFERROR(VLOOKUP($B144,'RoC3'!$A$1:$B$161,2,0),0)</f>
        <v>0</v>
      </c>
      <c r="J144" s="58">
        <f>IFERROR(VLOOKUP(I144,'RoC3'!$B$1:$C$161,2,0),0)</f>
        <v>0</v>
      </c>
      <c r="K144" s="55">
        <f>IFERROR(VLOOKUP($B144,'RoC4'!$A$1:$B$161,2,0),0)</f>
        <v>0</v>
      </c>
      <c r="L144" s="58">
        <f>IFERROR(VLOOKUP(K144,'RoC4'!$B$1:$C$161,2,0),0)</f>
        <v>0</v>
      </c>
      <c r="M144" s="55">
        <f>IFERROR(VLOOKUP($B144,'RoC5'!$A$1:$B$161,2,0),0)</f>
        <v>0</v>
      </c>
      <c r="N144" s="58">
        <f>IFERROR(VLOOKUP(M144,'RoC5'!$B$1:$C$161,2,0),0)</f>
        <v>0</v>
      </c>
      <c r="O144" s="55">
        <f>IFERROR(VLOOKUP($B144,'RoC6'!$A$1:$B$161,2,0),0)</f>
        <v>0</v>
      </c>
      <c r="P144" s="58">
        <f>IFERROR(VLOOKUP(O144,'RoC6'!$B$1:$C$161,2,0),0)</f>
        <v>0</v>
      </c>
      <c r="Q144" s="55">
        <f>IFERROR(VLOOKUP($B144,'RoC7'!$A$1:$B$161,2,0),0)</f>
        <v>0</v>
      </c>
      <c r="R144" s="58">
        <f>IFERROR(VLOOKUP(Q144,'RoC7'!$B$1:$C$161,2,0),0)</f>
        <v>0</v>
      </c>
      <c r="S144" s="55">
        <f>IFERROR(VLOOKUP($B144,'RoC8'!$A$1:$B$161,2,0),0)</f>
        <v>0</v>
      </c>
      <c r="T144" s="58">
        <f>IFERROR(VLOOKUP(S144,'RoC8'!$B$1:$C$161,2,0),0)</f>
        <v>0</v>
      </c>
      <c r="U144" s="55">
        <f>IFERROR(VLOOKUP($B144,'RoC9'!$A$1:$B$161,2,0),0)</f>
        <v>0</v>
      </c>
      <c r="V144" s="58">
        <f>IFERROR(VLOOKUP(U144,'RoC9'!$B$1:$C$161,2,0),0)</f>
        <v>0</v>
      </c>
      <c r="W144" s="55">
        <f>IFERROR(VLOOKUP($B144,'RoC10'!$A$1:$B$161,2,0),0)</f>
        <v>0</v>
      </c>
      <c r="X144" s="58">
        <f>IFERROR(VLOOKUP(W144,'RoC10'!$B$1:$C$161,2,0),0)</f>
        <v>0</v>
      </c>
      <c r="Y144" s="55">
        <f>IFERROR(VLOOKUP($B144,'RoC11'!$A$1:$B$161,2,0),0)</f>
        <v>0</v>
      </c>
      <c r="Z144" s="58">
        <f>IFERROR(VLOOKUP(Y144,'RoC11'!$B$1:$C$161,2,0),0)</f>
        <v>0</v>
      </c>
      <c r="AA144" s="55">
        <f>IFERROR(VLOOKUP($B144,'RoC12'!$A$1:$B$161,2,0),0)</f>
        <v>0</v>
      </c>
      <c r="AB144" s="58">
        <f>IFERROR(VLOOKUP(AA144,'RoC12'!$B$1:$C$161,2,0),0)</f>
        <v>0</v>
      </c>
      <c r="AC144" s="55">
        <f>IFERROR(VLOOKUP($B144,'RoC13'!$A$1:$B$161,2,0),0)</f>
        <v>0</v>
      </c>
      <c r="AD144" s="58">
        <f>IFERROR(VLOOKUP(AC144,'RoC13'!$B$1:$C$161,2,0),0)</f>
        <v>0</v>
      </c>
      <c r="AE144" s="89"/>
      <c r="AF144" s="51">
        <f t="shared" si="3"/>
        <v>0</v>
      </c>
      <c r="AG144" s="112">
        <f>IFERROR(VLOOKUP($AE144,'RoC1'!$A$1:$C$160,3,0),0)</f>
        <v>0</v>
      </c>
      <c r="AH144" s="112">
        <f>IFERROR(VLOOKUP($AE144,'RoC2'!$A$1:$C$160,3,0),0)</f>
        <v>0</v>
      </c>
      <c r="AI144" s="112">
        <f>IFERROR(VLOOKUP($AE144,'RoC3'!$A$1:$C$160,3,0),0)</f>
        <v>0</v>
      </c>
      <c r="AJ144" s="112">
        <f>IFERROR(VLOOKUP($AE144,'RoC4'!$A$1:$C$160,3,0),0)</f>
        <v>0</v>
      </c>
      <c r="AK144" s="112">
        <f>IFERROR(VLOOKUP($AE144,'RoC5'!$A$1:$C$160,3,0),0)</f>
        <v>0</v>
      </c>
      <c r="AL144" s="112">
        <f>IFERROR(VLOOKUP($AE144,'RoC6'!$A$1:$C$160,3,0),0)</f>
        <v>0</v>
      </c>
      <c r="AM144" s="112">
        <f>IFERROR(VLOOKUP($AE144,'RoC7'!$A$1:$C$160,3,0),0)</f>
        <v>0</v>
      </c>
      <c r="AN144" s="112">
        <f>IFERROR(VLOOKUP($AE144,'RoC8'!$A$1:$C$160,3,0),0)</f>
        <v>0</v>
      </c>
      <c r="AO144" s="112">
        <f>IFERROR(VLOOKUP($AE144,'RoC9'!$A$1:$C$160,3,0),0)</f>
        <v>0</v>
      </c>
      <c r="AP144" s="112">
        <f>IFERROR(VLOOKUP($AE144,'RoC10'!$A$1:$C$160,3,0),0)</f>
        <v>0</v>
      </c>
      <c r="AQ144" s="112">
        <f>IFERROR(VLOOKUP($AE144,'RoC11'!$A$1:$C$160,3,0),0)</f>
        <v>0</v>
      </c>
      <c r="AR144" s="58">
        <f>IFERROR(VLOOKUP($AE144,'RoC12'!$A$1:$C$160,3,0),0)</f>
        <v>0</v>
      </c>
      <c r="AS144" s="58">
        <f>IFERROR(VLOOKUP($AE144,'RoC13'!$A$1:$C$160,3,0),0)</f>
        <v>0</v>
      </c>
    </row>
    <row r="145" ht="15.75" customHeight="1">
      <c r="A145" s="41">
        <f t="shared" si="1"/>
        <v>144</v>
      </c>
      <c r="B145" s="87"/>
      <c r="C145" s="51">
        <v>0.0</v>
      </c>
      <c r="D145" s="110"/>
      <c r="E145" s="111" t="str">
        <f>IFERROR(VLOOKUP($B145,'RoC1'!$A$1:$B$160,2,0),"0")</f>
        <v>0</v>
      </c>
      <c r="F145" s="112">
        <f>IFERROR(VLOOKUP(E145,'RoC1'!$B$1:$C$160,2,0),0)</f>
        <v>0</v>
      </c>
      <c r="G145" s="111" t="str">
        <f>IFERROR(VLOOKUP($B145,'RoC2'!$A$1:$B$161,2,0),"0")</f>
        <v>0</v>
      </c>
      <c r="H145" s="112">
        <f>IFERROR(VLOOKUP(G145,'RoC2'!$B$1:$C$161,2,0),0)</f>
        <v>0</v>
      </c>
      <c r="I145" s="111">
        <f>IFERROR(VLOOKUP($B145,'RoC3'!$A$1:$B$161,2,0),0)</f>
        <v>0</v>
      </c>
      <c r="J145" s="112">
        <f>IFERROR(VLOOKUP(I145,'RoC3'!$B$1:$C$161,2,0),0)</f>
        <v>0</v>
      </c>
      <c r="K145" s="111">
        <f>IFERROR(VLOOKUP($B145,'RoC4'!$A$1:$B$161,2,0),0)</f>
        <v>0</v>
      </c>
      <c r="L145" s="112">
        <f>IFERROR(VLOOKUP(K145,'RoC4'!$B$1:$C$161,2,0),0)</f>
        <v>0</v>
      </c>
      <c r="M145" s="111">
        <f>IFERROR(VLOOKUP($B145,'RoC5'!$A$1:$B$161,2,0),0)</f>
        <v>0</v>
      </c>
      <c r="N145" s="112">
        <f>IFERROR(VLOOKUP(M145,'RoC5'!$B$1:$C$161,2,0),0)</f>
        <v>0</v>
      </c>
      <c r="O145" s="111">
        <f>IFERROR(VLOOKUP($B145,'RoC6'!$A$1:$B$161,2,0),0)</f>
        <v>0</v>
      </c>
      <c r="P145" s="112">
        <f>IFERROR(VLOOKUP(O145,'RoC6'!$B$1:$C$161,2,0),0)</f>
        <v>0</v>
      </c>
      <c r="Q145" s="111">
        <f>IFERROR(VLOOKUP($B145,'RoC7'!$A$1:$B$161,2,0),0)</f>
        <v>0</v>
      </c>
      <c r="R145" s="112">
        <f>IFERROR(VLOOKUP(Q145,'RoC7'!$B$1:$C$161,2,0),0)</f>
        <v>0</v>
      </c>
      <c r="S145" s="111">
        <f>IFERROR(VLOOKUP($B145,'RoC8'!$A$1:$B$161,2,0),0)</f>
        <v>0</v>
      </c>
      <c r="T145" s="112">
        <f>IFERROR(VLOOKUP(S145,'RoC8'!$B$1:$C$161,2,0),0)</f>
        <v>0</v>
      </c>
      <c r="U145" s="111">
        <f>IFERROR(VLOOKUP($B145,'RoC9'!$A$1:$B$161,2,0),0)</f>
        <v>0</v>
      </c>
      <c r="V145" s="112">
        <f>IFERROR(VLOOKUP(U145,'RoC9'!$B$1:$C$161,2,0),0)</f>
        <v>0</v>
      </c>
      <c r="W145" s="111">
        <f>IFERROR(VLOOKUP($B145,'RoC10'!$A$1:$B$161,2,0),0)</f>
        <v>0</v>
      </c>
      <c r="X145" s="112">
        <f>IFERROR(VLOOKUP(W145,'RoC10'!$B$1:$C$161,2,0),0)</f>
        <v>0</v>
      </c>
      <c r="Y145" s="111">
        <f>IFERROR(VLOOKUP($B145,'RoC11'!$A$1:$B$161,2,0),0)</f>
        <v>0</v>
      </c>
      <c r="Z145" s="112">
        <f>IFERROR(VLOOKUP(Y145,'RoC11'!$B$1:$C$161,2,0),0)</f>
        <v>0</v>
      </c>
      <c r="AA145" s="55">
        <f>IFERROR(VLOOKUP($B145,'RoC12'!$A$1:$B$161,2,0),0)</f>
        <v>0</v>
      </c>
      <c r="AB145" s="58">
        <f>IFERROR(VLOOKUP(AA145,'RoC12'!$B$1:$C$161,2,0),0)</f>
        <v>0</v>
      </c>
      <c r="AC145" s="55">
        <f>IFERROR(VLOOKUP($B145,'RoC13'!$A$1:$B$161,2,0),0)</f>
        <v>0</v>
      </c>
      <c r="AD145" s="58">
        <f>IFERROR(VLOOKUP(AC145,'RoC13'!$B$1:$C$161,2,0),0)</f>
        <v>0</v>
      </c>
      <c r="AE145" s="87"/>
      <c r="AF145" s="51">
        <f t="shared" si="3"/>
        <v>0</v>
      </c>
      <c r="AG145" s="112">
        <f>IFERROR(VLOOKUP($AE145,'RoC1'!$A$1:$C$160,3,0),0)</f>
        <v>0</v>
      </c>
      <c r="AH145" s="112">
        <f>IFERROR(VLOOKUP($AE145,'RoC2'!$A$1:$C$160,3,0),0)</f>
        <v>0</v>
      </c>
      <c r="AI145" s="112">
        <f>IFERROR(VLOOKUP($AE145,'RoC3'!$A$1:$C$160,3,0),0)</f>
        <v>0</v>
      </c>
      <c r="AJ145" s="112">
        <f>IFERROR(VLOOKUP($AE145,'RoC4'!$A$1:$C$160,3,0),0)</f>
        <v>0</v>
      </c>
      <c r="AK145" s="112">
        <f>IFERROR(VLOOKUP($AE145,'RoC5'!$A$1:$C$160,3,0),0)</f>
        <v>0</v>
      </c>
      <c r="AL145" s="112">
        <f>IFERROR(VLOOKUP($AE145,'RoC6'!$A$1:$C$160,3,0),0)</f>
        <v>0</v>
      </c>
      <c r="AM145" s="112">
        <f>IFERROR(VLOOKUP($AE145,'RoC7'!$A$1:$C$160,3,0),0)</f>
        <v>0</v>
      </c>
      <c r="AN145" s="112">
        <f>IFERROR(VLOOKUP($AE145,'RoC8'!$A$1:$C$160,3,0),0)</f>
        <v>0</v>
      </c>
      <c r="AO145" s="112">
        <f>IFERROR(VLOOKUP($AE145,'RoC9'!$A$1:$C$160,3,0),0)</f>
        <v>0</v>
      </c>
      <c r="AP145" s="112">
        <f>IFERROR(VLOOKUP($AE145,'RoC10'!$A$1:$C$160,3,0),0)</f>
        <v>0</v>
      </c>
      <c r="AQ145" s="112">
        <f>IFERROR(VLOOKUP($AE145,'RoC11'!$A$1:$C$160,3,0),0)</f>
        <v>0</v>
      </c>
      <c r="AR145" s="58">
        <f>IFERROR(VLOOKUP($AE145,'RoC12'!$A$1:$C$160,3,0),0)</f>
        <v>0</v>
      </c>
      <c r="AS145" s="58">
        <f>IFERROR(VLOOKUP($AE145,'RoC13'!$A$1:$C$160,3,0),0)</f>
        <v>0</v>
      </c>
    </row>
    <row r="146" ht="15.75" customHeight="1">
      <c r="A146" s="41">
        <f t="shared" si="1"/>
        <v>145</v>
      </c>
      <c r="B146" s="41"/>
      <c r="C146" s="51">
        <v>0.0</v>
      </c>
      <c r="D146" s="51"/>
      <c r="E146" s="55" t="str">
        <f>IFERROR(VLOOKUP($B146,'RoC1'!$A$1:$B$160,2,0),"0")</f>
        <v>0</v>
      </c>
      <c r="F146" s="58">
        <f>IFERROR(VLOOKUP(E146,'RoC1'!$B$1:$C$160,2,0),0)</f>
        <v>0</v>
      </c>
      <c r="G146" s="55" t="str">
        <f>IFERROR(VLOOKUP($B146,'RoC2'!$A$1:$B$161,2,0),"0")</f>
        <v>0</v>
      </c>
      <c r="H146" s="58">
        <f>IFERROR(VLOOKUP(G146,'RoC2'!$B$1:$C$161,2,0),0)</f>
        <v>0</v>
      </c>
      <c r="I146" s="55">
        <f>IFERROR(VLOOKUP($B146,'RoC3'!$A$1:$B$161,2,0),0)</f>
        <v>0</v>
      </c>
      <c r="J146" s="58">
        <f>IFERROR(VLOOKUP(I146,'RoC3'!$B$1:$C$161,2,0),0)</f>
        <v>0</v>
      </c>
      <c r="K146" s="55">
        <f>IFERROR(VLOOKUP($B146,'RoC4'!$A$1:$B$161,2,0),0)</f>
        <v>0</v>
      </c>
      <c r="L146" s="58">
        <f>IFERROR(VLOOKUP(K146,'RoC4'!$B$1:$C$161,2,0),0)</f>
        <v>0</v>
      </c>
      <c r="M146" s="55">
        <f>IFERROR(VLOOKUP($B146,'RoC5'!$A$1:$B$161,2,0),0)</f>
        <v>0</v>
      </c>
      <c r="N146" s="58">
        <f>IFERROR(VLOOKUP(M146,'RoC5'!$B$1:$C$161,2,0),0)</f>
        <v>0</v>
      </c>
      <c r="O146" s="55">
        <f>IFERROR(VLOOKUP($B146,'RoC6'!$A$1:$B$161,2,0),0)</f>
        <v>0</v>
      </c>
      <c r="P146" s="58">
        <f>IFERROR(VLOOKUP(O146,'RoC6'!$B$1:$C$161,2,0),0)</f>
        <v>0</v>
      </c>
      <c r="Q146" s="55">
        <f>IFERROR(VLOOKUP($B146,'RoC7'!$A$1:$B$161,2,0),0)</f>
        <v>0</v>
      </c>
      <c r="R146" s="58">
        <f>IFERROR(VLOOKUP(Q146,'RoC7'!$B$1:$C$161,2,0),0)</f>
        <v>0</v>
      </c>
      <c r="S146" s="55">
        <f>IFERROR(VLOOKUP($B146,'RoC8'!$A$1:$B$161,2,0),0)</f>
        <v>0</v>
      </c>
      <c r="T146" s="58">
        <f>IFERROR(VLOOKUP(S146,'RoC8'!$B$1:$C$161,2,0),0)</f>
        <v>0</v>
      </c>
      <c r="U146" s="55">
        <f>IFERROR(VLOOKUP($B146,'RoC9'!$A$1:$B$161,2,0),0)</f>
        <v>0</v>
      </c>
      <c r="V146" s="58">
        <f>IFERROR(VLOOKUP(U146,'RoC9'!$B$1:$C$161,2,0),0)</f>
        <v>0</v>
      </c>
      <c r="W146" s="55">
        <f>IFERROR(VLOOKUP($B146,'RoC10'!$A$1:$B$161,2,0),0)</f>
        <v>0</v>
      </c>
      <c r="X146" s="58">
        <f>IFERROR(VLOOKUP(W146,'RoC10'!$B$1:$C$161,2,0),0)</f>
        <v>0</v>
      </c>
      <c r="Y146" s="55">
        <f>IFERROR(VLOOKUP($B146,'RoC11'!$A$1:$B$161,2,0),0)</f>
        <v>0</v>
      </c>
      <c r="Z146" s="58">
        <f>IFERROR(VLOOKUP(Y146,'RoC11'!$B$1:$C$161,2,0),0)</f>
        <v>0</v>
      </c>
      <c r="AA146" s="55">
        <f>IFERROR(VLOOKUP($B146,'RoC12'!$A$1:$B$161,2,0),0)</f>
        <v>0</v>
      </c>
      <c r="AB146" s="58">
        <f>IFERROR(VLOOKUP(AA146,'RoC12'!$B$1:$C$161,2,0),0)</f>
        <v>0</v>
      </c>
      <c r="AC146" s="55">
        <f>IFERROR(VLOOKUP($B146,'RoC13'!$A$1:$B$161,2,0),0)</f>
        <v>0</v>
      </c>
      <c r="AD146" s="58">
        <f>IFERROR(VLOOKUP(AC146,'RoC13'!$B$1:$C$161,2,0),0)</f>
        <v>0</v>
      </c>
      <c r="AE146" s="41"/>
      <c r="AF146" s="51">
        <f t="shared" si="3"/>
        <v>0</v>
      </c>
      <c r="AG146" s="112">
        <f>IFERROR(VLOOKUP($AE146,'RoC1'!$A$1:$C$160,3,0),0)</f>
        <v>0</v>
      </c>
      <c r="AH146" s="112">
        <f>IFERROR(VLOOKUP($AE146,'RoC2'!$A$1:$C$160,3,0),0)</f>
        <v>0</v>
      </c>
      <c r="AI146" s="112">
        <f>IFERROR(VLOOKUP($AE146,'RoC3'!$A$1:$C$160,3,0),0)</f>
        <v>0</v>
      </c>
      <c r="AJ146" s="112">
        <f>IFERROR(VLOOKUP($AE146,'RoC4'!$A$1:$C$160,3,0),0)</f>
        <v>0</v>
      </c>
      <c r="AK146" s="112">
        <f>IFERROR(VLOOKUP($AE146,'RoC5'!$A$1:$C$160,3,0),0)</f>
        <v>0</v>
      </c>
      <c r="AL146" s="112">
        <f>IFERROR(VLOOKUP($AE146,'RoC6'!$A$1:$C$160,3,0),0)</f>
        <v>0</v>
      </c>
      <c r="AM146" s="112">
        <f>IFERROR(VLOOKUP($AE146,'RoC7'!$A$1:$C$160,3,0),0)</f>
        <v>0</v>
      </c>
      <c r="AN146" s="112">
        <f>IFERROR(VLOOKUP($AE146,'RoC8'!$A$1:$C$160,3,0),0)</f>
        <v>0</v>
      </c>
      <c r="AO146" s="112">
        <f>IFERROR(VLOOKUP($AE146,'RoC9'!$A$1:$C$160,3,0),0)</f>
        <v>0</v>
      </c>
      <c r="AP146" s="112">
        <f>IFERROR(VLOOKUP($AE146,'RoC10'!$A$1:$C$160,3,0),0)</f>
        <v>0</v>
      </c>
      <c r="AQ146" s="112">
        <f>IFERROR(VLOOKUP($AE146,'RoC11'!$A$1:$C$160,3,0),0)</f>
        <v>0</v>
      </c>
      <c r="AR146" s="58">
        <f>IFERROR(VLOOKUP($AE146,'RoC12'!$A$1:$C$160,3,0),0)</f>
        <v>0</v>
      </c>
      <c r="AS146" s="58">
        <f>IFERROR(VLOOKUP($AE146,'RoC13'!$A$1:$C$160,3,0),0)</f>
        <v>0</v>
      </c>
    </row>
    <row r="147" ht="15.75" customHeight="1">
      <c r="A147" s="41">
        <f t="shared" si="1"/>
        <v>146</v>
      </c>
      <c r="B147" s="41"/>
      <c r="C147" s="51">
        <v>0.0</v>
      </c>
      <c r="D147" s="110"/>
      <c r="E147" s="111" t="str">
        <f>IFERROR(VLOOKUP($B147,'RoC1'!$A$1:$B$160,2,0),"0")</f>
        <v>0</v>
      </c>
      <c r="F147" s="112">
        <f>IFERROR(VLOOKUP(E147,'RoC1'!$B$1:$C$160,2,0),0)</f>
        <v>0</v>
      </c>
      <c r="G147" s="111" t="str">
        <f>IFERROR(VLOOKUP($B147,'RoC2'!$A$1:$B$161,2,0),"0")</f>
        <v>0</v>
      </c>
      <c r="H147" s="112">
        <f>IFERROR(VLOOKUP(G147,'RoC2'!$B$1:$C$161,2,0),0)</f>
        <v>0</v>
      </c>
      <c r="I147" s="111">
        <f>IFERROR(VLOOKUP($B147,'RoC3'!$A$1:$B$161,2,0),0)</f>
        <v>0</v>
      </c>
      <c r="J147" s="112">
        <f>IFERROR(VLOOKUP(I147,'RoC3'!$B$1:$C$161,2,0),0)</f>
        <v>0</v>
      </c>
      <c r="K147" s="111">
        <f>IFERROR(VLOOKUP($B147,'RoC4'!$A$1:$B$161,2,0),0)</f>
        <v>0</v>
      </c>
      <c r="L147" s="112">
        <f>IFERROR(VLOOKUP(K147,'RoC4'!$B$1:$C$161,2,0),0)</f>
        <v>0</v>
      </c>
      <c r="M147" s="111">
        <f>IFERROR(VLOOKUP($B147,'RoC5'!$A$1:$B$161,2,0),0)</f>
        <v>0</v>
      </c>
      <c r="N147" s="112">
        <f>IFERROR(VLOOKUP(M147,'RoC5'!$B$1:$C$161,2,0),0)</f>
        <v>0</v>
      </c>
      <c r="O147" s="111">
        <f>IFERROR(VLOOKUP($B147,'RoC6'!$A$1:$B$161,2,0),0)</f>
        <v>0</v>
      </c>
      <c r="P147" s="112">
        <f>IFERROR(VLOOKUP(O147,'RoC6'!$B$1:$C$161,2,0),0)</f>
        <v>0</v>
      </c>
      <c r="Q147" s="111">
        <f>IFERROR(VLOOKUP($B147,'RoC7'!$A$1:$B$161,2,0),0)</f>
        <v>0</v>
      </c>
      <c r="R147" s="112">
        <f>IFERROR(VLOOKUP(Q147,'RoC7'!$B$1:$C$161,2,0),0)</f>
        <v>0</v>
      </c>
      <c r="S147" s="111">
        <f>IFERROR(VLOOKUP($B147,'RoC8'!$A$1:$B$161,2,0),0)</f>
        <v>0</v>
      </c>
      <c r="T147" s="112">
        <f>IFERROR(VLOOKUP(S147,'RoC8'!$B$1:$C$161,2,0),0)</f>
        <v>0</v>
      </c>
      <c r="U147" s="111">
        <f>IFERROR(VLOOKUP($B147,'RoC9'!$A$1:$B$161,2,0),0)</f>
        <v>0</v>
      </c>
      <c r="V147" s="112">
        <f>IFERROR(VLOOKUP(U147,'RoC9'!$B$1:$C$161,2,0),0)</f>
        <v>0</v>
      </c>
      <c r="W147" s="111">
        <f>IFERROR(VLOOKUP($B147,'RoC10'!$A$1:$B$161,2,0),0)</f>
        <v>0</v>
      </c>
      <c r="X147" s="112">
        <f>IFERROR(VLOOKUP(W147,'RoC10'!$B$1:$C$161,2,0),0)</f>
        <v>0</v>
      </c>
      <c r="Y147" s="111">
        <f>IFERROR(VLOOKUP($B147,'RoC11'!$A$1:$B$161,2,0),0)</f>
        <v>0</v>
      </c>
      <c r="Z147" s="112">
        <f>IFERROR(VLOOKUP(Y147,'RoC11'!$B$1:$C$161,2,0),0)</f>
        <v>0</v>
      </c>
      <c r="AA147" s="55">
        <f>IFERROR(VLOOKUP($B147,'RoC12'!$A$1:$B$161,2,0),0)</f>
        <v>0</v>
      </c>
      <c r="AB147" s="58">
        <f>IFERROR(VLOOKUP(AA147,'RoC12'!$B$1:$C$161,2,0),0)</f>
        <v>0</v>
      </c>
      <c r="AC147" s="55">
        <f>IFERROR(VLOOKUP($B147,'RoC13'!$A$1:$B$161,2,0),0)</f>
        <v>0</v>
      </c>
      <c r="AD147" s="58">
        <f>IFERROR(VLOOKUP(AC147,'RoC13'!$B$1:$C$161,2,0),0)</f>
        <v>0</v>
      </c>
      <c r="AE147" s="41"/>
      <c r="AF147" s="51">
        <f t="shared" si="3"/>
        <v>0</v>
      </c>
      <c r="AG147" s="112">
        <f>IFERROR(VLOOKUP($AE147,'RoC1'!$A$1:$C$160,3,0),0)</f>
        <v>0</v>
      </c>
      <c r="AH147" s="112">
        <f>IFERROR(VLOOKUP($AE147,'RoC2'!$A$1:$C$160,3,0),0)</f>
        <v>0</v>
      </c>
      <c r="AI147" s="112">
        <f>IFERROR(VLOOKUP($AE147,'RoC3'!$A$1:$C$160,3,0),0)</f>
        <v>0</v>
      </c>
      <c r="AJ147" s="112">
        <f>IFERROR(VLOOKUP($AE147,'RoC4'!$A$1:$C$160,3,0),0)</f>
        <v>0</v>
      </c>
      <c r="AK147" s="112">
        <f>IFERROR(VLOOKUP($AE147,'RoC5'!$A$1:$C$160,3,0),0)</f>
        <v>0</v>
      </c>
      <c r="AL147" s="112">
        <f>IFERROR(VLOOKUP($AE147,'RoC6'!$A$1:$C$160,3,0),0)</f>
        <v>0</v>
      </c>
      <c r="AM147" s="112">
        <f>IFERROR(VLOOKUP($AE147,'RoC7'!$A$1:$C$160,3,0),0)</f>
        <v>0</v>
      </c>
      <c r="AN147" s="112">
        <f>IFERROR(VLOOKUP($AE147,'RoC8'!$A$1:$C$160,3,0),0)</f>
        <v>0</v>
      </c>
      <c r="AO147" s="112">
        <f>IFERROR(VLOOKUP($AE147,'RoC9'!$A$1:$C$160,3,0),0)</f>
        <v>0</v>
      </c>
      <c r="AP147" s="112">
        <f>IFERROR(VLOOKUP($AE147,'RoC10'!$A$1:$C$160,3,0),0)</f>
        <v>0</v>
      </c>
      <c r="AQ147" s="112">
        <f>IFERROR(VLOOKUP($AE147,'RoC11'!$A$1:$C$160,3,0),0)</f>
        <v>0</v>
      </c>
      <c r="AR147" s="58">
        <f>IFERROR(VLOOKUP($AE147,'RoC12'!$A$1:$C$160,3,0),0)</f>
        <v>0</v>
      </c>
      <c r="AS147" s="58">
        <f>IFERROR(VLOOKUP($AE147,'RoC13'!$A$1:$C$160,3,0),0)</f>
        <v>0</v>
      </c>
    </row>
    <row r="148" ht="15.75" customHeight="1">
      <c r="A148" s="41">
        <f t="shared" si="1"/>
        <v>147</v>
      </c>
      <c r="B148" s="83"/>
      <c r="C148" s="51">
        <v>0.0</v>
      </c>
      <c r="D148" s="110"/>
      <c r="E148" s="111" t="str">
        <f>IFERROR(VLOOKUP($B148,'RoC1'!$A$1:$B$160,2,0),"0")</f>
        <v>0</v>
      </c>
      <c r="F148" s="112">
        <f>IFERROR(VLOOKUP(E148,'RoC1'!$B$1:$C$160,2,0),0)</f>
        <v>0</v>
      </c>
      <c r="G148" s="111" t="str">
        <f>IFERROR(VLOOKUP($B148,'RoC2'!$A$1:$B$161,2,0),"0")</f>
        <v>0</v>
      </c>
      <c r="H148" s="112">
        <f>IFERROR(VLOOKUP(G148,'RoC2'!$B$1:$C$161,2,0),0)</f>
        <v>0</v>
      </c>
      <c r="I148" s="111">
        <f>IFERROR(VLOOKUP($B148,'RoC3'!$A$1:$B$161,2,0),0)</f>
        <v>0</v>
      </c>
      <c r="J148" s="112">
        <f>IFERROR(VLOOKUP(I148,'RoC3'!$B$1:$C$161,2,0),0)</f>
        <v>0</v>
      </c>
      <c r="K148" s="111">
        <f>IFERROR(VLOOKUP($B148,'RoC4'!$A$1:$B$161,2,0),0)</f>
        <v>0</v>
      </c>
      <c r="L148" s="112">
        <f>IFERROR(VLOOKUP(K148,'RoC4'!$B$1:$C$161,2,0),0)</f>
        <v>0</v>
      </c>
      <c r="M148" s="111">
        <f>IFERROR(VLOOKUP($B148,'RoC5'!$A$1:$B$161,2,0),0)</f>
        <v>0</v>
      </c>
      <c r="N148" s="112">
        <f>IFERROR(VLOOKUP(M148,'RoC5'!$B$1:$C$161,2,0),0)</f>
        <v>0</v>
      </c>
      <c r="O148" s="111">
        <f>IFERROR(VLOOKUP($B148,'RoC6'!$A$1:$B$161,2,0),0)</f>
        <v>0</v>
      </c>
      <c r="P148" s="112">
        <f>IFERROR(VLOOKUP(O148,'RoC6'!$B$1:$C$161,2,0),0)</f>
        <v>0</v>
      </c>
      <c r="Q148" s="111">
        <f>IFERROR(VLOOKUP($B148,'RoC7'!$A$1:$B$161,2,0),0)</f>
        <v>0</v>
      </c>
      <c r="R148" s="112">
        <f>IFERROR(VLOOKUP(Q148,'RoC7'!$B$1:$C$161,2,0),0)</f>
        <v>0</v>
      </c>
      <c r="S148" s="111">
        <f>IFERROR(VLOOKUP($B148,'RoC8'!$A$1:$B$161,2,0),0)</f>
        <v>0</v>
      </c>
      <c r="T148" s="112">
        <f>IFERROR(VLOOKUP(S148,'RoC8'!$B$1:$C$161,2,0),0)</f>
        <v>0</v>
      </c>
      <c r="U148" s="111">
        <f>IFERROR(VLOOKUP($B148,'RoC9'!$A$1:$B$161,2,0),0)</f>
        <v>0</v>
      </c>
      <c r="V148" s="112">
        <f>IFERROR(VLOOKUP(U148,'RoC9'!$B$1:$C$161,2,0),0)</f>
        <v>0</v>
      </c>
      <c r="W148" s="111">
        <f>IFERROR(VLOOKUP($B148,'RoC10'!$A$1:$B$161,2,0),0)</f>
        <v>0</v>
      </c>
      <c r="X148" s="112">
        <f>IFERROR(VLOOKUP(W148,'RoC10'!$B$1:$C$161,2,0),0)</f>
        <v>0</v>
      </c>
      <c r="Y148" s="111">
        <f>IFERROR(VLOOKUP($B148,'RoC11'!$A$1:$B$161,2,0),0)</f>
        <v>0</v>
      </c>
      <c r="Z148" s="112">
        <f>IFERROR(VLOOKUP(Y148,'RoC11'!$B$1:$C$161,2,0),0)</f>
        <v>0</v>
      </c>
      <c r="AA148" s="55">
        <f>IFERROR(VLOOKUP($B148,'RoC12'!$A$1:$B$161,2,0),0)</f>
        <v>0</v>
      </c>
      <c r="AB148" s="58">
        <f>IFERROR(VLOOKUP(AA148,'RoC12'!$B$1:$C$161,2,0),0)</f>
        <v>0</v>
      </c>
      <c r="AC148" s="55">
        <f>IFERROR(VLOOKUP($B148,'RoC13'!$A$1:$B$161,2,0),0)</f>
        <v>0</v>
      </c>
      <c r="AD148" s="58">
        <f>IFERROR(VLOOKUP(AC148,'RoC13'!$B$1:$C$161,2,0),0)</f>
        <v>0</v>
      </c>
      <c r="AE148" s="83"/>
      <c r="AF148" s="51">
        <f t="shared" si="3"/>
        <v>0</v>
      </c>
      <c r="AG148" s="112">
        <f>IFERROR(VLOOKUP($AE148,'RoC1'!$A$1:$C$160,3,0),0)</f>
        <v>0</v>
      </c>
      <c r="AH148" s="112">
        <f>IFERROR(VLOOKUP($AE148,'RoC2'!$A$1:$C$160,3,0),0)</f>
        <v>0</v>
      </c>
      <c r="AI148" s="112">
        <f>IFERROR(VLOOKUP($AE148,'RoC3'!$A$1:$C$160,3,0),0)</f>
        <v>0</v>
      </c>
      <c r="AJ148" s="112">
        <f>IFERROR(VLOOKUP($AE148,'RoC4'!$A$1:$C$160,3,0),0)</f>
        <v>0</v>
      </c>
      <c r="AK148" s="112">
        <f>IFERROR(VLOOKUP($AE148,'RoC5'!$A$1:$C$160,3,0),0)</f>
        <v>0</v>
      </c>
      <c r="AL148" s="112">
        <f>IFERROR(VLOOKUP($AE148,'RoC6'!$A$1:$C$160,3,0),0)</f>
        <v>0</v>
      </c>
      <c r="AM148" s="112">
        <f>IFERROR(VLOOKUP($AE148,'RoC7'!$A$1:$C$160,3,0),0)</f>
        <v>0</v>
      </c>
      <c r="AN148" s="112">
        <f>IFERROR(VLOOKUP($AE148,'RoC8'!$A$1:$C$160,3,0),0)</f>
        <v>0</v>
      </c>
      <c r="AO148" s="112">
        <f>IFERROR(VLOOKUP($AE148,'RoC9'!$A$1:$C$160,3,0),0)</f>
        <v>0</v>
      </c>
      <c r="AP148" s="112">
        <f>IFERROR(VLOOKUP($AE148,'RoC10'!$A$1:$C$160,3,0),0)</f>
        <v>0</v>
      </c>
      <c r="AQ148" s="112">
        <f>IFERROR(VLOOKUP($AE148,'RoC11'!$A$1:$C$160,3,0),0)</f>
        <v>0</v>
      </c>
      <c r="AR148" s="58">
        <f>IFERROR(VLOOKUP($AE148,'RoC12'!$A$1:$C$160,3,0),0)</f>
        <v>0</v>
      </c>
      <c r="AS148" s="58">
        <f>IFERROR(VLOOKUP($AE148,'RoC13'!$A$1:$C$160,3,0),0)</f>
        <v>0</v>
      </c>
    </row>
    <row r="149" ht="15.75" customHeight="1">
      <c r="A149" s="41">
        <f t="shared" si="1"/>
        <v>148</v>
      </c>
      <c r="B149" s="122"/>
      <c r="C149" s="51">
        <v>0.0</v>
      </c>
      <c r="D149" s="110"/>
      <c r="E149" s="111" t="str">
        <f>IFERROR(VLOOKUP($B149,'RoC1'!$A$1:$B$160,2,0),"0")</f>
        <v>0</v>
      </c>
      <c r="F149" s="112">
        <f>IFERROR(VLOOKUP(E149,'RoC1'!$B$1:$C$160,2,0),0)</f>
        <v>0</v>
      </c>
      <c r="G149" s="111" t="str">
        <f>IFERROR(VLOOKUP($B149,'RoC2'!$A$1:$B$161,2,0),"0")</f>
        <v>0</v>
      </c>
      <c r="H149" s="112">
        <f>IFERROR(VLOOKUP(G149,'RoC2'!$B$1:$C$161,2,0),0)</f>
        <v>0</v>
      </c>
      <c r="I149" s="111">
        <f>IFERROR(VLOOKUP($B149,'RoC3'!$A$1:$B$161,2,0),0)</f>
        <v>0</v>
      </c>
      <c r="J149" s="112">
        <f>IFERROR(VLOOKUP(I149,'RoC3'!$B$1:$C$161,2,0),0)</f>
        <v>0</v>
      </c>
      <c r="K149" s="111">
        <f>IFERROR(VLOOKUP($B149,'RoC4'!$A$1:$B$161,2,0),0)</f>
        <v>0</v>
      </c>
      <c r="L149" s="112">
        <f>IFERROR(VLOOKUP(K149,'RoC4'!$B$1:$C$161,2,0),0)</f>
        <v>0</v>
      </c>
      <c r="M149" s="111">
        <f>IFERROR(VLOOKUP($B149,'RoC5'!$A$1:$B$161,2,0),0)</f>
        <v>0</v>
      </c>
      <c r="N149" s="112">
        <f>IFERROR(VLOOKUP(M149,'RoC5'!$B$1:$C$161,2,0),0)</f>
        <v>0</v>
      </c>
      <c r="O149" s="111">
        <f>IFERROR(VLOOKUP($B149,'RoC6'!$A$1:$B$161,2,0),0)</f>
        <v>0</v>
      </c>
      <c r="P149" s="112">
        <f>IFERROR(VLOOKUP(O149,'RoC6'!$B$1:$C$161,2,0),0)</f>
        <v>0</v>
      </c>
      <c r="Q149" s="111">
        <f>IFERROR(VLOOKUP($B149,'RoC7'!$A$1:$B$161,2,0),0)</f>
        <v>0</v>
      </c>
      <c r="R149" s="112">
        <f>IFERROR(VLOOKUP(Q149,'RoC7'!$B$1:$C$161,2,0),0)</f>
        <v>0</v>
      </c>
      <c r="S149" s="111">
        <f>IFERROR(VLOOKUP($B149,'RoC8'!$A$1:$B$161,2,0),0)</f>
        <v>0</v>
      </c>
      <c r="T149" s="112">
        <f>IFERROR(VLOOKUP(S149,'RoC8'!$B$1:$C$161,2,0),0)</f>
        <v>0</v>
      </c>
      <c r="U149" s="111">
        <f>IFERROR(VLOOKUP($B149,'RoC9'!$A$1:$B$161,2,0),0)</f>
        <v>0</v>
      </c>
      <c r="V149" s="112">
        <f>IFERROR(VLOOKUP(U149,'RoC9'!$B$1:$C$161,2,0),0)</f>
        <v>0</v>
      </c>
      <c r="W149" s="111">
        <f>IFERROR(VLOOKUP($B149,'RoC10'!$A$1:$B$161,2,0),0)</f>
        <v>0</v>
      </c>
      <c r="X149" s="112">
        <f>IFERROR(VLOOKUP(W149,'RoC10'!$B$1:$C$161,2,0),0)</f>
        <v>0</v>
      </c>
      <c r="Y149" s="111">
        <f>IFERROR(VLOOKUP($B149,'RoC11'!$A$1:$B$161,2,0),0)</f>
        <v>0</v>
      </c>
      <c r="Z149" s="112">
        <f>IFERROR(VLOOKUP(Y149,'RoC11'!$B$1:$C$161,2,0),0)</f>
        <v>0</v>
      </c>
      <c r="AA149" s="55">
        <f>IFERROR(VLOOKUP($B149,'RoC12'!$A$1:$B$161,2,0),0)</f>
        <v>0</v>
      </c>
      <c r="AB149" s="58">
        <f>IFERROR(VLOOKUP(AA149,'RoC12'!$B$1:$C$161,2,0),0)</f>
        <v>0</v>
      </c>
      <c r="AC149" s="55">
        <f>IFERROR(VLOOKUP($B149,'RoC13'!$A$1:$B$161,2,0),0)</f>
        <v>0</v>
      </c>
      <c r="AD149" s="58">
        <f>IFERROR(VLOOKUP(AC149,'RoC13'!$B$1:$C$161,2,0),0)</f>
        <v>0</v>
      </c>
      <c r="AE149" s="122"/>
      <c r="AF149" s="51">
        <f t="shared" si="3"/>
        <v>0</v>
      </c>
      <c r="AG149" s="112">
        <f>IFERROR(VLOOKUP($AE149,'RoC1'!$A$1:$C$160,3,0),0)</f>
        <v>0</v>
      </c>
      <c r="AH149" s="112">
        <f>IFERROR(VLOOKUP($AE149,'RoC2'!$A$1:$C$160,3,0),0)</f>
        <v>0</v>
      </c>
      <c r="AI149" s="112">
        <f>IFERROR(VLOOKUP($AE149,'RoC3'!$A$1:$C$160,3,0),0)</f>
        <v>0</v>
      </c>
      <c r="AJ149" s="112">
        <f>IFERROR(VLOOKUP($AE149,'RoC4'!$A$1:$C$160,3,0),0)</f>
        <v>0</v>
      </c>
      <c r="AK149" s="112">
        <f>IFERROR(VLOOKUP($AE149,'RoC5'!$A$1:$C$160,3,0),0)</f>
        <v>0</v>
      </c>
      <c r="AL149" s="112">
        <f>IFERROR(VLOOKUP($AE149,'RoC6'!$A$1:$C$160,3,0),0)</f>
        <v>0</v>
      </c>
      <c r="AM149" s="112">
        <f>IFERROR(VLOOKUP($AE149,'RoC7'!$A$1:$C$160,3,0),0)</f>
        <v>0</v>
      </c>
      <c r="AN149" s="112">
        <f>IFERROR(VLOOKUP($AE149,'RoC8'!$A$1:$C$160,3,0),0)</f>
        <v>0</v>
      </c>
      <c r="AO149" s="112">
        <f>IFERROR(VLOOKUP($AE149,'RoC9'!$A$1:$C$160,3,0),0)</f>
        <v>0</v>
      </c>
      <c r="AP149" s="112">
        <f>IFERROR(VLOOKUP($AE149,'RoC10'!$A$1:$C$160,3,0),0)</f>
        <v>0</v>
      </c>
      <c r="AQ149" s="112">
        <f>IFERROR(VLOOKUP($AE149,'RoC11'!$A$1:$C$160,3,0),0)</f>
        <v>0</v>
      </c>
      <c r="AR149" s="58">
        <f>IFERROR(VLOOKUP($AE149,'RoC12'!$A$1:$C$160,3,0),0)</f>
        <v>0</v>
      </c>
      <c r="AS149" s="58">
        <f>IFERROR(VLOOKUP($AE149,'RoC13'!$A$1:$C$160,3,0),0)</f>
        <v>0</v>
      </c>
    </row>
    <row r="150" ht="15.75" customHeight="1">
      <c r="A150" s="41">
        <f t="shared" si="1"/>
        <v>149</v>
      </c>
      <c r="B150" s="41"/>
      <c r="C150" s="51">
        <v>0.0</v>
      </c>
      <c r="D150" s="110"/>
      <c r="E150" s="111" t="str">
        <f>IFERROR(VLOOKUP($B150,'RoC1'!$A$1:$B$160,2,0),"0")</f>
        <v>0</v>
      </c>
      <c r="F150" s="112">
        <f>IFERROR(VLOOKUP(E150,'RoC1'!$B$1:$C$160,2,0),0)</f>
        <v>0</v>
      </c>
      <c r="G150" s="111" t="str">
        <f>IFERROR(VLOOKUP($B150,'RoC2'!$A$1:$B$161,2,0),"0")</f>
        <v>0</v>
      </c>
      <c r="H150" s="112">
        <f>IFERROR(VLOOKUP(G150,'RoC2'!$B$1:$C$161,2,0),0)</f>
        <v>0</v>
      </c>
      <c r="I150" s="111">
        <f>IFERROR(VLOOKUP($B150,'RoC3'!$A$1:$B$161,2,0),0)</f>
        <v>0</v>
      </c>
      <c r="J150" s="112">
        <f>IFERROR(VLOOKUP(I150,'RoC3'!$B$1:$C$161,2,0),0)</f>
        <v>0</v>
      </c>
      <c r="K150" s="111">
        <f>IFERROR(VLOOKUP($B150,'RoC4'!$A$1:$B$161,2,0),0)</f>
        <v>0</v>
      </c>
      <c r="L150" s="112">
        <f>IFERROR(VLOOKUP(K150,'RoC4'!$B$1:$C$161,2,0),0)</f>
        <v>0</v>
      </c>
      <c r="M150" s="111">
        <f>IFERROR(VLOOKUP($B150,'RoC5'!$A$1:$B$161,2,0),0)</f>
        <v>0</v>
      </c>
      <c r="N150" s="112">
        <f>IFERROR(VLOOKUP(M150,'RoC5'!$B$1:$C$161,2,0),0)</f>
        <v>0</v>
      </c>
      <c r="O150" s="111">
        <f>IFERROR(VLOOKUP($B150,'RoC6'!$A$1:$B$161,2,0),0)</f>
        <v>0</v>
      </c>
      <c r="P150" s="112">
        <f>IFERROR(VLOOKUP(O150,'RoC6'!$B$1:$C$161,2,0),0)</f>
        <v>0</v>
      </c>
      <c r="Q150" s="111">
        <f>IFERROR(VLOOKUP($B150,'RoC7'!$A$1:$B$161,2,0),0)</f>
        <v>0</v>
      </c>
      <c r="R150" s="112">
        <f>IFERROR(VLOOKUP(Q150,'RoC7'!$B$1:$C$161,2,0),0)</f>
        <v>0</v>
      </c>
      <c r="S150" s="111">
        <f>IFERROR(VLOOKUP($B150,'RoC8'!$A$1:$B$161,2,0),0)</f>
        <v>0</v>
      </c>
      <c r="T150" s="112">
        <f>IFERROR(VLOOKUP(S150,'RoC8'!$B$1:$C$161,2,0),0)</f>
        <v>0</v>
      </c>
      <c r="U150" s="111">
        <f>IFERROR(VLOOKUP($B150,'RoC9'!$A$1:$B$161,2,0),0)</f>
        <v>0</v>
      </c>
      <c r="V150" s="112">
        <f>IFERROR(VLOOKUP(U150,'RoC9'!$B$1:$C$161,2,0),0)</f>
        <v>0</v>
      </c>
      <c r="W150" s="111">
        <f>IFERROR(VLOOKUP($B150,'RoC10'!$A$1:$B$161,2,0),0)</f>
        <v>0</v>
      </c>
      <c r="X150" s="112">
        <f>IFERROR(VLOOKUP(W150,'RoC10'!$B$1:$C$161,2,0),0)</f>
        <v>0</v>
      </c>
      <c r="Y150" s="111">
        <f>IFERROR(VLOOKUP($B150,'RoC11'!$A$1:$B$161,2,0),0)</f>
        <v>0</v>
      </c>
      <c r="Z150" s="112">
        <f>IFERROR(VLOOKUP(Y150,'RoC11'!$B$1:$C$161,2,0),0)</f>
        <v>0</v>
      </c>
      <c r="AA150" s="55">
        <f>IFERROR(VLOOKUP($B150,'RoC12'!$A$1:$B$161,2,0),0)</f>
        <v>0</v>
      </c>
      <c r="AB150" s="58">
        <f>IFERROR(VLOOKUP(AA150,'RoC12'!$B$1:$C$161,2,0),0)</f>
        <v>0</v>
      </c>
      <c r="AC150" s="55">
        <f>IFERROR(VLOOKUP($B150,'RoC13'!$A$1:$B$161,2,0),0)</f>
        <v>0</v>
      </c>
      <c r="AD150" s="58">
        <f>IFERROR(VLOOKUP(AC150,'RoC13'!$B$1:$C$161,2,0),0)</f>
        <v>0</v>
      </c>
      <c r="AE150" s="41"/>
      <c r="AF150" s="51">
        <f t="shared" si="3"/>
        <v>0</v>
      </c>
      <c r="AG150" s="112">
        <f>IFERROR(VLOOKUP($AE150,'RoC1'!$A$1:$C$160,3,0),0)</f>
        <v>0</v>
      </c>
      <c r="AH150" s="112">
        <f>IFERROR(VLOOKUP($AE150,'RoC2'!$A$1:$C$160,3,0),0)</f>
        <v>0</v>
      </c>
      <c r="AI150" s="112">
        <f>IFERROR(VLOOKUP($AE150,'RoC3'!$A$1:$C$160,3,0),0)</f>
        <v>0</v>
      </c>
      <c r="AJ150" s="112">
        <f>IFERROR(VLOOKUP($AE150,'RoC4'!$A$1:$C$160,3,0),0)</f>
        <v>0</v>
      </c>
      <c r="AK150" s="112">
        <f>IFERROR(VLOOKUP($AE150,'RoC5'!$A$1:$C$160,3,0),0)</f>
        <v>0</v>
      </c>
      <c r="AL150" s="112">
        <f>IFERROR(VLOOKUP($AE150,'RoC6'!$A$1:$C$160,3,0),0)</f>
        <v>0</v>
      </c>
      <c r="AM150" s="112">
        <f>IFERROR(VLOOKUP($AE150,'RoC7'!$A$1:$C$160,3,0),0)</f>
        <v>0</v>
      </c>
      <c r="AN150" s="112">
        <f>IFERROR(VLOOKUP($AE150,'RoC8'!$A$1:$C$160,3,0),0)</f>
        <v>0</v>
      </c>
      <c r="AO150" s="112">
        <f>IFERROR(VLOOKUP($AE150,'RoC9'!$A$1:$C$160,3,0),0)</f>
        <v>0</v>
      </c>
      <c r="AP150" s="112">
        <f>IFERROR(VLOOKUP($AE150,'RoC10'!$A$1:$C$160,3,0),0)</f>
        <v>0</v>
      </c>
      <c r="AQ150" s="112">
        <f>IFERROR(VLOOKUP($AE150,'RoC11'!$A$1:$C$160,3,0),0)</f>
        <v>0</v>
      </c>
      <c r="AR150" s="58">
        <f>IFERROR(VLOOKUP($AE150,'RoC12'!$A$1:$C$160,3,0),0)</f>
        <v>0</v>
      </c>
      <c r="AS150" s="58">
        <f>IFERROR(VLOOKUP($AE150,'RoC13'!$A$1:$C$160,3,0),0)</f>
        <v>0</v>
      </c>
    </row>
    <row r="151" ht="15.75" customHeight="1">
      <c r="A151" s="41">
        <f t="shared" si="1"/>
        <v>150</v>
      </c>
      <c r="B151" s="41"/>
      <c r="C151" s="51">
        <v>0.0</v>
      </c>
      <c r="D151" s="110"/>
      <c r="E151" s="111" t="str">
        <f>IFERROR(VLOOKUP($B151,'RoC1'!$A$1:$B$160,2,0),"0")</f>
        <v>0</v>
      </c>
      <c r="F151" s="112">
        <f>IFERROR(VLOOKUP(E151,'RoC1'!$B$1:$C$160,2,0),0)</f>
        <v>0</v>
      </c>
      <c r="G151" s="111" t="str">
        <f>IFERROR(VLOOKUP($B151,'RoC2'!$A$1:$B$161,2,0),"0")</f>
        <v>0</v>
      </c>
      <c r="H151" s="112">
        <f>IFERROR(VLOOKUP(G151,'RoC2'!$B$1:$C$161,2,0),0)</f>
        <v>0</v>
      </c>
      <c r="I151" s="111">
        <f>IFERROR(VLOOKUP($B151,'RoC3'!$A$1:$B$161,2,0),0)</f>
        <v>0</v>
      </c>
      <c r="J151" s="112">
        <f>IFERROR(VLOOKUP(I151,'RoC3'!$B$1:$C$161,2,0),0)</f>
        <v>0</v>
      </c>
      <c r="K151" s="111">
        <f>IFERROR(VLOOKUP($B151,'RoC4'!$A$1:$B$161,2,0),0)</f>
        <v>0</v>
      </c>
      <c r="L151" s="112">
        <f>IFERROR(VLOOKUP(K151,'RoC4'!$B$1:$C$161,2,0),0)</f>
        <v>0</v>
      </c>
      <c r="M151" s="111">
        <f>IFERROR(VLOOKUP($B151,'RoC5'!$A$1:$B$161,2,0),0)</f>
        <v>0</v>
      </c>
      <c r="N151" s="112">
        <f>IFERROR(VLOOKUP(M151,'RoC5'!$B$1:$C$161,2,0),0)</f>
        <v>0</v>
      </c>
      <c r="O151" s="111">
        <f>IFERROR(VLOOKUP($B151,'RoC6'!$A$1:$B$161,2,0),0)</f>
        <v>0</v>
      </c>
      <c r="P151" s="112">
        <f>IFERROR(VLOOKUP(O151,'RoC6'!$B$1:$C$161,2,0),0)</f>
        <v>0</v>
      </c>
      <c r="Q151" s="111">
        <f>IFERROR(VLOOKUP($B151,'RoC7'!$A$1:$B$161,2,0),0)</f>
        <v>0</v>
      </c>
      <c r="R151" s="112">
        <f>IFERROR(VLOOKUP(Q151,'RoC7'!$B$1:$C$161,2,0),0)</f>
        <v>0</v>
      </c>
      <c r="S151" s="111">
        <f>IFERROR(VLOOKUP($B151,'RoC8'!$A$1:$B$161,2,0),0)</f>
        <v>0</v>
      </c>
      <c r="T151" s="112">
        <f>IFERROR(VLOOKUP(S151,'RoC8'!$B$1:$C$161,2,0),0)</f>
        <v>0</v>
      </c>
      <c r="U151" s="111">
        <f>IFERROR(VLOOKUP($B151,'RoC9'!$A$1:$B$161,2,0),0)</f>
        <v>0</v>
      </c>
      <c r="V151" s="112">
        <f>IFERROR(VLOOKUP(U151,'RoC9'!$B$1:$C$161,2,0),0)</f>
        <v>0</v>
      </c>
      <c r="W151" s="111">
        <f>IFERROR(VLOOKUP($B151,'RoC10'!$A$1:$B$161,2,0),0)</f>
        <v>0</v>
      </c>
      <c r="X151" s="112">
        <f>IFERROR(VLOOKUP(W151,'RoC10'!$B$1:$C$161,2,0),0)</f>
        <v>0</v>
      </c>
      <c r="Y151" s="111">
        <f>IFERROR(VLOOKUP($B151,'RoC11'!$A$1:$B$161,2,0),0)</f>
        <v>0</v>
      </c>
      <c r="Z151" s="112">
        <f>IFERROR(VLOOKUP(Y151,'RoC11'!$B$1:$C$161,2,0),0)</f>
        <v>0</v>
      </c>
      <c r="AA151" s="55">
        <f>IFERROR(VLOOKUP($B151,'RoC12'!$A$1:$B$161,2,0),0)</f>
        <v>0</v>
      </c>
      <c r="AB151" s="58">
        <f>IFERROR(VLOOKUP(AA151,'RoC12'!$B$1:$C$161,2,0),0)</f>
        <v>0</v>
      </c>
      <c r="AC151" s="55">
        <f>IFERROR(VLOOKUP($B151,'RoC13'!$A$1:$B$161,2,0),0)</f>
        <v>0</v>
      </c>
      <c r="AD151" s="58">
        <f>IFERROR(VLOOKUP(AC151,'RoC13'!$B$1:$C$161,2,0),0)</f>
        <v>0</v>
      </c>
      <c r="AE151" s="41"/>
      <c r="AF151" s="51">
        <f t="shared" si="3"/>
        <v>0</v>
      </c>
      <c r="AG151" s="112">
        <f>IFERROR(VLOOKUP($AE151,'RoC1'!$A$1:$C$160,3,0),0)</f>
        <v>0</v>
      </c>
      <c r="AH151" s="112">
        <f>IFERROR(VLOOKUP($AE151,'RoC2'!$A$1:$C$160,3,0),0)</f>
        <v>0</v>
      </c>
      <c r="AI151" s="112">
        <f>IFERROR(VLOOKUP($AE151,'RoC3'!$A$1:$C$160,3,0),0)</f>
        <v>0</v>
      </c>
      <c r="AJ151" s="112">
        <f>IFERROR(VLOOKUP($AE151,'RoC4'!$A$1:$C$160,3,0),0)</f>
        <v>0</v>
      </c>
      <c r="AK151" s="112">
        <f>IFERROR(VLOOKUP($AE151,'RoC5'!$A$1:$C$160,3,0),0)</f>
        <v>0</v>
      </c>
      <c r="AL151" s="112">
        <f>IFERROR(VLOOKUP($AE151,'RoC6'!$A$1:$C$160,3,0),0)</f>
        <v>0</v>
      </c>
      <c r="AM151" s="112">
        <f>IFERROR(VLOOKUP($AE151,'RoC7'!$A$1:$C$160,3,0),0)</f>
        <v>0</v>
      </c>
      <c r="AN151" s="112">
        <f>IFERROR(VLOOKUP($AE151,'RoC8'!$A$1:$C$160,3,0),0)</f>
        <v>0</v>
      </c>
      <c r="AO151" s="112">
        <f>IFERROR(VLOOKUP($AE151,'RoC9'!$A$1:$C$160,3,0),0)</f>
        <v>0</v>
      </c>
      <c r="AP151" s="112">
        <f>IFERROR(VLOOKUP($AE151,'RoC10'!$A$1:$C$160,3,0),0)</f>
        <v>0</v>
      </c>
      <c r="AQ151" s="112">
        <f>IFERROR(VLOOKUP($AE151,'RoC11'!$A$1:$C$160,3,0),0)</f>
        <v>0</v>
      </c>
      <c r="AR151" s="58">
        <f>IFERROR(VLOOKUP($AE151,'RoC12'!$A$1:$C$160,3,0),0)</f>
        <v>0</v>
      </c>
      <c r="AS151" s="58">
        <f>IFERROR(VLOOKUP($AE151,'RoC13'!$A$1:$C$160,3,0),0)</f>
        <v>0</v>
      </c>
    </row>
    <row r="152" ht="15.75" customHeight="1">
      <c r="A152" s="41">
        <f t="shared" si="1"/>
        <v>151</v>
      </c>
      <c r="B152" s="41"/>
      <c r="C152" s="51">
        <v>0.0</v>
      </c>
      <c r="D152" s="110"/>
      <c r="E152" s="111" t="str">
        <f>IFERROR(VLOOKUP($B152,'RoC1'!$A$1:$B$160,2,0),"0")</f>
        <v>0</v>
      </c>
      <c r="F152" s="112">
        <f>IFERROR(VLOOKUP(E152,'RoC1'!$B$1:$C$160,2,0),0)</f>
        <v>0</v>
      </c>
      <c r="G152" s="111" t="str">
        <f>IFERROR(VLOOKUP($B152,'RoC2'!$A$1:$B$161,2,0),"0")</f>
        <v>0</v>
      </c>
      <c r="H152" s="112">
        <f>IFERROR(VLOOKUP(G152,'RoC2'!$B$1:$C$161,2,0),0)</f>
        <v>0</v>
      </c>
      <c r="I152" s="111">
        <f>IFERROR(VLOOKUP($B152,'RoC3'!$A$1:$B$161,2,0),0)</f>
        <v>0</v>
      </c>
      <c r="J152" s="112">
        <f>IFERROR(VLOOKUP(I152,'RoC3'!$B$1:$C$161,2,0),0)</f>
        <v>0</v>
      </c>
      <c r="K152" s="111">
        <f>IFERROR(VLOOKUP($B152,'RoC4'!$A$1:$B$161,2,0),0)</f>
        <v>0</v>
      </c>
      <c r="L152" s="112">
        <f>IFERROR(VLOOKUP(K152,'RoC4'!$B$1:$C$161,2,0),0)</f>
        <v>0</v>
      </c>
      <c r="M152" s="111">
        <f>IFERROR(VLOOKUP($B152,'RoC5'!$A$1:$B$161,2,0),0)</f>
        <v>0</v>
      </c>
      <c r="N152" s="112">
        <f>IFERROR(VLOOKUP(M152,'RoC5'!$B$1:$C$161,2,0),0)</f>
        <v>0</v>
      </c>
      <c r="O152" s="111">
        <f>IFERROR(VLOOKUP($B152,'RoC6'!$A$1:$B$161,2,0),0)</f>
        <v>0</v>
      </c>
      <c r="P152" s="112">
        <f>IFERROR(VLOOKUP(O152,'RoC6'!$B$1:$C$161,2,0),0)</f>
        <v>0</v>
      </c>
      <c r="Q152" s="111">
        <f>IFERROR(VLOOKUP($B152,'RoC7'!$A$1:$B$161,2,0),0)</f>
        <v>0</v>
      </c>
      <c r="R152" s="112">
        <f>IFERROR(VLOOKUP(Q152,'RoC7'!$B$1:$C$161,2,0),0)</f>
        <v>0</v>
      </c>
      <c r="S152" s="111">
        <f>IFERROR(VLOOKUP($B152,'RoC8'!$A$1:$B$161,2,0),0)</f>
        <v>0</v>
      </c>
      <c r="T152" s="112">
        <f>IFERROR(VLOOKUP(S152,'RoC8'!$B$1:$C$161,2,0),0)</f>
        <v>0</v>
      </c>
      <c r="U152" s="111">
        <f>IFERROR(VLOOKUP($B152,'RoC9'!$A$1:$B$161,2,0),0)</f>
        <v>0</v>
      </c>
      <c r="V152" s="112">
        <f>IFERROR(VLOOKUP(U152,'RoC9'!$B$1:$C$161,2,0),0)</f>
        <v>0</v>
      </c>
      <c r="W152" s="111">
        <f>IFERROR(VLOOKUP($B152,'RoC10'!$A$1:$B$161,2,0),0)</f>
        <v>0</v>
      </c>
      <c r="X152" s="112">
        <f>IFERROR(VLOOKUP(W152,'RoC10'!$B$1:$C$161,2,0),0)</f>
        <v>0</v>
      </c>
      <c r="Y152" s="111">
        <f>IFERROR(VLOOKUP($B152,'RoC11'!$A$1:$B$161,2,0),0)</f>
        <v>0</v>
      </c>
      <c r="Z152" s="112">
        <f>IFERROR(VLOOKUP(Y152,'RoC11'!$B$1:$C$161,2,0),0)</f>
        <v>0</v>
      </c>
      <c r="AA152" s="55">
        <f>IFERROR(VLOOKUP($B152,'RoC12'!$A$1:$B$161,2,0),0)</f>
        <v>0</v>
      </c>
      <c r="AB152" s="58">
        <f>IFERROR(VLOOKUP(AA152,'RoC12'!$B$1:$C$161,2,0),0)</f>
        <v>0</v>
      </c>
      <c r="AC152" s="55">
        <f>IFERROR(VLOOKUP($B152,'RoC13'!$A$1:$B$161,2,0),0)</f>
        <v>0</v>
      </c>
      <c r="AD152" s="58">
        <f>IFERROR(VLOOKUP(AC152,'RoC13'!$B$1:$C$161,2,0),0)</f>
        <v>0</v>
      </c>
      <c r="AE152" s="41"/>
      <c r="AF152" s="51">
        <f t="shared" si="3"/>
        <v>0</v>
      </c>
      <c r="AG152" s="112">
        <f>IFERROR(VLOOKUP($AE152,'RoC1'!$A$1:$C$160,3,0),0)</f>
        <v>0</v>
      </c>
      <c r="AH152" s="112">
        <f>IFERROR(VLOOKUP($AE152,'RoC2'!$A$1:$C$160,3,0),0)</f>
        <v>0</v>
      </c>
      <c r="AI152" s="112">
        <f>IFERROR(VLOOKUP($AE152,'RoC3'!$A$1:$C$160,3,0),0)</f>
        <v>0</v>
      </c>
      <c r="AJ152" s="112">
        <f>IFERROR(VLOOKUP($AE152,'RoC4'!$A$1:$C$160,3,0),0)</f>
        <v>0</v>
      </c>
      <c r="AK152" s="112">
        <f>IFERROR(VLOOKUP($AE152,'RoC5'!$A$1:$C$160,3,0),0)</f>
        <v>0</v>
      </c>
      <c r="AL152" s="112">
        <f>IFERROR(VLOOKUP($AE152,'RoC6'!$A$1:$C$160,3,0),0)</f>
        <v>0</v>
      </c>
      <c r="AM152" s="112">
        <f>IFERROR(VLOOKUP($AE152,'RoC7'!$A$1:$C$160,3,0),0)</f>
        <v>0</v>
      </c>
      <c r="AN152" s="112">
        <f>IFERROR(VLOOKUP($AE152,'RoC8'!$A$1:$C$160,3,0),0)</f>
        <v>0</v>
      </c>
      <c r="AO152" s="112">
        <f>IFERROR(VLOOKUP($AE152,'RoC9'!$A$1:$C$160,3,0),0)</f>
        <v>0</v>
      </c>
      <c r="AP152" s="112">
        <f>IFERROR(VLOOKUP($AE152,'RoC10'!$A$1:$C$160,3,0),0)</f>
        <v>0</v>
      </c>
      <c r="AQ152" s="112">
        <f>IFERROR(VLOOKUP($AE152,'RoC11'!$A$1:$C$160,3,0),0)</f>
        <v>0</v>
      </c>
      <c r="AR152" s="58">
        <f>IFERROR(VLOOKUP($AE152,'RoC12'!$A$1:$C$160,3,0),0)</f>
        <v>0</v>
      </c>
      <c r="AS152" s="58">
        <f>IFERROR(VLOOKUP($AE152,'RoC13'!$A$1:$C$160,3,0),0)</f>
        <v>0</v>
      </c>
    </row>
    <row r="153" ht="15.75" customHeight="1">
      <c r="A153" s="41">
        <f t="shared" si="1"/>
        <v>152</v>
      </c>
      <c r="B153" s="83"/>
      <c r="C153" s="51">
        <v>0.0</v>
      </c>
      <c r="D153" s="110"/>
      <c r="E153" s="111" t="str">
        <f>IFERROR(VLOOKUP($B153,'RoC1'!$A$1:$B$160,2,0),"0")</f>
        <v>0</v>
      </c>
      <c r="F153" s="112">
        <f>IFERROR(VLOOKUP(E153,'RoC1'!$B$1:$C$160,2,0),0)</f>
        <v>0</v>
      </c>
      <c r="G153" s="111" t="str">
        <f>IFERROR(VLOOKUP($B153,'RoC2'!$A$1:$B$161,2,0),"0")</f>
        <v>0</v>
      </c>
      <c r="H153" s="112">
        <f>IFERROR(VLOOKUP(G153,'RoC2'!$B$1:$C$161,2,0),0)</f>
        <v>0</v>
      </c>
      <c r="I153" s="111">
        <f>IFERROR(VLOOKUP($B153,'RoC3'!$A$1:$B$161,2,0),0)</f>
        <v>0</v>
      </c>
      <c r="J153" s="112">
        <f>IFERROR(VLOOKUP(I153,'RoC3'!$B$1:$C$161,2,0),0)</f>
        <v>0</v>
      </c>
      <c r="K153" s="111">
        <f>IFERROR(VLOOKUP($B153,'RoC4'!$A$1:$B$161,2,0),0)</f>
        <v>0</v>
      </c>
      <c r="L153" s="112">
        <f>IFERROR(VLOOKUP(K153,'RoC4'!$B$1:$C$161,2,0),0)</f>
        <v>0</v>
      </c>
      <c r="M153" s="111">
        <f>IFERROR(VLOOKUP($B153,'RoC5'!$A$1:$B$161,2,0),0)</f>
        <v>0</v>
      </c>
      <c r="N153" s="112">
        <f>IFERROR(VLOOKUP(M153,'RoC5'!$B$1:$C$161,2,0),0)</f>
        <v>0</v>
      </c>
      <c r="O153" s="111">
        <f>IFERROR(VLOOKUP($B153,'RoC6'!$A$1:$B$161,2,0),0)</f>
        <v>0</v>
      </c>
      <c r="P153" s="112">
        <f>IFERROR(VLOOKUP(O153,'RoC6'!$B$1:$C$161,2,0),0)</f>
        <v>0</v>
      </c>
      <c r="Q153" s="111">
        <f>IFERROR(VLOOKUP($B153,'RoC7'!$A$1:$B$161,2,0),0)</f>
        <v>0</v>
      </c>
      <c r="R153" s="112">
        <f>IFERROR(VLOOKUP(Q153,'RoC7'!$B$1:$C$161,2,0),0)</f>
        <v>0</v>
      </c>
      <c r="S153" s="111">
        <f>IFERROR(VLOOKUP($B153,'RoC8'!$A$1:$B$161,2,0),0)</f>
        <v>0</v>
      </c>
      <c r="T153" s="112">
        <f>IFERROR(VLOOKUP(S153,'RoC8'!$B$1:$C$161,2,0),0)</f>
        <v>0</v>
      </c>
      <c r="U153" s="111">
        <f>IFERROR(VLOOKUP($B153,'RoC9'!$A$1:$B$161,2,0),0)</f>
        <v>0</v>
      </c>
      <c r="V153" s="112">
        <f>IFERROR(VLOOKUP(U153,'RoC9'!$B$1:$C$161,2,0),0)</f>
        <v>0</v>
      </c>
      <c r="W153" s="111">
        <f>IFERROR(VLOOKUP($B153,'RoC10'!$A$1:$B$161,2,0),0)</f>
        <v>0</v>
      </c>
      <c r="X153" s="112">
        <f>IFERROR(VLOOKUP(W153,'RoC10'!$B$1:$C$161,2,0),0)</f>
        <v>0</v>
      </c>
      <c r="Y153" s="111">
        <f>IFERROR(VLOOKUP($B153,'RoC11'!$A$1:$B$161,2,0),0)</f>
        <v>0</v>
      </c>
      <c r="Z153" s="112">
        <f>IFERROR(VLOOKUP(Y153,'RoC11'!$B$1:$C$161,2,0),0)</f>
        <v>0</v>
      </c>
      <c r="AA153" s="55">
        <f>IFERROR(VLOOKUP($B153,'RoC12'!$A$1:$B$161,2,0),0)</f>
        <v>0</v>
      </c>
      <c r="AB153" s="58">
        <f>IFERROR(VLOOKUP(AA153,'RoC12'!$B$1:$C$161,2,0),0)</f>
        <v>0</v>
      </c>
      <c r="AC153" s="55">
        <f>IFERROR(VLOOKUP($B153,'RoC13'!$A$1:$B$161,2,0),0)</f>
        <v>0</v>
      </c>
      <c r="AD153" s="58">
        <f>IFERROR(VLOOKUP(AC153,'RoC13'!$B$1:$C$161,2,0),0)</f>
        <v>0</v>
      </c>
      <c r="AE153" s="83"/>
      <c r="AF153" s="51">
        <f t="shared" si="3"/>
        <v>0</v>
      </c>
      <c r="AG153" s="112">
        <f>IFERROR(VLOOKUP($AE153,'RoC1'!$A$1:$C$160,3,0),0)</f>
        <v>0</v>
      </c>
      <c r="AH153" s="112">
        <f>IFERROR(VLOOKUP($AE153,'RoC2'!$A$1:$C$160,3,0),0)</f>
        <v>0</v>
      </c>
      <c r="AI153" s="112">
        <f>IFERROR(VLOOKUP($AE153,'RoC3'!$A$1:$C$160,3,0),0)</f>
        <v>0</v>
      </c>
      <c r="AJ153" s="112">
        <f>IFERROR(VLOOKUP($AE153,'RoC4'!$A$1:$C$160,3,0),0)</f>
        <v>0</v>
      </c>
      <c r="AK153" s="112">
        <f>IFERROR(VLOOKUP($AE153,'RoC5'!$A$1:$C$160,3,0),0)</f>
        <v>0</v>
      </c>
      <c r="AL153" s="112">
        <f>IFERROR(VLOOKUP($AE153,'RoC6'!$A$1:$C$160,3,0),0)</f>
        <v>0</v>
      </c>
      <c r="AM153" s="112">
        <f>IFERROR(VLOOKUP($AE153,'RoC7'!$A$1:$C$160,3,0),0)</f>
        <v>0</v>
      </c>
      <c r="AN153" s="112">
        <f>IFERROR(VLOOKUP($AE153,'RoC8'!$A$1:$C$160,3,0),0)</f>
        <v>0</v>
      </c>
      <c r="AO153" s="112">
        <f>IFERROR(VLOOKUP($AE153,'RoC9'!$A$1:$C$160,3,0),0)</f>
        <v>0</v>
      </c>
      <c r="AP153" s="112">
        <f>IFERROR(VLOOKUP($AE153,'RoC10'!$A$1:$C$160,3,0),0)</f>
        <v>0</v>
      </c>
      <c r="AQ153" s="112">
        <f>IFERROR(VLOOKUP($AE153,'RoC11'!$A$1:$C$160,3,0),0)</f>
        <v>0</v>
      </c>
      <c r="AR153" s="58">
        <f>IFERROR(VLOOKUP($AE153,'RoC12'!$A$1:$C$160,3,0),0)</f>
        <v>0</v>
      </c>
      <c r="AS153" s="58">
        <f>IFERROR(VLOOKUP($AE153,'RoC13'!$A$1:$C$160,3,0),0)</f>
        <v>0</v>
      </c>
    </row>
    <row r="154" ht="15.75" customHeight="1">
      <c r="A154" s="41">
        <f t="shared" si="1"/>
        <v>153</v>
      </c>
      <c r="B154" s="41"/>
      <c r="C154" s="51">
        <v>0.0</v>
      </c>
      <c r="D154" s="110"/>
      <c r="E154" s="111" t="str">
        <f>IFERROR(VLOOKUP($B154,'RoC1'!$A$1:$B$160,2,0),"0")</f>
        <v>0</v>
      </c>
      <c r="F154" s="112">
        <f>IFERROR(VLOOKUP(E154,'RoC1'!$B$1:$C$160,2,0),0)</f>
        <v>0</v>
      </c>
      <c r="G154" s="111" t="str">
        <f>IFERROR(VLOOKUP($B154,'RoC2'!$A$1:$B$161,2,0),"0")</f>
        <v>0</v>
      </c>
      <c r="H154" s="112">
        <f>IFERROR(VLOOKUP(G154,'RoC2'!$B$1:$C$161,2,0),0)</f>
        <v>0</v>
      </c>
      <c r="I154" s="111">
        <f>IFERROR(VLOOKUP($B154,'RoC3'!$A$1:$B$161,2,0),0)</f>
        <v>0</v>
      </c>
      <c r="J154" s="112">
        <f>IFERROR(VLOOKUP(I154,'RoC3'!$B$1:$C$161,2,0),0)</f>
        <v>0</v>
      </c>
      <c r="K154" s="111">
        <f>IFERROR(VLOOKUP($B154,'RoC4'!$A$1:$B$161,2,0),0)</f>
        <v>0</v>
      </c>
      <c r="L154" s="112">
        <f>IFERROR(VLOOKUP(K154,'RoC4'!$B$1:$C$161,2,0),0)</f>
        <v>0</v>
      </c>
      <c r="M154" s="111">
        <f>IFERROR(VLOOKUP($B154,'RoC5'!$A$1:$B$161,2,0),0)</f>
        <v>0</v>
      </c>
      <c r="N154" s="112">
        <f>IFERROR(VLOOKUP(M154,'RoC5'!$B$1:$C$161,2,0),0)</f>
        <v>0</v>
      </c>
      <c r="O154" s="111">
        <f>IFERROR(VLOOKUP($B154,'RoC6'!$A$1:$B$161,2,0),0)</f>
        <v>0</v>
      </c>
      <c r="P154" s="112">
        <f>IFERROR(VLOOKUP(O154,'RoC6'!$B$1:$C$161,2,0),0)</f>
        <v>0</v>
      </c>
      <c r="Q154" s="111">
        <f>IFERROR(VLOOKUP($B154,'RoC7'!$A$1:$B$161,2,0),0)</f>
        <v>0</v>
      </c>
      <c r="R154" s="112">
        <f>IFERROR(VLOOKUP(Q154,'RoC7'!$B$1:$C$161,2,0),0)</f>
        <v>0</v>
      </c>
      <c r="S154" s="111">
        <f>IFERROR(VLOOKUP($B154,'RoC8'!$A$1:$B$161,2,0),0)</f>
        <v>0</v>
      </c>
      <c r="T154" s="112">
        <f>IFERROR(VLOOKUP(S154,'RoC8'!$B$1:$C$161,2,0),0)</f>
        <v>0</v>
      </c>
      <c r="U154" s="111">
        <f>IFERROR(VLOOKUP($B154,'RoC9'!$A$1:$B$161,2,0),0)</f>
        <v>0</v>
      </c>
      <c r="V154" s="112">
        <f>IFERROR(VLOOKUP(U154,'RoC9'!$B$1:$C$161,2,0),0)</f>
        <v>0</v>
      </c>
      <c r="W154" s="111">
        <f>IFERROR(VLOOKUP($B154,'RoC10'!$A$1:$B$161,2,0),0)</f>
        <v>0</v>
      </c>
      <c r="X154" s="112">
        <f>IFERROR(VLOOKUP(W154,'RoC10'!$B$1:$C$161,2,0),0)</f>
        <v>0</v>
      </c>
      <c r="Y154" s="111">
        <f>IFERROR(VLOOKUP($B154,'RoC11'!$A$1:$B$161,2,0),0)</f>
        <v>0</v>
      </c>
      <c r="Z154" s="112">
        <f>IFERROR(VLOOKUP(Y154,'RoC11'!$B$1:$C$161,2,0),0)</f>
        <v>0</v>
      </c>
      <c r="AA154" s="55">
        <f>IFERROR(VLOOKUP($B154,'RoC12'!$A$1:$B$161,2,0),0)</f>
        <v>0</v>
      </c>
      <c r="AB154" s="58">
        <f>IFERROR(VLOOKUP(AA154,'RoC12'!$B$1:$C$161,2,0),0)</f>
        <v>0</v>
      </c>
      <c r="AC154" s="55">
        <f>IFERROR(VLOOKUP($B154,'RoC13'!$A$1:$B$161,2,0),0)</f>
        <v>0</v>
      </c>
      <c r="AD154" s="58">
        <f>IFERROR(VLOOKUP(AC154,'RoC13'!$B$1:$C$161,2,0),0)</f>
        <v>0</v>
      </c>
      <c r="AE154" s="41"/>
      <c r="AF154" s="51">
        <f t="shared" si="3"/>
        <v>0</v>
      </c>
      <c r="AG154" s="112">
        <f>IFERROR(VLOOKUP($AE154,'RoC1'!$A$1:$C$160,3,0),0)</f>
        <v>0</v>
      </c>
      <c r="AH154" s="112">
        <f>IFERROR(VLOOKUP($AE154,'RoC2'!$A$1:$C$160,3,0),0)</f>
        <v>0</v>
      </c>
      <c r="AI154" s="112">
        <f>IFERROR(VLOOKUP($AE154,'RoC3'!$A$1:$C$160,3,0),0)</f>
        <v>0</v>
      </c>
      <c r="AJ154" s="112">
        <f>IFERROR(VLOOKUP($AE154,'RoC4'!$A$1:$C$160,3,0),0)</f>
        <v>0</v>
      </c>
      <c r="AK154" s="112">
        <f>IFERROR(VLOOKUP($AE154,'RoC5'!$A$1:$C$160,3,0),0)</f>
        <v>0</v>
      </c>
      <c r="AL154" s="112">
        <f>IFERROR(VLOOKUP($AE154,'RoC6'!$A$1:$C$160,3,0),0)</f>
        <v>0</v>
      </c>
      <c r="AM154" s="112">
        <f>IFERROR(VLOOKUP($AE154,'RoC7'!$A$1:$C$160,3,0),0)</f>
        <v>0</v>
      </c>
      <c r="AN154" s="112">
        <f>IFERROR(VLOOKUP($AE154,'RoC8'!$A$1:$C$160,3,0),0)</f>
        <v>0</v>
      </c>
      <c r="AO154" s="112">
        <f>IFERROR(VLOOKUP($AE154,'RoC9'!$A$1:$C$160,3,0),0)</f>
        <v>0</v>
      </c>
      <c r="AP154" s="112">
        <f>IFERROR(VLOOKUP($AE154,'RoC10'!$A$1:$C$160,3,0),0)</f>
        <v>0</v>
      </c>
      <c r="AQ154" s="112">
        <f>IFERROR(VLOOKUP($AE154,'RoC11'!$A$1:$C$160,3,0),0)</f>
        <v>0</v>
      </c>
      <c r="AR154" s="58">
        <f>IFERROR(VLOOKUP($AE154,'RoC12'!$A$1:$C$160,3,0),0)</f>
        <v>0</v>
      </c>
      <c r="AS154" s="58">
        <f>IFERROR(VLOOKUP($AE154,'RoC13'!$A$1:$C$160,3,0),0)</f>
        <v>0</v>
      </c>
    </row>
    <row r="155" ht="15.75" customHeight="1">
      <c r="A155" s="41">
        <f t="shared" si="1"/>
        <v>154</v>
      </c>
      <c r="B155" s="41"/>
      <c r="C155" s="51">
        <v>0.0</v>
      </c>
      <c r="D155" s="110"/>
      <c r="E155" s="111" t="str">
        <f>IFERROR(VLOOKUP($B155,'RoC1'!$A$1:$B$160,2,0),"0")</f>
        <v>0</v>
      </c>
      <c r="F155" s="112">
        <f>IFERROR(VLOOKUP(E155,'RoC1'!$B$1:$C$160,2,0),0)</f>
        <v>0</v>
      </c>
      <c r="G155" s="111" t="str">
        <f>IFERROR(VLOOKUP($B155,'RoC2'!$A$1:$B$161,2,0),"0")</f>
        <v>0</v>
      </c>
      <c r="H155" s="112">
        <f>IFERROR(VLOOKUP(G155,'RoC2'!$B$1:$C$161,2,0),0)</f>
        <v>0</v>
      </c>
      <c r="I155" s="111">
        <f>IFERROR(VLOOKUP($B155,'RoC3'!$A$1:$B$161,2,0),0)</f>
        <v>0</v>
      </c>
      <c r="J155" s="112">
        <f>IFERROR(VLOOKUP(I155,'RoC3'!$B$1:$C$161,2,0),0)</f>
        <v>0</v>
      </c>
      <c r="K155" s="111">
        <f>IFERROR(VLOOKUP($B155,'RoC4'!$A$1:$B$161,2,0),0)</f>
        <v>0</v>
      </c>
      <c r="L155" s="112">
        <f>IFERROR(VLOOKUP(K155,'RoC4'!$B$1:$C$161,2,0),0)</f>
        <v>0</v>
      </c>
      <c r="M155" s="111">
        <f>IFERROR(VLOOKUP($B155,'RoC5'!$A$1:$B$161,2,0),0)</f>
        <v>0</v>
      </c>
      <c r="N155" s="112">
        <f>IFERROR(VLOOKUP(M155,'RoC5'!$B$1:$C$161,2,0),0)</f>
        <v>0</v>
      </c>
      <c r="O155" s="111">
        <f>IFERROR(VLOOKUP($B155,'RoC6'!$A$1:$B$161,2,0),0)</f>
        <v>0</v>
      </c>
      <c r="P155" s="112">
        <f>IFERROR(VLOOKUP(O155,'RoC6'!$B$1:$C$161,2,0),0)</f>
        <v>0</v>
      </c>
      <c r="Q155" s="111">
        <f>IFERROR(VLOOKUP($B155,'RoC7'!$A$1:$B$161,2,0),0)</f>
        <v>0</v>
      </c>
      <c r="R155" s="112">
        <f>IFERROR(VLOOKUP(Q155,'RoC7'!$B$1:$C$161,2,0),0)</f>
        <v>0</v>
      </c>
      <c r="S155" s="111">
        <f>IFERROR(VLOOKUP($B155,'RoC8'!$A$1:$B$161,2,0),0)</f>
        <v>0</v>
      </c>
      <c r="T155" s="112">
        <f>IFERROR(VLOOKUP(S155,'RoC8'!$B$1:$C$161,2,0),0)</f>
        <v>0</v>
      </c>
      <c r="U155" s="111">
        <f>IFERROR(VLOOKUP($B155,'RoC9'!$A$1:$B$161,2,0),0)</f>
        <v>0</v>
      </c>
      <c r="V155" s="112">
        <f>IFERROR(VLOOKUP(U155,'RoC9'!$B$1:$C$161,2,0),0)</f>
        <v>0</v>
      </c>
      <c r="W155" s="111">
        <f>IFERROR(VLOOKUP($B155,'RoC10'!$A$1:$B$161,2,0),0)</f>
        <v>0</v>
      </c>
      <c r="X155" s="112">
        <f>IFERROR(VLOOKUP(W155,'RoC10'!$B$1:$C$161,2,0),0)</f>
        <v>0</v>
      </c>
      <c r="Y155" s="111">
        <f>IFERROR(VLOOKUP($B155,'RoC11'!$A$1:$B$161,2,0),0)</f>
        <v>0</v>
      </c>
      <c r="Z155" s="112">
        <f>IFERROR(VLOOKUP(Y155,'RoC11'!$B$1:$C$161,2,0),0)</f>
        <v>0</v>
      </c>
      <c r="AA155" s="55">
        <f>IFERROR(VLOOKUP($B155,'RoC12'!$A$1:$B$161,2,0),0)</f>
        <v>0</v>
      </c>
      <c r="AB155" s="58">
        <f>IFERROR(VLOOKUP(AA155,'RoC12'!$B$1:$C$161,2,0),0)</f>
        <v>0</v>
      </c>
      <c r="AC155" s="55">
        <f>IFERROR(VLOOKUP($B155,'RoC13'!$A$1:$B$161,2,0),0)</f>
        <v>0</v>
      </c>
      <c r="AD155" s="58">
        <f>IFERROR(VLOOKUP(AC155,'RoC13'!$B$1:$C$161,2,0),0)</f>
        <v>0</v>
      </c>
      <c r="AE155" s="41"/>
      <c r="AF155" s="51">
        <f t="shared" si="3"/>
        <v>0</v>
      </c>
      <c r="AG155" s="112">
        <f>IFERROR(VLOOKUP($AE155,'RoC1'!$A$1:$C$160,3,0),0)</f>
        <v>0</v>
      </c>
      <c r="AH155" s="112">
        <f>IFERROR(VLOOKUP($AE155,'RoC2'!$A$1:$C$160,3,0),0)</f>
        <v>0</v>
      </c>
      <c r="AI155" s="112">
        <f>IFERROR(VLOOKUP($AE155,'RoC3'!$A$1:$C$160,3,0),0)</f>
        <v>0</v>
      </c>
      <c r="AJ155" s="112">
        <f>IFERROR(VLOOKUP($AE155,'RoC4'!$A$1:$C$160,3,0),0)</f>
        <v>0</v>
      </c>
      <c r="AK155" s="112">
        <f>IFERROR(VLOOKUP($AE155,'RoC5'!$A$1:$C$160,3,0),0)</f>
        <v>0</v>
      </c>
      <c r="AL155" s="112">
        <f>IFERROR(VLOOKUP($AE155,'RoC6'!$A$1:$C$160,3,0),0)</f>
        <v>0</v>
      </c>
      <c r="AM155" s="112">
        <f>IFERROR(VLOOKUP($AE155,'RoC7'!$A$1:$C$160,3,0),0)</f>
        <v>0</v>
      </c>
      <c r="AN155" s="112">
        <f>IFERROR(VLOOKUP($AE155,'RoC8'!$A$1:$C$160,3,0),0)</f>
        <v>0</v>
      </c>
      <c r="AO155" s="112">
        <f>IFERROR(VLOOKUP($AE155,'RoC9'!$A$1:$C$160,3,0),0)</f>
        <v>0</v>
      </c>
      <c r="AP155" s="112">
        <f>IFERROR(VLOOKUP($AE155,'RoC10'!$A$1:$C$160,3,0),0)</f>
        <v>0</v>
      </c>
      <c r="AQ155" s="112">
        <f>IFERROR(VLOOKUP($AE155,'RoC11'!$A$1:$C$160,3,0),0)</f>
        <v>0</v>
      </c>
      <c r="AR155" s="58">
        <f>IFERROR(VLOOKUP($AE155,'RoC12'!$A$1:$C$160,3,0),0)</f>
        <v>0</v>
      </c>
      <c r="AS155" s="58">
        <f>IFERROR(VLOOKUP($AE155,'RoC13'!$A$1:$C$160,3,0),0)</f>
        <v>0</v>
      </c>
    </row>
    <row r="156" ht="15.75" customHeight="1">
      <c r="A156" s="41">
        <f t="shared" si="1"/>
        <v>155</v>
      </c>
      <c r="B156" s="90"/>
      <c r="C156" s="51">
        <v>0.0</v>
      </c>
      <c r="D156" s="110"/>
      <c r="E156" s="111" t="str">
        <f>IFERROR(VLOOKUP($B156,'RoC1'!$A$1:$B$160,2,0),"0")</f>
        <v>0</v>
      </c>
      <c r="F156" s="112">
        <f>IFERROR(VLOOKUP(E156,'RoC1'!$B$1:$C$160,2,0),0)</f>
        <v>0</v>
      </c>
      <c r="G156" s="111" t="str">
        <f>IFERROR(VLOOKUP($B156,'RoC2'!$A$1:$B$161,2,0),"0")</f>
        <v>0</v>
      </c>
      <c r="H156" s="112">
        <f>IFERROR(VLOOKUP(G156,'RoC2'!$B$1:$C$161,2,0),0)</f>
        <v>0</v>
      </c>
      <c r="I156" s="111">
        <f>IFERROR(VLOOKUP($B156,'RoC3'!$A$1:$B$161,2,0),0)</f>
        <v>0</v>
      </c>
      <c r="J156" s="112">
        <f>IFERROR(VLOOKUP(I156,'RoC3'!$B$1:$C$161,2,0),0)</f>
        <v>0</v>
      </c>
      <c r="K156" s="111">
        <f>IFERROR(VLOOKUP($B156,'RoC4'!$A$1:$B$161,2,0),0)</f>
        <v>0</v>
      </c>
      <c r="L156" s="112">
        <f>IFERROR(VLOOKUP(K156,'RoC4'!$B$1:$C$161,2,0),0)</f>
        <v>0</v>
      </c>
      <c r="M156" s="111">
        <f>IFERROR(VLOOKUP($B156,'RoC5'!$A$1:$B$161,2,0),0)</f>
        <v>0</v>
      </c>
      <c r="N156" s="112">
        <f>IFERROR(VLOOKUP(M156,'RoC5'!$B$1:$C$161,2,0),0)</f>
        <v>0</v>
      </c>
      <c r="O156" s="111">
        <f>IFERROR(VLOOKUP($B156,'RoC6'!$A$1:$B$161,2,0),0)</f>
        <v>0</v>
      </c>
      <c r="P156" s="112">
        <f>IFERROR(VLOOKUP(O156,'RoC6'!$B$1:$C$161,2,0),0)</f>
        <v>0</v>
      </c>
      <c r="Q156" s="111">
        <f>IFERROR(VLOOKUP($B156,'RoC7'!$A$1:$B$161,2,0),0)</f>
        <v>0</v>
      </c>
      <c r="R156" s="112">
        <f>IFERROR(VLOOKUP(Q156,'RoC7'!$B$1:$C$161,2,0),0)</f>
        <v>0</v>
      </c>
      <c r="S156" s="111">
        <f>IFERROR(VLOOKUP($B156,'RoC8'!$A$1:$B$161,2,0),0)</f>
        <v>0</v>
      </c>
      <c r="T156" s="112">
        <f>IFERROR(VLOOKUP(S156,'RoC8'!$B$1:$C$161,2,0),0)</f>
        <v>0</v>
      </c>
      <c r="U156" s="111">
        <f>IFERROR(VLOOKUP($B156,'RoC9'!$A$1:$B$161,2,0),0)</f>
        <v>0</v>
      </c>
      <c r="V156" s="112">
        <f>IFERROR(VLOOKUP(U156,'RoC9'!$B$1:$C$161,2,0),0)</f>
        <v>0</v>
      </c>
      <c r="W156" s="111">
        <f>IFERROR(VLOOKUP($B156,'RoC10'!$A$1:$B$161,2,0),0)</f>
        <v>0</v>
      </c>
      <c r="X156" s="112">
        <f>IFERROR(VLOOKUP(W156,'RoC10'!$B$1:$C$161,2,0),0)</f>
        <v>0</v>
      </c>
      <c r="Y156" s="111">
        <f>IFERROR(VLOOKUP($B156,'RoC11'!$A$1:$B$161,2,0),0)</f>
        <v>0</v>
      </c>
      <c r="Z156" s="112">
        <f>IFERROR(VLOOKUP(Y156,'RoC11'!$B$1:$C$161,2,0),0)</f>
        <v>0</v>
      </c>
      <c r="AA156" s="55">
        <f>IFERROR(VLOOKUP($B156,'RoC12'!$A$1:$B$161,2,0),0)</f>
        <v>0</v>
      </c>
      <c r="AB156" s="58">
        <f>IFERROR(VLOOKUP(AA156,'RoC12'!$B$1:$C$161,2,0),0)</f>
        <v>0</v>
      </c>
      <c r="AC156" s="55">
        <f>IFERROR(VLOOKUP($B156,'RoC13'!$A$1:$B$161,2,0),0)</f>
        <v>0</v>
      </c>
      <c r="AD156" s="58">
        <f>IFERROR(VLOOKUP(AC156,'RoC13'!$B$1:$C$161,2,0),0)</f>
        <v>0</v>
      </c>
      <c r="AE156" s="90"/>
      <c r="AF156" s="51">
        <f t="shared" si="3"/>
        <v>0</v>
      </c>
      <c r="AG156" s="112">
        <f>IFERROR(VLOOKUP($AE156,'RoC1'!$A$1:$C$160,3,0),0)</f>
        <v>0</v>
      </c>
      <c r="AH156" s="112">
        <f>IFERROR(VLOOKUP($AE156,'RoC2'!$A$1:$C$160,3,0),0)</f>
        <v>0</v>
      </c>
      <c r="AI156" s="112">
        <f>IFERROR(VLOOKUP($AE156,'RoC3'!$A$1:$C$160,3,0),0)</f>
        <v>0</v>
      </c>
      <c r="AJ156" s="112">
        <f>IFERROR(VLOOKUP($AE156,'RoC4'!$A$1:$C$160,3,0),0)</f>
        <v>0</v>
      </c>
      <c r="AK156" s="112">
        <f>IFERROR(VLOOKUP($AE156,'RoC5'!$A$1:$C$160,3,0),0)</f>
        <v>0</v>
      </c>
      <c r="AL156" s="112">
        <f>IFERROR(VLOOKUP($AE156,'RoC6'!$A$1:$C$160,3,0),0)</f>
        <v>0</v>
      </c>
      <c r="AM156" s="112">
        <f>IFERROR(VLOOKUP($AE156,'RoC7'!$A$1:$C$160,3,0),0)</f>
        <v>0</v>
      </c>
      <c r="AN156" s="112">
        <f>IFERROR(VLOOKUP($AE156,'RoC8'!$A$1:$C$160,3,0),0)</f>
        <v>0</v>
      </c>
      <c r="AO156" s="112">
        <f>IFERROR(VLOOKUP($AE156,'RoC9'!$A$1:$C$160,3,0),0)</f>
        <v>0</v>
      </c>
      <c r="AP156" s="112">
        <f>IFERROR(VLOOKUP($AE156,'RoC10'!$A$1:$C$160,3,0),0)</f>
        <v>0</v>
      </c>
      <c r="AQ156" s="112">
        <f>IFERROR(VLOOKUP($AE156,'RoC11'!$A$1:$C$160,3,0),0)</f>
        <v>0</v>
      </c>
      <c r="AR156" s="58">
        <f>IFERROR(VLOOKUP($AE156,'RoC12'!$A$1:$C$160,3,0),0)</f>
        <v>0</v>
      </c>
      <c r="AS156" s="58">
        <f>IFERROR(VLOOKUP($AE156,'RoC13'!$A$1:$C$160,3,0),0)</f>
        <v>0</v>
      </c>
    </row>
    <row r="157" ht="15.75" customHeight="1">
      <c r="A157" s="41">
        <f t="shared" si="1"/>
        <v>156</v>
      </c>
      <c r="B157" s="84"/>
      <c r="C157" s="51">
        <v>0.0</v>
      </c>
      <c r="D157" s="110"/>
      <c r="E157" s="111" t="str">
        <f>IFERROR(VLOOKUP($B157,'RoC1'!$A$1:$B$160,2,0),"0")</f>
        <v>0</v>
      </c>
      <c r="F157" s="112">
        <f>IFERROR(VLOOKUP(E157,'RoC1'!$B$1:$C$160,2,0),0)</f>
        <v>0</v>
      </c>
      <c r="G157" s="111" t="str">
        <f>IFERROR(VLOOKUP($B157,'RoC2'!$A$1:$B$161,2,0),"0")</f>
        <v>0</v>
      </c>
      <c r="H157" s="112">
        <f>IFERROR(VLOOKUP(G157,'RoC2'!$B$1:$C$161,2,0),0)</f>
        <v>0</v>
      </c>
      <c r="I157" s="111">
        <f>IFERROR(VLOOKUP($B157,'RoC3'!$A$1:$B$161,2,0),0)</f>
        <v>0</v>
      </c>
      <c r="J157" s="112">
        <f>IFERROR(VLOOKUP(I157,'RoC3'!$B$1:$C$161,2,0),0)</f>
        <v>0</v>
      </c>
      <c r="K157" s="111">
        <f>IFERROR(VLOOKUP($B157,'RoC4'!$A$1:$B$161,2,0),0)</f>
        <v>0</v>
      </c>
      <c r="L157" s="112">
        <f>IFERROR(VLOOKUP(K157,'RoC4'!$B$1:$C$161,2,0),0)</f>
        <v>0</v>
      </c>
      <c r="M157" s="111">
        <f>IFERROR(VLOOKUP($B157,'RoC5'!$A$1:$B$161,2,0),0)</f>
        <v>0</v>
      </c>
      <c r="N157" s="112">
        <f>IFERROR(VLOOKUP(M157,'RoC5'!$B$1:$C$161,2,0),0)</f>
        <v>0</v>
      </c>
      <c r="O157" s="111">
        <f>IFERROR(VLOOKUP($B157,'RoC6'!$A$1:$B$161,2,0),0)</f>
        <v>0</v>
      </c>
      <c r="P157" s="112">
        <f>IFERROR(VLOOKUP(O157,'RoC6'!$B$1:$C$161,2,0),0)</f>
        <v>0</v>
      </c>
      <c r="Q157" s="111">
        <f>IFERROR(VLOOKUP($B157,'RoC7'!$A$1:$B$161,2,0),0)</f>
        <v>0</v>
      </c>
      <c r="R157" s="112">
        <f>IFERROR(VLOOKUP(Q157,'RoC7'!$B$1:$C$161,2,0),0)</f>
        <v>0</v>
      </c>
      <c r="S157" s="111">
        <f>IFERROR(VLOOKUP($B157,'RoC8'!$A$1:$B$161,2,0),0)</f>
        <v>0</v>
      </c>
      <c r="T157" s="112">
        <f>IFERROR(VLOOKUP(S157,'RoC8'!$B$1:$C$161,2,0),0)</f>
        <v>0</v>
      </c>
      <c r="U157" s="111">
        <f>IFERROR(VLOOKUP($B157,'RoC9'!$A$1:$B$161,2,0),0)</f>
        <v>0</v>
      </c>
      <c r="V157" s="112">
        <f>IFERROR(VLOOKUP(U157,'RoC9'!$B$1:$C$161,2,0),0)</f>
        <v>0</v>
      </c>
      <c r="W157" s="111">
        <f>IFERROR(VLOOKUP($B157,'RoC10'!$A$1:$B$161,2,0),0)</f>
        <v>0</v>
      </c>
      <c r="X157" s="112">
        <f>IFERROR(VLOOKUP(W157,'RoC10'!$B$1:$C$161,2,0),0)</f>
        <v>0</v>
      </c>
      <c r="Y157" s="111">
        <f>IFERROR(VLOOKUP($B157,'RoC11'!$A$1:$B$161,2,0),0)</f>
        <v>0</v>
      </c>
      <c r="Z157" s="112">
        <f>IFERROR(VLOOKUP(Y157,'RoC11'!$B$1:$C$161,2,0),0)</f>
        <v>0</v>
      </c>
      <c r="AA157" s="55">
        <f>IFERROR(VLOOKUP($B157,'RoC12'!$A$1:$B$161,2,0),0)</f>
        <v>0</v>
      </c>
      <c r="AB157" s="58">
        <f>IFERROR(VLOOKUP(AA157,'RoC12'!$B$1:$C$161,2,0),0)</f>
        <v>0</v>
      </c>
      <c r="AC157" s="55">
        <f>IFERROR(VLOOKUP($B157,'RoC13'!$A$1:$B$161,2,0),0)</f>
        <v>0</v>
      </c>
      <c r="AD157" s="58">
        <f>IFERROR(VLOOKUP(AC157,'RoC13'!$B$1:$C$161,2,0),0)</f>
        <v>0</v>
      </c>
      <c r="AE157" s="84"/>
      <c r="AF157" s="51">
        <f t="shared" si="3"/>
        <v>0</v>
      </c>
      <c r="AG157" s="112">
        <f>IFERROR(VLOOKUP($AE157,'RoC1'!$A$1:$C$160,3,0),0)</f>
        <v>0</v>
      </c>
      <c r="AH157" s="112">
        <f>IFERROR(VLOOKUP($AE157,'RoC2'!$A$1:$C$160,3,0),0)</f>
        <v>0</v>
      </c>
      <c r="AI157" s="112">
        <f>IFERROR(VLOOKUP($AE157,'RoC3'!$A$1:$C$160,3,0),0)</f>
        <v>0</v>
      </c>
      <c r="AJ157" s="112">
        <f>IFERROR(VLOOKUP($AE157,'RoC4'!$A$1:$C$160,3,0),0)</f>
        <v>0</v>
      </c>
      <c r="AK157" s="112">
        <f>IFERROR(VLOOKUP($AE157,'RoC5'!$A$1:$C$160,3,0),0)</f>
        <v>0</v>
      </c>
      <c r="AL157" s="112">
        <f>IFERROR(VLOOKUP($AE157,'RoC6'!$A$1:$C$160,3,0),0)</f>
        <v>0</v>
      </c>
      <c r="AM157" s="112">
        <f>IFERROR(VLOOKUP($AE157,'RoC7'!$A$1:$C$160,3,0),0)</f>
        <v>0</v>
      </c>
      <c r="AN157" s="112">
        <f>IFERROR(VLOOKUP($AE157,'RoC8'!$A$1:$C$160,3,0),0)</f>
        <v>0</v>
      </c>
      <c r="AO157" s="112">
        <f>IFERROR(VLOOKUP($AE157,'RoC9'!$A$1:$C$160,3,0),0)</f>
        <v>0</v>
      </c>
      <c r="AP157" s="112">
        <f>IFERROR(VLOOKUP($AE157,'RoC10'!$A$1:$C$160,3,0),0)</f>
        <v>0</v>
      </c>
      <c r="AQ157" s="112">
        <f>IFERROR(VLOOKUP($AE157,'RoC11'!$A$1:$C$160,3,0),0)</f>
        <v>0</v>
      </c>
      <c r="AR157" s="58">
        <f>IFERROR(VLOOKUP($AE157,'RoC12'!$A$1:$C$160,3,0),0)</f>
        <v>0</v>
      </c>
      <c r="AS157" s="58">
        <f>IFERROR(VLOOKUP($AE157,'RoC13'!$A$1:$C$160,3,0),0)</f>
        <v>0</v>
      </c>
    </row>
    <row r="158" ht="15.75" customHeight="1">
      <c r="A158" s="41">
        <f t="shared" si="1"/>
        <v>157</v>
      </c>
      <c r="B158" s="83"/>
      <c r="C158" s="51">
        <v>0.0</v>
      </c>
      <c r="D158" s="51"/>
      <c r="E158" s="55" t="str">
        <f>IFERROR(VLOOKUP($B158,'RoC1'!$A$1:$B$160,2,0),"0")</f>
        <v>0</v>
      </c>
      <c r="F158" s="58">
        <f>IFERROR(VLOOKUP(E158,'RoC1'!$B$1:$C$160,2,0),0)</f>
        <v>0</v>
      </c>
      <c r="G158" s="55" t="str">
        <f>IFERROR(VLOOKUP($B158,'RoC2'!$A$1:$B$161,2,0),"0")</f>
        <v>0</v>
      </c>
      <c r="H158" s="58">
        <f>IFERROR(VLOOKUP(G158,'RoC2'!$B$1:$C$161,2,0),0)</f>
        <v>0</v>
      </c>
      <c r="I158" s="55">
        <f>IFERROR(VLOOKUP($B158,'RoC3'!$A$1:$B$161,2,0),0)</f>
        <v>0</v>
      </c>
      <c r="J158" s="58">
        <f>IFERROR(VLOOKUP(I158,'RoC3'!$B$1:$C$161,2,0),0)</f>
        <v>0</v>
      </c>
      <c r="K158" s="55">
        <f>IFERROR(VLOOKUP($B158,'RoC4'!$A$1:$B$161,2,0),0)</f>
        <v>0</v>
      </c>
      <c r="L158" s="58">
        <f>IFERROR(VLOOKUP(K158,'RoC4'!$B$1:$C$161,2,0),0)</f>
        <v>0</v>
      </c>
      <c r="M158" s="55">
        <f>IFERROR(VLOOKUP($B158,'RoC5'!$A$1:$B$161,2,0),0)</f>
        <v>0</v>
      </c>
      <c r="N158" s="58">
        <f>IFERROR(VLOOKUP(M158,'RoC5'!$B$1:$C$161,2,0),0)</f>
        <v>0</v>
      </c>
      <c r="O158" s="55">
        <f>IFERROR(VLOOKUP($B158,'RoC6'!$A$1:$B$161,2,0),0)</f>
        <v>0</v>
      </c>
      <c r="P158" s="58">
        <f>IFERROR(VLOOKUP(O158,'RoC6'!$B$1:$C$161,2,0),0)</f>
        <v>0</v>
      </c>
      <c r="Q158" s="55">
        <f>IFERROR(VLOOKUP($B158,'RoC7'!$A$1:$B$161,2,0),0)</f>
        <v>0</v>
      </c>
      <c r="R158" s="58">
        <f>IFERROR(VLOOKUP(Q158,'RoC7'!$B$1:$C$161,2,0),0)</f>
        <v>0</v>
      </c>
      <c r="S158" s="55">
        <f>IFERROR(VLOOKUP($B158,'RoC8'!$A$1:$B$161,2,0),0)</f>
        <v>0</v>
      </c>
      <c r="T158" s="58">
        <f>IFERROR(VLOOKUP(S158,'RoC8'!$B$1:$C$161,2,0),0)</f>
        <v>0</v>
      </c>
      <c r="U158" s="55">
        <f>IFERROR(VLOOKUP($B158,'RoC9'!$A$1:$B$161,2,0),0)</f>
        <v>0</v>
      </c>
      <c r="V158" s="58">
        <f>IFERROR(VLOOKUP(U158,'RoC9'!$B$1:$C$161,2,0),0)</f>
        <v>0</v>
      </c>
      <c r="W158" s="55">
        <f>IFERROR(VLOOKUP($B158,'RoC10'!$A$1:$B$161,2,0),0)</f>
        <v>0</v>
      </c>
      <c r="X158" s="58">
        <f>IFERROR(VLOOKUP(W158,'RoC10'!$B$1:$C$161,2,0),0)</f>
        <v>0</v>
      </c>
      <c r="Y158" s="55">
        <f>IFERROR(VLOOKUP($B158,'RoC11'!$A$1:$B$161,2,0),0)</f>
        <v>0</v>
      </c>
      <c r="Z158" s="58">
        <f>IFERROR(VLOOKUP(Y158,'RoC11'!$B$1:$C$161,2,0),0)</f>
        <v>0</v>
      </c>
      <c r="AA158" s="55">
        <f>IFERROR(VLOOKUP($B158,'RoC12'!$A$1:$B$161,2,0),0)</f>
        <v>0</v>
      </c>
      <c r="AB158" s="58">
        <f>IFERROR(VLOOKUP(AA158,'RoC12'!$B$1:$C$161,2,0),0)</f>
        <v>0</v>
      </c>
      <c r="AC158" s="55">
        <f>IFERROR(VLOOKUP($B158,'RoC13'!$A$1:$B$161,2,0),0)</f>
        <v>0</v>
      </c>
      <c r="AD158" s="58">
        <f>IFERROR(VLOOKUP(AC158,'RoC13'!$B$1:$C$161,2,0),0)</f>
        <v>0</v>
      </c>
      <c r="AE158" s="83"/>
      <c r="AF158" s="51">
        <f t="shared" si="3"/>
        <v>0</v>
      </c>
      <c r="AG158" s="112">
        <f>IFERROR(VLOOKUP($AE158,'RoC1'!$A$1:$C$160,3,0),0)</f>
        <v>0</v>
      </c>
      <c r="AH158" s="112">
        <f>IFERROR(VLOOKUP($AE158,'RoC2'!$A$1:$C$160,3,0),0)</f>
        <v>0</v>
      </c>
      <c r="AI158" s="112">
        <f>IFERROR(VLOOKUP($AE158,'RoC3'!$A$1:$C$160,3,0),0)</f>
        <v>0</v>
      </c>
      <c r="AJ158" s="112">
        <f>IFERROR(VLOOKUP($AE158,'RoC4'!$A$1:$C$160,3,0),0)</f>
        <v>0</v>
      </c>
      <c r="AK158" s="112">
        <f>IFERROR(VLOOKUP($AE158,'RoC5'!$A$1:$C$160,3,0),0)</f>
        <v>0</v>
      </c>
      <c r="AL158" s="112">
        <f>IFERROR(VLOOKUP($AE158,'RoC6'!$A$1:$C$160,3,0),0)</f>
        <v>0</v>
      </c>
      <c r="AM158" s="112">
        <f>IFERROR(VLOOKUP($AE158,'RoC7'!$A$1:$C$160,3,0),0)</f>
        <v>0</v>
      </c>
      <c r="AN158" s="112">
        <f>IFERROR(VLOOKUP($AE158,'RoC8'!$A$1:$C$160,3,0),0)</f>
        <v>0</v>
      </c>
      <c r="AO158" s="112">
        <f>IFERROR(VLOOKUP($AE158,'RoC9'!$A$1:$C$160,3,0),0)</f>
        <v>0</v>
      </c>
      <c r="AP158" s="112">
        <f>IFERROR(VLOOKUP($AE158,'RoC10'!$A$1:$C$160,3,0),0)</f>
        <v>0</v>
      </c>
      <c r="AQ158" s="112">
        <f>IFERROR(VLOOKUP($AE158,'RoC11'!$A$1:$C$160,3,0),0)</f>
        <v>0</v>
      </c>
      <c r="AR158" s="58">
        <f>IFERROR(VLOOKUP($AE158,'RoC12'!$A$1:$C$160,3,0),0)</f>
        <v>0</v>
      </c>
      <c r="AS158" s="58">
        <f>IFERROR(VLOOKUP($AE158,'RoC13'!$A$1:$C$160,3,0),0)</f>
        <v>0</v>
      </c>
    </row>
    <row r="159" ht="15.75" customHeight="1">
      <c r="A159" s="41">
        <f t="shared" si="1"/>
        <v>158</v>
      </c>
      <c r="B159" s="41"/>
      <c r="C159" s="51">
        <v>0.0</v>
      </c>
      <c r="D159" s="110"/>
      <c r="E159" s="111" t="str">
        <f>IFERROR(VLOOKUP($B159,'RoC1'!$A$1:$B$160,2,0),"0")</f>
        <v>0</v>
      </c>
      <c r="F159" s="112">
        <f>IFERROR(VLOOKUP(E159,'RoC1'!$B$1:$C$160,2,0),0)</f>
        <v>0</v>
      </c>
      <c r="G159" s="111" t="str">
        <f>IFERROR(VLOOKUP($B159,'RoC2'!$A$1:$B$161,2,0),"0")</f>
        <v>0</v>
      </c>
      <c r="H159" s="112">
        <f>IFERROR(VLOOKUP(G159,'RoC2'!$B$1:$C$161,2,0),0)</f>
        <v>0</v>
      </c>
      <c r="I159" s="111">
        <f>IFERROR(VLOOKUP($B159,'RoC3'!$A$1:$B$161,2,0),0)</f>
        <v>0</v>
      </c>
      <c r="J159" s="112">
        <f>IFERROR(VLOOKUP(I159,'RoC3'!$B$1:$C$161,2,0),0)</f>
        <v>0</v>
      </c>
      <c r="K159" s="111">
        <f>IFERROR(VLOOKUP($B159,'RoC4'!$A$1:$B$161,2,0),0)</f>
        <v>0</v>
      </c>
      <c r="L159" s="112">
        <f>IFERROR(VLOOKUP(K159,'RoC4'!$B$1:$C$161,2,0),0)</f>
        <v>0</v>
      </c>
      <c r="M159" s="111">
        <f>IFERROR(VLOOKUP($B159,'RoC5'!$A$1:$B$161,2,0),0)</f>
        <v>0</v>
      </c>
      <c r="N159" s="112">
        <f>IFERROR(VLOOKUP(M159,'RoC5'!$B$1:$C$161,2,0),0)</f>
        <v>0</v>
      </c>
      <c r="O159" s="111">
        <f>IFERROR(VLOOKUP($B159,'RoC6'!$A$1:$B$161,2,0),0)</f>
        <v>0</v>
      </c>
      <c r="P159" s="112">
        <f>IFERROR(VLOOKUP(O159,'RoC6'!$B$1:$C$161,2,0),0)</f>
        <v>0</v>
      </c>
      <c r="Q159" s="111">
        <f>IFERROR(VLOOKUP($B159,'RoC7'!$A$1:$B$161,2,0),0)</f>
        <v>0</v>
      </c>
      <c r="R159" s="112">
        <f>IFERROR(VLOOKUP(Q159,'RoC7'!$B$1:$C$161,2,0),0)</f>
        <v>0</v>
      </c>
      <c r="S159" s="111">
        <f>IFERROR(VLOOKUP($B159,'RoC8'!$A$1:$B$161,2,0),0)</f>
        <v>0</v>
      </c>
      <c r="T159" s="112">
        <f>IFERROR(VLOOKUP(S159,'RoC8'!$B$1:$C$161,2,0),0)</f>
        <v>0</v>
      </c>
      <c r="U159" s="111">
        <f>IFERROR(VLOOKUP($B159,'RoC9'!$A$1:$B$161,2,0),0)</f>
        <v>0</v>
      </c>
      <c r="V159" s="112">
        <f>IFERROR(VLOOKUP(U159,'RoC9'!$B$1:$C$161,2,0),0)</f>
        <v>0</v>
      </c>
      <c r="W159" s="111">
        <f>IFERROR(VLOOKUP($B159,'RoC10'!$A$1:$B$161,2,0),0)</f>
        <v>0</v>
      </c>
      <c r="X159" s="112">
        <f>IFERROR(VLOOKUP(W159,'RoC10'!$B$1:$C$161,2,0),0)</f>
        <v>0</v>
      </c>
      <c r="Y159" s="111">
        <f>IFERROR(VLOOKUP($B159,'RoC11'!$A$1:$B$161,2,0),0)</f>
        <v>0</v>
      </c>
      <c r="Z159" s="112">
        <f>IFERROR(VLOOKUP(Y159,'RoC11'!$B$1:$C$161,2,0),0)</f>
        <v>0</v>
      </c>
      <c r="AA159" s="55">
        <f>IFERROR(VLOOKUP($B159,'RoC12'!$A$1:$B$161,2,0),0)</f>
        <v>0</v>
      </c>
      <c r="AB159" s="58">
        <f>IFERROR(VLOOKUP(AA159,'RoC12'!$B$1:$C$161,2,0),0)</f>
        <v>0</v>
      </c>
      <c r="AC159" s="55">
        <f>IFERROR(VLOOKUP($B159,'RoC13'!$A$1:$B$161,2,0),0)</f>
        <v>0</v>
      </c>
      <c r="AD159" s="58">
        <f>IFERROR(VLOOKUP(AC159,'RoC13'!$B$1:$C$161,2,0),0)</f>
        <v>0</v>
      </c>
      <c r="AE159" s="41"/>
      <c r="AF159" s="51">
        <f t="shared" si="3"/>
        <v>0</v>
      </c>
      <c r="AG159" s="112">
        <f>IFERROR(VLOOKUP($AE159,'RoC1'!$A$1:$C$160,3,0),0)</f>
        <v>0</v>
      </c>
      <c r="AH159" s="112">
        <f>IFERROR(VLOOKUP($AE159,'RoC2'!$A$1:$C$160,3,0),0)</f>
        <v>0</v>
      </c>
      <c r="AI159" s="112">
        <f>IFERROR(VLOOKUP($AE159,'RoC3'!$A$1:$C$160,3,0),0)</f>
        <v>0</v>
      </c>
      <c r="AJ159" s="112">
        <f>IFERROR(VLOOKUP($AE159,'RoC4'!$A$1:$C$160,3,0),0)</f>
        <v>0</v>
      </c>
      <c r="AK159" s="112">
        <f>IFERROR(VLOOKUP($AE159,'RoC5'!$A$1:$C$160,3,0),0)</f>
        <v>0</v>
      </c>
      <c r="AL159" s="112">
        <f>IFERROR(VLOOKUP($AE159,'RoC6'!$A$1:$C$160,3,0),0)</f>
        <v>0</v>
      </c>
      <c r="AM159" s="112">
        <f>IFERROR(VLOOKUP($AE159,'RoC7'!$A$1:$C$160,3,0),0)</f>
        <v>0</v>
      </c>
      <c r="AN159" s="112">
        <f>IFERROR(VLOOKUP($AE159,'RoC8'!$A$1:$C$160,3,0),0)</f>
        <v>0</v>
      </c>
      <c r="AO159" s="112">
        <f>IFERROR(VLOOKUP($AE159,'RoC9'!$A$1:$C$160,3,0),0)</f>
        <v>0</v>
      </c>
      <c r="AP159" s="112">
        <f>IFERROR(VLOOKUP($AE159,'RoC10'!$A$1:$C$160,3,0),0)</f>
        <v>0</v>
      </c>
      <c r="AQ159" s="112">
        <f>IFERROR(VLOOKUP($AE159,'RoC11'!$A$1:$C$160,3,0),0)</f>
        <v>0</v>
      </c>
      <c r="AR159" s="58">
        <f>IFERROR(VLOOKUP($AE159,'RoC12'!$A$1:$C$160,3,0),0)</f>
        <v>0</v>
      </c>
      <c r="AS159" s="58">
        <f>IFERROR(VLOOKUP($AE159,'RoC13'!$A$1:$C$160,3,0),0)</f>
        <v>0</v>
      </c>
    </row>
    <row r="160" ht="15.75" customHeight="1">
      <c r="A160" s="41">
        <f t="shared" si="1"/>
        <v>159</v>
      </c>
      <c r="B160" s="87"/>
      <c r="C160" s="51">
        <v>0.0</v>
      </c>
      <c r="D160" s="110"/>
      <c r="E160" s="111" t="str">
        <f>IFERROR(VLOOKUP($B160,'RoC1'!$A$1:$B$160,2,0),"0")</f>
        <v>0</v>
      </c>
      <c r="F160" s="112">
        <f>IFERROR(VLOOKUP(E160,'RoC1'!$B$1:$C$160,2,0),0)</f>
        <v>0</v>
      </c>
      <c r="G160" s="111" t="str">
        <f>IFERROR(VLOOKUP($B160,'RoC2'!$A$1:$B$161,2,0),"0")</f>
        <v>0</v>
      </c>
      <c r="H160" s="112">
        <f>IFERROR(VLOOKUP(G160,'RoC2'!$B$1:$C$161,2,0),0)</f>
        <v>0</v>
      </c>
      <c r="I160" s="111">
        <f>IFERROR(VLOOKUP($B160,'RoC3'!$A$1:$B$161,2,0),0)</f>
        <v>0</v>
      </c>
      <c r="J160" s="112">
        <f>IFERROR(VLOOKUP(I160,'RoC3'!$B$1:$C$161,2,0),0)</f>
        <v>0</v>
      </c>
      <c r="K160" s="111">
        <f>IFERROR(VLOOKUP($B160,'RoC4'!$A$1:$B$161,2,0),0)</f>
        <v>0</v>
      </c>
      <c r="L160" s="112">
        <f>IFERROR(VLOOKUP(K160,'RoC4'!$B$1:$C$161,2,0),0)</f>
        <v>0</v>
      </c>
      <c r="M160" s="111">
        <f>IFERROR(VLOOKUP($B160,'RoC5'!$A$1:$B$161,2,0),0)</f>
        <v>0</v>
      </c>
      <c r="N160" s="112">
        <f>IFERROR(VLOOKUP(M160,'RoC5'!$B$1:$C$161,2,0),0)</f>
        <v>0</v>
      </c>
      <c r="O160" s="111">
        <f>IFERROR(VLOOKUP($B160,'RoC6'!$A$1:$B$161,2,0),0)</f>
        <v>0</v>
      </c>
      <c r="P160" s="112">
        <f>IFERROR(VLOOKUP(O160,'RoC6'!$B$1:$C$161,2,0),0)</f>
        <v>0</v>
      </c>
      <c r="Q160" s="111">
        <f>IFERROR(VLOOKUP($B160,'RoC7'!$A$1:$B$161,2,0),0)</f>
        <v>0</v>
      </c>
      <c r="R160" s="112">
        <f>IFERROR(VLOOKUP(Q160,'RoC7'!$B$1:$C$161,2,0),0)</f>
        <v>0</v>
      </c>
      <c r="S160" s="111">
        <f>IFERROR(VLOOKUP($B160,'RoC8'!$A$1:$B$161,2,0),0)</f>
        <v>0</v>
      </c>
      <c r="T160" s="112">
        <f>IFERROR(VLOOKUP(S160,'RoC8'!$B$1:$C$161,2,0),0)</f>
        <v>0</v>
      </c>
      <c r="U160" s="111">
        <f>IFERROR(VLOOKUP($B160,'RoC9'!$A$1:$B$161,2,0),0)</f>
        <v>0</v>
      </c>
      <c r="V160" s="112">
        <f>IFERROR(VLOOKUP(U160,'RoC9'!$B$1:$C$161,2,0),0)</f>
        <v>0</v>
      </c>
      <c r="W160" s="111">
        <f>IFERROR(VLOOKUP($B160,'RoC10'!$A$1:$B$161,2,0),0)</f>
        <v>0</v>
      </c>
      <c r="X160" s="112">
        <f>IFERROR(VLOOKUP(W160,'RoC10'!$B$1:$C$161,2,0),0)</f>
        <v>0</v>
      </c>
      <c r="Y160" s="111">
        <f>IFERROR(VLOOKUP($B160,'RoC11'!$A$1:$B$161,2,0),0)</f>
        <v>0</v>
      </c>
      <c r="Z160" s="112">
        <f>IFERROR(VLOOKUP(Y160,'RoC11'!$B$1:$C$161,2,0),0)</f>
        <v>0</v>
      </c>
      <c r="AA160" s="55">
        <f>IFERROR(VLOOKUP($B160,'RoC12'!$A$1:$B$161,2,0),0)</f>
        <v>0</v>
      </c>
      <c r="AB160" s="58">
        <f>IFERROR(VLOOKUP(AA160,'RoC12'!$B$1:$C$161,2,0),0)</f>
        <v>0</v>
      </c>
      <c r="AC160" s="55">
        <f>IFERROR(VLOOKUP($B160,'RoC13'!$A$1:$B$161,2,0),0)</f>
        <v>0</v>
      </c>
      <c r="AD160" s="58">
        <f>IFERROR(VLOOKUP(AC160,'RoC13'!$B$1:$C$161,2,0),0)</f>
        <v>0</v>
      </c>
      <c r="AE160" s="87"/>
      <c r="AF160" s="51">
        <f t="shared" si="3"/>
        <v>0</v>
      </c>
      <c r="AG160" s="112">
        <f>IFERROR(VLOOKUP($AE160,'RoC1'!$A$1:$C$160,3,0),0)</f>
        <v>0</v>
      </c>
      <c r="AH160" s="112">
        <f>IFERROR(VLOOKUP($AE160,'RoC2'!$A$1:$C$160,3,0),0)</f>
        <v>0</v>
      </c>
      <c r="AI160" s="112">
        <f>IFERROR(VLOOKUP($AE160,'RoC3'!$A$1:$C$160,3,0),0)</f>
        <v>0</v>
      </c>
      <c r="AJ160" s="112">
        <f>IFERROR(VLOOKUP($AE160,'RoC4'!$A$1:$C$160,3,0),0)</f>
        <v>0</v>
      </c>
      <c r="AK160" s="112">
        <f>IFERROR(VLOOKUP($AE160,'RoC5'!$A$1:$C$160,3,0),0)</f>
        <v>0</v>
      </c>
      <c r="AL160" s="112">
        <f>IFERROR(VLOOKUP($AE160,'RoC6'!$A$1:$C$160,3,0),0)</f>
        <v>0</v>
      </c>
      <c r="AM160" s="112">
        <f>IFERROR(VLOOKUP($AE160,'RoC7'!$A$1:$C$160,3,0),0)</f>
        <v>0</v>
      </c>
      <c r="AN160" s="112">
        <f>IFERROR(VLOOKUP($AE160,'RoC8'!$A$1:$C$160,3,0),0)</f>
        <v>0</v>
      </c>
      <c r="AO160" s="112">
        <f>IFERROR(VLOOKUP($AE160,'RoC9'!$A$1:$C$160,3,0),0)</f>
        <v>0</v>
      </c>
      <c r="AP160" s="112">
        <f>IFERROR(VLOOKUP($AE160,'RoC10'!$A$1:$C$160,3,0),0)</f>
        <v>0</v>
      </c>
      <c r="AQ160" s="112">
        <f>IFERROR(VLOOKUP($AE160,'RoC11'!$A$1:$C$160,3,0),0)</f>
        <v>0</v>
      </c>
      <c r="AR160" s="58">
        <f>IFERROR(VLOOKUP($AE160,'RoC12'!$A$1:$C$160,3,0),0)</f>
        <v>0</v>
      </c>
      <c r="AS160" s="58">
        <f>IFERROR(VLOOKUP($AE160,'RoC13'!$A$1:$C$160,3,0),0)</f>
        <v>0</v>
      </c>
    </row>
    <row r="161" ht="15.75" customHeight="1">
      <c r="A161" s="41">
        <f t="shared" si="1"/>
        <v>160</v>
      </c>
      <c r="B161" s="106"/>
      <c r="C161" s="51">
        <v>0.0</v>
      </c>
      <c r="D161" s="51"/>
      <c r="E161" s="55" t="str">
        <f>IFERROR(VLOOKUP($B161,'RoC1'!$A$1:$B$160,2,0),"0")</f>
        <v>0</v>
      </c>
      <c r="F161" s="58">
        <f>IFERROR(VLOOKUP(E161,'RoC1'!$B$1:$C$160,2,0),0)</f>
        <v>0</v>
      </c>
      <c r="G161" s="55" t="str">
        <f>IFERROR(VLOOKUP($B161,'RoC2'!$A$1:$B$161,2,0),"0")</f>
        <v>0</v>
      </c>
      <c r="H161" s="58">
        <f>IFERROR(VLOOKUP(G161,'RoC2'!$B$1:$C$161,2,0),0)</f>
        <v>0</v>
      </c>
      <c r="I161" s="55">
        <f>IFERROR(VLOOKUP($B161,'RoC3'!$A$1:$B$161,2,0),0)</f>
        <v>0</v>
      </c>
      <c r="J161" s="58">
        <f>IFERROR(VLOOKUP(I161,'RoC3'!$B$1:$C$161,2,0),0)</f>
        <v>0</v>
      </c>
      <c r="K161" s="55">
        <f>IFERROR(VLOOKUP($B161,'RoC4'!$A$1:$B$161,2,0),0)</f>
        <v>0</v>
      </c>
      <c r="L161" s="58">
        <f>IFERROR(VLOOKUP(K161,'RoC4'!$B$1:$C$161,2,0),0)</f>
        <v>0</v>
      </c>
      <c r="M161" s="55">
        <f>IFERROR(VLOOKUP($B161,'RoC5'!$A$1:$B$161,2,0),0)</f>
        <v>0</v>
      </c>
      <c r="N161" s="58">
        <f>IFERROR(VLOOKUP(M161,'RoC5'!$B$1:$C$161,2,0),0)</f>
        <v>0</v>
      </c>
      <c r="O161" s="55">
        <f>IFERROR(VLOOKUP($B161,'RoC6'!$A$1:$B$161,2,0),0)</f>
        <v>0</v>
      </c>
      <c r="P161" s="58">
        <f>IFERROR(VLOOKUP(O161,'RoC6'!$B$1:$C$161,2,0),0)</f>
        <v>0</v>
      </c>
      <c r="Q161" s="55">
        <f>IFERROR(VLOOKUP($B161,'RoC7'!$A$1:$B$161,2,0),0)</f>
        <v>0</v>
      </c>
      <c r="R161" s="58">
        <f>IFERROR(VLOOKUP(Q161,'RoC7'!$B$1:$C$161,2,0),0)</f>
        <v>0</v>
      </c>
      <c r="S161" s="55">
        <f>IFERROR(VLOOKUP($B161,'RoC8'!$A$1:$B$161,2,0),0)</f>
        <v>0</v>
      </c>
      <c r="T161" s="58">
        <f>IFERROR(VLOOKUP(S161,'RoC8'!$B$1:$C$161,2,0),0)</f>
        <v>0</v>
      </c>
      <c r="U161" s="55">
        <f>IFERROR(VLOOKUP($B161,'RoC9'!$A$1:$B$161,2,0),0)</f>
        <v>0</v>
      </c>
      <c r="V161" s="58">
        <f>IFERROR(VLOOKUP(U161,'RoC9'!$B$1:$C$161,2,0),0)</f>
        <v>0</v>
      </c>
      <c r="W161" s="55">
        <f>IFERROR(VLOOKUP($B161,'RoC10'!$A$1:$B$161,2,0),0)</f>
        <v>0</v>
      </c>
      <c r="X161" s="58">
        <f>IFERROR(VLOOKUP(W161,'RoC10'!$B$1:$C$161,2,0),0)</f>
        <v>0</v>
      </c>
      <c r="Y161" s="55">
        <f>IFERROR(VLOOKUP($B161,'RoC11'!$A$1:$B$161,2,0),0)</f>
        <v>0</v>
      </c>
      <c r="Z161" s="58">
        <f>IFERROR(VLOOKUP(Y161,'RoC11'!$B$1:$C$161,2,0),0)</f>
        <v>0</v>
      </c>
      <c r="AA161" s="55">
        <f>IFERROR(VLOOKUP($B161,'RoC12'!$A$1:$B$161,2,0),0)</f>
        <v>0</v>
      </c>
      <c r="AB161" s="58">
        <f>IFERROR(VLOOKUP(AA161,'RoC12'!$B$1:$C$161,2,0),0)</f>
        <v>0</v>
      </c>
      <c r="AC161" s="55">
        <f>IFERROR(VLOOKUP($B161,'RoC13'!$A$1:$B$161,2,0),0)</f>
        <v>0</v>
      </c>
      <c r="AD161" s="58">
        <f>IFERROR(VLOOKUP(AC161,'RoC13'!$B$1:$C$161,2,0),0)</f>
        <v>0</v>
      </c>
      <c r="AE161" s="106"/>
      <c r="AF161" s="51">
        <f t="shared" si="3"/>
        <v>0</v>
      </c>
      <c r="AG161" s="112">
        <f>IFERROR(VLOOKUP($AE161,'RoC1'!$A$1:$C$160,3,0),0)</f>
        <v>0</v>
      </c>
      <c r="AH161" s="112">
        <f>IFERROR(VLOOKUP($AE161,'RoC2'!$A$1:$C$160,3,0),0)</f>
        <v>0</v>
      </c>
      <c r="AI161" s="112">
        <f>IFERROR(VLOOKUP($AE161,'RoC3'!$A$1:$C$160,3,0),0)</f>
        <v>0</v>
      </c>
      <c r="AJ161" s="112">
        <f>IFERROR(VLOOKUP($AE161,'RoC4'!$A$1:$C$160,3,0),0)</f>
        <v>0</v>
      </c>
      <c r="AK161" s="112">
        <f>IFERROR(VLOOKUP($AE161,'RoC5'!$A$1:$C$160,3,0),0)</f>
        <v>0</v>
      </c>
      <c r="AL161" s="112">
        <f>IFERROR(VLOOKUP($AE161,'RoC6'!$A$1:$C$160,3,0),0)</f>
        <v>0</v>
      </c>
      <c r="AM161" s="112">
        <f>IFERROR(VLOOKUP($AE161,'RoC7'!$A$1:$C$160,3,0),0)</f>
        <v>0</v>
      </c>
      <c r="AN161" s="112">
        <f>IFERROR(VLOOKUP($AE161,'RoC8'!$A$1:$C$160,3,0),0)</f>
        <v>0</v>
      </c>
      <c r="AO161" s="112">
        <f>IFERROR(VLOOKUP($AE161,'RoC9'!$A$1:$C$160,3,0),0)</f>
        <v>0</v>
      </c>
      <c r="AP161" s="112">
        <f>IFERROR(VLOOKUP($AE161,'RoC10'!$A$1:$C$160,3,0),0)</f>
        <v>0</v>
      </c>
      <c r="AQ161" s="112">
        <f>IFERROR(VLOOKUP($AE161,'RoC11'!$A$1:$C$160,3,0),0)</f>
        <v>0</v>
      </c>
      <c r="AR161" s="58">
        <f>IFERROR(VLOOKUP($AE161,'RoC12'!$A$1:$C$160,3,0),0)</f>
        <v>0</v>
      </c>
      <c r="AS161" s="58">
        <f>IFERROR(VLOOKUP($AE161,'RoC13'!$A$1:$C$160,3,0),0)</f>
        <v>0</v>
      </c>
    </row>
    <row r="162" ht="15.75" customHeight="1">
      <c r="A162" s="41">
        <f t="shared" si="1"/>
        <v>161</v>
      </c>
      <c r="B162" s="41"/>
      <c r="C162" s="51">
        <v>0.0</v>
      </c>
      <c r="D162" s="110"/>
      <c r="E162" s="111" t="str">
        <f>IFERROR(VLOOKUP($B162,'RoC1'!$A$1:$B$160,2,0),"0")</f>
        <v>0</v>
      </c>
      <c r="F162" s="112">
        <f>IFERROR(VLOOKUP(E162,'RoC1'!$B$1:$C$160,2,0),0)</f>
        <v>0</v>
      </c>
      <c r="G162" s="111" t="str">
        <f>IFERROR(VLOOKUP($B162,'RoC2'!$A$1:$B$161,2,0),"0")</f>
        <v>0</v>
      </c>
      <c r="H162" s="112">
        <f>IFERROR(VLOOKUP(G162,'RoC2'!$B$1:$C$161,2,0),0)</f>
        <v>0</v>
      </c>
      <c r="I162" s="111">
        <f>IFERROR(VLOOKUP($B162,'RoC3'!$A$1:$B$161,2,0),0)</f>
        <v>0</v>
      </c>
      <c r="J162" s="112">
        <f>IFERROR(VLOOKUP(I162,'RoC3'!$B$1:$C$161,2,0),0)</f>
        <v>0</v>
      </c>
      <c r="K162" s="111">
        <f>IFERROR(VLOOKUP($B162,'RoC4'!$A$1:$B$161,2,0),0)</f>
        <v>0</v>
      </c>
      <c r="L162" s="112">
        <f>IFERROR(VLOOKUP(K162,'RoC4'!$B$1:$C$161,2,0),0)</f>
        <v>0</v>
      </c>
      <c r="M162" s="111">
        <f>IFERROR(VLOOKUP($B162,'RoC5'!$A$1:$B$161,2,0),0)</f>
        <v>0</v>
      </c>
      <c r="N162" s="112">
        <f>IFERROR(VLOOKUP(M162,'RoC5'!$B$1:$C$161,2,0),0)</f>
        <v>0</v>
      </c>
      <c r="O162" s="111">
        <f>IFERROR(VLOOKUP($B162,'RoC6'!$A$1:$B$161,2,0),0)</f>
        <v>0</v>
      </c>
      <c r="P162" s="112">
        <f>IFERROR(VLOOKUP(O162,'RoC6'!$B$1:$C$161,2,0),0)</f>
        <v>0</v>
      </c>
      <c r="Q162" s="111">
        <f>IFERROR(VLOOKUP($B162,'RoC7'!$A$1:$B$161,2,0),0)</f>
        <v>0</v>
      </c>
      <c r="R162" s="112">
        <f>IFERROR(VLOOKUP(Q162,'RoC7'!$B$1:$C$161,2,0),0)</f>
        <v>0</v>
      </c>
      <c r="S162" s="111">
        <f>IFERROR(VLOOKUP($B162,'RoC8'!$A$1:$B$161,2,0),0)</f>
        <v>0</v>
      </c>
      <c r="T162" s="112">
        <f>IFERROR(VLOOKUP(S162,'RoC8'!$B$1:$C$161,2,0),0)</f>
        <v>0</v>
      </c>
      <c r="U162" s="111">
        <f>IFERROR(VLOOKUP($B162,'RoC9'!$A$1:$B$161,2,0),0)</f>
        <v>0</v>
      </c>
      <c r="V162" s="112">
        <f>IFERROR(VLOOKUP(U162,'RoC9'!$B$1:$C$161,2,0),0)</f>
        <v>0</v>
      </c>
      <c r="W162" s="111">
        <f>IFERROR(VLOOKUP($B162,'RoC10'!$A$1:$B$161,2,0),0)</f>
        <v>0</v>
      </c>
      <c r="X162" s="112">
        <f>IFERROR(VLOOKUP(W162,'RoC10'!$B$1:$C$161,2,0),0)</f>
        <v>0</v>
      </c>
      <c r="Y162" s="111">
        <f>IFERROR(VLOOKUP($B162,'RoC11'!$A$1:$B$161,2,0),0)</f>
        <v>0</v>
      </c>
      <c r="Z162" s="112">
        <f>IFERROR(VLOOKUP(Y162,'RoC11'!$B$1:$C$161,2,0),0)</f>
        <v>0</v>
      </c>
      <c r="AA162" s="55">
        <f>IFERROR(VLOOKUP($B162,'RoC12'!$A$1:$B$161,2,0),0)</f>
        <v>0</v>
      </c>
      <c r="AB162" s="58">
        <f>IFERROR(VLOOKUP(AA162,'RoC12'!$B$1:$C$161,2,0),0)</f>
        <v>0</v>
      </c>
      <c r="AC162" s="55">
        <f>IFERROR(VLOOKUP($B162,'RoC13'!$A$1:$B$161,2,0),0)</f>
        <v>0</v>
      </c>
      <c r="AD162" s="58">
        <f>IFERROR(VLOOKUP(AC162,'RoC13'!$B$1:$C$161,2,0),0)</f>
        <v>0</v>
      </c>
      <c r="AE162" s="41"/>
      <c r="AF162" s="51">
        <f t="shared" si="3"/>
        <v>0</v>
      </c>
      <c r="AG162" s="112">
        <f>IFERROR(VLOOKUP($AE162,'RoC1'!$A$1:$C$160,3,0),0)</f>
        <v>0</v>
      </c>
      <c r="AH162" s="112">
        <f>IFERROR(VLOOKUP($AE162,'RoC2'!$A$1:$C$160,3,0),0)</f>
        <v>0</v>
      </c>
      <c r="AI162" s="112">
        <f>IFERROR(VLOOKUP($AE162,'RoC3'!$A$1:$C$160,3,0),0)</f>
        <v>0</v>
      </c>
      <c r="AJ162" s="112">
        <f>IFERROR(VLOOKUP($AE162,'RoC4'!$A$1:$C$160,3,0),0)</f>
        <v>0</v>
      </c>
      <c r="AK162" s="112">
        <f>IFERROR(VLOOKUP($AE162,'RoC5'!$A$1:$C$160,3,0),0)</f>
        <v>0</v>
      </c>
      <c r="AL162" s="112">
        <f>IFERROR(VLOOKUP($AE162,'RoC6'!$A$1:$C$160,3,0),0)</f>
        <v>0</v>
      </c>
      <c r="AM162" s="112">
        <f>IFERROR(VLOOKUP($AE162,'RoC7'!$A$1:$C$160,3,0),0)</f>
        <v>0</v>
      </c>
      <c r="AN162" s="112">
        <f>IFERROR(VLOOKUP($AE162,'RoC8'!$A$1:$C$160,3,0),0)</f>
        <v>0</v>
      </c>
      <c r="AO162" s="112">
        <f>IFERROR(VLOOKUP($AE162,'RoC9'!$A$1:$C$160,3,0),0)</f>
        <v>0</v>
      </c>
      <c r="AP162" s="112">
        <f>IFERROR(VLOOKUP($AE162,'RoC10'!$A$1:$C$160,3,0),0)</f>
        <v>0</v>
      </c>
      <c r="AQ162" s="112">
        <f>IFERROR(VLOOKUP($AE162,'RoC11'!$A$1:$C$160,3,0),0)</f>
        <v>0</v>
      </c>
      <c r="AR162" s="58">
        <f>IFERROR(VLOOKUP($AE162,'RoC12'!$A$1:$C$160,3,0),0)</f>
        <v>0</v>
      </c>
      <c r="AS162" s="58">
        <f>IFERROR(VLOOKUP($AE162,'RoC13'!$A$1:$C$160,3,0),0)</f>
        <v>0</v>
      </c>
    </row>
    <row r="163" ht="15.75" customHeight="1">
      <c r="A163" s="41">
        <f t="shared" si="1"/>
        <v>162</v>
      </c>
      <c r="B163" s="41"/>
      <c r="C163" s="51">
        <v>0.0</v>
      </c>
      <c r="D163" s="110"/>
      <c r="E163" s="111" t="str">
        <f>IFERROR(VLOOKUP($B163,'RoC1'!$A$1:$B$160,2,0),"0")</f>
        <v>0</v>
      </c>
      <c r="F163" s="112">
        <f>IFERROR(VLOOKUP(E163,'RoC1'!$B$1:$C$160,2,0),0)</f>
        <v>0</v>
      </c>
      <c r="G163" s="111" t="str">
        <f>IFERROR(VLOOKUP($B163,'RoC2'!$A$1:$B$161,2,0),"0")</f>
        <v>0</v>
      </c>
      <c r="H163" s="112">
        <f>IFERROR(VLOOKUP(G163,'RoC2'!$B$1:$C$161,2,0),0)</f>
        <v>0</v>
      </c>
      <c r="I163" s="111">
        <f>IFERROR(VLOOKUP($B163,'RoC3'!$A$1:$B$161,2,0),0)</f>
        <v>0</v>
      </c>
      <c r="J163" s="112">
        <f>IFERROR(VLOOKUP(I163,'RoC3'!$B$1:$C$161,2,0),0)</f>
        <v>0</v>
      </c>
      <c r="K163" s="111">
        <f>IFERROR(VLOOKUP($B163,'RoC4'!$A$1:$B$161,2,0),0)</f>
        <v>0</v>
      </c>
      <c r="L163" s="112">
        <f>IFERROR(VLOOKUP(K163,'RoC4'!$B$1:$C$161,2,0),0)</f>
        <v>0</v>
      </c>
      <c r="M163" s="111">
        <f>IFERROR(VLOOKUP($B163,'RoC5'!$A$1:$B$161,2,0),0)</f>
        <v>0</v>
      </c>
      <c r="N163" s="112">
        <f>IFERROR(VLOOKUP(M163,'RoC5'!$B$1:$C$161,2,0),0)</f>
        <v>0</v>
      </c>
      <c r="O163" s="111">
        <f>IFERROR(VLOOKUP($B163,'RoC6'!$A$1:$B$161,2,0),0)</f>
        <v>0</v>
      </c>
      <c r="P163" s="112">
        <f>IFERROR(VLOOKUP(O163,'RoC6'!$B$1:$C$161,2,0),0)</f>
        <v>0</v>
      </c>
      <c r="Q163" s="111">
        <f>IFERROR(VLOOKUP($B163,'RoC7'!$A$1:$B$161,2,0),0)</f>
        <v>0</v>
      </c>
      <c r="R163" s="112">
        <f>IFERROR(VLOOKUP(Q163,'RoC7'!$B$1:$C$161,2,0),0)</f>
        <v>0</v>
      </c>
      <c r="S163" s="111">
        <f>IFERROR(VLOOKUP($B163,'RoC8'!$A$1:$B$161,2,0),0)</f>
        <v>0</v>
      </c>
      <c r="T163" s="112">
        <f>IFERROR(VLOOKUP(S163,'RoC8'!$B$1:$C$161,2,0),0)</f>
        <v>0</v>
      </c>
      <c r="U163" s="111">
        <f>IFERROR(VLOOKUP($B163,'RoC9'!$A$1:$B$161,2,0),0)</f>
        <v>0</v>
      </c>
      <c r="V163" s="112">
        <f>IFERROR(VLOOKUP(U163,'RoC9'!$B$1:$C$161,2,0),0)</f>
        <v>0</v>
      </c>
      <c r="W163" s="111">
        <f>IFERROR(VLOOKUP($B163,'RoC10'!$A$1:$B$161,2,0),0)</f>
        <v>0</v>
      </c>
      <c r="X163" s="112">
        <f>IFERROR(VLOOKUP(W163,'RoC10'!$B$1:$C$161,2,0),0)</f>
        <v>0</v>
      </c>
      <c r="Y163" s="111">
        <f>IFERROR(VLOOKUP($B163,'RoC11'!$A$1:$B$161,2,0),0)</f>
        <v>0</v>
      </c>
      <c r="Z163" s="112">
        <f>IFERROR(VLOOKUP(Y163,'RoC11'!$B$1:$C$161,2,0),0)</f>
        <v>0</v>
      </c>
      <c r="AA163" s="55">
        <f>IFERROR(VLOOKUP($B163,'RoC12'!$A$1:$B$161,2,0),0)</f>
        <v>0</v>
      </c>
      <c r="AB163" s="58">
        <f>IFERROR(VLOOKUP(AA163,'RoC12'!$B$1:$C$161,2,0),0)</f>
        <v>0</v>
      </c>
      <c r="AC163" s="55">
        <f>IFERROR(VLOOKUP($B163,'RoC13'!$A$1:$B$161,2,0),0)</f>
        <v>0</v>
      </c>
      <c r="AD163" s="58">
        <f>IFERROR(VLOOKUP(AC163,'RoC13'!$B$1:$C$161,2,0),0)</f>
        <v>0</v>
      </c>
      <c r="AE163" s="41"/>
      <c r="AF163" s="51">
        <f t="shared" si="3"/>
        <v>0</v>
      </c>
      <c r="AG163" s="112">
        <f>IFERROR(VLOOKUP($AE163,'RoC1'!$A$1:$C$160,3,0),0)</f>
        <v>0</v>
      </c>
      <c r="AH163" s="112">
        <f>IFERROR(VLOOKUP($AE163,'RoC2'!$A$1:$C$160,3,0),0)</f>
        <v>0</v>
      </c>
      <c r="AI163" s="112">
        <f>IFERROR(VLOOKUP($AE163,'RoC3'!$A$1:$C$160,3,0),0)</f>
        <v>0</v>
      </c>
      <c r="AJ163" s="112">
        <f>IFERROR(VLOOKUP($AE163,'RoC4'!$A$1:$C$160,3,0),0)</f>
        <v>0</v>
      </c>
      <c r="AK163" s="112">
        <f>IFERROR(VLOOKUP($AE163,'RoC5'!$A$1:$C$160,3,0),0)</f>
        <v>0</v>
      </c>
      <c r="AL163" s="112">
        <f>IFERROR(VLOOKUP($AE163,'RoC6'!$A$1:$C$160,3,0),0)</f>
        <v>0</v>
      </c>
      <c r="AM163" s="112">
        <f>IFERROR(VLOOKUP($AE163,'RoC7'!$A$1:$C$160,3,0),0)</f>
        <v>0</v>
      </c>
      <c r="AN163" s="112">
        <f>IFERROR(VLOOKUP($AE163,'RoC8'!$A$1:$C$160,3,0),0)</f>
        <v>0</v>
      </c>
      <c r="AO163" s="112">
        <f>IFERROR(VLOOKUP($AE163,'RoC9'!$A$1:$C$160,3,0),0)</f>
        <v>0</v>
      </c>
      <c r="AP163" s="112">
        <f>IFERROR(VLOOKUP($AE163,'RoC10'!$A$1:$C$160,3,0),0)</f>
        <v>0</v>
      </c>
      <c r="AQ163" s="112">
        <f>IFERROR(VLOOKUP($AE163,'RoC11'!$A$1:$C$160,3,0),0)</f>
        <v>0</v>
      </c>
      <c r="AR163" s="58">
        <f>IFERROR(VLOOKUP($AE163,'RoC12'!$A$1:$C$160,3,0),0)</f>
        <v>0</v>
      </c>
      <c r="AS163" s="58">
        <f>IFERROR(VLOOKUP($AE163,'RoC13'!$A$1:$C$160,3,0),0)</f>
        <v>0</v>
      </c>
    </row>
    <row r="164" ht="15.75" customHeight="1">
      <c r="A164" s="41">
        <f t="shared" si="1"/>
        <v>163</v>
      </c>
      <c r="B164" s="41"/>
      <c r="C164" s="51">
        <v>0.0</v>
      </c>
      <c r="D164" s="51"/>
      <c r="E164" s="55" t="str">
        <f>IFERROR(VLOOKUP($B164,'RoC1'!$A$1:$B$160,2,0),"0")</f>
        <v>0</v>
      </c>
      <c r="F164" s="58">
        <f>IFERROR(VLOOKUP(E164,'RoC1'!$B$1:$C$160,2,0),0)</f>
        <v>0</v>
      </c>
      <c r="G164" s="55" t="str">
        <f>IFERROR(VLOOKUP($B164,'RoC2'!$A$1:$B$161,2,0),"0")</f>
        <v>0</v>
      </c>
      <c r="H164" s="58">
        <f>IFERROR(VLOOKUP(G164,'RoC2'!$B$1:$C$161,2,0),0)</f>
        <v>0</v>
      </c>
      <c r="I164" s="55">
        <f>IFERROR(VLOOKUP($B164,'RoC3'!$A$1:$B$161,2,0),0)</f>
        <v>0</v>
      </c>
      <c r="J164" s="58">
        <f>IFERROR(VLOOKUP(I164,'RoC3'!$B$1:$C$161,2,0),0)</f>
        <v>0</v>
      </c>
      <c r="K164" s="55">
        <f>IFERROR(VLOOKUP($B164,'RoC4'!$A$1:$B$161,2,0),0)</f>
        <v>0</v>
      </c>
      <c r="L164" s="58">
        <f>IFERROR(VLOOKUP(K164,'RoC4'!$B$1:$C$161,2,0),0)</f>
        <v>0</v>
      </c>
      <c r="M164" s="55">
        <f>IFERROR(VLOOKUP($B164,'RoC5'!$A$1:$B$161,2,0),0)</f>
        <v>0</v>
      </c>
      <c r="N164" s="58">
        <f>IFERROR(VLOOKUP(M164,'RoC5'!$B$1:$C$161,2,0),0)</f>
        <v>0</v>
      </c>
      <c r="O164" s="55">
        <f>IFERROR(VLOOKUP($B164,'RoC6'!$A$1:$B$161,2,0),0)</f>
        <v>0</v>
      </c>
      <c r="P164" s="58">
        <f>IFERROR(VLOOKUP(O164,'RoC6'!$B$1:$C$161,2,0),0)</f>
        <v>0</v>
      </c>
      <c r="Q164" s="55">
        <f>IFERROR(VLOOKUP($B164,'RoC7'!$A$1:$B$161,2,0),0)</f>
        <v>0</v>
      </c>
      <c r="R164" s="58">
        <f>IFERROR(VLOOKUP(Q164,'RoC7'!$B$1:$C$161,2,0),0)</f>
        <v>0</v>
      </c>
      <c r="S164" s="55">
        <f>IFERROR(VLOOKUP($B164,'RoC8'!$A$1:$B$161,2,0),0)</f>
        <v>0</v>
      </c>
      <c r="T164" s="58">
        <f>IFERROR(VLOOKUP(S164,'RoC8'!$B$1:$C$161,2,0),0)</f>
        <v>0</v>
      </c>
      <c r="U164" s="55">
        <f>IFERROR(VLOOKUP($B164,'RoC9'!$A$1:$B$161,2,0),0)</f>
        <v>0</v>
      </c>
      <c r="V164" s="58">
        <f>IFERROR(VLOOKUP(U164,'RoC9'!$B$1:$C$161,2,0),0)</f>
        <v>0</v>
      </c>
      <c r="W164" s="55">
        <f>IFERROR(VLOOKUP($B164,'RoC10'!$A$1:$B$161,2,0),0)</f>
        <v>0</v>
      </c>
      <c r="X164" s="58">
        <f>IFERROR(VLOOKUP(W164,'RoC10'!$B$1:$C$161,2,0),0)</f>
        <v>0</v>
      </c>
      <c r="Y164" s="55">
        <f>IFERROR(VLOOKUP($B164,'RoC11'!$A$1:$B$161,2,0),0)</f>
        <v>0</v>
      </c>
      <c r="Z164" s="58">
        <f>IFERROR(VLOOKUP(Y164,'RoC11'!$B$1:$C$161,2,0),0)</f>
        <v>0</v>
      </c>
      <c r="AA164" s="55">
        <f>IFERROR(VLOOKUP($B164,'RoC12'!$A$1:$B$161,2,0),0)</f>
        <v>0</v>
      </c>
      <c r="AB164" s="58">
        <f>IFERROR(VLOOKUP(AA164,'RoC12'!$B$1:$C$161,2,0),0)</f>
        <v>0</v>
      </c>
      <c r="AC164" s="55">
        <f>IFERROR(VLOOKUP($B164,'RoC13'!$A$1:$B$161,2,0),0)</f>
        <v>0</v>
      </c>
      <c r="AD164" s="58">
        <f>IFERROR(VLOOKUP(AC164,'RoC13'!$B$1:$C$161,2,0),0)</f>
        <v>0</v>
      </c>
      <c r="AE164" s="41"/>
      <c r="AF164" s="51">
        <f t="shared" si="3"/>
        <v>0</v>
      </c>
      <c r="AG164" s="112">
        <f>IFERROR(VLOOKUP($AE164,'RoC1'!$A$1:$C$160,3,0),0)</f>
        <v>0</v>
      </c>
      <c r="AH164" s="112">
        <f>IFERROR(VLOOKUP($AE164,'RoC2'!$A$1:$C$160,3,0),0)</f>
        <v>0</v>
      </c>
      <c r="AI164" s="112">
        <f>IFERROR(VLOOKUP($AE164,'RoC3'!$A$1:$C$160,3,0),0)</f>
        <v>0</v>
      </c>
      <c r="AJ164" s="112">
        <f>IFERROR(VLOOKUP($AE164,'RoC4'!$A$1:$C$160,3,0),0)</f>
        <v>0</v>
      </c>
      <c r="AK164" s="112">
        <f>IFERROR(VLOOKUP($AE164,'RoC5'!$A$1:$C$160,3,0),0)</f>
        <v>0</v>
      </c>
      <c r="AL164" s="112">
        <f>IFERROR(VLOOKUP($AE164,'RoC6'!$A$1:$C$160,3,0),0)</f>
        <v>0</v>
      </c>
      <c r="AM164" s="112">
        <f>IFERROR(VLOOKUP($AE164,'RoC7'!$A$1:$C$160,3,0),0)</f>
        <v>0</v>
      </c>
      <c r="AN164" s="112">
        <f>IFERROR(VLOOKUP($AE164,'RoC8'!$A$1:$C$160,3,0),0)</f>
        <v>0</v>
      </c>
      <c r="AO164" s="112">
        <f>IFERROR(VLOOKUP($AE164,'RoC9'!$A$1:$C$160,3,0),0)</f>
        <v>0</v>
      </c>
      <c r="AP164" s="112">
        <f>IFERROR(VLOOKUP($AE164,'RoC10'!$A$1:$C$160,3,0),0)</f>
        <v>0</v>
      </c>
      <c r="AQ164" s="112">
        <f>IFERROR(VLOOKUP($AE164,'RoC11'!$A$1:$C$160,3,0),0)</f>
        <v>0</v>
      </c>
      <c r="AR164" s="58">
        <f>IFERROR(VLOOKUP($AE164,'RoC12'!$A$1:$C$160,3,0),0)</f>
        <v>0</v>
      </c>
      <c r="AS164" s="58">
        <f>IFERROR(VLOOKUP($AE164,'RoC13'!$A$1:$C$160,3,0),0)</f>
        <v>0</v>
      </c>
    </row>
    <row r="165" ht="15.75" customHeight="1">
      <c r="A165" s="41">
        <f t="shared" si="1"/>
        <v>164</v>
      </c>
      <c r="B165" s="41"/>
      <c r="C165" s="51">
        <v>0.0</v>
      </c>
      <c r="D165" s="110"/>
      <c r="E165" s="111" t="str">
        <f>IFERROR(VLOOKUP($B165,'RoC1'!$A$1:$B$160,2,0),"0")</f>
        <v>0</v>
      </c>
      <c r="F165" s="112">
        <f>IFERROR(VLOOKUP(E165,'RoC1'!$B$1:$C$160,2,0),0)</f>
        <v>0</v>
      </c>
      <c r="G165" s="111" t="str">
        <f>IFERROR(VLOOKUP($B165,'RoC2'!$A$1:$B$161,2,0),"0")</f>
        <v>0</v>
      </c>
      <c r="H165" s="112">
        <f>IFERROR(VLOOKUP(G165,'RoC2'!$B$1:$C$161,2,0),0)</f>
        <v>0</v>
      </c>
      <c r="I165" s="111">
        <f>IFERROR(VLOOKUP($B165,'RoC3'!$A$1:$B$161,2,0),0)</f>
        <v>0</v>
      </c>
      <c r="J165" s="112">
        <f>IFERROR(VLOOKUP(I165,'RoC3'!$B$1:$C$161,2,0),0)</f>
        <v>0</v>
      </c>
      <c r="K165" s="111">
        <f>IFERROR(VLOOKUP($B165,'RoC4'!$A$1:$B$161,2,0),0)</f>
        <v>0</v>
      </c>
      <c r="L165" s="112">
        <f>IFERROR(VLOOKUP(K165,'RoC4'!$B$1:$C$161,2,0),0)</f>
        <v>0</v>
      </c>
      <c r="M165" s="111">
        <f>IFERROR(VLOOKUP($B165,'RoC5'!$A$1:$B$161,2,0),0)</f>
        <v>0</v>
      </c>
      <c r="N165" s="112">
        <f>IFERROR(VLOOKUP(M165,'RoC5'!$B$1:$C$161,2,0),0)</f>
        <v>0</v>
      </c>
      <c r="O165" s="111">
        <f>IFERROR(VLOOKUP($B165,'RoC6'!$A$1:$B$161,2,0),0)</f>
        <v>0</v>
      </c>
      <c r="P165" s="112">
        <f>IFERROR(VLOOKUP(O165,'RoC6'!$B$1:$C$161,2,0),0)</f>
        <v>0</v>
      </c>
      <c r="Q165" s="111">
        <f>IFERROR(VLOOKUP($B165,'RoC7'!$A$1:$B$161,2,0),0)</f>
        <v>0</v>
      </c>
      <c r="R165" s="112">
        <f>IFERROR(VLOOKUP(Q165,'RoC7'!$B$1:$C$161,2,0),0)</f>
        <v>0</v>
      </c>
      <c r="S165" s="111">
        <f>IFERROR(VLOOKUP($B165,'RoC8'!$A$1:$B$161,2,0),0)</f>
        <v>0</v>
      </c>
      <c r="T165" s="112">
        <f>IFERROR(VLOOKUP(S165,'RoC8'!$B$1:$C$161,2,0),0)</f>
        <v>0</v>
      </c>
      <c r="U165" s="111">
        <f>IFERROR(VLOOKUP($B165,'RoC9'!$A$1:$B$161,2,0),0)</f>
        <v>0</v>
      </c>
      <c r="V165" s="112">
        <f>IFERROR(VLOOKUP(U165,'RoC9'!$B$1:$C$161,2,0),0)</f>
        <v>0</v>
      </c>
      <c r="W165" s="111">
        <f>IFERROR(VLOOKUP($B165,'RoC10'!$A$1:$B$161,2,0),0)</f>
        <v>0</v>
      </c>
      <c r="X165" s="112">
        <f>IFERROR(VLOOKUP(W165,'RoC10'!$B$1:$C$161,2,0),0)</f>
        <v>0</v>
      </c>
      <c r="Y165" s="111">
        <f>IFERROR(VLOOKUP($B165,'RoC11'!$A$1:$B$161,2,0),0)</f>
        <v>0</v>
      </c>
      <c r="Z165" s="112">
        <f>IFERROR(VLOOKUP(Y165,'RoC11'!$B$1:$C$161,2,0),0)</f>
        <v>0</v>
      </c>
      <c r="AA165" s="55">
        <f>IFERROR(VLOOKUP($B165,'RoC12'!$A$1:$B$161,2,0),0)</f>
        <v>0</v>
      </c>
      <c r="AB165" s="58">
        <f>IFERROR(VLOOKUP(AA165,'RoC12'!$B$1:$C$161,2,0),0)</f>
        <v>0</v>
      </c>
      <c r="AC165" s="55">
        <f>IFERROR(VLOOKUP($B165,'RoC13'!$A$1:$B$161,2,0),0)</f>
        <v>0</v>
      </c>
      <c r="AD165" s="58">
        <f>IFERROR(VLOOKUP(AC165,'RoC13'!$B$1:$C$161,2,0),0)</f>
        <v>0</v>
      </c>
      <c r="AE165" s="41"/>
      <c r="AF165" s="51">
        <f t="shared" si="3"/>
        <v>0</v>
      </c>
      <c r="AG165" s="112">
        <f>IFERROR(VLOOKUP($AE165,'RoC1'!$A$1:$C$160,3,0),0)</f>
        <v>0</v>
      </c>
      <c r="AH165" s="112">
        <f>IFERROR(VLOOKUP($AE165,'RoC2'!$A$1:$C$160,3,0),0)</f>
        <v>0</v>
      </c>
      <c r="AI165" s="112">
        <f>IFERROR(VLOOKUP($AE165,'RoC3'!$A$1:$C$160,3,0),0)</f>
        <v>0</v>
      </c>
      <c r="AJ165" s="112">
        <f>IFERROR(VLOOKUP($AE165,'RoC4'!$A$1:$C$160,3,0),0)</f>
        <v>0</v>
      </c>
      <c r="AK165" s="112">
        <f>IFERROR(VLOOKUP($AE165,'RoC5'!$A$1:$C$160,3,0),0)</f>
        <v>0</v>
      </c>
      <c r="AL165" s="112">
        <f>IFERROR(VLOOKUP($AE165,'RoC6'!$A$1:$C$160,3,0),0)</f>
        <v>0</v>
      </c>
      <c r="AM165" s="112">
        <f>IFERROR(VLOOKUP($AE165,'RoC7'!$A$1:$C$160,3,0),0)</f>
        <v>0</v>
      </c>
      <c r="AN165" s="112">
        <f>IFERROR(VLOOKUP($AE165,'RoC8'!$A$1:$C$160,3,0),0)</f>
        <v>0</v>
      </c>
      <c r="AO165" s="112">
        <f>IFERROR(VLOOKUP($AE165,'RoC9'!$A$1:$C$160,3,0),0)</f>
        <v>0</v>
      </c>
      <c r="AP165" s="112">
        <f>IFERROR(VLOOKUP($AE165,'RoC10'!$A$1:$C$160,3,0),0)</f>
        <v>0</v>
      </c>
      <c r="AQ165" s="112">
        <f>IFERROR(VLOOKUP($AE165,'RoC11'!$A$1:$C$160,3,0),0)</f>
        <v>0</v>
      </c>
      <c r="AR165" s="58">
        <f>IFERROR(VLOOKUP($AE165,'RoC12'!$A$1:$C$160,3,0),0)</f>
        <v>0</v>
      </c>
      <c r="AS165" s="58">
        <f>IFERROR(VLOOKUP($AE165,'RoC13'!$A$1:$C$160,3,0),0)</f>
        <v>0</v>
      </c>
    </row>
    <row r="166" ht="15.75" customHeight="1">
      <c r="A166" s="41">
        <f t="shared" si="1"/>
        <v>165</v>
      </c>
      <c r="B166" s="87"/>
      <c r="C166" s="51">
        <v>0.0</v>
      </c>
      <c r="D166" s="51"/>
      <c r="E166" s="55" t="str">
        <f>IFERROR(VLOOKUP($B166,'RoC1'!$A$1:$B$160,2,0),"0")</f>
        <v>0</v>
      </c>
      <c r="F166" s="58">
        <f>IFERROR(VLOOKUP(E166,'RoC1'!$B$1:$C$160,2,0),0)</f>
        <v>0</v>
      </c>
      <c r="G166" s="55" t="str">
        <f>IFERROR(VLOOKUP($B166,'RoC2'!$A$1:$B$161,2,0),"0")</f>
        <v>0</v>
      </c>
      <c r="H166" s="58">
        <f>IFERROR(VLOOKUP(G166,'RoC2'!$B$1:$C$161,2,0),0)</f>
        <v>0</v>
      </c>
      <c r="I166" s="55">
        <f>IFERROR(VLOOKUP($B166,'RoC3'!$A$1:$B$161,2,0),0)</f>
        <v>0</v>
      </c>
      <c r="J166" s="58">
        <f>IFERROR(VLOOKUP(I166,'RoC3'!$B$1:$C$161,2,0),0)</f>
        <v>0</v>
      </c>
      <c r="K166" s="55">
        <f>IFERROR(VLOOKUP($B166,'RoC4'!$A$1:$B$161,2,0),0)</f>
        <v>0</v>
      </c>
      <c r="L166" s="58">
        <f>IFERROR(VLOOKUP(K166,'RoC4'!$B$1:$C$161,2,0),0)</f>
        <v>0</v>
      </c>
      <c r="M166" s="55">
        <f>IFERROR(VLOOKUP($B166,'RoC5'!$A$1:$B$161,2,0),0)</f>
        <v>0</v>
      </c>
      <c r="N166" s="58">
        <f>IFERROR(VLOOKUP(M166,'RoC5'!$B$1:$C$161,2,0),0)</f>
        <v>0</v>
      </c>
      <c r="O166" s="55">
        <f>IFERROR(VLOOKUP($B166,'RoC6'!$A$1:$B$161,2,0),0)</f>
        <v>0</v>
      </c>
      <c r="P166" s="58">
        <f>IFERROR(VLOOKUP(O166,'RoC6'!$B$1:$C$161,2,0),0)</f>
        <v>0</v>
      </c>
      <c r="Q166" s="55">
        <f>IFERROR(VLOOKUP($B166,'RoC7'!$A$1:$B$161,2,0),0)</f>
        <v>0</v>
      </c>
      <c r="R166" s="58">
        <f>IFERROR(VLOOKUP(Q166,'RoC7'!$B$1:$C$161,2,0),0)</f>
        <v>0</v>
      </c>
      <c r="S166" s="55">
        <f>IFERROR(VLOOKUP($B166,'RoC8'!$A$1:$B$161,2,0),0)</f>
        <v>0</v>
      </c>
      <c r="T166" s="58">
        <f>IFERROR(VLOOKUP(S166,'RoC8'!$B$1:$C$161,2,0),0)</f>
        <v>0</v>
      </c>
      <c r="U166" s="55">
        <f>IFERROR(VLOOKUP($B166,'RoC9'!$A$1:$B$161,2,0),0)</f>
        <v>0</v>
      </c>
      <c r="V166" s="58">
        <f>IFERROR(VLOOKUP(U166,'RoC9'!$B$1:$C$161,2,0),0)</f>
        <v>0</v>
      </c>
      <c r="W166" s="55">
        <f>IFERROR(VLOOKUP($B166,'RoC10'!$A$1:$B$161,2,0),0)</f>
        <v>0</v>
      </c>
      <c r="X166" s="58">
        <f>IFERROR(VLOOKUP(W166,'RoC10'!$B$1:$C$161,2,0),0)</f>
        <v>0</v>
      </c>
      <c r="Y166" s="55">
        <f>IFERROR(VLOOKUP($B166,'RoC11'!$A$1:$B$161,2,0),0)</f>
        <v>0</v>
      </c>
      <c r="Z166" s="58">
        <f>IFERROR(VLOOKUP(Y166,'RoC11'!$B$1:$C$161,2,0),0)</f>
        <v>0</v>
      </c>
      <c r="AA166" s="55">
        <f>IFERROR(VLOOKUP($B166,'RoC12'!$A$1:$B$161,2,0),0)</f>
        <v>0</v>
      </c>
      <c r="AB166" s="58">
        <f>IFERROR(VLOOKUP(AA166,'RoC12'!$B$1:$C$161,2,0),0)</f>
        <v>0</v>
      </c>
      <c r="AC166" s="55">
        <f>IFERROR(VLOOKUP($B166,'RoC13'!$A$1:$B$161,2,0),0)</f>
        <v>0</v>
      </c>
      <c r="AD166" s="58">
        <f>IFERROR(VLOOKUP(AC166,'RoC13'!$B$1:$C$161,2,0),0)</f>
        <v>0</v>
      </c>
      <c r="AE166" s="87"/>
      <c r="AF166" s="51">
        <f t="shared" si="3"/>
        <v>0</v>
      </c>
      <c r="AG166" s="112">
        <f>IFERROR(VLOOKUP($AE166,'RoC1'!$A$1:$C$160,3,0),0)</f>
        <v>0</v>
      </c>
      <c r="AH166" s="112">
        <f>IFERROR(VLOOKUP($AE166,'RoC2'!$A$1:$C$160,3,0),0)</f>
        <v>0</v>
      </c>
      <c r="AI166" s="112">
        <f>IFERROR(VLOOKUP($AE166,'RoC3'!$A$1:$C$160,3,0),0)</f>
        <v>0</v>
      </c>
      <c r="AJ166" s="112">
        <f>IFERROR(VLOOKUP($AE166,'RoC4'!$A$1:$C$160,3,0),0)</f>
        <v>0</v>
      </c>
      <c r="AK166" s="112">
        <f>IFERROR(VLOOKUP($AE166,'RoC5'!$A$1:$C$160,3,0),0)</f>
        <v>0</v>
      </c>
      <c r="AL166" s="112">
        <f>IFERROR(VLOOKUP($AE166,'RoC6'!$A$1:$C$160,3,0),0)</f>
        <v>0</v>
      </c>
      <c r="AM166" s="112">
        <f>IFERROR(VLOOKUP($AE166,'RoC7'!$A$1:$C$160,3,0),0)</f>
        <v>0</v>
      </c>
      <c r="AN166" s="112">
        <f>IFERROR(VLOOKUP($AE166,'RoC8'!$A$1:$C$160,3,0),0)</f>
        <v>0</v>
      </c>
      <c r="AO166" s="112">
        <f>IFERROR(VLOOKUP($AE166,'RoC9'!$A$1:$C$160,3,0),0)</f>
        <v>0</v>
      </c>
      <c r="AP166" s="112">
        <f>IFERROR(VLOOKUP($AE166,'RoC10'!$A$1:$C$160,3,0),0)</f>
        <v>0</v>
      </c>
      <c r="AQ166" s="112">
        <f>IFERROR(VLOOKUP($AE166,'RoC11'!$A$1:$C$160,3,0),0)</f>
        <v>0</v>
      </c>
      <c r="AR166" s="58">
        <f>IFERROR(VLOOKUP($AE166,'RoC12'!$A$1:$C$160,3,0),0)</f>
        <v>0</v>
      </c>
      <c r="AS166" s="58">
        <f>IFERROR(VLOOKUP($AE166,'RoC13'!$A$1:$C$160,3,0),0)</f>
        <v>0</v>
      </c>
    </row>
    <row r="167" ht="15.75" customHeight="1">
      <c r="A167" s="41">
        <f t="shared" si="1"/>
        <v>166</v>
      </c>
      <c r="B167" s="41"/>
      <c r="C167" s="51">
        <v>0.0</v>
      </c>
      <c r="D167" s="110"/>
      <c r="E167" s="111" t="str">
        <f>IFERROR(VLOOKUP($B167,'RoC1'!$A$1:$B$160,2,0),"0")</f>
        <v>0</v>
      </c>
      <c r="F167" s="112">
        <f>IFERROR(VLOOKUP(E167,'RoC1'!$B$1:$C$160,2,0),0)</f>
        <v>0</v>
      </c>
      <c r="G167" s="111" t="str">
        <f>IFERROR(VLOOKUP($B167,'RoC2'!$A$1:$B$161,2,0),"0")</f>
        <v>0</v>
      </c>
      <c r="H167" s="112">
        <f>IFERROR(VLOOKUP(G167,'RoC2'!$B$1:$C$161,2,0),0)</f>
        <v>0</v>
      </c>
      <c r="I167" s="111">
        <f>IFERROR(VLOOKUP($B167,'RoC3'!$A$1:$B$161,2,0),0)</f>
        <v>0</v>
      </c>
      <c r="J167" s="112">
        <f>IFERROR(VLOOKUP(I167,'RoC3'!$B$1:$C$161,2,0),0)</f>
        <v>0</v>
      </c>
      <c r="K167" s="111">
        <f>IFERROR(VLOOKUP($B167,'RoC4'!$A$1:$B$161,2,0),0)</f>
        <v>0</v>
      </c>
      <c r="L167" s="112">
        <f>IFERROR(VLOOKUP(K167,'RoC4'!$B$1:$C$161,2,0),0)</f>
        <v>0</v>
      </c>
      <c r="M167" s="111">
        <f>IFERROR(VLOOKUP($B167,'RoC5'!$A$1:$B$161,2,0),0)</f>
        <v>0</v>
      </c>
      <c r="N167" s="112">
        <f>IFERROR(VLOOKUP(M167,'RoC5'!$B$1:$C$161,2,0),0)</f>
        <v>0</v>
      </c>
      <c r="O167" s="111">
        <f>IFERROR(VLOOKUP($B167,'RoC6'!$A$1:$B$161,2,0),0)</f>
        <v>0</v>
      </c>
      <c r="P167" s="112">
        <f>IFERROR(VLOOKUP(O167,'RoC6'!$B$1:$C$161,2,0),0)</f>
        <v>0</v>
      </c>
      <c r="Q167" s="111">
        <f>IFERROR(VLOOKUP($B167,'RoC7'!$A$1:$B$161,2,0),0)</f>
        <v>0</v>
      </c>
      <c r="R167" s="112">
        <f>IFERROR(VLOOKUP(Q167,'RoC7'!$B$1:$C$161,2,0),0)</f>
        <v>0</v>
      </c>
      <c r="S167" s="111">
        <f>IFERROR(VLOOKUP($B167,'RoC8'!$A$1:$B$161,2,0),0)</f>
        <v>0</v>
      </c>
      <c r="T167" s="112">
        <f>IFERROR(VLOOKUP(S167,'RoC8'!$B$1:$C$161,2,0),0)</f>
        <v>0</v>
      </c>
      <c r="U167" s="111">
        <f>IFERROR(VLOOKUP($B167,'RoC9'!$A$1:$B$161,2,0),0)</f>
        <v>0</v>
      </c>
      <c r="V167" s="112">
        <f>IFERROR(VLOOKUP(U167,'RoC9'!$B$1:$C$161,2,0),0)</f>
        <v>0</v>
      </c>
      <c r="W167" s="111">
        <f>IFERROR(VLOOKUP($B167,'RoC10'!$A$1:$B$161,2,0),0)</f>
        <v>0</v>
      </c>
      <c r="X167" s="112">
        <f>IFERROR(VLOOKUP(W167,'RoC10'!$B$1:$C$161,2,0),0)</f>
        <v>0</v>
      </c>
      <c r="Y167" s="111">
        <f>IFERROR(VLOOKUP($B167,'RoC11'!$A$1:$B$161,2,0),0)</f>
        <v>0</v>
      </c>
      <c r="Z167" s="112">
        <f>IFERROR(VLOOKUP(Y167,'RoC11'!$B$1:$C$161,2,0),0)</f>
        <v>0</v>
      </c>
      <c r="AA167" s="55">
        <f>IFERROR(VLOOKUP($B167,'RoC12'!$A$1:$B$161,2,0),0)</f>
        <v>0</v>
      </c>
      <c r="AB167" s="58">
        <f>IFERROR(VLOOKUP(AA167,'RoC12'!$B$1:$C$161,2,0),0)</f>
        <v>0</v>
      </c>
      <c r="AC167" s="55">
        <f>IFERROR(VLOOKUP($B167,'RoC13'!$A$1:$B$161,2,0),0)</f>
        <v>0</v>
      </c>
      <c r="AD167" s="58">
        <f>IFERROR(VLOOKUP(AC167,'RoC13'!$B$1:$C$161,2,0),0)</f>
        <v>0</v>
      </c>
      <c r="AE167" s="41"/>
      <c r="AF167" s="51">
        <f t="shared" si="3"/>
        <v>0</v>
      </c>
      <c r="AG167" s="112">
        <f>IFERROR(VLOOKUP($AE167,'RoC1'!$A$1:$C$160,3,0),0)</f>
        <v>0</v>
      </c>
      <c r="AH167" s="112">
        <f>IFERROR(VLOOKUP($AE167,'RoC2'!$A$1:$C$160,3,0),0)</f>
        <v>0</v>
      </c>
      <c r="AI167" s="112">
        <f>IFERROR(VLOOKUP($AE167,'RoC3'!$A$1:$C$160,3,0),0)</f>
        <v>0</v>
      </c>
      <c r="AJ167" s="112">
        <f>IFERROR(VLOOKUP($AE167,'RoC4'!$A$1:$C$160,3,0),0)</f>
        <v>0</v>
      </c>
      <c r="AK167" s="112">
        <f>IFERROR(VLOOKUP($AE167,'RoC5'!$A$1:$C$160,3,0),0)</f>
        <v>0</v>
      </c>
      <c r="AL167" s="112">
        <f>IFERROR(VLOOKUP($AE167,'RoC6'!$A$1:$C$160,3,0),0)</f>
        <v>0</v>
      </c>
      <c r="AM167" s="112">
        <f>IFERROR(VLOOKUP($AE167,'RoC7'!$A$1:$C$160,3,0),0)</f>
        <v>0</v>
      </c>
      <c r="AN167" s="112">
        <f>IFERROR(VLOOKUP($AE167,'RoC8'!$A$1:$C$160,3,0),0)</f>
        <v>0</v>
      </c>
      <c r="AO167" s="112">
        <f>IFERROR(VLOOKUP($AE167,'RoC9'!$A$1:$C$160,3,0),0)</f>
        <v>0</v>
      </c>
      <c r="AP167" s="112">
        <f>IFERROR(VLOOKUP($AE167,'RoC10'!$A$1:$C$160,3,0),0)</f>
        <v>0</v>
      </c>
      <c r="AQ167" s="112">
        <f>IFERROR(VLOOKUP($AE167,'RoC11'!$A$1:$C$160,3,0),0)</f>
        <v>0</v>
      </c>
      <c r="AR167" s="58">
        <f>IFERROR(VLOOKUP($AE167,'RoC12'!$A$1:$C$160,3,0),0)</f>
        <v>0</v>
      </c>
      <c r="AS167" s="58">
        <f>IFERROR(VLOOKUP($AE167,'RoC13'!$A$1:$C$160,3,0),0)</f>
        <v>0</v>
      </c>
    </row>
    <row r="168" ht="15.75" customHeight="1">
      <c r="A168" s="41">
        <f t="shared" si="1"/>
        <v>167</v>
      </c>
      <c r="B168" s="41"/>
      <c r="C168" s="51">
        <v>0.0</v>
      </c>
      <c r="D168" s="110"/>
      <c r="E168" s="111" t="str">
        <f>IFERROR(VLOOKUP($B168,'RoC1'!$A$1:$B$160,2,0),"0")</f>
        <v>0</v>
      </c>
      <c r="F168" s="112">
        <f>IFERROR(VLOOKUP(E168,'RoC1'!$B$1:$C$160,2,0),0)</f>
        <v>0</v>
      </c>
      <c r="G168" s="111" t="str">
        <f>IFERROR(VLOOKUP($B168,'RoC2'!$A$1:$B$161,2,0),"0")</f>
        <v>0</v>
      </c>
      <c r="H168" s="112">
        <f>IFERROR(VLOOKUP(G168,'RoC2'!$B$1:$C$161,2,0),0)</f>
        <v>0</v>
      </c>
      <c r="I168" s="111">
        <f>IFERROR(VLOOKUP($B168,'RoC3'!$A$1:$B$161,2,0),0)</f>
        <v>0</v>
      </c>
      <c r="J168" s="112">
        <f>IFERROR(VLOOKUP(I168,'RoC3'!$B$1:$C$161,2,0),0)</f>
        <v>0</v>
      </c>
      <c r="K168" s="111">
        <f>IFERROR(VLOOKUP($B168,'RoC4'!$A$1:$B$161,2,0),0)</f>
        <v>0</v>
      </c>
      <c r="L168" s="112">
        <f>IFERROR(VLOOKUP(K168,'RoC4'!$B$1:$C$161,2,0),0)</f>
        <v>0</v>
      </c>
      <c r="M168" s="111">
        <f>IFERROR(VLOOKUP($B168,'RoC5'!$A$1:$B$161,2,0),0)</f>
        <v>0</v>
      </c>
      <c r="N168" s="112">
        <f>IFERROR(VLOOKUP(M168,'RoC5'!$B$1:$C$161,2,0),0)</f>
        <v>0</v>
      </c>
      <c r="O168" s="111">
        <f>IFERROR(VLOOKUP($B168,'RoC6'!$A$1:$B$161,2,0),0)</f>
        <v>0</v>
      </c>
      <c r="P168" s="112">
        <f>IFERROR(VLOOKUP(O168,'RoC6'!$B$1:$C$161,2,0),0)</f>
        <v>0</v>
      </c>
      <c r="Q168" s="111">
        <f>IFERROR(VLOOKUP($B168,'RoC7'!$A$1:$B$161,2,0),0)</f>
        <v>0</v>
      </c>
      <c r="R168" s="112">
        <f>IFERROR(VLOOKUP(Q168,'RoC7'!$B$1:$C$161,2,0),0)</f>
        <v>0</v>
      </c>
      <c r="S168" s="111">
        <f>IFERROR(VLOOKUP($B168,'RoC8'!$A$1:$B$161,2,0),0)</f>
        <v>0</v>
      </c>
      <c r="T168" s="112">
        <f>IFERROR(VLOOKUP(S168,'RoC8'!$B$1:$C$161,2,0),0)</f>
        <v>0</v>
      </c>
      <c r="U168" s="111">
        <f>IFERROR(VLOOKUP($B168,'RoC9'!$A$1:$B$161,2,0),0)</f>
        <v>0</v>
      </c>
      <c r="V168" s="112">
        <f>IFERROR(VLOOKUP(U168,'RoC9'!$B$1:$C$161,2,0),0)</f>
        <v>0</v>
      </c>
      <c r="W168" s="111">
        <f>IFERROR(VLOOKUP($B168,'RoC10'!$A$1:$B$161,2,0),0)</f>
        <v>0</v>
      </c>
      <c r="X168" s="112">
        <f>IFERROR(VLOOKUP(W168,'RoC10'!$B$1:$C$161,2,0),0)</f>
        <v>0</v>
      </c>
      <c r="Y168" s="111">
        <f>IFERROR(VLOOKUP($B168,'RoC11'!$A$1:$B$161,2,0),0)</f>
        <v>0</v>
      </c>
      <c r="Z168" s="112">
        <f>IFERROR(VLOOKUP(Y168,'RoC11'!$B$1:$C$161,2,0),0)</f>
        <v>0</v>
      </c>
      <c r="AA168" s="55">
        <f>IFERROR(VLOOKUP($B168,'RoC12'!$A$1:$B$161,2,0),0)</f>
        <v>0</v>
      </c>
      <c r="AB168" s="58">
        <f>IFERROR(VLOOKUP(AA168,'RoC12'!$B$1:$C$161,2,0),0)</f>
        <v>0</v>
      </c>
      <c r="AC168" s="55">
        <f>IFERROR(VLOOKUP($B168,'RoC13'!$A$1:$B$161,2,0),0)</f>
        <v>0</v>
      </c>
      <c r="AD168" s="58">
        <f>IFERROR(VLOOKUP(AC168,'RoC13'!$B$1:$C$161,2,0),0)</f>
        <v>0</v>
      </c>
      <c r="AE168" s="41"/>
      <c r="AF168" s="51">
        <f t="shared" si="3"/>
        <v>0</v>
      </c>
      <c r="AG168" s="112">
        <f>IFERROR(VLOOKUP($AE168,'RoC1'!$A$1:$C$160,3,0),0)</f>
        <v>0</v>
      </c>
      <c r="AH168" s="112">
        <f>IFERROR(VLOOKUP($AE168,'RoC2'!$A$1:$C$160,3,0),0)</f>
        <v>0</v>
      </c>
      <c r="AI168" s="112">
        <f>IFERROR(VLOOKUP($AE168,'RoC3'!$A$1:$C$160,3,0),0)</f>
        <v>0</v>
      </c>
      <c r="AJ168" s="112">
        <f>IFERROR(VLOOKUP($AE168,'RoC4'!$A$1:$C$160,3,0),0)</f>
        <v>0</v>
      </c>
      <c r="AK168" s="112">
        <f>IFERROR(VLOOKUP($AE168,'RoC5'!$A$1:$C$160,3,0),0)</f>
        <v>0</v>
      </c>
      <c r="AL168" s="112">
        <f>IFERROR(VLOOKUP($AE168,'RoC6'!$A$1:$C$160,3,0),0)</f>
        <v>0</v>
      </c>
      <c r="AM168" s="112">
        <f>IFERROR(VLOOKUP($AE168,'RoC7'!$A$1:$C$160,3,0),0)</f>
        <v>0</v>
      </c>
      <c r="AN168" s="112">
        <f>IFERROR(VLOOKUP($AE168,'RoC8'!$A$1:$C$160,3,0),0)</f>
        <v>0</v>
      </c>
      <c r="AO168" s="112">
        <f>IFERROR(VLOOKUP($AE168,'RoC9'!$A$1:$C$160,3,0),0)</f>
        <v>0</v>
      </c>
      <c r="AP168" s="112">
        <f>IFERROR(VLOOKUP($AE168,'RoC10'!$A$1:$C$160,3,0),0)</f>
        <v>0</v>
      </c>
      <c r="AQ168" s="112">
        <f>IFERROR(VLOOKUP($AE168,'RoC11'!$A$1:$C$160,3,0),0)</f>
        <v>0</v>
      </c>
      <c r="AR168" s="58">
        <f>IFERROR(VLOOKUP($AE168,'RoC12'!$A$1:$C$160,3,0),0)</f>
        <v>0</v>
      </c>
      <c r="AS168" s="58">
        <f>IFERROR(VLOOKUP($AE168,'RoC13'!$A$1:$C$160,3,0),0)</f>
        <v>0</v>
      </c>
    </row>
    <row r="169" ht="15.75" customHeight="1">
      <c r="A169" s="41">
        <f t="shared" si="1"/>
        <v>168</v>
      </c>
      <c r="B169" s="41"/>
      <c r="C169" s="51">
        <v>0.0</v>
      </c>
      <c r="D169" s="110"/>
      <c r="E169" s="111" t="str">
        <f>IFERROR(VLOOKUP($B169,'RoC1'!$A$1:$B$160,2,0),"0")</f>
        <v>0</v>
      </c>
      <c r="F169" s="112">
        <f>IFERROR(VLOOKUP(E169,'RoC1'!$B$1:$C$160,2,0),0)</f>
        <v>0</v>
      </c>
      <c r="G169" s="111" t="str">
        <f>IFERROR(VLOOKUP($B169,'RoC2'!$A$1:$B$161,2,0),"0")</f>
        <v>0</v>
      </c>
      <c r="H169" s="112">
        <f>IFERROR(VLOOKUP(G169,'RoC2'!$B$1:$C$161,2,0),0)</f>
        <v>0</v>
      </c>
      <c r="I169" s="111">
        <f>IFERROR(VLOOKUP($B169,'RoC3'!$A$1:$B$161,2,0),0)</f>
        <v>0</v>
      </c>
      <c r="J169" s="112">
        <f>IFERROR(VLOOKUP(I169,'RoC3'!$B$1:$C$161,2,0),0)</f>
        <v>0</v>
      </c>
      <c r="K169" s="111">
        <f>IFERROR(VLOOKUP($B169,'RoC4'!$A$1:$B$161,2,0),0)</f>
        <v>0</v>
      </c>
      <c r="L169" s="112">
        <f>IFERROR(VLOOKUP(K169,'RoC4'!$B$1:$C$161,2,0),0)</f>
        <v>0</v>
      </c>
      <c r="M169" s="111">
        <f>IFERROR(VLOOKUP($B169,'RoC5'!$A$1:$B$161,2,0),0)</f>
        <v>0</v>
      </c>
      <c r="N169" s="112">
        <f>IFERROR(VLOOKUP(M169,'RoC5'!$B$1:$C$161,2,0),0)</f>
        <v>0</v>
      </c>
      <c r="O169" s="111">
        <f>IFERROR(VLOOKUP($B169,'RoC6'!$A$1:$B$161,2,0),0)</f>
        <v>0</v>
      </c>
      <c r="P169" s="112">
        <f>IFERROR(VLOOKUP(O169,'RoC6'!$B$1:$C$161,2,0),0)</f>
        <v>0</v>
      </c>
      <c r="Q169" s="111">
        <f>IFERROR(VLOOKUP($B169,'RoC7'!$A$1:$B$161,2,0),0)</f>
        <v>0</v>
      </c>
      <c r="R169" s="112">
        <f>IFERROR(VLOOKUP(Q169,'RoC7'!$B$1:$C$161,2,0),0)</f>
        <v>0</v>
      </c>
      <c r="S169" s="111">
        <f>IFERROR(VLOOKUP($B169,'RoC8'!$A$1:$B$161,2,0),0)</f>
        <v>0</v>
      </c>
      <c r="T169" s="112">
        <f>IFERROR(VLOOKUP(S169,'RoC8'!$B$1:$C$161,2,0),0)</f>
        <v>0</v>
      </c>
      <c r="U169" s="111">
        <f>IFERROR(VLOOKUP($B169,'RoC9'!$A$1:$B$161,2,0),0)</f>
        <v>0</v>
      </c>
      <c r="V169" s="112">
        <f>IFERROR(VLOOKUP(U169,'RoC9'!$B$1:$C$161,2,0),0)</f>
        <v>0</v>
      </c>
      <c r="W169" s="111">
        <f>IFERROR(VLOOKUP($B169,'RoC10'!$A$1:$B$161,2,0),0)</f>
        <v>0</v>
      </c>
      <c r="X169" s="112">
        <f>IFERROR(VLOOKUP(W169,'RoC10'!$B$1:$C$161,2,0),0)</f>
        <v>0</v>
      </c>
      <c r="Y169" s="111">
        <f>IFERROR(VLOOKUP($B169,'RoC11'!$A$1:$B$161,2,0),0)</f>
        <v>0</v>
      </c>
      <c r="Z169" s="112">
        <f>IFERROR(VLOOKUP(Y169,'RoC11'!$B$1:$C$161,2,0),0)</f>
        <v>0</v>
      </c>
      <c r="AA169" s="55">
        <f>IFERROR(VLOOKUP($B169,'RoC12'!$A$1:$B$161,2,0),0)</f>
        <v>0</v>
      </c>
      <c r="AB169" s="58">
        <f>IFERROR(VLOOKUP(AA169,'RoC12'!$B$1:$C$161,2,0),0)</f>
        <v>0</v>
      </c>
      <c r="AC169" s="55">
        <f>IFERROR(VLOOKUP($B169,'RoC13'!$A$1:$B$161,2,0),0)</f>
        <v>0</v>
      </c>
      <c r="AD169" s="58">
        <f>IFERROR(VLOOKUP(AC169,'RoC13'!$B$1:$C$161,2,0),0)</f>
        <v>0</v>
      </c>
      <c r="AE169" s="41"/>
      <c r="AF169" s="51">
        <f t="shared" si="3"/>
        <v>0</v>
      </c>
      <c r="AG169" s="112">
        <f>IFERROR(VLOOKUP($AE169,'RoC1'!$A$1:$C$160,3,0),0)</f>
        <v>0</v>
      </c>
      <c r="AH169" s="112">
        <f>IFERROR(VLOOKUP($AE169,'RoC2'!$A$1:$C$160,3,0),0)</f>
        <v>0</v>
      </c>
      <c r="AI169" s="112">
        <f>IFERROR(VLOOKUP($AE169,'RoC3'!$A$1:$C$160,3,0),0)</f>
        <v>0</v>
      </c>
      <c r="AJ169" s="112">
        <f>IFERROR(VLOOKUP($AE169,'RoC4'!$A$1:$C$160,3,0),0)</f>
        <v>0</v>
      </c>
      <c r="AK169" s="112">
        <f>IFERROR(VLOOKUP($AE169,'RoC5'!$A$1:$C$160,3,0),0)</f>
        <v>0</v>
      </c>
      <c r="AL169" s="112">
        <f>IFERROR(VLOOKUP($AE169,'RoC6'!$A$1:$C$160,3,0),0)</f>
        <v>0</v>
      </c>
      <c r="AM169" s="112">
        <f>IFERROR(VLOOKUP($AE169,'RoC7'!$A$1:$C$160,3,0),0)</f>
        <v>0</v>
      </c>
      <c r="AN169" s="112">
        <f>IFERROR(VLOOKUP($AE169,'RoC8'!$A$1:$C$160,3,0),0)</f>
        <v>0</v>
      </c>
      <c r="AO169" s="112">
        <f>IFERROR(VLOOKUP($AE169,'RoC9'!$A$1:$C$160,3,0),0)</f>
        <v>0</v>
      </c>
      <c r="AP169" s="112">
        <f>IFERROR(VLOOKUP($AE169,'RoC10'!$A$1:$C$160,3,0),0)</f>
        <v>0</v>
      </c>
      <c r="AQ169" s="112">
        <f>IFERROR(VLOOKUP($AE169,'RoC11'!$A$1:$C$160,3,0),0)</f>
        <v>0</v>
      </c>
      <c r="AR169" s="58">
        <f>IFERROR(VLOOKUP($AE169,'RoC12'!$A$1:$C$160,3,0),0)</f>
        <v>0</v>
      </c>
      <c r="AS169" s="58">
        <f>IFERROR(VLOOKUP($AE169,'RoC13'!$A$1:$C$160,3,0),0)</f>
        <v>0</v>
      </c>
    </row>
    <row r="170" ht="15.75" customHeight="1">
      <c r="A170" s="41">
        <f t="shared" si="1"/>
        <v>169</v>
      </c>
      <c r="B170" s="41"/>
      <c r="C170" s="51">
        <v>0.0</v>
      </c>
      <c r="D170" s="110"/>
      <c r="E170" s="111" t="str">
        <f>IFERROR(VLOOKUP($B170,'RoC1'!$A$1:$B$160,2,0),"0")</f>
        <v>0</v>
      </c>
      <c r="F170" s="112">
        <f>IFERROR(VLOOKUP(E170,'RoC1'!$B$1:$C$160,2,0),0)</f>
        <v>0</v>
      </c>
      <c r="G170" s="111" t="str">
        <f>IFERROR(VLOOKUP($B170,'RoC2'!$A$1:$B$161,2,0),"0")</f>
        <v>0</v>
      </c>
      <c r="H170" s="112">
        <f>IFERROR(VLOOKUP(G170,'RoC2'!$B$1:$C$161,2,0),0)</f>
        <v>0</v>
      </c>
      <c r="I170" s="111">
        <f>IFERROR(VLOOKUP($B170,'RoC3'!$A$1:$B$161,2,0),0)</f>
        <v>0</v>
      </c>
      <c r="J170" s="112">
        <f>IFERROR(VLOOKUP(I170,'RoC3'!$B$1:$C$161,2,0),0)</f>
        <v>0</v>
      </c>
      <c r="K170" s="111">
        <f>IFERROR(VLOOKUP($B170,'RoC4'!$A$1:$B$161,2,0),0)</f>
        <v>0</v>
      </c>
      <c r="L170" s="112">
        <f>IFERROR(VLOOKUP(K170,'RoC4'!$B$1:$C$161,2,0),0)</f>
        <v>0</v>
      </c>
      <c r="M170" s="111">
        <f>IFERROR(VLOOKUP($B170,'RoC5'!$A$1:$B$161,2,0),0)</f>
        <v>0</v>
      </c>
      <c r="N170" s="112">
        <f>IFERROR(VLOOKUP(M170,'RoC5'!$B$1:$C$161,2,0),0)</f>
        <v>0</v>
      </c>
      <c r="O170" s="111">
        <f>IFERROR(VLOOKUP($B170,'RoC6'!$A$1:$B$161,2,0),0)</f>
        <v>0</v>
      </c>
      <c r="P170" s="112">
        <f>IFERROR(VLOOKUP(O170,'RoC6'!$B$1:$C$161,2,0),0)</f>
        <v>0</v>
      </c>
      <c r="Q170" s="111">
        <f>IFERROR(VLOOKUP($B170,'RoC7'!$A$1:$B$161,2,0),0)</f>
        <v>0</v>
      </c>
      <c r="R170" s="112">
        <f>IFERROR(VLOOKUP(Q170,'RoC7'!$B$1:$C$161,2,0),0)</f>
        <v>0</v>
      </c>
      <c r="S170" s="111">
        <f>IFERROR(VLOOKUP($B170,'RoC8'!$A$1:$B$161,2,0),0)</f>
        <v>0</v>
      </c>
      <c r="T170" s="112">
        <f>IFERROR(VLOOKUP(S170,'RoC8'!$B$1:$C$161,2,0),0)</f>
        <v>0</v>
      </c>
      <c r="U170" s="111">
        <f>IFERROR(VLOOKUP($B170,'RoC9'!$A$1:$B$161,2,0),0)</f>
        <v>0</v>
      </c>
      <c r="V170" s="112">
        <f>IFERROR(VLOOKUP(U170,'RoC9'!$B$1:$C$161,2,0),0)</f>
        <v>0</v>
      </c>
      <c r="W170" s="111">
        <f>IFERROR(VLOOKUP($B170,'RoC10'!$A$1:$B$161,2,0),0)</f>
        <v>0</v>
      </c>
      <c r="X170" s="112">
        <f>IFERROR(VLOOKUP(W170,'RoC10'!$B$1:$C$161,2,0),0)</f>
        <v>0</v>
      </c>
      <c r="Y170" s="111">
        <f>IFERROR(VLOOKUP($B170,'RoC11'!$A$1:$B$161,2,0),0)</f>
        <v>0</v>
      </c>
      <c r="Z170" s="112">
        <f>IFERROR(VLOOKUP(Y170,'RoC11'!$B$1:$C$161,2,0),0)</f>
        <v>0</v>
      </c>
      <c r="AA170" s="55">
        <f>IFERROR(VLOOKUP($B170,'RoC12'!$A$1:$B$161,2,0),0)</f>
        <v>0</v>
      </c>
      <c r="AB170" s="58">
        <f>IFERROR(VLOOKUP(AA170,'RoC12'!$B$1:$C$161,2,0),0)</f>
        <v>0</v>
      </c>
      <c r="AC170" s="55">
        <f>IFERROR(VLOOKUP($B170,'RoC13'!$A$1:$B$161,2,0),0)</f>
        <v>0</v>
      </c>
      <c r="AD170" s="58">
        <f>IFERROR(VLOOKUP(AC170,'RoC13'!$B$1:$C$161,2,0),0)</f>
        <v>0</v>
      </c>
      <c r="AE170" s="41"/>
      <c r="AF170" s="51">
        <f t="shared" si="3"/>
        <v>0</v>
      </c>
      <c r="AG170" s="112">
        <f>IFERROR(VLOOKUP($AE170,'RoC1'!$A$1:$C$160,3,0),0)</f>
        <v>0</v>
      </c>
      <c r="AH170" s="112">
        <f>IFERROR(VLOOKUP($AE170,'RoC2'!$A$1:$C$160,3,0),0)</f>
        <v>0</v>
      </c>
      <c r="AI170" s="112">
        <f>IFERROR(VLOOKUP($AE170,'RoC3'!$A$1:$C$160,3,0),0)</f>
        <v>0</v>
      </c>
      <c r="AJ170" s="112">
        <f>IFERROR(VLOOKUP($AE170,'RoC4'!$A$1:$C$160,3,0),0)</f>
        <v>0</v>
      </c>
      <c r="AK170" s="112">
        <f>IFERROR(VLOOKUP($AE170,'RoC5'!$A$1:$C$160,3,0),0)</f>
        <v>0</v>
      </c>
      <c r="AL170" s="112">
        <f>IFERROR(VLOOKUP($AE170,'RoC6'!$A$1:$C$160,3,0),0)</f>
        <v>0</v>
      </c>
      <c r="AM170" s="112">
        <f>IFERROR(VLOOKUP($AE170,'RoC7'!$A$1:$C$160,3,0),0)</f>
        <v>0</v>
      </c>
      <c r="AN170" s="112">
        <f>IFERROR(VLOOKUP($AE170,'RoC8'!$A$1:$C$160,3,0),0)</f>
        <v>0</v>
      </c>
      <c r="AO170" s="112">
        <f>IFERROR(VLOOKUP($AE170,'RoC9'!$A$1:$C$160,3,0),0)</f>
        <v>0</v>
      </c>
      <c r="AP170" s="112">
        <f>IFERROR(VLOOKUP($AE170,'RoC10'!$A$1:$C$160,3,0),0)</f>
        <v>0</v>
      </c>
      <c r="AQ170" s="112">
        <f>IFERROR(VLOOKUP($AE170,'RoC11'!$A$1:$C$160,3,0),0)</f>
        <v>0</v>
      </c>
      <c r="AR170" s="58">
        <f>IFERROR(VLOOKUP($AE170,'RoC12'!$A$1:$C$160,3,0),0)</f>
        <v>0</v>
      </c>
      <c r="AS170" s="58">
        <f>IFERROR(VLOOKUP($AE170,'RoC13'!$A$1:$C$160,3,0),0)</f>
        <v>0</v>
      </c>
    </row>
    <row r="171" ht="15.75" customHeight="1">
      <c r="A171" s="41">
        <f t="shared" si="1"/>
        <v>170</v>
      </c>
      <c r="B171" s="41"/>
      <c r="C171" s="51">
        <v>0.0</v>
      </c>
      <c r="D171" s="110"/>
      <c r="E171" s="111" t="str">
        <f>IFERROR(VLOOKUP($B171,'RoC1'!$A$1:$B$160,2,0),"0")</f>
        <v>0</v>
      </c>
      <c r="F171" s="112">
        <f>IFERROR(VLOOKUP(E171,'RoC1'!$B$1:$C$160,2,0),0)</f>
        <v>0</v>
      </c>
      <c r="G171" s="111" t="str">
        <f>IFERROR(VLOOKUP($B171,'RoC2'!$A$1:$B$161,2,0),"0")</f>
        <v>0</v>
      </c>
      <c r="H171" s="112">
        <f>IFERROR(VLOOKUP(G171,'RoC2'!$B$1:$C$161,2,0),0)</f>
        <v>0</v>
      </c>
      <c r="I171" s="111">
        <f>IFERROR(VLOOKUP($B171,'RoC3'!$A$1:$B$161,2,0),0)</f>
        <v>0</v>
      </c>
      <c r="J171" s="112">
        <f>IFERROR(VLOOKUP(I171,'RoC3'!$B$1:$C$161,2,0),0)</f>
        <v>0</v>
      </c>
      <c r="K171" s="111">
        <f>IFERROR(VLOOKUP($B171,'RoC4'!$A$1:$B$161,2,0),0)</f>
        <v>0</v>
      </c>
      <c r="L171" s="112">
        <f>IFERROR(VLOOKUP(K171,'RoC4'!$B$1:$C$161,2,0),0)</f>
        <v>0</v>
      </c>
      <c r="M171" s="111">
        <f>IFERROR(VLOOKUP($B171,'RoC5'!$A$1:$B$161,2,0),0)</f>
        <v>0</v>
      </c>
      <c r="N171" s="112">
        <f>IFERROR(VLOOKUP(M171,'RoC5'!$B$1:$C$161,2,0),0)</f>
        <v>0</v>
      </c>
      <c r="O171" s="111">
        <f>IFERROR(VLOOKUP($B171,'RoC6'!$A$1:$B$161,2,0),0)</f>
        <v>0</v>
      </c>
      <c r="P171" s="112">
        <f>IFERROR(VLOOKUP(O171,'RoC6'!$B$1:$C$161,2,0),0)</f>
        <v>0</v>
      </c>
      <c r="Q171" s="111">
        <f>IFERROR(VLOOKUP($B171,'RoC7'!$A$1:$B$161,2,0),0)</f>
        <v>0</v>
      </c>
      <c r="R171" s="112">
        <f>IFERROR(VLOOKUP(Q171,'RoC7'!$B$1:$C$161,2,0),0)</f>
        <v>0</v>
      </c>
      <c r="S171" s="111">
        <f>IFERROR(VLOOKUP($B171,'RoC8'!$A$1:$B$161,2,0),0)</f>
        <v>0</v>
      </c>
      <c r="T171" s="112">
        <f>IFERROR(VLOOKUP(S171,'RoC8'!$B$1:$C$161,2,0),0)</f>
        <v>0</v>
      </c>
      <c r="U171" s="111">
        <f>IFERROR(VLOOKUP($B171,'RoC9'!$A$1:$B$161,2,0),0)</f>
        <v>0</v>
      </c>
      <c r="V171" s="112">
        <f>IFERROR(VLOOKUP(U171,'RoC9'!$B$1:$C$161,2,0),0)</f>
        <v>0</v>
      </c>
      <c r="W171" s="111">
        <f>IFERROR(VLOOKUP($B171,'RoC10'!$A$1:$B$161,2,0),0)</f>
        <v>0</v>
      </c>
      <c r="X171" s="112">
        <f>IFERROR(VLOOKUP(W171,'RoC10'!$B$1:$C$161,2,0),0)</f>
        <v>0</v>
      </c>
      <c r="Y171" s="111">
        <f>IFERROR(VLOOKUP($B171,'RoC11'!$A$1:$B$161,2,0),0)</f>
        <v>0</v>
      </c>
      <c r="Z171" s="112">
        <f>IFERROR(VLOOKUP(Y171,'RoC11'!$B$1:$C$161,2,0),0)</f>
        <v>0</v>
      </c>
      <c r="AA171" s="55">
        <f>IFERROR(VLOOKUP($B171,'RoC12'!$A$1:$B$161,2,0),0)</f>
        <v>0</v>
      </c>
      <c r="AB171" s="58">
        <f>IFERROR(VLOOKUP(AA171,'RoC12'!$B$1:$C$161,2,0),0)</f>
        <v>0</v>
      </c>
      <c r="AC171" s="55">
        <f>IFERROR(VLOOKUP($B171,'RoC13'!$A$1:$B$161,2,0),0)</f>
        <v>0</v>
      </c>
      <c r="AD171" s="58">
        <f>IFERROR(VLOOKUP(AC171,'RoC13'!$B$1:$C$161,2,0),0)</f>
        <v>0</v>
      </c>
      <c r="AE171" s="41"/>
      <c r="AF171" s="51">
        <f t="shared" si="3"/>
        <v>0</v>
      </c>
      <c r="AG171" s="112">
        <f>IFERROR(VLOOKUP($AE171,'RoC1'!$A$1:$C$160,3,0),0)</f>
        <v>0</v>
      </c>
      <c r="AH171" s="112">
        <f>IFERROR(VLOOKUP($AE171,'RoC2'!$A$1:$C$160,3,0),0)</f>
        <v>0</v>
      </c>
      <c r="AI171" s="112">
        <f>IFERROR(VLOOKUP($AE171,'RoC3'!$A$1:$C$160,3,0),0)</f>
        <v>0</v>
      </c>
      <c r="AJ171" s="112">
        <f>IFERROR(VLOOKUP($AE171,'RoC4'!$A$1:$C$160,3,0),0)</f>
        <v>0</v>
      </c>
      <c r="AK171" s="112">
        <f>IFERROR(VLOOKUP($AE171,'RoC5'!$A$1:$C$160,3,0),0)</f>
        <v>0</v>
      </c>
      <c r="AL171" s="112">
        <f>IFERROR(VLOOKUP($AE171,'RoC6'!$A$1:$C$160,3,0),0)</f>
        <v>0</v>
      </c>
      <c r="AM171" s="112">
        <f>IFERROR(VLOOKUP($AE171,'RoC7'!$A$1:$C$160,3,0),0)</f>
        <v>0</v>
      </c>
      <c r="AN171" s="112">
        <f>IFERROR(VLOOKUP($AE171,'RoC8'!$A$1:$C$160,3,0),0)</f>
        <v>0</v>
      </c>
      <c r="AO171" s="112">
        <f>IFERROR(VLOOKUP($AE171,'RoC9'!$A$1:$C$160,3,0),0)</f>
        <v>0</v>
      </c>
      <c r="AP171" s="112">
        <f>IFERROR(VLOOKUP($AE171,'RoC10'!$A$1:$C$160,3,0),0)</f>
        <v>0</v>
      </c>
      <c r="AQ171" s="112">
        <f>IFERROR(VLOOKUP($AE171,'RoC11'!$A$1:$C$160,3,0),0)</f>
        <v>0</v>
      </c>
      <c r="AR171" s="58">
        <f>IFERROR(VLOOKUP($AE171,'RoC12'!$A$1:$C$160,3,0),0)</f>
        <v>0</v>
      </c>
      <c r="AS171" s="58">
        <f>IFERROR(VLOOKUP($AE171,'RoC13'!$A$1:$C$160,3,0),0)</f>
        <v>0</v>
      </c>
    </row>
    <row r="172" ht="15.75" customHeight="1">
      <c r="A172" s="41">
        <f t="shared" si="1"/>
        <v>171</v>
      </c>
      <c r="B172" s="83"/>
      <c r="C172" s="51">
        <v>0.0</v>
      </c>
      <c r="D172" s="110"/>
      <c r="E172" s="111" t="str">
        <f>IFERROR(VLOOKUP($B172,'RoC1'!$A$1:$B$160,2,0),"0")</f>
        <v>0</v>
      </c>
      <c r="F172" s="112">
        <f>IFERROR(VLOOKUP(E172,'RoC1'!$B$1:$C$160,2,0),0)</f>
        <v>0</v>
      </c>
      <c r="G172" s="111" t="str">
        <f>IFERROR(VLOOKUP($B172,'RoC2'!$A$1:$B$161,2,0),"0")</f>
        <v>0</v>
      </c>
      <c r="H172" s="112">
        <f>IFERROR(VLOOKUP(G172,'RoC2'!$B$1:$C$161,2,0),0)</f>
        <v>0</v>
      </c>
      <c r="I172" s="111">
        <f>IFERROR(VLOOKUP($B172,'RoC3'!$A$1:$B$161,2,0),0)</f>
        <v>0</v>
      </c>
      <c r="J172" s="112">
        <f>IFERROR(VLOOKUP(I172,'RoC3'!$B$1:$C$161,2,0),0)</f>
        <v>0</v>
      </c>
      <c r="K172" s="111">
        <f>IFERROR(VLOOKUP($B172,'RoC4'!$A$1:$B$161,2,0),0)</f>
        <v>0</v>
      </c>
      <c r="L172" s="112">
        <f>IFERROR(VLOOKUP(K172,'RoC4'!$B$1:$C$161,2,0),0)</f>
        <v>0</v>
      </c>
      <c r="M172" s="111">
        <f>IFERROR(VLOOKUP($B172,'RoC5'!$A$1:$B$161,2,0),0)</f>
        <v>0</v>
      </c>
      <c r="N172" s="112">
        <f>IFERROR(VLOOKUP(M172,'RoC5'!$B$1:$C$161,2,0),0)</f>
        <v>0</v>
      </c>
      <c r="O172" s="111">
        <f>IFERROR(VLOOKUP($B172,'RoC6'!$A$1:$B$161,2,0),0)</f>
        <v>0</v>
      </c>
      <c r="P172" s="112">
        <f>IFERROR(VLOOKUP(O172,'RoC6'!$B$1:$C$161,2,0),0)</f>
        <v>0</v>
      </c>
      <c r="Q172" s="111">
        <f>IFERROR(VLOOKUP($B172,'RoC7'!$A$1:$B$161,2,0),0)</f>
        <v>0</v>
      </c>
      <c r="R172" s="112">
        <f>IFERROR(VLOOKUP(Q172,'RoC7'!$B$1:$C$161,2,0),0)</f>
        <v>0</v>
      </c>
      <c r="S172" s="111">
        <f>IFERROR(VLOOKUP($B172,'RoC8'!$A$1:$B$161,2,0),0)</f>
        <v>0</v>
      </c>
      <c r="T172" s="112">
        <f>IFERROR(VLOOKUP(S172,'RoC8'!$B$1:$C$161,2,0),0)</f>
        <v>0</v>
      </c>
      <c r="U172" s="111">
        <f>IFERROR(VLOOKUP($B172,'RoC9'!$A$1:$B$161,2,0),0)</f>
        <v>0</v>
      </c>
      <c r="V172" s="112">
        <f>IFERROR(VLOOKUP(U172,'RoC9'!$B$1:$C$161,2,0),0)</f>
        <v>0</v>
      </c>
      <c r="W172" s="111">
        <f>IFERROR(VLOOKUP($B172,'RoC10'!$A$1:$B$161,2,0),0)</f>
        <v>0</v>
      </c>
      <c r="X172" s="112">
        <f>IFERROR(VLOOKUP(W172,'RoC10'!$B$1:$C$161,2,0),0)</f>
        <v>0</v>
      </c>
      <c r="Y172" s="111">
        <f>IFERROR(VLOOKUP($B172,'RoC11'!$A$1:$B$161,2,0),0)</f>
        <v>0</v>
      </c>
      <c r="Z172" s="112">
        <f>IFERROR(VLOOKUP(Y172,'RoC11'!$B$1:$C$161,2,0),0)</f>
        <v>0</v>
      </c>
      <c r="AA172" s="55">
        <f>IFERROR(VLOOKUP($B172,'RoC12'!$A$1:$B$161,2,0),0)</f>
        <v>0</v>
      </c>
      <c r="AB172" s="58">
        <f>IFERROR(VLOOKUP(AA172,'RoC12'!$B$1:$C$161,2,0),0)</f>
        <v>0</v>
      </c>
      <c r="AC172" s="55">
        <f>IFERROR(VLOOKUP($B172,'RoC13'!$A$1:$B$161,2,0),0)</f>
        <v>0</v>
      </c>
      <c r="AD172" s="58">
        <f>IFERROR(VLOOKUP(AC172,'RoC13'!$B$1:$C$161,2,0),0)</f>
        <v>0</v>
      </c>
      <c r="AE172" s="83"/>
      <c r="AF172" s="51">
        <f t="shared" si="3"/>
        <v>0</v>
      </c>
      <c r="AG172" s="112">
        <f>IFERROR(VLOOKUP($AE172,'RoC1'!$A$1:$C$160,3,0),0)</f>
        <v>0</v>
      </c>
      <c r="AH172" s="112">
        <f>IFERROR(VLOOKUP($AE172,'RoC2'!$A$1:$C$160,3,0),0)</f>
        <v>0</v>
      </c>
      <c r="AI172" s="112">
        <f>IFERROR(VLOOKUP($AE172,'RoC3'!$A$1:$C$160,3,0),0)</f>
        <v>0</v>
      </c>
      <c r="AJ172" s="112">
        <f>IFERROR(VLOOKUP($AE172,'RoC4'!$A$1:$C$160,3,0),0)</f>
        <v>0</v>
      </c>
      <c r="AK172" s="112">
        <f>IFERROR(VLOOKUP($AE172,'RoC5'!$A$1:$C$160,3,0),0)</f>
        <v>0</v>
      </c>
      <c r="AL172" s="112">
        <f>IFERROR(VLOOKUP($AE172,'RoC6'!$A$1:$C$160,3,0),0)</f>
        <v>0</v>
      </c>
      <c r="AM172" s="112">
        <f>IFERROR(VLOOKUP($AE172,'RoC7'!$A$1:$C$160,3,0),0)</f>
        <v>0</v>
      </c>
      <c r="AN172" s="112">
        <f>IFERROR(VLOOKUP($AE172,'RoC8'!$A$1:$C$160,3,0),0)</f>
        <v>0</v>
      </c>
      <c r="AO172" s="112">
        <f>IFERROR(VLOOKUP($AE172,'RoC9'!$A$1:$C$160,3,0),0)</f>
        <v>0</v>
      </c>
      <c r="AP172" s="112">
        <f>IFERROR(VLOOKUP($AE172,'RoC10'!$A$1:$C$160,3,0),0)</f>
        <v>0</v>
      </c>
      <c r="AQ172" s="112">
        <f>IFERROR(VLOOKUP($AE172,'RoC11'!$A$1:$C$160,3,0),0)</f>
        <v>0</v>
      </c>
      <c r="AR172" s="58">
        <f>IFERROR(VLOOKUP($AE172,'RoC12'!$A$1:$C$160,3,0),0)</f>
        <v>0</v>
      </c>
      <c r="AS172" s="58">
        <f>IFERROR(VLOOKUP($AE172,'RoC13'!$A$1:$C$160,3,0),0)</f>
        <v>0</v>
      </c>
    </row>
    <row r="173" ht="15.75" customHeight="1">
      <c r="A173" s="41">
        <f t="shared" si="1"/>
        <v>172</v>
      </c>
      <c r="B173" s="89"/>
      <c r="C173" s="51">
        <v>0.0</v>
      </c>
      <c r="D173" s="110"/>
      <c r="E173" s="111" t="str">
        <f>IFERROR(VLOOKUP($B173,'RoC1'!$A$1:$B$160,2,0),"0")</f>
        <v>0</v>
      </c>
      <c r="F173" s="112">
        <f>IFERROR(VLOOKUP(E173,'RoC1'!$B$1:$C$160,2,0),0)</f>
        <v>0</v>
      </c>
      <c r="G173" s="111" t="str">
        <f>IFERROR(VLOOKUP($B173,'RoC2'!$A$1:$B$161,2,0),"0")</f>
        <v>0</v>
      </c>
      <c r="H173" s="112">
        <f>IFERROR(VLOOKUP(G173,'RoC2'!$B$1:$C$161,2,0),0)</f>
        <v>0</v>
      </c>
      <c r="I173" s="111">
        <f>IFERROR(VLOOKUP($B173,'RoC3'!$A$1:$B$161,2,0),0)</f>
        <v>0</v>
      </c>
      <c r="J173" s="112">
        <f>IFERROR(VLOOKUP(I173,'RoC3'!$B$1:$C$161,2,0),0)</f>
        <v>0</v>
      </c>
      <c r="K173" s="111">
        <f>IFERROR(VLOOKUP($B173,'RoC4'!$A$1:$B$161,2,0),0)</f>
        <v>0</v>
      </c>
      <c r="L173" s="112">
        <f>IFERROR(VLOOKUP(K173,'RoC4'!$B$1:$C$161,2,0),0)</f>
        <v>0</v>
      </c>
      <c r="M173" s="111">
        <f>IFERROR(VLOOKUP($B173,'RoC5'!$A$1:$B$161,2,0),0)</f>
        <v>0</v>
      </c>
      <c r="N173" s="112">
        <f>IFERROR(VLOOKUP(M173,'RoC5'!$B$1:$C$161,2,0),0)</f>
        <v>0</v>
      </c>
      <c r="O173" s="111">
        <f>IFERROR(VLOOKUP($B173,'RoC6'!$A$1:$B$161,2,0),0)</f>
        <v>0</v>
      </c>
      <c r="P173" s="112">
        <f>IFERROR(VLOOKUP(O173,'RoC6'!$B$1:$C$161,2,0),0)</f>
        <v>0</v>
      </c>
      <c r="Q173" s="111">
        <f>IFERROR(VLOOKUP($B173,'RoC7'!$A$1:$B$161,2,0),0)</f>
        <v>0</v>
      </c>
      <c r="R173" s="112">
        <f>IFERROR(VLOOKUP(Q173,'RoC7'!$B$1:$C$161,2,0),0)</f>
        <v>0</v>
      </c>
      <c r="S173" s="111">
        <f>IFERROR(VLOOKUP($B173,'RoC8'!$A$1:$B$161,2,0),0)</f>
        <v>0</v>
      </c>
      <c r="T173" s="112">
        <f>IFERROR(VLOOKUP(S173,'RoC8'!$B$1:$C$161,2,0),0)</f>
        <v>0</v>
      </c>
      <c r="U173" s="111">
        <f>IFERROR(VLOOKUP($B173,'RoC9'!$A$1:$B$161,2,0),0)</f>
        <v>0</v>
      </c>
      <c r="V173" s="112">
        <f>IFERROR(VLOOKUP(U173,'RoC9'!$B$1:$C$161,2,0),0)</f>
        <v>0</v>
      </c>
      <c r="W173" s="111">
        <f>IFERROR(VLOOKUP($B173,'RoC10'!$A$1:$B$161,2,0),0)</f>
        <v>0</v>
      </c>
      <c r="X173" s="112">
        <f>IFERROR(VLOOKUP(W173,'RoC10'!$B$1:$C$161,2,0),0)</f>
        <v>0</v>
      </c>
      <c r="Y173" s="111">
        <f>IFERROR(VLOOKUP($B173,'RoC11'!$A$1:$B$161,2,0),0)</f>
        <v>0</v>
      </c>
      <c r="Z173" s="112">
        <f>IFERROR(VLOOKUP(Y173,'RoC11'!$B$1:$C$161,2,0),0)</f>
        <v>0</v>
      </c>
      <c r="AA173" s="55">
        <f>IFERROR(VLOOKUP($B173,'RoC12'!$A$1:$B$161,2,0),0)</f>
        <v>0</v>
      </c>
      <c r="AB173" s="58">
        <f>IFERROR(VLOOKUP(AA173,'RoC12'!$B$1:$C$161,2,0),0)</f>
        <v>0</v>
      </c>
      <c r="AC173" s="55">
        <f>IFERROR(VLOOKUP($B173,'RoC13'!$A$1:$B$161,2,0),0)</f>
        <v>0</v>
      </c>
      <c r="AD173" s="58">
        <f>IFERROR(VLOOKUP(AC173,'RoC13'!$B$1:$C$161,2,0),0)</f>
        <v>0</v>
      </c>
      <c r="AE173" s="89"/>
      <c r="AF173" s="51">
        <f t="shared" si="3"/>
        <v>0</v>
      </c>
      <c r="AG173" s="112">
        <f>IFERROR(VLOOKUP($AE173,'RoC1'!$A$1:$C$160,3,0),0)</f>
        <v>0</v>
      </c>
      <c r="AH173" s="112">
        <f>IFERROR(VLOOKUP($AE173,'RoC2'!$A$1:$C$160,3,0),0)</f>
        <v>0</v>
      </c>
      <c r="AI173" s="112">
        <f>IFERROR(VLOOKUP($AE173,'RoC3'!$A$1:$C$160,3,0),0)</f>
        <v>0</v>
      </c>
      <c r="AJ173" s="112">
        <f>IFERROR(VLOOKUP($AE173,'RoC4'!$A$1:$C$160,3,0),0)</f>
        <v>0</v>
      </c>
      <c r="AK173" s="112">
        <f>IFERROR(VLOOKUP($AE173,'RoC5'!$A$1:$C$160,3,0),0)</f>
        <v>0</v>
      </c>
      <c r="AL173" s="112">
        <f>IFERROR(VLOOKUP($AE173,'RoC6'!$A$1:$C$160,3,0),0)</f>
        <v>0</v>
      </c>
      <c r="AM173" s="112">
        <f>IFERROR(VLOOKUP($AE173,'RoC7'!$A$1:$C$160,3,0),0)</f>
        <v>0</v>
      </c>
      <c r="AN173" s="112">
        <f>IFERROR(VLOOKUP($AE173,'RoC8'!$A$1:$C$160,3,0),0)</f>
        <v>0</v>
      </c>
      <c r="AO173" s="112">
        <f>IFERROR(VLOOKUP($AE173,'RoC9'!$A$1:$C$160,3,0),0)</f>
        <v>0</v>
      </c>
      <c r="AP173" s="112">
        <f>IFERROR(VLOOKUP($AE173,'RoC10'!$A$1:$C$160,3,0),0)</f>
        <v>0</v>
      </c>
      <c r="AQ173" s="112">
        <f>IFERROR(VLOOKUP($AE173,'RoC11'!$A$1:$C$160,3,0),0)</f>
        <v>0</v>
      </c>
      <c r="AR173" s="58">
        <f>IFERROR(VLOOKUP($AE173,'RoC12'!$A$1:$C$160,3,0),0)</f>
        <v>0</v>
      </c>
      <c r="AS173" s="58">
        <f>IFERROR(VLOOKUP($AE173,'RoC13'!$A$1:$C$160,3,0),0)</f>
        <v>0</v>
      </c>
    </row>
    <row r="174" ht="15.75" customHeight="1">
      <c r="A174" s="41">
        <f t="shared" si="1"/>
        <v>173</v>
      </c>
      <c r="B174" s="41"/>
      <c r="C174" s="51">
        <v>0.0</v>
      </c>
      <c r="D174" s="110"/>
      <c r="E174" s="111" t="str">
        <f>IFERROR(VLOOKUP($B174,'RoC1'!$A$1:$B$160,2,0),"0")</f>
        <v>0</v>
      </c>
      <c r="F174" s="112">
        <f>IFERROR(VLOOKUP(E174,'RoC1'!$B$1:$C$160,2,0),0)</f>
        <v>0</v>
      </c>
      <c r="G174" s="111" t="str">
        <f>IFERROR(VLOOKUP($B174,'RoC2'!$A$1:$B$161,2,0),"0")</f>
        <v>0</v>
      </c>
      <c r="H174" s="112">
        <f>IFERROR(VLOOKUP(G174,'RoC2'!$B$1:$C$161,2,0),0)</f>
        <v>0</v>
      </c>
      <c r="I174" s="111">
        <f>IFERROR(VLOOKUP($B174,'RoC3'!$A$1:$B$161,2,0),0)</f>
        <v>0</v>
      </c>
      <c r="J174" s="112">
        <f>IFERROR(VLOOKUP(I174,'RoC3'!$B$1:$C$161,2,0),0)</f>
        <v>0</v>
      </c>
      <c r="K174" s="111">
        <f>IFERROR(VLOOKUP($B174,'RoC4'!$A$1:$B$161,2,0),0)</f>
        <v>0</v>
      </c>
      <c r="L174" s="112">
        <f>IFERROR(VLOOKUP(K174,'RoC4'!$B$1:$C$161,2,0),0)</f>
        <v>0</v>
      </c>
      <c r="M174" s="111">
        <f>IFERROR(VLOOKUP($B174,'RoC5'!$A$1:$B$161,2,0),0)</f>
        <v>0</v>
      </c>
      <c r="N174" s="112">
        <f>IFERROR(VLOOKUP(M174,'RoC5'!$B$1:$C$161,2,0),0)</f>
        <v>0</v>
      </c>
      <c r="O174" s="111">
        <f>IFERROR(VLOOKUP($B174,'RoC6'!$A$1:$B$161,2,0),0)</f>
        <v>0</v>
      </c>
      <c r="P174" s="112">
        <f>IFERROR(VLOOKUP(O174,'RoC6'!$B$1:$C$161,2,0),0)</f>
        <v>0</v>
      </c>
      <c r="Q174" s="111">
        <f>IFERROR(VLOOKUP($B174,'RoC7'!$A$1:$B$161,2,0),0)</f>
        <v>0</v>
      </c>
      <c r="R174" s="112">
        <f>IFERROR(VLOOKUP(Q174,'RoC7'!$B$1:$C$161,2,0),0)</f>
        <v>0</v>
      </c>
      <c r="S174" s="111">
        <f>IFERROR(VLOOKUP($B174,'RoC8'!$A$1:$B$161,2,0),0)</f>
        <v>0</v>
      </c>
      <c r="T174" s="112">
        <f>IFERROR(VLOOKUP(S174,'RoC8'!$B$1:$C$161,2,0),0)</f>
        <v>0</v>
      </c>
      <c r="U174" s="111">
        <f>IFERROR(VLOOKUP($B174,'RoC9'!$A$1:$B$161,2,0),0)</f>
        <v>0</v>
      </c>
      <c r="V174" s="112">
        <f>IFERROR(VLOOKUP(U174,'RoC9'!$B$1:$C$161,2,0),0)</f>
        <v>0</v>
      </c>
      <c r="W174" s="111">
        <f>IFERROR(VLOOKUP($B174,'RoC10'!$A$1:$B$161,2,0),0)</f>
        <v>0</v>
      </c>
      <c r="X174" s="112">
        <f>IFERROR(VLOOKUP(W174,'RoC10'!$B$1:$C$161,2,0),0)</f>
        <v>0</v>
      </c>
      <c r="Y174" s="111">
        <f>IFERROR(VLOOKUP($B174,'RoC11'!$A$1:$B$161,2,0),0)</f>
        <v>0</v>
      </c>
      <c r="Z174" s="112">
        <f>IFERROR(VLOOKUP(Y174,'RoC11'!$B$1:$C$161,2,0),0)</f>
        <v>0</v>
      </c>
      <c r="AA174" s="55">
        <f>IFERROR(VLOOKUP($B174,'RoC12'!$A$1:$B$161,2,0),0)</f>
        <v>0</v>
      </c>
      <c r="AB174" s="58">
        <f>IFERROR(VLOOKUP(AA174,'RoC12'!$B$1:$C$161,2,0),0)</f>
        <v>0</v>
      </c>
      <c r="AC174" s="55">
        <f>IFERROR(VLOOKUP($B174,'RoC13'!$A$1:$B$161,2,0),0)</f>
        <v>0</v>
      </c>
      <c r="AD174" s="58">
        <f>IFERROR(VLOOKUP(AC174,'RoC13'!$B$1:$C$161,2,0),0)</f>
        <v>0</v>
      </c>
      <c r="AE174" s="41"/>
      <c r="AF174" s="51">
        <f t="shared" si="3"/>
        <v>0</v>
      </c>
      <c r="AG174" s="112">
        <f>IFERROR(VLOOKUP($AE174,'RoC1'!$A$1:$C$160,3,0),0)</f>
        <v>0</v>
      </c>
      <c r="AH174" s="112">
        <f>IFERROR(VLOOKUP($AE174,'RoC2'!$A$1:$C$160,3,0),0)</f>
        <v>0</v>
      </c>
      <c r="AI174" s="112">
        <f>IFERROR(VLOOKUP($AE174,'RoC3'!$A$1:$C$160,3,0),0)</f>
        <v>0</v>
      </c>
      <c r="AJ174" s="112">
        <f>IFERROR(VLOOKUP($AE174,'RoC4'!$A$1:$C$160,3,0),0)</f>
        <v>0</v>
      </c>
      <c r="AK174" s="112">
        <f>IFERROR(VLOOKUP($AE174,'RoC5'!$A$1:$C$160,3,0),0)</f>
        <v>0</v>
      </c>
      <c r="AL174" s="112">
        <f>IFERROR(VLOOKUP($AE174,'RoC6'!$A$1:$C$160,3,0),0)</f>
        <v>0</v>
      </c>
      <c r="AM174" s="112">
        <f>IFERROR(VLOOKUP($AE174,'RoC7'!$A$1:$C$160,3,0),0)</f>
        <v>0</v>
      </c>
      <c r="AN174" s="112">
        <f>IFERROR(VLOOKUP($AE174,'RoC8'!$A$1:$C$160,3,0),0)</f>
        <v>0</v>
      </c>
      <c r="AO174" s="112">
        <f>IFERROR(VLOOKUP($AE174,'RoC9'!$A$1:$C$160,3,0),0)</f>
        <v>0</v>
      </c>
      <c r="AP174" s="112">
        <f>IFERROR(VLOOKUP($AE174,'RoC10'!$A$1:$C$160,3,0),0)</f>
        <v>0</v>
      </c>
      <c r="AQ174" s="112">
        <f>IFERROR(VLOOKUP($AE174,'RoC11'!$A$1:$C$160,3,0),0)</f>
        <v>0</v>
      </c>
      <c r="AR174" s="58">
        <f>IFERROR(VLOOKUP($AE174,'RoC12'!$A$1:$C$160,3,0),0)</f>
        <v>0</v>
      </c>
      <c r="AS174" s="58">
        <f>IFERROR(VLOOKUP($AE174,'RoC13'!$A$1:$C$160,3,0),0)</f>
        <v>0</v>
      </c>
    </row>
    <row r="175" ht="15.75" customHeight="1">
      <c r="A175" s="41">
        <f t="shared" si="1"/>
        <v>174</v>
      </c>
      <c r="B175" s="41"/>
      <c r="C175" s="51">
        <v>0.0</v>
      </c>
      <c r="D175" s="110"/>
      <c r="E175" s="111" t="str">
        <f>IFERROR(VLOOKUP($B175,'RoC1'!$A$1:$B$160,2,0),"0")</f>
        <v>0</v>
      </c>
      <c r="F175" s="112">
        <f>IFERROR(VLOOKUP(E175,'RoC1'!$B$1:$C$160,2,0),0)</f>
        <v>0</v>
      </c>
      <c r="G175" s="111" t="str">
        <f>IFERROR(VLOOKUP($B175,'RoC2'!$A$1:$B$161,2,0),"0")</f>
        <v>0</v>
      </c>
      <c r="H175" s="112">
        <f>IFERROR(VLOOKUP(G175,'RoC2'!$B$1:$C$161,2,0),0)</f>
        <v>0</v>
      </c>
      <c r="I175" s="111">
        <f>IFERROR(VLOOKUP($B175,'RoC3'!$A$1:$B$161,2,0),0)</f>
        <v>0</v>
      </c>
      <c r="J175" s="112">
        <f>IFERROR(VLOOKUP(I175,'RoC3'!$B$1:$C$161,2,0),0)</f>
        <v>0</v>
      </c>
      <c r="K175" s="111">
        <f>IFERROR(VLOOKUP($B175,'RoC4'!$A$1:$B$161,2,0),0)</f>
        <v>0</v>
      </c>
      <c r="L175" s="112">
        <f>IFERROR(VLOOKUP(K175,'RoC4'!$B$1:$C$161,2,0),0)</f>
        <v>0</v>
      </c>
      <c r="M175" s="111">
        <f>IFERROR(VLOOKUP($B175,'RoC5'!$A$1:$B$161,2,0),0)</f>
        <v>0</v>
      </c>
      <c r="N175" s="112">
        <f>IFERROR(VLOOKUP(M175,'RoC5'!$B$1:$C$161,2,0),0)</f>
        <v>0</v>
      </c>
      <c r="O175" s="111">
        <f>IFERROR(VLOOKUP($B175,'RoC6'!$A$1:$B$161,2,0),0)</f>
        <v>0</v>
      </c>
      <c r="P175" s="112">
        <f>IFERROR(VLOOKUP(O175,'RoC6'!$B$1:$C$161,2,0),0)</f>
        <v>0</v>
      </c>
      <c r="Q175" s="111">
        <f>IFERROR(VLOOKUP($B175,'RoC7'!$A$1:$B$161,2,0),0)</f>
        <v>0</v>
      </c>
      <c r="R175" s="112">
        <f>IFERROR(VLOOKUP(Q175,'RoC7'!$B$1:$C$161,2,0),0)</f>
        <v>0</v>
      </c>
      <c r="S175" s="111">
        <f>IFERROR(VLOOKUP($B175,'RoC8'!$A$1:$B$161,2,0),0)</f>
        <v>0</v>
      </c>
      <c r="T175" s="112">
        <f>IFERROR(VLOOKUP(S175,'RoC8'!$B$1:$C$161,2,0),0)</f>
        <v>0</v>
      </c>
      <c r="U175" s="111">
        <f>IFERROR(VLOOKUP($B175,'RoC9'!$A$1:$B$161,2,0),0)</f>
        <v>0</v>
      </c>
      <c r="V175" s="112">
        <f>IFERROR(VLOOKUP(U175,'RoC9'!$B$1:$C$161,2,0),0)</f>
        <v>0</v>
      </c>
      <c r="W175" s="111">
        <f>IFERROR(VLOOKUP($B175,'RoC10'!$A$1:$B$161,2,0),0)</f>
        <v>0</v>
      </c>
      <c r="X175" s="112">
        <f>IFERROR(VLOOKUP(W175,'RoC10'!$B$1:$C$161,2,0),0)</f>
        <v>0</v>
      </c>
      <c r="Y175" s="111">
        <f>IFERROR(VLOOKUP($B175,'RoC11'!$A$1:$B$161,2,0),0)</f>
        <v>0</v>
      </c>
      <c r="Z175" s="112">
        <f>IFERROR(VLOOKUP(Y175,'RoC11'!$B$1:$C$161,2,0),0)</f>
        <v>0</v>
      </c>
      <c r="AA175" s="55">
        <f>IFERROR(VLOOKUP($B175,'RoC12'!$A$1:$B$161,2,0),0)</f>
        <v>0</v>
      </c>
      <c r="AB175" s="58">
        <f>IFERROR(VLOOKUP(AA175,'RoC12'!$B$1:$C$161,2,0),0)</f>
        <v>0</v>
      </c>
      <c r="AC175" s="55">
        <f>IFERROR(VLOOKUP($B175,'RoC13'!$A$1:$B$161,2,0),0)</f>
        <v>0</v>
      </c>
      <c r="AD175" s="58">
        <f>IFERROR(VLOOKUP(AC175,'RoC13'!$B$1:$C$161,2,0),0)</f>
        <v>0</v>
      </c>
      <c r="AE175" s="41"/>
      <c r="AF175" s="51">
        <f t="shared" si="3"/>
        <v>0</v>
      </c>
      <c r="AG175" s="112">
        <f>IFERROR(VLOOKUP($AE175,'RoC1'!$A$1:$C$160,3,0),0)</f>
        <v>0</v>
      </c>
      <c r="AH175" s="112">
        <f>IFERROR(VLOOKUP($AE175,'RoC2'!$A$1:$C$160,3,0),0)</f>
        <v>0</v>
      </c>
      <c r="AI175" s="112">
        <f>IFERROR(VLOOKUP($AE175,'RoC3'!$A$1:$C$160,3,0),0)</f>
        <v>0</v>
      </c>
      <c r="AJ175" s="112">
        <f>IFERROR(VLOOKUP($AE175,'RoC4'!$A$1:$C$160,3,0),0)</f>
        <v>0</v>
      </c>
      <c r="AK175" s="112">
        <f>IFERROR(VLOOKUP($AE175,'RoC5'!$A$1:$C$160,3,0),0)</f>
        <v>0</v>
      </c>
      <c r="AL175" s="112">
        <f>IFERROR(VLOOKUP($AE175,'RoC6'!$A$1:$C$160,3,0),0)</f>
        <v>0</v>
      </c>
      <c r="AM175" s="112">
        <f>IFERROR(VLOOKUP($AE175,'RoC7'!$A$1:$C$160,3,0),0)</f>
        <v>0</v>
      </c>
      <c r="AN175" s="112">
        <f>IFERROR(VLOOKUP($AE175,'RoC8'!$A$1:$C$160,3,0),0)</f>
        <v>0</v>
      </c>
      <c r="AO175" s="112">
        <f>IFERROR(VLOOKUP($AE175,'RoC9'!$A$1:$C$160,3,0),0)</f>
        <v>0</v>
      </c>
      <c r="AP175" s="112">
        <f>IFERROR(VLOOKUP($AE175,'RoC10'!$A$1:$C$160,3,0),0)</f>
        <v>0</v>
      </c>
      <c r="AQ175" s="112">
        <f>IFERROR(VLOOKUP($AE175,'RoC11'!$A$1:$C$160,3,0),0)</f>
        <v>0</v>
      </c>
      <c r="AR175" s="58">
        <f>IFERROR(VLOOKUP($AE175,'RoC12'!$A$1:$C$160,3,0),0)</f>
        <v>0</v>
      </c>
      <c r="AS175" s="58">
        <f>IFERROR(VLOOKUP($AE175,'RoC13'!$A$1:$C$160,3,0),0)</f>
        <v>0</v>
      </c>
    </row>
    <row r="176" ht="15.75" customHeight="1">
      <c r="A176" s="41">
        <f t="shared" si="1"/>
        <v>175</v>
      </c>
      <c r="B176" s="87"/>
      <c r="C176" s="51">
        <v>0.0</v>
      </c>
      <c r="D176" s="110"/>
      <c r="E176" s="111" t="str">
        <f>IFERROR(VLOOKUP($B176,'RoC1'!$A$1:$B$160,2,0),"0")</f>
        <v>0</v>
      </c>
      <c r="F176" s="112">
        <f>IFERROR(VLOOKUP(E176,'RoC1'!$B$1:$C$160,2,0),0)</f>
        <v>0</v>
      </c>
      <c r="G176" s="111" t="str">
        <f>IFERROR(VLOOKUP($B176,'RoC2'!$A$1:$B$161,2,0),"0")</f>
        <v>0</v>
      </c>
      <c r="H176" s="112">
        <f>IFERROR(VLOOKUP(G176,'RoC2'!$B$1:$C$161,2,0),0)</f>
        <v>0</v>
      </c>
      <c r="I176" s="111">
        <f>IFERROR(VLOOKUP($B176,'RoC3'!$A$1:$B$161,2,0),0)</f>
        <v>0</v>
      </c>
      <c r="J176" s="112">
        <f>IFERROR(VLOOKUP(I176,'RoC3'!$B$1:$C$161,2,0),0)</f>
        <v>0</v>
      </c>
      <c r="K176" s="111">
        <f>IFERROR(VLOOKUP($B176,'RoC4'!$A$1:$B$161,2,0),0)</f>
        <v>0</v>
      </c>
      <c r="L176" s="112">
        <f>IFERROR(VLOOKUP(K176,'RoC4'!$B$1:$C$161,2,0),0)</f>
        <v>0</v>
      </c>
      <c r="M176" s="111">
        <f>IFERROR(VLOOKUP($B176,'RoC5'!$A$1:$B$161,2,0),0)</f>
        <v>0</v>
      </c>
      <c r="N176" s="112">
        <f>IFERROR(VLOOKUP(M176,'RoC5'!$B$1:$C$161,2,0),0)</f>
        <v>0</v>
      </c>
      <c r="O176" s="111">
        <f>IFERROR(VLOOKUP($B176,'RoC6'!$A$1:$B$161,2,0),0)</f>
        <v>0</v>
      </c>
      <c r="P176" s="112">
        <f>IFERROR(VLOOKUP(O176,'RoC6'!$B$1:$C$161,2,0),0)</f>
        <v>0</v>
      </c>
      <c r="Q176" s="111">
        <f>IFERROR(VLOOKUP($B176,'RoC7'!$A$1:$B$161,2,0),0)</f>
        <v>0</v>
      </c>
      <c r="R176" s="112">
        <f>IFERROR(VLOOKUP(Q176,'RoC7'!$B$1:$C$161,2,0),0)</f>
        <v>0</v>
      </c>
      <c r="S176" s="111">
        <f>IFERROR(VLOOKUP($B176,'RoC8'!$A$1:$B$161,2,0),0)</f>
        <v>0</v>
      </c>
      <c r="T176" s="112">
        <f>IFERROR(VLOOKUP(S176,'RoC8'!$B$1:$C$161,2,0),0)</f>
        <v>0</v>
      </c>
      <c r="U176" s="111">
        <f>IFERROR(VLOOKUP($B176,'RoC9'!$A$1:$B$161,2,0),0)</f>
        <v>0</v>
      </c>
      <c r="V176" s="112">
        <f>IFERROR(VLOOKUP(U176,'RoC9'!$B$1:$C$161,2,0),0)</f>
        <v>0</v>
      </c>
      <c r="W176" s="111">
        <f>IFERROR(VLOOKUP($B176,'RoC10'!$A$1:$B$161,2,0),0)</f>
        <v>0</v>
      </c>
      <c r="X176" s="112">
        <f>IFERROR(VLOOKUP(W176,'RoC10'!$B$1:$C$161,2,0),0)</f>
        <v>0</v>
      </c>
      <c r="Y176" s="111">
        <f>IFERROR(VLOOKUP($B176,'RoC11'!$A$1:$B$161,2,0),0)</f>
        <v>0</v>
      </c>
      <c r="Z176" s="112">
        <f>IFERROR(VLOOKUP(Y176,'RoC11'!$B$1:$C$161,2,0),0)</f>
        <v>0</v>
      </c>
      <c r="AA176" s="55">
        <f>IFERROR(VLOOKUP($B176,'RoC12'!$A$1:$B$161,2,0),0)</f>
        <v>0</v>
      </c>
      <c r="AB176" s="58">
        <f>IFERROR(VLOOKUP(AA176,'RoC12'!$B$1:$C$161,2,0),0)</f>
        <v>0</v>
      </c>
      <c r="AC176" s="55">
        <f>IFERROR(VLOOKUP($B176,'RoC13'!$A$1:$B$161,2,0),0)</f>
        <v>0</v>
      </c>
      <c r="AD176" s="58">
        <f>IFERROR(VLOOKUP(AC176,'RoC13'!$B$1:$C$161,2,0),0)</f>
        <v>0</v>
      </c>
      <c r="AE176" s="87"/>
      <c r="AF176" s="51">
        <f t="shared" si="3"/>
        <v>0</v>
      </c>
      <c r="AG176" s="112">
        <f>IFERROR(VLOOKUP($AE176,'RoC1'!$A$1:$C$160,3,0),0)</f>
        <v>0</v>
      </c>
      <c r="AH176" s="112">
        <f>IFERROR(VLOOKUP($AE176,'RoC2'!$A$1:$C$160,3,0),0)</f>
        <v>0</v>
      </c>
      <c r="AI176" s="112">
        <f>IFERROR(VLOOKUP($AE176,'RoC3'!$A$1:$C$160,3,0),0)</f>
        <v>0</v>
      </c>
      <c r="AJ176" s="112">
        <f>IFERROR(VLOOKUP($AE176,'RoC4'!$A$1:$C$160,3,0),0)</f>
        <v>0</v>
      </c>
      <c r="AK176" s="112">
        <f>IFERROR(VLOOKUP($AE176,'RoC5'!$A$1:$C$160,3,0),0)</f>
        <v>0</v>
      </c>
      <c r="AL176" s="112">
        <f>IFERROR(VLOOKUP($AE176,'RoC6'!$A$1:$C$160,3,0),0)</f>
        <v>0</v>
      </c>
      <c r="AM176" s="112">
        <f>IFERROR(VLOOKUP($AE176,'RoC7'!$A$1:$C$160,3,0),0)</f>
        <v>0</v>
      </c>
      <c r="AN176" s="112">
        <f>IFERROR(VLOOKUP($AE176,'RoC8'!$A$1:$C$160,3,0),0)</f>
        <v>0</v>
      </c>
      <c r="AO176" s="112">
        <f>IFERROR(VLOOKUP($AE176,'RoC9'!$A$1:$C$160,3,0),0)</f>
        <v>0</v>
      </c>
      <c r="AP176" s="112">
        <f>IFERROR(VLOOKUP($AE176,'RoC10'!$A$1:$C$160,3,0),0)</f>
        <v>0</v>
      </c>
      <c r="AQ176" s="112">
        <f>IFERROR(VLOOKUP($AE176,'RoC11'!$A$1:$C$160,3,0),0)</f>
        <v>0</v>
      </c>
      <c r="AR176" s="58">
        <f>IFERROR(VLOOKUP($AE176,'RoC12'!$A$1:$C$160,3,0),0)</f>
        <v>0</v>
      </c>
      <c r="AS176" s="58">
        <f>IFERROR(VLOOKUP($AE176,'RoC13'!$A$1:$C$160,3,0),0)</f>
        <v>0</v>
      </c>
    </row>
    <row r="177" ht="15.75" customHeight="1">
      <c r="A177" s="41">
        <f t="shared" si="1"/>
        <v>176</v>
      </c>
      <c r="B177" s="41"/>
      <c r="C177" s="51">
        <v>0.0</v>
      </c>
      <c r="D177" s="110"/>
      <c r="E177" s="111" t="str">
        <f>IFERROR(VLOOKUP($B177,'RoC1'!$A$1:$B$160,2,0),"0")</f>
        <v>0</v>
      </c>
      <c r="F177" s="112">
        <f>IFERROR(VLOOKUP(E177,'RoC1'!$B$1:$C$160,2,0),0)</f>
        <v>0</v>
      </c>
      <c r="G177" s="111" t="str">
        <f>IFERROR(VLOOKUP($B177,'RoC2'!$A$1:$B$161,2,0),"0")</f>
        <v>0</v>
      </c>
      <c r="H177" s="112">
        <f>IFERROR(VLOOKUP(G177,'RoC2'!$B$1:$C$161,2,0),0)</f>
        <v>0</v>
      </c>
      <c r="I177" s="111">
        <f>IFERROR(VLOOKUP($B177,'RoC3'!$A$1:$B$161,2,0),0)</f>
        <v>0</v>
      </c>
      <c r="J177" s="112">
        <f>IFERROR(VLOOKUP(I177,'RoC3'!$B$1:$C$161,2,0),0)</f>
        <v>0</v>
      </c>
      <c r="K177" s="111">
        <f>IFERROR(VLOOKUP($B177,'RoC4'!$A$1:$B$161,2,0),0)</f>
        <v>0</v>
      </c>
      <c r="L177" s="112">
        <f>IFERROR(VLOOKUP(K177,'RoC4'!$B$1:$C$161,2,0),0)</f>
        <v>0</v>
      </c>
      <c r="M177" s="111">
        <f>IFERROR(VLOOKUP($B177,'RoC5'!$A$1:$B$161,2,0),0)</f>
        <v>0</v>
      </c>
      <c r="N177" s="112">
        <f>IFERROR(VLOOKUP(M177,'RoC5'!$B$1:$C$161,2,0),0)</f>
        <v>0</v>
      </c>
      <c r="O177" s="111">
        <f>IFERROR(VLOOKUP($B177,'RoC6'!$A$1:$B$161,2,0),0)</f>
        <v>0</v>
      </c>
      <c r="P177" s="112">
        <f>IFERROR(VLOOKUP(O177,'RoC6'!$B$1:$C$161,2,0),0)</f>
        <v>0</v>
      </c>
      <c r="Q177" s="111">
        <f>IFERROR(VLOOKUP($B177,'RoC7'!$A$1:$B$161,2,0),0)</f>
        <v>0</v>
      </c>
      <c r="R177" s="112">
        <f>IFERROR(VLOOKUP(Q177,'RoC7'!$B$1:$C$161,2,0),0)</f>
        <v>0</v>
      </c>
      <c r="S177" s="111">
        <f>IFERROR(VLOOKUP($B177,'RoC8'!$A$1:$B$161,2,0),0)</f>
        <v>0</v>
      </c>
      <c r="T177" s="112">
        <f>IFERROR(VLOOKUP(S177,'RoC8'!$B$1:$C$161,2,0),0)</f>
        <v>0</v>
      </c>
      <c r="U177" s="111">
        <f>IFERROR(VLOOKUP($B177,'RoC9'!$A$1:$B$161,2,0),0)</f>
        <v>0</v>
      </c>
      <c r="V177" s="112">
        <f>IFERROR(VLOOKUP(U177,'RoC9'!$B$1:$C$161,2,0),0)</f>
        <v>0</v>
      </c>
      <c r="W177" s="111">
        <f>IFERROR(VLOOKUP($B177,'RoC10'!$A$1:$B$161,2,0),0)</f>
        <v>0</v>
      </c>
      <c r="X177" s="112">
        <f>IFERROR(VLOOKUP(W177,'RoC10'!$B$1:$C$161,2,0),0)</f>
        <v>0</v>
      </c>
      <c r="Y177" s="111">
        <f>IFERROR(VLOOKUP($B177,'RoC11'!$A$1:$B$161,2,0),0)</f>
        <v>0</v>
      </c>
      <c r="Z177" s="112">
        <f>IFERROR(VLOOKUP(Y177,'RoC11'!$B$1:$C$161,2,0),0)</f>
        <v>0</v>
      </c>
      <c r="AA177" s="55">
        <f>IFERROR(VLOOKUP($B177,'RoC12'!$A$1:$B$161,2,0),0)</f>
        <v>0</v>
      </c>
      <c r="AB177" s="58">
        <f>IFERROR(VLOOKUP(AA177,'RoC12'!$B$1:$C$161,2,0),0)</f>
        <v>0</v>
      </c>
      <c r="AC177" s="55">
        <f>IFERROR(VLOOKUP($B177,'RoC13'!$A$1:$B$161,2,0),0)</f>
        <v>0</v>
      </c>
      <c r="AD177" s="58">
        <f>IFERROR(VLOOKUP(AC177,'RoC13'!$B$1:$C$161,2,0),0)</f>
        <v>0</v>
      </c>
      <c r="AE177" s="41"/>
      <c r="AF177" s="51">
        <f t="shared" si="3"/>
        <v>0</v>
      </c>
      <c r="AG177" s="112">
        <f>IFERROR(VLOOKUP($AE177,'RoC1'!$A$1:$C$160,3,0),0)</f>
        <v>0</v>
      </c>
      <c r="AH177" s="112">
        <f>IFERROR(VLOOKUP($AE177,'RoC2'!$A$1:$C$160,3,0),0)</f>
        <v>0</v>
      </c>
      <c r="AI177" s="112">
        <f>IFERROR(VLOOKUP($AE177,'RoC3'!$A$1:$C$160,3,0),0)</f>
        <v>0</v>
      </c>
      <c r="AJ177" s="112">
        <f>IFERROR(VLOOKUP($AE177,'RoC4'!$A$1:$C$160,3,0),0)</f>
        <v>0</v>
      </c>
      <c r="AK177" s="112">
        <f>IFERROR(VLOOKUP($AE177,'RoC5'!$A$1:$C$160,3,0),0)</f>
        <v>0</v>
      </c>
      <c r="AL177" s="112">
        <f>IFERROR(VLOOKUP($AE177,'RoC6'!$A$1:$C$160,3,0),0)</f>
        <v>0</v>
      </c>
      <c r="AM177" s="112">
        <f>IFERROR(VLOOKUP($AE177,'RoC7'!$A$1:$C$160,3,0),0)</f>
        <v>0</v>
      </c>
      <c r="AN177" s="112">
        <f>IFERROR(VLOOKUP($AE177,'RoC8'!$A$1:$C$160,3,0),0)</f>
        <v>0</v>
      </c>
      <c r="AO177" s="112">
        <f>IFERROR(VLOOKUP($AE177,'RoC9'!$A$1:$C$160,3,0),0)</f>
        <v>0</v>
      </c>
      <c r="AP177" s="112">
        <f>IFERROR(VLOOKUP($AE177,'RoC10'!$A$1:$C$160,3,0),0)</f>
        <v>0</v>
      </c>
      <c r="AQ177" s="112">
        <f>IFERROR(VLOOKUP($AE177,'RoC11'!$A$1:$C$160,3,0),0)</f>
        <v>0</v>
      </c>
      <c r="AR177" s="58">
        <f>IFERROR(VLOOKUP($AE177,'RoC12'!$A$1:$C$160,3,0),0)</f>
        <v>0</v>
      </c>
      <c r="AS177" s="58">
        <f>IFERROR(VLOOKUP($AE177,'RoC13'!$A$1:$C$160,3,0),0)</f>
        <v>0</v>
      </c>
    </row>
    <row r="178" ht="15.75" customHeight="1">
      <c r="A178" s="41">
        <f t="shared" si="1"/>
        <v>177</v>
      </c>
      <c r="B178" s="41"/>
      <c r="C178" s="51">
        <v>0.0</v>
      </c>
      <c r="D178" s="51"/>
      <c r="E178" s="55" t="str">
        <f>IFERROR(VLOOKUP($B178,'RoC1'!$A$1:$B$160,2,0),"0")</f>
        <v>0</v>
      </c>
      <c r="F178" s="58">
        <f>IFERROR(VLOOKUP(E178,'RoC1'!$B$1:$C$160,2,0),0)</f>
        <v>0</v>
      </c>
      <c r="G178" s="55" t="str">
        <f>IFERROR(VLOOKUP($B178,'RoC2'!$A$1:$B$161,2,0),"0")</f>
        <v>0</v>
      </c>
      <c r="H178" s="58">
        <f>IFERROR(VLOOKUP(G178,'RoC2'!$B$1:$C$161,2,0),0)</f>
        <v>0</v>
      </c>
      <c r="I178" s="55">
        <f>IFERROR(VLOOKUP($B178,'RoC3'!$A$1:$B$161,2,0),0)</f>
        <v>0</v>
      </c>
      <c r="J178" s="58">
        <f>IFERROR(VLOOKUP(I178,'RoC3'!$B$1:$C$161,2,0),0)</f>
        <v>0</v>
      </c>
      <c r="K178" s="55">
        <f>IFERROR(VLOOKUP($B178,'RoC4'!$A$1:$B$161,2,0),0)</f>
        <v>0</v>
      </c>
      <c r="L178" s="58">
        <f>IFERROR(VLOOKUP(K178,'RoC4'!$B$1:$C$161,2,0),0)</f>
        <v>0</v>
      </c>
      <c r="M178" s="55">
        <f>IFERROR(VLOOKUP($B178,'RoC5'!$A$1:$B$161,2,0),0)</f>
        <v>0</v>
      </c>
      <c r="N178" s="58">
        <f>IFERROR(VLOOKUP(M178,'RoC5'!$B$1:$C$161,2,0),0)</f>
        <v>0</v>
      </c>
      <c r="O178" s="55">
        <f>IFERROR(VLOOKUP($B178,'RoC6'!$A$1:$B$161,2,0),0)</f>
        <v>0</v>
      </c>
      <c r="P178" s="58">
        <f>IFERROR(VLOOKUP(O178,'RoC6'!$B$1:$C$161,2,0),0)</f>
        <v>0</v>
      </c>
      <c r="Q178" s="55">
        <f>IFERROR(VLOOKUP($B178,'RoC7'!$A$1:$B$161,2,0),0)</f>
        <v>0</v>
      </c>
      <c r="R178" s="58">
        <f>IFERROR(VLOOKUP(Q178,'RoC7'!$B$1:$C$161,2,0),0)</f>
        <v>0</v>
      </c>
      <c r="S178" s="55">
        <f>IFERROR(VLOOKUP($B178,'RoC8'!$A$1:$B$161,2,0),0)</f>
        <v>0</v>
      </c>
      <c r="T178" s="58">
        <f>IFERROR(VLOOKUP(S178,'RoC8'!$B$1:$C$161,2,0),0)</f>
        <v>0</v>
      </c>
      <c r="U178" s="55">
        <f>IFERROR(VLOOKUP($B178,'RoC9'!$A$1:$B$161,2,0),0)</f>
        <v>0</v>
      </c>
      <c r="V178" s="58">
        <f>IFERROR(VLOOKUP(U178,'RoC9'!$B$1:$C$161,2,0),0)</f>
        <v>0</v>
      </c>
      <c r="W178" s="55">
        <f>IFERROR(VLOOKUP($B178,'RoC10'!$A$1:$B$161,2,0),0)</f>
        <v>0</v>
      </c>
      <c r="X178" s="58">
        <f>IFERROR(VLOOKUP(W178,'RoC10'!$B$1:$C$161,2,0),0)</f>
        <v>0</v>
      </c>
      <c r="Y178" s="55">
        <f>IFERROR(VLOOKUP($B178,'RoC11'!$A$1:$B$161,2,0),0)</f>
        <v>0</v>
      </c>
      <c r="Z178" s="58">
        <f>IFERROR(VLOOKUP(Y178,'RoC11'!$B$1:$C$161,2,0),0)</f>
        <v>0</v>
      </c>
      <c r="AA178" s="55">
        <f>IFERROR(VLOOKUP($B178,'RoC12'!$A$1:$B$161,2,0),0)</f>
        <v>0</v>
      </c>
      <c r="AB178" s="58">
        <f>IFERROR(VLOOKUP(AA178,'RoC12'!$B$1:$C$161,2,0),0)</f>
        <v>0</v>
      </c>
      <c r="AC178" s="55">
        <f>IFERROR(VLOOKUP($B178,'RoC13'!$A$1:$B$161,2,0),0)</f>
        <v>0</v>
      </c>
      <c r="AD178" s="58">
        <f>IFERROR(VLOOKUP(AC178,'RoC13'!$B$1:$C$161,2,0),0)</f>
        <v>0</v>
      </c>
      <c r="AE178" s="41"/>
      <c r="AF178" s="51">
        <f t="shared" si="3"/>
        <v>0</v>
      </c>
      <c r="AG178" s="112">
        <f>IFERROR(VLOOKUP($AE178,'RoC1'!$A$1:$C$160,3,0),0)</f>
        <v>0</v>
      </c>
      <c r="AH178" s="112">
        <f>IFERROR(VLOOKUP($AE178,'RoC2'!$A$1:$C$160,3,0),0)</f>
        <v>0</v>
      </c>
      <c r="AI178" s="112">
        <f>IFERROR(VLOOKUP($AE178,'RoC3'!$A$1:$C$160,3,0),0)</f>
        <v>0</v>
      </c>
      <c r="AJ178" s="112">
        <f>IFERROR(VLOOKUP($AE178,'RoC4'!$A$1:$C$160,3,0),0)</f>
        <v>0</v>
      </c>
      <c r="AK178" s="112">
        <f>IFERROR(VLOOKUP($AE178,'RoC5'!$A$1:$C$160,3,0),0)</f>
        <v>0</v>
      </c>
      <c r="AL178" s="112">
        <f>IFERROR(VLOOKUP($AE178,'RoC6'!$A$1:$C$160,3,0),0)</f>
        <v>0</v>
      </c>
      <c r="AM178" s="112">
        <f>IFERROR(VLOOKUP($AE178,'RoC7'!$A$1:$C$160,3,0),0)</f>
        <v>0</v>
      </c>
      <c r="AN178" s="112">
        <f>IFERROR(VLOOKUP($AE178,'RoC8'!$A$1:$C$160,3,0),0)</f>
        <v>0</v>
      </c>
      <c r="AO178" s="112">
        <f>IFERROR(VLOOKUP($AE178,'RoC9'!$A$1:$C$160,3,0),0)</f>
        <v>0</v>
      </c>
      <c r="AP178" s="112">
        <f>IFERROR(VLOOKUP($AE178,'RoC10'!$A$1:$C$160,3,0),0)</f>
        <v>0</v>
      </c>
      <c r="AQ178" s="112">
        <f>IFERROR(VLOOKUP($AE178,'RoC11'!$A$1:$C$160,3,0),0)</f>
        <v>0</v>
      </c>
      <c r="AR178" s="58">
        <f>IFERROR(VLOOKUP($AE178,'RoC12'!$A$1:$C$160,3,0),0)</f>
        <v>0</v>
      </c>
      <c r="AS178" s="58">
        <f>IFERROR(VLOOKUP($AE178,'RoC13'!$A$1:$C$160,3,0),0)</f>
        <v>0</v>
      </c>
    </row>
    <row r="179" ht="15.75" customHeight="1">
      <c r="A179" s="41">
        <f t="shared" si="1"/>
        <v>178</v>
      </c>
      <c r="B179" s="83"/>
      <c r="C179" s="51">
        <v>0.0</v>
      </c>
      <c r="D179" s="110"/>
      <c r="E179" s="111" t="str">
        <f>IFERROR(VLOOKUP($B179,'RoC1'!$A$1:$B$160,2,0),"0")</f>
        <v>0</v>
      </c>
      <c r="F179" s="112">
        <f>IFERROR(VLOOKUP(E179,'RoC1'!$B$1:$C$160,2,0),0)</f>
        <v>0</v>
      </c>
      <c r="G179" s="111" t="str">
        <f>IFERROR(VLOOKUP($B179,'RoC2'!$A$1:$B$161,2,0),"0")</f>
        <v>0</v>
      </c>
      <c r="H179" s="112">
        <f>IFERROR(VLOOKUP(G179,'RoC2'!$B$1:$C$161,2,0),0)</f>
        <v>0</v>
      </c>
      <c r="I179" s="111">
        <f>IFERROR(VLOOKUP($B179,'RoC3'!$A$1:$B$161,2,0),0)</f>
        <v>0</v>
      </c>
      <c r="J179" s="112">
        <f>IFERROR(VLOOKUP(I179,'RoC3'!$B$1:$C$161,2,0),0)</f>
        <v>0</v>
      </c>
      <c r="K179" s="111">
        <f>IFERROR(VLOOKUP($B179,'RoC4'!$A$1:$B$161,2,0),0)</f>
        <v>0</v>
      </c>
      <c r="L179" s="112">
        <f>IFERROR(VLOOKUP(K179,'RoC4'!$B$1:$C$161,2,0),0)</f>
        <v>0</v>
      </c>
      <c r="M179" s="111">
        <f>IFERROR(VLOOKUP($B179,'RoC5'!$A$1:$B$161,2,0),0)</f>
        <v>0</v>
      </c>
      <c r="N179" s="112">
        <f>IFERROR(VLOOKUP(M179,'RoC5'!$B$1:$C$161,2,0),0)</f>
        <v>0</v>
      </c>
      <c r="O179" s="111">
        <f>IFERROR(VLOOKUP($B179,'RoC6'!$A$1:$B$161,2,0),0)</f>
        <v>0</v>
      </c>
      <c r="P179" s="112">
        <f>IFERROR(VLOOKUP(O179,'RoC6'!$B$1:$C$161,2,0),0)</f>
        <v>0</v>
      </c>
      <c r="Q179" s="111">
        <f>IFERROR(VLOOKUP($B179,'RoC7'!$A$1:$B$161,2,0),0)</f>
        <v>0</v>
      </c>
      <c r="R179" s="112">
        <f>IFERROR(VLOOKUP(Q179,'RoC7'!$B$1:$C$161,2,0),0)</f>
        <v>0</v>
      </c>
      <c r="S179" s="111">
        <f>IFERROR(VLOOKUP($B179,'RoC8'!$A$1:$B$161,2,0),0)</f>
        <v>0</v>
      </c>
      <c r="T179" s="112">
        <f>IFERROR(VLOOKUP(S179,'RoC8'!$B$1:$C$161,2,0),0)</f>
        <v>0</v>
      </c>
      <c r="U179" s="111">
        <f>IFERROR(VLOOKUP($B179,'RoC9'!$A$1:$B$161,2,0),0)</f>
        <v>0</v>
      </c>
      <c r="V179" s="112">
        <f>IFERROR(VLOOKUP(U179,'RoC9'!$B$1:$C$161,2,0),0)</f>
        <v>0</v>
      </c>
      <c r="W179" s="111">
        <f>IFERROR(VLOOKUP($B179,'RoC10'!$A$1:$B$161,2,0),0)</f>
        <v>0</v>
      </c>
      <c r="X179" s="112">
        <f>IFERROR(VLOOKUP(W179,'RoC10'!$B$1:$C$161,2,0),0)</f>
        <v>0</v>
      </c>
      <c r="Y179" s="111">
        <f>IFERROR(VLOOKUP($B179,'RoC11'!$A$1:$B$161,2,0),0)</f>
        <v>0</v>
      </c>
      <c r="Z179" s="112">
        <f>IFERROR(VLOOKUP(Y179,'RoC11'!$B$1:$C$161,2,0),0)</f>
        <v>0</v>
      </c>
      <c r="AA179" s="55">
        <f>IFERROR(VLOOKUP($B179,'RoC12'!$A$1:$B$161,2,0),0)</f>
        <v>0</v>
      </c>
      <c r="AB179" s="58">
        <f>IFERROR(VLOOKUP(AA179,'RoC12'!$B$1:$C$161,2,0),0)</f>
        <v>0</v>
      </c>
      <c r="AC179" s="55">
        <f>IFERROR(VLOOKUP($B179,'RoC13'!$A$1:$B$161,2,0),0)</f>
        <v>0</v>
      </c>
      <c r="AD179" s="58">
        <f>IFERROR(VLOOKUP(AC179,'RoC13'!$B$1:$C$161,2,0),0)</f>
        <v>0</v>
      </c>
      <c r="AE179" s="83"/>
      <c r="AF179" s="51">
        <f t="shared" si="3"/>
        <v>0</v>
      </c>
      <c r="AG179" s="112">
        <f>IFERROR(VLOOKUP($AE179,'RoC1'!$A$1:$C$160,3,0),0)</f>
        <v>0</v>
      </c>
      <c r="AH179" s="112">
        <f>IFERROR(VLOOKUP($AE179,'RoC2'!$A$1:$C$160,3,0),0)</f>
        <v>0</v>
      </c>
      <c r="AI179" s="112">
        <f>IFERROR(VLOOKUP($AE179,'RoC3'!$A$1:$C$160,3,0),0)</f>
        <v>0</v>
      </c>
      <c r="AJ179" s="112">
        <f>IFERROR(VLOOKUP($AE179,'RoC4'!$A$1:$C$160,3,0),0)</f>
        <v>0</v>
      </c>
      <c r="AK179" s="112">
        <f>IFERROR(VLOOKUP($AE179,'RoC5'!$A$1:$C$160,3,0),0)</f>
        <v>0</v>
      </c>
      <c r="AL179" s="112">
        <f>IFERROR(VLOOKUP($AE179,'RoC6'!$A$1:$C$160,3,0),0)</f>
        <v>0</v>
      </c>
      <c r="AM179" s="112">
        <f>IFERROR(VLOOKUP($AE179,'RoC7'!$A$1:$C$160,3,0),0)</f>
        <v>0</v>
      </c>
      <c r="AN179" s="112">
        <f>IFERROR(VLOOKUP($AE179,'RoC8'!$A$1:$C$160,3,0),0)</f>
        <v>0</v>
      </c>
      <c r="AO179" s="112">
        <f>IFERROR(VLOOKUP($AE179,'RoC9'!$A$1:$C$160,3,0),0)</f>
        <v>0</v>
      </c>
      <c r="AP179" s="112">
        <f>IFERROR(VLOOKUP($AE179,'RoC10'!$A$1:$C$160,3,0),0)</f>
        <v>0</v>
      </c>
      <c r="AQ179" s="112">
        <f>IFERROR(VLOOKUP($AE179,'RoC11'!$A$1:$C$160,3,0),0)</f>
        <v>0</v>
      </c>
      <c r="AR179" s="58">
        <f>IFERROR(VLOOKUP($AE179,'RoC12'!$A$1:$C$160,3,0),0)</f>
        <v>0</v>
      </c>
      <c r="AS179" s="58">
        <f>IFERROR(VLOOKUP($AE179,'RoC13'!$A$1:$C$160,3,0),0)</f>
        <v>0</v>
      </c>
    </row>
    <row r="180" ht="15.75" customHeight="1">
      <c r="A180" s="41">
        <f t="shared" si="1"/>
        <v>179</v>
      </c>
      <c r="B180" s="41"/>
      <c r="C180" s="51">
        <v>0.0</v>
      </c>
      <c r="D180" s="110"/>
      <c r="E180" s="111" t="str">
        <f>IFERROR(VLOOKUP($B180,'RoC1'!$A$1:$B$160,2,0),"0")</f>
        <v>0</v>
      </c>
      <c r="F180" s="112">
        <f>IFERROR(VLOOKUP(E180,'RoC1'!$B$1:$C$160,2,0),0)</f>
        <v>0</v>
      </c>
      <c r="G180" s="111" t="str">
        <f>IFERROR(VLOOKUP($B180,'RoC2'!$A$1:$B$161,2,0),"0")</f>
        <v>0</v>
      </c>
      <c r="H180" s="112">
        <f>IFERROR(VLOOKUP(G180,'RoC2'!$B$1:$C$161,2,0),0)</f>
        <v>0</v>
      </c>
      <c r="I180" s="111">
        <f>IFERROR(VLOOKUP($B180,'RoC3'!$A$1:$B$161,2,0),0)</f>
        <v>0</v>
      </c>
      <c r="J180" s="112">
        <f>IFERROR(VLOOKUP(I180,'RoC3'!$B$1:$C$161,2,0),0)</f>
        <v>0</v>
      </c>
      <c r="K180" s="111">
        <f>IFERROR(VLOOKUP($B180,'RoC4'!$A$1:$B$161,2,0),0)</f>
        <v>0</v>
      </c>
      <c r="L180" s="112">
        <f>IFERROR(VLOOKUP(K180,'RoC4'!$B$1:$C$161,2,0),0)</f>
        <v>0</v>
      </c>
      <c r="M180" s="111">
        <f>IFERROR(VLOOKUP($B180,'RoC5'!$A$1:$B$161,2,0),0)</f>
        <v>0</v>
      </c>
      <c r="N180" s="112">
        <f>IFERROR(VLOOKUP(M180,'RoC5'!$B$1:$C$161,2,0),0)</f>
        <v>0</v>
      </c>
      <c r="O180" s="111">
        <f>IFERROR(VLOOKUP($B180,'RoC6'!$A$1:$B$161,2,0),0)</f>
        <v>0</v>
      </c>
      <c r="P180" s="112">
        <f>IFERROR(VLOOKUP(O180,'RoC6'!$B$1:$C$161,2,0),0)</f>
        <v>0</v>
      </c>
      <c r="Q180" s="111">
        <f>IFERROR(VLOOKUP($B180,'RoC7'!$A$1:$B$161,2,0),0)</f>
        <v>0</v>
      </c>
      <c r="R180" s="112">
        <f>IFERROR(VLOOKUP(Q180,'RoC7'!$B$1:$C$161,2,0),0)</f>
        <v>0</v>
      </c>
      <c r="S180" s="111">
        <f>IFERROR(VLOOKUP($B180,'RoC8'!$A$1:$B$161,2,0),0)</f>
        <v>0</v>
      </c>
      <c r="T180" s="112">
        <f>IFERROR(VLOOKUP(S180,'RoC8'!$B$1:$C$161,2,0),0)</f>
        <v>0</v>
      </c>
      <c r="U180" s="111">
        <f>IFERROR(VLOOKUP($B180,'RoC9'!$A$1:$B$161,2,0),0)</f>
        <v>0</v>
      </c>
      <c r="V180" s="112">
        <f>IFERROR(VLOOKUP(U180,'RoC9'!$B$1:$C$161,2,0),0)</f>
        <v>0</v>
      </c>
      <c r="W180" s="111">
        <f>IFERROR(VLOOKUP($B180,'RoC10'!$A$1:$B$161,2,0),0)</f>
        <v>0</v>
      </c>
      <c r="X180" s="112">
        <f>IFERROR(VLOOKUP(W180,'RoC10'!$B$1:$C$161,2,0),0)</f>
        <v>0</v>
      </c>
      <c r="Y180" s="111">
        <f>IFERROR(VLOOKUP($B180,'RoC11'!$A$1:$B$161,2,0),0)</f>
        <v>0</v>
      </c>
      <c r="Z180" s="112">
        <f>IFERROR(VLOOKUP(Y180,'RoC11'!$B$1:$C$161,2,0),0)</f>
        <v>0</v>
      </c>
      <c r="AA180" s="55">
        <f>IFERROR(VLOOKUP($B180,'RoC12'!$A$1:$B$161,2,0),0)</f>
        <v>0</v>
      </c>
      <c r="AB180" s="58">
        <f>IFERROR(VLOOKUP(AA180,'RoC12'!$B$1:$C$161,2,0),0)</f>
        <v>0</v>
      </c>
      <c r="AC180" s="55">
        <f>IFERROR(VLOOKUP($B180,'RoC13'!$A$1:$B$161,2,0),0)</f>
        <v>0</v>
      </c>
      <c r="AD180" s="58">
        <f>IFERROR(VLOOKUP(AC180,'RoC13'!$B$1:$C$161,2,0),0)</f>
        <v>0</v>
      </c>
      <c r="AE180" s="41"/>
      <c r="AF180" s="51">
        <f t="shared" si="3"/>
        <v>0</v>
      </c>
      <c r="AG180" s="112">
        <f>IFERROR(VLOOKUP($AE180,'RoC1'!$A$1:$C$160,3,0),0)</f>
        <v>0</v>
      </c>
      <c r="AH180" s="112">
        <f>IFERROR(VLOOKUP($AE180,'RoC2'!$A$1:$C$160,3,0),0)</f>
        <v>0</v>
      </c>
      <c r="AI180" s="112">
        <f>IFERROR(VLOOKUP($AE180,'RoC3'!$A$1:$C$160,3,0),0)</f>
        <v>0</v>
      </c>
      <c r="AJ180" s="112">
        <f>IFERROR(VLOOKUP($AE180,'RoC4'!$A$1:$C$160,3,0),0)</f>
        <v>0</v>
      </c>
      <c r="AK180" s="112">
        <f>IFERROR(VLOOKUP($AE180,'RoC5'!$A$1:$C$160,3,0),0)</f>
        <v>0</v>
      </c>
      <c r="AL180" s="112">
        <f>IFERROR(VLOOKUP($AE180,'RoC6'!$A$1:$C$160,3,0),0)</f>
        <v>0</v>
      </c>
      <c r="AM180" s="112">
        <f>IFERROR(VLOOKUP($AE180,'RoC7'!$A$1:$C$160,3,0),0)</f>
        <v>0</v>
      </c>
      <c r="AN180" s="112">
        <f>IFERROR(VLOOKUP($AE180,'RoC8'!$A$1:$C$160,3,0),0)</f>
        <v>0</v>
      </c>
      <c r="AO180" s="112">
        <f>IFERROR(VLOOKUP($AE180,'RoC9'!$A$1:$C$160,3,0),0)</f>
        <v>0</v>
      </c>
      <c r="AP180" s="112">
        <f>IFERROR(VLOOKUP($AE180,'RoC10'!$A$1:$C$160,3,0),0)</f>
        <v>0</v>
      </c>
      <c r="AQ180" s="112">
        <f>IFERROR(VLOOKUP($AE180,'RoC11'!$A$1:$C$160,3,0),0)</f>
        <v>0</v>
      </c>
      <c r="AR180" s="58">
        <f>IFERROR(VLOOKUP($AE180,'RoC12'!$A$1:$C$160,3,0),0)</f>
        <v>0</v>
      </c>
      <c r="AS180" s="58">
        <f>IFERROR(VLOOKUP($AE180,'RoC13'!$A$1:$C$160,3,0),0)</f>
        <v>0</v>
      </c>
    </row>
    <row r="181" ht="15.75" customHeight="1">
      <c r="A181" s="41">
        <f t="shared" si="1"/>
        <v>180</v>
      </c>
      <c r="B181" s="41"/>
      <c r="C181" s="51">
        <v>0.0</v>
      </c>
      <c r="D181" s="51"/>
      <c r="E181" s="55" t="str">
        <f>IFERROR(VLOOKUP($B181,'RoC1'!$A$1:$B$160,2,0),"0")</f>
        <v>0</v>
      </c>
      <c r="F181" s="58">
        <f>IFERROR(VLOOKUP(E181,'RoC1'!$B$1:$C$160,2,0),0)</f>
        <v>0</v>
      </c>
      <c r="G181" s="55" t="str">
        <f>IFERROR(VLOOKUP($B181,'RoC2'!$A$1:$B$161,2,0),"0")</f>
        <v>0</v>
      </c>
      <c r="H181" s="58">
        <f>IFERROR(VLOOKUP(G181,'RoC2'!$B$1:$C$161,2,0),0)</f>
        <v>0</v>
      </c>
      <c r="I181" s="55">
        <f>IFERROR(VLOOKUP($B181,'RoC3'!$A$1:$B$161,2,0),0)</f>
        <v>0</v>
      </c>
      <c r="J181" s="58">
        <f>IFERROR(VLOOKUP(I181,'RoC3'!$B$1:$C$161,2,0),0)</f>
        <v>0</v>
      </c>
      <c r="K181" s="55">
        <f>IFERROR(VLOOKUP($B181,'RoC4'!$A$1:$B$161,2,0),0)</f>
        <v>0</v>
      </c>
      <c r="L181" s="58">
        <f>IFERROR(VLOOKUP(K181,'RoC4'!$B$1:$C$161,2,0),0)</f>
        <v>0</v>
      </c>
      <c r="M181" s="55">
        <f>IFERROR(VLOOKUP($B181,'RoC5'!$A$1:$B$161,2,0),0)</f>
        <v>0</v>
      </c>
      <c r="N181" s="58">
        <f>IFERROR(VLOOKUP(M181,'RoC5'!$B$1:$C$161,2,0),0)</f>
        <v>0</v>
      </c>
      <c r="O181" s="55">
        <f>IFERROR(VLOOKUP($B181,'RoC6'!$A$1:$B$161,2,0),0)</f>
        <v>0</v>
      </c>
      <c r="P181" s="58">
        <f>IFERROR(VLOOKUP(O181,'RoC6'!$B$1:$C$161,2,0),0)</f>
        <v>0</v>
      </c>
      <c r="Q181" s="55">
        <f>IFERROR(VLOOKUP($B181,'RoC7'!$A$1:$B$161,2,0),0)</f>
        <v>0</v>
      </c>
      <c r="R181" s="58">
        <f>IFERROR(VLOOKUP(Q181,'RoC7'!$B$1:$C$161,2,0),0)</f>
        <v>0</v>
      </c>
      <c r="S181" s="55">
        <f>IFERROR(VLOOKUP($B181,'RoC8'!$A$1:$B$161,2,0),0)</f>
        <v>0</v>
      </c>
      <c r="T181" s="58">
        <f>IFERROR(VLOOKUP(S181,'RoC8'!$B$1:$C$161,2,0),0)</f>
        <v>0</v>
      </c>
      <c r="U181" s="55">
        <f>IFERROR(VLOOKUP($B181,'RoC9'!$A$1:$B$161,2,0),0)</f>
        <v>0</v>
      </c>
      <c r="V181" s="58">
        <f>IFERROR(VLOOKUP(U181,'RoC9'!$B$1:$C$161,2,0),0)</f>
        <v>0</v>
      </c>
      <c r="W181" s="55">
        <f>IFERROR(VLOOKUP($B181,'RoC10'!$A$1:$B$161,2,0),0)</f>
        <v>0</v>
      </c>
      <c r="X181" s="58">
        <f>IFERROR(VLOOKUP(W181,'RoC10'!$B$1:$C$161,2,0),0)</f>
        <v>0</v>
      </c>
      <c r="Y181" s="55">
        <f>IFERROR(VLOOKUP($B181,'RoC11'!$A$1:$B$161,2,0),0)</f>
        <v>0</v>
      </c>
      <c r="Z181" s="58">
        <f>IFERROR(VLOOKUP(Y181,'RoC11'!$B$1:$C$161,2,0),0)</f>
        <v>0</v>
      </c>
      <c r="AA181" s="55">
        <f>IFERROR(VLOOKUP($B181,'RoC12'!$A$1:$B$161,2,0),0)</f>
        <v>0</v>
      </c>
      <c r="AB181" s="58">
        <f>IFERROR(VLOOKUP(AA181,'RoC12'!$B$1:$C$161,2,0),0)</f>
        <v>0</v>
      </c>
      <c r="AC181" s="55">
        <f>IFERROR(VLOOKUP($B181,'RoC13'!$A$1:$B$161,2,0),0)</f>
        <v>0</v>
      </c>
      <c r="AD181" s="58">
        <f>IFERROR(VLOOKUP(AC181,'RoC13'!$B$1:$C$161,2,0),0)</f>
        <v>0</v>
      </c>
      <c r="AE181" s="41"/>
      <c r="AF181" s="51">
        <f t="shared" si="3"/>
        <v>0</v>
      </c>
      <c r="AG181" s="112">
        <f>IFERROR(VLOOKUP($AE181,'RoC1'!$A$1:$C$160,3,0),0)</f>
        <v>0</v>
      </c>
      <c r="AH181" s="112">
        <f>IFERROR(VLOOKUP($AE181,'RoC2'!$A$1:$C$160,3,0),0)</f>
        <v>0</v>
      </c>
      <c r="AI181" s="112">
        <f>IFERROR(VLOOKUP($AE181,'RoC3'!$A$1:$C$160,3,0),0)</f>
        <v>0</v>
      </c>
      <c r="AJ181" s="112">
        <f>IFERROR(VLOOKUP($AE181,'RoC4'!$A$1:$C$160,3,0),0)</f>
        <v>0</v>
      </c>
      <c r="AK181" s="112">
        <f>IFERROR(VLOOKUP($AE181,'RoC5'!$A$1:$C$160,3,0),0)</f>
        <v>0</v>
      </c>
      <c r="AL181" s="112">
        <f>IFERROR(VLOOKUP($AE181,'RoC6'!$A$1:$C$160,3,0),0)</f>
        <v>0</v>
      </c>
      <c r="AM181" s="112">
        <f>IFERROR(VLOOKUP($AE181,'RoC7'!$A$1:$C$160,3,0),0)</f>
        <v>0</v>
      </c>
      <c r="AN181" s="112">
        <f>IFERROR(VLOOKUP($AE181,'RoC8'!$A$1:$C$160,3,0),0)</f>
        <v>0</v>
      </c>
      <c r="AO181" s="112">
        <f>IFERROR(VLOOKUP($AE181,'RoC9'!$A$1:$C$160,3,0),0)</f>
        <v>0</v>
      </c>
      <c r="AP181" s="112">
        <f>IFERROR(VLOOKUP($AE181,'RoC10'!$A$1:$C$160,3,0),0)</f>
        <v>0</v>
      </c>
      <c r="AQ181" s="112">
        <f>IFERROR(VLOOKUP($AE181,'RoC11'!$A$1:$C$160,3,0),0)</f>
        <v>0</v>
      </c>
      <c r="AR181" s="58">
        <f>IFERROR(VLOOKUP($AE181,'RoC12'!$A$1:$C$160,3,0),0)</f>
        <v>0</v>
      </c>
      <c r="AS181" s="58">
        <f>IFERROR(VLOOKUP($AE181,'RoC13'!$A$1:$C$160,3,0),0)</f>
        <v>0</v>
      </c>
    </row>
    <row r="182" ht="15.75" customHeight="1">
      <c r="A182" s="41">
        <f t="shared" si="1"/>
        <v>181</v>
      </c>
      <c r="B182" s="83"/>
      <c r="C182" s="51">
        <v>0.0</v>
      </c>
      <c r="D182" s="110"/>
      <c r="E182" s="111" t="str">
        <f>IFERROR(VLOOKUP($B182,'RoC1'!$A$1:$B$160,2,0),"0")</f>
        <v>0</v>
      </c>
      <c r="F182" s="112">
        <f>IFERROR(VLOOKUP(E182,'RoC1'!$B$1:$C$160,2,0),0)</f>
        <v>0</v>
      </c>
      <c r="G182" s="111" t="str">
        <f>IFERROR(VLOOKUP($B182,'RoC2'!$A$1:$B$161,2,0),"0")</f>
        <v>0</v>
      </c>
      <c r="H182" s="112">
        <f>IFERROR(VLOOKUP(G182,'RoC2'!$B$1:$C$161,2,0),0)</f>
        <v>0</v>
      </c>
      <c r="I182" s="111">
        <f>IFERROR(VLOOKUP($B182,'RoC3'!$A$1:$B$161,2,0),0)</f>
        <v>0</v>
      </c>
      <c r="J182" s="112">
        <f>IFERROR(VLOOKUP(I182,'RoC3'!$B$1:$C$161,2,0),0)</f>
        <v>0</v>
      </c>
      <c r="K182" s="111">
        <f>IFERROR(VLOOKUP($B182,'RoC4'!$A$1:$B$161,2,0),0)</f>
        <v>0</v>
      </c>
      <c r="L182" s="112">
        <f>IFERROR(VLOOKUP(K182,'RoC4'!$B$1:$C$161,2,0),0)</f>
        <v>0</v>
      </c>
      <c r="M182" s="111">
        <f>IFERROR(VLOOKUP($B182,'RoC5'!$A$1:$B$161,2,0),0)</f>
        <v>0</v>
      </c>
      <c r="N182" s="112">
        <f>IFERROR(VLOOKUP(M182,'RoC5'!$B$1:$C$161,2,0),0)</f>
        <v>0</v>
      </c>
      <c r="O182" s="111">
        <f>IFERROR(VLOOKUP($B182,'RoC6'!$A$1:$B$161,2,0),0)</f>
        <v>0</v>
      </c>
      <c r="P182" s="112">
        <f>IFERROR(VLOOKUP(O182,'RoC6'!$B$1:$C$161,2,0),0)</f>
        <v>0</v>
      </c>
      <c r="Q182" s="111">
        <f>IFERROR(VLOOKUP($B182,'RoC7'!$A$1:$B$161,2,0),0)</f>
        <v>0</v>
      </c>
      <c r="R182" s="112">
        <f>IFERROR(VLOOKUP(Q182,'RoC7'!$B$1:$C$161,2,0),0)</f>
        <v>0</v>
      </c>
      <c r="S182" s="111">
        <f>IFERROR(VLOOKUP($B182,'RoC8'!$A$1:$B$161,2,0),0)</f>
        <v>0</v>
      </c>
      <c r="T182" s="112">
        <f>IFERROR(VLOOKUP(S182,'RoC8'!$B$1:$C$161,2,0),0)</f>
        <v>0</v>
      </c>
      <c r="U182" s="111">
        <f>IFERROR(VLOOKUP($B182,'RoC9'!$A$1:$B$161,2,0),0)</f>
        <v>0</v>
      </c>
      <c r="V182" s="112">
        <f>IFERROR(VLOOKUP(U182,'RoC9'!$B$1:$C$161,2,0),0)</f>
        <v>0</v>
      </c>
      <c r="W182" s="111">
        <f>IFERROR(VLOOKUP($B182,'RoC10'!$A$1:$B$161,2,0),0)</f>
        <v>0</v>
      </c>
      <c r="X182" s="112">
        <f>IFERROR(VLOOKUP(W182,'RoC10'!$B$1:$C$161,2,0),0)</f>
        <v>0</v>
      </c>
      <c r="Y182" s="111">
        <f>IFERROR(VLOOKUP($B182,'RoC11'!$A$1:$B$161,2,0),0)</f>
        <v>0</v>
      </c>
      <c r="Z182" s="112">
        <f>IFERROR(VLOOKUP(Y182,'RoC11'!$B$1:$C$161,2,0),0)</f>
        <v>0</v>
      </c>
      <c r="AA182" s="55">
        <f>IFERROR(VLOOKUP($B182,'RoC12'!$A$1:$B$161,2,0),0)</f>
        <v>0</v>
      </c>
      <c r="AB182" s="58">
        <f>IFERROR(VLOOKUP(AA182,'RoC12'!$B$1:$C$161,2,0),0)</f>
        <v>0</v>
      </c>
      <c r="AC182" s="55">
        <f>IFERROR(VLOOKUP($B182,'RoC13'!$A$1:$B$161,2,0),0)</f>
        <v>0</v>
      </c>
      <c r="AD182" s="58">
        <f>IFERROR(VLOOKUP(AC182,'RoC13'!$B$1:$C$161,2,0),0)</f>
        <v>0</v>
      </c>
      <c r="AE182" s="83"/>
      <c r="AF182" s="51">
        <f t="shared" si="3"/>
        <v>0</v>
      </c>
      <c r="AG182" s="112">
        <f>IFERROR(VLOOKUP($AE182,'RoC1'!$A$1:$C$160,3,0),0)</f>
        <v>0</v>
      </c>
      <c r="AH182" s="112">
        <f>IFERROR(VLOOKUP($AE182,'RoC2'!$A$1:$C$160,3,0),0)</f>
        <v>0</v>
      </c>
      <c r="AI182" s="112">
        <f>IFERROR(VLOOKUP($AE182,'RoC3'!$A$1:$C$160,3,0),0)</f>
        <v>0</v>
      </c>
      <c r="AJ182" s="112">
        <f>IFERROR(VLOOKUP($AE182,'RoC4'!$A$1:$C$160,3,0),0)</f>
        <v>0</v>
      </c>
      <c r="AK182" s="112">
        <f>IFERROR(VLOOKUP($AE182,'RoC5'!$A$1:$C$160,3,0),0)</f>
        <v>0</v>
      </c>
      <c r="AL182" s="112">
        <f>IFERROR(VLOOKUP($AE182,'RoC6'!$A$1:$C$160,3,0),0)</f>
        <v>0</v>
      </c>
      <c r="AM182" s="112">
        <f>IFERROR(VLOOKUP($AE182,'RoC7'!$A$1:$C$160,3,0),0)</f>
        <v>0</v>
      </c>
      <c r="AN182" s="112">
        <f>IFERROR(VLOOKUP($AE182,'RoC8'!$A$1:$C$160,3,0),0)</f>
        <v>0</v>
      </c>
      <c r="AO182" s="112">
        <f>IFERROR(VLOOKUP($AE182,'RoC9'!$A$1:$C$160,3,0),0)</f>
        <v>0</v>
      </c>
      <c r="AP182" s="112">
        <f>IFERROR(VLOOKUP($AE182,'RoC10'!$A$1:$C$160,3,0),0)</f>
        <v>0</v>
      </c>
      <c r="AQ182" s="112">
        <f>IFERROR(VLOOKUP($AE182,'RoC11'!$A$1:$C$160,3,0),0)</f>
        <v>0</v>
      </c>
      <c r="AR182" s="58">
        <f>IFERROR(VLOOKUP($AE182,'RoC12'!$A$1:$C$160,3,0),0)</f>
        <v>0</v>
      </c>
      <c r="AS182" s="58">
        <f>IFERROR(VLOOKUP($AE182,'RoC13'!$A$1:$C$160,3,0),0)</f>
        <v>0</v>
      </c>
    </row>
    <row r="183" ht="15.75" customHeight="1">
      <c r="A183" s="41">
        <f t="shared" si="1"/>
        <v>182</v>
      </c>
      <c r="B183" s="89"/>
      <c r="C183" s="51">
        <v>0.0</v>
      </c>
      <c r="D183" s="110"/>
      <c r="E183" s="111" t="str">
        <f>IFERROR(VLOOKUP($B183,'RoC1'!$A$1:$B$160,2,0),"0")</f>
        <v>0</v>
      </c>
      <c r="F183" s="112">
        <f>IFERROR(VLOOKUP(E183,'RoC1'!$B$1:$C$160,2,0),0)</f>
        <v>0</v>
      </c>
      <c r="G183" s="111" t="str">
        <f>IFERROR(VLOOKUP($B183,'RoC2'!$A$1:$B$161,2,0),"0")</f>
        <v>0</v>
      </c>
      <c r="H183" s="112">
        <f>IFERROR(VLOOKUP(G183,'RoC2'!$B$1:$C$161,2,0),0)</f>
        <v>0</v>
      </c>
      <c r="I183" s="111">
        <f>IFERROR(VLOOKUP($B183,'RoC3'!$A$1:$B$161,2,0),0)</f>
        <v>0</v>
      </c>
      <c r="J183" s="112">
        <f>IFERROR(VLOOKUP(I183,'RoC3'!$B$1:$C$161,2,0),0)</f>
        <v>0</v>
      </c>
      <c r="K183" s="111">
        <f>IFERROR(VLOOKUP($B183,'RoC4'!$A$1:$B$161,2,0),0)</f>
        <v>0</v>
      </c>
      <c r="L183" s="112">
        <f>IFERROR(VLOOKUP(K183,'RoC4'!$B$1:$C$161,2,0),0)</f>
        <v>0</v>
      </c>
      <c r="M183" s="111">
        <f>IFERROR(VLOOKUP($B183,'RoC5'!$A$1:$B$161,2,0),0)</f>
        <v>0</v>
      </c>
      <c r="N183" s="112">
        <f>IFERROR(VLOOKUP(M183,'RoC5'!$B$1:$C$161,2,0),0)</f>
        <v>0</v>
      </c>
      <c r="O183" s="111">
        <f>IFERROR(VLOOKUP($B183,'RoC6'!$A$1:$B$161,2,0),0)</f>
        <v>0</v>
      </c>
      <c r="P183" s="112">
        <f>IFERROR(VLOOKUP(O183,'RoC6'!$B$1:$C$161,2,0),0)</f>
        <v>0</v>
      </c>
      <c r="Q183" s="111">
        <f>IFERROR(VLOOKUP($B183,'RoC7'!$A$1:$B$161,2,0),0)</f>
        <v>0</v>
      </c>
      <c r="R183" s="112">
        <f>IFERROR(VLOOKUP(Q183,'RoC7'!$B$1:$C$161,2,0),0)</f>
        <v>0</v>
      </c>
      <c r="S183" s="111">
        <f>IFERROR(VLOOKUP($B183,'RoC8'!$A$1:$B$161,2,0),0)</f>
        <v>0</v>
      </c>
      <c r="T183" s="112">
        <f>IFERROR(VLOOKUP(S183,'RoC8'!$B$1:$C$161,2,0),0)</f>
        <v>0</v>
      </c>
      <c r="U183" s="111">
        <f>IFERROR(VLOOKUP($B183,'RoC9'!$A$1:$B$161,2,0),0)</f>
        <v>0</v>
      </c>
      <c r="V183" s="112">
        <f>IFERROR(VLOOKUP(U183,'RoC9'!$B$1:$C$161,2,0),0)</f>
        <v>0</v>
      </c>
      <c r="W183" s="111">
        <f>IFERROR(VLOOKUP($B183,'RoC10'!$A$1:$B$161,2,0),0)</f>
        <v>0</v>
      </c>
      <c r="X183" s="112">
        <f>IFERROR(VLOOKUP(W183,'RoC10'!$B$1:$C$161,2,0),0)</f>
        <v>0</v>
      </c>
      <c r="Y183" s="111">
        <f>IFERROR(VLOOKUP($B183,'RoC11'!$A$1:$B$161,2,0),0)</f>
        <v>0</v>
      </c>
      <c r="Z183" s="112">
        <f>IFERROR(VLOOKUP(Y183,'RoC11'!$B$1:$C$161,2,0),0)</f>
        <v>0</v>
      </c>
      <c r="AA183" s="55">
        <f>IFERROR(VLOOKUP($B183,'RoC12'!$A$1:$B$161,2,0),0)</f>
        <v>0</v>
      </c>
      <c r="AB183" s="58">
        <f>IFERROR(VLOOKUP(AA183,'RoC12'!$B$1:$C$161,2,0),0)</f>
        <v>0</v>
      </c>
      <c r="AC183" s="55">
        <f>IFERROR(VLOOKUP($B183,'RoC13'!$A$1:$B$161,2,0),0)</f>
        <v>0</v>
      </c>
      <c r="AD183" s="58">
        <f>IFERROR(VLOOKUP(AC183,'RoC13'!$B$1:$C$161,2,0),0)</f>
        <v>0</v>
      </c>
      <c r="AE183" s="89"/>
      <c r="AF183" s="51">
        <f t="shared" si="3"/>
        <v>0</v>
      </c>
      <c r="AG183" s="112">
        <f>IFERROR(VLOOKUP($AE183,'RoC1'!$A$1:$C$160,3,0),0)</f>
        <v>0</v>
      </c>
      <c r="AH183" s="112">
        <f>IFERROR(VLOOKUP($AE183,'RoC2'!$A$1:$C$160,3,0),0)</f>
        <v>0</v>
      </c>
      <c r="AI183" s="112">
        <f>IFERROR(VLOOKUP($AE183,'RoC3'!$A$1:$C$160,3,0),0)</f>
        <v>0</v>
      </c>
      <c r="AJ183" s="112">
        <f>IFERROR(VLOOKUP($AE183,'RoC4'!$A$1:$C$160,3,0),0)</f>
        <v>0</v>
      </c>
      <c r="AK183" s="112">
        <f>IFERROR(VLOOKUP($AE183,'RoC5'!$A$1:$C$160,3,0),0)</f>
        <v>0</v>
      </c>
      <c r="AL183" s="112">
        <f>IFERROR(VLOOKUP($AE183,'RoC6'!$A$1:$C$160,3,0),0)</f>
        <v>0</v>
      </c>
      <c r="AM183" s="112">
        <f>IFERROR(VLOOKUP($AE183,'RoC7'!$A$1:$C$160,3,0),0)</f>
        <v>0</v>
      </c>
      <c r="AN183" s="112">
        <f>IFERROR(VLOOKUP($AE183,'RoC8'!$A$1:$C$160,3,0),0)</f>
        <v>0</v>
      </c>
      <c r="AO183" s="112">
        <f>IFERROR(VLOOKUP($AE183,'RoC9'!$A$1:$C$160,3,0),0)</f>
        <v>0</v>
      </c>
      <c r="AP183" s="112">
        <f>IFERROR(VLOOKUP($AE183,'RoC10'!$A$1:$C$160,3,0),0)</f>
        <v>0</v>
      </c>
      <c r="AQ183" s="112">
        <f>IFERROR(VLOOKUP($AE183,'RoC11'!$A$1:$C$160,3,0),0)</f>
        <v>0</v>
      </c>
      <c r="AR183" s="58">
        <f>IFERROR(VLOOKUP($AE183,'RoC12'!$A$1:$C$160,3,0),0)</f>
        <v>0</v>
      </c>
      <c r="AS183" s="58">
        <f>IFERROR(VLOOKUP($AE183,'RoC13'!$A$1:$C$160,3,0),0)</f>
        <v>0</v>
      </c>
    </row>
    <row r="184" ht="15.75" customHeight="1">
      <c r="A184" s="41">
        <f t="shared" si="1"/>
        <v>183</v>
      </c>
      <c r="B184" s="41"/>
      <c r="C184" s="51">
        <v>0.0</v>
      </c>
      <c r="D184" s="110"/>
      <c r="E184" s="111" t="str">
        <f>IFERROR(VLOOKUP($B184,'RoC1'!$A$1:$B$160,2,0),"0")</f>
        <v>0</v>
      </c>
      <c r="F184" s="112">
        <f>IFERROR(VLOOKUP(E184,'RoC1'!$B$1:$C$160,2,0),0)</f>
        <v>0</v>
      </c>
      <c r="G184" s="111" t="str">
        <f>IFERROR(VLOOKUP($B184,'RoC2'!$A$1:$B$161,2,0),"0")</f>
        <v>0</v>
      </c>
      <c r="H184" s="112">
        <f>IFERROR(VLOOKUP(G184,'RoC2'!$B$1:$C$161,2,0),0)</f>
        <v>0</v>
      </c>
      <c r="I184" s="111">
        <f>IFERROR(VLOOKUP($B184,'RoC3'!$A$1:$B$161,2,0),0)</f>
        <v>0</v>
      </c>
      <c r="J184" s="112">
        <f>IFERROR(VLOOKUP(I184,'RoC3'!$B$1:$C$161,2,0),0)</f>
        <v>0</v>
      </c>
      <c r="K184" s="111">
        <f>IFERROR(VLOOKUP($B184,'RoC4'!$A$1:$B$161,2,0),0)</f>
        <v>0</v>
      </c>
      <c r="L184" s="112">
        <f>IFERROR(VLOOKUP(K184,'RoC4'!$B$1:$C$161,2,0),0)</f>
        <v>0</v>
      </c>
      <c r="M184" s="111">
        <f>IFERROR(VLOOKUP($B184,'RoC5'!$A$1:$B$161,2,0),0)</f>
        <v>0</v>
      </c>
      <c r="N184" s="112">
        <f>IFERROR(VLOOKUP(M184,'RoC5'!$B$1:$C$161,2,0),0)</f>
        <v>0</v>
      </c>
      <c r="O184" s="111">
        <f>IFERROR(VLOOKUP($B184,'RoC6'!$A$1:$B$161,2,0),0)</f>
        <v>0</v>
      </c>
      <c r="P184" s="112">
        <f>IFERROR(VLOOKUP(O184,'RoC6'!$B$1:$C$161,2,0),0)</f>
        <v>0</v>
      </c>
      <c r="Q184" s="111">
        <f>IFERROR(VLOOKUP($B184,'RoC7'!$A$1:$B$161,2,0),0)</f>
        <v>0</v>
      </c>
      <c r="R184" s="112">
        <f>IFERROR(VLOOKUP(Q184,'RoC7'!$B$1:$C$161,2,0),0)</f>
        <v>0</v>
      </c>
      <c r="S184" s="111">
        <f>IFERROR(VLOOKUP($B184,'RoC8'!$A$1:$B$161,2,0),0)</f>
        <v>0</v>
      </c>
      <c r="T184" s="112">
        <f>IFERROR(VLOOKUP(S184,'RoC8'!$B$1:$C$161,2,0),0)</f>
        <v>0</v>
      </c>
      <c r="U184" s="111">
        <f>IFERROR(VLOOKUP($B184,'RoC9'!$A$1:$B$161,2,0),0)</f>
        <v>0</v>
      </c>
      <c r="V184" s="112">
        <f>IFERROR(VLOOKUP(U184,'RoC9'!$B$1:$C$161,2,0),0)</f>
        <v>0</v>
      </c>
      <c r="W184" s="111">
        <f>IFERROR(VLOOKUP($B184,'RoC10'!$A$1:$B$161,2,0),0)</f>
        <v>0</v>
      </c>
      <c r="X184" s="112">
        <f>IFERROR(VLOOKUP(W184,'RoC10'!$B$1:$C$161,2,0),0)</f>
        <v>0</v>
      </c>
      <c r="Y184" s="111">
        <f>IFERROR(VLOOKUP($B184,'RoC11'!$A$1:$B$161,2,0),0)</f>
        <v>0</v>
      </c>
      <c r="Z184" s="112">
        <f>IFERROR(VLOOKUP(Y184,'RoC11'!$B$1:$C$161,2,0),0)</f>
        <v>0</v>
      </c>
      <c r="AA184" s="55">
        <f>IFERROR(VLOOKUP($B184,'RoC12'!$A$1:$B$161,2,0),0)</f>
        <v>0</v>
      </c>
      <c r="AB184" s="58">
        <f>IFERROR(VLOOKUP(AA184,'RoC12'!$B$1:$C$161,2,0),0)</f>
        <v>0</v>
      </c>
      <c r="AC184" s="55">
        <f>IFERROR(VLOOKUP($B184,'RoC13'!$A$1:$B$161,2,0),0)</f>
        <v>0</v>
      </c>
      <c r="AD184" s="58">
        <f>IFERROR(VLOOKUP(AC184,'RoC13'!$B$1:$C$161,2,0),0)</f>
        <v>0</v>
      </c>
      <c r="AE184" s="41"/>
      <c r="AF184" s="51">
        <f t="shared" si="3"/>
        <v>0</v>
      </c>
      <c r="AG184" s="112">
        <f>IFERROR(VLOOKUP($AE184,'RoC1'!$A$1:$C$160,3,0),0)</f>
        <v>0</v>
      </c>
      <c r="AH184" s="112">
        <f>IFERROR(VLOOKUP($AE184,'RoC2'!$A$1:$C$160,3,0),0)</f>
        <v>0</v>
      </c>
      <c r="AI184" s="112">
        <f>IFERROR(VLOOKUP($AE184,'RoC3'!$A$1:$C$160,3,0),0)</f>
        <v>0</v>
      </c>
      <c r="AJ184" s="112">
        <f>IFERROR(VLOOKUP($AE184,'RoC4'!$A$1:$C$160,3,0),0)</f>
        <v>0</v>
      </c>
      <c r="AK184" s="112">
        <f>IFERROR(VLOOKUP($AE184,'RoC5'!$A$1:$C$160,3,0),0)</f>
        <v>0</v>
      </c>
      <c r="AL184" s="112">
        <f>IFERROR(VLOOKUP($AE184,'RoC6'!$A$1:$C$160,3,0),0)</f>
        <v>0</v>
      </c>
      <c r="AM184" s="112">
        <f>IFERROR(VLOOKUP($AE184,'RoC7'!$A$1:$C$160,3,0),0)</f>
        <v>0</v>
      </c>
      <c r="AN184" s="112">
        <f>IFERROR(VLOOKUP($AE184,'RoC8'!$A$1:$C$160,3,0),0)</f>
        <v>0</v>
      </c>
      <c r="AO184" s="112">
        <f>IFERROR(VLOOKUP($AE184,'RoC9'!$A$1:$C$160,3,0),0)</f>
        <v>0</v>
      </c>
      <c r="AP184" s="112">
        <f>IFERROR(VLOOKUP($AE184,'RoC10'!$A$1:$C$160,3,0),0)</f>
        <v>0</v>
      </c>
      <c r="AQ184" s="112">
        <f>IFERROR(VLOOKUP($AE184,'RoC11'!$A$1:$C$160,3,0),0)</f>
        <v>0</v>
      </c>
      <c r="AR184" s="58">
        <f>IFERROR(VLOOKUP($AE184,'RoC12'!$A$1:$C$160,3,0),0)</f>
        <v>0</v>
      </c>
      <c r="AS184" s="58">
        <f>IFERROR(VLOOKUP($AE184,'RoC13'!$A$1:$C$160,3,0),0)</f>
        <v>0</v>
      </c>
    </row>
    <row r="185" ht="15.75" customHeight="1">
      <c r="A185" s="41">
        <f t="shared" si="1"/>
        <v>184</v>
      </c>
      <c r="B185" s="41"/>
      <c r="C185" s="51">
        <v>0.0</v>
      </c>
      <c r="D185" s="110"/>
      <c r="E185" s="111" t="str">
        <f>IFERROR(VLOOKUP($B185,'RoC1'!$A$1:$B$160,2,0),"0")</f>
        <v>0</v>
      </c>
      <c r="F185" s="112">
        <f>IFERROR(VLOOKUP(E185,'RoC1'!$B$1:$C$160,2,0),0)</f>
        <v>0</v>
      </c>
      <c r="G185" s="111" t="str">
        <f>IFERROR(VLOOKUP($B185,'RoC2'!$A$1:$B$161,2,0),"0")</f>
        <v>0</v>
      </c>
      <c r="H185" s="112">
        <f>IFERROR(VLOOKUP(G185,'RoC2'!$B$1:$C$161,2,0),0)</f>
        <v>0</v>
      </c>
      <c r="I185" s="111">
        <f>IFERROR(VLOOKUP($B185,'RoC3'!$A$1:$B$161,2,0),0)</f>
        <v>0</v>
      </c>
      <c r="J185" s="112">
        <f>IFERROR(VLOOKUP(I185,'RoC3'!$B$1:$C$161,2,0),0)</f>
        <v>0</v>
      </c>
      <c r="K185" s="111">
        <f>IFERROR(VLOOKUP($B185,'RoC4'!$A$1:$B$161,2,0),0)</f>
        <v>0</v>
      </c>
      <c r="L185" s="112">
        <f>IFERROR(VLOOKUP(K185,'RoC4'!$B$1:$C$161,2,0),0)</f>
        <v>0</v>
      </c>
      <c r="M185" s="111">
        <f>IFERROR(VLOOKUP($B185,'RoC5'!$A$1:$B$161,2,0),0)</f>
        <v>0</v>
      </c>
      <c r="N185" s="112">
        <f>IFERROR(VLOOKUP(M185,'RoC5'!$B$1:$C$161,2,0),0)</f>
        <v>0</v>
      </c>
      <c r="O185" s="111">
        <f>IFERROR(VLOOKUP($B185,'RoC6'!$A$1:$B$161,2,0),0)</f>
        <v>0</v>
      </c>
      <c r="P185" s="112">
        <f>IFERROR(VLOOKUP(O185,'RoC6'!$B$1:$C$161,2,0),0)</f>
        <v>0</v>
      </c>
      <c r="Q185" s="111">
        <f>IFERROR(VLOOKUP($B185,'RoC7'!$A$1:$B$161,2,0),0)</f>
        <v>0</v>
      </c>
      <c r="R185" s="112">
        <f>IFERROR(VLOOKUP(Q185,'RoC7'!$B$1:$C$161,2,0),0)</f>
        <v>0</v>
      </c>
      <c r="S185" s="111">
        <f>IFERROR(VLOOKUP($B185,'RoC8'!$A$1:$B$161,2,0),0)</f>
        <v>0</v>
      </c>
      <c r="T185" s="112">
        <f>IFERROR(VLOOKUP(S185,'RoC8'!$B$1:$C$161,2,0),0)</f>
        <v>0</v>
      </c>
      <c r="U185" s="111">
        <f>IFERROR(VLOOKUP($B185,'RoC9'!$A$1:$B$161,2,0),0)</f>
        <v>0</v>
      </c>
      <c r="V185" s="112">
        <f>IFERROR(VLOOKUP(U185,'RoC9'!$B$1:$C$161,2,0),0)</f>
        <v>0</v>
      </c>
      <c r="W185" s="111">
        <f>IFERROR(VLOOKUP($B185,'RoC10'!$A$1:$B$161,2,0),0)</f>
        <v>0</v>
      </c>
      <c r="X185" s="112">
        <f>IFERROR(VLOOKUP(W185,'RoC10'!$B$1:$C$161,2,0),0)</f>
        <v>0</v>
      </c>
      <c r="Y185" s="111">
        <f>IFERROR(VLOOKUP($B185,'RoC11'!$A$1:$B$161,2,0),0)</f>
        <v>0</v>
      </c>
      <c r="Z185" s="112">
        <f>IFERROR(VLOOKUP(Y185,'RoC11'!$B$1:$C$161,2,0),0)</f>
        <v>0</v>
      </c>
      <c r="AA185" s="55">
        <f>IFERROR(VLOOKUP($B185,'RoC12'!$A$1:$B$161,2,0),0)</f>
        <v>0</v>
      </c>
      <c r="AB185" s="58">
        <f>IFERROR(VLOOKUP(AA185,'RoC12'!$B$1:$C$161,2,0),0)</f>
        <v>0</v>
      </c>
      <c r="AC185" s="55">
        <f>IFERROR(VLOOKUP($B185,'RoC13'!$A$1:$B$161,2,0),0)</f>
        <v>0</v>
      </c>
      <c r="AD185" s="58">
        <f>IFERROR(VLOOKUP(AC185,'RoC13'!$B$1:$C$161,2,0),0)</f>
        <v>0</v>
      </c>
      <c r="AE185" s="41"/>
      <c r="AF185" s="51">
        <f t="shared" si="3"/>
        <v>0</v>
      </c>
      <c r="AG185" s="112">
        <f>IFERROR(VLOOKUP($AE185,'RoC1'!$A$1:$C$160,3,0),0)</f>
        <v>0</v>
      </c>
      <c r="AH185" s="112">
        <f>IFERROR(VLOOKUP($AE185,'RoC2'!$A$1:$C$160,3,0),0)</f>
        <v>0</v>
      </c>
      <c r="AI185" s="112">
        <f>IFERROR(VLOOKUP($AE185,'RoC3'!$A$1:$C$160,3,0),0)</f>
        <v>0</v>
      </c>
      <c r="AJ185" s="112">
        <f>IFERROR(VLOOKUP($AE185,'RoC4'!$A$1:$C$160,3,0),0)</f>
        <v>0</v>
      </c>
      <c r="AK185" s="112">
        <f>IFERROR(VLOOKUP($AE185,'RoC5'!$A$1:$C$160,3,0),0)</f>
        <v>0</v>
      </c>
      <c r="AL185" s="112">
        <f>IFERROR(VLOOKUP($AE185,'RoC6'!$A$1:$C$160,3,0),0)</f>
        <v>0</v>
      </c>
      <c r="AM185" s="112">
        <f>IFERROR(VLOOKUP($AE185,'RoC7'!$A$1:$C$160,3,0),0)</f>
        <v>0</v>
      </c>
      <c r="AN185" s="112">
        <f>IFERROR(VLOOKUP($AE185,'RoC8'!$A$1:$C$160,3,0),0)</f>
        <v>0</v>
      </c>
      <c r="AO185" s="112">
        <f>IFERROR(VLOOKUP($AE185,'RoC9'!$A$1:$C$160,3,0),0)</f>
        <v>0</v>
      </c>
      <c r="AP185" s="112">
        <f>IFERROR(VLOOKUP($AE185,'RoC10'!$A$1:$C$160,3,0),0)</f>
        <v>0</v>
      </c>
      <c r="AQ185" s="112">
        <f>IFERROR(VLOOKUP($AE185,'RoC11'!$A$1:$C$160,3,0),0)</f>
        <v>0</v>
      </c>
      <c r="AR185" s="58">
        <f>IFERROR(VLOOKUP($AE185,'RoC12'!$A$1:$C$160,3,0),0)</f>
        <v>0</v>
      </c>
      <c r="AS185" s="58">
        <f>IFERROR(VLOOKUP($AE185,'RoC13'!$A$1:$C$160,3,0),0)</f>
        <v>0</v>
      </c>
    </row>
    <row r="186" ht="15.75" customHeight="1">
      <c r="A186" s="41">
        <f t="shared" si="1"/>
        <v>185</v>
      </c>
      <c r="B186" s="87"/>
      <c r="C186" s="51">
        <v>0.0</v>
      </c>
      <c r="D186" s="51"/>
      <c r="E186" s="55" t="str">
        <f>IFERROR(VLOOKUP($B186,'RoC1'!$A$1:$B$160,2,0),"0")</f>
        <v>0</v>
      </c>
      <c r="F186" s="58">
        <f>IFERROR(VLOOKUP(E186,'RoC1'!$B$1:$C$160,2,0),0)</f>
        <v>0</v>
      </c>
      <c r="G186" s="55" t="str">
        <f>IFERROR(VLOOKUP($B186,'RoC2'!$A$1:$B$161,2,0),"0")</f>
        <v>0</v>
      </c>
      <c r="H186" s="58">
        <f>IFERROR(VLOOKUP(G186,'RoC2'!$B$1:$C$161,2,0),0)</f>
        <v>0</v>
      </c>
      <c r="I186" s="55">
        <f>IFERROR(VLOOKUP($B186,'RoC3'!$A$1:$B$161,2,0),0)</f>
        <v>0</v>
      </c>
      <c r="J186" s="58">
        <f>IFERROR(VLOOKUP(I186,'RoC3'!$B$1:$C$161,2,0),0)</f>
        <v>0</v>
      </c>
      <c r="K186" s="55">
        <f>IFERROR(VLOOKUP($B186,'RoC4'!$A$1:$B$161,2,0),0)</f>
        <v>0</v>
      </c>
      <c r="L186" s="58">
        <f>IFERROR(VLOOKUP(K186,'RoC4'!$B$1:$C$161,2,0),0)</f>
        <v>0</v>
      </c>
      <c r="M186" s="55">
        <f>IFERROR(VLOOKUP($B186,'RoC5'!$A$1:$B$161,2,0),0)</f>
        <v>0</v>
      </c>
      <c r="N186" s="58">
        <f>IFERROR(VLOOKUP(M186,'RoC5'!$B$1:$C$161,2,0),0)</f>
        <v>0</v>
      </c>
      <c r="O186" s="55">
        <f>IFERROR(VLOOKUP($B186,'RoC6'!$A$1:$B$161,2,0),0)</f>
        <v>0</v>
      </c>
      <c r="P186" s="58">
        <f>IFERROR(VLOOKUP(O186,'RoC6'!$B$1:$C$161,2,0),0)</f>
        <v>0</v>
      </c>
      <c r="Q186" s="55">
        <f>IFERROR(VLOOKUP($B186,'RoC7'!$A$1:$B$161,2,0),0)</f>
        <v>0</v>
      </c>
      <c r="R186" s="58">
        <f>IFERROR(VLOOKUP(Q186,'RoC7'!$B$1:$C$161,2,0),0)</f>
        <v>0</v>
      </c>
      <c r="S186" s="55">
        <f>IFERROR(VLOOKUP($B186,'RoC8'!$A$1:$B$161,2,0),0)</f>
        <v>0</v>
      </c>
      <c r="T186" s="58">
        <f>IFERROR(VLOOKUP(S186,'RoC8'!$B$1:$C$161,2,0),0)</f>
        <v>0</v>
      </c>
      <c r="U186" s="55">
        <f>IFERROR(VLOOKUP($B186,'RoC9'!$A$1:$B$161,2,0),0)</f>
        <v>0</v>
      </c>
      <c r="V186" s="58">
        <f>IFERROR(VLOOKUP(U186,'RoC9'!$B$1:$C$161,2,0),0)</f>
        <v>0</v>
      </c>
      <c r="W186" s="55">
        <f>IFERROR(VLOOKUP($B186,'RoC10'!$A$1:$B$161,2,0),0)</f>
        <v>0</v>
      </c>
      <c r="X186" s="58">
        <f>IFERROR(VLOOKUP(W186,'RoC10'!$B$1:$C$161,2,0),0)</f>
        <v>0</v>
      </c>
      <c r="Y186" s="55">
        <f>IFERROR(VLOOKUP($B186,'RoC11'!$A$1:$B$161,2,0),0)</f>
        <v>0</v>
      </c>
      <c r="Z186" s="58">
        <f>IFERROR(VLOOKUP(Y186,'RoC11'!$B$1:$C$161,2,0),0)</f>
        <v>0</v>
      </c>
      <c r="AA186" s="55">
        <f>IFERROR(VLOOKUP($B186,'RoC12'!$A$1:$B$161,2,0),0)</f>
        <v>0</v>
      </c>
      <c r="AB186" s="58">
        <f>IFERROR(VLOOKUP(AA186,'RoC12'!$B$1:$C$161,2,0),0)</f>
        <v>0</v>
      </c>
      <c r="AC186" s="55">
        <f>IFERROR(VLOOKUP($B186,'RoC13'!$A$1:$B$161,2,0),0)</f>
        <v>0</v>
      </c>
      <c r="AD186" s="58">
        <f>IFERROR(VLOOKUP(AC186,'RoC13'!$B$1:$C$161,2,0),0)</f>
        <v>0</v>
      </c>
      <c r="AE186" s="87"/>
      <c r="AF186" s="51">
        <f t="shared" si="3"/>
        <v>0</v>
      </c>
      <c r="AG186" s="112">
        <f>IFERROR(VLOOKUP($AE186,'RoC1'!$A$1:$C$160,3,0),0)</f>
        <v>0</v>
      </c>
      <c r="AH186" s="112">
        <f>IFERROR(VLOOKUP($AE186,'RoC2'!$A$1:$C$160,3,0),0)</f>
        <v>0</v>
      </c>
      <c r="AI186" s="112">
        <f>IFERROR(VLOOKUP($AE186,'RoC3'!$A$1:$C$160,3,0),0)</f>
        <v>0</v>
      </c>
      <c r="AJ186" s="112">
        <f>IFERROR(VLOOKUP($AE186,'RoC4'!$A$1:$C$160,3,0),0)</f>
        <v>0</v>
      </c>
      <c r="AK186" s="112">
        <f>IFERROR(VLOOKUP($AE186,'RoC5'!$A$1:$C$160,3,0),0)</f>
        <v>0</v>
      </c>
      <c r="AL186" s="112">
        <f>IFERROR(VLOOKUP($AE186,'RoC6'!$A$1:$C$160,3,0),0)</f>
        <v>0</v>
      </c>
      <c r="AM186" s="112">
        <f>IFERROR(VLOOKUP($AE186,'RoC7'!$A$1:$C$160,3,0),0)</f>
        <v>0</v>
      </c>
      <c r="AN186" s="112">
        <f>IFERROR(VLOOKUP($AE186,'RoC8'!$A$1:$C$160,3,0),0)</f>
        <v>0</v>
      </c>
      <c r="AO186" s="112">
        <f>IFERROR(VLOOKUP($AE186,'RoC9'!$A$1:$C$160,3,0),0)</f>
        <v>0</v>
      </c>
      <c r="AP186" s="112">
        <f>IFERROR(VLOOKUP($AE186,'RoC10'!$A$1:$C$160,3,0),0)</f>
        <v>0</v>
      </c>
      <c r="AQ186" s="112">
        <f>IFERROR(VLOOKUP($AE186,'RoC11'!$A$1:$C$160,3,0),0)</f>
        <v>0</v>
      </c>
      <c r="AR186" s="58">
        <f>IFERROR(VLOOKUP($AE186,'RoC12'!$A$1:$C$160,3,0),0)</f>
        <v>0</v>
      </c>
      <c r="AS186" s="58">
        <f>IFERROR(VLOOKUP($AE186,'RoC13'!$A$1:$C$160,3,0),0)</f>
        <v>0</v>
      </c>
    </row>
    <row r="187" ht="15.75" customHeight="1">
      <c r="A187" s="41">
        <f t="shared" si="1"/>
        <v>186</v>
      </c>
      <c r="B187" s="33"/>
      <c r="C187" s="51">
        <v>0.0</v>
      </c>
      <c r="D187" s="110"/>
      <c r="E187" s="111" t="str">
        <f>IFERROR(VLOOKUP($B187,'RoC1'!$A$1:$B$160,2,0),"0")</f>
        <v>0</v>
      </c>
      <c r="F187" s="112">
        <f>IFERROR(VLOOKUP(E187,'RoC1'!$B$1:$C$160,2,0),0)</f>
        <v>0</v>
      </c>
      <c r="G187" s="111" t="str">
        <f>IFERROR(VLOOKUP($B187,'RoC2'!$A$1:$B$161,2,0),"0")</f>
        <v>0</v>
      </c>
      <c r="H187" s="112">
        <f>IFERROR(VLOOKUP(G187,'RoC2'!$B$1:$C$161,2,0),0)</f>
        <v>0</v>
      </c>
      <c r="I187" s="111">
        <f>IFERROR(VLOOKUP($B187,'RoC3'!$A$1:$B$161,2,0),0)</f>
        <v>0</v>
      </c>
      <c r="J187" s="112">
        <f>IFERROR(VLOOKUP(I187,'RoC3'!$B$1:$C$161,2,0),0)</f>
        <v>0</v>
      </c>
      <c r="K187" s="111">
        <f>IFERROR(VLOOKUP($B187,'RoC4'!$A$1:$B$161,2,0),0)</f>
        <v>0</v>
      </c>
      <c r="L187" s="112">
        <f>IFERROR(VLOOKUP(K187,'RoC4'!$B$1:$C$161,2,0),0)</f>
        <v>0</v>
      </c>
      <c r="M187" s="111">
        <f>IFERROR(VLOOKUP($B187,'RoC5'!$A$1:$B$161,2,0),0)</f>
        <v>0</v>
      </c>
      <c r="N187" s="112">
        <f>IFERROR(VLOOKUP(M187,'RoC5'!$B$1:$C$161,2,0),0)</f>
        <v>0</v>
      </c>
      <c r="O187" s="111">
        <f>IFERROR(VLOOKUP($B187,'RoC6'!$A$1:$B$161,2,0),0)</f>
        <v>0</v>
      </c>
      <c r="P187" s="112">
        <f>IFERROR(VLOOKUP(O187,'RoC6'!$B$1:$C$161,2,0),0)</f>
        <v>0</v>
      </c>
      <c r="Q187" s="111">
        <f>IFERROR(VLOOKUP($B187,'RoC7'!$A$1:$B$161,2,0),0)</f>
        <v>0</v>
      </c>
      <c r="R187" s="112">
        <f>IFERROR(VLOOKUP(Q187,'RoC7'!$B$1:$C$161,2,0),0)</f>
        <v>0</v>
      </c>
      <c r="S187" s="111">
        <f>IFERROR(VLOOKUP($B187,'RoC8'!$A$1:$B$161,2,0),0)</f>
        <v>0</v>
      </c>
      <c r="T187" s="112">
        <f>IFERROR(VLOOKUP(S187,'RoC8'!$B$1:$C$161,2,0),0)</f>
        <v>0</v>
      </c>
      <c r="U187" s="111">
        <f>IFERROR(VLOOKUP($B187,'RoC9'!$A$1:$B$161,2,0),0)</f>
        <v>0</v>
      </c>
      <c r="V187" s="112">
        <f>IFERROR(VLOOKUP(U187,'RoC9'!$B$1:$C$161,2,0),0)</f>
        <v>0</v>
      </c>
      <c r="W187" s="111">
        <f>IFERROR(VLOOKUP($B187,'RoC10'!$A$1:$B$161,2,0),0)</f>
        <v>0</v>
      </c>
      <c r="X187" s="112">
        <f>IFERROR(VLOOKUP(W187,'RoC10'!$B$1:$C$161,2,0),0)</f>
        <v>0</v>
      </c>
      <c r="Y187" s="111">
        <f>IFERROR(VLOOKUP($B187,'RoC11'!$A$1:$B$161,2,0),0)</f>
        <v>0</v>
      </c>
      <c r="Z187" s="112">
        <f>IFERROR(VLOOKUP(Y187,'RoC11'!$B$1:$C$161,2,0),0)</f>
        <v>0</v>
      </c>
      <c r="AA187" s="55">
        <f>IFERROR(VLOOKUP($B187,'RoC12'!$A$1:$B$161,2,0),0)</f>
        <v>0</v>
      </c>
      <c r="AB187" s="58">
        <f>IFERROR(VLOOKUP(AA187,'RoC12'!$B$1:$C$161,2,0),0)</f>
        <v>0</v>
      </c>
      <c r="AC187" s="55">
        <f>IFERROR(VLOOKUP($B187,'RoC13'!$A$1:$B$161,2,0),0)</f>
        <v>0</v>
      </c>
      <c r="AD187" s="58">
        <f>IFERROR(VLOOKUP(AC187,'RoC13'!$B$1:$C$161,2,0),0)</f>
        <v>0</v>
      </c>
      <c r="AE187" s="33"/>
      <c r="AF187" s="51">
        <f t="shared" si="3"/>
        <v>0</v>
      </c>
      <c r="AG187" s="112">
        <f>IFERROR(VLOOKUP($AE187,'RoC1'!$A$1:$C$160,3,0),0)</f>
        <v>0</v>
      </c>
      <c r="AH187" s="112">
        <f>IFERROR(VLOOKUP($AE187,'RoC2'!$A$1:$C$160,3,0),0)</f>
        <v>0</v>
      </c>
      <c r="AI187" s="112">
        <f>IFERROR(VLOOKUP($AE187,'RoC3'!$A$1:$C$160,3,0),0)</f>
        <v>0</v>
      </c>
      <c r="AJ187" s="112">
        <f>IFERROR(VLOOKUP($AE187,'RoC4'!$A$1:$C$160,3,0),0)</f>
        <v>0</v>
      </c>
      <c r="AK187" s="112">
        <f>IFERROR(VLOOKUP($AE187,'RoC5'!$A$1:$C$160,3,0),0)</f>
        <v>0</v>
      </c>
      <c r="AL187" s="112">
        <f>IFERROR(VLOOKUP($AE187,'RoC6'!$A$1:$C$160,3,0),0)</f>
        <v>0</v>
      </c>
      <c r="AM187" s="112">
        <f>IFERROR(VLOOKUP($AE187,'RoC7'!$A$1:$C$160,3,0),0)</f>
        <v>0</v>
      </c>
      <c r="AN187" s="112">
        <f>IFERROR(VLOOKUP($AE187,'RoC8'!$A$1:$C$160,3,0),0)</f>
        <v>0</v>
      </c>
      <c r="AO187" s="112">
        <f>IFERROR(VLOOKUP($AE187,'RoC9'!$A$1:$C$160,3,0),0)</f>
        <v>0</v>
      </c>
      <c r="AP187" s="112">
        <f>IFERROR(VLOOKUP($AE187,'RoC10'!$A$1:$C$160,3,0),0)</f>
        <v>0</v>
      </c>
      <c r="AQ187" s="112">
        <f>IFERROR(VLOOKUP($AE187,'RoC11'!$A$1:$C$160,3,0),0)</f>
        <v>0</v>
      </c>
      <c r="AR187" s="58">
        <f>IFERROR(VLOOKUP($AE187,'RoC12'!$A$1:$C$160,3,0),0)</f>
        <v>0</v>
      </c>
      <c r="AS187" s="58">
        <f>IFERROR(VLOOKUP($AE187,'RoC13'!$A$1:$C$160,3,0),0)</f>
        <v>0</v>
      </c>
    </row>
    <row r="188" ht="15.75" customHeight="1">
      <c r="A188" s="41">
        <f t="shared" si="1"/>
        <v>187</v>
      </c>
      <c r="B188" s="33"/>
      <c r="C188" s="51">
        <v>0.0</v>
      </c>
      <c r="D188" s="110"/>
      <c r="E188" s="111" t="str">
        <f>IFERROR(VLOOKUP($B188,'RoC1'!$A$1:$B$160,2,0),"0")</f>
        <v>0</v>
      </c>
      <c r="F188" s="112">
        <f>IFERROR(VLOOKUP(E188,'RoC1'!$B$1:$C$160,2,0),0)</f>
        <v>0</v>
      </c>
      <c r="G188" s="111" t="str">
        <f>IFERROR(VLOOKUP($B188,'RoC2'!$A$1:$B$161,2,0),"0")</f>
        <v>0</v>
      </c>
      <c r="H188" s="112">
        <f>IFERROR(VLOOKUP(G188,'RoC2'!$B$1:$C$161,2,0),0)</f>
        <v>0</v>
      </c>
      <c r="I188" s="111">
        <f>IFERROR(VLOOKUP($B188,'RoC3'!$A$1:$B$161,2,0),0)</f>
        <v>0</v>
      </c>
      <c r="J188" s="112">
        <f>IFERROR(VLOOKUP(I188,'RoC3'!$B$1:$C$161,2,0),0)</f>
        <v>0</v>
      </c>
      <c r="K188" s="111">
        <f>IFERROR(VLOOKUP($B188,'RoC4'!$A$1:$B$161,2,0),0)</f>
        <v>0</v>
      </c>
      <c r="L188" s="112">
        <f>IFERROR(VLOOKUP(K188,'RoC4'!$B$1:$C$161,2,0),0)</f>
        <v>0</v>
      </c>
      <c r="M188" s="111">
        <f>IFERROR(VLOOKUP($B188,'RoC5'!$A$1:$B$161,2,0),0)</f>
        <v>0</v>
      </c>
      <c r="N188" s="112">
        <f>IFERROR(VLOOKUP(M188,'RoC5'!$B$1:$C$161,2,0),0)</f>
        <v>0</v>
      </c>
      <c r="O188" s="111">
        <f>IFERROR(VLOOKUP($B188,'RoC6'!$A$1:$B$161,2,0),0)</f>
        <v>0</v>
      </c>
      <c r="P188" s="112">
        <f>IFERROR(VLOOKUP(O188,'RoC6'!$B$1:$C$161,2,0),0)</f>
        <v>0</v>
      </c>
      <c r="Q188" s="111">
        <f>IFERROR(VLOOKUP($B188,'RoC7'!$A$1:$B$161,2,0),0)</f>
        <v>0</v>
      </c>
      <c r="R188" s="112">
        <f>IFERROR(VLOOKUP(Q188,'RoC7'!$B$1:$C$161,2,0),0)</f>
        <v>0</v>
      </c>
      <c r="S188" s="111">
        <f>IFERROR(VLOOKUP($B188,'RoC8'!$A$1:$B$161,2,0),0)</f>
        <v>0</v>
      </c>
      <c r="T188" s="112">
        <f>IFERROR(VLOOKUP(S188,'RoC8'!$B$1:$C$161,2,0),0)</f>
        <v>0</v>
      </c>
      <c r="U188" s="111">
        <f>IFERROR(VLOOKUP($B188,'RoC9'!$A$1:$B$161,2,0),0)</f>
        <v>0</v>
      </c>
      <c r="V188" s="112">
        <f>IFERROR(VLOOKUP(U188,'RoC9'!$B$1:$C$161,2,0),0)</f>
        <v>0</v>
      </c>
      <c r="W188" s="111">
        <f>IFERROR(VLOOKUP($B188,'RoC10'!$A$1:$B$161,2,0),0)</f>
        <v>0</v>
      </c>
      <c r="X188" s="112">
        <f>IFERROR(VLOOKUP(W188,'RoC10'!$B$1:$C$161,2,0),0)</f>
        <v>0</v>
      </c>
      <c r="Y188" s="111">
        <f>IFERROR(VLOOKUP($B188,'RoC11'!$A$1:$B$161,2,0),0)</f>
        <v>0</v>
      </c>
      <c r="Z188" s="112">
        <f>IFERROR(VLOOKUP(Y188,'RoC11'!$B$1:$C$161,2,0),0)</f>
        <v>0</v>
      </c>
      <c r="AA188" s="55">
        <f>IFERROR(VLOOKUP($B188,'RoC12'!$A$1:$B$161,2,0),0)</f>
        <v>0</v>
      </c>
      <c r="AB188" s="58">
        <f>IFERROR(VLOOKUP(AA188,'RoC12'!$B$1:$C$161,2,0),0)</f>
        <v>0</v>
      </c>
      <c r="AC188" s="55">
        <f>IFERROR(VLOOKUP($B188,'RoC13'!$A$1:$B$161,2,0),0)</f>
        <v>0</v>
      </c>
      <c r="AD188" s="58">
        <f>IFERROR(VLOOKUP(AC188,'RoC13'!$B$1:$C$161,2,0),0)</f>
        <v>0</v>
      </c>
      <c r="AE188" s="33"/>
      <c r="AF188" s="51">
        <f t="shared" si="3"/>
        <v>0</v>
      </c>
      <c r="AG188" s="112">
        <f>IFERROR(VLOOKUP($AE188,'RoC1'!$A$1:$C$160,3,0),0)</f>
        <v>0</v>
      </c>
      <c r="AH188" s="112">
        <f>IFERROR(VLOOKUP($AE188,'RoC2'!$A$1:$C$160,3,0),0)</f>
        <v>0</v>
      </c>
      <c r="AI188" s="112">
        <f>IFERROR(VLOOKUP($AE188,'RoC3'!$A$1:$C$160,3,0),0)</f>
        <v>0</v>
      </c>
      <c r="AJ188" s="112">
        <f>IFERROR(VLOOKUP($AE188,'RoC4'!$A$1:$C$160,3,0),0)</f>
        <v>0</v>
      </c>
      <c r="AK188" s="112">
        <f>IFERROR(VLOOKUP($AE188,'RoC5'!$A$1:$C$160,3,0),0)</f>
        <v>0</v>
      </c>
      <c r="AL188" s="112">
        <f>IFERROR(VLOOKUP($AE188,'RoC6'!$A$1:$C$160,3,0),0)</f>
        <v>0</v>
      </c>
      <c r="AM188" s="112">
        <f>IFERROR(VLOOKUP($AE188,'RoC7'!$A$1:$C$160,3,0),0)</f>
        <v>0</v>
      </c>
      <c r="AN188" s="112">
        <f>IFERROR(VLOOKUP($AE188,'RoC8'!$A$1:$C$160,3,0),0)</f>
        <v>0</v>
      </c>
      <c r="AO188" s="112">
        <f>IFERROR(VLOOKUP($AE188,'RoC9'!$A$1:$C$160,3,0),0)</f>
        <v>0</v>
      </c>
      <c r="AP188" s="112">
        <f>IFERROR(VLOOKUP($AE188,'RoC10'!$A$1:$C$160,3,0),0)</f>
        <v>0</v>
      </c>
      <c r="AQ188" s="112">
        <f>IFERROR(VLOOKUP($AE188,'RoC11'!$A$1:$C$160,3,0),0)</f>
        <v>0</v>
      </c>
      <c r="AR188" s="58">
        <f>IFERROR(VLOOKUP($AE188,'RoC12'!$A$1:$C$160,3,0),0)</f>
        <v>0</v>
      </c>
      <c r="AS188" s="58">
        <f>IFERROR(VLOOKUP($AE188,'RoC13'!$A$1:$C$160,3,0),0)</f>
        <v>0</v>
      </c>
    </row>
    <row r="189" ht="15.75" customHeight="1">
      <c r="A189" s="41">
        <f t="shared" si="1"/>
        <v>188</v>
      </c>
      <c r="B189" s="33"/>
      <c r="C189" s="51">
        <v>0.0</v>
      </c>
      <c r="D189" s="110"/>
      <c r="E189" s="111" t="str">
        <f>IFERROR(VLOOKUP($B189,'RoC1'!$A$1:$B$160,2,0),"0")</f>
        <v>0</v>
      </c>
      <c r="F189" s="112">
        <f>IFERROR(VLOOKUP(E189,'RoC1'!$B$1:$C$160,2,0),0)</f>
        <v>0</v>
      </c>
      <c r="G189" s="111" t="str">
        <f>IFERROR(VLOOKUP($B189,'RoC2'!$A$1:$B$161,2,0),"0")</f>
        <v>0</v>
      </c>
      <c r="H189" s="112">
        <f>IFERROR(VLOOKUP(G189,'RoC2'!$B$1:$C$161,2,0),0)</f>
        <v>0</v>
      </c>
      <c r="I189" s="111">
        <f>IFERROR(VLOOKUP($B189,'RoC3'!$A$1:$B$161,2,0),0)</f>
        <v>0</v>
      </c>
      <c r="J189" s="112">
        <f>IFERROR(VLOOKUP(I189,'RoC3'!$B$1:$C$161,2,0),0)</f>
        <v>0</v>
      </c>
      <c r="K189" s="111">
        <f>IFERROR(VLOOKUP($B189,'RoC4'!$A$1:$B$161,2,0),0)</f>
        <v>0</v>
      </c>
      <c r="L189" s="112">
        <f>IFERROR(VLOOKUP(K189,'RoC4'!$B$1:$C$161,2,0),0)</f>
        <v>0</v>
      </c>
      <c r="M189" s="111">
        <f>IFERROR(VLOOKUP($B189,'RoC5'!$A$1:$B$161,2,0),0)</f>
        <v>0</v>
      </c>
      <c r="N189" s="112">
        <f>IFERROR(VLOOKUP(M189,'RoC5'!$B$1:$C$161,2,0),0)</f>
        <v>0</v>
      </c>
      <c r="O189" s="111">
        <f>IFERROR(VLOOKUP($B189,'RoC6'!$A$1:$B$161,2,0),0)</f>
        <v>0</v>
      </c>
      <c r="P189" s="112">
        <f>IFERROR(VLOOKUP(O189,'RoC6'!$B$1:$C$161,2,0),0)</f>
        <v>0</v>
      </c>
      <c r="Q189" s="111">
        <f>IFERROR(VLOOKUP($B189,'RoC7'!$A$1:$B$161,2,0),0)</f>
        <v>0</v>
      </c>
      <c r="R189" s="112">
        <f>IFERROR(VLOOKUP(Q189,'RoC7'!$B$1:$C$161,2,0),0)</f>
        <v>0</v>
      </c>
      <c r="S189" s="111">
        <f>IFERROR(VLOOKUP($B189,'RoC8'!$A$1:$B$161,2,0),0)</f>
        <v>0</v>
      </c>
      <c r="T189" s="112">
        <f>IFERROR(VLOOKUP(S189,'RoC8'!$B$1:$C$161,2,0),0)</f>
        <v>0</v>
      </c>
      <c r="U189" s="111">
        <f>IFERROR(VLOOKUP($B189,'RoC9'!$A$1:$B$161,2,0),0)</f>
        <v>0</v>
      </c>
      <c r="V189" s="112">
        <f>IFERROR(VLOOKUP(U189,'RoC9'!$B$1:$C$161,2,0),0)</f>
        <v>0</v>
      </c>
      <c r="W189" s="111">
        <f>IFERROR(VLOOKUP($B189,'RoC10'!$A$1:$B$161,2,0),0)</f>
        <v>0</v>
      </c>
      <c r="X189" s="112">
        <f>IFERROR(VLOOKUP(W189,'RoC10'!$B$1:$C$161,2,0),0)</f>
        <v>0</v>
      </c>
      <c r="Y189" s="111">
        <f>IFERROR(VLOOKUP($B189,'RoC11'!$A$1:$B$161,2,0),0)</f>
        <v>0</v>
      </c>
      <c r="Z189" s="112">
        <f>IFERROR(VLOOKUP(Y189,'RoC11'!$B$1:$C$161,2,0),0)</f>
        <v>0</v>
      </c>
      <c r="AA189" s="55">
        <f>IFERROR(VLOOKUP($B189,'RoC12'!$A$1:$B$161,2,0),0)</f>
        <v>0</v>
      </c>
      <c r="AB189" s="58">
        <f>IFERROR(VLOOKUP(AA189,'RoC12'!$B$1:$C$161,2,0),0)</f>
        <v>0</v>
      </c>
      <c r="AC189" s="55">
        <f>IFERROR(VLOOKUP($B189,'RoC13'!$A$1:$B$161,2,0),0)</f>
        <v>0</v>
      </c>
      <c r="AD189" s="58">
        <f>IFERROR(VLOOKUP(AC189,'RoC13'!$B$1:$C$161,2,0),0)</f>
        <v>0</v>
      </c>
      <c r="AE189" s="33"/>
      <c r="AF189" s="51">
        <f t="shared" si="3"/>
        <v>0</v>
      </c>
      <c r="AG189" s="112">
        <f>IFERROR(VLOOKUP($AE189,'RoC1'!$A$1:$C$160,3,0),0)</f>
        <v>0</v>
      </c>
      <c r="AH189" s="112">
        <f>IFERROR(VLOOKUP($AE189,'RoC2'!$A$1:$C$160,3,0),0)</f>
        <v>0</v>
      </c>
      <c r="AI189" s="112">
        <f>IFERROR(VLOOKUP($AE189,'RoC3'!$A$1:$C$160,3,0),0)</f>
        <v>0</v>
      </c>
      <c r="AJ189" s="112">
        <f>IFERROR(VLOOKUP($AE189,'RoC4'!$A$1:$C$160,3,0),0)</f>
        <v>0</v>
      </c>
      <c r="AK189" s="112">
        <f>IFERROR(VLOOKUP($AE189,'RoC5'!$A$1:$C$160,3,0),0)</f>
        <v>0</v>
      </c>
      <c r="AL189" s="112">
        <f>IFERROR(VLOOKUP($AE189,'RoC6'!$A$1:$C$160,3,0),0)</f>
        <v>0</v>
      </c>
      <c r="AM189" s="112">
        <f>IFERROR(VLOOKUP($AE189,'RoC7'!$A$1:$C$160,3,0),0)</f>
        <v>0</v>
      </c>
      <c r="AN189" s="112">
        <f>IFERROR(VLOOKUP($AE189,'RoC8'!$A$1:$C$160,3,0),0)</f>
        <v>0</v>
      </c>
      <c r="AO189" s="112">
        <f>IFERROR(VLOOKUP($AE189,'RoC9'!$A$1:$C$160,3,0),0)</f>
        <v>0</v>
      </c>
      <c r="AP189" s="112">
        <f>IFERROR(VLOOKUP($AE189,'RoC10'!$A$1:$C$160,3,0),0)</f>
        <v>0</v>
      </c>
      <c r="AQ189" s="112">
        <f>IFERROR(VLOOKUP($AE189,'RoC11'!$A$1:$C$160,3,0),0)</f>
        <v>0</v>
      </c>
      <c r="AR189" s="58">
        <f>IFERROR(VLOOKUP($AE189,'RoC12'!$A$1:$C$160,3,0),0)</f>
        <v>0</v>
      </c>
      <c r="AS189" s="58">
        <f>IFERROR(VLOOKUP($AE189,'RoC13'!$A$1:$C$160,3,0),0)</f>
        <v>0</v>
      </c>
    </row>
    <row r="190" ht="15.75" customHeight="1">
      <c r="A190" s="41">
        <f t="shared" si="1"/>
        <v>189</v>
      </c>
      <c r="B190" s="33"/>
      <c r="C190" s="51">
        <v>0.0</v>
      </c>
      <c r="D190" s="110"/>
      <c r="E190" s="111" t="str">
        <f>IFERROR(VLOOKUP($B190,'RoC1'!$A$1:$B$160,2,0),"0")</f>
        <v>0</v>
      </c>
      <c r="F190" s="112">
        <f>IFERROR(VLOOKUP(E190,'RoC1'!$B$1:$C$160,2,0),0)</f>
        <v>0</v>
      </c>
      <c r="G190" s="111" t="str">
        <f>IFERROR(VLOOKUP($B190,'RoC2'!$A$1:$B$161,2,0),"0")</f>
        <v>0</v>
      </c>
      <c r="H190" s="112">
        <f>IFERROR(VLOOKUP(G190,'RoC2'!$B$1:$C$161,2,0),0)</f>
        <v>0</v>
      </c>
      <c r="I190" s="111">
        <f>IFERROR(VLOOKUP($B190,'RoC3'!$A$1:$B$161,2,0),0)</f>
        <v>0</v>
      </c>
      <c r="J190" s="112">
        <f>IFERROR(VLOOKUP(I190,'RoC3'!$B$1:$C$161,2,0),0)</f>
        <v>0</v>
      </c>
      <c r="K190" s="111">
        <f>IFERROR(VLOOKUP($B190,'RoC4'!$A$1:$B$161,2,0),0)</f>
        <v>0</v>
      </c>
      <c r="L190" s="112">
        <f>IFERROR(VLOOKUP(K190,'RoC4'!$B$1:$C$161,2,0),0)</f>
        <v>0</v>
      </c>
      <c r="M190" s="111">
        <f>IFERROR(VLOOKUP($B190,'RoC5'!$A$1:$B$161,2,0),0)</f>
        <v>0</v>
      </c>
      <c r="N190" s="112">
        <f>IFERROR(VLOOKUP(M190,'RoC5'!$B$1:$C$161,2,0),0)</f>
        <v>0</v>
      </c>
      <c r="O190" s="111">
        <f>IFERROR(VLOOKUP($B190,'RoC6'!$A$1:$B$161,2,0),0)</f>
        <v>0</v>
      </c>
      <c r="P190" s="112">
        <f>IFERROR(VLOOKUP(O190,'RoC6'!$B$1:$C$161,2,0),0)</f>
        <v>0</v>
      </c>
      <c r="Q190" s="111">
        <f>IFERROR(VLOOKUP($B190,'RoC7'!$A$1:$B$161,2,0),0)</f>
        <v>0</v>
      </c>
      <c r="R190" s="112">
        <f>IFERROR(VLOOKUP(Q190,'RoC7'!$B$1:$C$161,2,0),0)</f>
        <v>0</v>
      </c>
      <c r="S190" s="111">
        <f>IFERROR(VLOOKUP($B190,'RoC8'!$A$1:$B$161,2,0),0)</f>
        <v>0</v>
      </c>
      <c r="T190" s="112">
        <f>IFERROR(VLOOKUP(S190,'RoC8'!$B$1:$C$161,2,0),0)</f>
        <v>0</v>
      </c>
      <c r="U190" s="111">
        <f>IFERROR(VLOOKUP($B190,'RoC9'!$A$1:$B$161,2,0),0)</f>
        <v>0</v>
      </c>
      <c r="V190" s="112">
        <f>IFERROR(VLOOKUP(U190,'RoC9'!$B$1:$C$161,2,0),0)</f>
        <v>0</v>
      </c>
      <c r="W190" s="111">
        <f>IFERROR(VLOOKUP($B190,'RoC10'!$A$1:$B$161,2,0),0)</f>
        <v>0</v>
      </c>
      <c r="X190" s="112">
        <f>IFERROR(VLOOKUP(W190,'RoC10'!$B$1:$C$161,2,0),0)</f>
        <v>0</v>
      </c>
      <c r="Y190" s="111">
        <f>IFERROR(VLOOKUP($B190,'RoC11'!$A$1:$B$161,2,0),0)</f>
        <v>0</v>
      </c>
      <c r="Z190" s="112">
        <f>IFERROR(VLOOKUP(Y190,'RoC11'!$B$1:$C$161,2,0),0)</f>
        <v>0</v>
      </c>
      <c r="AA190" s="55">
        <f>IFERROR(VLOOKUP($B190,'RoC12'!$A$1:$B$161,2,0),0)</f>
        <v>0</v>
      </c>
      <c r="AB190" s="58">
        <f>IFERROR(VLOOKUP(AA190,'RoC12'!$B$1:$C$161,2,0),0)</f>
        <v>0</v>
      </c>
      <c r="AC190" s="55">
        <f>IFERROR(VLOOKUP($B190,'RoC13'!$A$1:$B$161,2,0),0)</f>
        <v>0</v>
      </c>
      <c r="AD190" s="58">
        <f>IFERROR(VLOOKUP(AC190,'RoC13'!$B$1:$C$161,2,0),0)</f>
        <v>0</v>
      </c>
      <c r="AE190" s="33"/>
      <c r="AF190" s="51">
        <f t="shared" si="3"/>
        <v>0</v>
      </c>
      <c r="AG190" s="112">
        <f>IFERROR(VLOOKUP($AE190,'RoC1'!$A$1:$C$160,3,0),0)</f>
        <v>0</v>
      </c>
      <c r="AH190" s="112">
        <f>IFERROR(VLOOKUP($AE190,'RoC2'!$A$1:$C$160,3,0),0)</f>
        <v>0</v>
      </c>
      <c r="AI190" s="112">
        <f>IFERROR(VLOOKUP($AE190,'RoC3'!$A$1:$C$160,3,0),0)</f>
        <v>0</v>
      </c>
      <c r="AJ190" s="112">
        <f>IFERROR(VLOOKUP($AE190,'RoC4'!$A$1:$C$160,3,0),0)</f>
        <v>0</v>
      </c>
      <c r="AK190" s="112">
        <f>IFERROR(VLOOKUP($AE190,'RoC5'!$A$1:$C$160,3,0),0)</f>
        <v>0</v>
      </c>
      <c r="AL190" s="112">
        <f>IFERROR(VLOOKUP($AE190,'RoC6'!$A$1:$C$160,3,0),0)</f>
        <v>0</v>
      </c>
      <c r="AM190" s="112">
        <f>IFERROR(VLOOKUP($AE190,'RoC7'!$A$1:$C$160,3,0),0)</f>
        <v>0</v>
      </c>
      <c r="AN190" s="112">
        <f>IFERROR(VLOOKUP($AE190,'RoC8'!$A$1:$C$160,3,0),0)</f>
        <v>0</v>
      </c>
      <c r="AO190" s="112">
        <f>IFERROR(VLOOKUP($AE190,'RoC9'!$A$1:$C$160,3,0),0)</f>
        <v>0</v>
      </c>
      <c r="AP190" s="112">
        <f>IFERROR(VLOOKUP($AE190,'RoC10'!$A$1:$C$160,3,0),0)</f>
        <v>0</v>
      </c>
      <c r="AQ190" s="112">
        <f>IFERROR(VLOOKUP($AE190,'RoC11'!$A$1:$C$160,3,0),0)</f>
        <v>0</v>
      </c>
      <c r="AR190" s="58">
        <f>IFERROR(VLOOKUP($AE190,'RoC12'!$A$1:$C$160,3,0),0)</f>
        <v>0</v>
      </c>
      <c r="AS190" s="58">
        <f>IFERROR(VLOOKUP($AE190,'RoC13'!$A$1:$C$160,3,0),0)</f>
        <v>0</v>
      </c>
    </row>
    <row r="191" ht="15.75" customHeight="1">
      <c r="A191" s="41">
        <f t="shared" si="1"/>
        <v>190</v>
      </c>
      <c r="B191" s="33"/>
      <c r="C191" s="51">
        <v>0.0</v>
      </c>
      <c r="D191" s="110"/>
      <c r="E191" s="111" t="str">
        <f>IFERROR(VLOOKUP($B191,'RoC1'!$A$1:$B$160,2,0),"0")</f>
        <v>0</v>
      </c>
      <c r="F191" s="112">
        <f>IFERROR(VLOOKUP(E191,'RoC1'!$B$1:$C$160,2,0),0)</f>
        <v>0</v>
      </c>
      <c r="G191" s="111" t="str">
        <f>IFERROR(VLOOKUP($B191,'RoC2'!$A$1:$B$161,2,0),"0")</f>
        <v>0</v>
      </c>
      <c r="H191" s="112">
        <f>IFERROR(VLOOKUP(G191,'RoC2'!$B$1:$C$161,2,0),0)</f>
        <v>0</v>
      </c>
      <c r="I191" s="111">
        <f>IFERROR(VLOOKUP($B191,'RoC3'!$A$1:$B$161,2,0),0)</f>
        <v>0</v>
      </c>
      <c r="J191" s="112">
        <f>IFERROR(VLOOKUP(I191,'RoC3'!$B$1:$C$161,2,0),0)</f>
        <v>0</v>
      </c>
      <c r="K191" s="111">
        <f>IFERROR(VLOOKUP($B191,'RoC4'!$A$1:$B$161,2,0),0)</f>
        <v>0</v>
      </c>
      <c r="L191" s="112">
        <f>IFERROR(VLOOKUP(K191,'RoC4'!$B$1:$C$161,2,0),0)</f>
        <v>0</v>
      </c>
      <c r="M191" s="111">
        <f>IFERROR(VLOOKUP($B191,'RoC5'!$A$1:$B$161,2,0),0)</f>
        <v>0</v>
      </c>
      <c r="N191" s="112">
        <f>IFERROR(VLOOKUP(M191,'RoC5'!$B$1:$C$161,2,0),0)</f>
        <v>0</v>
      </c>
      <c r="O191" s="111">
        <f>IFERROR(VLOOKUP($B191,'RoC6'!$A$1:$B$161,2,0),0)</f>
        <v>0</v>
      </c>
      <c r="P191" s="112">
        <f>IFERROR(VLOOKUP(O191,'RoC6'!$B$1:$C$161,2,0),0)</f>
        <v>0</v>
      </c>
      <c r="Q191" s="111">
        <f>IFERROR(VLOOKUP($B191,'RoC7'!$A$1:$B$161,2,0),0)</f>
        <v>0</v>
      </c>
      <c r="R191" s="112">
        <f>IFERROR(VLOOKUP(Q191,'RoC7'!$B$1:$C$161,2,0),0)</f>
        <v>0</v>
      </c>
      <c r="S191" s="111">
        <f>IFERROR(VLOOKUP($B191,'RoC8'!$A$1:$B$161,2,0),0)</f>
        <v>0</v>
      </c>
      <c r="T191" s="112">
        <f>IFERROR(VLOOKUP(S191,'RoC8'!$B$1:$C$161,2,0),0)</f>
        <v>0</v>
      </c>
      <c r="U191" s="111">
        <f>IFERROR(VLOOKUP($B191,'RoC9'!$A$1:$B$161,2,0),0)</f>
        <v>0</v>
      </c>
      <c r="V191" s="112">
        <f>IFERROR(VLOOKUP(U191,'RoC9'!$B$1:$C$161,2,0),0)</f>
        <v>0</v>
      </c>
      <c r="W191" s="111">
        <f>IFERROR(VLOOKUP($B191,'RoC10'!$A$1:$B$161,2,0),0)</f>
        <v>0</v>
      </c>
      <c r="X191" s="112">
        <f>IFERROR(VLOOKUP(W191,'RoC10'!$B$1:$C$161,2,0),0)</f>
        <v>0</v>
      </c>
      <c r="Y191" s="111">
        <f>IFERROR(VLOOKUP($B191,'RoC11'!$A$1:$B$161,2,0),0)</f>
        <v>0</v>
      </c>
      <c r="Z191" s="112">
        <f>IFERROR(VLOOKUP(Y191,'RoC11'!$B$1:$C$161,2,0),0)</f>
        <v>0</v>
      </c>
      <c r="AA191" s="55">
        <f>IFERROR(VLOOKUP($B191,'RoC12'!$A$1:$B$161,2,0),0)</f>
        <v>0</v>
      </c>
      <c r="AB191" s="58">
        <f>IFERROR(VLOOKUP(AA191,'RoC12'!$B$1:$C$161,2,0),0)</f>
        <v>0</v>
      </c>
      <c r="AC191" s="55">
        <f>IFERROR(VLOOKUP($B191,'RoC13'!$A$1:$B$161,2,0),0)</f>
        <v>0</v>
      </c>
      <c r="AD191" s="58">
        <f>IFERROR(VLOOKUP(AC191,'RoC13'!$B$1:$C$161,2,0),0)</f>
        <v>0</v>
      </c>
      <c r="AE191" s="33"/>
      <c r="AF191" s="51">
        <f t="shared" si="3"/>
        <v>0</v>
      </c>
      <c r="AG191" s="112">
        <f>IFERROR(VLOOKUP($AE191,'RoC1'!$A$1:$C$160,3,0),0)</f>
        <v>0</v>
      </c>
      <c r="AH191" s="112">
        <f>IFERROR(VLOOKUP($AE191,'RoC2'!$A$1:$C$160,3,0),0)</f>
        <v>0</v>
      </c>
      <c r="AI191" s="112">
        <f>IFERROR(VLOOKUP($AE191,'RoC3'!$A$1:$C$160,3,0),0)</f>
        <v>0</v>
      </c>
      <c r="AJ191" s="112">
        <f>IFERROR(VLOOKUP($AE191,'RoC4'!$A$1:$C$160,3,0),0)</f>
        <v>0</v>
      </c>
      <c r="AK191" s="112">
        <f>IFERROR(VLOOKUP($AE191,'RoC5'!$A$1:$C$160,3,0),0)</f>
        <v>0</v>
      </c>
      <c r="AL191" s="112">
        <f>IFERROR(VLOOKUP($AE191,'RoC6'!$A$1:$C$160,3,0),0)</f>
        <v>0</v>
      </c>
      <c r="AM191" s="112">
        <f>IFERROR(VLOOKUP($AE191,'RoC7'!$A$1:$C$160,3,0),0)</f>
        <v>0</v>
      </c>
      <c r="AN191" s="112">
        <f>IFERROR(VLOOKUP($AE191,'RoC8'!$A$1:$C$160,3,0),0)</f>
        <v>0</v>
      </c>
      <c r="AO191" s="112">
        <f>IFERROR(VLOOKUP($AE191,'RoC9'!$A$1:$C$160,3,0),0)</f>
        <v>0</v>
      </c>
      <c r="AP191" s="112">
        <f>IFERROR(VLOOKUP($AE191,'RoC10'!$A$1:$C$160,3,0),0)</f>
        <v>0</v>
      </c>
      <c r="AQ191" s="112">
        <f>IFERROR(VLOOKUP($AE191,'RoC11'!$A$1:$C$160,3,0),0)</f>
        <v>0</v>
      </c>
      <c r="AR191" s="58">
        <f>IFERROR(VLOOKUP($AE191,'RoC12'!$A$1:$C$160,3,0),0)</f>
        <v>0</v>
      </c>
      <c r="AS191" s="58">
        <f>IFERROR(VLOOKUP($AE191,'RoC13'!$A$1:$C$160,3,0),0)</f>
        <v>0</v>
      </c>
    </row>
    <row r="192" ht="15.75" customHeight="1">
      <c r="A192" s="41">
        <f t="shared" si="1"/>
        <v>191</v>
      </c>
      <c r="B192" s="33"/>
      <c r="C192" s="51">
        <v>0.0</v>
      </c>
      <c r="D192" s="110"/>
      <c r="E192" s="111" t="str">
        <f>IFERROR(VLOOKUP($B192,'RoC1'!$A$1:$B$160,2,0),"0")</f>
        <v>0</v>
      </c>
      <c r="F192" s="112">
        <f>IFERROR(VLOOKUP(E192,'RoC1'!$B$1:$C$160,2,0),0)</f>
        <v>0</v>
      </c>
      <c r="G192" s="111" t="str">
        <f>IFERROR(VLOOKUP($B192,'RoC2'!$A$1:$B$161,2,0),"0")</f>
        <v>0</v>
      </c>
      <c r="H192" s="112">
        <f>IFERROR(VLOOKUP(G192,'RoC2'!$B$1:$C$161,2,0),0)</f>
        <v>0</v>
      </c>
      <c r="I192" s="111">
        <f>IFERROR(VLOOKUP($B192,'RoC3'!$A$1:$B$161,2,0),0)</f>
        <v>0</v>
      </c>
      <c r="J192" s="112">
        <f>IFERROR(VLOOKUP(I192,'RoC3'!$B$1:$C$161,2,0),0)</f>
        <v>0</v>
      </c>
      <c r="K192" s="111">
        <f>IFERROR(VLOOKUP($B192,'RoC4'!$A$1:$B$161,2,0),0)</f>
        <v>0</v>
      </c>
      <c r="L192" s="112">
        <f>IFERROR(VLOOKUP(K192,'RoC4'!$B$1:$C$161,2,0),0)</f>
        <v>0</v>
      </c>
      <c r="M192" s="111">
        <f>IFERROR(VLOOKUP($B192,'RoC5'!$A$1:$B$161,2,0),0)</f>
        <v>0</v>
      </c>
      <c r="N192" s="112">
        <f>IFERROR(VLOOKUP(M192,'RoC5'!$B$1:$C$161,2,0),0)</f>
        <v>0</v>
      </c>
      <c r="O192" s="111">
        <f>IFERROR(VLOOKUP($B192,'RoC6'!$A$1:$B$161,2,0),0)</f>
        <v>0</v>
      </c>
      <c r="P192" s="112">
        <f>IFERROR(VLOOKUP(O192,'RoC6'!$B$1:$C$161,2,0),0)</f>
        <v>0</v>
      </c>
      <c r="Q192" s="111">
        <f>IFERROR(VLOOKUP($B192,'RoC7'!$A$1:$B$161,2,0),0)</f>
        <v>0</v>
      </c>
      <c r="R192" s="112">
        <f>IFERROR(VLOOKUP(Q192,'RoC7'!$B$1:$C$161,2,0),0)</f>
        <v>0</v>
      </c>
      <c r="S192" s="111">
        <f>IFERROR(VLOOKUP($B192,'RoC8'!$A$1:$B$161,2,0),0)</f>
        <v>0</v>
      </c>
      <c r="T192" s="112">
        <f>IFERROR(VLOOKUP(S192,'RoC8'!$B$1:$C$161,2,0),0)</f>
        <v>0</v>
      </c>
      <c r="U192" s="111">
        <f>IFERROR(VLOOKUP($B192,'RoC9'!$A$1:$B$161,2,0),0)</f>
        <v>0</v>
      </c>
      <c r="V192" s="112">
        <f>IFERROR(VLOOKUP(U192,'RoC9'!$B$1:$C$161,2,0),0)</f>
        <v>0</v>
      </c>
      <c r="W192" s="111">
        <f>IFERROR(VLOOKUP($B192,'RoC10'!$A$1:$B$161,2,0),0)</f>
        <v>0</v>
      </c>
      <c r="X192" s="112">
        <f>IFERROR(VLOOKUP(W192,'RoC10'!$B$1:$C$161,2,0),0)</f>
        <v>0</v>
      </c>
      <c r="Y192" s="111">
        <f>IFERROR(VLOOKUP($B192,'RoC11'!$A$1:$B$161,2,0),0)</f>
        <v>0</v>
      </c>
      <c r="Z192" s="112">
        <f>IFERROR(VLOOKUP(Y192,'RoC11'!$B$1:$C$161,2,0),0)</f>
        <v>0</v>
      </c>
      <c r="AA192" s="55">
        <f>IFERROR(VLOOKUP($B192,'RoC12'!$A$1:$B$161,2,0),0)</f>
        <v>0</v>
      </c>
      <c r="AB192" s="58">
        <f>IFERROR(VLOOKUP(AA192,'RoC12'!$B$1:$C$161,2,0),0)</f>
        <v>0</v>
      </c>
      <c r="AC192" s="55">
        <f>IFERROR(VLOOKUP($B192,'RoC13'!$A$1:$B$161,2,0),0)</f>
        <v>0</v>
      </c>
      <c r="AD192" s="58">
        <f>IFERROR(VLOOKUP(AC192,'RoC13'!$B$1:$C$161,2,0),0)</f>
        <v>0</v>
      </c>
      <c r="AE192" s="33"/>
      <c r="AF192" s="51">
        <f t="shared" si="3"/>
        <v>0</v>
      </c>
      <c r="AG192" s="112">
        <f>IFERROR(VLOOKUP($AE192,'RoC1'!$A$1:$C$160,3,0),0)</f>
        <v>0</v>
      </c>
      <c r="AH192" s="112">
        <f>IFERROR(VLOOKUP($AE192,'RoC2'!$A$1:$C$160,3,0),0)</f>
        <v>0</v>
      </c>
      <c r="AI192" s="112">
        <f>IFERROR(VLOOKUP($AE192,'RoC3'!$A$1:$C$160,3,0),0)</f>
        <v>0</v>
      </c>
      <c r="AJ192" s="112">
        <f>IFERROR(VLOOKUP($AE192,'RoC4'!$A$1:$C$160,3,0),0)</f>
        <v>0</v>
      </c>
      <c r="AK192" s="112">
        <f>IFERROR(VLOOKUP($AE192,'RoC5'!$A$1:$C$160,3,0),0)</f>
        <v>0</v>
      </c>
      <c r="AL192" s="112">
        <f>IFERROR(VLOOKUP($AE192,'RoC6'!$A$1:$C$160,3,0),0)</f>
        <v>0</v>
      </c>
      <c r="AM192" s="112">
        <f>IFERROR(VLOOKUP($AE192,'RoC7'!$A$1:$C$160,3,0),0)</f>
        <v>0</v>
      </c>
      <c r="AN192" s="112">
        <f>IFERROR(VLOOKUP($AE192,'RoC8'!$A$1:$C$160,3,0),0)</f>
        <v>0</v>
      </c>
      <c r="AO192" s="112">
        <f>IFERROR(VLOOKUP($AE192,'RoC9'!$A$1:$C$160,3,0),0)</f>
        <v>0</v>
      </c>
      <c r="AP192" s="112">
        <f>IFERROR(VLOOKUP($AE192,'RoC10'!$A$1:$C$160,3,0),0)</f>
        <v>0</v>
      </c>
      <c r="AQ192" s="112">
        <f>IFERROR(VLOOKUP($AE192,'RoC11'!$A$1:$C$160,3,0),0)</f>
        <v>0</v>
      </c>
      <c r="AR192" s="58">
        <f>IFERROR(VLOOKUP($AE192,'RoC12'!$A$1:$C$160,3,0),0)</f>
        <v>0</v>
      </c>
      <c r="AS192" s="58">
        <f>IFERROR(VLOOKUP($AE192,'RoC13'!$A$1:$C$160,3,0),0)</f>
        <v>0</v>
      </c>
    </row>
    <row r="193" ht="15.75" customHeight="1">
      <c r="A193" s="41">
        <f t="shared" si="1"/>
        <v>192</v>
      </c>
      <c r="B193" s="33"/>
      <c r="C193" s="51">
        <v>0.0</v>
      </c>
      <c r="D193" s="110"/>
      <c r="E193" s="111" t="str">
        <f>IFERROR(VLOOKUP($B193,'RoC1'!$A$1:$B$160,2,0),"0")</f>
        <v>0</v>
      </c>
      <c r="F193" s="112">
        <f>IFERROR(VLOOKUP(E193,'RoC1'!$B$1:$C$160,2,0),0)</f>
        <v>0</v>
      </c>
      <c r="G193" s="111" t="str">
        <f>IFERROR(VLOOKUP($B193,'RoC2'!$A$1:$B$161,2,0),"0")</f>
        <v>0</v>
      </c>
      <c r="H193" s="112">
        <f>IFERROR(VLOOKUP(G193,'RoC2'!$B$1:$C$161,2,0),0)</f>
        <v>0</v>
      </c>
      <c r="I193" s="111">
        <f>IFERROR(VLOOKUP($B193,'RoC3'!$A$1:$B$161,2,0),0)</f>
        <v>0</v>
      </c>
      <c r="J193" s="112">
        <f>IFERROR(VLOOKUP(I193,'RoC3'!$B$1:$C$161,2,0),0)</f>
        <v>0</v>
      </c>
      <c r="K193" s="111">
        <f>IFERROR(VLOOKUP($B193,'RoC4'!$A$1:$B$161,2,0),0)</f>
        <v>0</v>
      </c>
      <c r="L193" s="112">
        <f>IFERROR(VLOOKUP(K193,'RoC4'!$B$1:$C$161,2,0),0)</f>
        <v>0</v>
      </c>
      <c r="M193" s="111">
        <f>IFERROR(VLOOKUP($B193,'RoC5'!$A$1:$B$161,2,0),0)</f>
        <v>0</v>
      </c>
      <c r="N193" s="112">
        <f>IFERROR(VLOOKUP(M193,'RoC5'!$B$1:$C$161,2,0),0)</f>
        <v>0</v>
      </c>
      <c r="O193" s="111">
        <f>IFERROR(VLOOKUP($B193,'RoC6'!$A$1:$B$161,2,0),0)</f>
        <v>0</v>
      </c>
      <c r="P193" s="112">
        <f>IFERROR(VLOOKUP(O193,'RoC6'!$B$1:$C$161,2,0),0)</f>
        <v>0</v>
      </c>
      <c r="Q193" s="111">
        <f>IFERROR(VLOOKUP($B193,'RoC7'!$A$1:$B$161,2,0),0)</f>
        <v>0</v>
      </c>
      <c r="R193" s="112">
        <f>IFERROR(VLOOKUP(Q193,'RoC7'!$B$1:$C$161,2,0),0)</f>
        <v>0</v>
      </c>
      <c r="S193" s="111">
        <f>IFERROR(VLOOKUP($B193,'RoC8'!$A$1:$B$161,2,0),0)</f>
        <v>0</v>
      </c>
      <c r="T193" s="112">
        <f>IFERROR(VLOOKUP(S193,'RoC8'!$B$1:$C$161,2,0),0)</f>
        <v>0</v>
      </c>
      <c r="U193" s="111">
        <f>IFERROR(VLOOKUP($B193,'RoC9'!$A$1:$B$161,2,0),0)</f>
        <v>0</v>
      </c>
      <c r="V193" s="112">
        <f>IFERROR(VLOOKUP(U193,'RoC9'!$B$1:$C$161,2,0),0)</f>
        <v>0</v>
      </c>
      <c r="W193" s="111">
        <f>IFERROR(VLOOKUP($B193,'RoC10'!$A$1:$B$161,2,0),0)</f>
        <v>0</v>
      </c>
      <c r="X193" s="112">
        <f>IFERROR(VLOOKUP(W193,'RoC10'!$B$1:$C$161,2,0),0)</f>
        <v>0</v>
      </c>
      <c r="Y193" s="111">
        <f>IFERROR(VLOOKUP($B193,'RoC11'!$A$1:$B$161,2,0),0)</f>
        <v>0</v>
      </c>
      <c r="Z193" s="112">
        <f>IFERROR(VLOOKUP(Y193,'RoC11'!$B$1:$C$161,2,0),0)</f>
        <v>0</v>
      </c>
      <c r="AA193" s="55">
        <f>IFERROR(VLOOKUP($B193,'RoC12'!$A$1:$B$161,2,0),0)</f>
        <v>0</v>
      </c>
      <c r="AB193" s="58">
        <f>IFERROR(VLOOKUP(AA193,'RoC12'!$B$1:$C$161,2,0),0)</f>
        <v>0</v>
      </c>
      <c r="AC193" s="55">
        <f>IFERROR(VLOOKUP($B193,'RoC13'!$A$1:$B$161,2,0),0)</f>
        <v>0</v>
      </c>
      <c r="AD193" s="58">
        <f>IFERROR(VLOOKUP(AC193,'RoC13'!$B$1:$C$161,2,0),0)</f>
        <v>0</v>
      </c>
      <c r="AE193" s="33"/>
      <c r="AF193" s="51">
        <f t="shared" si="3"/>
        <v>0</v>
      </c>
      <c r="AG193" s="112">
        <f>IFERROR(VLOOKUP($AE193,'RoC1'!$A$1:$C$160,3,0),0)</f>
        <v>0</v>
      </c>
      <c r="AH193" s="112">
        <f>IFERROR(VLOOKUP($AE193,'RoC2'!$A$1:$C$160,3,0),0)</f>
        <v>0</v>
      </c>
      <c r="AI193" s="112">
        <f>IFERROR(VLOOKUP($AE193,'RoC3'!$A$1:$C$160,3,0),0)</f>
        <v>0</v>
      </c>
      <c r="AJ193" s="112">
        <f>IFERROR(VLOOKUP($AE193,'RoC4'!$A$1:$C$160,3,0),0)</f>
        <v>0</v>
      </c>
      <c r="AK193" s="112">
        <f>IFERROR(VLOOKUP($AE193,'RoC5'!$A$1:$C$160,3,0),0)</f>
        <v>0</v>
      </c>
      <c r="AL193" s="112">
        <f>IFERROR(VLOOKUP($AE193,'RoC6'!$A$1:$C$160,3,0),0)</f>
        <v>0</v>
      </c>
      <c r="AM193" s="112">
        <f>IFERROR(VLOOKUP($AE193,'RoC7'!$A$1:$C$160,3,0),0)</f>
        <v>0</v>
      </c>
      <c r="AN193" s="112">
        <f>IFERROR(VLOOKUP($AE193,'RoC8'!$A$1:$C$160,3,0),0)</f>
        <v>0</v>
      </c>
      <c r="AO193" s="112">
        <f>IFERROR(VLOOKUP($AE193,'RoC9'!$A$1:$C$160,3,0),0)</f>
        <v>0</v>
      </c>
      <c r="AP193" s="112">
        <f>IFERROR(VLOOKUP($AE193,'RoC10'!$A$1:$C$160,3,0),0)</f>
        <v>0</v>
      </c>
      <c r="AQ193" s="112">
        <f>IFERROR(VLOOKUP($AE193,'RoC11'!$A$1:$C$160,3,0),0)</f>
        <v>0</v>
      </c>
      <c r="AR193" s="58">
        <f>IFERROR(VLOOKUP($AE193,'RoC12'!$A$1:$C$160,3,0),0)</f>
        <v>0</v>
      </c>
      <c r="AS193" s="58">
        <f>IFERROR(VLOOKUP($AE193,'RoC13'!$A$1:$C$160,3,0),0)</f>
        <v>0</v>
      </c>
    </row>
    <row r="194" ht="15.75" customHeight="1">
      <c r="A194" s="41">
        <f t="shared" si="1"/>
        <v>193</v>
      </c>
      <c r="B194" s="33"/>
      <c r="C194" s="51">
        <v>0.0</v>
      </c>
      <c r="D194" s="110"/>
      <c r="E194" s="111" t="str">
        <f>IFERROR(VLOOKUP($B194,'RoC1'!$A$1:$B$160,2,0),"0")</f>
        <v>0</v>
      </c>
      <c r="F194" s="112">
        <f>IFERROR(VLOOKUP(E194,'RoC1'!$B$1:$C$160,2,0),0)</f>
        <v>0</v>
      </c>
      <c r="G194" s="111" t="str">
        <f>IFERROR(VLOOKUP($B194,'RoC2'!$A$1:$B$161,2,0),"0")</f>
        <v>0</v>
      </c>
      <c r="H194" s="112">
        <f>IFERROR(VLOOKUP(G194,'RoC2'!$B$1:$C$161,2,0),0)</f>
        <v>0</v>
      </c>
      <c r="I194" s="111">
        <f>IFERROR(VLOOKUP($B194,'RoC3'!$A$1:$B$161,2,0),0)</f>
        <v>0</v>
      </c>
      <c r="J194" s="112">
        <f>IFERROR(VLOOKUP(I194,'RoC3'!$B$1:$C$161,2,0),0)</f>
        <v>0</v>
      </c>
      <c r="K194" s="111">
        <f>IFERROR(VLOOKUP($B194,'RoC4'!$A$1:$B$161,2,0),0)</f>
        <v>0</v>
      </c>
      <c r="L194" s="112">
        <f>IFERROR(VLOOKUP(K194,'RoC4'!$B$1:$C$161,2,0),0)</f>
        <v>0</v>
      </c>
      <c r="M194" s="111">
        <f>IFERROR(VLOOKUP($B194,'RoC5'!$A$1:$B$161,2,0),0)</f>
        <v>0</v>
      </c>
      <c r="N194" s="112">
        <f>IFERROR(VLOOKUP(M194,'RoC5'!$B$1:$C$161,2,0),0)</f>
        <v>0</v>
      </c>
      <c r="O194" s="111">
        <f>IFERROR(VLOOKUP($B194,'RoC6'!$A$1:$B$161,2,0),0)</f>
        <v>0</v>
      </c>
      <c r="P194" s="112">
        <f>IFERROR(VLOOKUP(O194,'RoC6'!$B$1:$C$161,2,0),0)</f>
        <v>0</v>
      </c>
      <c r="Q194" s="111">
        <f>IFERROR(VLOOKUP($B194,'RoC7'!$A$1:$B$161,2,0),0)</f>
        <v>0</v>
      </c>
      <c r="R194" s="112">
        <f>IFERROR(VLOOKUP(Q194,'RoC7'!$B$1:$C$161,2,0),0)</f>
        <v>0</v>
      </c>
      <c r="S194" s="111">
        <f>IFERROR(VLOOKUP($B194,'RoC8'!$A$1:$B$161,2,0),0)</f>
        <v>0</v>
      </c>
      <c r="T194" s="112">
        <f>IFERROR(VLOOKUP(S194,'RoC8'!$B$1:$C$161,2,0),0)</f>
        <v>0</v>
      </c>
      <c r="U194" s="111">
        <f>IFERROR(VLOOKUP($B194,'RoC9'!$A$1:$B$161,2,0),0)</f>
        <v>0</v>
      </c>
      <c r="V194" s="112">
        <f>IFERROR(VLOOKUP(U194,'RoC9'!$B$1:$C$161,2,0),0)</f>
        <v>0</v>
      </c>
      <c r="W194" s="111">
        <f>IFERROR(VLOOKUP($B194,'RoC10'!$A$1:$B$161,2,0),0)</f>
        <v>0</v>
      </c>
      <c r="X194" s="112">
        <f>IFERROR(VLOOKUP(W194,'RoC10'!$B$1:$C$161,2,0),0)</f>
        <v>0</v>
      </c>
      <c r="Y194" s="111">
        <f>IFERROR(VLOOKUP($B194,'RoC11'!$A$1:$B$161,2,0),0)</f>
        <v>0</v>
      </c>
      <c r="Z194" s="112">
        <f>IFERROR(VLOOKUP(Y194,'RoC11'!$B$1:$C$161,2,0),0)</f>
        <v>0</v>
      </c>
      <c r="AA194" s="55">
        <f>IFERROR(VLOOKUP($B194,'RoC12'!$A$1:$B$161,2,0),0)</f>
        <v>0</v>
      </c>
      <c r="AB194" s="58">
        <f>IFERROR(VLOOKUP(AA194,'RoC12'!$B$1:$C$161,2,0),0)</f>
        <v>0</v>
      </c>
      <c r="AC194" s="55">
        <f>IFERROR(VLOOKUP($B194,'RoC13'!$A$1:$B$161,2,0),0)</f>
        <v>0</v>
      </c>
      <c r="AD194" s="58">
        <f>IFERROR(VLOOKUP(AC194,'RoC13'!$B$1:$C$161,2,0),0)</f>
        <v>0</v>
      </c>
      <c r="AE194" s="33"/>
      <c r="AF194" s="51">
        <f t="shared" si="3"/>
        <v>0</v>
      </c>
      <c r="AG194" s="112">
        <f>IFERROR(VLOOKUP($AE194,'RoC1'!$A$1:$C$160,3,0),0)</f>
        <v>0</v>
      </c>
      <c r="AH194" s="112">
        <f>IFERROR(VLOOKUP($AE194,'RoC2'!$A$1:$C$160,3,0),0)</f>
        <v>0</v>
      </c>
      <c r="AI194" s="112">
        <f>IFERROR(VLOOKUP($AE194,'RoC3'!$A$1:$C$160,3,0),0)</f>
        <v>0</v>
      </c>
      <c r="AJ194" s="112">
        <f>IFERROR(VLOOKUP($AE194,'RoC4'!$A$1:$C$160,3,0),0)</f>
        <v>0</v>
      </c>
      <c r="AK194" s="112">
        <f>IFERROR(VLOOKUP($AE194,'RoC5'!$A$1:$C$160,3,0),0)</f>
        <v>0</v>
      </c>
      <c r="AL194" s="112">
        <f>IFERROR(VLOOKUP($AE194,'RoC6'!$A$1:$C$160,3,0),0)</f>
        <v>0</v>
      </c>
      <c r="AM194" s="112">
        <f>IFERROR(VLOOKUP($AE194,'RoC7'!$A$1:$C$160,3,0),0)</f>
        <v>0</v>
      </c>
      <c r="AN194" s="112">
        <f>IFERROR(VLOOKUP($AE194,'RoC8'!$A$1:$C$160,3,0),0)</f>
        <v>0</v>
      </c>
      <c r="AO194" s="112">
        <f>IFERROR(VLOOKUP($AE194,'RoC9'!$A$1:$C$160,3,0),0)</f>
        <v>0</v>
      </c>
      <c r="AP194" s="112">
        <f>IFERROR(VLOOKUP($AE194,'RoC10'!$A$1:$C$160,3,0),0)</f>
        <v>0</v>
      </c>
      <c r="AQ194" s="112">
        <f>IFERROR(VLOOKUP($AE194,'RoC11'!$A$1:$C$160,3,0),0)</f>
        <v>0</v>
      </c>
      <c r="AR194" s="58">
        <f>IFERROR(VLOOKUP($AE194,'RoC12'!$A$1:$C$160,3,0),0)</f>
        <v>0</v>
      </c>
      <c r="AS194" s="58">
        <f>IFERROR(VLOOKUP($AE194,'RoC13'!$A$1:$C$160,3,0),0)</f>
        <v>0</v>
      </c>
    </row>
    <row r="195" ht="15.75" customHeight="1">
      <c r="A195" s="41">
        <f t="shared" si="1"/>
        <v>194</v>
      </c>
      <c r="B195" s="33"/>
      <c r="C195" s="51">
        <v>0.0</v>
      </c>
      <c r="D195" s="110"/>
      <c r="E195" s="111" t="str">
        <f>IFERROR(VLOOKUP($B195,'RoC1'!$A$1:$B$160,2,0),"0")</f>
        <v>0</v>
      </c>
      <c r="F195" s="112">
        <f>IFERROR(VLOOKUP(E195,'RoC1'!$B$1:$C$160,2,0),0)</f>
        <v>0</v>
      </c>
      <c r="G195" s="111" t="str">
        <f>IFERROR(VLOOKUP($B195,'RoC2'!$A$1:$B$161,2,0),"0")</f>
        <v>0</v>
      </c>
      <c r="H195" s="112">
        <f>IFERROR(VLOOKUP(G195,'RoC2'!$B$1:$C$161,2,0),0)</f>
        <v>0</v>
      </c>
      <c r="I195" s="111">
        <f>IFERROR(VLOOKUP($B195,'RoC3'!$A$1:$B$161,2,0),0)</f>
        <v>0</v>
      </c>
      <c r="J195" s="112">
        <f>IFERROR(VLOOKUP(I195,'RoC3'!$B$1:$C$161,2,0),0)</f>
        <v>0</v>
      </c>
      <c r="K195" s="111">
        <f>IFERROR(VLOOKUP($B195,'RoC4'!$A$1:$B$161,2,0),0)</f>
        <v>0</v>
      </c>
      <c r="L195" s="112">
        <f>IFERROR(VLOOKUP(K195,'RoC4'!$B$1:$C$161,2,0),0)</f>
        <v>0</v>
      </c>
      <c r="M195" s="111">
        <f>IFERROR(VLOOKUP($B195,'RoC5'!$A$1:$B$161,2,0),0)</f>
        <v>0</v>
      </c>
      <c r="N195" s="112">
        <f>IFERROR(VLOOKUP(M195,'RoC5'!$B$1:$C$161,2,0),0)</f>
        <v>0</v>
      </c>
      <c r="O195" s="111">
        <f>IFERROR(VLOOKUP($B195,'RoC6'!$A$1:$B$161,2,0),0)</f>
        <v>0</v>
      </c>
      <c r="P195" s="112">
        <f>IFERROR(VLOOKUP(O195,'RoC6'!$B$1:$C$161,2,0),0)</f>
        <v>0</v>
      </c>
      <c r="Q195" s="111">
        <f>IFERROR(VLOOKUP($B195,'RoC7'!$A$1:$B$161,2,0),0)</f>
        <v>0</v>
      </c>
      <c r="R195" s="112">
        <f>IFERROR(VLOOKUP(Q195,'RoC7'!$B$1:$C$161,2,0),0)</f>
        <v>0</v>
      </c>
      <c r="S195" s="111">
        <f>IFERROR(VLOOKUP($B195,'RoC8'!$A$1:$B$161,2,0),0)</f>
        <v>0</v>
      </c>
      <c r="T195" s="112">
        <f>IFERROR(VLOOKUP(S195,'RoC8'!$B$1:$C$161,2,0),0)</f>
        <v>0</v>
      </c>
      <c r="U195" s="111">
        <f>IFERROR(VLOOKUP($B195,'RoC9'!$A$1:$B$161,2,0),0)</f>
        <v>0</v>
      </c>
      <c r="V195" s="112">
        <f>IFERROR(VLOOKUP(U195,'RoC9'!$B$1:$C$161,2,0),0)</f>
        <v>0</v>
      </c>
      <c r="W195" s="111">
        <f>IFERROR(VLOOKUP($B195,'RoC10'!$A$1:$B$161,2,0),0)</f>
        <v>0</v>
      </c>
      <c r="X195" s="112">
        <f>IFERROR(VLOOKUP(W195,'RoC10'!$B$1:$C$161,2,0),0)</f>
        <v>0</v>
      </c>
      <c r="Y195" s="111">
        <f>IFERROR(VLOOKUP($B195,'RoC11'!$A$1:$B$161,2,0),0)</f>
        <v>0</v>
      </c>
      <c r="Z195" s="112">
        <f>IFERROR(VLOOKUP(Y195,'RoC11'!$B$1:$C$161,2,0),0)</f>
        <v>0</v>
      </c>
      <c r="AA195" s="55">
        <f>IFERROR(VLOOKUP($B195,'RoC12'!$A$1:$B$161,2,0),0)</f>
        <v>0</v>
      </c>
      <c r="AB195" s="58">
        <f>IFERROR(VLOOKUP(AA195,'RoC12'!$B$1:$C$161,2,0),0)</f>
        <v>0</v>
      </c>
      <c r="AC195" s="55">
        <f>IFERROR(VLOOKUP($B195,'RoC13'!$A$1:$B$161,2,0),0)</f>
        <v>0</v>
      </c>
      <c r="AD195" s="58">
        <f>IFERROR(VLOOKUP(AC195,'RoC13'!$B$1:$C$161,2,0),0)</f>
        <v>0</v>
      </c>
      <c r="AE195" s="33"/>
      <c r="AF195" s="51">
        <f t="shared" si="3"/>
        <v>0</v>
      </c>
      <c r="AG195" s="112">
        <f>IFERROR(VLOOKUP($AE195,'RoC1'!$A$1:$C$160,3,0),0)</f>
        <v>0</v>
      </c>
      <c r="AH195" s="112">
        <f>IFERROR(VLOOKUP($AE195,'RoC2'!$A$1:$C$160,3,0),0)</f>
        <v>0</v>
      </c>
      <c r="AI195" s="112">
        <f>IFERROR(VLOOKUP($AE195,'RoC3'!$A$1:$C$160,3,0),0)</f>
        <v>0</v>
      </c>
      <c r="AJ195" s="112">
        <f>IFERROR(VLOOKUP($AE195,'RoC4'!$A$1:$C$160,3,0),0)</f>
        <v>0</v>
      </c>
      <c r="AK195" s="112">
        <f>IFERROR(VLOOKUP($AE195,'RoC5'!$A$1:$C$160,3,0),0)</f>
        <v>0</v>
      </c>
      <c r="AL195" s="112">
        <f>IFERROR(VLOOKUP($AE195,'RoC6'!$A$1:$C$160,3,0),0)</f>
        <v>0</v>
      </c>
      <c r="AM195" s="112">
        <f>IFERROR(VLOOKUP($AE195,'RoC7'!$A$1:$C$160,3,0),0)</f>
        <v>0</v>
      </c>
      <c r="AN195" s="112">
        <f>IFERROR(VLOOKUP($AE195,'RoC8'!$A$1:$C$160,3,0),0)</f>
        <v>0</v>
      </c>
      <c r="AO195" s="112">
        <f>IFERROR(VLOOKUP($AE195,'RoC9'!$A$1:$C$160,3,0),0)</f>
        <v>0</v>
      </c>
      <c r="AP195" s="112">
        <f>IFERROR(VLOOKUP($AE195,'RoC10'!$A$1:$C$160,3,0),0)</f>
        <v>0</v>
      </c>
      <c r="AQ195" s="112">
        <f>IFERROR(VLOOKUP($AE195,'RoC11'!$A$1:$C$160,3,0),0)</f>
        <v>0</v>
      </c>
      <c r="AR195" s="58">
        <f>IFERROR(VLOOKUP($AE195,'RoC12'!$A$1:$C$160,3,0),0)</f>
        <v>0</v>
      </c>
      <c r="AS195" s="58">
        <f>IFERROR(VLOOKUP($AE195,'RoC13'!$A$1:$C$160,3,0),0)</f>
        <v>0</v>
      </c>
    </row>
    <row r="196" ht="15.75" customHeight="1">
      <c r="A196" s="41">
        <f t="shared" si="1"/>
        <v>195</v>
      </c>
      <c r="B196" s="33"/>
      <c r="C196" s="51">
        <v>0.0</v>
      </c>
      <c r="D196" s="110"/>
      <c r="E196" s="111" t="str">
        <f>IFERROR(VLOOKUP($B196,'RoC1'!$A$1:$B$160,2,0),"0")</f>
        <v>0</v>
      </c>
      <c r="F196" s="112">
        <f>IFERROR(VLOOKUP(E196,'RoC1'!$B$1:$C$160,2,0),0)</f>
        <v>0</v>
      </c>
      <c r="G196" s="111" t="str">
        <f>IFERROR(VLOOKUP($B196,'RoC2'!$A$1:$B$161,2,0),"0")</f>
        <v>0</v>
      </c>
      <c r="H196" s="112">
        <f>IFERROR(VLOOKUP(G196,'RoC2'!$B$1:$C$161,2,0),0)</f>
        <v>0</v>
      </c>
      <c r="I196" s="111">
        <f>IFERROR(VLOOKUP($B196,'RoC3'!$A$1:$B$161,2,0),0)</f>
        <v>0</v>
      </c>
      <c r="J196" s="112">
        <f>IFERROR(VLOOKUP(I196,'RoC3'!$B$1:$C$161,2,0),0)</f>
        <v>0</v>
      </c>
      <c r="K196" s="111">
        <f>IFERROR(VLOOKUP($B196,'RoC4'!$A$1:$B$161,2,0),0)</f>
        <v>0</v>
      </c>
      <c r="L196" s="112">
        <f>IFERROR(VLOOKUP(K196,'RoC4'!$B$1:$C$161,2,0),0)</f>
        <v>0</v>
      </c>
      <c r="M196" s="111">
        <f>IFERROR(VLOOKUP($B196,'RoC5'!$A$1:$B$161,2,0),0)</f>
        <v>0</v>
      </c>
      <c r="N196" s="112">
        <f>IFERROR(VLOOKUP(M196,'RoC5'!$B$1:$C$161,2,0),0)</f>
        <v>0</v>
      </c>
      <c r="O196" s="111">
        <f>IFERROR(VLOOKUP($B196,'RoC6'!$A$1:$B$161,2,0),0)</f>
        <v>0</v>
      </c>
      <c r="P196" s="112">
        <f>IFERROR(VLOOKUP(O196,'RoC6'!$B$1:$C$161,2,0),0)</f>
        <v>0</v>
      </c>
      <c r="Q196" s="111">
        <f>IFERROR(VLOOKUP($B196,'RoC7'!$A$1:$B$161,2,0),0)</f>
        <v>0</v>
      </c>
      <c r="R196" s="112">
        <f>IFERROR(VLOOKUP(Q196,'RoC7'!$B$1:$C$161,2,0),0)</f>
        <v>0</v>
      </c>
      <c r="S196" s="111">
        <f>IFERROR(VLOOKUP($B196,'RoC8'!$A$1:$B$161,2,0),0)</f>
        <v>0</v>
      </c>
      <c r="T196" s="112">
        <f>IFERROR(VLOOKUP(S196,'RoC8'!$B$1:$C$161,2,0),0)</f>
        <v>0</v>
      </c>
      <c r="U196" s="111">
        <f>IFERROR(VLOOKUP($B196,'RoC9'!$A$1:$B$161,2,0),0)</f>
        <v>0</v>
      </c>
      <c r="V196" s="112">
        <f>IFERROR(VLOOKUP(U196,'RoC9'!$B$1:$C$161,2,0),0)</f>
        <v>0</v>
      </c>
      <c r="W196" s="111">
        <f>IFERROR(VLOOKUP($B196,'RoC10'!$A$1:$B$161,2,0),0)</f>
        <v>0</v>
      </c>
      <c r="X196" s="112">
        <f>IFERROR(VLOOKUP(W196,'RoC10'!$B$1:$C$161,2,0),0)</f>
        <v>0</v>
      </c>
      <c r="Y196" s="111">
        <f>IFERROR(VLOOKUP($B196,'RoC11'!$A$1:$B$161,2,0),0)</f>
        <v>0</v>
      </c>
      <c r="Z196" s="112">
        <f>IFERROR(VLOOKUP(Y196,'RoC11'!$B$1:$C$161,2,0),0)</f>
        <v>0</v>
      </c>
      <c r="AA196" s="55">
        <f>IFERROR(VLOOKUP($B196,'RoC12'!$A$1:$B$161,2,0),0)</f>
        <v>0</v>
      </c>
      <c r="AB196" s="58">
        <f>IFERROR(VLOOKUP(AA196,'RoC12'!$B$1:$C$161,2,0),0)</f>
        <v>0</v>
      </c>
      <c r="AC196" s="55">
        <f>IFERROR(VLOOKUP($B196,'RoC13'!$A$1:$B$161,2,0),0)</f>
        <v>0</v>
      </c>
      <c r="AD196" s="58">
        <f>IFERROR(VLOOKUP(AC196,'RoC13'!$B$1:$C$161,2,0),0)</f>
        <v>0</v>
      </c>
      <c r="AE196" s="33"/>
      <c r="AF196" s="51">
        <f t="shared" si="3"/>
        <v>0</v>
      </c>
      <c r="AG196" s="112">
        <f>IFERROR(VLOOKUP($AE196,'RoC1'!$A$1:$C$160,3,0),0)</f>
        <v>0</v>
      </c>
      <c r="AH196" s="112">
        <f>IFERROR(VLOOKUP($AE196,'RoC2'!$A$1:$C$160,3,0),0)</f>
        <v>0</v>
      </c>
      <c r="AI196" s="112">
        <f>IFERROR(VLOOKUP($AE196,'RoC3'!$A$1:$C$160,3,0),0)</f>
        <v>0</v>
      </c>
      <c r="AJ196" s="112">
        <f>IFERROR(VLOOKUP($AE196,'RoC4'!$A$1:$C$160,3,0),0)</f>
        <v>0</v>
      </c>
      <c r="AK196" s="112">
        <f>IFERROR(VLOOKUP($AE196,'RoC5'!$A$1:$C$160,3,0),0)</f>
        <v>0</v>
      </c>
      <c r="AL196" s="112">
        <f>IFERROR(VLOOKUP($AE196,'RoC6'!$A$1:$C$160,3,0),0)</f>
        <v>0</v>
      </c>
      <c r="AM196" s="112">
        <f>IFERROR(VLOOKUP($AE196,'RoC7'!$A$1:$C$160,3,0),0)</f>
        <v>0</v>
      </c>
      <c r="AN196" s="112">
        <f>IFERROR(VLOOKUP($AE196,'RoC8'!$A$1:$C$160,3,0),0)</f>
        <v>0</v>
      </c>
      <c r="AO196" s="112">
        <f>IFERROR(VLOOKUP($AE196,'RoC9'!$A$1:$C$160,3,0),0)</f>
        <v>0</v>
      </c>
      <c r="AP196" s="112">
        <f>IFERROR(VLOOKUP($AE196,'RoC10'!$A$1:$C$160,3,0),0)</f>
        <v>0</v>
      </c>
      <c r="AQ196" s="112">
        <f>IFERROR(VLOOKUP($AE196,'RoC11'!$A$1:$C$160,3,0),0)</f>
        <v>0</v>
      </c>
      <c r="AR196" s="58">
        <f>IFERROR(VLOOKUP($AE196,'RoC12'!$A$1:$C$160,3,0),0)</f>
        <v>0</v>
      </c>
      <c r="AS196" s="58">
        <f>IFERROR(VLOOKUP($AE196,'RoC13'!$A$1:$C$160,3,0),0)</f>
        <v>0</v>
      </c>
    </row>
    <row r="197" ht="15.75" customHeight="1">
      <c r="A197" s="41">
        <f t="shared" si="1"/>
        <v>196</v>
      </c>
      <c r="B197" s="33"/>
      <c r="C197" s="51">
        <v>0.0</v>
      </c>
      <c r="D197" s="110"/>
      <c r="E197" s="111" t="str">
        <f>IFERROR(VLOOKUP($B197,'RoC1'!$A$1:$B$160,2,0),"0")</f>
        <v>0</v>
      </c>
      <c r="F197" s="112">
        <f>IFERROR(VLOOKUP(E197,'RoC1'!$B$1:$C$160,2,0),0)</f>
        <v>0</v>
      </c>
      <c r="G197" s="111" t="str">
        <f>IFERROR(VLOOKUP($B197,'RoC2'!$A$1:$B$161,2,0),"0")</f>
        <v>0</v>
      </c>
      <c r="H197" s="112">
        <f>IFERROR(VLOOKUP(G197,'RoC2'!$B$1:$C$161,2,0),0)</f>
        <v>0</v>
      </c>
      <c r="I197" s="111">
        <f>IFERROR(VLOOKUP($B197,'RoC3'!$A$1:$B$161,2,0),0)</f>
        <v>0</v>
      </c>
      <c r="J197" s="112">
        <f>IFERROR(VLOOKUP(I197,'RoC3'!$B$1:$C$161,2,0),0)</f>
        <v>0</v>
      </c>
      <c r="K197" s="111">
        <f>IFERROR(VLOOKUP($B197,'RoC4'!$A$1:$B$161,2,0),0)</f>
        <v>0</v>
      </c>
      <c r="L197" s="112">
        <f>IFERROR(VLOOKUP(K197,'RoC4'!$B$1:$C$161,2,0),0)</f>
        <v>0</v>
      </c>
      <c r="M197" s="111">
        <f>IFERROR(VLOOKUP($B197,'RoC5'!$A$1:$B$161,2,0),0)</f>
        <v>0</v>
      </c>
      <c r="N197" s="112">
        <f>IFERROR(VLOOKUP(M197,'RoC5'!$B$1:$C$161,2,0),0)</f>
        <v>0</v>
      </c>
      <c r="O197" s="111">
        <f>IFERROR(VLOOKUP($B197,'RoC6'!$A$1:$B$161,2,0),0)</f>
        <v>0</v>
      </c>
      <c r="P197" s="112">
        <f>IFERROR(VLOOKUP(O197,'RoC6'!$B$1:$C$161,2,0),0)</f>
        <v>0</v>
      </c>
      <c r="Q197" s="111">
        <f>IFERROR(VLOOKUP($B197,'RoC7'!$A$1:$B$161,2,0),0)</f>
        <v>0</v>
      </c>
      <c r="R197" s="112">
        <f>IFERROR(VLOOKUP(Q197,'RoC7'!$B$1:$C$161,2,0),0)</f>
        <v>0</v>
      </c>
      <c r="S197" s="111">
        <f>IFERROR(VLOOKUP($B197,'RoC8'!$A$1:$B$161,2,0),0)</f>
        <v>0</v>
      </c>
      <c r="T197" s="112">
        <f>IFERROR(VLOOKUP(S197,'RoC8'!$B$1:$C$161,2,0),0)</f>
        <v>0</v>
      </c>
      <c r="U197" s="111">
        <f>IFERROR(VLOOKUP($B197,'RoC9'!$A$1:$B$161,2,0),0)</f>
        <v>0</v>
      </c>
      <c r="V197" s="112">
        <f>IFERROR(VLOOKUP(U197,'RoC9'!$B$1:$C$161,2,0),0)</f>
        <v>0</v>
      </c>
      <c r="W197" s="111">
        <f>IFERROR(VLOOKUP($B197,'RoC10'!$A$1:$B$161,2,0),0)</f>
        <v>0</v>
      </c>
      <c r="X197" s="112">
        <f>IFERROR(VLOOKUP(W197,'RoC10'!$B$1:$C$161,2,0),0)</f>
        <v>0</v>
      </c>
      <c r="Y197" s="111">
        <f>IFERROR(VLOOKUP($B197,'RoC11'!$A$1:$B$161,2,0),0)</f>
        <v>0</v>
      </c>
      <c r="Z197" s="112">
        <f>IFERROR(VLOOKUP(Y197,'RoC11'!$B$1:$C$161,2,0),0)</f>
        <v>0</v>
      </c>
      <c r="AA197" s="55">
        <f>IFERROR(VLOOKUP($B197,'RoC12'!$A$1:$B$161,2,0),0)</f>
        <v>0</v>
      </c>
      <c r="AB197" s="58">
        <f>IFERROR(VLOOKUP(AA197,'RoC12'!$B$1:$C$161,2,0),0)</f>
        <v>0</v>
      </c>
      <c r="AC197" s="55">
        <f>IFERROR(VLOOKUP($B197,'RoC13'!$A$1:$B$161,2,0),0)</f>
        <v>0</v>
      </c>
      <c r="AD197" s="58">
        <f>IFERROR(VLOOKUP(AC197,'RoC13'!$B$1:$C$161,2,0),0)</f>
        <v>0</v>
      </c>
      <c r="AE197" s="33"/>
      <c r="AF197" s="51">
        <f t="shared" si="3"/>
        <v>0</v>
      </c>
      <c r="AG197" s="112">
        <f>IFERROR(VLOOKUP($AE197,'RoC1'!$A$1:$C$160,3,0),0)</f>
        <v>0</v>
      </c>
      <c r="AH197" s="112">
        <f>IFERROR(VLOOKUP($AE197,'RoC2'!$A$1:$C$160,3,0),0)</f>
        <v>0</v>
      </c>
      <c r="AI197" s="112">
        <f>IFERROR(VLOOKUP($AE197,'RoC3'!$A$1:$C$160,3,0),0)</f>
        <v>0</v>
      </c>
      <c r="AJ197" s="112">
        <f>IFERROR(VLOOKUP($AE197,'RoC4'!$A$1:$C$160,3,0),0)</f>
        <v>0</v>
      </c>
      <c r="AK197" s="112">
        <f>IFERROR(VLOOKUP($AE197,'RoC5'!$A$1:$C$160,3,0),0)</f>
        <v>0</v>
      </c>
      <c r="AL197" s="112">
        <f>IFERROR(VLOOKUP($AE197,'RoC6'!$A$1:$C$160,3,0),0)</f>
        <v>0</v>
      </c>
      <c r="AM197" s="112">
        <f>IFERROR(VLOOKUP($AE197,'RoC7'!$A$1:$C$160,3,0),0)</f>
        <v>0</v>
      </c>
      <c r="AN197" s="112">
        <f>IFERROR(VLOOKUP($AE197,'RoC8'!$A$1:$C$160,3,0),0)</f>
        <v>0</v>
      </c>
      <c r="AO197" s="112">
        <f>IFERROR(VLOOKUP($AE197,'RoC9'!$A$1:$C$160,3,0),0)</f>
        <v>0</v>
      </c>
      <c r="AP197" s="112">
        <f>IFERROR(VLOOKUP($AE197,'RoC10'!$A$1:$C$160,3,0),0)</f>
        <v>0</v>
      </c>
      <c r="AQ197" s="112">
        <f>IFERROR(VLOOKUP($AE197,'RoC11'!$A$1:$C$160,3,0),0)</f>
        <v>0</v>
      </c>
      <c r="AR197" s="58">
        <f>IFERROR(VLOOKUP($AE197,'RoC12'!$A$1:$C$160,3,0),0)</f>
        <v>0</v>
      </c>
      <c r="AS197" s="58">
        <f>IFERROR(VLOOKUP($AE197,'RoC13'!$A$1:$C$160,3,0),0)</f>
        <v>0</v>
      </c>
    </row>
    <row r="198" ht="15.75" customHeight="1">
      <c r="A198" s="41">
        <f t="shared" si="1"/>
        <v>197</v>
      </c>
      <c r="B198" s="33"/>
      <c r="C198" s="51">
        <v>0.0</v>
      </c>
      <c r="D198" s="110"/>
      <c r="E198" s="111" t="str">
        <f>IFERROR(VLOOKUP($B198,'RoC1'!$A$1:$B$160,2,0),"0")</f>
        <v>0</v>
      </c>
      <c r="F198" s="112">
        <f>IFERROR(VLOOKUP(E198,'RoC1'!$B$1:$C$160,2,0),0)</f>
        <v>0</v>
      </c>
      <c r="G198" s="111" t="str">
        <f>IFERROR(VLOOKUP($B198,'RoC2'!$A$1:$B$161,2,0),"0")</f>
        <v>0</v>
      </c>
      <c r="H198" s="112">
        <f>IFERROR(VLOOKUP(G198,'RoC2'!$B$1:$C$161,2,0),0)</f>
        <v>0</v>
      </c>
      <c r="I198" s="111">
        <f>IFERROR(VLOOKUP($B198,'RoC3'!$A$1:$B$161,2,0),0)</f>
        <v>0</v>
      </c>
      <c r="J198" s="112">
        <f>IFERROR(VLOOKUP(I198,'RoC3'!$B$1:$C$161,2,0),0)</f>
        <v>0</v>
      </c>
      <c r="K198" s="111">
        <f>IFERROR(VLOOKUP($B198,'RoC4'!$A$1:$B$161,2,0),0)</f>
        <v>0</v>
      </c>
      <c r="L198" s="112">
        <f>IFERROR(VLOOKUP(K198,'RoC4'!$B$1:$C$161,2,0),0)</f>
        <v>0</v>
      </c>
      <c r="M198" s="111">
        <f>IFERROR(VLOOKUP($B198,'RoC5'!$A$1:$B$161,2,0),0)</f>
        <v>0</v>
      </c>
      <c r="N198" s="112">
        <f>IFERROR(VLOOKUP(M198,'RoC5'!$B$1:$C$161,2,0),0)</f>
        <v>0</v>
      </c>
      <c r="O198" s="111">
        <f>IFERROR(VLOOKUP($B198,'RoC6'!$A$1:$B$161,2,0),0)</f>
        <v>0</v>
      </c>
      <c r="P198" s="112">
        <f>IFERROR(VLOOKUP(O198,'RoC6'!$B$1:$C$161,2,0),0)</f>
        <v>0</v>
      </c>
      <c r="Q198" s="111">
        <f>IFERROR(VLOOKUP($B198,'RoC7'!$A$1:$B$161,2,0),0)</f>
        <v>0</v>
      </c>
      <c r="R198" s="112">
        <f>IFERROR(VLOOKUP(Q198,'RoC7'!$B$1:$C$161,2,0),0)</f>
        <v>0</v>
      </c>
      <c r="S198" s="111">
        <f>IFERROR(VLOOKUP($B198,'RoC8'!$A$1:$B$161,2,0),0)</f>
        <v>0</v>
      </c>
      <c r="T198" s="112">
        <f>IFERROR(VLOOKUP(S198,'RoC8'!$B$1:$C$161,2,0),0)</f>
        <v>0</v>
      </c>
      <c r="U198" s="111">
        <f>IFERROR(VLOOKUP($B198,'RoC9'!$A$1:$B$161,2,0),0)</f>
        <v>0</v>
      </c>
      <c r="V198" s="112">
        <f>IFERROR(VLOOKUP(U198,'RoC9'!$B$1:$C$161,2,0),0)</f>
        <v>0</v>
      </c>
      <c r="W198" s="111">
        <f>IFERROR(VLOOKUP($B198,'RoC10'!$A$1:$B$161,2,0),0)</f>
        <v>0</v>
      </c>
      <c r="X198" s="112">
        <f>IFERROR(VLOOKUP(W198,'RoC10'!$B$1:$C$161,2,0),0)</f>
        <v>0</v>
      </c>
      <c r="Y198" s="111">
        <f>IFERROR(VLOOKUP($B198,'RoC11'!$A$1:$B$161,2,0),0)</f>
        <v>0</v>
      </c>
      <c r="Z198" s="112">
        <f>IFERROR(VLOOKUP(Y198,'RoC11'!$B$1:$C$161,2,0),0)</f>
        <v>0</v>
      </c>
      <c r="AA198" s="55">
        <f>IFERROR(VLOOKUP($B198,'RoC12'!$A$1:$B$161,2,0),0)</f>
        <v>0</v>
      </c>
      <c r="AB198" s="58">
        <f>IFERROR(VLOOKUP(AA198,'RoC12'!$B$1:$C$161,2,0),0)</f>
        <v>0</v>
      </c>
      <c r="AC198" s="55">
        <f>IFERROR(VLOOKUP($B198,'RoC13'!$A$1:$B$161,2,0),0)</f>
        <v>0</v>
      </c>
      <c r="AD198" s="58">
        <f>IFERROR(VLOOKUP(AC198,'RoC13'!$B$1:$C$161,2,0),0)</f>
        <v>0</v>
      </c>
      <c r="AE198" s="33"/>
      <c r="AF198" s="51">
        <f t="shared" si="3"/>
        <v>0</v>
      </c>
      <c r="AG198" s="112">
        <f>IFERROR(VLOOKUP($AE198,'RoC1'!$A$1:$C$160,3,0),0)</f>
        <v>0</v>
      </c>
      <c r="AH198" s="112">
        <f>IFERROR(VLOOKUP($AE198,'RoC2'!$A$1:$C$160,3,0),0)</f>
        <v>0</v>
      </c>
      <c r="AI198" s="112">
        <f>IFERROR(VLOOKUP($AE198,'RoC3'!$A$1:$C$160,3,0),0)</f>
        <v>0</v>
      </c>
      <c r="AJ198" s="112">
        <f>IFERROR(VLOOKUP($AE198,'RoC4'!$A$1:$C$160,3,0),0)</f>
        <v>0</v>
      </c>
      <c r="AK198" s="112">
        <f>IFERROR(VLOOKUP($AE198,'RoC5'!$A$1:$C$160,3,0),0)</f>
        <v>0</v>
      </c>
      <c r="AL198" s="112">
        <f>IFERROR(VLOOKUP($AE198,'RoC6'!$A$1:$C$160,3,0),0)</f>
        <v>0</v>
      </c>
      <c r="AM198" s="112">
        <f>IFERROR(VLOOKUP($AE198,'RoC7'!$A$1:$C$160,3,0),0)</f>
        <v>0</v>
      </c>
      <c r="AN198" s="112">
        <f>IFERROR(VLOOKUP($AE198,'RoC8'!$A$1:$C$160,3,0),0)</f>
        <v>0</v>
      </c>
      <c r="AO198" s="112">
        <f>IFERROR(VLOOKUP($AE198,'RoC9'!$A$1:$C$160,3,0),0)</f>
        <v>0</v>
      </c>
      <c r="AP198" s="112">
        <f>IFERROR(VLOOKUP($AE198,'RoC10'!$A$1:$C$160,3,0),0)</f>
        <v>0</v>
      </c>
      <c r="AQ198" s="112">
        <f>IFERROR(VLOOKUP($AE198,'RoC11'!$A$1:$C$160,3,0),0)</f>
        <v>0</v>
      </c>
      <c r="AR198" s="58">
        <f>IFERROR(VLOOKUP($AE198,'RoC12'!$A$1:$C$160,3,0),0)</f>
        <v>0</v>
      </c>
      <c r="AS198" s="58">
        <f>IFERROR(VLOOKUP($AE198,'RoC13'!$A$1:$C$160,3,0),0)</f>
        <v>0</v>
      </c>
    </row>
    <row r="199" ht="15.75" customHeight="1">
      <c r="A199" s="41">
        <f t="shared" si="1"/>
        <v>198</v>
      </c>
      <c r="B199" s="33"/>
      <c r="C199" s="51">
        <v>0.0</v>
      </c>
      <c r="D199" s="110"/>
      <c r="E199" s="111" t="str">
        <f>IFERROR(VLOOKUP($B199,'RoC1'!$A$1:$B$160,2,0),"0")</f>
        <v>0</v>
      </c>
      <c r="F199" s="112">
        <f>IFERROR(VLOOKUP(E199,'RoC1'!$B$1:$C$160,2,0),0)</f>
        <v>0</v>
      </c>
      <c r="G199" s="111" t="str">
        <f>IFERROR(VLOOKUP($B199,'RoC2'!$A$1:$B$161,2,0),"0")</f>
        <v>0</v>
      </c>
      <c r="H199" s="112">
        <f>IFERROR(VLOOKUP(G199,'RoC2'!$B$1:$C$161,2,0),0)</f>
        <v>0</v>
      </c>
      <c r="I199" s="111">
        <f>IFERROR(VLOOKUP($B199,'RoC3'!$A$1:$B$161,2,0),0)</f>
        <v>0</v>
      </c>
      <c r="J199" s="112">
        <f>IFERROR(VLOOKUP(I199,'RoC3'!$B$1:$C$161,2,0),0)</f>
        <v>0</v>
      </c>
      <c r="K199" s="111">
        <f>IFERROR(VLOOKUP($B199,'RoC4'!$A$1:$B$161,2,0),0)</f>
        <v>0</v>
      </c>
      <c r="L199" s="112">
        <f>IFERROR(VLOOKUP(K199,'RoC4'!$B$1:$C$161,2,0),0)</f>
        <v>0</v>
      </c>
      <c r="M199" s="111">
        <f>IFERROR(VLOOKUP($B199,'RoC5'!$A$1:$B$161,2,0),0)</f>
        <v>0</v>
      </c>
      <c r="N199" s="112">
        <f>IFERROR(VLOOKUP(M199,'RoC5'!$B$1:$C$161,2,0),0)</f>
        <v>0</v>
      </c>
      <c r="O199" s="111">
        <f>IFERROR(VLOOKUP($B199,'RoC6'!$A$1:$B$161,2,0),0)</f>
        <v>0</v>
      </c>
      <c r="P199" s="112">
        <f>IFERROR(VLOOKUP(O199,'RoC6'!$B$1:$C$161,2,0),0)</f>
        <v>0</v>
      </c>
      <c r="Q199" s="111">
        <f>IFERROR(VLOOKUP($B199,'RoC7'!$A$1:$B$161,2,0),0)</f>
        <v>0</v>
      </c>
      <c r="R199" s="112">
        <f>IFERROR(VLOOKUP(Q199,'RoC7'!$B$1:$C$161,2,0),0)</f>
        <v>0</v>
      </c>
      <c r="S199" s="111">
        <f>IFERROR(VLOOKUP($B199,'RoC8'!$A$1:$B$161,2,0),0)</f>
        <v>0</v>
      </c>
      <c r="T199" s="112">
        <f>IFERROR(VLOOKUP(S199,'RoC8'!$B$1:$C$161,2,0),0)</f>
        <v>0</v>
      </c>
      <c r="U199" s="111">
        <f>IFERROR(VLOOKUP($B199,'RoC9'!$A$1:$B$161,2,0),0)</f>
        <v>0</v>
      </c>
      <c r="V199" s="112">
        <f>IFERROR(VLOOKUP(U199,'RoC9'!$B$1:$C$161,2,0),0)</f>
        <v>0</v>
      </c>
      <c r="W199" s="111">
        <f>IFERROR(VLOOKUP($B199,'RoC10'!$A$1:$B$161,2,0),0)</f>
        <v>0</v>
      </c>
      <c r="X199" s="112">
        <f>IFERROR(VLOOKUP(W199,'RoC10'!$B$1:$C$161,2,0),0)</f>
        <v>0</v>
      </c>
      <c r="Y199" s="111">
        <f>IFERROR(VLOOKUP($B199,'RoC11'!$A$1:$B$161,2,0),0)</f>
        <v>0</v>
      </c>
      <c r="Z199" s="112">
        <f>IFERROR(VLOOKUP(Y199,'RoC11'!$B$1:$C$161,2,0),0)</f>
        <v>0</v>
      </c>
      <c r="AA199" s="55">
        <f>IFERROR(VLOOKUP($B199,'RoC12'!$A$1:$B$161,2,0),0)</f>
        <v>0</v>
      </c>
      <c r="AB199" s="58">
        <f>IFERROR(VLOOKUP(AA199,'RoC12'!$B$1:$C$161,2,0),0)</f>
        <v>0</v>
      </c>
      <c r="AC199" s="55">
        <f>IFERROR(VLOOKUP($B199,'RoC13'!$A$1:$B$161,2,0),0)</f>
        <v>0</v>
      </c>
      <c r="AD199" s="58">
        <f>IFERROR(VLOOKUP(AC199,'RoC13'!$B$1:$C$161,2,0),0)</f>
        <v>0</v>
      </c>
      <c r="AE199" s="33"/>
      <c r="AF199" s="51">
        <f t="shared" si="3"/>
        <v>0</v>
      </c>
      <c r="AG199" s="112">
        <f>IFERROR(VLOOKUP($AE199,'RoC1'!$A$1:$C$160,3,0),0)</f>
        <v>0</v>
      </c>
      <c r="AH199" s="112">
        <f>IFERROR(VLOOKUP($AE199,'RoC2'!$A$1:$C$160,3,0),0)</f>
        <v>0</v>
      </c>
      <c r="AI199" s="112">
        <f>IFERROR(VLOOKUP($AE199,'RoC3'!$A$1:$C$160,3,0),0)</f>
        <v>0</v>
      </c>
      <c r="AJ199" s="112">
        <f>IFERROR(VLOOKUP($AE199,'RoC4'!$A$1:$C$160,3,0),0)</f>
        <v>0</v>
      </c>
      <c r="AK199" s="112">
        <f>IFERROR(VLOOKUP($AE199,'RoC5'!$A$1:$C$160,3,0),0)</f>
        <v>0</v>
      </c>
      <c r="AL199" s="112">
        <f>IFERROR(VLOOKUP($AE199,'RoC6'!$A$1:$C$160,3,0),0)</f>
        <v>0</v>
      </c>
      <c r="AM199" s="112">
        <f>IFERROR(VLOOKUP($AE199,'RoC7'!$A$1:$C$160,3,0),0)</f>
        <v>0</v>
      </c>
      <c r="AN199" s="112">
        <f>IFERROR(VLOOKUP($AE199,'RoC8'!$A$1:$C$160,3,0),0)</f>
        <v>0</v>
      </c>
      <c r="AO199" s="112">
        <f>IFERROR(VLOOKUP($AE199,'RoC9'!$A$1:$C$160,3,0),0)</f>
        <v>0</v>
      </c>
      <c r="AP199" s="112">
        <f>IFERROR(VLOOKUP($AE199,'RoC10'!$A$1:$C$160,3,0),0)</f>
        <v>0</v>
      </c>
      <c r="AQ199" s="112">
        <f>IFERROR(VLOOKUP($AE199,'RoC11'!$A$1:$C$160,3,0),0)</f>
        <v>0</v>
      </c>
      <c r="AR199" s="58">
        <f>IFERROR(VLOOKUP($AE199,'RoC12'!$A$1:$C$160,3,0),0)</f>
        <v>0</v>
      </c>
      <c r="AS199" s="58">
        <f>IFERROR(VLOOKUP($AE199,'RoC13'!$A$1:$C$160,3,0),0)</f>
        <v>0</v>
      </c>
    </row>
    <row r="200" ht="15.75" customHeight="1">
      <c r="A200" s="41">
        <f t="shared" si="1"/>
        <v>199</v>
      </c>
      <c r="B200" s="33"/>
      <c r="C200" s="51">
        <v>0.0</v>
      </c>
      <c r="D200" s="110"/>
      <c r="E200" s="111" t="str">
        <f>IFERROR(VLOOKUP($B200,'RoC1'!$A$1:$B$160,2,0),"0")</f>
        <v>0</v>
      </c>
      <c r="F200" s="112">
        <f>IFERROR(VLOOKUP(E200,'RoC1'!$B$1:$C$160,2,0),0)</f>
        <v>0</v>
      </c>
      <c r="G200" s="111" t="str">
        <f>IFERROR(VLOOKUP($B200,'RoC2'!$A$1:$B$161,2,0),"0")</f>
        <v>0</v>
      </c>
      <c r="H200" s="112">
        <f>IFERROR(VLOOKUP(G200,'RoC2'!$B$1:$C$161,2,0),0)</f>
        <v>0</v>
      </c>
      <c r="I200" s="111">
        <f>IFERROR(VLOOKUP($B200,'RoC3'!$A$1:$B$161,2,0),0)</f>
        <v>0</v>
      </c>
      <c r="J200" s="112">
        <f>IFERROR(VLOOKUP(I200,'RoC3'!$B$1:$C$161,2,0),0)</f>
        <v>0</v>
      </c>
      <c r="K200" s="111">
        <f>IFERROR(VLOOKUP($B200,'RoC4'!$A$1:$B$161,2,0),0)</f>
        <v>0</v>
      </c>
      <c r="L200" s="112">
        <f>IFERROR(VLOOKUP(K200,'RoC4'!$B$1:$C$161,2,0),0)</f>
        <v>0</v>
      </c>
      <c r="M200" s="111">
        <f>IFERROR(VLOOKUP($B200,'RoC5'!$A$1:$B$161,2,0),0)</f>
        <v>0</v>
      </c>
      <c r="N200" s="112">
        <f>IFERROR(VLOOKUP(M200,'RoC5'!$B$1:$C$161,2,0),0)</f>
        <v>0</v>
      </c>
      <c r="O200" s="111">
        <f>IFERROR(VLOOKUP($B200,'RoC6'!$A$1:$B$161,2,0),0)</f>
        <v>0</v>
      </c>
      <c r="P200" s="112">
        <f>IFERROR(VLOOKUP(O200,'RoC6'!$B$1:$C$161,2,0),0)</f>
        <v>0</v>
      </c>
      <c r="Q200" s="111">
        <f>IFERROR(VLOOKUP($B200,'RoC7'!$A$1:$B$161,2,0),0)</f>
        <v>0</v>
      </c>
      <c r="R200" s="112">
        <f>IFERROR(VLOOKUP(Q200,'RoC7'!$B$1:$C$161,2,0),0)</f>
        <v>0</v>
      </c>
      <c r="S200" s="111">
        <f>IFERROR(VLOOKUP($B200,'RoC8'!$A$1:$B$161,2,0),0)</f>
        <v>0</v>
      </c>
      <c r="T200" s="112">
        <f>IFERROR(VLOOKUP(S200,'RoC8'!$B$1:$C$161,2,0),0)</f>
        <v>0</v>
      </c>
      <c r="U200" s="111">
        <f>IFERROR(VLOOKUP($B200,'RoC9'!$A$1:$B$161,2,0),0)</f>
        <v>0</v>
      </c>
      <c r="V200" s="112">
        <f>IFERROR(VLOOKUP(U200,'RoC9'!$B$1:$C$161,2,0),0)</f>
        <v>0</v>
      </c>
      <c r="W200" s="111">
        <f>IFERROR(VLOOKUP($B200,'RoC10'!$A$1:$B$161,2,0),0)</f>
        <v>0</v>
      </c>
      <c r="X200" s="112">
        <f>IFERROR(VLOOKUP(W200,'RoC10'!$B$1:$C$161,2,0),0)</f>
        <v>0</v>
      </c>
      <c r="Y200" s="111">
        <f>IFERROR(VLOOKUP($B200,'RoC11'!$A$1:$B$161,2,0),0)</f>
        <v>0</v>
      </c>
      <c r="Z200" s="112">
        <f>IFERROR(VLOOKUP(Y200,'RoC11'!$B$1:$C$161,2,0),0)</f>
        <v>0</v>
      </c>
      <c r="AA200" s="55">
        <f>IFERROR(VLOOKUP($B200,'RoC12'!$A$1:$B$161,2,0),0)</f>
        <v>0</v>
      </c>
      <c r="AB200" s="58">
        <f>IFERROR(VLOOKUP(AA200,'RoC12'!$B$1:$C$161,2,0),0)</f>
        <v>0</v>
      </c>
      <c r="AC200" s="55">
        <f>IFERROR(VLOOKUP($B200,'RoC13'!$A$1:$B$161,2,0),0)</f>
        <v>0</v>
      </c>
      <c r="AD200" s="58">
        <f>IFERROR(VLOOKUP(AC200,'RoC13'!$B$1:$C$161,2,0),0)</f>
        <v>0</v>
      </c>
      <c r="AE200" s="33"/>
      <c r="AF200" s="51">
        <f t="shared" si="3"/>
        <v>0</v>
      </c>
      <c r="AG200" s="112">
        <f>IFERROR(VLOOKUP($AE200,'RoC1'!$A$1:$C$160,3,0),0)</f>
        <v>0</v>
      </c>
      <c r="AH200" s="112">
        <f>IFERROR(VLOOKUP($AE200,'RoC2'!$A$1:$C$160,3,0),0)</f>
        <v>0</v>
      </c>
      <c r="AI200" s="112">
        <f>IFERROR(VLOOKUP($AE200,'RoC3'!$A$1:$C$160,3,0),0)</f>
        <v>0</v>
      </c>
      <c r="AJ200" s="112">
        <f>IFERROR(VLOOKUP($AE200,'RoC4'!$A$1:$C$160,3,0),0)</f>
        <v>0</v>
      </c>
      <c r="AK200" s="112">
        <f>IFERROR(VLOOKUP($AE200,'RoC5'!$A$1:$C$160,3,0),0)</f>
        <v>0</v>
      </c>
      <c r="AL200" s="112">
        <f>IFERROR(VLOOKUP($AE200,'RoC6'!$A$1:$C$160,3,0),0)</f>
        <v>0</v>
      </c>
      <c r="AM200" s="112">
        <f>IFERROR(VLOOKUP($AE200,'RoC7'!$A$1:$C$160,3,0),0)</f>
        <v>0</v>
      </c>
      <c r="AN200" s="112">
        <f>IFERROR(VLOOKUP($AE200,'RoC8'!$A$1:$C$160,3,0),0)</f>
        <v>0</v>
      </c>
      <c r="AO200" s="112">
        <f>IFERROR(VLOOKUP($AE200,'RoC9'!$A$1:$C$160,3,0),0)</f>
        <v>0</v>
      </c>
      <c r="AP200" s="112">
        <f>IFERROR(VLOOKUP($AE200,'RoC10'!$A$1:$C$160,3,0),0)</f>
        <v>0</v>
      </c>
      <c r="AQ200" s="112">
        <f>IFERROR(VLOOKUP($AE200,'RoC11'!$A$1:$C$160,3,0),0)</f>
        <v>0</v>
      </c>
      <c r="AR200" s="58">
        <f>IFERROR(VLOOKUP($AE200,'RoC12'!$A$1:$C$160,3,0),0)</f>
        <v>0</v>
      </c>
      <c r="AS200" s="58">
        <f>IFERROR(VLOOKUP($AE200,'RoC13'!$A$1:$C$160,3,0),0)</f>
        <v>0</v>
      </c>
    </row>
    <row r="201" ht="15.75" customHeight="1">
      <c r="A201" s="41">
        <f t="shared" si="1"/>
        <v>200</v>
      </c>
      <c r="B201" s="33"/>
      <c r="C201" s="51">
        <v>0.0</v>
      </c>
      <c r="D201" s="110"/>
      <c r="E201" s="111" t="str">
        <f>IFERROR(VLOOKUP($B201,'RoC1'!$A$1:$B$160,2,0),"0")</f>
        <v>0</v>
      </c>
      <c r="F201" s="112">
        <f>IFERROR(VLOOKUP(E201,'RoC1'!$B$1:$C$160,2,0),0)</f>
        <v>0</v>
      </c>
      <c r="G201" s="111" t="str">
        <f>IFERROR(VLOOKUP($B201,'RoC2'!$A$1:$B$161,2,0),"0")</f>
        <v>0</v>
      </c>
      <c r="H201" s="112">
        <f>IFERROR(VLOOKUP(G201,'RoC2'!$B$1:$C$161,2,0),0)</f>
        <v>0</v>
      </c>
      <c r="I201" s="111">
        <f>IFERROR(VLOOKUP($B201,'RoC3'!$A$1:$B$161,2,0),0)</f>
        <v>0</v>
      </c>
      <c r="J201" s="112">
        <f>IFERROR(VLOOKUP(I201,'RoC3'!$B$1:$C$161,2,0),0)</f>
        <v>0</v>
      </c>
      <c r="K201" s="111">
        <f>IFERROR(VLOOKUP($B201,'RoC4'!$A$1:$B$161,2,0),0)</f>
        <v>0</v>
      </c>
      <c r="L201" s="112">
        <f>IFERROR(VLOOKUP(K201,'RoC4'!$B$1:$C$161,2,0),0)</f>
        <v>0</v>
      </c>
      <c r="M201" s="111">
        <f>IFERROR(VLOOKUP($B201,'RoC5'!$A$1:$B$161,2,0),0)</f>
        <v>0</v>
      </c>
      <c r="N201" s="112">
        <f>IFERROR(VLOOKUP(M201,'RoC5'!$B$1:$C$161,2,0),0)</f>
        <v>0</v>
      </c>
      <c r="O201" s="111">
        <f>IFERROR(VLOOKUP($B201,'RoC6'!$A$1:$B$161,2,0),0)</f>
        <v>0</v>
      </c>
      <c r="P201" s="112">
        <f>IFERROR(VLOOKUP(O201,'RoC6'!$B$1:$C$161,2,0),0)</f>
        <v>0</v>
      </c>
      <c r="Q201" s="111">
        <f>IFERROR(VLOOKUP($B201,'RoC7'!$A$1:$B$161,2,0),0)</f>
        <v>0</v>
      </c>
      <c r="R201" s="112">
        <f>IFERROR(VLOOKUP(Q201,'RoC7'!$B$1:$C$161,2,0),0)</f>
        <v>0</v>
      </c>
      <c r="S201" s="111">
        <f>IFERROR(VLOOKUP($B201,'RoC8'!$A$1:$B$161,2,0),0)</f>
        <v>0</v>
      </c>
      <c r="T201" s="112">
        <f>IFERROR(VLOOKUP(S201,'RoC8'!$B$1:$C$161,2,0),0)</f>
        <v>0</v>
      </c>
      <c r="U201" s="111">
        <f>IFERROR(VLOOKUP($B201,'RoC9'!$A$1:$B$161,2,0),0)</f>
        <v>0</v>
      </c>
      <c r="V201" s="112">
        <f>IFERROR(VLOOKUP(U201,'RoC9'!$B$1:$C$161,2,0),0)</f>
        <v>0</v>
      </c>
      <c r="W201" s="111">
        <f>IFERROR(VLOOKUP($B201,'RoC10'!$A$1:$B$161,2,0),0)</f>
        <v>0</v>
      </c>
      <c r="X201" s="112">
        <f>IFERROR(VLOOKUP(W201,'RoC10'!$B$1:$C$161,2,0),0)</f>
        <v>0</v>
      </c>
      <c r="Y201" s="111">
        <f>IFERROR(VLOOKUP($B201,'RoC11'!$A$1:$B$161,2,0),0)</f>
        <v>0</v>
      </c>
      <c r="Z201" s="112">
        <f>IFERROR(VLOOKUP(Y201,'RoC11'!$B$1:$C$161,2,0),0)</f>
        <v>0</v>
      </c>
      <c r="AA201" s="55">
        <f>IFERROR(VLOOKUP($B201,'RoC12'!$A$1:$B$161,2,0),0)</f>
        <v>0</v>
      </c>
      <c r="AB201" s="58">
        <f>IFERROR(VLOOKUP(AA201,'RoC12'!$B$1:$C$161,2,0),0)</f>
        <v>0</v>
      </c>
      <c r="AC201" s="55">
        <f>IFERROR(VLOOKUP($B201,'RoC13'!$A$1:$B$161,2,0),0)</f>
        <v>0</v>
      </c>
      <c r="AD201" s="58">
        <f>IFERROR(VLOOKUP(AC201,'RoC13'!$B$1:$C$161,2,0),0)</f>
        <v>0</v>
      </c>
      <c r="AE201" s="33"/>
      <c r="AF201" s="51">
        <f t="shared" si="3"/>
        <v>0</v>
      </c>
      <c r="AG201" s="112">
        <f>IFERROR(VLOOKUP($AE201,'RoC1'!$A$1:$C$160,3,0),0)</f>
        <v>0</v>
      </c>
      <c r="AH201" s="112">
        <f>IFERROR(VLOOKUP($AE201,'RoC2'!$A$1:$C$160,3,0),0)</f>
        <v>0</v>
      </c>
      <c r="AI201" s="112">
        <f>IFERROR(VLOOKUP($AE201,'RoC3'!$A$1:$C$160,3,0),0)</f>
        <v>0</v>
      </c>
      <c r="AJ201" s="112">
        <f>IFERROR(VLOOKUP($AE201,'RoC4'!$A$1:$C$160,3,0),0)</f>
        <v>0</v>
      </c>
      <c r="AK201" s="112">
        <f>IFERROR(VLOOKUP($AE201,'RoC5'!$A$1:$C$160,3,0),0)</f>
        <v>0</v>
      </c>
      <c r="AL201" s="112">
        <f>IFERROR(VLOOKUP($AE201,'RoC6'!$A$1:$C$160,3,0),0)</f>
        <v>0</v>
      </c>
      <c r="AM201" s="112">
        <f>IFERROR(VLOOKUP($AE201,'RoC7'!$A$1:$C$160,3,0),0)</f>
        <v>0</v>
      </c>
      <c r="AN201" s="112">
        <f>IFERROR(VLOOKUP($AE201,'RoC8'!$A$1:$C$160,3,0),0)</f>
        <v>0</v>
      </c>
      <c r="AO201" s="112">
        <f>IFERROR(VLOOKUP($AE201,'RoC9'!$A$1:$C$160,3,0),0)</f>
        <v>0</v>
      </c>
      <c r="AP201" s="112">
        <f>IFERROR(VLOOKUP($AE201,'RoC10'!$A$1:$C$160,3,0),0)</f>
        <v>0</v>
      </c>
      <c r="AQ201" s="112">
        <f>IFERROR(VLOOKUP($AE201,'RoC11'!$A$1:$C$160,3,0),0)</f>
        <v>0</v>
      </c>
      <c r="AR201" s="58">
        <f>IFERROR(VLOOKUP($AE201,'RoC12'!$A$1:$C$160,3,0),0)</f>
        <v>0</v>
      </c>
      <c r="AS201" s="58">
        <f>IFERROR(VLOOKUP($AE201,'RoC13'!$A$1:$C$160,3,0),0)</f>
        <v>0</v>
      </c>
    </row>
    <row r="202" ht="15.75" customHeight="1">
      <c r="A202" s="41">
        <f t="shared" si="1"/>
        <v>201</v>
      </c>
      <c r="B202" s="33"/>
      <c r="C202" s="51">
        <v>0.0</v>
      </c>
      <c r="D202" s="110"/>
      <c r="E202" s="111" t="str">
        <f>IFERROR(VLOOKUP($B202,'RoC1'!$A$1:$B$160,2,0),"0")</f>
        <v>0</v>
      </c>
      <c r="F202" s="112">
        <f>IFERROR(VLOOKUP(E202,'RoC1'!$B$1:$C$160,2,0),0)</f>
        <v>0</v>
      </c>
      <c r="G202" s="111" t="str">
        <f>IFERROR(VLOOKUP($B202,'RoC2'!$A$1:$B$161,2,0),"0")</f>
        <v>0</v>
      </c>
      <c r="H202" s="112">
        <f>IFERROR(VLOOKUP(G202,'RoC2'!$B$1:$C$161,2,0),0)</f>
        <v>0</v>
      </c>
      <c r="I202" s="111">
        <f>IFERROR(VLOOKUP($B202,'RoC3'!$A$1:$B$161,2,0),0)</f>
        <v>0</v>
      </c>
      <c r="J202" s="112">
        <f>IFERROR(VLOOKUP(I202,'RoC3'!$B$1:$C$161,2,0),0)</f>
        <v>0</v>
      </c>
      <c r="K202" s="111">
        <f>IFERROR(VLOOKUP($B202,'RoC4'!$A$1:$B$161,2,0),0)</f>
        <v>0</v>
      </c>
      <c r="L202" s="112">
        <f>IFERROR(VLOOKUP(K202,'RoC4'!$B$1:$C$161,2,0),0)</f>
        <v>0</v>
      </c>
      <c r="M202" s="111">
        <f>IFERROR(VLOOKUP($B202,'RoC5'!$A$1:$B$161,2,0),0)</f>
        <v>0</v>
      </c>
      <c r="N202" s="112">
        <f>IFERROR(VLOOKUP(M202,'RoC5'!$B$1:$C$161,2,0),0)</f>
        <v>0</v>
      </c>
      <c r="O202" s="111">
        <f>IFERROR(VLOOKUP($B202,'RoC6'!$A$1:$B$161,2,0),0)</f>
        <v>0</v>
      </c>
      <c r="P202" s="112">
        <f>IFERROR(VLOOKUP(O202,'RoC6'!$B$1:$C$161,2,0),0)</f>
        <v>0</v>
      </c>
      <c r="Q202" s="111">
        <f>IFERROR(VLOOKUP($B202,'RoC7'!$A$1:$B$161,2,0),0)</f>
        <v>0</v>
      </c>
      <c r="R202" s="112">
        <f>IFERROR(VLOOKUP(Q202,'RoC7'!$B$1:$C$161,2,0),0)</f>
        <v>0</v>
      </c>
      <c r="S202" s="111">
        <f>IFERROR(VLOOKUP($B202,'RoC8'!$A$1:$B$161,2,0),0)</f>
        <v>0</v>
      </c>
      <c r="T202" s="112">
        <f>IFERROR(VLOOKUP(S202,'RoC8'!$B$1:$C$161,2,0),0)</f>
        <v>0</v>
      </c>
      <c r="U202" s="111">
        <f>IFERROR(VLOOKUP($B202,'RoC9'!$A$1:$B$161,2,0),0)</f>
        <v>0</v>
      </c>
      <c r="V202" s="112">
        <f>IFERROR(VLOOKUP(U202,'RoC9'!$B$1:$C$161,2,0),0)</f>
        <v>0</v>
      </c>
      <c r="W202" s="111">
        <f>IFERROR(VLOOKUP($B202,'RoC10'!$A$1:$B$161,2,0),0)</f>
        <v>0</v>
      </c>
      <c r="X202" s="112">
        <f>IFERROR(VLOOKUP(W202,'RoC10'!$B$1:$C$161,2,0),0)</f>
        <v>0</v>
      </c>
      <c r="Y202" s="111">
        <f>IFERROR(VLOOKUP($B202,'RoC11'!$A$1:$B$161,2,0),0)</f>
        <v>0</v>
      </c>
      <c r="Z202" s="112">
        <f>IFERROR(VLOOKUP(Y202,'RoC11'!$B$1:$C$161,2,0),0)</f>
        <v>0</v>
      </c>
      <c r="AA202" s="55">
        <f>IFERROR(VLOOKUP($B202,'RoC12'!$A$1:$B$161,2,0),0)</f>
        <v>0</v>
      </c>
      <c r="AB202" s="58">
        <f>IFERROR(VLOOKUP(AA202,'RoC12'!$B$1:$C$161,2,0),0)</f>
        <v>0</v>
      </c>
      <c r="AC202" s="55">
        <f>IFERROR(VLOOKUP($B202,'RoC13'!$A$1:$B$161,2,0),0)</f>
        <v>0</v>
      </c>
      <c r="AD202" s="58">
        <f>IFERROR(VLOOKUP(AC202,'RoC13'!$B$1:$C$161,2,0),0)</f>
        <v>0</v>
      </c>
      <c r="AE202" s="33"/>
      <c r="AF202" s="51">
        <f t="shared" si="3"/>
        <v>0</v>
      </c>
      <c r="AG202" s="112">
        <f>IFERROR(VLOOKUP($AE202,'RoC1'!$A$1:$C$160,3,0),0)</f>
        <v>0</v>
      </c>
      <c r="AH202" s="112">
        <f>IFERROR(VLOOKUP($AE202,'RoC2'!$A$1:$C$160,3,0),0)</f>
        <v>0</v>
      </c>
      <c r="AI202" s="112">
        <f>IFERROR(VLOOKUP($AE202,'RoC3'!$A$1:$C$160,3,0),0)</f>
        <v>0</v>
      </c>
      <c r="AJ202" s="112">
        <f>IFERROR(VLOOKUP($AE202,'RoC4'!$A$1:$C$160,3,0),0)</f>
        <v>0</v>
      </c>
      <c r="AK202" s="112">
        <f>IFERROR(VLOOKUP($AE202,'RoC5'!$A$1:$C$160,3,0),0)</f>
        <v>0</v>
      </c>
      <c r="AL202" s="112">
        <f>IFERROR(VLOOKUP($AE202,'RoC6'!$A$1:$C$160,3,0),0)</f>
        <v>0</v>
      </c>
      <c r="AM202" s="112">
        <f>IFERROR(VLOOKUP($AE202,'RoC7'!$A$1:$C$160,3,0),0)</f>
        <v>0</v>
      </c>
      <c r="AN202" s="112">
        <f>IFERROR(VLOOKUP($AE202,'RoC8'!$A$1:$C$160,3,0),0)</f>
        <v>0</v>
      </c>
      <c r="AO202" s="112">
        <f>IFERROR(VLOOKUP($AE202,'RoC9'!$A$1:$C$160,3,0),0)</f>
        <v>0</v>
      </c>
      <c r="AP202" s="112">
        <f>IFERROR(VLOOKUP($AE202,'RoC10'!$A$1:$C$160,3,0),0)</f>
        <v>0</v>
      </c>
      <c r="AQ202" s="112">
        <f>IFERROR(VLOOKUP($AE202,'RoC11'!$A$1:$C$160,3,0),0)</f>
        <v>0</v>
      </c>
      <c r="AR202" s="58">
        <f>IFERROR(VLOOKUP($AE202,'RoC12'!$A$1:$C$160,3,0),0)</f>
        <v>0</v>
      </c>
      <c r="AS202" s="58">
        <f>IFERROR(VLOOKUP($AE202,'RoC13'!$A$1:$C$160,3,0),0)</f>
        <v>0</v>
      </c>
    </row>
    <row r="203" ht="15.75" customHeight="1">
      <c r="A203" s="41">
        <f t="shared" si="1"/>
        <v>202</v>
      </c>
      <c r="B203" s="33"/>
      <c r="C203" s="51">
        <v>0.0</v>
      </c>
      <c r="D203" s="110"/>
      <c r="E203" s="111" t="str">
        <f>IFERROR(VLOOKUP($B203,'RoC1'!$A$1:$B$160,2,0),"0")</f>
        <v>0</v>
      </c>
      <c r="F203" s="112">
        <f>IFERROR(VLOOKUP(E203,'RoC1'!$B$1:$C$160,2,0),0)</f>
        <v>0</v>
      </c>
      <c r="G203" s="111" t="str">
        <f>IFERROR(VLOOKUP($B203,'RoC2'!$A$1:$B$161,2,0),"0")</f>
        <v>0</v>
      </c>
      <c r="H203" s="112">
        <f>IFERROR(VLOOKUP(G203,'RoC2'!$B$1:$C$161,2,0),0)</f>
        <v>0</v>
      </c>
      <c r="I203" s="111">
        <f>IFERROR(VLOOKUP($B203,'RoC3'!$A$1:$B$161,2,0),0)</f>
        <v>0</v>
      </c>
      <c r="J203" s="112">
        <f>IFERROR(VLOOKUP(I203,'RoC3'!$B$1:$C$161,2,0),0)</f>
        <v>0</v>
      </c>
      <c r="K203" s="111">
        <f>IFERROR(VLOOKUP($B203,'RoC4'!$A$1:$B$161,2,0),0)</f>
        <v>0</v>
      </c>
      <c r="L203" s="112">
        <f>IFERROR(VLOOKUP(K203,'RoC4'!$B$1:$C$161,2,0),0)</f>
        <v>0</v>
      </c>
      <c r="M203" s="111">
        <f>IFERROR(VLOOKUP($B203,'RoC5'!$A$1:$B$161,2,0),0)</f>
        <v>0</v>
      </c>
      <c r="N203" s="112">
        <f>IFERROR(VLOOKUP(M203,'RoC5'!$B$1:$C$161,2,0),0)</f>
        <v>0</v>
      </c>
      <c r="O203" s="111">
        <f>IFERROR(VLOOKUP($B203,'RoC6'!$A$1:$B$161,2,0),0)</f>
        <v>0</v>
      </c>
      <c r="P203" s="112">
        <f>IFERROR(VLOOKUP(O203,'RoC6'!$B$1:$C$161,2,0),0)</f>
        <v>0</v>
      </c>
      <c r="Q203" s="111">
        <f>IFERROR(VLOOKUP($B203,'RoC7'!$A$1:$B$161,2,0),0)</f>
        <v>0</v>
      </c>
      <c r="R203" s="112">
        <f>IFERROR(VLOOKUP(Q203,'RoC7'!$B$1:$C$161,2,0),0)</f>
        <v>0</v>
      </c>
      <c r="S203" s="111">
        <f>IFERROR(VLOOKUP($B203,'RoC8'!$A$1:$B$161,2,0),0)</f>
        <v>0</v>
      </c>
      <c r="T203" s="112">
        <f>IFERROR(VLOOKUP(S203,'RoC8'!$B$1:$C$161,2,0),0)</f>
        <v>0</v>
      </c>
      <c r="U203" s="111">
        <f>IFERROR(VLOOKUP($B203,'RoC9'!$A$1:$B$161,2,0),0)</f>
        <v>0</v>
      </c>
      <c r="V203" s="112">
        <f>IFERROR(VLOOKUP(U203,'RoC9'!$B$1:$C$161,2,0),0)</f>
        <v>0</v>
      </c>
      <c r="W203" s="111">
        <f>IFERROR(VLOOKUP($B203,'RoC10'!$A$1:$B$161,2,0),0)</f>
        <v>0</v>
      </c>
      <c r="X203" s="112">
        <f>IFERROR(VLOOKUP(W203,'RoC10'!$B$1:$C$161,2,0),0)</f>
        <v>0</v>
      </c>
      <c r="Y203" s="111">
        <f>IFERROR(VLOOKUP($B203,'RoC11'!$A$1:$B$161,2,0),0)</f>
        <v>0</v>
      </c>
      <c r="Z203" s="112">
        <f>IFERROR(VLOOKUP(Y203,'RoC11'!$B$1:$C$161,2,0),0)</f>
        <v>0</v>
      </c>
      <c r="AA203" s="55">
        <f>IFERROR(VLOOKUP($B203,'RoC12'!$A$1:$B$161,2,0),0)</f>
        <v>0</v>
      </c>
      <c r="AB203" s="58">
        <f>IFERROR(VLOOKUP(AA203,'RoC12'!$B$1:$C$161,2,0),0)</f>
        <v>0</v>
      </c>
      <c r="AC203" s="55">
        <f>IFERROR(VLOOKUP($B203,'RoC13'!$A$1:$B$161,2,0),0)</f>
        <v>0</v>
      </c>
      <c r="AD203" s="58">
        <f>IFERROR(VLOOKUP(AC203,'RoC13'!$B$1:$C$161,2,0),0)</f>
        <v>0</v>
      </c>
      <c r="AE203" s="33"/>
      <c r="AF203" s="51">
        <f t="shared" si="3"/>
        <v>0</v>
      </c>
      <c r="AG203" s="112">
        <f>IFERROR(VLOOKUP($AE203,'RoC1'!$A$1:$C$160,3,0),0)</f>
        <v>0</v>
      </c>
      <c r="AH203" s="112">
        <f>IFERROR(VLOOKUP($AE203,'RoC2'!$A$1:$C$160,3,0),0)</f>
        <v>0</v>
      </c>
      <c r="AI203" s="112">
        <f>IFERROR(VLOOKUP($AE203,'RoC3'!$A$1:$C$160,3,0),0)</f>
        <v>0</v>
      </c>
      <c r="AJ203" s="112">
        <f>IFERROR(VLOOKUP($AE203,'RoC4'!$A$1:$C$160,3,0),0)</f>
        <v>0</v>
      </c>
      <c r="AK203" s="112">
        <f>IFERROR(VLOOKUP($AE203,'RoC5'!$A$1:$C$160,3,0),0)</f>
        <v>0</v>
      </c>
      <c r="AL203" s="112">
        <f>IFERROR(VLOOKUP($AE203,'RoC6'!$A$1:$C$160,3,0),0)</f>
        <v>0</v>
      </c>
      <c r="AM203" s="112">
        <f>IFERROR(VLOOKUP($AE203,'RoC7'!$A$1:$C$160,3,0),0)</f>
        <v>0</v>
      </c>
      <c r="AN203" s="112">
        <f>IFERROR(VLOOKUP($AE203,'RoC8'!$A$1:$C$160,3,0),0)</f>
        <v>0</v>
      </c>
      <c r="AO203" s="112">
        <f>IFERROR(VLOOKUP($AE203,'RoC9'!$A$1:$C$160,3,0),0)</f>
        <v>0</v>
      </c>
      <c r="AP203" s="112">
        <f>IFERROR(VLOOKUP($AE203,'RoC10'!$A$1:$C$160,3,0),0)</f>
        <v>0</v>
      </c>
      <c r="AQ203" s="112">
        <f>IFERROR(VLOOKUP($AE203,'RoC11'!$A$1:$C$160,3,0),0)</f>
        <v>0</v>
      </c>
      <c r="AR203" s="58">
        <f>IFERROR(VLOOKUP($AE203,'RoC12'!$A$1:$C$160,3,0),0)</f>
        <v>0</v>
      </c>
      <c r="AS203" s="58">
        <f>IFERROR(VLOOKUP($AE203,'RoC13'!$A$1:$C$160,3,0),0)</f>
        <v>0</v>
      </c>
    </row>
    <row r="204" ht="15.75" customHeight="1">
      <c r="A204" s="41">
        <f t="shared" si="1"/>
        <v>203</v>
      </c>
      <c r="B204" s="33"/>
      <c r="C204" s="51">
        <v>0.0</v>
      </c>
      <c r="D204" s="110"/>
      <c r="E204" s="111" t="str">
        <f>IFERROR(VLOOKUP($B204,'RoC1'!$A$1:$B$160,2,0),"0")</f>
        <v>0</v>
      </c>
      <c r="F204" s="112">
        <f>IFERROR(VLOOKUP(E204,'RoC1'!$B$1:$C$160,2,0),0)</f>
        <v>0</v>
      </c>
      <c r="G204" s="111" t="str">
        <f>IFERROR(VLOOKUP($B204,'RoC2'!$A$1:$B$161,2,0),"0")</f>
        <v>0</v>
      </c>
      <c r="H204" s="112">
        <f>IFERROR(VLOOKUP(G204,'RoC2'!$B$1:$C$161,2,0),0)</f>
        <v>0</v>
      </c>
      <c r="I204" s="111">
        <f>IFERROR(VLOOKUP($B204,'RoC3'!$A$1:$B$161,2,0),0)</f>
        <v>0</v>
      </c>
      <c r="J204" s="112">
        <f>IFERROR(VLOOKUP(I204,'RoC3'!$B$1:$C$161,2,0),0)</f>
        <v>0</v>
      </c>
      <c r="K204" s="111">
        <f>IFERROR(VLOOKUP($B204,'RoC4'!$A$1:$B$161,2,0),0)</f>
        <v>0</v>
      </c>
      <c r="L204" s="112">
        <f>IFERROR(VLOOKUP(K204,'RoC4'!$B$1:$C$161,2,0),0)</f>
        <v>0</v>
      </c>
      <c r="M204" s="111">
        <f>IFERROR(VLOOKUP($B204,'RoC5'!$A$1:$B$161,2,0),0)</f>
        <v>0</v>
      </c>
      <c r="N204" s="112">
        <f>IFERROR(VLOOKUP(M204,'RoC5'!$B$1:$C$161,2,0),0)</f>
        <v>0</v>
      </c>
      <c r="O204" s="111">
        <f>IFERROR(VLOOKUP($B204,'RoC6'!$A$1:$B$161,2,0),0)</f>
        <v>0</v>
      </c>
      <c r="P204" s="112">
        <f>IFERROR(VLOOKUP(O204,'RoC6'!$B$1:$C$161,2,0),0)</f>
        <v>0</v>
      </c>
      <c r="Q204" s="111">
        <f>IFERROR(VLOOKUP($B204,'RoC7'!$A$1:$B$161,2,0),0)</f>
        <v>0</v>
      </c>
      <c r="R204" s="112">
        <f>IFERROR(VLOOKUP(Q204,'RoC7'!$B$1:$C$161,2,0),0)</f>
        <v>0</v>
      </c>
      <c r="S204" s="111">
        <f>IFERROR(VLOOKUP($B204,'RoC8'!$A$1:$B$161,2,0),0)</f>
        <v>0</v>
      </c>
      <c r="T204" s="112">
        <f>IFERROR(VLOOKUP(S204,'RoC8'!$B$1:$C$161,2,0),0)</f>
        <v>0</v>
      </c>
      <c r="U204" s="111">
        <f>IFERROR(VLOOKUP($B204,'RoC9'!$A$1:$B$161,2,0),0)</f>
        <v>0</v>
      </c>
      <c r="V204" s="112">
        <f>IFERROR(VLOOKUP(U204,'RoC9'!$B$1:$C$161,2,0),0)</f>
        <v>0</v>
      </c>
      <c r="W204" s="111">
        <f>IFERROR(VLOOKUP($B204,'RoC10'!$A$1:$B$161,2,0),0)</f>
        <v>0</v>
      </c>
      <c r="X204" s="112">
        <f>IFERROR(VLOOKUP(W204,'RoC10'!$B$1:$C$161,2,0),0)</f>
        <v>0</v>
      </c>
      <c r="Y204" s="111">
        <f>IFERROR(VLOOKUP($B204,'RoC11'!$A$1:$B$161,2,0),0)</f>
        <v>0</v>
      </c>
      <c r="Z204" s="112">
        <f>IFERROR(VLOOKUP(Y204,'RoC11'!$B$1:$C$161,2,0),0)</f>
        <v>0</v>
      </c>
      <c r="AA204" s="55">
        <f>IFERROR(VLOOKUP($B204,'RoC12'!$A$1:$B$161,2,0),0)</f>
        <v>0</v>
      </c>
      <c r="AB204" s="58">
        <f>IFERROR(VLOOKUP(AA204,'RoC12'!$B$1:$C$161,2,0),0)</f>
        <v>0</v>
      </c>
      <c r="AC204" s="55">
        <f>IFERROR(VLOOKUP($B204,'RoC13'!$A$1:$B$161,2,0),0)</f>
        <v>0</v>
      </c>
      <c r="AD204" s="58">
        <f>IFERROR(VLOOKUP(AC204,'RoC13'!$B$1:$C$161,2,0),0)</f>
        <v>0</v>
      </c>
      <c r="AE204" s="33"/>
      <c r="AF204" s="51">
        <f t="shared" si="3"/>
        <v>0</v>
      </c>
      <c r="AG204" s="112">
        <f>IFERROR(VLOOKUP($AE204,'RoC1'!$A$1:$C$160,3,0),0)</f>
        <v>0</v>
      </c>
      <c r="AH204" s="112">
        <f>IFERROR(VLOOKUP($AE204,'RoC2'!$A$1:$C$160,3,0),0)</f>
        <v>0</v>
      </c>
      <c r="AI204" s="112">
        <f>IFERROR(VLOOKUP($AE204,'RoC3'!$A$1:$C$160,3,0),0)</f>
        <v>0</v>
      </c>
      <c r="AJ204" s="112">
        <f>IFERROR(VLOOKUP($AE204,'RoC4'!$A$1:$C$160,3,0),0)</f>
        <v>0</v>
      </c>
      <c r="AK204" s="112">
        <f>IFERROR(VLOOKUP($AE204,'RoC5'!$A$1:$C$160,3,0),0)</f>
        <v>0</v>
      </c>
      <c r="AL204" s="112">
        <f>IFERROR(VLOOKUP($AE204,'RoC6'!$A$1:$C$160,3,0),0)</f>
        <v>0</v>
      </c>
      <c r="AM204" s="112">
        <f>IFERROR(VLOOKUP($AE204,'RoC7'!$A$1:$C$160,3,0),0)</f>
        <v>0</v>
      </c>
      <c r="AN204" s="112">
        <f>IFERROR(VLOOKUP($AE204,'RoC8'!$A$1:$C$160,3,0),0)</f>
        <v>0</v>
      </c>
      <c r="AO204" s="112">
        <f>IFERROR(VLOOKUP($AE204,'RoC9'!$A$1:$C$160,3,0),0)</f>
        <v>0</v>
      </c>
      <c r="AP204" s="112">
        <f>IFERROR(VLOOKUP($AE204,'RoC10'!$A$1:$C$160,3,0),0)</f>
        <v>0</v>
      </c>
      <c r="AQ204" s="112">
        <f>IFERROR(VLOOKUP($AE204,'RoC11'!$A$1:$C$160,3,0),0)</f>
        <v>0</v>
      </c>
      <c r="AR204" s="58">
        <f>IFERROR(VLOOKUP($AE204,'RoC12'!$A$1:$C$160,3,0),0)</f>
        <v>0</v>
      </c>
      <c r="AS204" s="58">
        <f>IFERROR(VLOOKUP($AE204,'RoC13'!$A$1:$C$160,3,0),0)</f>
        <v>0</v>
      </c>
    </row>
    <row r="205" ht="15.75" customHeight="1">
      <c r="A205" s="41">
        <f t="shared" si="1"/>
        <v>204</v>
      </c>
      <c r="B205" s="33"/>
      <c r="C205" s="51">
        <v>0.0</v>
      </c>
      <c r="D205" s="110"/>
      <c r="E205" s="111" t="str">
        <f>IFERROR(VLOOKUP($B205,'RoC1'!$A$1:$B$160,2,0),"0")</f>
        <v>0</v>
      </c>
      <c r="F205" s="112">
        <f>IFERROR(VLOOKUP(E205,'RoC1'!$B$1:$C$160,2,0),0)</f>
        <v>0</v>
      </c>
      <c r="G205" s="111" t="str">
        <f>IFERROR(VLOOKUP($B205,'RoC2'!$A$1:$B$161,2,0),"0")</f>
        <v>0</v>
      </c>
      <c r="H205" s="112">
        <f>IFERROR(VLOOKUP(G205,'RoC2'!$B$1:$C$161,2,0),0)</f>
        <v>0</v>
      </c>
      <c r="I205" s="111">
        <f>IFERROR(VLOOKUP($B205,'RoC3'!$A$1:$B$161,2,0),0)</f>
        <v>0</v>
      </c>
      <c r="J205" s="112">
        <f>IFERROR(VLOOKUP(I205,'RoC3'!$B$1:$C$161,2,0),0)</f>
        <v>0</v>
      </c>
      <c r="K205" s="111">
        <f>IFERROR(VLOOKUP($B205,'RoC4'!$A$1:$B$161,2,0),0)</f>
        <v>0</v>
      </c>
      <c r="L205" s="112">
        <f>IFERROR(VLOOKUP(K205,'RoC4'!$B$1:$C$161,2,0),0)</f>
        <v>0</v>
      </c>
      <c r="M205" s="111">
        <f>IFERROR(VLOOKUP($B205,'RoC5'!$A$1:$B$161,2,0),0)</f>
        <v>0</v>
      </c>
      <c r="N205" s="112">
        <f>IFERROR(VLOOKUP(M205,'RoC5'!$B$1:$C$161,2,0),0)</f>
        <v>0</v>
      </c>
      <c r="O205" s="111">
        <f>IFERROR(VLOOKUP($B205,'RoC6'!$A$1:$B$161,2,0),0)</f>
        <v>0</v>
      </c>
      <c r="P205" s="112">
        <f>IFERROR(VLOOKUP(O205,'RoC6'!$B$1:$C$161,2,0),0)</f>
        <v>0</v>
      </c>
      <c r="Q205" s="111">
        <f>IFERROR(VLOOKUP($B205,'RoC7'!$A$1:$B$161,2,0),0)</f>
        <v>0</v>
      </c>
      <c r="R205" s="112">
        <f>IFERROR(VLOOKUP(Q205,'RoC7'!$B$1:$C$161,2,0),0)</f>
        <v>0</v>
      </c>
      <c r="S205" s="111">
        <f>IFERROR(VLOOKUP($B205,'RoC8'!$A$1:$B$161,2,0),0)</f>
        <v>0</v>
      </c>
      <c r="T205" s="112">
        <f>IFERROR(VLOOKUP(S205,'RoC8'!$B$1:$C$161,2,0),0)</f>
        <v>0</v>
      </c>
      <c r="U205" s="111">
        <f>IFERROR(VLOOKUP($B205,'RoC9'!$A$1:$B$161,2,0),0)</f>
        <v>0</v>
      </c>
      <c r="V205" s="112">
        <f>IFERROR(VLOOKUP(U205,'RoC9'!$B$1:$C$161,2,0),0)</f>
        <v>0</v>
      </c>
      <c r="W205" s="111">
        <f>IFERROR(VLOOKUP($B205,'RoC10'!$A$1:$B$161,2,0),0)</f>
        <v>0</v>
      </c>
      <c r="X205" s="112">
        <f>IFERROR(VLOOKUP(W205,'RoC10'!$B$1:$C$161,2,0),0)</f>
        <v>0</v>
      </c>
      <c r="Y205" s="111">
        <f>IFERROR(VLOOKUP($B205,'RoC11'!$A$1:$B$161,2,0),0)</f>
        <v>0</v>
      </c>
      <c r="Z205" s="112">
        <f>IFERROR(VLOOKUP(Y205,'RoC11'!$B$1:$C$161,2,0),0)</f>
        <v>0</v>
      </c>
      <c r="AA205" s="55">
        <f>IFERROR(VLOOKUP($B205,'RoC12'!$A$1:$B$161,2,0),0)</f>
        <v>0</v>
      </c>
      <c r="AB205" s="58">
        <f>IFERROR(VLOOKUP(AA205,'RoC12'!$B$1:$C$161,2,0),0)</f>
        <v>0</v>
      </c>
      <c r="AC205" s="55">
        <f>IFERROR(VLOOKUP($B205,'RoC13'!$A$1:$B$161,2,0),0)</f>
        <v>0</v>
      </c>
      <c r="AD205" s="58">
        <f>IFERROR(VLOOKUP(AC205,'RoC13'!$B$1:$C$161,2,0),0)</f>
        <v>0</v>
      </c>
      <c r="AE205" s="33"/>
      <c r="AF205" s="51">
        <f t="shared" si="3"/>
        <v>0</v>
      </c>
      <c r="AG205" s="112">
        <f>IFERROR(VLOOKUP($AE205,'RoC1'!$A$1:$C$160,3,0),0)</f>
        <v>0</v>
      </c>
      <c r="AH205" s="112">
        <f>IFERROR(VLOOKUP($AE205,'RoC2'!$A$1:$C$160,3,0),0)</f>
        <v>0</v>
      </c>
      <c r="AI205" s="112">
        <f>IFERROR(VLOOKUP($AE205,'RoC3'!$A$1:$C$160,3,0),0)</f>
        <v>0</v>
      </c>
      <c r="AJ205" s="112">
        <f>IFERROR(VLOOKUP($AE205,'RoC4'!$A$1:$C$160,3,0),0)</f>
        <v>0</v>
      </c>
      <c r="AK205" s="112">
        <f>IFERROR(VLOOKUP($AE205,'RoC5'!$A$1:$C$160,3,0),0)</f>
        <v>0</v>
      </c>
      <c r="AL205" s="112">
        <f>IFERROR(VLOOKUP($AE205,'RoC6'!$A$1:$C$160,3,0),0)</f>
        <v>0</v>
      </c>
      <c r="AM205" s="112">
        <f>IFERROR(VLOOKUP($AE205,'RoC7'!$A$1:$C$160,3,0),0)</f>
        <v>0</v>
      </c>
      <c r="AN205" s="112">
        <f>IFERROR(VLOOKUP($AE205,'RoC8'!$A$1:$C$160,3,0),0)</f>
        <v>0</v>
      </c>
      <c r="AO205" s="112">
        <f>IFERROR(VLOOKUP($AE205,'RoC9'!$A$1:$C$160,3,0),0)</f>
        <v>0</v>
      </c>
      <c r="AP205" s="112">
        <f>IFERROR(VLOOKUP($AE205,'RoC10'!$A$1:$C$160,3,0),0)</f>
        <v>0</v>
      </c>
      <c r="AQ205" s="112">
        <f>IFERROR(VLOOKUP($AE205,'RoC11'!$A$1:$C$160,3,0),0)</f>
        <v>0</v>
      </c>
      <c r="AR205" s="58">
        <f>IFERROR(VLOOKUP($AE205,'RoC12'!$A$1:$C$160,3,0),0)</f>
        <v>0</v>
      </c>
      <c r="AS205" s="58">
        <f>IFERROR(VLOOKUP($AE205,'RoC13'!$A$1:$C$160,3,0),0)</f>
        <v>0</v>
      </c>
    </row>
    <row r="206" ht="15.75" customHeight="1">
      <c r="A206" s="41">
        <f t="shared" si="1"/>
        <v>205</v>
      </c>
      <c r="B206" s="33"/>
      <c r="C206" s="51">
        <v>0.0</v>
      </c>
      <c r="D206" s="110"/>
      <c r="E206" s="111" t="str">
        <f>IFERROR(VLOOKUP($B206,'RoC1'!$A$1:$B$160,2,0),"0")</f>
        <v>0</v>
      </c>
      <c r="F206" s="112">
        <f>IFERROR(VLOOKUP(E206,'RoC1'!$B$1:$C$160,2,0),0)</f>
        <v>0</v>
      </c>
      <c r="G206" s="111" t="str">
        <f>IFERROR(VLOOKUP($B206,'RoC2'!$A$1:$B$161,2,0),"0")</f>
        <v>0</v>
      </c>
      <c r="H206" s="112">
        <f>IFERROR(VLOOKUP(G206,'RoC2'!$B$1:$C$161,2,0),0)</f>
        <v>0</v>
      </c>
      <c r="I206" s="111">
        <f>IFERROR(VLOOKUP($B206,'RoC3'!$A$1:$B$161,2,0),0)</f>
        <v>0</v>
      </c>
      <c r="J206" s="112">
        <f>IFERROR(VLOOKUP(I206,'RoC3'!$B$1:$C$161,2,0),0)</f>
        <v>0</v>
      </c>
      <c r="K206" s="111">
        <f>IFERROR(VLOOKUP($B206,'RoC4'!$A$1:$B$161,2,0),0)</f>
        <v>0</v>
      </c>
      <c r="L206" s="112">
        <f>IFERROR(VLOOKUP(K206,'RoC4'!$B$1:$C$161,2,0),0)</f>
        <v>0</v>
      </c>
      <c r="M206" s="111">
        <f>IFERROR(VLOOKUP($B206,'RoC5'!$A$1:$B$161,2,0),0)</f>
        <v>0</v>
      </c>
      <c r="N206" s="112">
        <f>IFERROR(VLOOKUP(M206,'RoC5'!$B$1:$C$161,2,0),0)</f>
        <v>0</v>
      </c>
      <c r="O206" s="111">
        <f>IFERROR(VLOOKUP($B206,'RoC6'!$A$1:$B$161,2,0),0)</f>
        <v>0</v>
      </c>
      <c r="P206" s="112">
        <f>IFERROR(VLOOKUP(O206,'RoC6'!$B$1:$C$161,2,0),0)</f>
        <v>0</v>
      </c>
      <c r="Q206" s="111">
        <f>IFERROR(VLOOKUP($B206,'RoC7'!$A$1:$B$161,2,0),0)</f>
        <v>0</v>
      </c>
      <c r="R206" s="112">
        <f>IFERROR(VLOOKUP(Q206,'RoC7'!$B$1:$C$161,2,0),0)</f>
        <v>0</v>
      </c>
      <c r="S206" s="111">
        <f>IFERROR(VLOOKUP($B206,'RoC8'!$A$1:$B$161,2,0),0)</f>
        <v>0</v>
      </c>
      <c r="T206" s="112">
        <f>IFERROR(VLOOKUP(S206,'RoC8'!$B$1:$C$161,2,0),0)</f>
        <v>0</v>
      </c>
      <c r="U206" s="111">
        <f>IFERROR(VLOOKUP($B206,'RoC9'!$A$1:$B$161,2,0),0)</f>
        <v>0</v>
      </c>
      <c r="V206" s="112">
        <f>IFERROR(VLOOKUP(U206,'RoC9'!$B$1:$C$161,2,0),0)</f>
        <v>0</v>
      </c>
      <c r="W206" s="111">
        <f>IFERROR(VLOOKUP($B206,'RoC10'!$A$1:$B$161,2,0),0)</f>
        <v>0</v>
      </c>
      <c r="X206" s="112">
        <f>IFERROR(VLOOKUP(W206,'RoC10'!$B$1:$C$161,2,0),0)</f>
        <v>0</v>
      </c>
      <c r="Y206" s="111">
        <f>IFERROR(VLOOKUP($B206,'RoC11'!$A$1:$B$161,2,0),0)</f>
        <v>0</v>
      </c>
      <c r="Z206" s="112">
        <f>IFERROR(VLOOKUP(Y206,'RoC11'!$B$1:$C$161,2,0),0)</f>
        <v>0</v>
      </c>
      <c r="AA206" s="55">
        <f>IFERROR(VLOOKUP($B206,'RoC12'!$A$1:$B$161,2,0),0)</f>
        <v>0</v>
      </c>
      <c r="AB206" s="58">
        <f>IFERROR(VLOOKUP(AA206,'RoC12'!$B$1:$C$161,2,0),0)</f>
        <v>0</v>
      </c>
      <c r="AC206" s="55">
        <f>IFERROR(VLOOKUP($B206,'RoC13'!$A$1:$B$161,2,0),0)</f>
        <v>0</v>
      </c>
      <c r="AD206" s="58">
        <f>IFERROR(VLOOKUP(AC206,'RoC13'!$B$1:$C$161,2,0),0)</f>
        <v>0</v>
      </c>
      <c r="AE206" s="33"/>
      <c r="AF206" s="51">
        <f t="shared" si="3"/>
        <v>0</v>
      </c>
      <c r="AG206" s="112">
        <f>IFERROR(VLOOKUP($AE206,'RoC1'!$A$1:$C$160,3,0),0)</f>
        <v>0</v>
      </c>
      <c r="AH206" s="112">
        <f>IFERROR(VLOOKUP($AE206,'RoC2'!$A$1:$C$160,3,0),0)</f>
        <v>0</v>
      </c>
      <c r="AI206" s="112">
        <f>IFERROR(VLOOKUP($AE206,'RoC3'!$A$1:$C$160,3,0),0)</f>
        <v>0</v>
      </c>
      <c r="AJ206" s="112">
        <f>IFERROR(VLOOKUP($AE206,'RoC4'!$A$1:$C$160,3,0),0)</f>
        <v>0</v>
      </c>
      <c r="AK206" s="112">
        <f>IFERROR(VLOOKUP($AE206,'RoC5'!$A$1:$C$160,3,0),0)</f>
        <v>0</v>
      </c>
      <c r="AL206" s="112">
        <f>IFERROR(VLOOKUP($AE206,'RoC6'!$A$1:$C$160,3,0),0)</f>
        <v>0</v>
      </c>
      <c r="AM206" s="112">
        <f>IFERROR(VLOOKUP($AE206,'RoC7'!$A$1:$C$160,3,0),0)</f>
        <v>0</v>
      </c>
      <c r="AN206" s="112">
        <f>IFERROR(VLOOKUP($AE206,'RoC8'!$A$1:$C$160,3,0),0)</f>
        <v>0</v>
      </c>
      <c r="AO206" s="112">
        <f>IFERROR(VLOOKUP($AE206,'RoC9'!$A$1:$C$160,3,0),0)</f>
        <v>0</v>
      </c>
      <c r="AP206" s="112">
        <f>IFERROR(VLOOKUP($AE206,'RoC10'!$A$1:$C$160,3,0),0)</f>
        <v>0</v>
      </c>
      <c r="AQ206" s="112">
        <f>IFERROR(VLOOKUP($AE206,'RoC11'!$A$1:$C$160,3,0),0)</f>
        <v>0</v>
      </c>
      <c r="AR206" s="58">
        <f>IFERROR(VLOOKUP($AE206,'RoC12'!$A$1:$C$160,3,0),0)</f>
        <v>0</v>
      </c>
      <c r="AS206" s="58">
        <f>IFERROR(VLOOKUP($AE206,'RoC13'!$A$1:$C$160,3,0),0)</f>
        <v>0</v>
      </c>
    </row>
    <row r="207" ht="15.75" customHeight="1">
      <c r="A207" s="41">
        <f t="shared" si="1"/>
        <v>206</v>
      </c>
      <c r="B207" s="33"/>
      <c r="C207" s="51">
        <v>0.0</v>
      </c>
      <c r="D207" s="110"/>
      <c r="E207" s="111" t="str">
        <f>IFERROR(VLOOKUP($B207,'RoC1'!$A$1:$B$160,2,0),"0")</f>
        <v>0</v>
      </c>
      <c r="F207" s="112">
        <f>IFERROR(VLOOKUP(E207,'RoC1'!$B$1:$C$160,2,0),0)</f>
        <v>0</v>
      </c>
      <c r="G207" s="111" t="str">
        <f>IFERROR(VLOOKUP($B207,'RoC2'!$A$1:$B$161,2,0),"0")</f>
        <v>0</v>
      </c>
      <c r="H207" s="112">
        <f>IFERROR(VLOOKUP(G207,'RoC2'!$B$1:$C$161,2,0),0)</f>
        <v>0</v>
      </c>
      <c r="I207" s="111">
        <f>IFERROR(VLOOKUP($B207,'RoC3'!$A$1:$B$161,2,0),0)</f>
        <v>0</v>
      </c>
      <c r="J207" s="112">
        <f>IFERROR(VLOOKUP(I207,'RoC3'!$B$1:$C$161,2,0),0)</f>
        <v>0</v>
      </c>
      <c r="K207" s="111">
        <f>IFERROR(VLOOKUP($B207,'RoC4'!$A$1:$B$161,2,0),0)</f>
        <v>0</v>
      </c>
      <c r="L207" s="112">
        <f>IFERROR(VLOOKUP(K207,'RoC4'!$B$1:$C$161,2,0),0)</f>
        <v>0</v>
      </c>
      <c r="M207" s="111">
        <f>IFERROR(VLOOKUP($B207,'RoC5'!$A$1:$B$161,2,0),0)</f>
        <v>0</v>
      </c>
      <c r="N207" s="112">
        <f>IFERROR(VLOOKUP(M207,'RoC5'!$B$1:$C$161,2,0),0)</f>
        <v>0</v>
      </c>
      <c r="O207" s="111">
        <f>IFERROR(VLOOKUP($B207,'RoC6'!$A$1:$B$161,2,0),0)</f>
        <v>0</v>
      </c>
      <c r="P207" s="112">
        <f>IFERROR(VLOOKUP(O207,'RoC6'!$B$1:$C$161,2,0),0)</f>
        <v>0</v>
      </c>
      <c r="Q207" s="111">
        <f>IFERROR(VLOOKUP($B207,'RoC7'!$A$1:$B$161,2,0),0)</f>
        <v>0</v>
      </c>
      <c r="R207" s="112">
        <f>IFERROR(VLOOKUP(Q207,'RoC7'!$B$1:$C$161,2,0),0)</f>
        <v>0</v>
      </c>
      <c r="S207" s="111">
        <f>IFERROR(VLOOKUP($B207,'RoC8'!$A$1:$B$161,2,0),0)</f>
        <v>0</v>
      </c>
      <c r="T207" s="112">
        <f>IFERROR(VLOOKUP(S207,'RoC8'!$B$1:$C$161,2,0),0)</f>
        <v>0</v>
      </c>
      <c r="U207" s="111">
        <f>IFERROR(VLOOKUP($B207,'RoC9'!$A$1:$B$161,2,0),0)</f>
        <v>0</v>
      </c>
      <c r="V207" s="112">
        <f>IFERROR(VLOOKUP(U207,'RoC9'!$B$1:$C$161,2,0),0)</f>
        <v>0</v>
      </c>
      <c r="W207" s="111">
        <f>IFERROR(VLOOKUP($B207,'RoC10'!$A$1:$B$161,2,0),0)</f>
        <v>0</v>
      </c>
      <c r="X207" s="112">
        <f>IFERROR(VLOOKUP(W207,'RoC10'!$B$1:$C$161,2,0),0)</f>
        <v>0</v>
      </c>
      <c r="Y207" s="111">
        <f>IFERROR(VLOOKUP($B207,'RoC11'!$A$1:$B$161,2,0),0)</f>
        <v>0</v>
      </c>
      <c r="Z207" s="112">
        <f>IFERROR(VLOOKUP(Y207,'RoC11'!$B$1:$C$161,2,0),0)</f>
        <v>0</v>
      </c>
      <c r="AA207" s="55">
        <f>IFERROR(VLOOKUP($B207,'RoC12'!$A$1:$B$161,2,0),0)</f>
        <v>0</v>
      </c>
      <c r="AB207" s="58">
        <f>IFERROR(VLOOKUP(AA207,'RoC12'!$B$1:$C$161,2,0),0)</f>
        <v>0</v>
      </c>
      <c r="AC207" s="55">
        <f>IFERROR(VLOOKUP($B207,'RoC13'!$A$1:$B$161,2,0),0)</f>
        <v>0</v>
      </c>
      <c r="AD207" s="58">
        <f>IFERROR(VLOOKUP(AC207,'RoC13'!$B$1:$C$161,2,0),0)</f>
        <v>0</v>
      </c>
      <c r="AE207" s="33"/>
      <c r="AF207" s="51">
        <f t="shared" si="3"/>
        <v>0</v>
      </c>
      <c r="AG207" s="112">
        <f>IFERROR(VLOOKUP($AE207,'RoC1'!$A$1:$C$160,3,0),0)</f>
        <v>0</v>
      </c>
      <c r="AH207" s="112">
        <f>IFERROR(VLOOKUP($AE207,'RoC2'!$A$1:$C$160,3,0),0)</f>
        <v>0</v>
      </c>
      <c r="AI207" s="112">
        <f>IFERROR(VLOOKUP($AE207,'RoC3'!$A$1:$C$160,3,0),0)</f>
        <v>0</v>
      </c>
      <c r="AJ207" s="112">
        <f>IFERROR(VLOOKUP($AE207,'RoC4'!$A$1:$C$160,3,0),0)</f>
        <v>0</v>
      </c>
      <c r="AK207" s="112">
        <f>IFERROR(VLOOKUP($AE207,'RoC5'!$A$1:$C$160,3,0),0)</f>
        <v>0</v>
      </c>
      <c r="AL207" s="112">
        <f>IFERROR(VLOOKUP($AE207,'RoC6'!$A$1:$C$160,3,0),0)</f>
        <v>0</v>
      </c>
      <c r="AM207" s="112">
        <f>IFERROR(VLOOKUP($AE207,'RoC7'!$A$1:$C$160,3,0),0)</f>
        <v>0</v>
      </c>
      <c r="AN207" s="112">
        <f>IFERROR(VLOOKUP($AE207,'RoC8'!$A$1:$C$160,3,0),0)</f>
        <v>0</v>
      </c>
      <c r="AO207" s="112">
        <f>IFERROR(VLOOKUP($AE207,'RoC9'!$A$1:$C$160,3,0),0)</f>
        <v>0</v>
      </c>
      <c r="AP207" s="112">
        <f>IFERROR(VLOOKUP($AE207,'RoC10'!$A$1:$C$160,3,0),0)</f>
        <v>0</v>
      </c>
      <c r="AQ207" s="112">
        <f>IFERROR(VLOOKUP($AE207,'RoC11'!$A$1:$C$160,3,0),0)</f>
        <v>0</v>
      </c>
      <c r="AR207" s="58">
        <f>IFERROR(VLOOKUP($AE207,'RoC12'!$A$1:$C$160,3,0),0)</f>
        <v>0</v>
      </c>
      <c r="AS207" s="58">
        <f>IFERROR(VLOOKUP($AE207,'RoC13'!$A$1:$C$160,3,0),0)</f>
        <v>0</v>
      </c>
    </row>
    <row r="208" ht="15.75" customHeight="1">
      <c r="A208" s="41">
        <f t="shared" si="1"/>
        <v>207</v>
      </c>
      <c r="B208" s="33"/>
      <c r="C208" s="51">
        <v>0.0</v>
      </c>
      <c r="D208" s="110"/>
      <c r="E208" s="111" t="str">
        <f>IFERROR(VLOOKUP($B208,'RoC1'!$A$1:$B$160,2,0),"0")</f>
        <v>0</v>
      </c>
      <c r="F208" s="112">
        <f>IFERROR(VLOOKUP(E208,'RoC1'!$B$1:$C$160,2,0),0)</f>
        <v>0</v>
      </c>
      <c r="G208" s="111" t="str">
        <f>IFERROR(VLOOKUP($B208,'RoC2'!$A$1:$B$161,2,0),"0")</f>
        <v>0</v>
      </c>
      <c r="H208" s="112">
        <f>IFERROR(VLOOKUP(G208,'RoC2'!$B$1:$C$161,2,0),0)</f>
        <v>0</v>
      </c>
      <c r="I208" s="111">
        <f>IFERROR(VLOOKUP($B208,'RoC3'!$A$1:$B$161,2,0),0)</f>
        <v>0</v>
      </c>
      <c r="J208" s="112">
        <f>IFERROR(VLOOKUP(I208,'RoC3'!$B$1:$C$161,2,0),0)</f>
        <v>0</v>
      </c>
      <c r="K208" s="111">
        <f>IFERROR(VLOOKUP($B208,'RoC4'!$A$1:$B$161,2,0),0)</f>
        <v>0</v>
      </c>
      <c r="L208" s="112">
        <f>IFERROR(VLOOKUP(K208,'RoC4'!$B$1:$C$161,2,0),0)</f>
        <v>0</v>
      </c>
      <c r="M208" s="111">
        <f>IFERROR(VLOOKUP($B208,'RoC5'!$A$1:$B$161,2,0),0)</f>
        <v>0</v>
      </c>
      <c r="N208" s="112">
        <f>IFERROR(VLOOKUP(M208,'RoC5'!$B$1:$C$161,2,0),0)</f>
        <v>0</v>
      </c>
      <c r="O208" s="111">
        <f>IFERROR(VLOOKUP($B208,'RoC6'!$A$1:$B$161,2,0),0)</f>
        <v>0</v>
      </c>
      <c r="P208" s="112">
        <f>IFERROR(VLOOKUP(O208,'RoC6'!$B$1:$C$161,2,0),0)</f>
        <v>0</v>
      </c>
      <c r="Q208" s="111">
        <f>IFERROR(VLOOKUP($B208,'RoC7'!$A$1:$B$161,2,0),0)</f>
        <v>0</v>
      </c>
      <c r="R208" s="112">
        <f>IFERROR(VLOOKUP(Q208,'RoC7'!$B$1:$C$161,2,0),0)</f>
        <v>0</v>
      </c>
      <c r="S208" s="111">
        <f>IFERROR(VLOOKUP($B208,'RoC8'!$A$1:$B$161,2,0),0)</f>
        <v>0</v>
      </c>
      <c r="T208" s="112">
        <f>IFERROR(VLOOKUP(S208,'RoC8'!$B$1:$C$161,2,0),0)</f>
        <v>0</v>
      </c>
      <c r="U208" s="111">
        <f>IFERROR(VLOOKUP($B208,'RoC9'!$A$1:$B$161,2,0),0)</f>
        <v>0</v>
      </c>
      <c r="V208" s="112">
        <f>IFERROR(VLOOKUP(U208,'RoC9'!$B$1:$C$161,2,0),0)</f>
        <v>0</v>
      </c>
      <c r="W208" s="111">
        <f>IFERROR(VLOOKUP($B208,'RoC10'!$A$1:$B$161,2,0),0)</f>
        <v>0</v>
      </c>
      <c r="X208" s="112">
        <f>IFERROR(VLOOKUP(W208,'RoC10'!$B$1:$C$161,2,0),0)</f>
        <v>0</v>
      </c>
      <c r="Y208" s="111">
        <f>IFERROR(VLOOKUP($B208,'RoC11'!$A$1:$B$161,2,0),0)</f>
        <v>0</v>
      </c>
      <c r="Z208" s="112">
        <f>IFERROR(VLOOKUP(Y208,'RoC11'!$B$1:$C$161,2,0),0)</f>
        <v>0</v>
      </c>
      <c r="AA208" s="55">
        <f>IFERROR(VLOOKUP($B208,'RoC12'!$A$1:$B$161,2,0),0)</f>
        <v>0</v>
      </c>
      <c r="AB208" s="58">
        <f>IFERROR(VLOOKUP(AA208,'RoC12'!$B$1:$C$161,2,0),0)</f>
        <v>0</v>
      </c>
      <c r="AC208" s="55">
        <f>IFERROR(VLOOKUP($B208,'RoC13'!$A$1:$B$161,2,0),0)</f>
        <v>0</v>
      </c>
      <c r="AD208" s="58">
        <f>IFERROR(VLOOKUP(AC208,'RoC13'!$B$1:$C$161,2,0),0)</f>
        <v>0</v>
      </c>
      <c r="AE208" s="33"/>
      <c r="AF208" s="51">
        <f t="shared" si="3"/>
        <v>0</v>
      </c>
      <c r="AG208" s="112">
        <f>IFERROR(VLOOKUP($AE208,'RoC1'!$A$1:$C$160,3,0),0)</f>
        <v>0</v>
      </c>
      <c r="AH208" s="112">
        <f>IFERROR(VLOOKUP($AE208,'RoC2'!$A$1:$C$160,3,0),0)</f>
        <v>0</v>
      </c>
      <c r="AI208" s="112">
        <f>IFERROR(VLOOKUP($AE208,'RoC3'!$A$1:$C$160,3,0),0)</f>
        <v>0</v>
      </c>
      <c r="AJ208" s="112">
        <f>IFERROR(VLOOKUP($AE208,'RoC4'!$A$1:$C$160,3,0),0)</f>
        <v>0</v>
      </c>
      <c r="AK208" s="112">
        <f>IFERROR(VLOOKUP($AE208,'RoC5'!$A$1:$C$160,3,0),0)</f>
        <v>0</v>
      </c>
      <c r="AL208" s="112">
        <f>IFERROR(VLOOKUP($AE208,'RoC6'!$A$1:$C$160,3,0),0)</f>
        <v>0</v>
      </c>
      <c r="AM208" s="112">
        <f>IFERROR(VLOOKUP($AE208,'RoC7'!$A$1:$C$160,3,0),0)</f>
        <v>0</v>
      </c>
      <c r="AN208" s="112">
        <f>IFERROR(VLOOKUP($AE208,'RoC8'!$A$1:$C$160,3,0),0)</f>
        <v>0</v>
      </c>
      <c r="AO208" s="112">
        <f>IFERROR(VLOOKUP($AE208,'RoC9'!$A$1:$C$160,3,0),0)</f>
        <v>0</v>
      </c>
      <c r="AP208" s="112">
        <f>IFERROR(VLOOKUP($AE208,'RoC10'!$A$1:$C$160,3,0),0)</f>
        <v>0</v>
      </c>
      <c r="AQ208" s="112">
        <f>IFERROR(VLOOKUP($AE208,'RoC11'!$A$1:$C$160,3,0),0)</f>
        <v>0</v>
      </c>
      <c r="AR208" s="58">
        <f>IFERROR(VLOOKUP($AE208,'RoC12'!$A$1:$C$160,3,0),0)</f>
        <v>0</v>
      </c>
      <c r="AS208" s="58">
        <f>IFERROR(VLOOKUP($AE208,'RoC13'!$A$1:$C$160,3,0),0)</f>
        <v>0</v>
      </c>
    </row>
    <row r="209" ht="15.75" customHeight="1">
      <c r="A209" s="41">
        <f t="shared" si="1"/>
        <v>208</v>
      </c>
      <c r="B209" s="33"/>
      <c r="C209" s="51">
        <v>0.0</v>
      </c>
      <c r="D209" s="110"/>
      <c r="E209" s="111" t="str">
        <f>IFERROR(VLOOKUP($B209,'RoC1'!$A$1:$B$160,2,0),"0")</f>
        <v>0</v>
      </c>
      <c r="F209" s="112">
        <f>IFERROR(VLOOKUP(E209,'RoC1'!$B$1:$C$160,2,0),0)</f>
        <v>0</v>
      </c>
      <c r="G209" s="111" t="str">
        <f>IFERROR(VLOOKUP($B209,'RoC2'!$A$1:$B$161,2,0),"0")</f>
        <v>0</v>
      </c>
      <c r="H209" s="112">
        <f>IFERROR(VLOOKUP(G209,'RoC2'!$B$1:$C$161,2,0),0)</f>
        <v>0</v>
      </c>
      <c r="I209" s="111">
        <f>IFERROR(VLOOKUP($B209,'RoC3'!$A$1:$B$161,2,0),0)</f>
        <v>0</v>
      </c>
      <c r="J209" s="112">
        <f>IFERROR(VLOOKUP(I209,'RoC3'!$B$1:$C$161,2,0),0)</f>
        <v>0</v>
      </c>
      <c r="K209" s="111">
        <f>IFERROR(VLOOKUP($B209,'RoC4'!$A$1:$B$161,2,0),0)</f>
        <v>0</v>
      </c>
      <c r="L209" s="112">
        <f>IFERROR(VLOOKUP(K209,'RoC4'!$B$1:$C$161,2,0),0)</f>
        <v>0</v>
      </c>
      <c r="M209" s="111">
        <f>IFERROR(VLOOKUP($B209,'RoC5'!$A$1:$B$161,2,0),0)</f>
        <v>0</v>
      </c>
      <c r="N209" s="112">
        <f>IFERROR(VLOOKUP(M209,'RoC5'!$B$1:$C$161,2,0),0)</f>
        <v>0</v>
      </c>
      <c r="O209" s="111">
        <f>IFERROR(VLOOKUP($B209,'RoC6'!$A$1:$B$161,2,0),0)</f>
        <v>0</v>
      </c>
      <c r="P209" s="112">
        <f>IFERROR(VLOOKUP(O209,'RoC6'!$B$1:$C$161,2,0),0)</f>
        <v>0</v>
      </c>
      <c r="Q209" s="111">
        <f>IFERROR(VLOOKUP($B209,'RoC7'!$A$1:$B$161,2,0),0)</f>
        <v>0</v>
      </c>
      <c r="R209" s="112">
        <f>IFERROR(VLOOKUP(Q209,'RoC7'!$B$1:$C$161,2,0),0)</f>
        <v>0</v>
      </c>
      <c r="S209" s="111">
        <f>IFERROR(VLOOKUP($B209,'RoC8'!$A$1:$B$161,2,0),0)</f>
        <v>0</v>
      </c>
      <c r="T209" s="112">
        <f>IFERROR(VLOOKUP(S209,'RoC8'!$B$1:$C$161,2,0),0)</f>
        <v>0</v>
      </c>
      <c r="U209" s="111">
        <f>IFERROR(VLOOKUP($B209,'RoC9'!$A$1:$B$161,2,0),0)</f>
        <v>0</v>
      </c>
      <c r="V209" s="112">
        <f>IFERROR(VLOOKUP(U209,'RoC9'!$B$1:$C$161,2,0),0)</f>
        <v>0</v>
      </c>
      <c r="W209" s="111">
        <f>IFERROR(VLOOKUP($B209,'RoC10'!$A$1:$B$161,2,0),0)</f>
        <v>0</v>
      </c>
      <c r="X209" s="112">
        <f>IFERROR(VLOOKUP(W209,'RoC10'!$B$1:$C$161,2,0),0)</f>
        <v>0</v>
      </c>
      <c r="Y209" s="111">
        <f>IFERROR(VLOOKUP($B209,'RoC11'!$A$1:$B$161,2,0),0)</f>
        <v>0</v>
      </c>
      <c r="Z209" s="112">
        <f>IFERROR(VLOOKUP(Y209,'RoC11'!$B$1:$C$161,2,0),0)</f>
        <v>0</v>
      </c>
      <c r="AA209" s="55">
        <f>IFERROR(VLOOKUP($B209,'RoC12'!$A$1:$B$161,2,0),0)</f>
        <v>0</v>
      </c>
      <c r="AB209" s="58">
        <f>IFERROR(VLOOKUP(AA209,'RoC12'!$B$1:$C$161,2,0),0)</f>
        <v>0</v>
      </c>
      <c r="AC209" s="55">
        <f>IFERROR(VLOOKUP($B209,'RoC13'!$A$1:$B$161,2,0),0)</f>
        <v>0</v>
      </c>
      <c r="AD209" s="58">
        <f>IFERROR(VLOOKUP(AC209,'RoC13'!$B$1:$C$161,2,0),0)</f>
        <v>0</v>
      </c>
      <c r="AE209" s="33"/>
      <c r="AF209" s="51">
        <f t="shared" si="3"/>
        <v>0</v>
      </c>
      <c r="AG209" s="112">
        <f>IFERROR(VLOOKUP($AE209,'RoC1'!$A$1:$C$160,3,0),0)</f>
        <v>0</v>
      </c>
      <c r="AH209" s="112">
        <f>IFERROR(VLOOKUP($AE209,'RoC2'!$A$1:$C$160,3,0),0)</f>
        <v>0</v>
      </c>
      <c r="AI209" s="112">
        <f>IFERROR(VLOOKUP($AE209,'RoC3'!$A$1:$C$160,3,0),0)</f>
        <v>0</v>
      </c>
      <c r="AJ209" s="112">
        <f>IFERROR(VLOOKUP($AE209,'RoC4'!$A$1:$C$160,3,0),0)</f>
        <v>0</v>
      </c>
      <c r="AK209" s="112">
        <f>IFERROR(VLOOKUP($AE209,'RoC5'!$A$1:$C$160,3,0),0)</f>
        <v>0</v>
      </c>
      <c r="AL209" s="112">
        <f>IFERROR(VLOOKUP($AE209,'RoC6'!$A$1:$C$160,3,0),0)</f>
        <v>0</v>
      </c>
      <c r="AM209" s="112">
        <f>IFERROR(VLOOKUP($AE209,'RoC7'!$A$1:$C$160,3,0),0)</f>
        <v>0</v>
      </c>
      <c r="AN209" s="112">
        <f>IFERROR(VLOOKUP($AE209,'RoC8'!$A$1:$C$160,3,0),0)</f>
        <v>0</v>
      </c>
      <c r="AO209" s="112">
        <f>IFERROR(VLOOKUP($AE209,'RoC9'!$A$1:$C$160,3,0),0)</f>
        <v>0</v>
      </c>
      <c r="AP209" s="112">
        <f>IFERROR(VLOOKUP($AE209,'RoC10'!$A$1:$C$160,3,0),0)</f>
        <v>0</v>
      </c>
      <c r="AQ209" s="112">
        <f>IFERROR(VLOOKUP($AE209,'RoC11'!$A$1:$C$160,3,0),0)</f>
        <v>0</v>
      </c>
      <c r="AR209" s="58">
        <f>IFERROR(VLOOKUP($AE209,'RoC12'!$A$1:$C$160,3,0),0)</f>
        <v>0</v>
      </c>
      <c r="AS209" s="58">
        <f>IFERROR(VLOOKUP($AE209,'RoC13'!$A$1:$C$160,3,0),0)</f>
        <v>0</v>
      </c>
    </row>
    <row r="210" ht="15.75" customHeight="1">
      <c r="A210" s="41">
        <f t="shared" si="1"/>
        <v>209</v>
      </c>
      <c r="B210" s="33"/>
      <c r="C210" s="51">
        <v>0.0</v>
      </c>
      <c r="D210" s="110"/>
      <c r="E210" s="111" t="str">
        <f>IFERROR(VLOOKUP($B210,'RoC1'!$A$1:$B$160,2,0),"0")</f>
        <v>0</v>
      </c>
      <c r="F210" s="112">
        <f>IFERROR(VLOOKUP(E210,'RoC1'!$B$1:$C$160,2,0),0)</f>
        <v>0</v>
      </c>
      <c r="G210" s="111" t="str">
        <f>IFERROR(VLOOKUP($B210,'RoC2'!$A$1:$B$161,2,0),"0")</f>
        <v>0</v>
      </c>
      <c r="H210" s="112">
        <f>IFERROR(VLOOKUP(G210,'RoC2'!$B$1:$C$161,2,0),0)</f>
        <v>0</v>
      </c>
      <c r="I210" s="111">
        <f>IFERROR(VLOOKUP($B210,'RoC3'!$A$1:$B$161,2,0),0)</f>
        <v>0</v>
      </c>
      <c r="J210" s="112">
        <f>IFERROR(VLOOKUP(I210,'RoC3'!$B$1:$C$161,2,0),0)</f>
        <v>0</v>
      </c>
      <c r="K210" s="111">
        <f>IFERROR(VLOOKUP($B210,'RoC4'!$A$1:$B$161,2,0),0)</f>
        <v>0</v>
      </c>
      <c r="L210" s="112">
        <f>IFERROR(VLOOKUP(K210,'RoC4'!$B$1:$C$161,2,0),0)</f>
        <v>0</v>
      </c>
      <c r="M210" s="111">
        <f>IFERROR(VLOOKUP($B210,'RoC5'!$A$1:$B$161,2,0),0)</f>
        <v>0</v>
      </c>
      <c r="N210" s="112">
        <f>IFERROR(VLOOKUP(M210,'RoC5'!$B$1:$C$161,2,0),0)</f>
        <v>0</v>
      </c>
      <c r="O210" s="111">
        <f>IFERROR(VLOOKUP($B210,'RoC6'!$A$1:$B$161,2,0),0)</f>
        <v>0</v>
      </c>
      <c r="P210" s="112">
        <f>IFERROR(VLOOKUP(O210,'RoC6'!$B$1:$C$161,2,0),0)</f>
        <v>0</v>
      </c>
      <c r="Q210" s="111">
        <f>IFERROR(VLOOKUP($B210,'RoC7'!$A$1:$B$161,2,0),0)</f>
        <v>0</v>
      </c>
      <c r="R210" s="112">
        <f>IFERROR(VLOOKUP(Q210,'RoC7'!$B$1:$C$161,2,0),0)</f>
        <v>0</v>
      </c>
      <c r="S210" s="111">
        <f>IFERROR(VLOOKUP($B210,'RoC8'!$A$1:$B$161,2,0),0)</f>
        <v>0</v>
      </c>
      <c r="T210" s="112">
        <f>IFERROR(VLOOKUP(S210,'RoC8'!$B$1:$C$161,2,0),0)</f>
        <v>0</v>
      </c>
      <c r="U210" s="111">
        <f>IFERROR(VLOOKUP($B210,'RoC9'!$A$1:$B$161,2,0),0)</f>
        <v>0</v>
      </c>
      <c r="V210" s="112">
        <f>IFERROR(VLOOKUP(U210,'RoC9'!$B$1:$C$161,2,0),0)</f>
        <v>0</v>
      </c>
      <c r="W210" s="111">
        <f>IFERROR(VLOOKUP($B210,'RoC10'!$A$1:$B$161,2,0),0)</f>
        <v>0</v>
      </c>
      <c r="X210" s="112">
        <f>IFERROR(VLOOKUP(W210,'RoC10'!$B$1:$C$161,2,0),0)</f>
        <v>0</v>
      </c>
      <c r="Y210" s="111">
        <f>IFERROR(VLOOKUP($B210,'RoC11'!$A$1:$B$161,2,0),0)</f>
        <v>0</v>
      </c>
      <c r="Z210" s="112">
        <f>IFERROR(VLOOKUP(Y210,'RoC11'!$B$1:$C$161,2,0),0)</f>
        <v>0</v>
      </c>
      <c r="AA210" s="55">
        <f>IFERROR(VLOOKUP($B210,'RoC12'!$A$1:$B$161,2,0),0)</f>
        <v>0</v>
      </c>
      <c r="AB210" s="58">
        <f>IFERROR(VLOOKUP(AA210,'RoC12'!$B$1:$C$161,2,0),0)</f>
        <v>0</v>
      </c>
      <c r="AC210" s="55">
        <f>IFERROR(VLOOKUP($B210,'RoC13'!$A$1:$B$161,2,0),0)</f>
        <v>0</v>
      </c>
      <c r="AD210" s="58">
        <f>IFERROR(VLOOKUP(AC210,'RoC13'!$B$1:$C$161,2,0),0)</f>
        <v>0</v>
      </c>
      <c r="AE210" s="33"/>
      <c r="AF210" s="51">
        <f t="shared" si="3"/>
        <v>0</v>
      </c>
      <c r="AG210" s="112">
        <f>IFERROR(VLOOKUP($AE210,'RoC1'!$A$1:$C$160,3,0),0)</f>
        <v>0</v>
      </c>
      <c r="AH210" s="112">
        <f>IFERROR(VLOOKUP($AE210,'RoC2'!$A$1:$C$160,3,0),0)</f>
        <v>0</v>
      </c>
      <c r="AI210" s="112">
        <f>IFERROR(VLOOKUP($AE210,'RoC3'!$A$1:$C$160,3,0),0)</f>
        <v>0</v>
      </c>
      <c r="AJ210" s="112">
        <f>IFERROR(VLOOKUP($AE210,'RoC4'!$A$1:$C$160,3,0),0)</f>
        <v>0</v>
      </c>
      <c r="AK210" s="112">
        <f>IFERROR(VLOOKUP($AE210,'RoC5'!$A$1:$C$160,3,0),0)</f>
        <v>0</v>
      </c>
      <c r="AL210" s="112">
        <f>IFERROR(VLOOKUP($AE210,'RoC6'!$A$1:$C$160,3,0),0)</f>
        <v>0</v>
      </c>
      <c r="AM210" s="112">
        <f>IFERROR(VLOOKUP($AE210,'RoC7'!$A$1:$C$160,3,0),0)</f>
        <v>0</v>
      </c>
      <c r="AN210" s="112">
        <f>IFERROR(VLOOKUP($AE210,'RoC8'!$A$1:$C$160,3,0),0)</f>
        <v>0</v>
      </c>
      <c r="AO210" s="112">
        <f>IFERROR(VLOOKUP($AE210,'RoC9'!$A$1:$C$160,3,0),0)</f>
        <v>0</v>
      </c>
      <c r="AP210" s="112">
        <f>IFERROR(VLOOKUP($AE210,'RoC10'!$A$1:$C$160,3,0),0)</f>
        <v>0</v>
      </c>
      <c r="AQ210" s="112">
        <f>IFERROR(VLOOKUP($AE210,'RoC11'!$A$1:$C$160,3,0),0)</f>
        <v>0</v>
      </c>
      <c r="AR210" s="58">
        <f>IFERROR(VLOOKUP($AE210,'RoC12'!$A$1:$C$160,3,0),0)</f>
        <v>0</v>
      </c>
      <c r="AS210" s="58">
        <f>IFERROR(VLOOKUP($AE210,'RoC13'!$A$1:$C$160,3,0),0)</f>
        <v>0</v>
      </c>
    </row>
    <row r="211" ht="15.75" customHeight="1">
      <c r="A211" s="41">
        <f t="shared" si="1"/>
        <v>210</v>
      </c>
      <c r="B211" s="33"/>
      <c r="C211" s="51">
        <v>0.0</v>
      </c>
      <c r="D211" s="110"/>
      <c r="E211" s="111" t="str">
        <f>IFERROR(VLOOKUP($B211,'RoC1'!$A$1:$B$160,2,0),"0")</f>
        <v>0</v>
      </c>
      <c r="F211" s="112">
        <f>IFERROR(VLOOKUP(E211,'RoC1'!$B$1:$C$160,2,0),0)</f>
        <v>0</v>
      </c>
      <c r="G211" s="111" t="str">
        <f>IFERROR(VLOOKUP($B211,'RoC2'!$A$1:$B$161,2,0),"0")</f>
        <v>0</v>
      </c>
      <c r="H211" s="112">
        <f>IFERROR(VLOOKUP(G211,'RoC2'!$B$1:$C$161,2,0),0)</f>
        <v>0</v>
      </c>
      <c r="I211" s="111">
        <f>IFERROR(VLOOKUP($B211,'RoC3'!$A$1:$B$161,2,0),0)</f>
        <v>0</v>
      </c>
      <c r="J211" s="112">
        <f>IFERROR(VLOOKUP(I211,'RoC3'!$B$1:$C$161,2,0),0)</f>
        <v>0</v>
      </c>
      <c r="K211" s="111">
        <f>IFERROR(VLOOKUP($B211,'RoC4'!$A$1:$B$161,2,0),0)</f>
        <v>0</v>
      </c>
      <c r="L211" s="112">
        <f>IFERROR(VLOOKUP(K211,'RoC4'!$B$1:$C$161,2,0),0)</f>
        <v>0</v>
      </c>
      <c r="M211" s="111">
        <f>IFERROR(VLOOKUP($B211,'RoC5'!$A$1:$B$161,2,0),0)</f>
        <v>0</v>
      </c>
      <c r="N211" s="112">
        <f>IFERROR(VLOOKUP(M211,'RoC5'!$B$1:$C$161,2,0),0)</f>
        <v>0</v>
      </c>
      <c r="O211" s="111">
        <f>IFERROR(VLOOKUP($B211,'RoC6'!$A$1:$B$161,2,0),0)</f>
        <v>0</v>
      </c>
      <c r="P211" s="112">
        <f>IFERROR(VLOOKUP(O211,'RoC6'!$B$1:$C$161,2,0),0)</f>
        <v>0</v>
      </c>
      <c r="Q211" s="111">
        <f>IFERROR(VLOOKUP($B211,'RoC7'!$A$1:$B$161,2,0),0)</f>
        <v>0</v>
      </c>
      <c r="R211" s="112">
        <f>IFERROR(VLOOKUP(Q211,'RoC7'!$B$1:$C$161,2,0),0)</f>
        <v>0</v>
      </c>
      <c r="S211" s="111">
        <f>IFERROR(VLOOKUP($B211,'RoC8'!$A$1:$B$161,2,0),0)</f>
        <v>0</v>
      </c>
      <c r="T211" s="112">
        <f>IFERROR(VLOOKUP(S211,'RoC8'!$B$1:$C$161,2,0),0)</f>
        <v>0</v>
      </c>
      <c r="U211" s="111">
        <f>IFERROR(VLOOKUP($B211,'RoC9'!$A$1:$B$161,2,0),0)</f>
        <v>0</v>
      </c>
      <c r="V211" s="112">
        <f>IFERROR(VLOOKUP(U211,'RoC9'!$B$1:$C$161,2,0),0)</f>
        <v>0</v>
      </c>
      <c r="W211" s="111">
        <f>IFERROR(VLOOKUP($B211,'RoC10'!$A$1:$B$161,2,0),0)</f>
        <v>0</v>
      </c>
      <c r="X211" s="112">
        <f>IFERROR(VLOOKUP(W211,'RoC10'!$B$1:$C$161,2,0),0)</f>
        <v>0</v>
      </c>
      <c r="Y211" s="111">
        <f>IFERROR(VLOOKUP($B211,'RoC11'!$A$1:$B$161,2,0),0)</f>
        <v>0</v>
      </c>
      <c r="Z211" s="112">
        <f>IFERROR(VLOOKUP(Y211,'RoC11'!$B$1:$C$161,2,0),0)</f>
        <v>0</v>
      </c>
      <c r="AA211" s="55">
        <f>IFERROR(VLOOKUP($B211,'RoC12'!$A$1:$B$161,2,0),0)</f>
        <v>0</v>
      </c>
      <c r="AB211" s="58">
        <f>IFERROR(VLOOKUP(AA211,'RoC12'!$B$1:$C$161,2,0),0)</f>
        <v>0</v>
      </c>
      <c r="AC211" s="55">
        <f>IFERROR(VLOOKUP($B211,'RoC13'!$A$1:$B$161,2,0),0)</f>
        <v>0</v>
      </c>
      <c r="AD211" s="58">
        <f>IFERROR(VLOOKUP(AC211,'RoC13'!$B$1:$C$161,2,0),0)</f>
        <v>0</v>
      </c>
      <c r="AE211" s="33"/>
      <c r="AF211" s="51">
        <f t="shared" si="3"/>
        <v>0</v>
      </c>
      <c r="AG211" s="112">
        <f>IFERROR(VLOOKUP($AE211,'RoC1'!$A$1:$C$160,3,0),0)</f>
        <v>0</v>
      </c>
      <c r="AH211" s="112">
        <f>IFERROR(VLOOKUP($AE211,'RoC2'!$A$1:$C$160,3,0),0)</f>
        <v>0</v>
      </c>
      <c r="AI211" s="112">
        <f>IFERROR(VLOOKUP($AE211,'RoC3'!$A$1:$C$160,3,0),0)</f>
        <v>0</v>
      </c>
      <c r="AJ211" s="112">
        <f>IFERROR(VLOOKUP($AE211,'RoC4'!$A$1:$C$160,3,0),0)</f>
        <v>0</v>
      </c>
      <c r="AK211" s="112">
        <f>IFERROR(VLOOKUP($AE211,'RoC5'!$A$1:$C$160,3,0),0)</f>
        <v>0</v>
      </c>
      <c r="AL211" s="112">
        <f>IFERROR(VLOOKUP($AE211,'RoC6'!$A$1:$C$160,3,0),0)</f>
        <v>0</v>
      </c>
      <c r="AM211" s="112">
        <f>IFERROR(VLOOKUP($AE211,'RoC7'!$A$1:$C$160,3,0),0)</f>
        <v>0</v>
      </c>
      <c r="AN211" s="112">
        <f>IFERROR(VLOOKUP($AE211,'RoC8'!$A$1:$C$160,3,0),0)</f>
        <v>0</v>
      </c>
      <c r="AO211" s="112">
        <f>IFERROR(VLOOKUP($AE211,'RoC9'!$A$1:$C$160,3,0),0)</f>
        <v>0</v>
      </c>
      <c r="AP211" s="112">
        <f>IFERROR(VLOOKUP($AE211,'RoC10'!$A$1:$C$160,3,0),0)</f>
        <v>0</v>
      </c>
      <c r="AQ211" s="112">
        <f>IFERROR(VLOOKUP($AE211,'RoC11'!$A$1:$C$160,3,0),0)</f>
        <v>0</v>
      </c>
      <c r="AR211" s="58">
        <f>IFERROR(VLOOKUP($AE211,'RoC12'!$A$1:$C$160,3,0),0)</f>
        <v>0</v>
      </c>
      <c r="AS211" s="58">
        <f>IFERROR(VLOOKUP($AE211,'RoC13'!$A$1:$C$160,3,0),0)</f>
        <v>0</v>
      </c>
    </row>
    <row r="212" ht="15.75" customHeight="1">
      <c r="A212" s="41">
        <f t="shared" si="1"/>
        <v>211</v>
      </c>
      <c r="B212" s="33"/>
      <c r="C212" s="51">
        <v>0.0</v>
      </c>
      <c r="D212" s="110"/>
      <c r="E212" s="111" t="str">
        <f>IFERROR(VLOOKUP($B212,'RoC1'!$A$1:$B$160,2,0),"0")</f>
        <v>0</v>
      </c>
      <c r="F212" s="112">
        <f>IFERROR(VLOOKUP(E212,'RoC1'!$B$1:$C$160,2,0),0)</f>
        <v>0</v>
      </c>
      <c r="G212" s="111" t="str">
        <f>IFERROR(VLOOKUP($B212,'RoC2'!$A$1:$B$161,2,0),"0")</f>
        <v>0</v>
      </c>
      <c r="H212" s="112">
        <f>IFERROR(VLOOKUP(G212,'RoC2'!$B$1:$C$161,2,0),0)</f>
        <v>0</v>
      </c>
      <c r="I212" s="111">
        <f>IFERROR(VLOOKUP($B212,'RoC3'!$A$1:$B$161,2,0),0)</f>
        <v>0</v>
      </c>
      <c r="J212" s="112">
        <f>IFERROR(VLOOKUP(I212,'RoC3'!$B$1:$C$161,2,0),0)</f>
        <v>0</v>
      </c>
      <c r="K212" s="111">
        <f>IFERROR(VLOOKUP($B212,'RoC4'!$A$1:$B$161,2,0),0)</f>
        <v>0</v>
      </c>
      <c r="L212" s="112">
        <f>IFERROR(VLOOKUP(K212,'RoC4'!$B$1:$C$161,2,0),0)</f>
        <v>0</v>
      </c>
      <c r="M212" s="111">
        <f>IFERROR(VLOOKUP($B212,'RoC5'!$A$1:$B$161,2,0),0)</f>
        <v>0</v>
      </c>
      <c r="N212" s="112">
        <f>IFERROR(VLOOKUP(M212,'RoC5'!$B$1:$C$161,2,0),0)</f>
        <v>0</v>
      </c>
      <c r="O212" s="111">
        <f>IFERROR(VLOOKUP($B212,'RoC6'!$A$1:$B$161,2,0),0)</f>
        <v>0</v>
      </c>
      <c r="P212" s="112">
        <f>IFERROR(VLOOKUP(O212,'RoC6'!$B$1:$C$161,2,0),0)</f>
        <v>0</v>
      </c>
      <c r="Q212" s="111">
        <f>IFERROR(VLOOKUP($B212,'RoC7'!$A$1:$B$161,2,0),0)</f>
        <v>0</v>
      </c>
      <c r="R212" s="112">
        <f>IFERROR(VLOOKUP(Q212,'RoC7'!$B$1:$C$161,2,0),0)</f>
        <v>0</v>
      </c>
      <c r="S212" s="111">
        <f>IFERROR(VLOOKUP($B212,'RoC8'!$A$1:$B$161,2,0),0)</f>
        <v>0</v>
      </c>
      <c r="T212" s="112">
        <f>IFERROR(VLOOKUP(S212,'RoC8'!$B$1:$C$161,2,0),0)</f>
        <v>0</v>
      </c>
      <c r="U212" s="111">
        <f>IFERROR(VLOOKUP($B212,'RoC9'!$A$1:$B$161,2,0),0)</f>
        <v>0</v>
      </c>
      <c r="V212" s="112">
        <f>IFERROR(VLOOKUP(U212,'RoC9'!$B$1:$C$161,2,0),0)</f>
        <v>0</v>
      </c>
      <c r="W212" s="111">
        <f>IFERROR(VLOOKUP($B212,'RoC10'!$A$1:$B$161,2,0),0)</f>
        <v>0</v>
      </c>
      <c r="X212" s="112">
        <f>IFERROR(VLOOKUP(W212,'RoC10'!$B$1:$C$161,2,0),0)</f>
        <v>0</v>
      </c>
      <c r="Y212" s="111">
        <f>IFERROR(VLOOKUP($B212,'RoC11'!$A$1:$B$161,2,0),0)</f>
        <v>0</v>
      </c>
      <c r="Z212" s="112">
        <f>IFERROR(VLOOKUP(Y212,'RoC11'!$B$1:$C$161,2,0),0)</f>
        <v>0</v>
      </c>
      <c r="AA212" s="55">
        <f>IFERROR(VLOOKUP($B212,'RoC12'!$A$1:$B$161,2,0),0)</f>
        <v>0</v>
      </c>
      <c r="AB212" s="58">
        <f>IFERROR(VLOOKUP(AA212,'RoC12'!$B$1:$C$161,2,0),0)</f>
        <v>0</v>
      </c>
      <c r="AC212" s="55">
        <f>IFERROR(VLOOKUP($B212,'RoC13'!$A$1:$B$161,2,0),0)</f>
        <v>0</v>
      </c>
      <c r="AD212" s="58">
        <f>IFERROR(VLOOKUP(AC212,'RoC13'!$B$1:$C$161,2,0),0)</f>
        <v>0</v>
      </c>
      <c r="AE212" s="33"/>
      <c r="AF212" s="51">
        <f t="shared" si="3"/>
        <v>0</v>
      </c>
      <c r="AG212" s="112">
        <f>IFERROR(VLOOKUP($AE212,'RoC1'!$A$1:$C$160,3,0),0)</f>
        <v>0</v>
      </c>
      <c r="AH212" s="112">
        <f>IFERROR(VLOOKUP($AE212,'RoC2'!$A$1:$C$160,3,0),0)</f>
        <v>0</v>
      </c>
      <c r="AI212" s="112">
        <f>IFERROR(VLOOKUP($AE212,'RoC3'!$A$1:$C$160,3,0),0)</f>
        <v>0</v>
      </c>
      <c r="AJ212" s="112">
        <f>IFERROR(VLOOKUP($AE212,'RoC4'!$A$1:$C$160,3,0),0)</f>
        <v>0</v>
      </c>
      <c r="AK212" s="112">
        <f>IFERROR(VLOOKUP($AE212,'RoC5'!$A$1:$C$160,3,0),0)</f>
        <v>0</v>
      </c>
      <c r="AL212" s="112">
        <f>IFERROR(VLOOKUP($AE212,'RoC6'!$A$1:$C$160,3,0),0)</f>
        <v>0</v>
      </c>
      <c r="AM212" s="112">
        <f>IFERROR(VLOOKUP($AE212,'RoC7'!$A$1:$C$160,3,0),0)</f>
        <v>0</v>
      </c>
      <c r="AN212" s="112">
        <f>IFERROR(VLOOKUP($AE212,'RoC8'!$A$1:$C$160,3,0),0)</f>
        <v>0</v>
      </c>
      <c r="AO212" s="112">
        <f>IFERROR(VLOOKUP($AE212,'RoC9'!$A$1:$C$160,3,0),0)</f>
        <v>0</v>
      </c>
      <c r="AP212" s="112">
        <f>IFERROR(VLOOKUP($AE212,'RoC10'!$A$1:$C$160,3,0),0)</f>
        <v>0</v>
      </c>
      <c r="AQ212" s="112">
        <f>IFERROR(VLOOKUP($AE212,'RoC11'!$A$1:$C$160,3,0),0)</f>
        <v>0</v>
      </c>
      <c r="AR212" s="58">
        <f>IFERROR(VLOOKUP($AE212,'RoC12'!$A$1:$C$160,3,0),0)</f>
        <v>0</v>
      </c>
      <c r="AS212" s="58">
        <f>IFERROR(VLOOKUP($AE212,'RoC13'!$A$1:$C$160,3,0),0)</f>
        <v>0</v>
      </c>
    </row>
    <row r="213" ht="15.75" customHeight="1">
      <c r="A213" s="41">
        <f t="shared" si="1"/>
        <v>212</v>
      </c>
      <c r="B213" s="33"/>
      <c r="C213" s="51">
        <v>0.0</v>
      </c>
      <c r="D213" s="110"/>
      <c r="E213" s="111" t="str">
        <f>IFERROR(VLOOKUP($B213,'RoC1'!$A$1:$B$160,2,0),"0")</f>
        <v>0</v>
      </c>
      <c r="F213" s="112">
        <f>IFERROR(VLOOKUP(E213,'RoC1'!$B$1:$C$160,2,0),0)</f>
        <v>0</v>
      </c>
      <c r="G213" s="111" t="str">
        <f>IFERROR(VLOOKUP($B213,'RoC2'!$A$1:$B$161,2,0),"0")</f>
        <v>0</v>
      </c>
      <c r="H213" s="112">
        <f>IFERROR(VLOOKUP(G213,'RoC2'!$B$1:$C$161,2,0),0)</f>
        <v>0</v>
      </c>
      <c r="I213" s="111">
        <f>IFERROR(VLOOKUP($B213,'RoC3'!$A$1:$B$161,2,0),0)</f>
        <v>0</v>
      </c>
      <c r="J213" s="112">
        <f>IFERROR(VLOOKUP(I213,'RoC3'!$B$1:$C$161,2,0),0)</f>
        <v>0</v>
      </c>
      <c r="K213" s="111">
        <f>IFERROR(VLOOKUP($B213,'RoC4'!$A$1:$B$161,2,0),0)</f>
        <v>0</v>
      </c>
      <c r="L213" s="112">
        <f>IFERROR(VLOOKUP(K213,'RoC4'!$B$1:$C$161,2,0),0)</f>
        <v>0</v>
      </c>
      <c r="M213" s="111">
        <f>IFERROR(VLOOKUP($B213,'RoC5'!$A$1:$B$161,2,0),0)</f>
        <v>0</v>
      </c>
      <c r="N213" s="112">
        <f>IFERROR(VLOOKUP(M213,'RoC5'!$B$1:$C$161,2,0),0)</f>
        <v>0</v>
      </c>
      <c r="O213" s="111">
        <f>IFERROR(VLOOKUP($B213,'RoC6'!$A$1:$B$161,2,0),0)</f>
        <v>0</v>
      </c>
      <c r="P213" s="112">
        <f>IFERROR(VLOOKUP(O213,'RoC6'!$B$1:$C$161,2,0),0)</f>
        <v>0</v>
      </c>
      <c r="Q213" s="111">
        <f>IFERROR(VLOOKUP($B213,'RoC7'!$A$1:$B$161,2,0),0)</f>
        <v>0</v>
      </c>
      <c r="R213" s="112">
        <f>IFERROR(VLOOKUP(Q213,'RoC7'!$B$1:$C$161,2,0),0)</f>
        <v>0</v>
      </c>
      <c r="S213" s="111">
        <f>IFERROR(VLOOKUP($B213,'RoC8'!$A$1:$B$161,2,0),0)</f>
        <v>0</v>
      </c>
      <c r="T213" s="112">
        <f>IFERROR(VLOOKUP(S213,'RoC8'!$B$1:$C$161,2,0),0)</f>
        <v>0</v>
      </c>
      <c r="U213" s="111">
        <f>IFERROR(VLOOKUP($B213,'RoC9'!$A$1:$B$161,2,0),0)</f>
        <v>0</v>
      </c>
      <c r="V213" s="112">
        <f>IFERROR(VLOOKUP(U213,'RoC9'!$B$1:$C$161,2,0),0)</f>
        <v>0</v>
      </c>
      <c r="W213" s="111">
        <f>IFERROR(VLOOKUP($B213,'RoC10'!$A$1:$B$161,2,0),0)</f>
        <v>0</v>
      </c>
      <c r="X213" s="112">
        <f>IFERROR(VLOOKUP(W213,'RoC10'!$B$1:$C$161,2,0),0)</f>
        <v>0</v>
      </c>
      <c r="Y213" s="111">
        <f>IFERROR(VLOOKUP($B213,'RoC11'!$A$1:$B$161,2,0),0)</f>
        <v>0</v>
      </c>
      <c r="Z213" s="112">
        <f>IFERROR(VLOOKUP(Y213,'RoC11'!$B$1:$C$161,2,0),0)</f>
        <v>0</v>
      </c>
      <c r="AA213" s="55">
        <f>IFERROR(VLOOKUP($B213,'RoC12'!$A$1:$B$161,2,0),0)</f>
        <v>0</v>
      </c>
      <c r="AB213" s="58">
        <f>IFERROR(VLOOKUP(AA213,'RoC12'!$B$1:$C$161,2,0),0)</f>
        <v>0</v>
      </c>
      <c r="AC213" s="55">
        <f>IFERROR(VLOOKUP($B213,'RoC13'!$A$1:$B$161,2,0),0)</f>
        <v>0</v>
      </c>
      <c r="AD213" s="58">
        <f>IFERROR(VLOOKUP(AC213,'RoC13'!$B$1:$C$161,2,0),0)</f>
        <v>0</v>
      </c>
      <c r="AE213" s="33"/>
      <c r="AF213" s="51">
        <f t="shared" si="3"/>
        <v>0</v>
      </c>
      <c r="AG213" s="112">
        <f>IFERROR(VLOOKUP($AE213,'RoC1'!$A$1:$C$160,3,0),0)</f>
        <v>0</v>
      </c>
      <c r="AH213" s="112">
        <f>IFERROR(VLOOKUP($AE213,'RoC2'!$A$1:$C$160,3,0),0)</f>
        <v>0</v>
      </c>
      <c r="AI213" s="112">
        <f>IFERROR(VLOOKUP($AE213,'RoC3'!$A$1:$C$160,3,0),0)</f>
        <v>0</v>
      </c>
      <c r="AJ213" s="112">
        <f>IFERROR(VLOOKUP($AE213,'RoC4'!$A$1:$C$160,3,0),0)</f>
        <v>0</v>
      </c>
      <c r="AK213" s="112">
        <f>IFERROR(VLOOKUP($AE213,'RoC5'!$A$1:$C$160,3,0),0)</f>
        <v>0</v>
      </c>
      <c r="AL213" s="112">
        <f>IFERROR(VLOOKUP($AE213,'RoC6'!$A$1:$C$160,3,0),0)</f>
        <v>0</v>
      </c>
      <c r="AM213" s="112">
        <f>IFERROR(VLOOKUP($AE213,'RoC7'!$A$1:$C$160,3,0),0)</f>
        <v>0</v>
      </c>
      <c r="AN213" s="112">
        <f>IFERROR(VLOOKUP($AE213,'RoC8'!$A$1:$C$160,3,0),0)</f>
        <v>0</v>
      </c>
      <c r="AO213" s="112">
        <f>IFERROR(VLOOKUP($AE213,'RoC9'!$A$1:$C$160,3,0),0)</f>
        <v>0</v>
      </c>
      <c r="AP213" s="112">
        <f>IFERROR(VLOOKUP($AE213,'RoC10'!$A$1:$C$160,3,0),0)</f>
        <v>0</v>
      </c>
      <c r="AQ213" s="112">
        <f>IFERROR(VLOOKUP($AE213,'RoC11'!$A$1:$C$160,3,0),0)</f>
        <v>0</v>
      </c>
      <c r="AR213" s="58">
        <f>IFERROR(VLOOKUP($AE213,'RoC12'!$A$1:$C$160,3,0),0)</f>
        <v>0</v>
      </c>
      <c r="AS213" s="58">
        <f>IFERROR(VLOOKUP($AE213,'RoC13'!$A$1:$C$160,3,0),0)</f>
        <v>0</v>
      </c>
    </row>
    <row r="214" ht="15.75" customHeight="1">
      <c r="A214" s="41">
        <f t="shared" si="1"/>
        <v>213</v>
      </c>
      <c r="B214" s="33"/>
      <c r="C214" s="51">
        <v>0.0</v>
      </c>
      <c r="D214" s="110"/>
      <c r="E214" s="111" t="str">
        <f>IFERROR(VLOOKUP($B214,'RoC1'!$A$1:$B$160,2,0),"0")</f>
        <v>0</v>
      </c>
      <c r="F214" s="112">
        <f>IFERROR(VLOOKUP(E214,'RoC1'!$B$1:$C$160,2,0),0)</f>
        <v>0</v>
      </c>
      <c r="G214" s="111" t="str">
        <f>IFERROR(VLOOKUP($B214,'RoC2'!$A$1:$B$161,2,0),"0")</f>
        <v>0</v>
      </c>
      <c r="H214" s="112">
        <f>IFERROR(VLOOKUP(G214,'RoC2'!$B$1:$C$161,2,0),0)</f>
        <v>0</v>
      </c>
      <c r="I214" s="111">
        <f>IFERROR(VLOOKUP($B214,'RoC3'!$A$1:$B$161,2,0),0)</f>
        <v>0</v>
      </c>
      <c r="J214" s="112">
        <f>IFERROR(VLOOKUP(I214,'RoC3'!$B$1:$C$161,2,0),0)</f>
        <v>0</v>
      </c>
      <c r="K214" s="111">
        <f>IFERROR(VLOOKUP($B214,'RoC4'!$A$1:$B$161,2,0),0)</f>
        <v>0</v>
      </c>
      <c r="L214" s="112">
        <f>IFERROR(VLOOKUP(K214,'RoC4'!$B$1:$C$161,2,0),0)</f>
        <v>0</v>
      </c>
      <c r="M214" s="111">
        <f>IFERROR(VLOOKUP($B214,'RoC5'!$A$1:$B$161,2,0),0)</f>
        <v>0</v>
      </c>
      <c r="N214" s="112">
        <f>IFERROR(VLOOKUP(M214,'RoC5'!$B$1:$C$161,2,0),0)</f>
        <v>0</v>
      </c>
      <c r="O214" s="111">
        <f>IFERROR(VLOOKUP($B214,'RoC6'!$A$1:$B$161,2,0),0)</f>
        <v>0</v>
      </c>
      <c r="P214" s="112">
        <f>IFERROR(VLOOKUP(O214,'RoC6'!$B$1:$C$161,2,0),0)</f>
        <v>0</v>
      </c>
      <c r="Q214" s="111">
        <f>IFERROR(VLOOKUP($B214,'RoC7'!$A$1:$B$161,2,0),0)</f>
        <v>0</v>
      </c>
      <c r="R214" s="112">
        <f>IFERROR(VLOOKUP(Q214,'RoC7'!$B$1:$C$161,2,0),0)</f>
        <v>0</v>
      </c>
      <c r="S214" s="111">
        <f>IFERROR(VLOOKUP($B214,'RoC8'!$A$1:$B$161,2,0),0)</f>
        <v>0</v>
      </c>
      <c r="T214" s="112">
        <f>IFERROR(VLOOKUP(S214,'RoC8'!$B$1:$C$161,2,0),0)</f>
        <v>0</v>
      </c>
      <c r="U214" s="111">
        <f>IFERROR(VLOOKUP($B214,'RoC9'!$A$1:$B$161,2,0),0)</f>
        <v>0</v>
      </c>
      <c r="V214" s="112">
        <f>IFERROR(VLOOKUP(U214,'RoC9'!$B$1:$C$161,2,0),0)</f>
        <v>0</v>
      </c>
      <c r="W214" s="111">
        <f>IFERROR(VLOOKUP($B214,'RoC10'!$A$1:$B$161,2,0),0)</f>
        <v>0</v>
      </c>
      <c r="X214" s="112">
        <f>IFERROR(VLOOKUP(W214,'RoC10'!$B$1:$C$161,2,0),0)</f>
        <v>0</v>
      </c>
      <c r="Y214" s="111">
        <f>IFERROR(VLOOKUP($B214,'RoC11'!$A$1:$B$161,2,0),0)</f>
        <v>0</v>
      </c>
      <c r="Z214" s="112">
        <f>IFERROR(VLOOKUP(Y214,'RoC11'!$B$1:$C$161,2,0),0)</f>
        <v>0</v>
      </c>
      <c r="AA214" s="55">
        <f>IFERROR(VLOOKUP($B214,'RoC12'!$A$1:$B$161,2,0),0)</f>
        <v>0</v>
      </c>
      <c r="AB214" s="58">
        <f>IFERROR(VLOOKUP(AA214,'RoC12'!$B$1:$C$161,2,0),0)</f>
        <v>0</v>
      </c>
      <c r="AC214" s="55">
        <f>IFERROR(VLOOKUP($B214,'RoC13'!$A$1:$B$161,2,0),0)</f>
        <v>0</v>
      </c>
      <c r="AD214" s="58">
        <f>IFERROR(VLOOKUP(AC214,'RoC13'!$B$1:$C$161,2,0),0)</f>
        <v>0</v>
      </c>
      <c r="AE214" s="33"/>
      <c r="AF214" s="51">
        <f t="shared" si="3"/>
        <v>0</v>
      </c>
      <c r="AG214" s="112">
        <f>IFERROR(VLOOKUP($AE214,'RoC1'!$A$1:$C$160,3,0),0)</f>
        <v>0</v>
      </c>
      <c r="AH214" s="112">
        <f>IFERROR(VLOOKUP($AE214,'RoC2'!$A$1:$C$160,3,0),0)</f>
        <v>0</v>
      </c>
      <c r="AI214" s="112">
        <f>IFERROR(VLOOKUP($AE214,'RoC3'!$A$1:$C$160,3,0),0)</f>
        <v>0</v>
      </c>
      <c r="AJ214" s="112">
        <f>IFERROR(VLOOKUP($AE214,'RoC4'!$A$1:$C$160,3,0),0)</f>
        <v>0</v>
      </c>
      <c r="AK214" s="112">
        <f>IFERROR(VLOOKUP($AE214,'RoC5'!$A$1:$C$160,3,0),0)</f>
        <v>0</v>
      </c>
      <c r="AL214" s="112">
        <f>IFERROR(VLOOKUP($AE214,'RoC6'!$A$1:$C$160,3,0),0)</f>
        <v>0</v>
      </c>
      <c r="AM214" s="112">
        <f>IFERROR(VLOOKUP($AE214,'RoC7'!$A$1:$C$160,3,0),0)</f>
        <v>0</v>
      </c>
      <c r="AN214" s="112">
        <f>IFERROR(VLOOKUP($AE214,'RoC8'!$A$1:$C$160,3,0),0)</f>
        <v>0</v>
      </c>
      <c r="AO214" s="112">
        <f>IFERROR(VLOOKUP($AE214,'RoC9'!$A$1:$C$160,3,0),0)</f>
        <v>0</v>
      </c>
      <c r="AP214" s="112">
        <f>IFERROR(VLOOKUP($AE214,'RoC10'!$A$1:$C$160,3,0),0)</f>
        <v>0</v>
      </c>
      <c r="AQ214" s="112">
        <f>IFERROR(VLOOKUP($AE214,'RoC11'!$A$1:$C$160,3,0),0)</f>
        <v>0</v>
      </c>
      <c r="AR214" s="58">
        <f>IFERROR(VLOOKUP($AE214,'RoC12'!$A$1:$C$160,3,0),0)</f>
        <v>0</v>
      </c>
      <c r="AS214" s="58">
        <f>IFERROR(VLOOKUP($AE214,'RoC13'!$A$1:$C$160,3,0),0)</f>
        <v>0</v>
      </c>
    </row>
    <row r="215" ht="15.75" customHeight="1">
      <c r="A215" s="41">
        <f t="shared" si="1"/>
        <v>214</v>
      </c>
      <c r="B215" s="33"/>
      <c r="C215" s="51">
        <v>0.0</v>
      </c>
      <c r="D215" s="110"/>
      <c r="E215" s="111" t="str">
        <f>IFERROR(VLOOKUP($B215,'RoC1'!$A$1:$B$160,2,0),"0")</f>
        <v>0</v>
      </c>
      <c r="F215" s="112">
        <f>IFERROR(VLOOKUP(E215,'RoC1'!$B$1:$C$160,2,0),0)</f>
        <v>0</v>
      </c>
      <c r="G215" s="111" t="str">
        <f>IFERROR(VLOOKUP($B215,'RoC2'!$A$1:$B$161,2,0),"0")</f>
        <v>0</v>
      </c>
      <c r="H215" s="112">
        <f>IFERROR(VLOOKUP(G215,'RoC2'!$B$1:$C$161,2,0),0)</f>
        <v>0</v>
      </c>
      <c r="I215" s="111">
        <f>IFERROR(VLOOKUP($B215,'RoC3'!$A$1:$B$161,2,0),0)</f>
        <v>0</v>
      </c>
      <c r="J215" s="112">
        <f>IFERROR(VLOOKUP(I215,'RoC3'!$B$1:$C$161,2,0),0)</f>
        <v>0</v>
      </c>
      <c r="K215" s="111">
        <f>IFERROR(VLOOKUP($B215,'RoC4'!$A$1:$B$161,2,0),0)</f>
        <v>0</v>
      </c>
      <c r="L215" s="112">
        <f>IFERROR(VLOOKUP(K215,'RoC4'!$B$1:$C$161,2,0),0)</f>
        <v>0</v>
      </c>
      <c r="M215" s="111">
        <f>IFERROR(VLOOKUP($B215,'RoC5'!$A$1:$B$161,2,0),0)</f>
        <v>0</v>
      </c>
      <c r="N215" s="112">
        <f>IFERROR(VLOOKUP(M215,'RoC5'!$B$1:$C$161,2,0),0)</f>
        <v>0</v>
      </c>
      <c r="O215" s="111">
        <f>IFERROR(VLOOKUP($B215,'RoC6'!$A$1:$B$161,2,0),0)</f>
        <v>0</v>
      </c>
      <c r="P215" s="112">
        <f>IFERROR(VLOOKUP(O215,'RoC6'!$B$1:$C$161,2,0),0)</f>
        <v>0</v>
      </c>
      <c r="Q215" s="111">
        <f>IFERROR(VLOOKUP($B215,'RoC7'!$A$1:$B$161,2,0),0)</f>
        <v>0</v>
      </c>
      <c r="R215" s="112">
        <f>IFERROR(VLOOKUP(Q215,'RoC7'!$B$1:$C$161,2,0),0)</f>
        <v>0</v>
      </c>
      <c r="S215" s="111">
        <f>IFERROR(VLOOKUP($B215,'RoC8'!$A$1:$B$161,2,0),0)</f>
        <v>0</v>
      </c>
      <c r="T215" s="112">
        <f>IFERROR(VLOOKUP(S215,'RoC8'!$B$1:$C$161,2,0),0)</f>
        <v>0</v>
      </c>
      <c r="U215" s="111">
        <f>IFERROR(VLOOKUP($B215,'RoC9'!$A$1:$B$161,2,0),0)</f>
        <v>0</v>
      </c>
      <c r="V215" s="112">
        <f>IFERROR(VLOOKUP(U215,'RoC9'!$B$1:$C$161,2,0),0)</f>
        <v>0</v>
      </c>
      <c r="W215" s="111">
        <f>IFERROR(VLOOKUP($B215,'RoC10'!$A$1:$B$161,2,0),0)</f>
        <v>0</v>
      </c>
      <c r="X215" s="112">
        <f>IFERROR(VLOOKUP(W215,'RoC10'!$B$1:$C$161,2,0),0)</f>
        <v>0</v>
      </c>
      <c r="Y215" s="111">
        <f>IFERROR(VLOOKUP($B215,'RoC11'!$A$1:$B$161,2,0),0)</f>
        <v>0</v>
      </c>
      <c r="Z215" s="112">
        <f>IFERROR(VLOOKUP(Y215,'RoC11'!$B$1:$C$161,2,0),0)</f>
        <v>0</v>
      </c>
      <c r="AA215" s="55">
        <f>IFERROR(VLOOKUP($B215,'RoC12'!$A$1:$B$161,2,0),0)</f>
        <v>0</v>
      </c>
      <c r="AB215" s="58">
        <f>IFERROR(VLOOKUP(AA215,'RoC12'!$B$1:$C$161,2,0),0)</f>
        <v>0</v>
      </c>
      <c r="AC215" s="55">
        <f>IFERROR(VLOOKUP($B215,'RoC13'!$A$1:$B$161,2,0),0)</f>
        <v>0</v>
      </c>
      <c r="AD215" s="58">
        <f>IFERROR(VLOOKUP(AC215,'RoC13'!$B$1:$C$161,2,0),0)</f>
        <v>0</v>
      </c>
      <c r="AE215" s="33"/>
      <c r="AF215" s="51">
        <f t="shared" si="3"/>
        <v>0</v>
      </c>
      <c r="AG215" s="112">
        <f>IFERROR(VLOOKUP($AE215,'RoC1'!$A$1:$C$160,3,0),0)</f>
        <v>0</v>
      </c>
      <c r="AH215" s="112">
        <f>IFERROR(VLOOKUP($AE215,'RoC2'!$A$1:$C$160,3,0),0)</f>
        <v>0</v>
      </c>
      <c r="AI215" s="112">
        <f>IFERROR(VLOOKUP($AE215,'RoC3'!$A$1:$C$160,3,0),0)</f>
        <v>0</v>
      </c>
      <c r="AJ215" s="112">
        <f>IFERROR(VLOOKUP($AE215,'RoC4'!$A$1:$C$160,3,0),0)</f>
        <v>0</v>
      </c>
      <c r="AK215" s="112">
        <f>IFERROR(VLOOKUP($AE215,'RoC5'!$A$1:$C$160,3,0),0)</f>
        <v>0</v>
      </c>
      <c r="AL215" s="112">
        <f>IFERROR(VLOOKUP($AE215,'RoC6'!$A$1:$C$160,3,0),0)</f>
        <v>0</v>
      </c>
      <c r="AM215" s="112">
        <f>IFERROR(VLOOKUP($AE215,'RoC7'!$A$1:$C$160,3,0),0)</f>
        <v>0</v>
      </c>
      <c r="AN215" s="112">
        <f>IFERROR(VLOOKUP($AE215,'RoC8'!$A$1:$C$160,3,0),0)</f>
        <v>0</v>
      </c>
      <c r="AO215" s="112">
        <f>IFERROR(VLOOKUP($AE215,'RoC9'!$A$1:$C$160,3,0),0)</f>
        <v>0</v>
      </c>
      <c r="AP215" s="112">
        <f>IFERROR(VLOOKUP($AE215,'RoC10'!$A$1:$C$160,3,0),0)</f>
        <v>0</v>
      </c>
      <c r="AQ215" s="112">
        <f>IFERROR(VLOOKUP($AE215,'RoC11'!$A$1:$C$160,3,0),0)</f>
        <v>0</v>
      </c>
      <c r="AR215" s="58">
        <f>IFERROR(VLOOKUP($AE215,'RoC12'!$A$1:$C$160,3,0),0)</f>
        <v>0</v>
      </c>
      <c r="AS215" s="58">
        <f>IFERROR(VLOOKUP($AE215,'RoC13'!$A$1:$C$160,3,0),0)</f>
        <v>0</v>
      </c>
    </row>
    <row r="216" ht="15.75" customHeight="1">
      <c r="A216" s="41">
        <f t="shared" si="1"/>
        <v>215</v>
      </c>
      <c r="B216" s="33"/>
      <c r="C216" s="51">
        <v>0.0</v>
      </c>
      <c r="D216" s="110"/>
      <c r="E216" s="111" t="str">
        <f>IFERROR(VLOOKUP($B216,'RoC1'!$A$1:$B$160,2,0),"0")</f>
        <v>0</v>
      </c>
      <c r="F216" s="112">
        <f>IFERROR(VLOOKUP(E216,'RoC1'!$B$1:$C$160,2,0),0)</f>
        <v>0</v>
      </c>
      <c r="G216" s="111" t="str">
        <f>IFERROR(VLOOKUP($B216,'RoC2'!$A$1:$B$161,2,0),"0")</f>
        <v>0</v>
      </c>
      <c r="H216" s="112">
        <f>IFERROR(VLOOKUP(G216,'RoC2'!$B$1:$C$161,2,0),0)</f>
        <v>0</v>
      </c>
      <c r="I216" s="111">
        <f>IFERROR(VLOOKUP($B216,'RoC3'!$A$1:$B$161,2,0),0)</f>
        <v>0</v>
      </c>
      <c r="J216" s="112">
        <f>IFERROR(VLOOKUP(I216,'RoC3'!$B$1:$C$161,2,0),0)</f>
        <v>0</v>
      </c>
      <c r="K216" s="111">
        <f>IFERROR(VLOOKUP($B216,'RoC4'!$A$1:$B$161,2,0),0)</f>
        <v>0</v>
      </c>
      <c r="L216" s="112">
        <f>IFERROR(VLOOKUP(K216,'RoC4'!$B$1:$C$161,2,0),0)</f>
        <v>0</v>
      </c>
      <c r="M216" s="111">
        <f>IFERROR(VLOOKUP($B216,'RoC5'!$A$1:$B$161,2,0),0)</f>
        <v>0</v>
      </c>
      <c r="N216" s="112">
        <f>IFERROR(VLOOKUP(M216,'RoC5'!$B$1:$C$161,2,0),0)</f>
        <v>0</v>
      </c>
      <c r="O216" s="111">
        <f>IFERROR(VLOOKUP($B216,'RoC6'!$A$1:$B$161,2,0),0)</f>
        <v>0</v>
      </c>
      <c r="P216" s="112">
        <f>IFERROR(VLOOKUP(O216,'RoC6'!$B$1:$C$161,2,0),0)</f>
        <v>0</v>
      </c>
      <c r="Q216" s="111">
        <f>IFERROR(VLOOKUP($B216,'RoC7'!$A$1:$B$161,2,0),0)</f>
        <v>0</v>
      </c>
      <c r="R216" s="112">
        <f>IFERROR(VLOOKUP(Q216,'RoC7'!$B$1:$C$161,2,0),0)</f>
        <v>0</v>
      </c>
      <c r="S216" s="111">
        <f>IFERROR(VLOOKUP($B216,'RoC8'!$A$1:$B$161,2,0),0)</f>
        <v>0</v>
      </c>
      <c r="T216" s="112">
        <f>IFERROR(VLOOKUP(S216,'RoC8'!$B$1:$C$161,2,0),0)</f>
        <v>0</v>
      </c>
      <c r="U216" s="111">
        <f>IFERROR(VLOOKUP($B216,'RoC9'!$A$1:$B$161,2,0),0)</f>
        <v>0</v>
      </c>
      <c r="V216" s="112">
        <f>IFERROR(VLOOKUP(U216,'RoC9'!$B$1:$C$161,2,0),0)</f>
        <v>0</v>
      </c>
      <c r="W216" s="111">
        <f>IFERROR(VLOOKUP($B216,'RoC10'!$A$1:$B$161,2,0),0)</f>
        <v>0</v>
      </c>
      <c r="X216" s="112">
        <f>IFERROR(VLOOKUP(W216,'RoC10'!$B$1:$C$161,2,0),0)</f>
        <v>0</v>
      </c>
      <c r="Y216" s="111">
        <f>IFERROR(VLOOKUP($B216,'RoC11'!$A$1:$B$161,2,0),0)</f>
        <v>0</v>
      </c>
      <c r="Z216" s="112">
        <f>IFERROR(VLOOKUP(Y216,'RoC11'!$B$1:$C$161,2,0),0)</f>
        <v>0</v>
      </c>
      <c r="AA216" s="55">
        <f>IFERROR(VLOOKUP($B216,'RoC12'!$A$1:$B$161,2,0),0)</f>
        <v>0</v>
      </c>
      <c r="AB216" s="58">
        <f>IFERROR(VLOOKUP(AA216,'RoC12'!$B$1:$C$161,2,0),0)</f>
        <v>0</v>
      </c>
      <c r="AC216" s="55">
        <f>IFERROR(VLOOKUP($B216,'RoC13'!$A$1:$B$161,2,0),0)</f>
        <v>0</v>
      </c>
      <c r="AD216" s="58">
        <f>IFERROR(VLOOKUP(AC216,'RoC13'!$B$1:$C$161,2,0),0)</f>
        <v>0</v>
      </c>
      <c r="AE216" s="33"/>
      <c r="AF216" s="51">
        <f t="shared" si="3"/>
        <v>0</v>
      </c>
      <c r="AG216" s="112">
        <f>IFERROR(VLOOKUP($AE216,'RoC1'!$A$1:$C$160,3,0),0)</f>
        <v>0</v>
      </c>
      <c r="AH216" s="112">
        <f>IFERROR(VLOOKUP($AE216,'RoC2'!$A$1:$C$160,3,0),0)</f>
        <v>0</v>
      </c>
      <c r="AI216" s="112">
        <f>IFERROR(VLOOKUP($AE216,'RoC3'!$A$1:$C$160,3,0),0)</f>
        <v>0</v>
      </c>
      <c r="AJ216" s="112">
        <f>IFERROR(VLOOKUP($AE216,'RoC4'!$A$1:$C$160,3,0),0)</f>
        <v>0</v>
      </c>
      <c r="AK216" s="112">
        <f>IFERROR(VLOOKUP($AE216,'RoC5'!$A$1:$C$160,3,0),0)</f>
        <v>0</v>
      </c>
      <c r="AL216" s="112">
        <f>IFERROR(VLOOKUP($AE216,'RoC6'!$A$1:$C$160,3,0),0)</f>
        <v>0</v>
      </c>
      <c r="AM216" s="112">
        <f>IFERROR(VLOOKUP($AE216,'RoC7'!$A$1:$C$160,3,0),0)</f>
        <v>0</v>
      </c>
      <c r="AN216" s="112">
        <f>IFERROR(VLOOKUP($AE216,'RoC8'!$A$1:$C$160,3,0),0)</f>
        <v>0</v>
      </c>
      <c r="AO216" s="112">
        <f>IFERROR(VLOOKUP($AE216,'RoC9'!$A$1:$C$160,3,0),0)</f>
        <v>0</v>
      </c>
      <c r="AP216" s="112">
        <f>IFERROR(VLOOKUP($AE216,'RoC10'!$A$1:$C$160,3,0),0)</f>
        <v>0</v>
      </c>
      <c r="AQ216" s="112">
        <f>IFERROR(VLOOKUP($AE216,'RoC11'!$A$1:$C$160,3,0),0)</f>
        <v>0</v>
      </c>
      <c r="AR216" s="58">
        <f>IFERROR(VLOOKUP($AE216,'RoC12'!$A$1:$C$160,3,0),0)</f>
        <v>0</v>
      </c>
      <c r="AS216" s="58">
        <f>IFERROR(VLOOKUP($AE216,'RoC13'!$A$1:$C$160,3,0),0)</f>
        <v>0</v>
      </c>
    </row>
    <row r="217" ht="15.75" customHeight="1">
      <c r="A217" s="41">
        <f t="shared" si="1"/>
        <v>216</v>
      </c>
      <c r="B217" s="33"/>
      <c r="C217" s="51">
        <v>0.0</v>
      </c>
      <c r="D217" s="110"/>
      <c r="E217" s="111" t="str">
        <f>IFERROR(VLOOKUP($B217,'RoC1'!$A$1:$B$160,2,0),"0")</f>
        <v>0</v>
      </c>
      <c r="F217" s="112">
        <f>IFERROR(VLOOKUP(E217,'RoC1'!$B$1:$C$160,2,0),0)</f>
        <v>0</v>
      </c>
      <c r="G217" s="111" t="str">
        <f>IFERROR(VLOOKUP($B217,'RoC2'!$A$1:$B$161,2,0),"0")</f>
        <v>0</v>
      </c>
      <c r="H217" s="112">
        <f>IFERROR(VLOOKUP(G217,'RoC2'!$B$1:$C$161,2,0),0)</f>
        <v>0</v>
      </c>
      <c r="I217" s="111">
        <f>IFERROR(VLOOKUP($B217,'RoC3'!$A$1:$B$161,2,0),0)</f>
        <v>0</v>
      </c>
      <c r="J217" s="112">
        <f>IFERROR(VLOOKUP(I217,'RoC3'!$B$1:$C$161,2,0),0)</f>
        <v>0</v>
      </c>
      <c r="K217" s="111">
        <f>IFERROR(VLOOKUP($B217,'RoC4'!$A$1:$B$161,2,0),0)</f>
        <v>0</v>
      </c>
      <c r="L217" s="112">
        <f>IFERROR(VLOOKUP(K217,'RoC4'!$B$1:$C$161,2,0),0)</f>
        <v>0</v>
      </c>
      <c r="M217" s="111">
        <f>IFERROR(VLOOKUP($B217,'RoC5'!$A$1:$B$161,2,0),0)</f>
        <v>0</v>
      </c>
      <c r="N217" s="112">
        <f>IFERROR(VLOOKUP(M217,'RoC5'!$B$1:$C$161,2,0),0)</f>
        <v>0</v>
      </c>
      <c r="O217" s="111">
        <f>IFERROR(VLOOKUP($B217,'RoC6'!$A$1:$B$161,2,0),0)</f>
        <v>0</v>
      </c>
      <c r="P217" s="112">
        <f>IFERROR(VLOOKUP(O217,'RoC6'!$B$1:$C$161,2,0),0)</f>
        <v>0</v>
      </c>
      <c r="Q217" s="111">
        <f>IFERROR(VLOOKUP($B217,'RoC7'!$A$1:$B$161,2,0),0)</f>
        <v>0</v>
      </c>
      <c r="R217" s="112">
        <f>IFERROR(VLOOKUP(Q217,'RoC7'!$B$1:$C$161,2,0),0)</f>
        <v>0</v>
      </c>
      <c r="S217" s="111">
        <f>IFERROR(VLOOKUP($B217,'RoC8'!$A$1:$B$161,2,0),0)</f>
        <v>0</v>
      </c>
      <c r="T217" s="112">
        <f>IFERROR(VLOOKUP(S217,'RoC8'!$B$1:$C$161,2,0),0)</f>
        <v>0</v>
      </c>
      <c r="U217" s="111">
        <f>IFERROR(VLOOKUP($B217,'RoC9'!$A$1:$B$161,2,0),0)</f>
        <v>0</v>
      </c>
      <c r="V217" s="112">
        <f>IFERROR(VLOOKUP(U217,'RoC9'!$B$1:$C$161,2,0),0)</f>
        <v>0</v>
      </c>
      <c r="W217" s="111">
        <f>IFERROR(VLOOKUP($B217,'RoC10'!$A$1:$B$161,2,0),0)</f>
        <v>0</v>
      </c>
      <c r="X217" s="112">
        <f>IFERROR(VLOOKUP(W217,'RoC10'!$B$1:$C$161,2,0),0)</f>
        <v>0</v>
      </c>
      <c r="Y217" s="111">
        <f>IFERROR(VLOOKUP($B217,'RoC11'!$A$1:$B$161,2,0),0)</f>
        <v>0</v>
      </c>
      <c r="Z217" s="112">
        <f>IFERROR(VLOOKUP(Y217,'RoC11'!$B$1:$C$161,2,0),0)</f>
        <v>0</v>
      </c>
      <c r="AA217" s="55">
        <f>IFERROR(VLOOKUP($B217,'RoC12'!$A$1:$B$161,2,0),0)</f>
        <v>0</v>
      </c>
      <c r="AB217" s="58">
        <f>IFERROR(VLOOKUP(AA217,'RoC12'!$B$1:$C$161,2,0),0)</f>
        <v>0</v>
      </c>
      <c r="AC217" s="55">
        <f>IFERROR(VLOOKUP($B217,'RoC13'!$A$1:$B$161,2,0),0)</f>
        <v>0</v>
      </c>
      <c r="AD217" s="58">
        <f>IFERROR(VLOOKUP(AC217,'RoC13'!$B$1:$C$161,2,0),0)</f>
        <v>0</v>
      </c>
      <c r="AE217" s="33"/>
      <c r="AF217" s="51">
        <f t="shared" si="3"/>
        <v>0</v>
      </c>
      <c r="AG217" s="112">
        <f>IFERROR(VLOOKUP($AE217,'RoC1'!$A$1:$C$160,3,0),0)</f>
        <v>0</v>
      </c>
      <c r="AH217" s="112">
        <f>IFERROR(VLOOKUP($AE217,'RoC2'!$A$1:$C$160,3,0),0)</f>
        <v>0</v>
      </c>
      <c r="AI217" s="112">
        <f>IFERROR(VLOOKUP($AE217,'RoC3'!$A$1:$C$160,3,0),0)</f>
        <v>0</v>
      </c>
      <c r="AJ217" s="112">
        <f>IFERROR(VLOOKUP($AE217,'RoC4'!$A$1:$C$160,3,0),0)</f>
        <v>0</v>
      </c>
      <c r="AK217" s="112">
        <f>IFERROR(VLOOKUP($AE217,'RoC5'!$A$1:$C$160,3,0),0)</f>
        <v>0</v>
      </c>
      <c r="AL217" s="112">
        <f>IFERROR(VLOOKUP($AE217,'RoC6'!$A$1:$C$160,3,0),0)</f>
        <v>0</v>
      </c>
      <c r="AM217" s="112">
        <f>IFERROR(VLOOKUP($AE217,'RoC7'!$A$1:$C$160,3,0),0)</f>
        <v>0</v>
      </c>
      <c r="AN217" s="112">
        <f>IFERROR(VLOOKUP($AE217,'RoC8'!$A$1:$C$160,3,0),0)</f>
        <v>0</v>
      </c>
      <c r="AO217" s="112">
        <f>IFERROR(VLOOKUP($AE217,'RoC9'!$A$1:$C$160,3,0),0)</f>
        <v>0</v>
      </c>
      <c r="AP217" s="112">
        <f>IFERROR(VLOOKUP($AE217,'RoC10'!$A$1:$C$160,3,0),0)</f>
        <v>0</v>
      </c>
      <c r="AQ217" s="112">
        <f>IFERROR(VLOOKUP($AE217,'RoC11'!$A$1:$C$160,3,0),0)</f>
        <v>0</v>
      </c>
      <c r="AR217" s="58">
        <f>IFERROR(VLOOKUP($AE217,'RoC12'!$A$1:$C$160,3,0),0)</f>
        <v>0</v>
      </c>
      <c r="AS217" s="58">
        <f>IFERROR(VLOOKUP($AE217,'RoC13'!$A$1:$C$160,3,0),0)</f>
        <v>0</v>
      </c>
    </row>
    <row r="218" ht="15.75" customHeight="1">
      <c r="A218" s="41">
        <f t="shared" si="1"/>
        <v>217</v>
      </c>
      <c r="B218" s="33"/>
      <c r="C218" s="51">
        <v>0.0</v>
      </c>
      <c r="D218" s="110"/>
      <c r="E218" s="111" t="str">
        <f>IFERROR(VLOOKUP($B218,'RoC1'!$A$1:$B$160,2,0),"0")</f>
        <v>0</v>
      </c>
      <c r="F218" s="112">
        <f>IFERROR(VLOOKUP(E218,'RoC1'!$B$1:$C$160,2,0),0)</f>
        <v>0</v>
      </c>
      <c r="G218" s="111" t="str">
        <f>IFERROR(VLOOKUP($B218,'RoC2'!$A$1:$B$161,2,0),"0")</f>
        <v>0</v>
      </c>
      <c r="H218" s="112">
        <f>IFERROR(VLOOKUP(G218,'RoC2'!$B$1:$C$161,2,0),0)</f>
        <v>0</v>
      </c>
      <c r="I218" s="111">
        <f>IFERROR(VLOOKUP($B218,'RoC3'!$A$1:$B$161,2,0),0)</f>
        <v>0</v>
      </c>
      <c r="J218" s="112">
        <f>IFERROR(VLOOKUP(I218,'RoC3'!$B$1:$C$161,2,0),0)</f>
        <v>0</v>
      </c>
      <c r="K218" s="111">
        <f>IFERROR(VLOOKUP($B218,'RoC4'!$A$1:$B$161,2,0),0)</f>
        <v>0</v>
      </c>
      <c r="L218" s="112">
        <f>IFERROR(VLOOKUP(K218,'RoC4'!$B$1:$C$161,2,0),0)</f>
        <v>0</v>
      </c>
      <c r="M218" s="111">
        <f>IFERROR(VLOOKUP($B218,'RoC5'!$A$1:$B$161,2,0),0)</f>
        <v>0</v>
      </c>
      <c r="N218" s="112">
        <f>IFERROR(VLOOKUP(M218,'RoC5'!$B$1:$C$161,2,0),0)</f>
        <v>0</v>
      </c>
      <c r="O218" s="111">
        <f>IFERROR(VLOOKUP($B218,'RoC6'!$A$1:$B$161,2,0),0)</f>
        <v>0</v>
      </c>
      <c r="P218" s="112">
        <f>IFERROR(VLOOKUP(O218,'RoC6'!$B$1:$C$161,2,0),0)</f>
        <v>0</v>
      </c>
      <c r="Q218" s="111">
        <f>IFERROR(VLOOKUP($B218,'RoC7'!$A$1:$B$161,2,0),0)</f>
        <v>0</v>
      </c>
      <c r="R218" s="112">
        <f>IFERROR(VLOOKUP(Q218,'RoC7'!$B$1:$C$161,2,0),0)</f>
        <v>0</v>
      </c>
      <c r="S218" s="111">
        <f>IFERROR(VLOOKUP($B218,'RoC8'!$A$1:$B$161,2,0),0)</f>
        <v>0</v>
      </c>
      <c r="T218" s="112">
        <f>IFERROR(VLOOKUP(S218,'RoC8'!$B$1:$C$161,2,0),0)</f>
        <v>0</v>
      </c>
      <c r="U218" s="111">
        <f>IFERROR(VLOOKUP($B218,'RoC9'!$A$1:$B$161,2,0),0)</f>
        <v>0</v>
      </c>
      <c r="V218" s="112">
        <f>IFERROR(VLOOKUP(U218,'RoC9'!$B$1:$C$161,2,0),0)</f>
        <v>0</v>
      </c>
      <c r="W218" s="111">
        <f>IFERROR(VLOOKUP($B218,'RoC10'!$A$1:$B$161,2,0),0)</f>
        <v>0</v>
      </c>
      <c r="X218" s="112">
        <f>IFERROR(VLOOKUP(W218,'RoC10'!$B$1:$C$161,2,0),0)</f>
        <v>0</v>
      </c>
      <c r="Y218" s="111">
        <f>IFERROR(VLOOKUP($B218,'RoC11'!$A$1:$B$161,2,0),0)</f>
        <v>0</v>
      </c>
      <c r="Z218" s="112">
        <f>IFERROR(VLOOKUP(Y218,'RoC11'!$B$1:$C$161,2,0),0)</f>
        <v>0</v>
      </c>
      <c r="AA218" s="55">
        <f>IFERROR(VLOOKUP($B218,'RoC12'!$A$1:$B$161,2,0),0)</f>
        <v>0</v>
      </c>
      <c r="AB218" s="58">
        <f>IFERROR(VLOOKUP(AA218,'RoC12'!$B$1:$C$161,2,0),0)</f>
        <v>0</v>
      </c>
      <c r="AC218" s="55">
        <f>IFERROR(VLOOKUP($B218,'RoC13'!$A$1:$B$161,2,0),0)</f>
        <v>0</v>
      </c>
      <c r="AD218" s="58">
        <f>IFERROR(VLOOKUP(AC218,'RoC13'!$B$1:$C$161,2,0),0)</f>
        <v>0</v>
      </c>
      <c r="AE218" s="33"/>
      <c r="AF218" s="51">
        <f t="shared" si="3"/>
        <v>0</v>
      </c>
      <c r="AG218" s="112">
        <f>IFERROR(VLOOKUP($AE218,'RoC1'!$A$1:$C$160,3,0),0)</f>
        <v>0</v>
      </c>
      <c r="AH218" s="112">
        <f>IFERROR(VLOOKUP($AE218,'RoC2'!$A$1:$C$160,3,0),0)</f>
        <v>0</v>
      </c>
      <c r="AI218" s="112">
        <f>IFERROR(VLOOKUP($AE218,'RoC3'!$A$1:$C$160,3,0),0)</f>
        <v>0</v>
      </c>
      <c r="AJ218" s="112">
        <f>IFERROR(VLOOKUP($AE218,'RoC4'!$A$1:$C$160,3,0),0)</f>
        <v>0</v>
      </c>
      <c r="AK218" s="112">
        <f>IFERROR(VLOOKUP($AE218,'RoC5'!$A$1:$C$160,3,0),0)</f>
        <v>0</v>
      </c>
      <c r="AL218" s="112">
        <f>IFERROR(VLOOKUP($AE218,'RoC6'!$A$1:$C$160,3,0),0)</f>
        <v>0</v>
      </c>
      <c r="AM218" s="112">
        <f>IFERROR(VLOOKUP($AE218,'RoC7'!$A$1:$C$160,3,0),0)</f>
        <v>0</v>
      </c>
      <c r="AN218" s="112">
        <f>IFERROR(VLOOKUP($AE218,'RoC8'!$A$1:$C$160,3,0),0)</f>
        <v>0</v>
      </c>
      <c r="AO218" s="112">
        <f>IFERROR(VLOOKUP($AE218,'RoC9'!$A$1:$C$160,3,0),0)</f>
        <v>0</v>
      </c>
      <c r="AP218" s="112">
        <f>IFERROR(VLOOKUP($AE218,'RoC10'!$A$1:$C$160,3,0),0)</f>
        <v>0</v>
      </c>
      <c r="AQ218" s="112">
        <f>IFERROR(VLOOKUP($AE218,'RoC11'!$A$1:$C$160,3,0),0)</f>
        <v>0</v>
      </c>
      <c r="AR218" s="58">
        <f>IFERROR(VLOOKUP($AE218,'RoC12'!$A$1:$C$160,3,0),0)</f>
        <v>0</v>
      </c>
      <c r="AS218" s="58">
        <f>IFERROR(VLOOKUP($AE218,'RoC13'!$A$1:$C$160,3,0),0)</f>
        <v>0</v>
      </c>
    </row>
    <row r="219" ht="15.75" customHeight="1">
      <c r="A219" s="41">
        <f t="shared" si="1"/>
        <v>218</v>
      </c>
      <c r="B219" s="33"/>
      <c r="C219" s="51">
        <v>0.0</v>
      </c>
      <c r="D219" s="110"/>
      <c r="E219" s="111" t="str">
        <f>IFERROR(VLOOKUP($B219,'RoC1'!$A$1:$B$160,2,0),"0")</f>
        <v>0</v>
      </c>
      <c r="F219" s="112">
        <f>IFERROR(VLOOKUP(E219,'RoC1'!$B$1:$C$160,2,0),0)</f>
        <v>0</v>
      </c>
      <c r="G219" s="111" t="str">
        <f>IFERROR(VLOOKUP($B219,'RoC2'!$A$1:$B$161,2,0),"0")</f>
        <v>0</v>
      </c>
      <c r="H219" s="112">
        <f>IFERROR(VLOOKUP(G219,'RoC2'!$B$1:$C$161,2,0),0)</f>
        <v>0</v>
      </c>
      <c r="I219" s="111">
        <f>IFERROR(VLOOKUP($B219,'RoC3'!$A$1:$B$161,2,0),0)</f>
        <v>0</v>
      </c>
      <c r="J219" s="112">
        <f>IFERROR(VLOOKUP(I219,'RoC3'!$B$1:$C$161,2,0),0)</f>
        <v>0</v>
      </c>
      <c r="K219" s="111">
        <f>IFERROR(VLOOKUP($B219,'RoC4'!$A$1:$B$161,2,0),0)</f>
        <v>0</v>
      </c>
      <c r="L219" s="112">
        <f>IFERROR(VLOOKUP(K219,'RoC4'!$B$1:$C$161,2,0),0)</f>
        <v>0</v>
      </c>
      <c r="M219" s="111">
        <f>IFERROR(VLOOKUP($B219,'RoC5'!$A$1:$B$161,2,0),0)</f>
        <v>0</v>
      </c>
      <c r="N219" s="112">
        <f>IFERROR(VLOOKUP(M219,'RoC5'!$B$1:$C$161,2,0),0)</f>
        <v>0</v>
      </c>
      <c r="O219" s="111">
        <f>IFERROR(VLOOKUP($B219,'RoC6'!$A$1:$B$161,2,0),0)</f>
        <v>0</v>
      </c>
      <c r="P219" s="112">
        <f>IFERROR(VLOOKUP(O219,'RoC6'!$B$1:$C$161,2,0),0)</f>
        <v>0</v>
      </c>
      <c r="Q219" s="111">
        <f>IFERROR(VLOOKUP($B219,'RoC7'!$A$1:$B$161,2,0),0)</f>
        <v>0</v>
      </c>
      <c r="R219" s="112">
        <f>IFERROR(VLOOKUP(Q219,'RoC7'!$B$1:$C$161,2,0),0)</f>
        <v>0</v>
      </c>
      <c r="S219" s="111">
        <f>IFERROR(VLOOKUP($B219,'RoC8'!$A$1:$B$161,2,0),0)</f>
        <v>0</v>
      </c>
      <c r="T219" s="112">
        <f>IFERROR(VLOOKUP(S219,'RoC8'!$B$1:$C$161,2,0),0)</f>
        <v>0</v>
      </c>
      <c r="U219" s="111">
        <f>IFERROR(VLOOKUP($B219,'RoC9'!$A$1:$B$161,2,0),0)</f>
        <v>0</v>
      </c>
      <c r="V219" s="112">
        <f>IFERROR(VLOOKUP(U219,'RoC9'!$B$1:$C$161,2,0),0)</f>
        <v>0</v>
      </c>
      <c r="W219" s="111">
        <f>IFERROR(VLOOKUP($B219,'RoC10'!$A$1:$B$161,2,0),0)</f>
        <v>0</v>
      </c>
      <c r="X219" s="112">
        <f>IFERROR(VLOOKUP(W219,'RoC10'!$B$1:$C$161,2,0),0)</f>
        <v>0</v>
      </c>
      <c r="Y219" s="111">
        <f>IFERROR(VLOOKUP($B219,'RoC11'!$A$1:$B$161,2,0),0)</f>
        <v>0</v>
      </c>
      <c r="Z219" s="112">
        <f>IFERROR(VLOOKUP(Y219,'RoC11'!$B$1:$C$161,2,0),0)</f>
        <v>0</v>
      </c>
      <c r="AA219" s="55">
        <f>IFERROR(VLOOKUP($B219,'RoC12'!$A$1:$B$161,2,0),0)</f>
        <v>0</v>
      </c>
      <c r="AB219" s="58">
        <f>IFERROR(VLOOKUP(AA219,'RoC12'!$B$1:$C$161,2,0),0)</f>
        <v>0</v>
      </c>
      <c r="AC219" s="55">
        <f>IFERROR(VLOOKUP($B219,'RoC13'!$A$1:$B$161,2,0),0)</f>
        <v>0</v>
      </c>
      <c r="AD219" s="58">
        <f>IFERROR(VLOOKUP(AC219,'RoC13'!$B$1:$C$161,2,0),0)</f>
        <v>0</v>
      </c>
      <c r="AE219" s="33"/>
      <c r="AF219" s="51">
        <f t="shared" si="3"/>
        <v>0</v>
      </c>
      <c r="AG219" s="112">
        <f>IFERROR(VLOOKUP($AE219,'RoC1'!$A$1:$C$160,3,0),0)</f>
        <v>0</v>
      </c>
      <c r="AH219" s="112">
        <f>IFERROR(VLOOKUP($AE219,'RoC2'!$A$1:$C$160,3,0),0)</f>
        <v>0</v>
      </c>
      <c r="AI219" s="112">
        <f>IFERROR(VLOOKUP($AE219,'RoC3'!$A$1:$C$160,3,0),0)</f>
        <v>0</v>
      </c>
      <c r="AJ219" s="112">
        <f>IFERROR(VLOOKUP($AE219,'RoC4'!$A$1:$C$160,3,0),0)</f>
        <v>0</v>
      </c>
      <c r="AK219" s="112">
        <f>IFERROR(VLOOKUP($AE219,'RoC5'!$A$1:$C$160,3,0),0)</f>
        <v>0</v>
      </c>
      <c r="AL219" s="112">
        <f>IFERROR(VLOOKUP($AE219,'RoC6'!$A$1:$C$160,3,0),0)</f>
        <v>0</v>
      </c>
      <c r="AM219" s="112">
        <f>IFERROR(VLOOKUP($AE219,'RoC7'!$A$1:$C$160,3,0),0)</f>
        <v>0</v>
      </c>
      <c r="AN219" s="112">
        <f>IFERROR(VLOOKUP($AE219,'RoC8'!$A$1:$C$160,3,0),0)</f>
        <v>0</v>
      </c>
      <c r="AO219" s="112">
        <f>IFERROR(VLOOKUP($AE219,'RoC9'!$A$1:$C$160,3,0),0)</f>
        <v>0</v>
      </c>
      <c r="AP219" s="112">
        <f>IFERROR(VLOOKUP($AE219,'RoC10'!$A$1:$C$160,3,0),0)</f>
        <v>0</v>
      </c>
      <c r="AQ219" s="112">
        <f>IFERROR(VLOOKUP($AE219,'RoC11'!$A$1:$C$160,3,0),0)</f>
        <v>0</v>
      </c>
      <c r="AR219" s="58">
        <f>IFERROR(VLOOKUP($AE219,'RoC12'!$A$1:$C$160,3,0),0)</f>
        <v>0</v>
      </c>
      <c r="AS219" s="58">
        <f>IFERROR(VLOOKUP($AE219,'RoC13'!$A$1:$C$160,3,0),0)</f>
        <v>0</v>
      </c>
    </row>
    <row r="220" ht="15.75" customHeight="1">
      <c r="A220" s="41">
        <f t="shared" si="1"/>
        <v>219</v>
      </c>
      <c r="B220" s="33"/>
      <c r="C220" s="51">
        <v>0.0</v>
      </c>
      <c r="D220" s="110"/>
      <c r="E220" s="111" t="str">
        <f>IFERROR(VLOOKUP($B220,'RoC1'!$A$1:$B$160,2,0),"0")</f>
        <v>0</v>
      </c>
      <c r="F220" s="112">
        <f>IFERROR(VLOOKUP(E220,'RoC1'!$B$1:$C$160,2,0),0)</f>
        <v>0</v>
      </c>
      <c r="G220" s="111" t="str">
        <f>IFERROR(VLOOKUP($B220,'RoC2'!$A$1:$B$161,2,0),"0")</f>
        <v>0</v>
      </c>
      <c r="H220" s="112">
        <f>IFERROR(VLOOKUP(G220,'RoC2'!$B$1:$C$161,2,0),0)</f>
        <v>0</v>
      </c>
      <c r="I220" s="111">
        <f>IFERROR(VLOOKUP($B220,'RoC3'!$A$1:$B$161,2,0),0)</f>
        <v>0</v>
      </c>
      <c r="J220" s="112">
        <f>IFERROR(VLOOKUP(I220,'RoC3'!$B$1:$C$161,2,0),0)</f>
        <v>0</v>
      </c>
      <c r="K220" s="111">
        <f>IFERROR(VLOOKUP($B220,'RoC4'!$A$1:$B$161,2,0),0)</f>
        <v>0</v>
      </c>
      <c r="L220" s="112">
        <f>IFERROR(VLOOKUP(K220,'RoC4'!$B$1:$C$161,2,0),0)</f>
        <v>0</v>
      </c>
      <c r="M220" s="111">
        <f>IFERROR(VLOOKUP($B220,'RoC5'!$A$1:$B$161,2,0),0)</f>
        <v>0</v>
      </c>
      <c r="N220" s="112">
        <f>IFERROR(VLOOKUP(M220,'RoC5'!$B$1:$C$161,2,0),0)</f>
        <v>0</v>
      </c>
      <c r="O220" s="111">
        <f>IFERROR(VLOOKUP($B220,'RoC6'!$A$1:$B$161,2,0),0)</f>
        <v>0</v>
      </c>
      <c r="P220" s="112">
        <f>IFERROR(VLOOKUP(O220,'RoC6'!$B$1:$C$161,2,0),0)</f>
        <v>0</v>
      </c>
      <c r="Q220" s="111">
        <f>IFERROR(VLOOKUP($B220,'RoC7'!$A$1:$B$161,2,0),0)</f>
        <v>0</v>
      </c>
      <c r="R220" s="112">
        <f>IFERROR(VLOOKUP(Q220,'RoC7'!$B$1:$C$161,2,0),0)</f>
        <v>0</v>
      </c>
      <c r="S220" s="111">
        <f>IFERROR(VLOOKUP($B220,'RoC8'!$A$1:$B$161,2,0),0)</f>
        <v>0</v>
      </c>
      <c r="T220" s="112">
        <f>IFERROR(VLOOKUP(S220,'RoC8'!$B$1:$C$161,2,0),0)</f>
        <v>0</v>
      </c>
      <c r="U220" s="111">
        <f>IFERROR(VLOOKUP($B220,'RoC9'!$A$1:$B$161,2,0),0)</f>
        <v>0</v>
      </c>
      <c r="V220" s="112">
        <f>IFERROR(VLOOKUP(U220,'RoC9'!$B$1:$C$161,2,0),0)</f>
        <v>0</v>
      </c>
      <c r="W220" s="111">
        <f>IFERROR(VLOOKUP($B220,'RoC10'!$A$1:$B$161,2,0),0)</f>
        <v>0</v>
      </c>
      <c r="X220" s="112">
        <f>IFERROR(VLOOKUP(W220,'RoC10'!$B$1:$C$161,2,0),0)</f>
        <v>0</v>
      </c>
      <c r="Y220" s="111">
        <f>IFERROR(VLOOKUP($B220,'RoC11'!$A$1:$B$161,2,0),0)</f>
        <v>0</v>
      </c>
      <c r="Z220" s="112">
        <f>IFERROR(VLOOKUP(Y220,'RoC11'!$B$1:$C$161,2,0),0)</f>
        <v>0</v>
      </c>
      <c r="AA220" s="55">
        <f>IFERROR(VLOOKUP($B220,'RoC12'!$A$1:$B$161,2,0),0)</f>
        <v>0</v>
      </c>
      <c r="AB220" s="58">
        <f>IFERROR(VLOOKUP(AA220,'RoC12'!$B$1:$C$161,2,0),0)</f>
        <v>0</v>
      </c>
      <c r="AC220" s="55">
        <f>IFERROR(VLOOKUP($B220,'RoC13'!$A$1:$B$161,2,0),0)</f>
        <v>0</v>
      </c>
      <c r="AD220" s="58">
        <f>IFERROR(VLOOKUP(AC220,'RoC13'!$B$1:$C$161,2,0),0)</f>
        <v>0</v>
      </c>
      <c r="AE220" s="33"/>
      <c r="AF220" s="51">
        <f t="shared" si="3"/>
        <v>0</v>
      </c>
      <c r="AG220" s="112">
        <f>IFERROR(VLOOKUP($AE220,'RoC1'!$A$1:$C$160,3,0),0)</f>
        <v>0</v>
      </c>
      <c r="AH220" s="112">
        <f>IFERROR(VLOOKUP($AE220,'RoC2'!$A$1:$C$160,3,0),0)</f>
        <v>0</v>
      </c>
      <c r="AI220" s="112">
        <f>IFERROR(VLOOKUP($AE220,'RoC3'!$A$1:$C$160,3,0),0)</f>
        <v>0</v>
      </c>
      <c r="AJ220" s="112">
        <f>IFERROR(VLOOKUP($AE220,'RoC4'!$A$1:$C$160,3,0),0)</f>
        <v>0</v>
      </c>
      <c r="AK220" s="112">
        <f>IFERROR(VLOOKUP($AE220,'RoC5'!$A$1:$C$160,3,0),0)</f>
        <v>0</v>
      </c>
      <c r="AL220" s="112">
        <f>IFERROR(VLOOKUP($AE220,'RoC6'!$A$1:$C$160,3,0),0)</f>
        <v>0</v>
      </c>
      <c r="AM220" s="112">
        <f>IFERROR(VLOOKUP($AE220,'RoC7'!$A$1:$C$160,3,0),0)</f>
        <v>0</v>
      </c>
      <c r="AN220" s="112">
        <f>IFERROR(VLOOKUP($AE220,'RoC8'!$A$1:$C$160,3,0),0)</f>
        <v>0</v>
      </c>
      <c r="AO220" s="112">
        <f>IFERROR(VLOOKUP($AE220,'RoC9'!$A$1:$C$160,3,0),0)</f>
        <v>0</v>
      </c>
      <c r="AP220" s="112">
        <f>IFERROR(VLOOKUP($AE220,'RoC10'!$A$1:$C$160,3,0),0)</f>
        <v>0</v>
      </c>
      <c r="AQ220" s="112">
        <f>IFERROR(VLOOKUP($AE220,'RoC11'!$A$1:$C$160,3,0),0)</f>
        <v>0</v>
      </c>
      <c r="AR220" s="58">
        <f>IFERROR(VLOOKUP($AE220,'RoC12'!$A$1:$C$160,3,0),0)</f>
        <v>0</v>
      </c>
      <c r="AS220" s="58">
        <f>IFERROR(VLOOKUP($AE220,'RoC13'!$A$1:$C$160,3,0),0)</f>
        <v>0</v>
      </c>
    </row>
    <row r="221" ht="15.75" customHeight="1">
      <c r="A221" s="41">
        <f t="shared" si="1"/>
        <v>220</v>
      </c>
      <c r="B221" s="33"/>
      <c r="C221" s="51">
        <v>0.0</v>
      </c>
      <c r="D221" s="110"/>
      <c r="E221" s="111" t="str">
        <f>IFERROR(VLOOKUP($B221,'RoC1'!$A$1:$B$160,2,0),"0")</f>
        <v>0</v>
      </c>
      <c r="F221" s="112">
        <f>IFERROR(VLOOKUP(E221,'RoC1'!$B$1:$C$160,2,0),0)</f>
        <v>0</v>
      </c>
      <c r="G221" s="111" t="str">
        <f>IFERROR(VLOOKUP($B221,'RoC2'!$A$1:$B$161,2,0),"0")</f>
        <v>0</v>
      </c>
      <c r="H221" s="112">
        <f>IFERROR(VLOOKUP(G221,'RoC2'!$B$1:$C$161,2,0),0)</f>
        <v>0</v>
      </c>
      <c r="I221" s="111">
        <f>IFERROR(VLOOKUP($B221,'RoC3'!$A$1:$B$161,2,0),0)</f>
        <v>0</v>
      </c>
      <c r="J221" s="112">
        <f>IFERROR(VLOOKUP(I221,'RoC3'!$B$1:$C$161,2,0),0)</f>
        <v>0</v>
      </c>
      <c r="K221" s="111">
        <f>IFERROR(VLOOKUP($B221,'RoC4'!$A$1:$B$161,2,0),0)</f>
        <v>0</v>
      </c>
      <c r="L221" s="112">
        <f>IFERROR(VLOOKUP(K221,'RoC4'!$B$1:$C$161,2,0),0)</f>
        <v>0</v>
      </c>
      <c r="M221" s="111">
        <f>IFERROR(VLOOKUP($B221,'RoC5'!$A$1:$B$161,2,0),0)</f>
        <v>0</v>
      </c>
      <c r="N221" s="112">
        <f>IFERROR(VLOOKUP(M221,'RoC5'!$B$1:$C$161,2,0),0)</f>
        <v>0</v>
      </c>
      <c r="O221" s="111">
        <f>IFERROR(VLOOKUP($B221,'RoC6'!$A$1:$B$161,2,0),0)</f>
        <v>0</v>
      </c>
      <c r="P221" s="112">
        <f>IFERROR(VLOOKUP(O221,'RoC6'!$B$1:$C$161,2,0),0)</f>
        <v>0</v>
      </c>
      <c r="Q221" s="111">
        <f>IFERROR(VLOOKUP($B221,'RoC7'!$A$1:$B$161,2,0),0)</f>
        <v>0</v>
      </c>
      <c r="R221" s="112">
        <f>IFERROR(VLOOKUP(Q221,'RoC7'!$B$1:$C$161,2,0),0)</f>
        <v>0</v>
      </c>
      <c r="S221" s="111">
        <f>IFERROR(VLOOKUP($B221,'RoC8'!$A$1:$B$161,2,0),0)</f>
        <v>0</v>
      </c>
      <c r="T221" s="112">
        <f>IFERROR(VLOOKUP(S221,'RoC8'!$B$1:$C$161,2,0),0)</f>
        <v>0</v>
      </c>
      <c r="U221" s="111">
        <f>IFERROR(VLOOKUP($B221,'RoC9'!$A$1:$B$161,2,0),0)</f>
        <v>0</v>
      </c>
      <c r="V221" s="112">
        <f>IFERROR(VLOOKUP(U221,'RoC9'!$B$1:$C$161,2,0),0)</f>
        <v>0</v>
      </c>
      <c r="W221" s="111">
        <f>IFERROR(VLOOKUP($B221,'RoC10'!$A$1:$B$161,2,0),0)</f>
        <v>0</v>
      </c>
      <c r="X221" s="112">
        <f>IFERROR(VLOOKUP(W221,'RoC10'!$B$1:$C$161,2,0),0)</f>
        <v>0</v>
      </c>
      <c r="Y221" s="111">
        <f>IFERROR(VLOOKUP($B221,'RoC11'!$A$1:$B$161,2,0),0)</f>
        <v>0</v>
      </c>
      <c r="Z221" s="112">
        <f>IFERROR(VLOOKUP(Y221,'RoC11'!$B$1:$C$161,2,0),0)</f>
        <v>0</v>
      </c>
      <c r="AA221" s="55">
        <f>IFERROR(VLOOKUP($B221,'RoC12'!$A$1:$B$161,2,0),0)</f>
        <v>0</v>
      </c>
      <c r="AB221" s="58">
        <f>IFERROR(VLOOKUP(AA221,'RoC12'!$B$1:$C$161,2,0),0)</f>
        <v>0</v>
      </c>
      <c r="AC221" s="55">
        <f>IFERROR(VLOOKUP($B221,'RoC13'!$A$1:$B$161,2,0),0)</f>
        <v>0</v>
      </c>
      <c r="AD221" s="58">
        <f>IFERROR(VLOOKUP(AC221,'RoC13'!$B$1:$C$161,2,0),0)</f>
        <v>0</v>
      </c>
      <c r="AE221" s="33"/>
      <c r="AF221" s="51">
        <f t="shared" si="3"/>
        <v>0</v>
      </c>
      <c r="AG221" s="112">
        <f>IFERROR(VLOOKUP($AE221,'RoC1'!$A$1:$C$160,3,0),0)</f>
        <v>0</v>
      </c>
      <c r="AH221" s="112">
        <f>IFERROR(VLOOKUP($AE221,'RoC2'!$A$1:$C$160,3,0),0)</f>
        <v>0</v>
      </c>
      <c r="AI221" s="112">
        <f>IFERROR(VLOOKUP($AE221,'RoC3'!$A$1:$C$160,3,0),0)</f>
        <v>0</v>
      </c>
      <c r="AJ221" s="112">
        <f>IFERROR(VLOOKUP($AE221,'RoC4'!$A$1:$C$160,3,0),0)</f>
        <v>0</v>
      </c>
      <c r="AK221" s="112">
        <f>IFERROR(VLOOKUP($AE221,'RoC5'!$A$1:$C$160,3,0),0)</f>
        <v>0</v>
      </c>
      <c r="AL221" s="112">
        <f>IFERROR(VLOOKUP($AE221,'RoC6'!$A$1:$C$160,3,0),0)</f>
        <v>0</v>
      </c>
      <c r="AM221" s="112">
        <f>IFERROR(VLOOKUP($AE221,'RoC7'!$A$1:$C$160,3,0),0)</f>
        <v>0</v>
      </c>
      <c r="AN221" s="112">
        <f>IFERROR(VLOOKUP($AE221,'RoC8'!$A$1:$C$160,3,0),0)</f>
        <v>0</v>
      </c>
      <c r="AO221" s="112">
        <f>IFERROR(VLOOKUP($AE221,'RoC9'!$A$1:$C$160,3,0),0)</f>
        <v>0</v>
      </c>
      <c r="AP221" s="112">
        <f>IFERROR(VLOOKUP($AE221,'RoC10'!$A$1:$C$160,3,0),0)</f>
        <v>0</v>
      </c>
      <c r="AQ221" s="112">
        <f>IFERROR(VLOOKUP($AE221,'RoC11'!$A$1:$C$160,3,0),0)</f>
        <v>0</v>
      </c>
      <c r="AR221" s="58">
        <f>IFERROR(VLOOKUP($AE221,'RoC12'!$A$1:$C$160,3,0),0)</f>
        <v>0</v>
      </c>
      <c r="AS221" s="58">
        <f>IFERROR(VLOOKUP($AE221,'RoC13'!$A$1:$C$160,3,0),0)</f>
        <v>0</v>
      </c>
    </row>
    <row r="222" ht="15.75" customHeight="1">
      <c r="A222" s="41">
        <f t="shared" si="1"/>
        <v>221</v>
      </c>
      <c r="B222" s="33"/>
      <c r="C222" s="51">
        <v>0.0</v>
      </c>
      <c r="D222" s="110"/>
      <c r="E222" s="111" t="str">
        <f>IFERROR(VLOOKUP($B222,'RoC1'!$A$1:$B$160,2,0),"0")</f>
        <v>0</v>
      </c>
      <c r="F222" s="112">
        <f>IFERROR(VLOOKUP(E222,'RoC1'!$B$1:$C$160,2,0),0)</f>
        <v>0</v>
      </c>
      <c r="G222" s="111" t="str">
        <f>IFERROR(VLOOKUP($B222,'RoC2'!$A$1:$B$161,2,0),"0")</f>
        <v>0</v>
      </c>
      <c r="H222" s="112">
        <f>IFERROR(VLOOKUP(G222,'RoC2'!$B$1:$C$161,2,0),0)</f>
        <v>0</v>
      </c>
      <c r="I222" s="111">
        <f>IFERROR(VLOOKUP($B222,'RoC3'!$A$1:$B$161,2,0),0)</f>
        <v>0</v>
      </c>
      <c r="J222" s="112">
        <f>IFERROR(VLOOKUP(I222,'RoC3'!$B$1:$C$161,2,0),0)</f>
        <v>0</v>
      </c>
      <c r="K222" s="111">
        <f>IFERROR(VLOOKUP($B222,'RoC4'!$A$1:$B$161,2,0),0)</f>
        <v>0</v>
      </c>
      <c r="L222" s="112">
        <f>IFERROR(VLOOKUP(K222,'RoC4'!$B$1:$C$161,2,0),0)</f>
        <v>0</v>
      </c>
      <c r="M222" s="111">
        <f>IFERROR(VLOOKUP($B222,'RoC5'!$A$1:$B$161,2,0),0)</f>
        <v>0</v>
      </c>
      <c r="N222" s="112">
        <f>IFERROR(VLOOKUP(M222,'RoC5'!$B$1:$C$161,2,0),0)</f>
        <v>0</v>
      </c>
      <c r="O222" s="111">
        <f>IFERROR(VLOOKUP($B222,'RoC6'!$A$1:$B$161,2,0),0)</f>
        <v>0</v>
      </c>
      <c r="P222" s="112">
        <f>IFERROR(VLOOKUP(O222,'RoC6'!$B$1:$C$161,2,0),0)</f>
        <v>0</v>
      </c>
      <c r="Q222" s="111">
        <f>IFERROR(VLOOKUP($B222,'RoC7'!$A$1:$B$161,2,0),0)</f>
        <v>0</v>
      </c>
      <c r="R222" s="112">
        <f>IFERROR(VLOOKUP(Q222,'RoC7'!$B$1:$C$161,2,0),0)</f>
        <v>0</v>
      </c>
      <c r="S222" s="111">
        <f>IFERROR(VLOOKUP($B222,'RoC8'!$A$1:$B$161,2,0),0)</f>
        <v>0</v>
      </c>
      <c r="T222" s="112">
        <f>IFERROR(VLOOKUP(S222,'RoC8'!$B$1:$C$161,2,0),0)</f>
        <v>0</v>
      </c>
      <c r="U222" s="111">
        <f>IFERROR(VLOOKUP($B222,'RoC9'!$A$1:$B$161,2,0),0)</f>
        <v>0</v>
      </c>
      <c r="V222" s="112">
        <f>IFERROR(VLOOKUP(U222,'RoC9'!$B$1:$C$161,2,0),0)</f>
        <v>0</v>
      </c>
      <c r="W222" s="111">
        <f>IFERROR(VLOOKUP($B222,'RoC10'!$A$1:$B$161,2,0),0)</f>
        <v>0</v>
      </c>
      <c r="X222" s="112">
        <f>IFERROR(VLOOKUP(W222,'RoC10'!$B$1:$C$161,2,0),0)</f>
        <v>0</v>
      </c>
      <c r="Y222" s="111">
        <f>IFERROR(VLOOKUP($B222,'RoC11'!$A$1:$B$161,2,0),0)</f>
        <v>0</v>
      </c>
      <c r="Z222" s="112">
        <f>IFERROR(VLOOKUP(Y222,'RoC11'!$B$1:$C$161,2,0),0)</f>
        <v>0</v>
      </c>
      <c r="AA222" s="55">
        <f>IFERROR(VLOOKUP($B222,'RoC12'!$A$1:$B$161,2,0),0)</f>
        <v>0</v>
      </c>
      <c r="AB222" s="58">
        <f>IFERROR(VLOOKUP(AA222,'RoC12'!$B$1:$C$161,2,0),0)</f>
        <v>0</v>
      </c>
      <c r="AC222" s="55">
        <f>IFERROR(VLOOKUP($B222,'RoC13'!$A$1:$B$161,2,0),0)</f>
        <v>0</v>
      </c>
      <c r="AD222" s="58">
        <f>IFERROR(VLOOKUP(AC222,'RoC13'!$B$1:$C$161,2,0),0)</f>
        <v>0</v>
      </c>
      <c r="AE222" s="33"/>
      <c r="AF222" s="51">
        <f t="shared" si="3"/>
        <v>0</v>
      </c>
      <c r="AG222" s="112">
        <f>IFERROR(VLOOKUP($AE222,'RoC1'!$A$1:$C$160,3,0),0)</f>
        <v>0</v>
      </c>
      <c r="AH222" s="112">
        <f>IFERROR(VLOOKUP($AE222,'RoC2'!$A$1:$C$160,3,0),0)</f>
        <v>0</v>
      </c>
      <c r="AI222" s="112">
        <f>IFERROR(VLOOKUP($AE222,'RoC3'!$A$1:$C$160,3,0),0)</f>
        <v>0</v>
      </c>
      <c r="AJ222" s="112">
        <f>IFERROR(VLOOKUP($AE222,'RoC4'!$A$1:$C$160,3,0),0)</f>
        <v>0</v>
      </c>
      <c r="AK222" s="112">
        <f>IFERROR(VLOOKUP($AE222,'RoC5'!$A$1:$C$160,3,0),0)</f>
        <v>0</v>
      </c>
      <c r="AL222" s="112">
        <f>IFERROR(VLOOKUP($AE222,'RoC6'!$A$1:$C$160,3,0),0)</f>
        <v>0</v>
      </c>
      <c r="AM222" s="112">
        <f>IFERROR(VLOOKUP($AE222,'RoC7'!$A$1:$C$160,3,0),0)</f>
        <v>0</v>
      </c>
      <c r="AN222" s="112">
        <f>IFERROR(VLOOKUP($AE222,'RoC8'!$A$1:$C$160,3,0),0)</f>
        <v>0</v>
      </c>
      <c r="AO222" s="112">
        <f>IFERROR(VLOOKUP($AE222,'RoC9'!$A$1:$C$160,3,0),0)</f>
        <v>0</v>
      </c>
      <c r="AP222" s="112">
        <f>IFERROR(VLOOKUP($AE222,'RoC10'!$A$1:$C$160,3,0),0)</f>
        <v>0</v>
      </c>
      <c r="AQ222" s="112">
        <f>IFERROR(VLOOKUP($AE222,'RoC11'!$A$1:$C$160,3,0),0)</f>
        <v>0</v>
      </c>
      <c r="AR222" s="58">
        <f>IFERROR(VLOOKUP($AE222,'RoC12'!$A$1:$C$160,3,0),0)</f>
        <v>0</v>
      </c>
      <c r="AS222" s="58">
        <f>IFERROR(VLOOKUP($AE222,'RoC13'!$A$1:$C$160,3,0),0)</f>
        <v>0</v>
      </c>
    </row>
    <row r="223" ht="15.75" customHeight="1">
      <c r="A223" s="41">
        <f t="shared" si="1"/>
        <v>222</v>
      </c>
      <c r="B223" s="33"/>
      <c r="C223" s="51">
        <v>0.0</v>
      </c>
      <c r="D223" s="110"/>
      <c r="E223" s="111" t="str">
        <f>IFERROR(VLOOKUP($B223,'RoC1'!$A$1:$B$160,2,0),"0")</f>
        <v>0</v>
      </c>
      <c r="F223" s="112">
        <f>IFERROR(VLOOKUP(E223,'RoC1'!$B$1:$C$160,2,0),0)</f>
        <v>0</v>
      </c>
      <c r="G223" s="111" t="str">
        <f>IFERROR(VLOOKUP($B223,'RoC2'!$A$1:$B$161,2,0),"0")</f>
        <v>0</v>
      </c>
      <c r="H223" s="112">
        <f>IFERROR(VLOOKUP(G223,'RoC2'!$B$1:$C$161,2,0),0)</f>
        <v>0</v>
      </c>
      <c r="I223" s="111">
        <f>IFERROR(VLOOKUP($B223,'RoC3'!$A$1:$B$161,2,0),0)</f>
        <v>0</v>
      </c>
      <c r="J223" s="112">
        <f>IFERROR(VLOOKUP(I223,'RoC3'!$B$1:$C$161,2,0),0)</f>
        <v>0</v>
      </c>
      <c r="K223" s="111">
        <f>IFERROR(VLOOKUP($B223,'RoC4'!$A$1:$B$161,2,0),0)</f>
        <v>0</v>
      </c>
      <c r="L223" s="112">
        <f>IFERROR(VLOOKUP(K223,'RoC4'!$B$1:$C$161,2,0),0)</f>
        <v>0</v>
      </c>
      <c r="M223" s="111">
        <f>IFERROR(VLOOKUP($B223,'RoC5'!$A$1:$B$161,2,0),0)</f>
        <v>0</v>
      </c>
      <c r="N223" s="112">
        <f>IFERROR(VLOOKUP(M223,'RoC5'!$B$1:$C$161,2,0),0)</f>
        <v>0</v>
      </c>
      <c r="O223" s="111">
        <f>IFERROR(VLOOKUP($B223,'RoC6'!$A$1:$B$161,2,0),0)</f>
        <v>0</v>
      </c>
      <c r="P223" s="112">
        <f>IFERROR(VLOOKUP(O223,'RoC6'!$B$1:$C$161,2,0),0)</f>
        <v>0</v>
      </c>
      <c r="Q223" s="111">
        <f>IFERROR(VLOOKUP($B223,'RoC7'!$A$1:$B$161,2,0),0)</f>
        <v>0</v>
      </c>
      <c r="R223" s="112">
        <f>IFERROR(VLOOKUP(Q223,'RoC7'!$B$1:$C$161,2,0),0)</f>
        <v>0</v>
      </c>
      <c r="S223" s="111">
        <f>IFERROR(VLOOKUP($B223,'RoC8'!$A$1:$B$161,2,0),0)</f>
        <v>0</v>
      </c>
      <c r="T223" s="112">
        <f>IFERROR(VLOOKUP(S223,'RoC8'!$B$1:$C$161,2,0),0)</f>
        <v>0</v>
      </c>
      <c r="U223" s="111">
        <f>IFERROR(VLOOKUP($B223,'RoC9'!$A$1:$B$161,2,0),0)</f>
        <v>0</v>
      </c>
      <c r="V223" s="112">
        <f>IFERROR(VLOOKUP(U223,'RoC9'!$B$1:$C$161,2,0),0)</f>
        <v>0</v>
      </c>
      <c r="W223" s="111">
        <f>IFERROR(VLOOKUP($B223,'RoC10'!$A$1:$B$161,2,0),0)</f>
        <v>0</v>
      </c>
      <c r="X223" s="112">
        <f>IFERROR(VLOOKUP(W223,'RoC10'!$B$1:$C$161,2,0),0)</f>
        <v>0</v>
      </c>
      <c r="Y223" s="111">
        <f>IFERROR(VLOOKUP($B223,'RoC11'!$A$1:$B$161,2,0),0)</f>
        <v>0</v>
      </c>
      <c r="Z223" s="112">
        <f>IFERROR(VLOOKUP(Y223,'RoC11'!$B$1:$C$161,2,0),0)</f>
        <v>0</v>
      </c>
      <c r="AA223" s="55">
        <f>IFERROR(VLOOKUP($B223,'RoC12'!$A$1:$B$161,2,0),0)</f>
        <v>0</v>
      </c>
      <c r="AB223" s="58">
        <f>IFERROR(VLOOKUP(AA223,'RoC12'!$B$1:$C$161,2,0),0)</f>
        <v>0</v>
      </c>
      <c r="AC223" s="55">
        <f>IFERROR(VLOOKUP($B223,'RoC13'!$A$1:$B$161,2,0),0)</f>
        <v>0</v>
      </c>
      <c r="AD223" s="58">
        <f>IFERROR(VLOOKUP(AC223,'RoC13'!$B$1:$C$161,2,0),0)</f>
        <v>0</v>
      </c>
      <c r="AE223" s="33"/>
      <c r="AF223" s="51">
        <f t="shared" si="3"/>
        <v>0</v>
      </c>
      <c r="AG223" s="112">
        <f>IFERROR(VLOOKUP($AE223,'RoC1'!$A$1:$C$160,3,0),0)</f>
        <v>0</v>
      </c>
      <c r="AH223" s="112">
        <f>IFERROR(VLOOKUP($AE223,'RoC2'!$A$1:$C$160,3,0),0)</f>
        <v>0</v>
      </c>
      <c r="AI223" s="112">
        <f>IFERROR(VLOOKUP($AE223,'RoC3'!$A$1:$C$160,3,0),0)</f>
        <v>0</v>
      </c>
      <c r="AJ223" s="112">
        <f>IFERROR(VLOOKUP($AE223,'RoC4'!$A$1:$C$160,3,0),0)</f>
        <v>0</v>
      </c>
      <c r="AK223" s="112">
        <f>IFERROR(VLOOKUP($AE223,'RoC5'!$A$1:$C$160,3,0),0)</f>
        <v>0</v>
      </c>
      <c r="AL223" s="112">
        <f>IFERROR(VLOOKUP($AE223,'RoC6'!$A$1:$C$160,3,0),0)</f>
        <v>0</v>
      </c>
      <c r="AM223" s="112">
        <f>IFERROR(VLOOKUP($AE223,'RoC7'!$A$1:$C$160,3,0),0)</f>
        <v>0</v>
      </c>
      <c r="AN223" s="112">
        <f>IFERROR(VLOOKUP($AE223,'RoC8'!$A$1:$C$160,3,0),0)</f>
        <v>0</v>
      </c>
      <c r="AO223" s="112">
        <f>IFERROR(VLOOKUP($AE223,'RoC9'!$A$1:$C$160,3,0),0)</f>
        <v>0</v>
      </c>
      <c r="AP223" s="112">
        <f>IFERROR(VLOOKUP($AE223,'RoC10'!$A$1:$C$160,3,0),0)</f>
        <v>0</v>
      </c>
      <c r="AQ223" s="112">
        <f>IFERROR(VLOOKUP($AE223,'RoC11'!$A$1:$C$160,3,0),0)</f>
        <v>0</v>
      </c>
      <c r="AR223" s="58">
        <f>IFERROR(VLOOKUP($AE223,'RoC12'!$A$1:$C$160,3,0),0)</f>
        <v>0</v>
      </c>
      <c r="AS223" s="58">
        <f>IFERROR(VLOOKUP($AE223,'RoC13'!$A$1:$C$160,3,0),0)</f>
        <v>0</v>
      </c>
    </row>
    <row r="224" ht="15.75" customHeight="1">
      <c r="A224" s="41">
        <f t="shared" si="1"/>
        <v>223</v>
      </c>
      <c r="B224" s="33"/>
      <c r="C224" s="51">
        <v>0.0</v>
      </c>
      <c r="D224" s="110"/>
      <c r="E224" s="111" t="str">
        <f>IFERROR(VLOOKUP($B224,'RoC1'!$A$1:$B$160,2,0),"0")</f>
        <v>0</v>
      </c>
      <c r="F224" s="112">
        <f>IFERROR(VLOOKUP(E224,'RoC1'!$B$1:$C$160,2,0),0)</f>
        <v>0</v>
      </c>
      <c r="G224" s="111" t="str">
        <f>IFERROR(VLOOKUP($B224,'RoC2'!$A$1:$B$161,2,0),"0")</f>
        <v>0</v>
      </c>
      <c r="H224" s="112">
        <f>IFERROR(VLOOKUP(G224,'RoC2'!$B$1:$C$161,2,0),0)</f>
        <v>0</v>
      </c>
      <c r="I224" s="111">
        <f>IFERROR(VLOOKUP($B224,'RoC3'!$A$1:$B$161,2,0),0)</f>
        <v>0</v>
      </c>
      <c r="J224" s="112">
        <f>IFERROR(VLOOKUP(I224,'RoC3'!$B$1:$C$161,2,0),0)</f>
        <v>0</v>
      </c>
      <c r="K224" s="111">
        <f>IFERROR(VLOOKUP($B224,'RoC4'!$A$1:$B$161,2,0),0)</f>
        <v>0</v>
      </c>
      <c r="L224" s="112">
        <f>IFERROR(VLOOKUP(K224,'RoC4'!$B$1:$C$161,2,0),0)</f>
        <v>0</v>
      </c>
      <c r="M224" s="111">
        <f>IFERROR(VLOOKUP($B224,'RoC5'!$A$1:$B$161,2,0),0)</f>
        <v>0</v>
      </c>
      <c r="N224" s="112">
        <f>IFERROR(VLOOKUP(M224,'RoC5'!$B$1:$C$161,2,0),0)</f>
        <v>0</v>
      </c>
      <c r="O224" s="111">
        <f>IFERROR(VLOOKUP($B224,'RoC6'!$A$1:$B$161,2,0),0)</f>
        <v>0</v>
      </c>
      <c r="P224" s="112">
        <f>IFERROR(VLOOKUP(O224,'RoC6'!$B$1:$C$161,2,0),0)</f>
        <v>0</v>
      </c>
      <c r="Q224" s="111">
        <f>IFERROR(VLOOKUP($B224,'RoC7'!$A$1:$B$161,2,0),0)</f>
        <v>0</v>
      </c>
      <c r="R224" s="112">
        <f>IFERROR(VLOOKUP(Q224,'RoC7'!$B$1:$C$161,2,0),0)</f>
        <v>0</v>
      </c>
      <c r="S224" s="111">
        <f>IFERROR(VLOOKUP($B224,'RoC8'!$A$1:$B$161,2,0),0)</f>
        <v>0</v>
      </c>
      <c r="T224" s="112">
        <f>IFERROR(VLOOKUP(S224,'RoC8'!$B$1:$C$161,2,0),0)</f>
        <v>0</v>
      </c>
      <c r="U224" s="111">
        <f>IFERROR(VLOOKUP($B224,'RoC9'!$A$1:$B$161,2,0),0)</f>
        <v>0</v>
      </c>
      <c r="V224" s="112">
        <f>IFERROR(VLOOKUP(U224,'RoC9'!$B$1:$C$161,2,0),0)</f>
        <v>0</v>
      </c>
      <c r="W224" s="111">
        <f>IFERROR(VLOOKUP($B224,'RoC10'!$A$1:$B$161,2,0),0)</f>
        <v>0</v>
      </c>
      <c r="X224" s="112">
        <f>IFERROR(VLOOKUP(W224,'RoC10'!$B$1:$C$161,2,0),0)</f>
        <v>0</v>
      </c>
      <c r="Y224" s="111">
        <f>IFERROR(VLOOKUP($B224,'RoC11'!$A$1:$B$161,2,0),0)</f>
        <v>0</v>
      </c>
      <c r="Z224" s="112">
        <f>IFERROR(VLOOKUP(Y224,'RoC11'!$B$1:$C$161,2,0),0)</f>
        <v>0</v>
      </c>
      <c r="AA224" s="55">
        <f>IFERROR(VLOOKUP($B224,'RoC12'!$A$1:$B$161,2,0),0)</f>
        <v>0</v>
      </c>
      <c r="AB224" s="58">
        <f>IFERROR(VLOOKUP(AA224,'RoC12'!$B$1:$C$161,2,0),0)</f>
        <v>0</v>
      </c>
      <c r="AC224" s="55">
        <f>IFERROR(VLOOKUP($B224,'RoC13'!$A$1:$B$161,2,0),0)</f>
        <v>0</v>
      </c>
      <c r="AD224" s="58">
        <f>IFERROR(VLOOKUP(AC224,'RoC13'!$B$1:$C$161,2,0),0)</f>
        <v>0</v>
      </c>
      <c r="AE224" s="33"/>
      <c r="AF224" s="51">
        <f t="shared" si="3"/>
        <v>0</v>
      </c>
      <c r="AG224" s="112">
        <f>IFERROR(VLOOKUP($AE224,'RoC1'!$A$1:$C$160,3,0),0)</f>
        <v>0</v>
      </c>
      <c r="AH224" s="112">
        <f>IFERROR(VLOOKUP($AE224,'RoC2'!$A$1:$C$160,3,0),0)</f>
        <v>0</v>
      </c>
      <c r="AI224" s="112">
        <f>IFERROR(VLOOKUP($AE224,'RoC3'!$A$1:$C$160,3,0),0)</f>
        <v>0</v>
      </c>
      <c r="AJ224" s="112">
        <f>IFERROR(VLOOKUP($AE224,'RoC4'!$A$1:$C$160,3,0),0)</f>
        <v>0</v>
      </c>
      <c r="AK224" s="112">
        <f>IFERROR(VLOOKUP($AE224,'RoC5'!$A$1:$C$160,3,0),0)</f>
        <v>0</v>
      </c>
      <c r="AL224" s="112">
        <f>IFERROR(VLOOKUP($AE224,'RoC6'!$A$1:$C$160,3,0),0)</f>
        <v>0</v>
      </c>
      <c r="AM224" s="112">
        <f>IFERROR(VLOOKUP($AE224,'RoC7'!$A$1:$C$160,3,0),0)</f>
        <v>0</v>
      </c>
      <c r="AN224" s="112">
        <f>IFERROR(VLOOKUP($AE224,'RoC8'!$A$1:$C$160,3,0),0)</f>
        <v>0</v>
      </c>
      <c r="AO224" s="112">
        <f>IFERROR(VLOOKUP($AE224,'RoC9'!$A$1:$C$160,3,0),0)</f>
        <v>0</v>
      </c>
      <c r="AP224" s="112">
        <f>IFERROR(VLOOKUP($AE224,'RoC10'!$A$1:$C$160,3,0),0)</f>
        <v>0</v>
      </c>
      <c r="AQ224" s="112">
        <f>IFERROR(VLOOKUP($AE224,'RoC11'!$A$1:$C$160,3,0),0)</f>
        <v>0</v>
      </c>
      <c r="AR224" s="58">
        <f>IFERROR(VLOOKUP($AE224,'RoC12'!$A$1:$C$160,3,0),0)</f>
        <v>0</v>
      </c>
      <c r="AS224" s="58">
        <f>IFERROR(VLOOKUP($AE224,'RoC13'!$A$1:$C$160,3,0),0)</f>
        <v>0</v>
      </c>
    </row>
    <row r="225" ht="15.75" customHeight="1">
      <c r="A225" s="41">
        <f t="shared" si="1"/>
        <v>224</v>
      </c>
      <c r="B225" s="33"/>
      <c r="C225" s="51">
        <v>0.0</v>
      </c>
      <c r="D225" s="110"/>
      <c r="E225" s="111" t="str">
        <f>IFERROR(VLOOKUP($B225,'RoC1'!$A$1:$B$160,2,0),"0")</f>
        <v>0</v>
      </c>
      <c r="F225" s="112">
        <f>IFERROR(VLOOKUP(E225,'RoC1'!$B$1:$C$160,2,0),0)</f>
        <v>0</v>
      </c>
      <c r="G225" s="111" t="str">
        <f>IFERROR(VLOOKUP($B225,'RoC2'!$A$1:$B$161,2,0),"0")</f>
        <v>0</v>
      </c>
      <c r="H225" s="112">
        <f>IFERROR(VLOOKUP(G225,'RoC2'!$B$1:$C$161,2,0),0)</f>
        <v>0</v>
      </c>
      <c r="I225" s="111">
        <f>IFERROR(VLOOKUP($B225,'RoC3'!$A$1:$B$161,2,0),0)</f>
        <v>0</v>
      </c>
      <c r="J225" s="112">
        <f>IFERROR(VLOOKUP(I225,'RoC3'!$B$1:$C$161,2,0),0)</f>
        <v>0</v>
      </c>
      <c r="K225" s="111">
        <f>IFERROR(VLOOKUP($B225,'RoC4'!$A$1:$B$161,2,0),0)</f>
        <v>0</v>
      </c>
      <c r="L225" s="112">
        <f>IFERROR(VLOOKUP(K225,'RoC4'!$B$1:$C$161,2,0),0)</f>
        <v>0</v>
      </c>
      <c r="M225" s="111">
        <f>IFERROR(VLOOKUP($B225,'RoC5'!$A$1:$B$161,2,0),0)</f>
        <v>0</v>
      </c>
      <c r="N225" s="112">
        <f>IFERROR(VLOOKUP(M225,'RoC5'!$B$1:$C$161,2,0),0)</f>
        <v>0</v>
      </c>
      <c r="O225" s="111">
        <f>IFERROR(VLOOKUP($B225,'RoC6'!$A$1:$B$161,2,0),0)</f>
        <v>0</v>
      </c>
      <c r="P225" s="112">
        <f>IFERROR(VLOOKUP(O225,'RoC6'!$B$1:$C$161,2,0),0)</f>
        <v>0</v>
      </c>
      <c r="Q225" s="111">
        <f>IFERROR(VLOOKUP($B225,'RoC7'!$A$1:$B$161,2,0),0)</f>
        <v>0</v>
      </c>
      <c r="R225" s="112">
        <f>IFERROR(VLOOKUP(Q225,'RoC7'!$B$1:$C$161,2,0),0)</f>
        <v>0</v>
      </c>
      <c r="S225" s="111">
        <f>IFERROR(VLOOKUP($B225,'RoC8'!$A$1:$B$161,2,0),0)</f>
        <v>0</v>
      </c>
      <c r="T225" s="112">
        <f>IFERROR(VLOOKUP(S225,'RoC8'!$B$1:$C$161,2,0),0)</f>
        <v>0</v>
      </c>
      <c r="U225" s="111">
        <f>IFERROR(VLOOKUP($B225,'RoC9'!$A$1:$B$161,2,0),0)</f>
        <v>0</v>
      </c>
      <c r="V225" s="112">
        <f>IFERROR(VLOOKUP(U225,'RoC9'!$B$1:$C$161,2,0),0)</f>
        <v>0</v>
      </c>
      <c r="W225" s="111">
        <f>IFERROR(VLOOKUP($B225,'RoC10'!$A$1:$B$161,2,0),0)</f>
        <v>0</v>
      </c>
      <c r="X225" s="112">
        <f>IFERROR(VLOOKUP(W225,'RoC10'!$B$1:$C$161,2,0),0)</f>
        <v>0</v>
      </c>
      <c r="Y225" s="111">
        <f>IFERROR(VLOOKUP($B225,'RoC11'!$A$1:$B$161,2,0),0)</f>
        <v>0</v>
      </c>
      <c r="Z225" s="112">
        <f>IFERROR(VLOOKUP(Y225,'RoC11'!$B$1:$C$161,2,0),0)</f>
        <v>0</v>
      </c>
      <c r="AA225" s="55">
        <f>IFERROR(VLOOKUP($B225,'RoC12'!$A$1:$B$161,2,0),0)</f>
        <v>0</v>
      </c>
      <c r="AB225" s="58">
        <f>IFERROR(VLOOKUP(AA225,'RoC12'!$B$1:$C$161,2,0),0)</f>
        <v>0</v>
      </c>
      <c r="AC225" s="55">
        <f>IFERROR(VLOOKUP($B225,'RoC13'!$A$1:$B$161,2,0),0)</f>
        <v>0</v>
      </c>
      <c r="AD225" s="58">
        <f>IFERROR(VLOOKUP(AC225,'RoC13'!$B$1:$C$161,2,0),0)</f>
        <v>0</v>
      </c>
      <c r="AE225" s="33"/>
      <c r="AF225" s="51">
        <f t="shared" si="3"/>
        <v>0</v>
      </c>
      <c r="AG225" s="112">
        <f>IFERROR(VLOOKUP($AE225,'RoC1'!$A$1:$C$160,3,0),0)</f>
        <v>0</v>
      </c>
      <c r="AH225" s="112">
        <f>IFERROR(VLOOKUP($AE225,'RoC2'!$A$1:$C$160,3,0),0)</f>
        <v>0</v>
      </c>
      <c r="AI225" s="112">
        <f>IFERROR(VLOOKUP($AE225,'RoC3'!$A$1:$C$160,3,0),0)</f>
        <v>0</v>
      </c>
      <c r="AJ225" s="112">
        <f>IFERROR(VLOOKUP($AE225,'RoC4'!$A$1:$C$160,3,0),0)</f>
        <v>0</v>
      </c>
      <c r="AK225" s="112">
        <f>IFERROR(VLOOKUP($AE225,'RoC5'!$A$1:$C$160,3,0),0)</f>
        <v>0</v>
      </c>
      <c r="AL225" s="112">
        <f>IFERROR(VLOOKUP($AE225,'RoC6'!$A$1:$C$160,3,0),0)</f>
        <v>0</v>
      </c>
      <c r="AM225" s="112">
        <f>IFERROR(VLOOKUP($AE225,'RoC7'!$A$1:$C$160,3,0),0)</f>
        <v>0</v>
      </c>
      <c r="AN225" s="112">
        <f>IFERROR(VLOOKUP($AE225,'RoC8'!$A$1:$C$160,3,0),0)</f>
        <v>0</v>
      </c>
      <c r="AO225" s="112">
        <f>IFERROR(VLOOKUP($AE225,'RoC9'!$A$1:$C$160,3,0),0)</f>
        <v>0</v>
      </c>
      <c r="AP225" s="112">
        <f>IFERROR(VLOOKUP($AE225,'RoC10'!$A$1:$C$160,3,0),0)</f>
        <v>0</v>
      </c>
      <c r="AQ225" s="112">
        <f>IFERROR(VLOOKUP($AE225,'RoC11'!$A$1:$C$160,3,0),0)</f>
        <v>0</v>
      </c>
      <c r="AR225" s="58">
        <f>IFERROR(VLOOKUP($AE225,'RoC12'!$A$1:$C$160,3,0),0)</f>
        <v>0</v>
      </c>
      <c r="AS225" s="58">
        <f>IFERROR(VLOOKUP($AE225,'RoC13'!$A$1:$C$160,3,0),0)</f>
        <v>0</v>
      </c>
    </row>
    <row r="226" ht="15.75" customHeight="1">
      <c r="A226" s="41">
        <f t="shared" si="1"/>
        <v>225</v>
      </c>
      <c r="B226" s="33"/>
      <c r="C226" s="51">
        <v>0.0</v>
      </c>
      <c r="D226" s="110"/>
      <c r="E226" s="111" t="str">
        <f>IFERROR(VLOOKUP($B226,'RoC1'!$A$1:$B$160,2,0),"0")</f>
        <v>0</v>
      </c>
      <c r="F226" s="112">
        <f>IFERROR(VLOOKUP(E226,'RoC1'!$B$1:$C$160,2,0),0)</f>
        <v>0</v>
      </c>
      <c r="G226" s="111" t="str">
        <f>IFERROR(VLOOKUP($B226,'RoC2'!$A$1:$B$161,2,0),"0")</f>
        <v>0</v>
      </c>
      <c r="H226" s="112">
        <f>IFERROR(VLOOKUP(G226,'RoC2'!$B$1:$C$161,2,0),0)</f>
        <v>0</v>
      </c>
      <c r="I226" s="111">
        <f>IFERROR(VLOOKUP($B226,'RoC3'!$A$1:$B$161,2,0),0)</f>
        <v>0</v>
      </c>
      <c r="J226" s="112">
        <f>IFERROR(VLOOKUP(I226,'RoC3'!$B$1:$C$161,2,0),0)</f>
        <v>0</v>
      </c>
      <c r="K226" s="111">
        <f>IFERROR(VLOOKUP($B226,'RoC4'!$A$1:$B$161,2,0),0)</f>
        <v>0</v>
      </c>
      <c r="L226" s="112">
        <f>IFERROR(VLOOKUP(K226,'RoC4'!$B$1:$C$161,2,0),0)</f>
        <v>0</v>
      </c>
      <c r="M226" s="111">
        <f>IFERROR(VLOOKUP($B226,'RoC5'!$A$1:$B$161,2,0),0)</f>
        <v>0</v>
      </c>
      <c r="N226" s="112">
        <f>IFERROR(VLOOKUP(M226,'RoC5'!$B$1:$C$161,2,0),0)</f>
        <v>0</v>
      </c>
      <c r="O226" s="111">
        <f>IFERROR(VLOOKUP($B226,'RoC6'!$A$1:$B$161,2,0),0)</f>
        <v>0</v>
      </c>
      <c r="P226" s="112">
        <f>IFERROR(VLOOKUP(O226,'RoC6'!$B$1:$C$161,2,0),0)</f>
        <v>0</v>
      </c>
      <c r="Q226" s="111">
        <f>IFERROR(VLOOKUP($B226,'RoC7'!$A$1:$B$161,2,0),0)</f>
        <v>0</v>
      </c>
      <c r="R226" s="112">
        <f>IFERROR(VLOOKUP(Q226,'RoC7'!$B$1:$C$161,2,0),0)</f>
        <v>0</v>
      </c>
      <c r="S226" s="111">
        <f>IFERROR(VLOOKUP($B226,'RoC8'!$A$1:$B$161,2,0),0)</f>
        <v>0</v>
      </c>
      <c r="T226" s="112">
        <f>IFERROR(VLOOKUP(S226,'RoC8'!$B$1:$C$161,2,0),0)</f>
        <v>0</v>
      </c>
      <c r="U226" s="111">
        <f>IFERROR(VLOOKUP($B226,'RoC9'!$A$1:$B$161,2,0),0)</f>
        <v>0</v>
      </c>
      <c r="V226" s="112">
        <f>IFERROR(VLOOKUP(U226,'RoC9'!$B$1:$C$161,2,0),0)</f>
        <v>0</v>
      </c>
      <c r="W226" s="111">
        <f>IFERROR(VLOOKUP($B226,'RoC10'!$A$1:$B$161,2,0),0)</f>
        <v>0</v>
      </c>
      <c r="X226" s="112">
        <f>IFERROR(VLOOKUP(W226,'RoC10'!$B$1:$C$161,2,0),0)</f>
        <v>0</v>
      </c>
      <c r="Y226" s="111">
        <f>IFERROR(VLOOKUP($B226,'RoC11'!$A$1:$B$161,2,0),0)</f>
        <v>0</v>
      </c>
      <c r="Z226" s="112">
        <f>IFERROR(VLOOKUP(Y226,'RoC11'!$B$1:$C$161,2,0),0)</f>
        <v>0</v>
      </c>
      <c r="AA226" s="55">
        <f>IFERROR(VLOOKUP($B226,'RoC12'!$A$1:$B$161,2,0),0)</f>
        <v>0</v>
      </c>
      <c r="AB226" s="58">
        <f>IFERROR(VLOOKUP(AA226,'RoC12'!$B$1:$C$161,2,0),0)</f>
        <v>0</v>
      </c>
      <c r="AC226" s="55">
        <f>IFERROR(VLOOKUP($B226,'RoC13'!$A$1:$B$161,2,0),0)</f>
        <v>0</v>
      </c>
      <c r="AD226" s="58">
        <f>IFERROR(VLOOKUP(AC226,'RoC13'!$B$1:$C$161,2,0),0)</f>
        <v>0</v>
      </c>
      <c r="AE226" s="33"/>
      <c r="AF226" s="51">
        <f t="shared" si="3"/>
        <v>0</v>
      </c>
      <c r="AG226" s="112">
        <f>IFERROR(VLOOKUP($AE226,'RoC1'!$A$1:$C$160,3,0),0)</f>
        <v>0</v>
      </c>
      <c r="AH226" s="112">
        <f>IFERROR(VLOOKUP($AE226,'RoC2'!$A$1:$C$160,3,0),0)</f>
        <v>0</v>
      </c>
      <c r="AI226" s="112">
        <f>IFERROR(VLOOKUP($AE226,'RoC3'!$A$1:$C$160,3,0),0)</f>
        <v>0</v>
      </c>
      <c r="AJ226" s="112">
        <f>IFERROR(VLOOKUP($AE226,'RoC4'!$A$1:$C$160,3,0),0)</f>
        <v>0</v>
      </c>
      <c r="AK226" s="112">
        <f>IFERROR(VLOOKUP($AE226,'RoC5'!$A$1:$C$160,3,0),0)</f>
        <v>0</v>
      </c>
      <c r="AL226" s="112">
        <f>IFERROR(VLOOKUP($AE226,'RoC6'!$A$1:$C$160,3,0),0)</f>
        <v>0</v>
      </c>
      <c r="AM226" s="112">
        <f>IFERROR(VLOOKUP($AE226,'RoC7'!$A$1:$C$160,3,0),0)</f>
        <v>0</v>
      </c>
      <c r="AN226" s="112">
        <f>IFERROR(VLOOKUP($AE226,'RoC8'!$A$1:$C$160,3,0),0)</f>
        <v>0</v>
      </c>
      <c r="AO226" s="112">
        <f>IFERROR(VLOOKUP($AE226,'RoC9'!$A$1:$C$160,3,0),0)</f>
        <v>0</v>
      </c>
      <c r="AP226" s="112">
        <f>IFERROR(VLOOKUP($AE226,'RoC10'!$A$1:$C$160,3,0),0)</f>
        <v>0</v>
      </c>
      <c r="AQ226" s="112">
        <f>IFERROR(VLOOKUP($AE226,'RoC11'!$A$1:$C$160,3,0),0)</f>
        <v>0</v>
      </c>
      <c r="AR226" s="58">
        <f>IFERROR(VLOOKUP($AE226,'RoC12'!$A$1:$C$160,3,0),0)</f>
        <v>0</v>
      </c>
      <c r="AS226" s="58">
        <f>IFERROR(VLOOKUP($AE226,'RoC13'!$A$1:$C$160,3,0),0)</f>
        <v>0</v>
      </c>
    </row>
    <row r="227" ht="15.75" customHeight="1">
      <c r="A227" s="41">
        <f t="shared" si="1"/>
        <v>226</v>
      </c>
      <c r="B227" s="33"/>
      <c r="C227" s="51">
        <v>0.0</v>
      </c>
      <c r="D227" s="110"/>
      <c r="E227" s="111" t="str">
        <f>IFERROR(VLOOKUP($B227,'RoC1'!$A$1:$B$160,2,0),"0")</f>
        <v>0</v>
      </c>
      <c r="F227" s="112">
        <f>IFERROR(VLOOKUP(E227,'RoC1'!$B$1:$C$160,2,0),0)</f>
        <v>0</v>
      </c>
      <c r="G227" s="111" t="str">
        <f>IFERROR(VLOOKUP($B227,'RoC2'!$A$1:$B$161,2,0),"0")</f>
        <v>0</v>
      </c>
      <c r="H227" s="112">
        <f>IFERROR(VLOOKUP(G227,'RoC2'!$B$1:$C$161,2,0),0)</f>
        <v>0</v>
      </c>
      <c r="I227" s="111">
        <f>IFERROR(VLOOKUP($B227,'RoC3'!$A$1:$B$161,2,0),0)</f>
        <v>0</v>
      </c>
      <c r="J227" s="112">
        <f>IFERROR(VLOOKUP(I227,'RoC3'!$B$1:$C$161,2,0),0)</f>
        <v>0</v>
      </c>
      <c r="K227" s="111">
        <f>IFERROR(VLOOKUP($B227,'RoC4'!$A$1:$B$161,2,0),0)</f>
        <v>0</v>
      </c>
      <c r="L227" s="112">
        <f>IFERROR(VLOOKUP(K227,'RoC4'!$B$1:$C$161,2,0),0)</f>
        <v>0</v>
      </c>
      <c r="M227" s="111">
        <f>IFERROR(VLOOKUP($B227,'RoC5'!$A$1:$B$161,2,0),0)</f>
        <v>0</v>
      </c>
      <c r="N227" s="112">
        <f>IFERROR(VLOOKUP(M227,'RoC5'!$B$1:$C$161,2,0),0)</f>
        <v>0</v>
      </c>
      <c r="O227" s="111">
        <f>IFERROR(VLOOKUP($B227,'RoC6'!$A$1:$B$161,2,0),0)</f>
        <v>0</v>
      </c>
      <c r="P227" s="112">
        <f>IFERROR(VLOOKUP(O227,'RoC6'!$B$1:$C$161,2,0),0)</f>
        <v>0</v>
      </c>
      <c r="Q227" s="111">
        <f>IFERROR(VLOOKUP($B227,'RoC7'!$A$1:$B$161,2,0),0)</f>
        <v>0</v>
      </c>
      <c r="R227" s="112">
        <f>IFERROR(VLOOKUP(Q227,'RoC7'!$B$1:$C$161,2,0),0)</f>
        <v>0</v>
      </c>
      <c r="S227" s="111">
        <f>IFERROR(VLOOKUP($B227,'RoC8'!$A$1:$B$161,2,0),0)</f>
        <v>0</v>
      </c>
      <c r="T227" s="112">
        <f>IFERROR(VLOOKUP(S227,'RoC8'!$B$1:$C$161,2,0),0)</f>
        <v>0</v>
      </c>
      <c r="U227" s="111">
        <f>IFERROR(VLOOKUP($B227,'RoC9'!$A$1:$B$161,2,0),0)</f>
        <v>0</v>
      </c>
      <c r="V227" s="112">
        <f>IFERROR(VLOOKUP(U227,'RoC9'!$B$1:$C$161,2,0),0)</f>
        <v>0</v>
      </c>
      <c r="W227" s="111">
        <f>IFERROR(VLOOKUP($B227,'RoC10'!$A$1:$B$161,2,0),0)</f>
        <v>0</v>
      </c>
      <c r="X227" s="112">
        <f>IFERROR(VLOOKUP(W227,'RoC10'!$B$1:$C$161,2,0),0)</f>
        <v>0</v>
      </c>
      <c r="Y227" s="111">
        <f>IFERROR(VLOOKUP($B227,'RoC11'!$A$1:$B$161,2,0),0)</f>
        <v>0</v>
      </c>
      <c r="Z227" s="112">
        <f>IFERROR(VLOOKUP(Y227,'RoC11'!$B$1:$C$161,2,0),0)</f>
        <v>0</v>
      </c>
      <c r="AA227" s="55">
        <f>IFERROR(VLOOKUP($B227,'RoC12'!$A$1:$B$161,2,0),0)</f>
        <v>0</v>
      </c>
      <c r="AB227" s="58">
        <f>IFERROR(VLOOKUP(AA227,'RoC12'!$B$1:$C$161,2,0),0)</f>
        <v>0</v>
      </c>
      <c r="AC227" s="55">
        <f>IFERROR(VLOOKUP($B227,'RoC13'!$A$1:$B$161,2,0),0)</f>
        <v>0</v>
      </c>
      <c r="AD227" s="58">
        <f>IFERROR(VLOOKUP(AC227,'RoC13'!$B$1:$C$161,2,0),0)</f>
        <v>0</v>
      </c>
      <c r="AE227" s="33"/>
      <c r="AF227" s="51">
        <f t="shared" si="3"/>
        <v>0</v>
      </c>
      <c r="AG227" s="112">
        <f>IFERROR(VLOOKUP($AE227,'RoC1'!$A$1:$C$160,3,0),0)</f>
        <v>0</v>
      </c>
      <c r="AH227" s="112">
        <f>IFERROR(VLOOKUP($AE227,'RoC2'!$A$1:$C$160,3,0),0)</f>
        <v>0</v>
      </c>
      <c r="AI227" s="112">
        <f>IFERROR(VLOOKUP($AE227,'RoC3'!$A$1:$C$160,3,0),0)</f>
        <v>0</v>
      </c>
      <c r="AJ227" s="112">
        <f>IFERROR(VLOOKUP($AE227,'RoC4'!$A$1:$C$160,3,0),0)</f>
        <v>0</v>
      </c>
      <c r="AK227" s="112">
        <f>IFERROR(VLOOKUP($AE227,'RoC5'!$A$1:$C$160,3,0),0)</f>
        <v>0</v>
      </c>
      <c r="AL227" s="112">
        <f>IFERROR(VLOOKUP($AE227,'RoC6'!$A$1:$C$160,3,0),0)</f>
        <v>0</v>
      </c>
      <c r="AM227" s="112">
        <f>IFERROR(VLOOKUP($AE227,'RoC7'!$A$1:$C$160,3,0),0)</f>
        <v>0</v>
      </c>
      <c r="AN227" s="112">
        <f>IFERROR(VLOOKUP($AE227,'RoC8'!$A$1:$C$160,3,0),0)</f>
        <v>0</v>
      </c>
      <c r="AO227" s="112">
        <f>IFERROR(VLOOKUP($AE227,'RoC9'!$A$1:$C$160,3,0),0)</f>
        <v>0</v>
      </c>
      <c r="AP227" s="112">
        <f>IFERROR(VLOOKUP($AE227,'RoC10'!$A$1:$C$160,3,0),0)</f>
        <v>0</v>
      </c>
      <c r="AQ227" s="112">
        <f>IFERROR(VLOOKUP($AE227,'RoC11'!$A$1:$C$160,3,0),0)</f>
        <v>0</v>
      </c>
      <c r="AR227" s="58">
        <f>IFERROR(VLOOKUP($AE227,'RoC12'!$A$1:$C$160,3,0),0)</f>
        <v>0</v>
      </c>
      <c r="AS227" s="58">
        <f>IFERROR(VLOOKUP($AE227,'RoC13'!$A$1:$C$160,3,0),0)</f>
        <v>0</v>
      </c>
    </row>
    <row r="228" ht="15.75" customHeight="1">
      <c r="A228" s="41">
        <f t="shared" si="1"/>
        <v>227</v>
      </c>
      <c r="B228" s="33"/>
      <c r="C228" s="51">
        <v>0.0</v>
      </c>
      <c r="D228" s="110"/>
      <c r="E228" s="111" t="str">
        <f>IFERROR(VLOOKUP($B228,'RoC1'!$A$1:$B$160,2,0),"0")</f>
        <v>0</v>
      </c>
      <c r="F228" s="112">
        <f>IFERROR(VLOOKUP(E228,'RoC1'!$B$1:$C$160,2,0),0)</f>
        <v>0</v>
      </c>
      <c r="G228" s="111" t="str">
        <f>IFERROR(VLOOKUP($B228,'RoC2'!$A$1:$B$161,2,0),"0")</f>
        <v>0</v>
      </c>
      <c r="H228" s="112">
        <f>IFERROR(VLOOKUP(G228,'RoC2'!$B$1:$C$161,2,0),0)</f>
        <v>0</v>
      </c>
      <c r="I228" s="111">
        <f>IFERROR(VLOOKUP($B228,'RoC3'!$A$1:$B$161,2,0),0)</f>
        <v>0</v>
      </c>
      <c r="J228" s="112">
        <f>IFERROR(VLOOKUP(I228,'RoC3'!$B$1:$C$161,2,0),0)</f>
        <v>0</v>
      </c>
      <c r="K228" s="111">
        <f>IFERROR(VLOOKUP($B228,'RoC4'!$A$1:$B$161,2,0),0)</f>
        <v>0</v>
      </c>
      <c r="L228" s="112">
        <f>IFERROR(VLOOKUP(K228,'RoC4'!$B$1:$C$161,2,0),0)</f>
        <v>0</v>
      </c>
      <c r="M228" s="111">
        <f>IFERROR(VLOOKUP($B228,'RoC5'!$A$1:$B$161,2,0),0)</f>
        <v>0</v>
      </c>
      <c r="N228" s="112">
        <f>IFERROR(VLOOKUP(M228,'RoC5'!$B$1:$C$161,2,0),0)</f>
        <v>0</v>
      </c>
      <c r="O228" s="111">
        <f>IFERROR(VLOOKUP($B228,'RoC6'!$A$1:$B$161,2,0),0)</f>
        <v>0</v>
      </c>
      <c r="P228" s="112">
        <f>IFERROR(VLOOKUP(O228,'RoC6'!$B$1:$C$161,2,0),0)</f>
        <v>0</v>
      </c>
      <c r="Q228" s="111">
        <f>IFERROR(VLOOKUP($B228,'RoC7'!$A$1:$B$161,2,0),0)</f>
        <v>0</v>
      </c>
      <c r="R228" s="112">
        <f>IFERROR(VLOOKUP(Q228,'RoC7'!$B$1:$C$161,2,0),0)</f>
        <v>0</v>
      </c>
      <c r="S228" s="111">
        <f>IFERROR(VLOOKUP($B228,'RoC8'!$A$1:$B$161,2,0),0)</f>
        <v>0</v>
      </c>
      <c r="T228" s="112">
        <f>IFERROR(VLOOKUP(S228,'RoC8'!$B$1:$C$161,2,0),0)</f>
        <v>0</v>
      </c>
      <c r="U228" s="111">
        <f>IFERROR(VLOOKUP($B228,'RoC9'!$A$1:$B$161,2,0),0)</f>
        <v>0</v>
      </c>
      <c r="V228" s="112">
        <f>IFERROR(VLOOKUP(U228,'RoC9'!$B$1:$C$161,2,0),0)</f>
        <v>0</v>
      </c>
      <c r="W228" s="111">
        <f>IFERROR(VLOOKUP($B228,'RoC10'!$A$1:$B$161,2,0),0)</f>
        <v>0</v>
      </c>
      <c r="X228" s="112">
        <f>IFERROR(VLOOKUP(W228,'RoC10'!$B$1:$C$161,2,0),0)</f>
        <v>0</v>
      </c>
      <c r="Y228" s="111">
        <f>IFERROR(VLOOKUP($B228,'RoC11'!$A$1:$B$161,2,0),0)</f>
        <v>0</v>
      </c>
      <c r="Z228" s="112">
        <f>IFERROR(VLOOKUP(Y228,'RoC11'!$B$1:$C$161,2,0),0)</f>
        <v>0</v>
      </c>
      <c r="AA228" s="55">
        <f>IFERROR(VLOOKUP($B228,'RoC12'!$A$1:$B$161,2,0),0)</f>
        <v>0</v>
      </c>
      <c r="AB228" s="58">
        <f>IFERROR(VLOOKUP(AA228,'RoC12'!$B$1:$C$161,2,0),0)</f>
        <v>0</v>
      </c>
      <c r="AC228" s="55">
        <f>IFERROR(VLOOKUP($B228,'RoC13'!$A$1:$B$161,2,0),0)</f>
        <v>0</v>
      </c>
      <c r="AD228" s="58">
        <f>IFERROR(VLOOKUP(AC228,'RoC13'!$B$1:$C$161,2,0),0)</f>
        <v>0</v>
      </c>
      <c r="AE228" s="33"/>
      <c r="AF228" s="51">
        <f t="shared" si="3"/>
        <v>0</v>
      </c>
      <c r="AG228" s="112">
        <f>IFERROR(VLOOKUP($AE228,'RoC1'!$A$1:$C$160,3,0),0)</f>
        <v>0</v>
      </c>
      <c r="AH228" s="112">
        <f>IFERROR(VLOOKUP($AE228,'RoC2'!$A$1:$C$160,3,0),0)</f>
        <v>0</v>
      </c>
      <c r="AI228" s="112">
        <f>IFERROR(VLOOKUP($AE228,'RoC3'!$A$1:$C$160,3,0),0)</f>
        <v>0</v>
      </c>
      <c r="AJ228" s="112">
        <f>IFERROR(VLOOKUP($AE228,'RoC4'!$A$1:$C$160,3,0),0)</f>
        <v>0</v>
      </c>
      <c r="AK228" s="112">
        <f>IFERROR(VLOOKUP($AE228,'RoC5'!$A$1:$C$160,3,0),0)</f>
        <v>0</v>
      </c>
      <c r="AL228" s="112">
        <f>IFERROR(VLOOKUP($AE228,'RoC6'!$A$1:$C$160,3,0),0)</f>
        <v>0</v>
      </c>
      <c r="AM228" s="112">
        <f>IFERROR(VLOOKUP($AE228,'RoC7'!$A$1:$C$160,3,0),0)</f>
        <v>0</v>
      </c>
      <c r="AN228" s="112">
        <f>IFERROR(VLOOKUP($AE228,'RoC8'!$A$1:$C$160,3,0),0)</f>
        <v>0</v>
      </c>
      <c r="AO228" s="112">
        <f>IFERROR(VLOOKUP($AE228,'RoC9'!$A$1:$C$160,3,0),0)</f>
        <v>0</v>
      </c>
      <c r="AP228" s="112">
        <f>IFERROR(VLOOKUP($AE228,'RoC10'!$A$1:$C$160,3,0),0)</f>
        <v>0</v>
      </c>
      <c r="AQ228" s="112">
        <f>IFERROR(VLOOKUP($AE228,'RoC11'!$A$1:$C$160,3,0),0)</f>
        <v>0</v>
      </c>
      <c r="AR228" s="58">
        <f>IFERROR(VLOOKUP($AE228,'RoC12'!$A$1:$C$160,3,0),0)</f>
        <v>0</v>
      </c>
      <c r="AS228" s="58">
        <f>IFERROR(VLOOKUP($AE228,'RoC13'!$A$1:$C$160,3,0),0)</f>
        <v>0</v>
      </c>
    </row>
    <row r="229" ht="15.75" customHeight="1">
      <c r="A229" s="41">
        <f t="shared" si="1"/>
        <v>228</v>
      </c>
      <c r="B229" s="33"/>
      <c r="C229" s="51">
        <v>0.0</v>
      </c>
      <c r="D229" s="110"/>
      <c r="E229" s="111" t="str">
        <f>IFERROR(VLOOKUP($B229,'RoC1'!$A$1:$B$160,2,0),"0")</f>
        <v>0</v>
      </c>
      <c r="F229" s="112">
        <f>IFERROR(VLOOKUP(E229,'RoC1'!$B$1:$C$160,2,0),0)</f>
        <v>0</v>
      </c>
      <c r="G229" s="111" t="str">
        <f>IFERROR(VLOOKUP($B229,'RoC2'!$A$1:$B$161,2,0),"0")</f>
        <v>0</v>
      </c>
      <c r="H229" s="112">
        <f>IFERROR(VLOOKUP(G229,'RoC2'!$B$1:$C$161,2,0),0)</f>
        <v>0</v>
      </c>
      <c r="I229" s="111">
        <f>IFERROR(VLOOKUP($B229,'RoC3'!$A$1:$B$161,2,0),0)</f>
        <v>0</v>
      </c>
      <c r="J229" s="112">
        <f>IFERROR(VLOOKUP(I229,'RoC3'!$B$1:$C$161,2,0),0)</f>
        <v>0</v>
      </c>
      <c r="K229" s="111">
        <f>IFERROR(VLOOKUP($B229,'RoC4'!$A$1:$B$161,2,0),0)</f>
        <v>0</v>
      </c>
      <c r="L229" s="112">
        <f>IFERROR(VLOOKUP(K229,'RoC4'!$B$1:$C$161,2,0),0)</f>
        <v>0</v>
      </c>
      <c r="M229" s="111">
        <f>IFERROR(VLOOKUP($B229,'RoC5'!$A$1:$B$161,2,0),0)</f>
        <v>0</v>
      </c>
      <c r="N229" s="112">
        <f>IFERROR(VLOOKUP(M229,'RoC5'!$B$1:$C$161,2,0),0)</f>
        <v>0</v>
      </c>
      <c r="O229" s="111">
        <f>IFERROR(VLOOKUP($B229,'RoC6'!$A$1:$B$161,2,0),0)</f>
        <v>0</v>
      </c>
      <c r="P229" s="112">
        <f>IFERROR(VLOOKUP(O229,'RoC6'!$B$1:$C$161,2,0),0)</f>
        <v>0</v>
      </c>
      <c r="Q229" s="111">
        <f>IFERROR(VLOOKUP($B229,'RoC7'!$A$1:$B$161,2,0),0)</f>
        <v>0</v>
      </c>
      <c r="R229" s="112">
        <f>IFERROR(VLOOKUP(Q229,'RoC7'!$B$1:$C$161,2,0),0)</f>
        <v>0</v>
      </c>
      <c r="S229" s="111">
        <f>IFERROR(VLOOKUP($B229,'RoC8'!$A$1:$B$161,2,0),0)</f>
        <v>0</v>
      </c>
      <c r="T229" s="112">
        <f>IFERROR(VLOOKUP(S229,'RoC8'!$B$1:$C$161,2,0),0)</f>
        <v>0</v>
      </c>
      <c r="U229" s="111">
        <f>IFERROR(VLOOKUP($B229,'RoC9'!$A$1:$B$161,2,0),0)</f>
        <v>0</v>
      </c>
      <c r="V229" s="112">
        <f>IFERROR(VLOOKUP(U229,'RoC9'!$B$1:$C$161,2,0),0)</f>
        <v>0</v>
      </c>
      <c r="W229" s="111">
        <f>IFERROR(VLOOKUP($B229,'RoC10'!$A$1:$B$161,2,0),0)</f>
        <v>0</v>
      </c>
      <c r="X229" s="112">
        <f>IFERROR(VLOOKUP(W229,'RoC10'!$B$1:$C$161,2,0),0)</f>
        <v>0</v>
      </c>
      <c r="Y229" s="111">
        <f>IFERROR(VLOOKUP($B229,'RoC11'!$A$1:$B$161,2,0),0)</f>
        <v>0</v>
      </c>
      <c r="Z229" s="112">
        <f>IFERROR(VLOOKUP(Y229,'RoC11'!$B$1:$C$161,2,0),0)</f>
        <v>0</v>
      </c>
      <c r="AA229" s="55">
        <f>IFERROR(VLOOKUP($B229,'RoC12'!$A$1:$B$161,2,0),0)</f>
        <v>0</v>
      </c>
      <c r="AB229" s="58">
        <f>IFERROR(VLOOKUP(AA229,'RoC12'!$B$1:$C$161,2,0),0)</f>
        <v>0</v>
      </c>
      <c r="AC229" s="55">
        <f>IFERROR(VLOOKUP($B229,'RoC13'!$A$1:$B$161,2,0),0)</f>
        <v>0</v>
      </c>
      <c r="AD229" s="58">
        <f>IFERROR(VLOOKUP(AC229,'RoC13'!$B$1:$C$161,2,0),0)</f>
        <v>0</v>
      </c>
      <c r="AE229" s="33"/>
      <c r="AF229" s="51">
        <f t="shared" si="3"/>
        <v>0</v>
      </c>
      <c r="AG229" s="112">
        <f>IFERROR(VLOOKUP($AE229,'RoC1'!$A$1:$C$160,3,0),0)</f>
        <v>0</v>
      </c>
      <c r="AH229" s="112">
        <f>IFERROR(VLOOKUP($AE229,'RoC2'!$A$1:$C$160,3,0),0)</f>
        <v>0</v>
      </c>
      <c r="AI229" s="112">
        <f>IFERROR(VLOOKUP($AE229,'RoC3'!$A$1:$C$160,3,0),0)</f>
        <v>0</v>
      </c>
      <c r="AJ229" s="112">
        <f>IFERROR(VLOOKUP($AE229,'RoC4'!$A$1:$C$160,3,0),0)</f>
        <v>0</v>
      </c>
      <c r="AK229" s="112">
        <f>IFERROR(VLOOKUP($AE229,'RoC5'!$A$1:$C$160,3,0),0)</f>
        <v>0</v>
      </c>
      <c r="AL229" s="112">
        <f>IFERROR(VLOOKUP($AE229,'RoC6'!$A$1:$C$160,3,0),0)</f>
        <v>0</v>
      </c>
      <c r="AM229" s="112">
        <f>IFERROR(VLOOKUP($AE229,'RoC7'!$A$1:$C$160,3,0),0)</f>
        <v>0</v>
      </c>
      <c r="AN229" s="112">
        <f>IFERROR(VLOOKUP($AE229,'RoC8'!$A$1:$C$160,3,0),0)</f>
        <v>0</v>
      </c>
      <c r="AO229" s="112">
        <f>IFERROR(VLOOKUP($AE229,'RoC9'!$A$1:$C$160,3,0),0)</f>
        <v>0</v>
      </c>
      <c r="AP229" s="112">
        <f>IFERROR(VLOOKUP($AE229,'RoC10'!$A$1:$C$160,3,0),0)</f>
        <v>0</v>
      </c>
      <c r="AQ229" s="112">
        <f>IFERROR(VLOOKUP($AE229,'RoC11'!$A$1:$C$160,3,0),0)</f>
        <v>0</v>
      </c>
      <c r="AR229" s="58">
        <f>IFERROR(VLOOKUP($AE229,'RoC12'!$A$1:$C$160,3,0),0)</f>
        <v>0</v>
      </c>
      <c r="AS229" s="58">
        <f>IFERROR(VLOOKUP($AE229,'RoC13'!$A$1:$C$160,3,0),0)</f>
        <v>0</v>
      </c>
    </row>
    <row r="230" ht="15.75" customHeight="1">
      <c r="A230" s="41">
        <f t="shared" si="1"/>
        <v>229</v>
      </c>
      <c r="B230" s="33"/>
      <c r="C230" s="51">
        <v>0.0</v>
      </c>
      <c r="D230" s="110"/>
      <c r="E230" s="111" t="str">
        <f>IFERROR(VLOOKUP($B230,'RoC1'!$A$1:$B$160,2,0),"0")</f>
        <v>0</v>
      </c>
      <c r="F230" s="112">
        <f>IFERROR(VLOOKUP(E230,'RoC1'!$B$1:$C$160,2,0),0)</f>
        <v>0</v>
      </c>
      <c r="G230" s="111" t="str">
        <f>IFERROR(VLOOKUP($B230,'RoC2'!$A$1:$B$161,2,0),"0")</f>
        <v>0</v>
      </c>
      <c r="H230" s="112">
        <f>IFERROR(VLOOKUP(G230,'RoC2'!$B$1:$C$161,2,0),0)</f>
        <v>0</v>
      </c>
      <c r="I230" s="111">
        <f>IFERROR(VLOOKUP($B230,'RoC3'!$A$1:$B$161,2,0),0)</f>
        <v>0</v>
      </c>
      <c r="J230" s="112">
        <f>IFERROR(VLOOKUP(I230,'RoC3'!$B$1:$C$161,2,0),0)</f>
        <v>0</v>
      </c>
      <c r="K230" s="111">
        <f>IFERROR(VLOOKUP($B230,'RoC4'!$A$1:$B$161,2,0),0)</f>
        <v>0</v>
      </c>
      <c r="L230" s="112">
        <f>IFERROR(VLOOKUP(K230,'RoC4'!$B$1:$C$161,2,0),0)</f>
        <v>0</v>
      </c>
      <c r="M230" s="111">
        <f>IFERROR(VLOOKUP($B230,'RoC5'!$A$1:$B$161,2,0),0)</f>
        <v>0</v>
      </c>
      <c r="N230" s="112">
        <f>IFERROR(VLOOKUP(M230,'RoC5'!$B$1:$C$161,2,0),0)</f>
        <v>0</v>
      </c>
      <c r="O230" s="111">
        <f>IFERROR(VLOOKUP($B230,'RoC6'!$A$1:$B$161,2,0),0)</f>
        <v>0</v>
      </c>
      <c r="P230" s="112">
        <f>IFERROR(VLOOKUP(O230,'RoC6'!$B$1:$C$161,2,0),0)</f>
        <v>0</v>
      </c>
      <c r="Q230" s="111">
        <f>IFERROR(VLOOKUP($B230,'RoC7'!$A$1:$B$161,2,0),0)</f>
        <v>0</v>
      </c>
      <c r="R230" s="112">
        <f>IFERROR(VLOOKUP(Q230,'RoC7'!$B$1:$C$161,2,0),0)</f>
        <v>0</v>
      </c>
      <c r="S230" s="111">
        <f>IFERROR(VLOOKUP($B230,'RoC8'!$A$1:$B$161,2,0),0)</f>
        <v>0</v>
      </c>
      <c r="T230" s="112">
        <f>IFERROR(VLOOKUP(S230,'RoC8'!$B$1:$C$161,2,0),0)</f>
        <v>0</v>
      </c>
      <c r="U230" s="111">
        <f>IFERROR(VLOOKUP($B230,'RoC9'!$A$1:$B$161,2,0),0)</f>
        <v>0</v>
      </c>
      <c r="V230" s="112">
        <f>IFERROR(VLOOKUP(U230,'RoC9'!$B$1:$C$161,2,0),0)</f>
        <v>0</v>
      </c>
      <c r="W230" s="111">
        <f>IFERROR(VLOOKUP($B230,'RoC10'!$A$1:$B$161,2,0),0)</f>
        <v>0</v>
      </c>
      <c r="X230" s="112">
        <f>IFERROR(VLOOKUP(W230,'RoC10'!$B$1:$C$161,2,0),0)</f>
        <v>0</v>
      </c>
      <c r="Y230" s="111">
        <f>IFERROR(VLOOKUP($B230,'RoC11'!$A$1:$B$161,2,0),0)</f>
        <v>0</v>
      </c>
      <c r="Z230" s="112">
        <f>IFERROR(VLOOKUP(Y230,'RoC11'!$B$1:$C$161,2,0),0)</f>
        <v>0</v>
      </c>
      <c r="AA230" s="55">
        <f>IFERROR(VLOOKUP($B230,'RoC12'!$A$1:$B$161,2,0),0)</f>
        <v>0</v>
      </c>
      <c r="AB230" s="58">
        <f>IFERROR(VLOOKUP(AA230,'RoC12'!$B$1:$C$161,2,0),0)</f>
        <v>0</v>
      </c>
      <c r="AC230" s="55">
        <f>IFERROR(VLOOKUP($B230,'RoC13'!$A$1:$B$161,2,0),0)</f>
        <v>0</v>
      </c>
      <c r="AD230" s="58">
        <f>IFERROR(VLOOKUP(AC230,'RoC13'!$B$1:$C$161,2,0),0)</f>
        <v>0</v>
      </c>
      <c r="AE230" s="33"/>
      <c r="AF230" s="51">
        <f t="shared" si="3"/>
        <v>0</v>
      </c>
      <c r="AG230" s="112">
        <f>IFERROR(VLOOKUP($AE230,'RoC1'!$A$1:$C$160,3,0),0)</f>
        <v>0</v>
      </c>
      <c r="AH230" s="112">
        <f>IFERROR(VLOOKUP($AE230,'RoC2'!$A$1:$C$160,3,0),0)</f>
        <v>0</v>
      </c>
      <c r="AI230" s="112">
        <f>IFERROR(VLOOKUP($AE230,'RoC3'!$A$1:$C$160,3,0),0)</f>
        <v>0</v>
      </c>
      <c r="AJ230" s="112">
        <f>IFERROR(VLOOKUP($AE230,'RoC4'!$A$1:$C$160,3,0),0)</f>
        <v>0</v>
      </c>
      <c r="AK230" s="112">
        <f>IFERROR(VLOOKUP($AE230,'RoC5'!$A$1:$C$160,3,0),0)</f>
        <v>0</v>
      </c>
      <c r="AL230" s="112">
        <f>IFERROR(VLOOKUP($AE230,'RoC6'!$A$1:$C$160,3,0),0)</f>
        <v>0</v>
      </c>
      <c r="AM230" s="112">
        <f>IFERROR(VLOOKUP($AE230,'RoC7'!$A$1:$C$160,3,0),0)</f>
        <v>0</v>
      </c>
      <c r="AN230" s="112">
        <f>IFERROR(VLOOKUP($AE230,'RoC8'!$A$1:$C$160,3,0),0)</f>
        <v>0</v>
      </c>
      <c r="AO230" s="112">
        <f>IFERROR(VLOOKUP($AE230,'RoC9'!$A$1:$C$160,3,0),0)</f>
        <v>0</v>
      </c>
      <c r="AP230" s="112">
        <f>IFERROR(VLOOKUP($AE230,'RoC10'!$A$1:$C$160,3,0),0)</f>
        <v>0</v>
      </c>
      <c r="AQ230" s="112">
        <f>IFERROR(VLOOKUP($AE230,'RoC11'!$A$1:$C$160,3,0),0)</f>
        <v>0</v>
      </c>
      <c r="AR230" s="58">
        <f>IFERROR(VLOOKUP($AE230,'RoC12'!$A$1:$C$160,3,0),0)</f>
        <v>0</v>
      </c>
      <c r="AS230" s="58">
        <f>IFERROR(VLOOKUP($AE230,'RoC13'!$A$1:$C$160,3,0),0)</f>
        <v>0</v>
      </c>
    </row>
    <row r="231" ht="15.75" customHeight="1">
      <c r="A231" s="41">
        <f t="shared" si="1"/>
        <v>230</v>
      </c>
      <c r="B231" s="33"/>
      <c r="C231" s="51">
        <v>0.0</v>
      </c>
      <c r="D231" s="110"/>
      <c r="E231" s="111" t="str">
        <f>IFERROR(VLOOKUP($B231,'RoC1'!$A$1:$B$160,2,0),"0")</f>
        <v>0</v>
      </c>
      <c r="F231" s="112">
        <f>IFERROR(VLOOKUP(E231,'RoC1'!$B$1:$C$160,2,0),0)</f>
        <v>0</v>
      </c>
      <c r="G231" s="111" t="str">
        <f>IFERROR(VLOOKUP($B231,'RoC2'!$A$1:$B$161,2,0),"0")</f>
        <v>0</v>
      </c>
      <c r="H231" s="112">
        <f>IFERROR(VLOOKUP(G231,'RoC2'!$B$1:$C$161,2,0),0)</f>
        <v>0</v>
      </c>
      <c r="I231" s="111">
        <f>IFERROR(VLOOKUP($B231,'RoC3'!$A$1:$B$161,2,0),0)</f>
        <v>0</v>
      </c>
      <c r="J231" s="112">
        <f>IFERROR(VLOOKUP(I231,'RoC3'!$B$1:$C$161,2,0),0)</f>
        <v>0</v>
      </c>
      <c r="K231" s="111">
        <f>IFERROR(VLOOKUP($B231,'RoC4'!$A$1:$B$161,2,0),0)</f>
        <v>0</v>
      </c>
      <c r="L231" s="112">
        <f>IFERROR(VLOOKUP(K231,'RoC4'!$B$1:$C$161,2,0),0)</f>
        <v>0</v>
      </c>
      <c r="M231" s="111">
        <f>IFERROR(VLOOKUP($B231,'RoC5'!$A$1:$B$161,2,0),0)</f>
        <v>0</v>
      </c>
      <c r="N231" s="112">
        <f>IFERROR(VLOOKUP(M231,'RoC5'!$B$1:$C$161,2,0),0)</f>
        <v>0</v>
      </c>
      <c r="O231" s="111">
        <f>IFERROR(VLOOKUP($B231,'RoC6'!$A$1:$B$161,2,0),0)</f>
        <v>0</v>
      </c>
      <c r="P231" s="112">
        <f>IFERROR(VLOOKUP(O231,'RoC6'!$B$1:$C$161,2,0),0)</f>
        <v>0</v>
      </c>
      <c r="Q231" s="111">
        <f>IFERROR(VLOOKUP($B231,'RoC7'!$A$1:$B$161,2,0),0)</f>
        <v>0</v>
      </c>
      <c r="R231" s="112">
        <f>IFERROR(VLOOKUP(Q231,'RoC7'!$B$1:$C$161,2,0),0)</f>
        <v>0</v>
      </c>
      <c r="S231" s="111">
        <f>IFERROR(VLOOKUP($B231,'RoC8'!$A$1:$B$161,2,0),0)</f>
        <v>0</v>
      </c>
      <c r="T231" s="112">
        <f>IFERROR(VLOOKUP(S231,'RoC8'!$B$1:$C$161,2,0),0)</f>
        <v>0</v>
      </c>
      <c r="U231" s="111">
        <f>IFERROR(VLOOKUP($B231,'RoC9'!$A$1:$B$161,2,0),0)</f>
        <v>0</v>
      </c>
      <c r="V231" s="112">
        <f>IFERROR(VLOOKUP(U231,'RoC9'!$B$1:$C$161,2,0),0)</f>
        <v>0</v>
      </c>
      <c r="W231" s="111">
        <f>IFERROR(VLOOKUP($B231,'RoC10'!$A$1:$B$161,2,0),0)</f>
        <v>0</v>
      </c>
      <c r="X231" s="112">
        <f>IFERROR(VLOOKUP(W231,'RoC10'!$B$1:$C$161,2,0),0)</f>
        <v>0</v>
      </c>
      <c r="Y231" s="111">
        <f>IFERROR(VLOOKUP($B231,'RoC11'!$A$1:$B$161,2,0),0)</f>
        <v>0</v>
      </c>
      <c r="Z231" s="112">
        <f>IFERROR(VLOOKUP(Y231,'RoC11'!$B$1:$C$161,2,0),0)</f>
        <v>0</v>
      </c>
      <c r="AA231" s="55">
        <f>IFERROR(VLOOKUP($B231,'RoC12'!$A$1:$B$161,2,0),0)</f>
        <v>0</v>
      </c>
      <c r="AB231" s="58">
        <f>IFERROR(VLOOKUP(AA231,'RoC12'!$B$1:$C$161,2,0),0)</f>
        <v>0</v>
      </c>
      <c r="AC231" s="55">
        <f>IFERROR(VLOOKUP($B231,'RoC13'!$A$1:$B$161,2,0),0)</f>
        <v>0</v>
      </c>
      <c r="AD231" s="58">
        <f>IFERROR(VLOOKUP(AC231,'RoC13'!$B$1:$C$161,2,0),0)</f>
        <v>0</v>
      </c>
      <c r="AE231" s="33"/>
      <c r="AF231" s="51">
        <f t="shared" si="3"/>
        <v>0</v>
      </c>
      <c r="AG231" s="112">
        <f>IFERROR(VLOOKUP($AE231,'RoC1'!$A$1:$C$160,3,0),0)</f>
        <v>0</v>
      </c>
      <c r="AH231" s="112">
        <f>IFERROR(VLOOKUP($AE231,'RoC2'!$A$1:$C$160,3,0),0)</f>
        <v>0</v>
      </c>
      <c r="AI231" s="112">
        <f>IFERROR(VLOOKUP($AE231,'RoC3'!$A$1:$C$160,3,0),0)</f>
        <v>0</v>
      </c>
      <c r="AJ231" s="112">
        <f>IFERROR(VLOOKUP($AE231,'RoC4'!$A$1:$C$160,3,0),0)</f>
        <v>0</v>
      </c>
      <c r="AK231" s="112">
        <f>IFERROR(VLOOKUP($AE231,'RoC5'!$A$1:$C$160,3,0),0)</f>
        <v>0</v>
      </c>
      <c r="AL231" s="112">
        <f>IFERROR(VLOOKUP($AE231,'RoC6'!$A$1:$C$160,3,0),0)</f>
        <v>0</v>
      </c>
      <c r="AM231" s="112">
        <f>IFERROR(VLOOKUP($AE231,'RoC7'!$A$1:$C$160,3,0),0)</f>
        <v>0</v>
      </c>
      <c r="AN231" s="112">
        <f>IFERROR(VLOOKUP($AE231,'RoC8'!$A$1:$C$160,3,0),0)</f>
        <v>0</v>
      </c>
      <c r="AO231" s="112">
        <f>IFERROR(VLOOKUP($AE231,'RoC9'!$A$1:$C$160,3,0),0)</f>
        <v>0</v>
      </c>
      <c r="AP231" s="112">
        <f>IFERROR(VLOOKUP($AE231,'RoC10'!$A$1:$C$160,3,0),0)</f>
        <v>0</v>
      </c>
      <c r="AQ231" s="112">
        <f>IFERROR(VLOOKUP($AE231,'RoC11'!$A$1:$C$160,3,0),0)</f>
        <v>0</v>
      </c>
      <c r="AR231" s="58">
        <f>IFERROR(VLOOKUP($AE231,'RoC12'!$A$1:$C$160,3,0),0)</f>
        <v>0</v>
      </c>
      <c r="AS231" s="58">
        <f>IFERROR(VLOOKUP($AE231,'RoC13'!$A$1:$C$160,3,0),0)</f>
        <v>0</v>
      </c>
    </row>
    <row r="232" ht="15.75" customHeight="1">
      <c r="A232" s="41">
        <f t="shared" si="1"/>
        <v>231</v>
      </c>
      <c r="B232" s="33"/>
      <c r="C232" s="51">
        <v>0.0</v>
      </c>
      <c r="D232" s="110"/>
      <c r="E232" s="111" t="str">
        <f>IFERROR(VLOOKUP($B232,'RoC1'!$A$1:$B$160,2,0),"0")</f>
        <v>0</v>
      </c>
      <c r="F232" s="112">
        <f>IFERROR(VLOOKUP(E232,'RoC1'!$B$1:$C$160,2,0),0)</f>
        <v>0</v>
      </c>
      <c r="G232" s="111" t="str">
        <f>IFERROR(VLOOKUP($B232,'RoC2'!$A$1:$B$161,2,0),"0")</f>
        <v>0</v>
      </c>
      <c r="H232" s="112">
        <f>IFERROR(VLOOKUP(G232,'RoC2'!$B$1:$C$161,2,0),0)</f>
        <v>0</v>
      </c>
      <c r="I232" s="111">
        <f>IFERROR(VLOOKUP($B232,'RoC3'!$A$1:$B$161,2,0),0)</f>
        <v>0</v>
      </c>
      <c r="J232" s="112">
        <f>IFERROR(VLOOKUP(I232,'RoC3'!$B$1:$C$161,2,0),0)</f>
        <v>0</v>
      </c>
      <c r="K232" s="111">
        <f>IFERROR(VLOOKUP($B232,'RoC4'!$A$1:$B$161,2,0),0)</f>
        <v>0</v>
      </c>
      <c r="L232" s="112">
        <f>IFERROR(VLOOKUP(K232,'RoC4'!$B$1:$C$161,2,0),0)</f>
        <v>0</v>
      </c>
      <c r="M232" s="111">
        <f>IFERROR(VLOOKUP($B232,'RoC5'!$A$1:$B$161,2,0),0)</f>
        <v>0</v>
      </c>
      <c r="N232" s="112">
        <f>IFERROR(VLOOKUP(M232,'RoC5'!$B$1:$C$161,2,0),0)</f>
        <v>0</v>
      </c>
      <c r="O232" s="111">
        <f>IFERROR(VLOOKUP($B232,'RoC6'!$A$1:$B$161,2,0),0)</f>
        <v>0</v>
      </c>
      <c r="P232" s="112">
        <f>IFERROR(VLOOKUP(O232,'RoC6'!$B$1:$C$161,2,0),0)</f>
        <v>0</v>
      </c>
      <c r="Q232" s="111">
        <f>IFERROR(VLOOKUP($B232,'RoC7'!$A$1:$B$161,2,0),0)</f>
        <v>0</v>
      </c>
      <c r="R232" s="112">
        <f>IFERROR(VLOOKUP(Q232,'RoC7'!$B$1:$C$161,2,0),0)</f>
        <v>0</v>
      </c>
      <c r="S232" s="111">
        <f>IFERROR(VLOOKUP($B232,'RoC8'!$A$1:$B$161,2,0),0)</f>
        <v>0</v>
      </c>
      <c r="T232" s="112">
        <f>IFERROR(VLOOKUP(S232,'RoC8'!$B$1:$C$161,2,0),0)</f>
        <v>0</v>
      </c>
      <c r="U232" s="111">
        <f>IFERROR(VLOOKUP($B232,'RoC9'!$A$1:$B$161,2,0),0)</f>
        <v>0</v>
      </c>
      <c r="V232" s="112">
        <f>IFERROR(VLOOKUP(U232,'RoC9'!$B$1:$C$161,2,0),0)</f>
        <v>0</v>
      </c>
      <c r="W232" s="111">
        <f>IFERROR(VLOOKUP($B232,'RoC10'!$A$1:$B$161,2,0),0)</f>
        <v>0</v>
      </c>
      <c r="X232" s="112">
        <f>IFERROR(VLOOKUP(W232,'RoC10'!$B$1:$C$161,2,0),0)</f>
        <v>0</v>
      </c>
      <c r="Y232" s="111">
        <f>IFERROR(VLOOKUP($B232,'RoC11'!$A$1:$B$161,2,0),0)</f>
        <v>0</v>
      </c>
      <c r="Z232" s="112">
        <f>IFERROR(VLOOKUP(Y232,'RoC11'!$B$1:$C$161,2,0),0)</f>
        <v>0</v>
      </c>
      <c r="AA232" s="55">
        <f>IFERROR(VLOOKUP($B232,'RoC12'!$A$1:$B$161,2,0),0)</f>
        <v>0</v>
      </c>
      <c r="AB232" s="58">
        <f>IFERROR(VLOOKUP(AA232,'RoC12'!$B$1:$C$161,2,0),0)</f>
        <v>0</v>
      </c>
      <c r="AC232" s="55">
        <f>IFERROR(VLOOKUP($B232,'RoC13'!$A$1:$B$161,2,0),0)</f>
        <v>0</v>
      </c>
      <c r="AD232" s="58">
        <f>IFERROR(VLOOKUP(AC232,'RoC13'!$B$1:$C$161,2,0),0)</f>
        <v>0</v>
      </c>
      <c r="AE232" s="33"/>
      <c r="AF232" s="51">
        <f t="shared" si="3"/>
        <v>0</v>
      </c>
      <c r="AG232" s="112">
        <f>IFERROR(VLOOKUP($AE232,'RoC1'!$A$1:$C$160,3,0),0)</f>
        <v>0</v>
      </c>
      <c r="AH232" s="112">
        <f>IFERROR(VLOOKUP($AE232,'RoC2'!$A$1:$C$160,3,0),0)</f>
        <v>0</v>
      </c>
      <c r="AI232" s="112">
        <f>IFERROR(VLOOKUP($AE232,'RoC3'!$A$1:$C$160,3,0),0)</f>
        <v>0</v>
      </c>
      <c r="AJ232" s="112">
        <f>IFERROR(VLOOKUP($AE232,'RoC4'!$A$1:$C$160,3,0),0)</f>
        <v>0</v>
      </c>
      <c r="AK232" s="112">
        <f>IFERROR(VLOOKUP($AE232,'RoC5'!$A$1:$C$160,3,0),0)</f>
        <v>0</v>
      </c>
      <c r="AL232" s="112">
        <f>IFERROR(VLOOKUP($AE232,'RoC6'!$A$1:$C$160,3,0),0)</f>
        <v>0</v>
      </c>
      <c r="AM232" s="112">
        <f>IFERROR(VLOOKUP($AE232,'RoC7'!$A$1:$C$160,3,0),0)</f>
        <v>0</v>
      </c>
      <c r="AN232" s="112">
        <f>IFERROR(VLOOKUP($AE232,'RoC8'!$A$1:$C$160,3,0),0)</f>
        <v>0</v>
      </c>
      <c r="AO232" s="112">
        <f>IFERROR(VLOOKUP($AE232,'RoC9'!$A$1:$C$160,3,0),0)</f>
        <v>0</v>
      </c>
      <c r="AP232" s="112">
        <f>IFERROR(VLOOKUP($AE232,'RoC10'!$A$1:$C$160,3,0),0)</f>
        <v>0</v>
      </c>
      <c r="AQ232" s="112">
        <f>IFERROR(VLOOKUP($AE232,'RoC11'!$A$1:$C$160,3,0),0)</f>
        <v>0</v>
      </c>
      <c r="AR232" s="58">
        <f>IFERROR(VLOOKUP($AE232,'RoC12'!$A$1:$C$160,3,0),0)</f>
        <v>0</v>
      </c>
      <c r="AS232" s="58">
        <f>IFERROR(VLOOKUP($AE232,'RoC13'!$A$1:$C$160,3,0),0)</f>
        <v>0</v>
      </c>
    </row>
    <row r="233" ht="15.75" customHeight="1">
      <c r="A233" s="41">
        <f t="shared" si="1"/>
        <v>232</v>
      </c>
      <c r="B233" s="33"/>
      <c r="C233" s="51">
        <v>0.0</v>
      </c>
      <c r="D233" s="110"/>
      <c r="E233" s="111" t="str">
        <f>IFERROR(VLOOKUP($B233,'RoC1'!$A$1:$B$160,2,0),"0")</f>
        <v>0</v>
      </c>
      <c r="F233" s="112">
        <f>IFERROR(VLOOKUP(E233,'RoC1'!$B$1:$C$160,2,0),0)</f>
        <v>0</v>
      </c>
      <c r="G233" s="111" t="str">
        <f>IFERROR(VLOOKUP($B233,'RoC2'!$A$1:$B$161,2,0),"0")</f>
        <v>0</v>
      </c>
      <c r="H233" s="112">
        <f>IFERROR(VLOOKUP(G233,'RoC2'!$B$1:$C$161,2,0),0)</f>
        <v>0</v>
      </c>
      <c r="I233" s="111">
        <f>IFERROR(VLOOKUP($B233,'RoC3'!$A$1:$B$161,2,0),0)</f>
        <v>0</v>
      </c>
      <c r="J233" s="112">
        <f>IFERROR(VLOOKUP(I233,'RoC3'!$B$1:$C$161,2,0),0)</f>
        <v>0</v>
      </c>
      <c r="K233" s="111">
        <f>IFERROR(VLOOKUP($B233,'RoC4'!$A$1:$B$161,2,0),0)</f>
        <v>0</v>
      </c>
      <c r="L233" s="112">
        <f>IFERROR(VLOOKUP(K233,'RoC4'!$B$1:$C$161,2,0),0)</f>
        <v>0</v>
      </c>
      <c r="M233" s="111">
        <f>IFERROR(VLOOKUP($B233,'RoC5'!$A$1:$B$161,2,0),0)</f>
        <v>0</v>
      </c>
      <c r="N233" s="112">
        <f>IFERROR(VLOOKUP(M233,'RoC5'!$B$1:$C$161,2,0),0)</f>
        <v>0</v>
      </c>
      <c r="O233" s="111">
        <f>IFERROR(VLOOKUP($B233,'RoC6'!$A$1:$B$161,2,0),0)</f>
        <v>0</v>
      </c>
      <c r="P233" s="112">
        <f>IFERROR(VLOOKUP(O233,'RoC6'!$B$1:$C$161,2,0),0)</f>
        <v>0</v>
      </c>
      <c r="Q233" s="111">
        <f>IFERROR(VLOOKUP($B233,'RoC7'!$A$1:$B$161,2,0),0)</f>
        <v>0</v>
      </c>
      <c r="R233" s="112">
        <f>IFERROR(VLOOKUP(Q233,'RoC7'!$B$1:$C$161,2,0),0)</f>
        <v>0</v>
      </c>
      <c r="S233" s="111">
        <f>IFERROR(VLOOKUP($B233,'RoC8'!$A$1:$B$161,2,0),0)</f>
        <v>0</v>
      </c>
      <c r="T233" s="112">
        <f>IFERROR(VLOOKUP(S233,'RoC8'!$B$1:$C$161,2,0),0)</f>
        <v>0</v>
      </c>
      <c r="U233" s="111">
        <f>IFERROR(VLOOKUP($B233,'RoC9'!$A$1:$B$161,2,0),0)</f>
        <v>0</v>
      </c>
      <c r="V233" s="112">
        <f>IFERROR(VLOOKUP(U233,'RoC9'!$B$1:$C$161,2,0),0)</f>
        <v>0</v>
      </c>
      <c r="W233" s="111">
        <f>IFERROR(VLOOKUP($B233,'RoC10'!$A$1:$B$161,2,0),0)</f>
        <v>0</v>
      </c>
      <c r="X233" s="112">
        <f>IFERROR(VLOOKUP(W233,'RoC10'!$B$1:$C$161,2,0),0)</f>
        <v>0</v>
      </c>
      <c r="Y233" s="111">
        <f>IFERROR(VLOOKUP($B233,'RoC11'!$A$1:$B$161,2,0),0)</f>
        <v>0</v>
      </c>
      <c r="Z233" s="112">
        <f>IFERROR(VLOOKUP(Y233,'RoC11'!$B$1:$C$161,2,0),0)</f>
        <v>0</v>
      </c>
      <c r="AA233" s="55">
        <f>IFERROR(VLOOKUP($B233,'RoC12'!$A$1:$B$161,2,0),0)</f>
        <v>0</v>
      </c>
      <c r="AB233" s="58">
        <f>IFERROR(VLOOKUP(AA233,'RoC12'!$B$1:$C$161,2,0),0)</f>
        <v>0</v>
      </c>
      <c r="AC233" s="55">
        <f>IFERROR(VLOOKUP($B233,'RoC13'!$A$1:$B$161,2,0),0)</f>
        <v>0</v>
      </c>
      <c r="AD233" s="58">
        <f>IFERROR(VLOOKUP(AC233,'RoC13'!$B$1:$C$161,2,0),0)</f>
        <v>0</v>
      </c>
      <c r="AE233" s="33"/>
      <c r="AF233" s="51">
        <f t="shared" si="3"/>
        <v>0</v>
      </c>
      <c r="AG233" s="112">
        <f>IFERROR(VLOOKUP($AE233,'RoC1'!$A$1:$C$160,3,0),0)</f>
        <v>0</v>
      </c>
      <c r="AH233" s="112">
        <f>IFERROR(VLOOKUP($AE233,'RoC2'!$A$1:$C$160,3,0),0)</f>
        <v>0</v>
      </c>
      <c r="AI233" s="112">
        <f>IFERROR(VLOOKUP($AE233,'RoC3'!$A$1:$C$160,3,0),0)</f>
        <v>0</v>
      </c>
      <c r="AJ233" s="112">
        <f>IFERROR(VLOOKUP($AE233,'RoC4'!$A$1:$C$160,3,0),0)</f>
        <v>0</v>
      </c>
      <c r="AK233" s="112">
        <f>IFERROR(VLOOKUP($AE233,'RoC5'!$A$1:$C$160,3,0),0)</f>
        <v>0</v>
      </c>
      <c r="AL233" s="112">
        <f>IFERROR(VLOOKUP($AE233,'RoC6'!$A$1:$C$160,3,0),0)</f>
        <v>0</v>
      </c>
      <c r="AM233" s="112">
        <f>IFERROR(VLOOKUP($AE233,'RoC7'!$A$1:$C$160,3,0),0)</f>
        <v>0</v>
      </c>
      <c r="AN233" s="112">
        <f>IFERROR(VLOOKUP($AE233,'RoC8'!$A$1:$C$160,3,0),0)</f>
        <v>0</v>
      </c>
      <c r="AO233" s="112">
        <f>IFERROR(VLOOKUP($AE233,'RoC9'!$A$1:$C$160,3,0),0)</f>
        <v>0</v>
      </c>
      <c r="AP233" s="112">
        <f>IFERROR(VLOOKUP($AE233,'RoC10'!$A$1:$C$160,3,0),0)</f>
        <v>0</v>
      </c>
      <c r="AQ233" s="112">
        <f>IFERROR(VLOOKUP($AE233,'RoC11'!$A$1:$C$160,3,0),0)</f>
        <v>0</v>
      </c>
      <c r="AR233" s="58">
        <f>IFERROR(VLOOKUP($AE233,'RoC12'!$A$1:$C$160,3,0),0)</f>
        <v>0</v>
      </c>
      <c r="AS233" s="58">
        <f>IFERROR(VLOOKUP($AE233,'RoC13'!$A$1:$C$160,3,0),0)</f>
        <v>0</v>
      </c>
    </row>
    <row r="234" ht="15.75" customHeight="1">
      <c r="A234" s="41">
        <f t="shared" si="1"/>
        <v>233</v>
      </c>
      <c r="B234" s="33"/>
      <c r="C234" s="51">
        <v>0.0</v>
      </c>
      <c r="D234" s="110"/>
      <c r="E234" s="111" t="str">
        <f>IFERROR(VLOOKUP($B234,'RoC1'!$A$1:$B$160,2,0),"0")</f>
        <v>0</v>
      </c>
      <c r="F234" s="112">
        <f>IFERROR(VLOOKUP(E234,'RoC1'!$B$1:$C$160,2,0),0)</f>
        <v>0</v>
      </c>
      <c r="G234" s="111" t="str">
        <f>IFERROR(VLOOKUP($B234,'RoC2'!$A$1:$B$161,2,0),"0")</f>
        <v>0</v>
      </c>
      <c r="H234" s="112">
        <f>IFERROR(VLOOKUP(G234,'RoC2'!$B$1:$C$161,2,0),0)</f>
        <v>0</v>
      </c>
      <c r="I234" s="111">
        <f>IFERROR(VLOOKUP($B234,'RoC3'!$A$1:$B$161,2,0),0)</f>
        <v>0</v>
      </c>
      <c r="J234" s="112">
        <f>IFERROR(VLOOKUP(I234,'RoC3'!$B$1:$C$161,2,0),0)</f>
        <v>0</v>
      </c>
      <c r="K234" s="111">
        <f>IFERROR(VLOOKUP($B234,'RoC4'!$A$1:$B$161,2,0),0)</f>
        <v>0</v>
      </c>
      <c r="L234" s="112">
        <f>IFERROR(VLOOKUP(K234,'RoC4'!$B$1:$C$161,2,0),0)</f>
        <v>0</v>
      </c>
      <c r="M234" s="111">
        <f>IFERROR(VLOOKUP($B234,'RoC5'!$A$1:$B$161,2,0),0)</f>
        <v>0</v>
      </c>
      <c r="N234" s="112">
        <f>IFERROR(VLOOKUP(M234,'RoC5'!$B$1:$C$161,2,0),0)</f>
        <v>0</v>
      </c>
      <c r="O234" s="111">
        <f>IFERROR(VLOOKUP($B234,'RoC6'!$A$1:$B$161,2,0),0)</f>
        <v>0</v>
      </c>
      <c r="P234" s="112">
        <f>IFERROR(VLOOKUP(O234,'RoC6'!$B$1:$C$161,2,0),0)</f>
        <v>0</v>
      </c>
      <c r="Q234" s="111">
        <f>IFERROR(VLOOKUP($B234,'RoC7'!$A$1:$B$161,2,0),0)</f>
        <v>0</v>
      </c>
      <c r="R234" s="112">
        <f>IFERROR(VLOOKUP(Q234,'RoC7'!$B$1:$C$161,2,0),0)</f>
        <v>0</v>
      </c>
      <c r="S234" s="111">
        <f>IFERROR(VLOOKUP($B234,'RoC8'!$A$1:$B$161,2,0),0)</f>
        <v>0</v>
      </c>
      <c r="T234" s="112">
        <f>IFERROR(VLOOKUP(S234,'RoC8'!$B$1:$C$161,2,0),0)</f>
        <v>0</v>
      </c>
      <c r="U234" s="111">
        <f>IFERROR(VLOOKUP($B234,'RoC9'!$A$1:$B$161,2,0),0)</f>
        <v>0</v>
      </c>
      <c r="V234" s="112">
        <f>IFERROR(VLOOKUP(U234,'RoC9'!$B$1:$C$161,2,0),0)</f>
        <v>0</v>
      </c>
      <c r="W234" s="111">
        <f>IFERROR(VLOOKUP($B234,'RoC10'!$A$1:$B$161,2,0),0)</f>
        <v>0</v>
      </c>
      <c r="X234" s="112">
        <f>IFERROR(VLOOKUP(W234,'RoC10'!$B$1:$C$161,2,0),0)</f>
        <v>0</v>
      </c>
      <c r="Y234" s="111">
        <f>IFERROR(VLOOKUP($B234,'RoC11'!$A$1:$B$161,2,0),0)</f>
        <v>0</v>
      </c>
      <c r="Z234" s="112">
        <f>IFERROR(VLOOKUP(Y234,'RoC11'!$B$1:$C$161,2,0),0)</f>
        <v>0</v>
      </c>
      <c r="AA234" s="55">
        <f>IFERROR(VLOOKUP($B234,'RoC12'!$A$1:$B$161,2,0),0)</f>
        <v>0</v>
      </c>
      <c r="AB234" s="58">
        <f>IFERROR(VLOOKUP(AA234,'RoC12'!$B$1:$C$161,2,0),0)</f>
        <v>0</v>
      </c>
      <c r="AC234" s="55">
        <f>IFERROR(VLOOKUP($B234,'RoC13'!$A$1:$B$161,2,0),0)</f>
        <v>0</v>
      </c>
      <c r="AD234" s="58">
        <f>IFERROR(VLOOKUP(AC234,'RoC13'!$B$1:$C$161,2,0),0)</f>
        <v>0</v>
      </c>
      <c r="AE234" s="33"/>
      <c r="AF234" s="51">
        <f t="shared" si="3"/>
        <v>0</v>
      </c>
      <c r="AG234" s="112">
        <f>IFERROR(VLOOKUP($AE234,'RoC1'!$A$1:$C$160,3,0),0)</f>
        <v>0</v>
      </c>
      <c r="AH234" s="112">
        <f>IFERROR(VLOOKUP($AE234,'RoC2'!$A$1:$C$160,3,0),0)</f>
        <v>0</v>
      </c>
      <c r="AI234" s="112">
        <f>IFERROR(VLOOKUP($AE234,'RoC3'!$A$1:$C$160,3,0),0)</f>
        <v>0</v>
      </c>
      <c r="AJ234" s="112">
        <f>IFERROR(VLOOKUP($AE234,'RoC4'!$A$1:$C$160,3,0),0)</f>
        <v>0</v>
      </c>
      <c r="AK234" s="112">
        <f>IFERROR(VLOOKUP($AE234,'RoC5'!$A$1:$C$160,3,0),0)</f>
        <v>0</v>
      </c>
      <c r="AL234" s="112">
        <f>IFERROR(VLOOKUP($AE234,'RoC6'!$A$1:$C$160,3,0),0)</f>
        <v>0</v>
      </c>
      <c r="AM234" s="112">
        <f>IFERROR(VLOOKUP($AE234,'RoC7'!$A$1:$C$160,3,0),0)</f>
        <v>0</v>
      </c>
      <c r="AN234" s="112">
        <f>IFERROR(VLOOKUP($AE234,'RoC8'!$A$1:$C$160,3,0),0)</f>
        <v>0</v>
      </c>
      <c r="AO234" s="112">
        <f>IFERROR(VLOOKUP($AE234,'RoC9'!$A$1:$C$160,3,0),0)</f>
        <v>0</v>
      </c>
      <c r="AP234" s="112">
        <f>IFERROR(VLOOKUP($AE234,'RoC10'!$A$1:$C$160,3,0),0)</f>
        <v>0</v>
      </c>
      <c r="AQ234" s="112">
        <f>IFERROR(VLOOKUP($AE234,'RoC11'!$A$1:$C$160,3,0),0)</f>
        <v>0</v>
      </c>
      <c r="AR234" s="58">
        <f>IFERROR(VLOOKUP($AE234,'RoC12'!$A$1:$C$160,3,0),0)</f>
        <v>0</v>
      </c>
      <c r="AS234" s="58">
        <f>IFERROR(VLOOKUP($AE234,'RoC13'!$A$1:$C$160,3,0),0)</f>
        <v>0</v>
      </c>
    </row>
    <row r="235" ht="15.75" customHeight="1">
      <c r="A235" s="41">
        <f t="shared" si="1"/>
        <v>234</v>
      </c>
      <c r="B235" s="33"/>
      <c r="C235" s="51">
        <v>0.0</v>
      </c>
      <c r="D235" s="110"/>
      <c r="E235" s="111" t="str">
        <f>IFERROR(VLOOKUP($B235,'RoC1'!$A$1:$B$160,2,0),"0")</f>
        <v>0</v>
      </c>
      <c r="F235" s="112">
        <f>IFERROR(VLOOKUP(E235,'RoC1'!$B$1:$C$160,2,0),0)</f>
        <v>0</v>
      </c>
      <c r="G235" s="111" t="str">
        <f>IFERROR(VLOOKUP($B235,'RoC2'!$A$1:$B$161,2,0),"0")</f>
        <v>0</v>
      </c>
      <c r="H235" s="112">
        <f>IFERROR(VLOOKUP(G235,'RoC2'!$B$1:$C$161,2,0),0)</f>
        <v>0</v>
      </c>
      <c r="I235" s="111">
        <f>IFERROR(VLOOKUP($B235,'RoC3'!$A$1:$B$161,2,0),0)</f>
        <v>0</v>
      </c>
      <c r="J235" s="112">
        <f>IFERROR(VLOOKUP(I235,'RoC3'!$B$1:$C$161,2,0),0)</f>
        <v>0</v>
      </c>
      <c r="K235" s="111">
        <f>IFERROR(VLOOKUP($B235,'RoC4'!$A$1:$B$161,2,0),0)</f>
        <v>0</v>
      </c>
      <c r="L235" s="112">
        <f>IFERROR(VLOOKUP(K235,'RoC4'!$B$1:$C$161,2,0),0)</f>
        <v>0</v>
      </c>
      <c r="M235" s="111">
        <f>IFERROR(VLOOKUP($B235,'RoC5'!$A$1:$B$161,2,0),0)</f>
        <v>0</v>
      </c>
      <c r="N235" s="112">
        <f>IFERROR(VLOOKUP(M235,'RoC5'!$B$1:$C$161,2,0),0)</f>
        <v>0</v>
      </c>
      <c r="O235" s="111">
        <f>IFERROR(VLOOKUP($B235,'RoC6'!$A$1:$B$161,2,0),0)</f>
        <v>0</v>
      </c>
      <c r="P235" s="112">
        <f>IFERROR(VLOOKUP(O235,'RoC6'!$B$1:$C$161,2,0),0)</f>
        <v>0</v>
      </c>
      <c r="Q235" s="111">
        <f>IFERROR(VLOOKUP($B235,'RoC7'!$A$1:$B$161,2,0),0)</f>
        <v>0</v>
      </c>
      <c r="R235" s="112">
        <f>IFERROR(VLOOKUP(Q235,'RoC7'!$B$1:$C$161,2,0),0)</f>
        <v>0</v>
      </c>
      <c r="S235" s="111">
        <f>IFERROR(VLOOKUP($B235,'RoC8'!$A$1:$B$161,2,0),0)</f>
        <v>0</v>
      </c>
      <c r="T235" s="112">
        <f>IFERROR(VLOOKUP(S235,'RoC8'!$B$1:$C$161,2,0),0)</f>
        <v>0</v>
      </c>
      <c r="U235" s="111">
        <f>IFERROR(VLOOKUP($B235,'RoC9'!$A$1:$B$161,2,0),0)</f>
        <v>0</v>
      </c>
      <c r="V235" s="112">
        <f>IFERROR(VLOOKUP(U235,'RoC9'!$B$1:$C$161,2,0),0)</f>
        <v>0</v>
      </c>
      <c r="W235" s="111">
        <f>IFERROR(VLOOKUP($B235,'RoC10'!$A$1:$B$161,2,0),0)</f>
        <v>0</v>
      </c>
      <c r="X235" s="112">
        <f>IFERROR(VLOOKUP(W235,'RoC10'!$B$1:$C$161,2,0),0)</f>
        <v>0</v>
      </c>
      <c r="Y235" s="111">
        <f>IFERROR(VLOOKUP($B235,'RoC11'!$A$1:$B$161,2,0),0)</f>
        <v>0</v>
      </c>
      <c r="Z235" s="112">
        <f>IFERROR(VLOOKUP(Y235,'RoC11'!$B$1:$C$161,2,0),0)</f>
        <v>0</v>
      </c>
      <c r="AA235" s="55">
        <f>IFERROR(VLOOKUP($B235,'RoC12'!$A$1:$B$161,2,0),0)</f>
        <v>0</v>
      </c>
      <c r="AB235" s="58">
        <f>IFERROR(VLOOKUP(AA235,'RoC12'!$B$1:$C$161,2,0),0)</f>
        <v>0</v>
      </c>
      <c r="AC235" s="55">
        <f>IFERROR(VLOOKUP($B235,'RoC13'!$A$1:$B$161,2,0),0)</f>
        <v>0</v>
      </c>
      <c r="AD235" s="58">
        <f>IFERROR(VLOOKUP(AC235,'RoC13'!$B$1:$C$161,2,0),0)</f>
        <v>0</v>
      </c>
      <c r="AE235" s="33"/>
      <c r="AF235" s="51">
        <f t="shared" si="3"/>
        <v>0</v>
      </c>
      <c r="AG235" s="112">
        <f>IFERROR(VLOOKUP($AE235,'RoC1'!$A$1:$C$160,3,0),0)</f>
        <v>0</v>
      </c>
      <c r="AH235" s="112">
        <f>IFERROR(VLOOKUP($AE235,'RoC2'!$A$1:$C$160,3,0),0)</f>
        <v>0</v>
      </c>
      <c r="AI235" s="112">
        <f>IFERROR(VLOOKUP($AE235,'RoC3'!$A$1:$C$160,3,0),0)</f>
        <v>0</v>
      </c>
      <c r="AJ235" s="112">
        <f>IFERROR(VLOOKUP($AE235,'RoC4'!$A$1:$C$160,3,0),0)</f>
        <v>0</v>
      </c>
      <c r="AK235" s="112">
        <f>IFERROR(VLOOKUP($AE235,'RoC5'!$A$1:$C$160,3,0),0)</f>
        <v>0</v>
      </c>
      <c r="AL235" s="112">
        <f>IFERROR(VLOOKUP($AE235,'RoC6'!$A$1:$C$160,3,0),0)</f>
        <v>0</v>
      </c>
      <c r="AM235" s="112">
        <f>IFERROR(VLOOKUP($AE235,'RoC7'!$A$1:$C$160,3,0),0)</f>
        <v>0</v>
      </c>
      <c r="AN235" s="112">
        <f>IFERROR(VLOOKUP($AE235,'RoC8'!$A$1:$C$160,3,0),0)</f>
        <v>0</v>
      </c>
      <c r="AO235" s="112">
        <f>IFERROR(VLOOKUP($AE235,'RoC9'!$A$1:$C$160,3,0),0)</f>
        <v>0</v>
      </c>
      <c r="AP235" s="112">
        <f>IFERROR(VLOOKUP($AE235,'RoC10'!$A$1:$C$160,3,0),0)</f>
        <v>0</v>
      </c>
      <c r="AQ235" s="112">
        <f>IFERROR(VLOOKUP($AE235,'RoC11'!$A$1:$C$160,3,0),0)</f>
        <v>0</v>
      </c>
      <c r="AR235" s="58">
        <f>IFERROR(VLOOKUP($AE235,'RoC12'!$A$1:$C$160,3,0),0)</f>
        <v>0</v>
      </c>
      <c r="AS235" s="58">
        <f>IFERROR(VLOOKUP($AE235,'RoC13'!$A$1:$C$160,3,0),0)</f>
        <v>0</v>
      </c>
    </row>
    <row r="236" ht="15.75" customHeight="1">
      <c r="A236" s="41">
        <f t="shared" si="1"/>
        <v>235</v>
      </c>
      <c r="B236" s="33"/>
      <c r="C236" s="51">
        <v>0.0</v>
      </c>
      <c r="D236" s="110"/>
      <c r="E236" s="111" t="str">
        <f>IFERROR(VLOOKUP($B236,'RoC1'!$A$1:$B$160,2,0),"0")</f>
        <v>0</v>
      </c>
      <c r="F236" s="112">
        <f>IFERROR(VLOOKUP(E236,'RoC1'!$B$1:$C$160,2,0),0)</f>
        <v>0</v>
      </c>
      <c r="G236" s="111" t="str">
        <f>IFERROR(VLOOKUP($B236,'RoC2'!$A$1:$B$161,2,0),"0")</f>
        <v>0</v>
      </c>
      <c r="H236" s="112">
        <f>IFERROR(VLOOKUP(G236,'RoC2'!$B$1:$C$161,2,0),0)</f>
        <v>0</v>
      </c>
      <c r="I236" s="111">
        <f>IFERROR(VLOOKUP($B236,'RoC3'!$A$1:$B$161,2,0),0)</f>
        <v>0</v>
      </c>
      <c r="J236" s="112">
        <f>IFERROR(VLOOKUP(I236,'RoC3'!$B$1:$C$161,2,0),0)</f>
        <v>0</v>
      </c>
      <c r="K236" s="111">
        <f>IFERROR(VLOOKUP($B236,'RoC4'!$A$1:$B$161,2,0),0)</f>
        <v>0</v>
      </c>
      <c r="L236" s="112">
        <f>IFERROR(VLOOKUP(K236,'RoC4'!$B$1:$C$161,2,0),0)</f>
        <v>0</v>
      </c>
      <c r="M236" s="111">
        <f>IFERROR(VLOOKUP($B236,'RoC5'!$A$1:$B$161,2,0),0)</f>
        <v>0</v>
      </c>
      <c r="N236" s="112">
        <f>IFERROR(VLOOKUP(M236,'RoC5'!$B$1:$C$161,2,0),0)</f>
        <v>0</v>
      </c>
      <c r="O236" s="111">
        <f>IFERROR(VLOOKUP($B236,'RoC6'!$A$1:$B$161,2,0),0)</f>
        <v>0</v>
      </c>
      <c r="P236" s="112">
        <f>IFERROR(VLOOKUP(O236,'RoC6'!$B$1:$C$161,2,0),0)</f>
        <v>0</v>
      </c>
      <c r="Q236" s="111">
        <f>IFERROR(VLOOKUP($B236,'RoC7'!$A$1:$B$161,2,0),0)</f>
        <v>0</v>
      </c>
      <c r="R236" s="112">
        <f>IFERROR(VLOOKUP(Q236,'RoC7'!$B$1:$C$161,2,0),0)</f>
        <v>0</v>
      </c>
      <c r="S236" s="111">
        <f>IFERROR(VLOOKUP($B236,'RoC8'!$A$1:$B$161,2,0),0)</f>
        <v>0</v>
      </c>
      <c r="T236" s="112">
        <f>IFERROR(VLOOKUP(S236,'RoC8'!$B$1:$C$161,2,0),0)</f>
        <v>0</v>
      </c>
      <c r="U236" s="111">
        <f>IFERROR(VLOOKUP($B236,'RoC9'!$A$1:$B$161,2,0),0)</f>
        <v>0</v>
      </c>
      <c r="V236" s="112">
        <f>IFERROR(VLOOKUP(U236,'RoC9'!$B$1:$C$161,2,0),0)</f>
        <v>0</v>
      </c>
      <c r="W236" s="111">
        <f>IFERROR(VLOOKUP($B236,'RoC10'!$A$1:$B$161,2,0),0)</f>
        <v>0</v>
      </c>
      <c r="X236" s="112">
        <f>IFERROR(VLOOKUP(W236,'RoC10'!$B$1:$C$161,2,0),0)</f>
        <v>0</v>
      </c>
      <c r="Y236" s="111">
        <f>IFERROR(VLOOKUP($B236,'RoC11'!$A$1:$B$161,2,0),0)</f>
        <v>0</v>
      </c>
      <c r="Z236" s="112">
        <f>IFERROR(VLOOKUP(Y236,'RoC11'!$B$1:$C$161,2,0),0)</f>
        <v>0</v>
      </c>
      <c r="AA236" s="55">
        <f>IFERROR(VLOOKUP($B236,'RoC12'!$A$1:$B$161,2,0),0)</f>
        <v>0</v>
      </c>
      <c r="AB236" s="58">
        <f>IFERROR(VLOOKUP(AA236,'RoC12'!$B$1:$C$161,2,0),0)</f>
        <v>0</v>
      </c>
      <c r="AC236" s="55">
        <f>IFERROR(VLOOKUP($B236,'RoC13'!$A$1:$B$161,2,0),0)</f>
        <v>0</v>
      </c>
      <c r="AD236" s="58">
        <f>IFERROR(VLOOKUP(AC236,'RoC13'!$B$1:$C$161,2,0),0)</f>
        <v>0</v>
      </c>
      <c r="AE236" s="33"/>
      <c r="AF236" s="51">
        <f t="shared" si="3"/>
        <v>0</v>
      </c>
      <c r="AG236" s="112">
        <f>IFERROR(VLOOKUP($AE236,'RoC1'!$A$1:$C$160,3,0),0)</f>
        <v>0</v>
      </c>
      <c r="AH236" s="112">
        <f>IFERROR(VLOOKUP($AE236,'RoC2'!$A$1:$C$160,3,0),0)</f>
        <v>0</v>
      </c>
      <c r="AI236" s="112">
        <f>IFERROR(VLOOKUP($AE236,'RoC3'!$A$1:$C$160,3,0),0)</f>
        <v>0</v>
      </c>
      <c r="AJ236" s="112">
        <f>IFERROR(VLOOKUP($AE236,'RoC4'!$A$1:$C$160,3,0),0)</f>
        <v>0</v>
      </c>
      <c r="AK236" s="112">
        <f>IFERROR(VLOOKUP($AE236,'RoC5'!$A$1:$C$160,3,0),0)</f>
        <v>0</v>
      </c>
      <c r="AL236" s="112">
        <f>IFERROR(VLOOKUP($AE236,'RoC6'!$A$1:$C$160,3,0),0)</f>
        <v>0</v>
      </c>
      <c r="AM236" s="112">
        <f>IFERROR(VLOOKUP($AE236,'RoC7'!$A$1:$C$160,3,0),0)</f>
        <v>0</v>
      </c>
      <c r="AN236" s="112">
        <f>IFERROR(VLOOKUP($AE236,'RoC8'!$A$1:$C$160,3,0),0)</f>
        <v>0</v>
      </c>
      <c r="AO236" s="112">
        <f>IFERROR(VLOOKUP($AE236,'RoC9'!$A$1:$C$160,3,0),0)</f>
        <v>0</v>
      </c>
      <c r="AP236" s="112">
        <f>IFERROR(VLOOKUP($AE236,'RoC10'!$A$1:$C$160,3,0),0)</f>
        <v>0</v>
      </c>
      <c r="AQ236" s="112">
        <f>IFERROR(VLOOKUP($AE236,'RoC11'!$A$1:$C$160,3,0),0)</f>
        <v>0</v>
      </c>
      <c r="AR236" s="58">
        <f>IFERROR(VLOOKUP($AE236,'RoC12'!$A$1:$C$160,3,0),0)</f>
        <v>0</v>
      </c>
      <c r="AS236" s="58">
        <f>IFERROR(VLOOKUP($AE236,'RoC13'!$A$1:$C$160,3,0),0)</f>
        <v>0</v>
      </c>
    </row>
    <row r="237" ht="15.75" customHeight="1">
      <c r="A237" s="41">
        <f t="shared" si="1"/>
        <v>236</v>
      </c>
      <c r="B237" s="33"/>
      <c r="C237" s="51">
        <v>0.0</v>
      </c>
      <c r="D237" s="110"/>
      <c r="E237" s="111" t="str">
        <f>IFERROR(VLOOKUP($B237,'RoC1'!$A$1:$B$160,2,0),"0")</f>
        <v>0</v>
      </c>
      <c r="F237" s="112">
        <f>IFERROR(VLOOKUP(E237,'RoC1'!$B$1:$C$160,2,0),0)</f>
        <v>0</v>
      </c>
      <c r="G237" s="111" t="str">
        <f>IFERROR(VLOOKUP($B237,'RoC2'!$A$1:$B$161,2,0),"0")</f>
        <v>0</v>
      </c>
      <c r="H237" s="112">
        <f>IFERROR(VLOOKUP(G237,'RoC2'!$B$1:$C$161,2,0),0)</f>
        <v>0</v>
      </c>
      <c r="I237" s="111">
        <f>IFERROR(VLOOKUP($B237,'RoC3'!$A$1:$B$161,2,0),0)</f>
        <v>0</v>
      </c>
      <c r="J237" s="112">
        <f>IFERROR(VLOOKUP(I237,'RoC3'!$B$1:$C$161,2,0),0)</f>
        <v>0</v>
      </c>
      <c r="K237" s="111">
        <f>IFERROR(VLOOKUP($B237,'RoC4'!$A$1:$B$161,2,0),0)</f>
        <v>0</v>
      </c>
      <c r="L237" s="112">
        <f>IFERROR(VLOOKUP(K237,'RoC4'!$B$1:$C$161,2,0),0)</f>
        <v>0</v>
      </c>
      <c r="M237" s="111">
        <f>IFERROR(VLOOKUP($B237,'RoC5'!$A$1:$B$161,2,0),0)</f>
        <v>0</v>
      </c>
      <c r="N237" s="112">
        <f>IFERROR(VLOOKUP(M237,'RoC5'!$B$1:$C$161,2,0),0)</f>
        <v>0</v>
      </c>
      <c r="O237" s="111">
        <f>IFERROR(VLOOKUP($B237,'RoC6'!$A$1:$B$161,2,0),0)</f>
        <v>0</v>
      </c>
      <c r="P237" s="112">
        <f>IFERROR(VLOOKUP(O237,'RoC6'!$B$1:$C$161,2,0),0)</f>
        <v>0</v>
      </c>
      <c r="Q237" s="111">
        <f>IFERROR(VLOOKUP($B237,'RoC7'!$A$1:$B$161,2,0),0)</f>
        <v>0</v>
      </c>
      <c r="R237" s="112">
        <f>IFERROR(VLOOKUP(Q237,'RoC7'!$B$1:$C$161,2,0),0)</f>
        <v>0</v>
      </c>
      <c r="S237" s="111">
        <f>IFERROR(VLOOKUP($B237,'RoC8'!$A$1:$B$161,2,0),0)</f>
        <v>0</v>
      </c>
      <c r="T237" s="112">
        <f>IFERROR(VLOOKUP(S237,'RoC8'!$B$1:$C$161,2,0),0)</f>
        <v>0</v>
      </c>
      <c r="U237" s="111">
        <f>IFERROR(VLOOKUP($B237,'RoC9'!$A$1:$B$161,2,0),0)</f>
        <v>0</v>
      </c>
      <c r="V237" s="112">
        <f>IFERROR(VLOOKUP(U237,'RoC9'!$B$1:$C$161,2,0),0)</f>
        <v>0</v>
      </c>
      <c r="W237" s="111">
        <f>IFERROR(VLOOKUP($B237,'RoC10'!$A$1:$B$161,2,0),0)</f>
        <v>0</v>
      </c>
      <c r="X237" s="112">
        <f>IFERROR(VLOOKUP(W237,'RoC10'!$B$1:$C$161,2,0),0)</f>
        <v>0</v>
      </c>
      <c r="Y237" s="111">
        <f>IFERROR(VLOOKUP($B237,'RoC11'!$A$1:$B$161,2,0),0)</f>
        <v>0</v>
      </c>
      <c r="Z237" s="112">
        <f>IFERROR(VLOOKUP(Y237,'RoC11'!$B$1:$C$161,2,0),0)</f>
        <v>0</v>
      </c>
      <c r="AA237" s="55">
        <f>IFERROR(VLOOKUP($B237,'RoC12'!$A$1:$B$161,2,0),0)</f>
        <v>0</v>
      </c>
      <c r="AB237" s="58">
        <f>IFERROR(VLOOKUP(AA237,'RoC12'!$B$1:$C$161,2,0),0)</f>
        <v>0</v>
      </c>
      <c r="AC237" s="55">
        <f>IFERROR(VLOOKUP($B237,'RoC13'!$A$1:$B$161,2,0),0)</f>
        <v>0</v>
      </c>
      <c r="AD237" s="58">
        <f>IFERROR(VLOOKUP(AC237,'RoC13'!$B$1:$C$161,2,0),0)</f>
        <v>0</v>
      </c>
      <c r="AE237" s="33"/>
      <c r="AF237" s="51">
        <f t="shared" si="3"/>
        <v>0</v>
      </c>
      <c r="AG237" s="112">
        <f>IFERROR(VLOOKUP($AE237,'RoC1'!$A$1:$C$160,3,0),0)</f>
        <v>0</v>
      </c>
      <c r="AH237" s="112">
        <f>IFERROR(VLOOKUP($AE237,'RoC2'!$A$1:$C$160,3,0),0)</f>
        <v>0</v>
      </c>
      <c r="AI237" s="112">
        <f>IFERROR(VLOOKUP($AE237,'RoC3'!$A$1:$C$160,3,0),0)</f>
        <v>0</v>
      </c>
      <c r="AJ237" s="112">
        <f>IFERROR(VLOOKUP($AE237,'RoC4'!$A$1:$C$160,3,0),0)</f>
        <v>0</v>
      </c>
      <c r="AK237" s="112">
        <f>IFERROR(VLOOKUP($AE237,'RoC5'!$A$1:$C$160,3,0),0)</f>
        <v>0</v>
      </c>
      <c r="AL237" s="112">
        <f>IFERROR(VLOOKUP($AE237,'RoC6'!$A$1:$C$160,3,0),0)</f>
        <v>0</v>
      </c>
      <c r="AM237" s="112">
        <f>IFERROR(VLOOKUP($AE237,'RoC7'!$A$1:$C$160,3,0),0)</f>
        <v>0</v>
      </c>
      <c r="AN237" s="112">
        <f>IFERROR(VLOOKUP($AE237,'RoC8'!$A$1:$C$160,3,0),0)</f>
        <v>0</v>
      </c>
      <c r="AO237" s="112">
        <f>IFERROR(VLOOKUP($AE237,'RoC9'!$A$1:$C$160,3,0),0)</f>
        <v>0</v>
      </c>
      <c r="AP237" s="112">
        <f>IFERROR(VLOOKUP($AE237,'RoC10'!$A$1:$C$160,3,0),0)</f>
        <v>0</v>
      </c>
      <c r="AQ237" s="112">
        <f>IFERROR(VLOOKUP($AE237,'RoC11'!$A$1:$C$160,3,0),0)</f>
        <v>0</v>
      </c>
      <c r="AR237" s="58">
        <f>IFERROR(VLOOKUP($AE237,'RoC12'!$A$1:$C$160,3,0),0)</f>
        <v>0</v>
      </c>
      <c r="AS237" s="58">
        <f>IFERROR(VLOOKUP($AE237,'RoC13'!$A$1:$C$160,3,0),0)</f>
        <v>0</v>
      </c>
    </row>
    <row r="238" ht="15.75" customHeight="1">
      <c r="A238" s="41">
        <f t="shared" si="1"/>
        <v>237</v>
      </c>
      <c r="B238" s="33"/>
      <c r="C238" s="51">
        <v>0.0</v>
      </c>
      <c r="D238" s="110"/>
      <c r="E238" s="111" t="str">
        <f>IFERROR(VLOOKUP($B238,'RoC1'!$A$1:$B$160,2,0),"0")</f>
        <v>0</v>
      </c>
      <c r="F238" s="112">
        <f>IFERROR(VLOOKUP(E238,'RoC1'!$B$1:$C$160,2,0),0)</f>
        <v>0</v>
      </c>
      <c r="G238" s="111" t="str">
        <f>IFERROR(VLOOKUP($B238,'RoC2'!$A$1:$B$161,2,0),"0")</f>
        <v>0</v>
      </c>
      <c r="H238" s="112">
        <f>IFERROR(VLOOKUP(G238,'RoC2'!$B$1:$C$161,2,0),0)</f>
        <v>0</v>
      </c>
      <c r="I238" s="111">
        <f>IFERROR(VLOOKUP($B238,'RoC3'!$A$1:$B$161,2,0),0)</f>
        <v>0</v>
      </c>
      <c r="J238" s="112">
        <f>IFERROR(VLOOKUP(I238,'RoC3'!$B$1:$C$161,2,0),0)</f>
        <v>0</v>
      </c>
      <c r="K238" s="111">
        <f>IFERROR(VLOOKUP($B238,'RoC4'!$A$1:$B$161,2,0),0)</f>
        <v>0</v>
      </c>
      <c r="L238" s="112">
        <f>IFERROR(VLOOKUP(K238,'RoC4'!$B$1:$C$161,2,0),0)</f>
        <v>0</v>
      </c>
      <c r="M238" s="111">
        <f>IFERROR(VLOOKUP($B238,'RoC5'!$A$1:$B$161,2,0),0)</f>
        <v>0</v>
      </c>
      <c r="N238" s="112">
        <f>IFERROR(VLOOKUP(M238,'RoC5'!$B$1:$C$161,2,0),0)</f>
        <v>0</v>
      </c>
      <c r="O238" s="111">
        <f>IFERROR(VLOOKUP($B238,'RoC6'!$A$1:$B$161,2,0),0)</f>
        <v>0</v>
      </c>
      <c r="P238" s="112">
        <f>IFERROR(VLOOKUP(O238,'RoC6'!$B$1:$C$161,2,0),0)</f>
        <v>0</v>
      </c>
      <c r="Q238" s="111">
        <f>IFERROR(VLOOKUP($B238,'RoC7'!$A$1:$B$161,2,0),0)</f>
        <v>0</v>
      </c>
      <c r="R238" s="112">
        <f>IFERROR(VLOOKUP(Q238,'RoC7'!$B$1:$C$161,2,0),0)</f>
        <v>0</v>
      </c>
      <c r="S238" s="111">
        <f>IFERROR(VLOOKUP($B238,'RoC8'!$A$1:$B$161,2,0),0)</f>
        <v>0</v>
      </c>
      <c r="T238" s="112">
        <f>IFERROR(VLOOKUP(S238,'RoC8'!$B$1:$C$161,2,0),0)</f>
        <v>0</v>
      </c>
      <c r="U238" s="111">
        <f>IFERROR(VLOOKUP($B238,'RoC9'!$A$1:$B$161,2,0),0)</f>
        <v>0</v>
      </c>
      <c r="V238" s="112">
        <f>IFERROR(VLOOKUP(U238,'RoC9'!$B$1:$C$161,2,0),0)</f>
        <v>0</v>
      </c>
      <c r="W238" s="111">
        <f>IFERROR(VLOOKUP($B238,'RoC10'!$A$1:$B$161,2,0),0)</f>
        <v>0</v>
      </c>
      <c r="X238" s="112">
        <f>IFERROR(VLOOKUP(W238,'RoC10'!$B$1:$C$161,2,0),0)</f>
        <v>0</v>
      </c>
      <c r="Y238" s="111">
        <f>IFERROR(VLOOKUP($B238,'RoC11'!$A$1:$B$161,2,0),0)</f>
        <v>0</v>
      </c>
      <c r="Z238" s="112">
        <f>IFERROR(VLOOKUP(Y238,'RoC11'!$B$1:$C$161,2,0),0)</f>
        <v>0</v>
      </c>
      <c r="AA238" s="55">
        <f>IFERROR(VLOOKUP($B238,'RoC12'!$A$1:$B$161,2,0),0)</f>
        <v>0</v>
      </c>
      <c r="AB238" s="58">
        <f>IFERROR(VLOOKUP(AA238,'RoC12'!$B$1:$C$161,2,0),0)</f>
        <v>0</v>
      </c>
      <c r="AC238" s="55">
        <f>IFERROR(VLOOKUP($B238,'RoC13'!$A$1:$B$161,2,0),0)</f>
        <v>0</v>
      </c>
      <c r="AD238" s="58">
        <f>IFERROR(VLOOKUP(AC238,'RoC13'!$B$1:$C$161,2,0),0)</f>
        <v>0</v>
      </c>
      <c r="AE238" s="33"/>
      <c r="AF238" s="51">
        <f t="shared" si="3"/>
        <v>0</v>
      </c>
      <c r="AG238" s="112">
        <f>IFERROR(VLOOKUP($AE238,'RoC1'!$A$1:$C$160,3,0),0)</f>
        <v>0</v>
      </c>
      <c r="AH238" s="112">
        <f>IFERROR(VLOOKUP($AE238,'RoC2'!$A$1:$C$160,3,0),0)</f>
        <v>0</v>
      </c>
      <c r="AI238" s="112">
        <f>IFERROR(VLOOKUP($AE238,'RoC3'!$A$1:$C$160,3,0),0)</f>
        <v>0</v>
      </c>
      <c r="AJ238" s="112">
        <f>IFERROR(VLOOKUP($AE238,'RoC4'!$A$1:$C$160,3,0),0)</f>
        <v>0</v>
      </c>
      <c r="AK238" s="112">
        <f>IFERROR(VLOOKUP($AE238,'RoC5'!$A$1:$C$160,3,0),0)</f>
        <v>0</v>
      </c>
      <c r="AL238" s="112">
        <f>IFERROR(VLOOKUP($AE238,'RoC6'!$A$1:$C$160,3,0),0)</f>
        <v>0</v>
      </c>
      <c r="AM238" s="112">
        <f>IFERROR(VLOOKUP($AE238,'RoC7'!$A$1:$C$160,3,0),0)</f>
        <v>0</v>
      </c>
      <c r="AN238" s="112">
        <f>IFERROR(VLOOKUP($AE238,'RoC8'!$A$1:$C$160,3,0),0)</f>
        <v>0</v>
      </c>
      <c r="AO238" s="112">
        <f>IFERROR(VLOOKUP($AE238,'RoC9'!$A$1:$C$160,3,0),0)</f>
        <v>0</v>
      </c>
      <c r="AP238" s="112">
        <f>IFERROR(VLOOKUP($AE238,'RoC10'!$A$1:$C$160,3,0),0)</f>
        <v>0</v>
      </c>
      <c r="AQ238" s="112">
        <f>IFERROR(VLOOKUP($AE238,'RoC11'!$A$1:$C$160,3,0),0)</f>
        <v>0</v>
      </c>
      <c r="AR238" s="58">
        <f>IFERROR(VLOOKUP($AE238,'RoC12'!$A$1:$C$160,3,0),0)</f>
        <v>0</v>
      </c>
      <c r="AS238" s="58">
        <f>IFERROR(VLOOKUP($AE238,'RoC13'!$A$1:$C$160,3,0),0)</f>
        <v>0</v>
      </c>
    </row>
    <row r="239" ht="15.75" customHeight="1">
      <c r="A239" s="41">
        <f t="shared" si="1"/>
        <v>238</v>
      </c>
      <c r="B239" s="33"/>
      <c r="C239" s="51">
        <v>0.0</v>
      </c>
      <c r="D239" s="110"/>
      <c r="E239" s="111" t="str">
        <f>IFERROR(VLOOKUP($B239,'RoC1'!$A$1:$B$160,2,0),"0")</f>
        <v>0</v>
      </c>
      <c r="F239" s="112">
        <f>IFERROR(VLOOKUP(E239,'RoC1'!$B$1:$C$160,2,0),0)</f>
        <v>0</v>
      </c>
      <c r="G239" s="111" t="str">
        <f>IFERROR(VLOOKUP($B239,'RoC2'!$A$1:$B$161,2,0),"0")</f>
        <v>0</v>
      </c>
      <c r="H239" s="112">
        <f>IFERROR(VLOOKUP(G239,'RoC2'!$B$1:$C$161,2,0),0)</f>
        <v>0</v>
      </c>
      <c r="I239" s="111">
        <f>IFERROR(VLOOKUP($B239,'RoC3'!$A$1:$B$161,2,0),0)</f>
        <v>0</v>
      </c>
      <c r="J239" s="112">
        <f>IFERROR(VLOOKUP(I239,'RoC3'!$B$1:$C$161,2,0),0)</f>
        <v>0</v>
      </c>
      <c r="K239" s="111">
        <f>IFERROR(VLOOKUP($B239,'RoC4'!$A$1:$B$161,2,0),0)</f>
        <v>0</v>
      </c>
      <c r="L239" s="112">
        <f>IFERROR(VLOOKUP(K239,'RoC4'!$B$1:$C$161,2,0),0)</f>
        <v>0</v>
      </c>
      <c r="M239" s="111">
        <f>IFERROR(VLOOKUP($B239,'RoC5'!$A$1:$B$161,2,0),0)</f>
        <v>0</v>
      </c>
      <c r="N239" s="112">
        <f>IFERROR(VLOOKUP(M239,'RoC5'!$B$1:$C$161,2,0),0)</f>
        <v>0</v>
      </c>
      <c r="O239" s="111">
        <f>IFERROR(VLOOKUP($B239,'RoC6'!$A$1:$B$161,2,0),0)</f>
        <v>0</v>
      </c>
      <c r="P239" s="112">
        <f>IFERROR(VLOOKUP(O239,'RoC6'!$B$1:$C$161,2,0),0)</f>
        <v>0</v>
      </c>
      <c r="Q239" s="111">
        <f>IFERROR(VLOOKUP($B239,'RoC7'!$A$1:$B$161,2,0),0)</f>
        <v>0</v>
      </c>
      <c r="R239" s="112">
        <f>IFERROR(VLOOKUP(Q239,'RoC7'!$B$1:$C$161,2,0),0)</f>
        <v>0</v>
      </c>
      <c r="S239" s="111">
        <f>IFERROR(VLOOKUP($B239,'RoC8'!$A$1:$B$161,2,0),0)</f>
        <v>0</v>
      </c>
      <c r="T239" s="112">
        <f>IFERROR(VLOOKUP(S239,'RoC8'!$B$1:$C$161,2,0),0)</f>
        <v>0</v>
      </c>
      <c r="U239" s="111">
        <f>IFERROR(VLOOKUP($B239,'RoC9'!$A$1:$B$161,2,0),0)</f>
        <v>0</v>
      </c>
      <c r="V239" s="112">
        <f>IFERROR(VLOOKUP(U239,'RoC9'!$B$1:$C$161,2,0),0)</f>
        <v>0</v>
      </c>
      <c r="W239" s="111">
        <f>IFERROR(VLOOKUP($B239,'RoC10'!$A$1:$B$161,2,0),0)</f>
        <v>0</v>
      </c>
      <c r="X239" s="112">
        <f>IFERROR(VLOOKUP(W239,'RoC10'!$B$1:$C$161,2,0),0)</f>
        <v>0</v>
      </c>
      <c r="Y239" s="111">
        <f>IFERROR(VLOOKUP($B239,'RoC11'!$A$1:$B$161,2,0),0)</f>
        <v>0</v>
      </c>
      <c r="Z239" s="112">
        <f>IFERROR(VLOOKUP(Y239,'RoC11'!$B$1:$C$161,2,0),0)</f>
        <v>0</v>
      </c>
      <c r="AA239" s="55">
        <f>IFERROR(VLOOKUP($B239,'RoC12'!$A$1:$B$161,2,0),0)</f>
        <v>0</v>
      </c>
      <c r="AB239" s="58">
        <f>IFERROR(VLOOKUP(AA239,'RoC12'!$B$1:$C$161,2,0),0)</f>
        <v>0</v>
      </c>
      <c r="AC239" s="55">
        <f>IFERROR(VLOOKUP($B239,'RoC13'!$A$1:$B$161,2,0),0)</f>
        <v>0</v>
      </c>
      <c r="AD239" s="58">
        <f>IFERROR(VLOOKUP(AC239,'RoC13'!$B$1:$C$161,2,0),0)</f>
        <v>0</v>
      </c>
      <c r="AE239" s="33"/>
      <c r="AF239" s="51">
        <f t="shared" si="3"/>
        <v>0</v>
      </c>
      <c r="AG239" s="112">
        <f>IFERROR(VLOOKUP($AE239,'RoC1'!$A$1:$C$160,3,0),0)</f>
        <v>0</v>
      </c>
      <c r="AH239" s="112">
        <f>IFERROR(VLOOKUP($AE239,'RoC2'!$A$1:$C$160,3,0),0)</f>
        <v>0</v>
      </c>
      <c r="AI239" s="112">
        <f>IFERROR(VLOOKUP($AE239,'RoC3'!$A$1:$C$160,3,0),0)</f>
        <v>0</v>
      </c>
      <c r="AJ239" s="112">
        <f>IFERROR(VLOOKUP($AE239,'RoC4'!$A$1:$C$160,3,0),0)</f>
        <v>0</v>
      </c>
      <c r="AK239" s="112">
        <f>IFERROR(VLOOKUP($AE239,'RoC5'!$A$1:$C$160,3,0),0)</f>
        <v>0</v>
      </c>
      <c r="AL239" s="112">
        <f>IFERROR(VLOOKUP($AE239,'RoC6'!$A$1:$C$160,3,0),0)</f>
        <v>0</v>
      </c>
      <c r="AM239" s="112">
        <f>IFERROR(VLOOKUP($AE239,'RoC7'!$A$1:$C$160,3,0),0)</f>
        <v>0</v>
      </c>
      <c r="AN239" s="112">
        <f>IFERROR(VLOOKUP($AE239,'RoC8'!$A$1:$C$160,3,0),0)</f>
        <v>0</v>
      </c>
      <c r="AO239" s="112">
        <f>IFERROR(VLOOKUP($AE239,'RoC9'!$A$1:$C$160,3,0),0)</f>
        <v>0</v>
      </c>
      <c r="AP239" s="112">
        <f>IFERROR(VLOOKUP($AE239,'RoC10'!$A$1:$C$160,3,0),0)</f>
        <v>0</v>
      </c>
      <c r="AQ239" s="112">
        <f>IFERROR(VLOOKUP($AE239,'RoC11'!$A$1:$C$160,3,0),0)</f>
        <v>0</v>
      </c>
      <c r="AR239" s="58">
        <f>IFERROR(VLOOKUP($AE239,'RoC12'!$A$1:$C$160,3,0),0)</f>
        <v>0</v>
      </c>
      <c r="AS239" s="58">
        <f>IFERROR(VLOOKUP($AE239,'RoC13'!$A$1:$C$160,3,0),0)</f>
        <v>0</v>
      </c>
    </row>
    <row r="240" ht="15.75" customHeight="1">
      <c r="A240" s="41">
        <f t="shared" si="1"/>
        <v>239</v>
      </c>
      <c r="B240" s="33"/>
      <c r="C240" s="51">
        <v>0.0</v>
      </c>
      <c r="D240" s="110"/>
      <c r="E240" s="111" t="str">
        <f>IFERROR(VLOOKUP($B240,'RoC1'!$A$1:$B$160,2,0),"0")</f>
        <v>0</v>
      </c>
      <c r="F240" s="112">
        <f>IFERROR(VLOOKUP(E240,'RoC1'!$B$1:$C$160,2,0),0)</f>
        <v>0</v>
      </c>
      <c r="G240" s="111" t="str">
        <f>IFERROR(VLOOKUP($B240,'RoC2'!$A$1:$B$161,2,0),"0")</f>
        <v>0</v>
      </c>
      <c r="H240" s="112">
        <f>IFERROR(VLOOKUP(G240,'RoC2'!$B$1:$C$161,2,0),0)</f>
        <v>0</v>
      </c>
      <c r="I240" s="111">
        <f>IFERROR(VLOOKUP($B240,'RoC3'!$A$1:$B$161,2,0),0)</f>
        <v>0</v>
      </c>
      <c r="J240" s="112">
        <f>IFERROR(VLOOKUP(I240,'RoC3'!$B$1:$C$161,2,0),0)</f>
        <v>0</v>
      </c>
      <c r="K240" s="111">
        <f>IFERROR(VLOOKUP($B240,'RoC4'!$A$1:$B$161,2,0),0)</f>
        <v>0</v>
      </c>
      <c r="L240" s="112">
        <f>IFERROR(VLOOKUP(K240,'RoC4'!$B$1:$C$161,2,0),0)</f>
        <v>0</v>
      </c>
      <c r="M240" s="111">
        <f>IFERROR(VLOOKUP($B240,'RoC5'!$A$1:$B$161,2,0),0)</f>
        <v>0</v>
      </c>
      <c r="N240" s="112">
        <f>IFERROR(VLOOKUP(M240,'RoC5'!$B$1:$C$161,2,0),0)</f>
        <v>0</v>
      </c>
      <c r="O240" s="111">
        <f>IFERROR(VLOOKUP($B240,'RoC6'!$A$1:$B$161,2,0),0)</f>
        <v>0</v>
      </c>
      <c r="P240" s="112">
        <f>IFERROR(VLOOKUP(O240,'RoC6'!$B$1:$C$161,2,0),0)</f>
        <v>0</v>
      </c>
      <c r="Q240" s="111">
        <f>IFERROR(VLOOKUP($B240,'RoC7'!$A$1:$B$161,2,0),0)</f>
        <v>0</v>
      </c>
      <c r="R240" s="112">
        <f>IFERROR(VLOOKUP(Q240,'RoC7'!$B$1:$C$161,2,0),0)</f>
        <v>0</v>
      </c>
      <c r="S240" s="111">
        <f>IFERROR(VLOOKUP($B240,'RoC8'!$A$1:$B$161,2,0),0)</f>
        <v>0</v>
      </c>
      <c r="T240" s="112">
        <f>IFERROR(VLOOKUP(S240,'RoC8'!$B$1:$C$161,2,0),0)</f>
        <v>0</v>
      </c>
      <c r="U240" s="111">
        <f>IFERROR(VLOOKUP($B240,'RoC9'!$A$1:$B$161,2,0),0)</f>
        <v>0</v>
      </c>
      <c r="V240" s="112">
        <f>IFERROR(VLOOKUP(U240,'RoC9'!$B$1:$C$161,2,0),0)</f>
        <v>0</v>
      </c>
      <c r="W240" s="111">
        <f>IFERROR(VLOOKUP($B240,'RoC10'!$A$1:$B$161,2,0),0)</f>
        <v>0</v>
      </c>
      <c r="X240" s="112">
        <f>IFERROR(VLOOKUP(W240,'RoC10'!$B$1:$C$161,2,0),0)</f>
        <v>0</v>
      </c>
      <c r="Y240" s="111">
        <f>IFERROR(VLOOKUP($B240,'RoC11'!$A$1:$B$161,2,0),0)</f>
        <v>0</v>
      </c>
      <c r="Z240" s="112">
        <f>IFERROR(VLOOKUP(Y240,'RoC11'!$B$1:$C$161,2,0),0)</f>
        <v>0</v>
      </c>
      <c r="AA240" s="55">
        <f>IFERROR(VLOOKUP($B240,'RoC12'!$A$1:$B$161,2,0),0)</f>
        <v>0</v>
      </c>
      <c r="AB240" s="58">
        <f>IFERROR(VLOOKUP(AA240,'RoC12'!$B$1:$C$161,2,0),0)</f>
        <v>0</v>
      </c>
      <c r="AC240" s="55">
        <f>IFERROR(VLOOKUP($B240,'RoC13'!$A$1:$B$161,2,0),0)</f>
        <v>0</v>
      </c>
      <c r="AD240" s="58">
        <f>IFERROR(VLOOKUP(AC240,'RoC13'!$B$1:$C$161,2,0),0)</f>
        <v>0</v>
      </c>
      <c r="AE240" s="33"/>
      <c r="AF240" s="51">
        <f t="shared" si="3"/>
        <v>0</v>
      </c>
      <c r="AG240" s="112">
        <f>IFERROR(VLOOKUP($AE240,'RoC1'!$A$1:$C$160,3,0),0)</f>
        <v>0</v>
      </c>
      <c r="AH240" s="112">
        <f>IFERROR(VLOOKUP($AE240,'RoC2'!$A$1:$C$160,3,0),0)</f>
        <v>0</v>
      </c>
      <c r="AI240" s="112">
        <f>IFERROR(VLOOKUP($AE240,'RoC3'!$A$1:$C$160,3,0),0)</f>
        <v>0</v>
      </c>
      <c r="AJ240" s="112">
        <f>IFERROR(VLOOKUP($AE240,'RoC4'!$A$1:$C$160,3,0),0)</f>
        <v>0</v>
      </c>
      <c r="AK240" s="112">
        <f>IFERROR(VLOOKUP($AE240,'RoC5'!$A$1:$C$160,3,0),0)</f>
        <v>0</v>
      </c>
      <c r="AL240" s="112">
        <f>IFERROR(VLOOKUP($AE240,'RoC6'!$A$1:$C$160,3,0),0)</f>
        <v>0</v>
      </c>
      <c r="AM240" s="112">
        <f>IFERROR(VLOOKUP($AE240,'RoC7'!$A$1:$C$160,3,0),0)</f>
        <v>0</v>
      </c>
      <c r="AN240" s="112">
        <f>IFERROR(VLOOKUP($AE240,'RoC8'!$A$1:$C$160,3,0),0)</f>
        <v>0</v>
      </c>
      <c r="AO240" s="112">
        <f>IFERROR(VLOOKUP($AE240,'RoC9'!$A$1:$C$160,3,0),0)</f>
        <v>0</v>
      </c>
      <c r="AP240" s="112">
        <f>IFERROR(VLOOKUP($AE240,'RoC10'!$A$1:$C$160,3,0),0)</f>
        <v>0</v>
      </c>
      <c r="AQ240" s="112">
        <f>IFERROR(VLOOKUP($AE240,'RoC11'!$A$1:$C$160,3,0),0)</f>
        <v>0</v>
      </c>
      <c r="AR240" s="58">
        <f>IFERROR(VLOOKUP($AE240,'RoC12'!$A$1:$C$160,3,0),0)</f>
        <v>0</v>
      </c>
      <c r="AS240" s="58">
        <f>IFERROR(VLOOKUP($AE240,'RoC13'!$A$1:$C$160,3,0),0)</f>
        <v>0</v>
      </c>
    </row>
    <row r="241" ht="15.75" customHeight="1">
      <c r="A241" s="41">
        <f t="shared" si="1"/>
        <v>240</v>
      </c>
      <c r="B241" s="33"/>
      <c r="C241" s="51">
        <v>0.0</v>
      </c>
      <c r="D241" s="110"/>
      <c r="E241" s="111" t="str">
        <f>IFERROR(VLOOKUP($B241,'RoC1'!$A$1:$B$160,2,0),"0")</f>
        <v>0</v>
      </c>
      <c r="F241" s="112">
        <f>IFERROR(VLOOKUP(E241,'RoC1'!$B$1:$C$160,2,0),0)</f>
        <v>0</v>
      </c>
      <c r="G241" s="111" t="str">
        <f>IFERROR(VLOOKUP($B241,'RoC2'!$A$1:$B$161,2,0),"0")</f>
        <v>0</v>
      </c>
      <c r="H241" s="112">
        <f>IFERROR(VLOOKUP(G241,'RoC2'!$B$1:$C$161,2,0),0)</f>
        <v>0</v>
      </c>
      <c r="I241" s="111">
        <f>IFERROR(VLOOKUP($B241,'RoC3'!$A$1:$B$161,2,0),0)</f>
        <v>0</v>
      </c>
      <c r="J241" s="112">
        <f>IFERROR(VLOOKUP(I241,'RoC3'!$B$1:$C$161,2,0),0)</f>
        <v>0</v>
      </c>
      <c r="K241" s="111">
        <f>IFERROR(VLOOKUP($B241,'RoC4'!$A$1:$B$161,2,0),0)</f>
        <v>0</v>
      </c>
      <c r="L241" s="112">
        <f>IFERROR(VLOOKUP(K241,'RoC4'!$B$1:$C$161,2,0),0)</f>
        <v>0</v>
      </c>
      <c r="M241" s="111">
        <f>IFERROR(VLOOKUP($B241,'RoC5'!$A$1:$B$161,2,0),0)</f>
        <v>0</v>
      </c>
      <c r="N241" s="112">
        <f>IFERROR(VLOOKUP(M241,'RoC5'!$B$1:$C$161,2,0),0)</f>
        <v>0</v>
      </c>
      <c r="O241" s="111">
        <f>IFERROR(VLOOKUP($B241,'RoC6'!$A$1:$B$161,2,0),0)</f>
        <v>0</v>
      </c>
      <c r="P241" s="112">
        <f>IFERROR(VLOOKUP(O241,'RoC6'!$B$1:$C$161,2,0),0)</f>
        <v>0</v>
      </c>
      <c r="Q241" s="111">
        <f>IFERROR(VLOOKUP($B241,'RoC7'!$A$1:$B$161,2,0),0)</f>
        <v>0</v>
      </c>
      <c r="R241" s="112">
        <f>IFERROR(VLOOKUP(Q241,'RoC7'!$B$1:$C$161,2,0),0)</f>
        <v>0</v>
      </c>
      <c r="S241" s="111">
        <f>IFERROR(VLOOKUP($B241,'RoC8'!$A$1:$B$161,2,0),0)</f>
        <v>0</v>
      </c>
      <c r="T241" s="112">
        <f>IFERROR(VLOOKUP(S241,'RoC8'!$B$1:$C$161,2,0),0)</f>
        <v>0</v>
      </c>
      <c r="U241" s="111">
        <f>IFERROR(VLOOKUP($B241,'RoC9'!$A$1:$B$161,2,0),0)</f>
        <v>0</v>
      </c>
      <c r="V241" s="112">
        <f>IFERROR(VLOOKUP(U241,'RoC9'!$B$1:$C$161,2,0),0)</f>
        <v>0</v>
      </c>
      <c r="W241" s="111">
        <f>IFERROR(VLOOKUP($B241,'RoC10'!$A$1:$B$161,2,0),0)</f>
        <v>0</v>
      </c>
      <c r="X241" s="112">
        <f>IFERROR(VLOOKUP(W241,'RoC10'!$B$1:$C$161,2,0),0)</f>
        <v>0</v>
      </c>
      <c r="Y241" s="111">
        <f>IFERROR(VLOOKUP($B241,'RoC11'!$A$1:$B$161,2,0),0)</f>
        <v>0</v>
      </c>
      <c r="Z241" s="112">
        <f>IFERROR(VLOOKUP(Y241,'RoC11'!$B$1:$C$161,2,0),0)</f>
        <v>0</v>
      </c>
      <c r="AA241" s="55">
        <f>IFERROR(VLOOKUP($B241,'RoC12'!$A$1:$B$161,2,0),0)</f>
        <v>0</v>
      </c>
      <c r="AB241" s="58">
        <f>IFERROR(VLOOKUP(AA241,'RoC12'!$B$1:$C$161,2,0),0)</f>
        <v>0</v>
      </c>
      <c r="AC241" s="55">
        <f>IFERROR(VLOOKUP($B241,'RoC13'!$A$1:$B$161,2,0),0)</f>
        <v>0</v>
      </c>
      <c r="AD241" s="58">
        <f>IFERROR(VLOOKUP(AC241,'RoC13'!$B$1:$C$161,2,0),0)</f>
        <v>0</v>
      </c>
      <c r="AE241" s="33"/>
      <c r="AF241" s="51">
        <f t="shared" si="3"/>
        <v>0</v>
      </c>
      <c r="AG241" s="112">
        <f>IFERROR(VLOOKUP($AE241,'RoC1'!$A$1:$C$160,3,0),0)</f>
        <v>0</v>
      </c>
      <c r="AH241" s="112">
        <f>IFERROR(VLOOKUP($AE241,'RoC2'!$A$1:$C$160,3,0),0)</f>
        <v>0</v>
      </c>
      <c r="AI241" s="112">
        <f>IFERROR(VLOOKUP($AE241,'RoC3'!$A$1:$C$160,3,0),0)</f>
        <v>0</v>
      </c>
      <c r="AJ241" s="112">
        <f>IFERROR(VLOOKUP($AE241,'RoC4'!$A$1:$C$160,3,0),0)</f>
        <v>0</v>
      </c>
      <c r="AK241" s="112">
        <f>IFERROR(VLOOKUP($AE241,'RoC5'!$A$1:$C$160,3,0),0)</f>
        <v>0</v>
      </c>
      <c r="AL241" s="112">
        <f>IFERROR(VLOOKUP($AE241,'RoC6'!$A$1:$C$160,3,0),0)</f>
        <v>0</v>
      </c>
      <c r="AM241" s="112">
        <f>IFERROR(VLOOKUP($AE241,'RoC7'!$A$1:$C$160,3,0),0)</f>
        <v>0</v>
      </c>
      <c r="AN241" s="112">
        <f>IFERROR(VLOOKUP($AE241,'RoC8'!$A$1:$C$160,3,0),0)</f>
        <v>0</v>
      </c>
      <c r="AO241" s="112">
        <f>IFERROR(VLOOKUP($AE241,'RoC9'!$A$1:$C$160,3,0),0)</f>
        <v>0</v>
      </c>
      <c r="AP241" s="112">
        <f>IFERROR(VLOOKUP($AE241,'RoC10'!$A$1:$C$160,3,0),0)</f>
        <v>0</v>
      </c>
      <c r="AQ241" s="112">
        <f>IFERROR(VLOOKUP($AE241,'RoC11'!$A$1:$C$160,3,0),0)</f>
        <v>0</v>
      </c>
      <c r="AR241" s="58">
        <f>IFERROR(VLOOKUP($AE241,'RoC12'!$A$1:$C$160,3,0),0)</f>
        <v>0</v>
      </c>
      <c r="AS241" s="58">
        <f>IFERROR(VLOOKUP($AE241,'RoC13'!$A$1:$C$160,3,0),0)</f>
        <v>0</v>
      </c>
    </row>
    <row r="242" ht="15.75" customHeight="1">
      <c r="A242" s="41">
        <f t="shared" si="1"/>
        <v>241</v>
      </c>
      <c r="B242" s="33"/>
      <c r="C242" s="51">
        <v>0.0</v>
      </c>
      <c r="D242" s="110"/>
      <c r="E242" s="111" t="str">
        <f>IFERROR(VLOOKUP($B242,'RoC1'!$A$1:$B$160,2,0),"0")</f>
        <v>0</v>
      </c>
      <c r="F242" s="112">
        <f>IFERROR(VLOOKUP(E242,'RoC1'!$B$1:$C$160,2,0),0)</f>
        <v>0</v>
      </c>
      <c r="G242" s="111" t="str">
        <f>IFERROR(VLOOKUP($B242,'RoC2'!$A$1:$B$161,2,0),"0")</f>
        <v>0</v>
      </c>
      <c r="H242" s="112">
        <f>IFERROR(VLOOKUP(G242,'RoC2'!$B$1:$C$161,2,0),0)</f>
        <v>0</v>
      </c>
      <c r="I242" s="111">
        <f>IFERROR(VLOOKUP($B242,'RoC3'!$A$1:$B$161,2,0),0)</f>
        <v>0</v>
      </c>
      <c r="J242" s="112">
        <f>IFERROR(VLOOKUP(I242,'RoC3'!$B$1:$C$161,2,0),0)</f>
        <v>0</v>
      </c>
      <c r="K242" s="111">
        <f>IFERROR(VLOOKUP($B242,'RoC4'!$A$1:$B$161,2,0),0)</f>
        <v>0</v>
      </c>
      <c r="L242" s="112">
        <f>IFERROR(VLOOKUP(K242,'RoC4'!$B$1:$C$161,2,0),0)</f>
        <v>0</v>
      </c>
      <c r="M242" s="111">
        <f>IFERROR(VLOOKUP($B242,'RoC5'!$A$1:$B$161,2,0),0)</f>
        <v>0</v>
      </c>
      <c r="N242" s="112">
        <f>IFERROR(VLOOKUP(M242,'RoC5'!$B$1:$C$161,2,0),0)</f>
        <v>0</v>
      </c>
      <c r="O242" s="111">
        <f>IFERROR(VLOOKUP($B242,'RoC6'!$A$1:$B$161,2,0),0)</f>
        <v>0</v>
      </c>
      <c r="P242" s="112">
        <f>IFERROR(VLOOKUP(O242,'RoC6'!$B$1:$C$161,2,0),0)</f>
        <v>0</v>
      </c>
      <c r="Q242" s="111">
        <f>IFERROR(VLOOKUP($B242,'RoC7'!$A$1:$B$161,2,0),0)</f>
        <v>0</v>
      </c>
      <c r="R242" s="112">
        <f>IFERROR(VLOOKUP(Q242,'RoC7'!$B$1:$C$161,2,0),0)</f>
        <v>0</v>
      </c>
      <c r="S242" s="111">
        <f>IFERROR(VLOOKUP($B242,'RoC8'!$A$1:$B$161,2,0),0)</f>
        <v>0</v>
      </c>
      <c r="T242" s="112">
        <f>IFERROR(VLOOKUP(S242,'RoC8'!$B$1:$C$161,2,0),0)</f>
        <v>0</v>
      </c>
      <c r="U242" s="111">
        <f>IFERROR(VLOOKUP($B242,'RoC9'!$A$1:$B$161,2,0),0)</f>
        <v>0</v>
      </c>
      <c r="V242" s="112">
        <f>IFERROR(VLOOKUP(U242,'RoC9'!$B$1:$C$161,2,0),0)</f>
        <v>0</v>
      </c>
      <c r="W242" s="111">
        <f>IFERROR(VLOOKUP($B242,'RoC10'!$A$1:$B$161,2,0),0)</f>
        <v>0</v>
      </c>
      <c r="X242" s="112">
        <f>IFERROR(VLOOKUP(W242,'RoC10'!$B$1:$C$161,2,0),0)</f>
        <v>0</v>
      </c>
      <c r="Y242" s="111">
        <f>IFERROR(VLOOKUP($B242,'RoC11'!$A$1:$B$161,2,0),0)</f>
        <v>0</v>
      </c>
      <c r="Z242" s="112">
        <f>IFERROR(VLOOKUP(Y242,'RoC11'!$B$1:$C$161,2,0),0)</f>
        <v>0</v>
      </c>
      <c r="AA242" s="55">
        <f>IFERROR(VLOOKUP($B242,'RoC12'!$A$1:$B$161,2,0),0)</f>
        <v>0</v>
      </c>
      <c r="AB242" s="58">
        <f>IFERROR(VLOOKUP(AA242,'RoC12'!$B$1:$C$161,2,0),0)</f>
        <v>0</v>
      </c>
      <c r="AC242" s="55">
        <f>IFERROR(VLOOKUP($B242,'RoC13'!$A$1:$B$161,2,0),0)</f>
        <v>0</v>
      </c>
      <c r="AD242" s="58">
        <f>IFERROR(VLOOKUP(AC242,'RoC13'!$B$1:$C$161,2,0),0)</f>
        <v>0</v>
      </c>
      <c r="AE242" s="33"/>
      <c r="AF242" s="51">
        <f t="shared" si="3"/>
        <v>0</v>
      </c>
      <c r="AG242" s="112">
        <f>IFERROR(VLOOKUP($AE242,'RoC1'!$A$1:$C$160,3,0),0)</f>
        <v>0</v>
      </c>
      <c r="AH242" s="112">
        <f>IFERROR(VLOOKUP($AE242,'RoC2'!$A$1:$C$160,3,0),0)</f>
        <v>0</v>
      </c>
      <c r="AI242" s="112">
        <f>IFERROR(VLOOKUP($AE242,'RoC3'!$A$1:$C$160,3,0),0)</f>
        <v>0</v>
      </c>
      <c r="AJ242" s="112">
        <f>IFERROR(VLOOKUP($AE242,'RoC4'!$A$1:$C$160,3,0),0)</f>
        <v>0</v>
      </c>
      <c r="AK242" s="112">
        <f>IFERROR(VLOOKUP($AE242,'RoC5'!$A$1:$C$160,3,0),0)</f>
        <v>0</v>
      </c>
      <c r="AL242" s="112">
        <f>IFERROR(VLOOKUP($AE242,'RoC6'!$A$1:$C$160,3,0),0)</f>
        <v>0</v>
      </c>
      <c r="AM242" s="112">
        <f>IFERROR(VLOOKUP($AE242,'RoC7'!$A$1:$C$160,3,0),0)</f>
        <v>0</v>
      </c>
      <c r="AN242" s="112">
        <f>IFERROR(VLOOKUP($AE242,'RoC8'!$A$1:$C$160,3,0),0)</f>
        <v>0</v>
      </c>
      <c r="AO242" s="112">
        <f>IFERROR(VLOOKUP($AE242,'RoC9'!$A$1:$C$160,3,0),0)</f>
        <v>0</v>
      </c>
      <c r="AP242" s="112">
        <f>IFERROR(VLOOKUP($AE242,'RoC10'!$A$1:$C$160,3,0),0)</f>
        <v>0</v>
      </c>
      <c r="AQ242" s="112">
        <f>IFERROR(VLOOKUP($AE242,'RoC11'!$A$1:$C$160,3,0),0)</f>
        <v>0</v>
      </c>
      <c r="AR242" s="58">
        <f>IFERROR(VLOOKUP($AE242,'RoC12'!$A$1:$C$160,3,0),0)</f>
        <v>0</v>
      </c>
      <c r="AS242" s="58">
        <f>IFERROR(VLOOKUP($AE242,'RoC13'!$A$1:$C$160,3,0),0)</f>
        <v>0</v>
      </c>
    </row>
    <row r="243" ht="15.75" customHeight="1">
      <c r="A243" s="41">
        <f t="shared" si="1"/>
        <v>242</v>
      </c>
      <c r="B243" s="33"/>
      <c r="C243" s="51">
        <v>0.0</v>
      </c>
      <c r="D243" s="110"/>
      <c r="E243" s="111" t="str">
        <f>IFERROR(VLOOKUP($B243,'RoC1'!$A$1:$B$160,2,0),"0")</f>
        <v>0</v>
      </c>
      <c r="F243" s="112">
        <f>IFERROR(VLOOKUP(E243,'RoC1'!$B$1:$C$160,2,0),0)</f>
        <v>0</v>
      </c>
      <c r="G243" s="111" t="str">
        <f>IFERROR(VLOOKUP($B243,'RoC2'!$A$1:$B$161,2,0),"0")</f>
        <v>0</v>
      </c>
      <c r="H243" s="112">
        <f>IFERROR(VLOOKUP(G243,'RoC2'!$B$1:$C$161,2,0),0)</f>
        <v>0</v>
      </c>
      <c r="I243" s="111">
        <f>IFERROR(VLOOKUP($B243,'RoC3'!$A$1:$B$161,2,0),0)</f>
        <v>0</v>
      </c>
      <c r="J243" s="112">
        <f>IFERROR(VLOOKUP(I243,'RoC3'!$B$1:$C$161,2,0),0)</f>
        <v>0</v>
      </c>
      <c r="K243" s="111">
        <f>IFERROR(VLOOKUP($B243,'RoC4'!$A$1:$B$161,2,0),0)</f>
        <v>0</v>
      </c>
      <c r="L243" s="112">
        <f>IFERROR(VLOOKUP(K243,'RoC4'!$B$1:$C$161,2,0),0)</f>
        <v>0</v>
      </c>
      <c r="M243" s="111">
        <f>IFERROR(VLOOKUP($B243,'RoC5'!$A$1:$B$161,2,0),0)</f>
        <v>0</v>
      </c>
      <c r="N243" s="112">
        <f>IFERROR(VLOOKUP(M243,'RoC5'!$B$1:$C$161,2,0),0)</f>
        <v>0</v>
      </c>
      <c r="O243" s="111">
        <f>IFERROR(VLOOKUP($B243,'RoC6'!$A$1:$B$161,2,0),0)</f>
        <v>0</v>
      </c>
      <c r="P243" s="112">
        <f>IFERROR(VLOOKUP(O243,'RoC6'!$B$1:$C$161,2,0),0)</f>
        <v>0</v>
      </c>
      <c r="Q243" s="111">
        <f>IFERROR(VLOOKUP($B243,'RoC7'!$A$1:$B$161,2,0),0)</f>
        <v>0</v>
      </c>
      <c r="R243" s="112">
        <f>IFERROR(VLOOKUP(Q243,'RoC7'!$B$1:$C$161,2,0),0)</f>
        <v>0</v>
      </c>
      <c r="S243" s="111">
        <f>IFERROR(VLOOKUP($B243,'RoC8'!$A$1:$B$161,2,0),0)</f>
        <v>0</v>
      </c>
      <c r="T243" s="112">
        <f>IFERROR(VLOOKUP(S243,'RoC8'!$B$1:$C$161,2,0),0)</f>
        <v>0</v>
      </c>
      <c r="U243" s="111">
        <f>IFERROR(VLOOKUP($B243,'RoC9'!$A$1:$B$161,2,0),0)</f>
        <v>0</v>
      </c>
      <c r="V243" s="112">
        <f>IFERROR(VLOOKUP(U243,'RoC9'!$B$1:$C$161,2,0),0)</f>
        <v>0</v>
      </c>
      <c r="W243" s="111">
        <f>IFERROR(VLOOKUP($B243,'RoC10'!$A$1:$B$161,2,0),0)</f>
        <v>0</v>
      </c>
      <c r="X243" s="112">
        <f>IFERROR(VLOOKUP(W243,'RoC10'!$B$1:$C$161,2,0),0)</f>
        <v>0</v>
      </c>
      <c r="Y243" s="111">
        <f>IFERROR(VLOOKUP($B243,'RoC11'!$A$1:$B$161,2,0),0)</f>
        <v>0</v>
      </c>
      <c r="Z243" s="112">
        <f>IFERROR(VLOOKUP(Y243,'RoC11'!$B$1:$C$161,2,0),0)</f>
        <v>0</v>
      </c>
      <c r="AA243" s="55">
        <f>IFERROR(VLOOKUP($B243,'RoC12'!$A$1:$B$161,2,0),0)</f>
        <v>0</v>
      </c>
      <c r="AB243" s="58">
        <f>IFERROR(VLOOKUP(AA243,'RoC12'!$B$1:$C$161,2,0),0)</f>
        <v>0</v>
      </c>
      <c r="AC243" s="55">
        <f>IFERROR(VLOOKUP($B243,'RoC13'!$A$1:$B$161,2,0),0)</f>
        <v>0</v>
      </c>
      <c r="AD243" s="58">
        <f>IFERROR(VLOOKUP(AC243,'RoC13'!$B$1:$C$161,2,0),0)</f>
        <v>0</v>
      </c>
      <c r="AE243" s="33"/>
      <c r="AF243" s="51">
        <f t="shared" si="3"/>
        <v>0</v>
      </c>
      <c r="AG243" s="112">
        <f>IFERROR(VLOOKUP($AE243,'RoC1'!$A$1:$C$160,3,0),0)</f>
        <v>0</v>
      </c>
      <c r="AH243" s="112">
        <f>IFERROR(VLOOKUP($AE243,'RoC2'!$A$1:$C$160,3,0),0)</f>
        <v>0</v>
      </c>
      <c r="AI243" s="112">
        <f>IFERROR(VLOOKUP($AE243,'RoC3'!$A$1:$C$160,3,0),0)</f>
        <v>0</v>
      </c>
      <c r="AJ243" s="112">
        <f>IFERROR(VLOOKUP($AE243,'RoC4'!$A$1:$C$160,3,0),0)</f>
        <v>0</v>
      </c>
      <c r="AK243" s="112">
        <f>IFERROR(VLOOKUP($AE243,'RoC5'!$A$1:$C$160,3,0),0)</f>
        <v>0</v>
      </c>
      <c r="AL243" s="112">
        <f>IFERROR(VLOOKUP($AE243,'RoC6'!$A$1:$C$160,3,0),0)</f>
        <v>0</v>
      </c>
      <c r="AM243" s="112">
        <f>IFERROR(VLOOKUP($AE243,'RoC7'!$A$1:$C$160,3,0),0)</f>
        <v>0</v>
      </c>
      <c r="AN243" s="112">
        <f>IFERROR(VLOOKUP($AE243,'RoC8'!$A$1:$C$160,3,0),0)</f>
        <v>0</v>
      </c>
      <c r="AO243" s="112">
        <f>IFERROR(VLOOKUP($AE243,'RoC9'!$A$1:$C$160,3,0),0)</f>
        <v>0</v>
      </c>
      <c r="AP243" s="112">
        <f>IFERROR(VLOOKUP($AE243,'RoC10'!$A$1:$C$160,3,0),0)</f>
        <v>0</v>
      </c>
      <c r="AQ243" s="112">
        <f>IFERROR(VLOOKUP($AE243,'RoC11'!$A$1:$C$160,3,0),0)</f>
        <v>0</v>
      </c>
      <c r="AR243" s="58">
        <f>IFERROR(VLOOKUP($AE243,'RoC12'!$A$1:$C$160,3,0),0)</f>
        <v>0</v>
      </c>
      <c r="AS243" s="58">
        <f>IFERROR(VLOOKUP($AE243,'RoC13'!$A$1:$C$160,3,0),0)</f>
        <v>0</v>
      </c>
    </row>
    <row r="244" ht="15.75" customHeight="1">
      <c r="A244" s="41">
        <f t="shared" si="1"/>
        <v>243</v>
      </c>
      <c r="B244" s="33"/>
      <c r="C244" s="51">
        <v>0.0</v>
      </c>
      <c r="D244" s="110"/>
      <c r="E244" s="111" t="str">
        <f>IFERROR(VLOOKUP($B244,'RoC1'!$A$1:$B$160,2,0),"0")</f>
        <v>0</v>
      </c>
      <c r="F244" s="112">
        <f>IFERROR(VLOOKUP(E244,'RoC1'!$B$1:$C$160,2,0),0)</f>
        <v>0</v>
      </c>
      <c r="G244" s="111" t="str">
        <f>IFERROR(VLOOKUP($B244,'RoC2'!$A$1:$B$161,2,0),"0")</f>
        <v>0</v>
      </c>
      <c r="H244" s="112">
        <f>IFERROR(VLOOKUP(G244,'RoC2'!$B$1:$C$161,2,0),0)</f>
        <v>0</v>
      </c>
      <c r="I244" s="111">
        <f>IFERROR(VLOOKUP($B244,'RoC3'!$A$1:$B$161,2,0),0)</f>
        <v>0</v>
      </c>
      <c r="J244" s="112">
        <f>IFERROR(VLOOKUP(I244,'RoC3'!$B$1:$C$161,2,0),0)</f>
        <v>0</v>
      </c>
      <c r="K244" s="111">
        <f>IFERROR(VLOOKUP($B244,'RoC4'!$A$1:$B$161,2,0),0)</f>
        <v>0</v>
      </c>
      <c r="L244" s="112">
        <f>IFERROR(VLOOKUP(K244,'RoC4'!$B$1:$C$161,2,0),0)</f>
        <v>0</v>
      </c>
      <c r="M244" s="111">
        <f>IFERROR(VLOOKUP($B244,'RoC5'!$A$1:$B$161,2,0),0)</f>
        <v>0</v>
      </c>
      <c r="N244" s="112">
        <f>IFERROR(VLOOKUP(M244,'RoC5'!$B$1:$C$161,2,0),0)</f>
        <v>0</v>
      </c>
      <c r="O244" s="111">
        <f>IFERROR(VLOOKUP($B244,'RoC6'!$A$1:$B$161,2,0),0)</f>
        <v>0</v>
      </c>
      <c r="P244" s="112">
        <f>IFERROR(VLOOKUP(O244,'RoC6'!$B$1:$C$161,2,0),0)</f>
        <v>0</v>
      </c>
      <c r="Q244" s="111">
        <f>IFERROR(VLOOKUP($B244,'RoC7'!$A$1:$B$161,2,0),0)</f>
        <v>0</v>
      </c>
      <c r="R244" s="112">
        <f>IFERROR(VLOOKUP(Q244,'RoC7'!$B$1:$C$161,2,0),0)</f>
        <v>0</v>
      </c>
      <c r="S244" s="111">
        <f>IFERROR(VLOOKUP($B244,'RoC8'!$A$1:$B$161,2,0),0)</f>
        <v>0</v>
      </c>
      <c r="T244" s="112">
        <f>IFERROR(VLOOKUP(S244,'RoC8'!$B$1:$C$161,2,0),0)</f>
        <v>0</v>
      </c>
      <c r="U244" s="111">
        <f>IFERROR(VLOOKUP($B244,'RoC9'!$A$1:$B$161,2,0),0)</f>
        <v>0</v>
      </c>
      <c r="V244" s="112">
        <f>IFERROR(VLOOKUP(U244,'RoC9'!$B$1:$C$161,2,0),0)</f>
        <v>0</v>
      </c>
      <c r="W244" s="111">
        <f>IFERROR(VLOOKUP($B244,'RoC10'!$A$1:$B$161,2,0),0)</f>
        <v>0</v>
      </c>
      <c r="X244" s="112">
        <f>IFERROR(VLOOKUP(W244,'RoC10'!$B$1:$C$161,2,0),0)</f>
        <v>0</v>
      </c>
      <c r="Y244" s="111">
        <f>IFERROR(VLOOKUP($B244,'RoC11'!$A$1:$B$161,2,0),0)</f>
        <v>0</v>
      </c>
      <c r="Z244" s="112">
        <f>IFERROR(VLOOKUP(Y244,'RoC11'!$B$1:$C$161,2,0),0)</f>
        <v>0</v>
      </c>
      <c r="AA244" s="55">
        <f>IFERROR(VLOOKUP($B244,'RoC12'!$A$1:$B$161,2,0),0)</f>
        <v>0</v>
      </c>
      <c r="AB244" s="58">
        <f>IFERROR(VLOOKUP(AA244,'RoC12'!$B$1:$C$161,2,0),0)</f>
        <v>0</v>
      </c>
      <c r="AC244" s="55">
        <f>IFERROR(VLOOKUP($B244,'RoC13'!$A$1:$B$161,2,0),0)</f>
        <v>0</v>
      </c>
      <c r="AD244" s="58">
        <f>IFERROR(VLOOKUP(AC244,'RoC13'!$B$1:$C$161,2,0),0)</f>
        <v>0</v>
      </c>
      <c r="AE244" s="33"/>
      <c r="AF244" s="51">
        <f t="shared" si="3"/>
        <v>0</v>
      </c>
      <c r="AG244" s="112">
        <f>IFERROR(VLOOKUP($AE244,'RoC1'!$A$1:$C$160,3,0),0)</f>
        <v>0</v>
      </c>
      <c r="AH244" s="112">
        <f>IFERROR(VLOOKUP($AE244,'RoC2'!$A$1:$C$160,3,0),0)</f>
        <v>0</v>
      </c>
      <c r="AI244" s="112">
        <f>IFERROR(VLOOKUP($AE244,'RoC3'!$A$1:$C$160,3,0),0)</f>
        <v>0</v>
      </c>
      <c r="AJ244" s="112">
        <f>IFERROR(VLOOKUP($AE244,'RoC4'!$A$1:$C$160,3,0),0)</f>
        <v>0</v>
      </c>
      <c r="AK244" s="112">
        <f>IFERROR(VLOOKUP($AE244,'RoC5'!$A$1:$C$160,3,0),0)</f>
        <v>0</v>
      </c>
      <c r="AL244" s="112">
        <f>IFERROR(VLOOKUP($AE244,'RoC6'!$A$1:$C$160,3,0),0)</f>
        <v>0</v>
      </c>
      <c r="AM244" s="112">
        <f>IFERROR(VLOOKUP($AE244,'RoC7'!$A$1:$C$160,3,0),0)</f>
        <v>0</v>
      </c>
      <c r="AN244" s="112">
        <f>IFERROR(VLOOKUP($AE244,'RoC8'!$A$1:$C$160,3,0),0)</f>
        <v>0</v>
      </c>
      <c r="AO244" s="112">
        <f>IFERROR(VLOOKUP($AE244,'RoC9'!$A$1:$C$160,3,0),0)</f>
        <v>0</v>
      </c>
      <c r="AP244" s="112">
        <f>IFERROR(VLOOKUP($AE244,'RoC10'!$A$1:$C$160,3,0),0)</f>
        <v>0</v>
      </c>
      <c r="AQ244" s="112">
        <f>IFERROR(VLOOKUP($AE244,'RoC11'!$A$1:$C$160,3,0),0)</f>
        <v>0</v>
      </c>
      <c r="AR244" s="58">
        <f>IFERROR(VLOOKUP($AE244,'RoC12'!$A$1:$C$160,3,0),0)</f>
        <v>0</v>
      </c>
      <c r="AS244" s="58">
        <f>IFERROR(VLOOKUP($AE244,'RoC13'!$A$1:$C$160,3,0),0)</f>
        <v>0</v>
      </c>
    </row>
    <row r="245" ht="15.75" customHeight="1">
      <c r="A245" s="41">
        <f t="shared" si="1"/>
        <v>244</v>
      </c>
      <c r="B245" s="33"/>
      <c r="C245" s="51">
        <v>0.0</v>
      </c>
      <c r="D245" s="110"/>
      <c r="E245" s="111" t="str">
        <f>IFERROR(VLOOKUP($B245,'RoC1'!$A$1:$B$160,2,0),"0")</f>
        <v>0</v>
      </c>
      <c r="F245" s="112">
        <f>IFERROR(VLOOKUP(E245,'RoC1'!$B$1:$C$160,2,0),0)</f>
        <v>0</v>
      </c>
      <c r="G245" s="111" t="str">
        <f>IFERROR(VLOOKUP($B245,'RoC2'!$A$1:$B$161,2,0),"0")</f>
        <v>0</v>
      </c>
      <c r="H245" s="112">
        <f>IFERROR(VLOOKUP(G245,'RoC2'!$B$1:$C$161,2,0),0)</f>
        <v>0</v>
      </c>
      <c r="I245" s="111">
        <f>IFERROR(VLOOKUP($B245,'RoC3'!$A$1:$B$161,2,0),0)</f>
        <v>0</v>
      </c>
      <c r="J245" s="112">
        <f>IFERROR(VLOOKUP(I245,'RoC3'!$B$1:$C$161,2,0),0)</f>
        <v>0</v>
      </c>
      <c r="K245" s="111">
        <f>IFERROR(VLOOKUP($B245,'RoC4'!$A$1:$B$161,2,0),0)</f>
        <v>0</v>
      </c>
      <c r="L245" s="112">
        <f>IFERROR(VLOOKUP(K245,'RoC4'!$B$1:$C$161,2,0),0)</f>
        <v>0</v>
      </c>
      <c r="M245" s="111">
        <f>IFERROR(VLOOKUP($B245,'RoC5'!$A$1:$B$161,2,0),0)</f>
        <v>0</v>
      </c>
      <c r="N245" s="112">
        <f>IFERROR(VLOOKUP(M245,'RoC5'!$B$1:$C$161,2,0),0)</f>
        <v>0</v>
      </c>
      <c r="O245" s="111">
        <f>IFERROR(VLOOKUP($B245,'RoC6'!$A$1:$B$161,2,0),0)</f>
        <v>0</v>
      </c>
      <c r="P245" s="112">
        <f>IFERROR(VLOOKUP(O245,'RoC6'!$B$1:$C$161,2,0),0)</f>
        <v>0</v>
      </c>
      <c r="Q245" s="111">
        <f>IFERROR(VLOOKUP($B245,'RoC7'!$A$1:$B$161,2,0),0)</f>
        <v>0</v>
      </c>
      <c r="R245" s="112">
        <f>IFERROR(VLOOKUP(Q245,'RoC7'!$B$1:$C$161,2,0),0)</f>
        <v>0</v>
      </c>
      <c r="S245" s="111">
        <f>IFERROR(VLOOKUP($B245,'RoC8'!$A$1:$B$161,2,0),0)</f>
        <v>0</v>
      </c>
      <c r="T245" s="112">
        <f>IFERROR(VLOOKUP(S245,'RoC8'!$B$1:$C$161,2,0),0)</f>
        <v>0</v>
      </c>
      <c r="U245" s="111">
        <f>IFERROR(VLOOKUP($B245,'RoC9'!$A$1:$B$161,2,0),0)</f>
        <v>0</v>
      </c>
      <c r="V245" s="112">
        <f>IFERROR(VLOOKUP(U245,'RoC9'!$B$1:$C$161,2,0),0)</f>
        <v>0</v>
      </c>
      <c r="W245" s="111">
        <f>IFERROR(VLOOKUP($B245,'RoC10'!$A$1:$B$161,2,0),0)</f>
        <v>0</v>
      </c>
      <c r="X245" s="112">
        <f>IFERROR(VLOOKUP(W245,'RoC10'!$B$1:$C$161,2,0),0)</f>
        <v>0</v>
      </c>
      <c r="Y245" s="111">
        <f>IFERROR(VLOOKUP($B245,'RoC11'!$A$1:$B$161,2,0),0)</f>
        <v>0</v>
      </c>
      <c r="Z245" s="112">
        <f>IFERROR(VLOOKUP(Y245,'RoC11'!$B$1:$C$161,2,0),0)</f>
        <v>0</v>
      </c>
      <c r="AA245" s="55">
        <f>IFERROR(VLOOKUP($B245,'RoC12'!$A$1:$B$161,2,0),0)</f>
        <v>0</v>
      </c>
      <c r="AB245" s="58">
        <f>IFERROR(VLOOKUP(AA245,'RoC12'!$B$1:$C$161,2,0),0)</f>
        <v>0</v>
      </c>
      <c r="AC245" s="55">
        <f>IFERROR(VLOOKUP($B245,'RoC13'!$A$1:$B$161,2,0),0)</f>
        <v>0</v>
      </c>
      <c r="AD245" s="58">
        <f>IFERROR(VLOOKUP(AC245,'RoC13'!$B$1:$C$161,2,0),0)</f>
        <v>0</v>
      </c>
      <c r="AE245" s="33"/>
      <c r="AF245" s="51">
        <f t="shared" si="3"/>
        <v>0</v>
      </c>
      <c r="AG245" s="112">
        <f>IFERROR(VLOOKUP($AE245,'RoC1'!$A$1:$C$160,3,0),0)</f>
        <v>0</v>
      </c>
      <c r="AH245" s="112">
        <f>IFERROR(VLOOKUP($AE245,'RoC2'!$A$1:$C$160,3,0),0)</f>
        <v>0</v>
      </c>
      <c r="AI245" s="112">
        <f>IFERROR(VLOOKUP($AE245,'RoC3'!$A$1:$C$160,3,0),0)</f>
        <v>0</v>
      </c>
      <c r="AJ245" s="112">
        <f>IFERROR(VLOOKUP($AE245,'RoC4'!$A$1:$C$160,3,0),0)</f>
        <v>0</v>
      </c>
      <c r="AK245" s="112">
        <f>IFERROR(VLOOKUP($AE245,'RoC5'!$A$1:$C$160,3,0),0)</f>
        <v>0</v>
      </c>
      <c r="AL245" s="112">
        <f>IFERROR(VLOOKUP($AE245,'RoC6'!$A$1:$C$160,3,0),0)</f>
        <v>0</v>
      </c>
      <c r="AM245" s="112">
        <f>IFERROR(VLOOKUP($AE245,'RoC7'!$A$1:$C$160,3,0),0)</f>
        <v>0</v>
      </c>
      <c r="AN245" s="112">
        <f>IFERROR(VLOOKUP($AE245,'RoC8'!$A$1:$C$160,3,0),0)</f>
        <v>0</v>
      </c>
      <c r="AO245" s="112">
        <f>IFERROR(VLOOKUP($AE245,'RoC9'!$A$1:$C$160,3,0),0)</f>
        <v>0</v>
      </c>
      <c r="AP245" s="112">
        <f>IFERROR(VLOOKUP($AE245,'RoC10'!$A$1:$C$160,3,0),0)</f>
        <v>0</v>
      </c>
      <c r="AQ245" s="112">
        <f>IFERROR(VLOOKUP($AE245,'RoC11'!$A$1:$C$160,3,0),0)</f>
        <v>0</v>
      </c>
      <c r="AR245" s="58">
        <f>IFERROR(VLOOKUP($AE245,'RoC12'!$A$1:$C$160,3,0),0)</f>
        <v>0</v>
      </c>
      <c r="AS245" s="58">
        <f>IFERROR(VLOOKUP($AE245,'RoC13'!$A$1:$C$160,3,0),0)</f>
        <v>0</v>
      </c>
    </row>
    <row r="246" ht="15.75" customHeight="1">
      <c r="A246" s="41">
        <f t="shared" si="1"/>
        <v>245</v>
      </c>
      <c r="B246" s="33"/>
      <c r="C246" s="51">
        <v>0.0</v>
      </c>
      <c r="D246" s="110"/>
      <c r="E246" s="111" t="str">
        <f>IFERROR(VLOOKUP($B246,'RoC1'!$A$1:$B$160,2,0),"0")</f>
        <v>0</v>
      </c>
      <c r="F246" s="112">
        <f>IFERROR(VLOOKUP(E246,'RoC1'!$B$1:$C$160,2,0),0)</f>
        <v>0</v>
      </c>
      <c r="G246" s="111" t="str">
        <f>IFERROR(VLOOKUP($B246,'RoC2'!$A$1:$B$161,2,0),"0")</f>
        <v>0</v>
      </c>
      <c r="H246" s="112">
        <f>IFERROR(VLOOKUP(G246,'RoC2'!$B$1:$C$161,2,0),0)</f>
        <v>0</v>
      </c>
      <c r="I246" s="111">
        <f>IFERROR(VLOOKUP($B246,'RoC3'!$A$1:$B$161,2,0),0)</f>
        <v>0</v>
      </c>
      <c r="J246" s="112">
        <f>IFERROR(VLOOKUP(I246,'RoC3'!$B$1:$C$161,2,0),0)</f>
        <v>0</v>
      </c>
      <c r="K246" s="111">
        <f>IFERROR(VLOOKUP($B246,'RoC4'!$A$1:$B$161,2,0),0)</f>
        <v>0</v>
      </c>
      <c r="L246" s="112">
        <f>IFERROR(VLOOKUP(K246,'RoC4'!$B$1:$C$161,2,0),0)</f>
        <v>0</v>
      </c>
      <c r="M246" s="111">
        <f>IFERROR(VLOOKUP($B246,'RoC5'!$A$1:$B$161,2,0),0)</f>
        <v>0</v>
      </c>
      <c r="N246" s="112">
        <f>IFERROR(VLOOKUP(M246,'RoC5'!$B$1:$C$161,2,0),0)</f>
        <v>0</v>
      </c>
      <c r="O246" s="111">
        <f>IFERROR(VLOOKUP($B246,'RoC6'!$A$1:$B$161,2,0),0)</f>
        <v>0</v>
      </c>
      <c r="P246" s="112">
        <f>IFERROR(VLOOKUP(O246,'RoC6'!$B$1:$C$161,2,0),0)</f>
        <v>0</v>
      </c>
      <c r="Q246" s="111">
        <f>IFERROR(VLOOKUP($B246,'RoC7'!$A$1:$B$161,2,0),0)</f>
        <v>0</v>
      </c>
      <c r="R246" s="112">
        <f>IFERROR(VLOOKUP(Q246,'RoC7'!$B$1:$C$161,2,0),0)</f>
        <v>0</v>
      </c>
      <c r="S246" s="111">
        <f>IFERROR(VLOOKUP($B246,'RoC8'!$A$1:$B$161,2,0),0)</f>
        <v>0</v>
      </c>
      <c r="T246" s="112">
        <f>IFERROR(VLOOKUP(S246,'RoC8'!$B$1:$C$161,2,0),0)</f>
        <v>0</v>
      </c>
      <c r="U246" s="111">
        <f>IFERROR(VLOOKUP($B246,'RoC9'!$A$1:$B$161,2,0),0)</f>
        <v>0</v>
      </c>
      <c r="V246" s="112">
        <f>IFERROR(VLOOKUP(U246,'RoC9'!$B$1:$C$161,2,0),0)</f>
        <v>0</v>
      </c>
      <c r="W246" s="111">
        <f>IFERROR(VLOOKUP($B246,'RoC10'!$A$1:$B$161,2,0),0)</f>
        <v>0</v>
      </c>
      <c r="X246" s="112">
        <f>IFERROR(VLOOKUP(W246,'RoC10'!$B$1:$C$161,2,0),0)</f>
        <v>0</v>
      </c>
      <c r="Y246" s="111">
        <f>IFERROR(VLOOKUP($B246,'RoC11'!$A$1:$B$161,2,0),0)</f>
        <v>0</v>
      </c>
      <c r="Z246" s="112">
        <f>IFERROR(VLOOKUP(Y246,'RoC11'!$B$1:$C$161,2,0),0)</f>
        <v>0</v>
      </c>
      <c r="AA246" s="55">
        <f>IFERROR(VLOOKUP($B246,'RoC12'!$A$1:$B$161,2,0),0)</f>
        <v>0</v>
      </c>
      <c r="AB246" s="58">
        <f>IFERROR(VLOOKUP(AA246,'RoC12'!$B$1:$C$161,2,0),0)</f>
        <v>0</v>
      </c>
      <c r="AC246" s="55">
        <f>IFERROR(VLOOKUP($B246,'RoC13'!$A$1:$B$161,2,0),0)</f>
        <v>0</v>
      </c>
      <c r="AD246" s="58">
        <f>IFERROR(VLOOKUP(AC246,'RoC13'!$B$1:$C$161,2,0),0)</f>
        <v>0</v>
      </c>
      <c r="AE246" s="33"/>
      <c r="AF246" s="51">
        <f t="shared" si="3"/>
        <v>0</v>
      </c>
      <c r="AG246" s="112">
        <f>IFERROR(VLOOKUP($AE246,'RoC1'!$A$1:$C$160,3,0),0)</f>
        <v>0</v>
      </c>
      <c r="AH246" s="112">
        <f>IFERROR(VLOOKUP($AE246,'RoC2'!$A$1:$C$160,3,0),0)</f>
        <v>0</v>
      </c>
      <c r="AI246" s="112">
        <f>IFERROR(VLOOKUP($AE246,'RoC3'!$A$1:$C$160,3,0),0)</f>
        <v>0</v>
      </c>
      <c r="AJ246" s="112">
        <f>IFERROR(VLOOKUP($AE246,'RoC4'!$A$1:$C$160,3,0),0)</f>
        <v>0</v>
      </c>
      <c r="AK246" s="112">
        <f>IFERROR(VLOOKUP($AE246,'RoC5'!$A$1:$C$160,3,0),0)</f>
        <v>0</v>
      </c>
      <c r="AL246" s="112">
        <f>IFERROR(VLOOKUP($AE246,'RoC6'!$A$1:$C$160,3,0),0)</f>
        <v>0</v>
      </c>
      <c r="AM246" s="112">
        <f>IFERROR(VLOOKUP($AE246,'RoC7'!$A$1:$C$160,3,0),0)</f>
        <v>0</v>
      </c>
      <c r="AN246" s="112">
        <f>IFERROR(VLOOKUP($AE246,'RoC8'!$A$1:$C$160,3,0),0)</f>
        <v>0</v>
      </c>
      <c r="AO246" s="112">
        <f>IFERROR(VLOOKUP($AE246,'RoC9'!$A$1:$C$160,3,0),0)</f>
        <v>0</v>
      </c>
      <c r="AP246" s="112">
        <f>IFERROR(VLOOKUP($AE246,'RoC10'!$A$1:$C$160,3,0),0)</f>
        <v>0</v>
      </c>
      <c r="AQ246" s="112">
        <f>IFERROR(VLOOKUP($AE246,'RoC11'!$A$1:$C$160,3,0),0)</f>
        <v>0</v>
      </c>
      <c r="AR246" s="58">
        <f>IFERROR(VLOOKUP($AE246,'RoC12'!$A$1:$C$160,3,0),0)</f>
        <v>0</v>
      </c>
      <c r="AS246" s="58">
        <f>IFERROR(VLOOKUP($AE246,'RoC13'!$A$1:$C$160,3,0),0)</f>
        <v>0</v>
      </c>
    </row>
    <row r="247" ht="15.75" customHeight="1">
      <c r="A247" s="41">
        <f t="shared" si="1"/>
        <v>246</v>
      </c>
      <c r="B247" s="33"/>
      <c r="C247" s="51">
        <v>0.0</v>
      </c>
      <c r="D247" s="110"/>
      <c r="E247" s="111" t="str">
        <f>IFERROR(VLOOKUP($B247,'RoC1'!$A$1:$B$160,2,0),"0")</f>
        <v>0</v>
      </c>
      <c r="F247" s="112">
        <f>IFERROR(VLOOKUP(E247,'RoC1'!$B$1:$C$160,2,0),0)</f>
        <v>0</v>
      </c>
      <c r="G247" s="111" t="str">
        <f>IFERROR(VLOOKUP($B247,'RoC2'!$A$1:$B$161,2,0),"0")</f>
        <v>0</v>
      </c>
      <c r="H247" s="112">
        <f>IFERROR(VLOOKUP(G247,'RoC2'!$B$1:$C$161,2,0),0)</f>
        <v>0</v>
      </c>
      <c r="I247" s="111">
        <f>IFERROR(VLOOKUP($B247,'RoC3'!$A$1:$B$161,2,0),0)</f>
        <v>0</v>
      </c>
      <c r="J247" s="112">
        <f>IFERROR(VLOOKUP(I247,'RoC3'!$B$1:$C$161,2,0),0)</f>
        <v>0</v>
      </c>
      <c r="K247" s="111">
        <f>IFERROR(VLOOKUP($B247,'RoC4'!$A$1:$B$161,2,0),0)</f>
        <v>0</v>
      </c>
      <c r="L247" s="112">
        <f>IFERROR(VLOOKUP(K247,'RoC4'!$B$1:$C$161,2,0),0)</f>
        <v>0</v>
      </c>
      <c r="M247" s="111">
        <f>IFERROR(VLOOKUP($B247,'RoC5'!$A$1:$B$161,2,0),0)</f>
        <v>0</v>
      </c>
      <c r="N247" s="112">
        <f>IFERROR(VLOOKUP(M247,'RoC5'!$B$1:$C$161,2,0),0)</f>
        <v>0</v>
      </c>
      <c r="O247" s="111">
        <f>IFERROR(VLOOKUP($B247,'RoC6'!$A$1:$B$161,2,0),0)</f>
        <v>0</v>
      </c>
      <c r="P247" s="112">
        <f>IFERROR(VLOOKUP(O247,'RoC6'!$B$1:$C$161,2,0),0)</f>
        <v>0</v>
      </c>
      <c r="Q247" s="111">
        <f>IFERROR(VLOOKUP($B247,'RoC7'!$A$1:$B$161,2,0),0)</f>
        <v>0</v>
      </c>
      <c r="R247" s="112">
        <f>IFERROR(VLOOKUP(Q247,'RoC7'!$B$1:$C$161,2,0),0)</f>
        <v>0</v>
      </c>
      <c r="S247" s="111">
        <f>IFERROR(VLOOKUP($B247,'RoC8'!$A$1:$B$161,2,0),0)</f>
        <v>0</v>
      </c>
      <c r="T247" s="112">
        <f>IFERROR(VLOOKUP(S247,'RoC8'!$B$1:$C$161,2,0),0)</f>
        <v>0</v>
      </c>
      <c r="U247" s="111">
        <f>IFERROR(VLOOKUP($B247,'RoC9'!$A$1:$B$161,2,0),0)</f>
        <v>0</v>
      </c>
      <c r="V247" s="112">
        <f>IFERROR(VLOOKUP(U247,'RoC9'!$B$1:$C$161,2,0),0)</f>
        <v>0</v>
      </c>
      <c r="W247" s="111">
        <f>IFERROR(VLOOKUP($B247,'RoC10'!$A$1:$B$161,2,0),0)</f>
        <v>0</v>
      </c>
      <c r="X247" s="112">
        <f>IFERROR(VLOOKUP(W247,'RoC10'!$B$1:$C$161,2,0),0)</f>
        <v>0</v>
      </c>
      <c r="Y247" s="111">
        <f>IFERROR(VLOOKUP($B247,'RoC11'!$A$1:$B$161,2,0),0)</f>
        <v>0</v>
      </c>
      <c r="Z247" s="112">
        <f>IFERROR(VLOOKUP(Y247,'RoC11'!$B$1:$C$161,2,0),0)</f>
        <v>0</v>
      </c>
      <c r="AA247" s="55">
        <f>IFERROR(VLOOKUP($B247,'RoC12'!$A$1:$B$161,2,0),0)</f>
        <v>0</v>
      </c>
      <c r="AB247" s="58">
        <f>IFERROR(VLOOKUP(AA247,'RoC12'!$B$1:$C$161,2,0),0)</f>
        <v>0</v>
      </c>
      <c r="AC247" s="55">
        <f>IFERROR(VLOOKUP($B247,'RoC13'!$A$1:$B$161,2,0),0)</f>
        <v>0</v>
      </c>
      <c r="AD247" s="58">
        <f>IFERROR(VLOOKUP(AC247,'RoC13'!$B$1:$C$161,2,0),0)</f>
        <v>0</v>
      </c>
      <c r="AE247" s="33"/>
      <c r="AF247" s="51">
        <f t="shared" si="3"/>
        <v>0</v>
      </c>
      <c r="AG247" s="112">
        <f>IFERROR(VLOOKUP($AE247,'RoC1'!$A$1:$C$160,3,0),0)</f>
        <v>0</v>
      </c>
      <c r="AH247" s="112">
        <f>IFERROR(VLOOKUP($AE247,'RoC2'!$A$1:$C$160,3,0),0)</f>
        <v>0</v>
      </c>
      <c r="AI247" s="112">
        <f>IFERROR(VLOOKUP($AE247,'RoC3'!$A$1:$C$160,3,0),0)</f>
        <v>0</v>
      </c>
      <c r="AJ247" s="112">
        <f>IFERROR(VLOOKUP($AE247,'RoC4'!$A$1:$C$160,3,0),0)</f>
        <v>0</v>
      </c>
      <c r="AK247" s="112">
        <f>IFERROR(VLOOKUP($AE247,'RoC5'!$A$1:$C$160,3,0),0)</f>
        <v>0</v>
      </c>
      <c r="AL247" s="112">
        <f>IFERROR(VLOOKUP($AE247,'RoC6'!$A$1:$C$160,3,0),0)</f>
        <v>0</v>
      </c>
      <c r="AM247" s="112">
        <f>IFERROR(VLOOKUP($AE247,'RoC7'!$A$1:$C$160,3,0),0)</f>
        <v>0</v>
      </c>
      <c r="AN247" s="112">
        <f>IFERROR(VLOOKUP($AE247,'RoC8'!$A$1:$C$160,3,0),0)</f>
        <v>0</v>
      </c>
      <c r="AO247" s="112">
        <f>IFERROR(VLOOKUP($AE247,'RoC9'!$A$1:$C$160,3,0),0)</f>
        <v>0</v>
      </c>
      <c r="AP247" s="112">
        <f>IFERROR(VLOOKUP($AE247,'RoC10'!$A$1:$C$160,3,0),0)</f>
        <v>0</v>
      </c>
      <c r="AQ247" s="112">
        <f>IFERROR(VLOOKUP($AE247,'RoC11'!$A$1:$C$160,3,0),0)</f>
        <v>0</v>
      </c>
      <c r="AR247" s="58">
        <f>IFERROR(VLOOKUP($AE247,'RoC12'!$A$1:$C$160,3,0),0)</f>
        <v>0</v>
      </c>
      <c r="AS247" s="58">
        <f>IFERROR(VLOOKUP($AE247,'RoC13'!$A$1:$C$160,3,0),0)</f>
        <v>0</v>
      </c>
    </row>
    <row r="248" ht="15.75" customHeight="1">
      <c r="A248" s="41">
        <f t="shared" si="1"/>
        <v>247</v>
      </c>
      <c r="B248" s="33"/>
      <c r="C248" s="51">
        <v>0.0</v>
      </c>
      <c r="D248" s="110"/>
      <c r="E248" s="111" t="str">
        <f>IFERROR(VLOOKUP($B248,'RoC1'!$A$1:$B$160,2,0),"0")</f>
        <v>0</v>
      </c>
      <c r="F248" s="112">
        <f>IFERROR(VLOOKUP(E248,'RoC1'!$B$1:$C$160,2,0),0)</f>
        <v>0</v>
      </c>
      <c r="G248" s="111" t="str">
        <f>IFERROR(VLOOKUP($B248,'RoC2'!$A$1:$B$161,2,0),"0")</f>
        <v>0</v>
      </c>
      <c r="H248" s="112">
        <f>IFERROR(VLOOKUP(G248,'RoC2'!$B$1:$C$161,2,0),0)</f>
        <v>0</v>
      </c>
      <c r="I248" s="111">
        <f>IFERROR(VLOOKUP($B248,'RoC3'!$A$1:$B$161,2,0),0)</f>
        <v>0</v>
      </c>
      <c r="J248" s="112">
        <f>IFERROR(VLOOKUP(I248,'RoC3'!$B$1:$C$161,2,0),0)</f>
        <v>0</v>
      </c>
      <c r="K248" s="111">
        <f>IFERROR(VLOOKUP($B248,'RoC4'!$A$1:$B$161,2,0),0)</f>
        <v>0</v>
      </c>
      <c r="L248" s="112">
        <f>IFERROR(VLOOKUP(K248,'RoC4'!$B$1:$C$161,2,0),0)</f>
        <v>0</v>
      </c>
      <c r="M248" s="111">
        <f>IFERROR(VLOOKUP($B248,'RoC5'!$A$1:$B$161,2,0),0)</f>
        <v>0</v>
      </c>
      <c r="N248" s="112">
        <f>IFERROR(VLOOKUP(M248,'RoC5'!$B$1:$C$161,2,0),0)</f>
        <v>0</v>
      </c>
      <c r="O248" s="111">
        <f>IFERROR(VLOOKUP($B248,'RoC6'!$A$1:$B$161,2,0),0)</f>
        <v>0</v>
      </c>
      <c r="P248" s="112">
        <f>IFERROR(VLOOKUP(O248,'RoC6'!$B$1:$C$161,2,0),0)</f>
        <v>0</v>
      </c>
      <c r="Q248" s="111">
        <f>IFERROR(VLOOKUP($B248,'RoC7'!$A$1:$B$161,2,0),0)</f>
        <v>0</v>
      </c>
      <c r="R248" s="112">
        <f>IFERROR(VLOOKUP(Q248,'RoC7'!$B$1:$C$161,2,0),0)</f>
        <v>0</v>
      </c>
      <c r="S248" s="111">
        <f>IFERROR(VLOOKUP($B248,'RoC8'!$A$1:$B$161,2,0),0)</f>
        <v>0</v>
      </c>
      <c r="T248" s="112">
        <f>IFERROR(VLOOKUP(S248,'RoC8'!$B$1:$C$161,2,0),0)</f>
        <v>0</v>
      </c>
      <c r="U248" s="111">
        <f>IFERROR(VLOOKUP($B248,'RoC9'!$A$1:$B$161,2,0),0)</f>
        <v>0</v>
      </c>
      <c r="V248" s="112">
        <f>IFERROR(VLOOKUP(U248,'RoC9'!$B$1:$C$161,2,0),0)</f>
        <v>0</v>
      </c>
      <c r="W248" s="111">
        <f>IFERROR(VLOOKUP($B248,'RoC10'!$A$1:$B$161,2,0),0)</f>
        <v>0</v>
      </c>
      <c r="X248" s="112">
        <f>IFERROR(VLOOKUP(W248,'RoC10'!$B$1:$C$161,2,0),0)</f>
        <v>0</v>
      </c>
      <c r="Y248" s="111">
        <f>IFERROR(VLOOKUP($B248,'RoC11'!$A$1:$B$161,2,0),0)</f>
        <v>0</v>
      </c>
      <c r="Z248" s="112">
        <f>IFERROR(VLOOKUP(Y248,'RoC11'!$B$1:$C$161,2,0),0)</f>
        <v>0</v>
      </c>
      <c r="AA248" s="55">
        <f>IFERROR(VLOOKUP($B248,'RoC12'!$A$1:$B$161,2,0),0)</f>
        <v>0</v>
      </c>
      <c r="AB248" s="58">
        <f>IFERROR(VLOOKUP(AA248,'RoC12'!$B$1:$C$161,2,0),0)</f>
        <v>0</v>
      </c>
      <c r="AC248" s="55">
        <f>IFERROR(VLOOKUP($B248,'RoC13'!$A$1:$B$161,2,0),0)</f>
        <v>0</v>
      </c>
      <c r="AD248" s="58">
        <f>IFERROR(VLOOKUP(AC248,'RoC13'!$B$1:$C$161,2,0),0)</f>
        <v>0</v>
      </c>
      <c r="AE248" s="33"/>
      <c r="AF248" s="51">
        <f t="shared" si="3"/>
        <v>0</v>
      </c>
      <c r="AG248" s="112">
        <f>IFERROR(VLOOKUP($AE248,'RoC1'!$A$1:$C$160,3,0),0)</f>
        <v>0</v>
      </c>
      <c r="AH248" s="112">
        <f>IFERROR(VLOOKUP($AE248,'RoC2'!$A$1:$C$160,3,0),0)</f>
        <v>0</v>
      </c>
      <c r="AI248" s="112">
        <f>IFERROR(VLOOKUP($AE248,'RoC3'!$A$1:$C$160,3,0),0)</f>
        <v>0</v>
      </c>
      <c r="AJ248" s="112">
        <f>IFERROR(VLOOKUP($AE248,'RoC4'!$A$1:$C$160,3,0),0)</f>
        <v>0</v>
      </c>
      <c r="AK248" s="112">
        <f>IFERROR(VLOOKUP($AE248,'RoC5'!$A$1:$C$160,3,0),0)</f>
        <v>0</v>
      </c>
      <c r="AL248" s="112">
        <f>IFERROR(VLOOKUP($AE248,'RoC6'!$A$1:$C$160,3,0),0)</f>
        <v>0</v>
      </c>
      <c r="AM248" s="112">
        <f>IFERROR(VLOOKUP($AE248,'RoC7'!$A$1:$C$160,3,0),0)</f>
        <v>0</v>
      </c>
      <c r="AN248" s="112">
        <f>IFERROR(VLOOKUP($AE248,'RoC8'!$A$1:$C$160,3,0),0)</f>
        <v>0</v>
      </c>
      <c r="AO248" s="112">
        <f>IFERROR(VLOOKUP($AE248,'RoC9'!$A$1:$C$160,3,0),0)</f>
        <v>0</v>
      </c>
      <c r="AP248" s="112">
        <f>IFERROR(VLOOKUP($AE248,'RoC10'!$A$1:$C$160,3,0),0)</f>
        <v>0</v>
      </c>
      <c r="AQ248" s="112">
        <f>IFERROR(VLOOKUP($AE248,'RoC11'!$A$1:$C$160,3,0),0)</f>
        <v>0</v>
      </c>
      <c r="AR248" s="58">
        <f>IFERROR(VLOOKUP($AE248,'RoC12'!$A$1:$C$160,3,0),0)</f>
        <v>0</v>
      </c>
      <c r="AS248" s="58">
        <f>IFERROR(VLOOKUP($AE248,'RoC13'!$A$1:$C$160,3,0),0)</f>
        <v>0</v>
      </c>
    </row>
    <row r="249" ht="15.75" customHeight="1">
      <c r="A249" s="176">
        <v>248.0</v>
      </c>
      <c r="B249" s="33"/>
      <c r="C249" s="51">
        <v>0.0</v>
      </c>
      <c r="D249" s="110"/>
      <c r="E249" s="111" t="str">
        <f>IFERROR(VLOOKUP($B249,'RoC1'!$A$1:$B$160,2,0),"0")</f>
        <v>0</v>
      </c>
      <c r="F249" s="112">
        <f>IFERROR(VLOOKUP(E249,'RoC1'!$B$1:$C$160,2,0),0)</f>
        <v>0</v>
      </c>
      <c r="G249" s="111" t="str">
        <f>IFERROR(VLOOKUP($B249,'RoC2'!$A$1:$B$161,2,0),"0")</f>
        <v>0</v>
      </c>
      <c r="H249" s="112">
        <f>IFERROR(VLOOKUP(G249,'RoC2'!$B$1:$C$161,2,0),0)</f>
        <v>0</v>
      </c>
      <c r="I249" s="111">
        <f>IFERROR(VLOOKUP($B249,'RoC3'!$A$1:$B$161,2,0),0)</f>
        <v>0</v>
      </c>
      <c r="J249" s="112">
        <f>IFERROR(VLOOKUP(I249,'RoC3'!$B$1:$C$161,2,0),0)</f>
        <v>0</v>
      </c>
      <c r="K249" s="111">
        <f>IFERROR(VLOOKUP($B249,'RoC4'!$A$1:$B$161,2,0),0)</f>
        <v>0</v>
      </c>
      <c r="L249" s="112">
        <f>IFERROR(VLOOKUP(K249,'RoC4'!$B$1:$C$161,2,0),0)</f>
        <v>0</v>
      </c>
      <c r="M249" s="111">
        <f>IFERROR(VLOOKUP($B249,'RoC5'!$A$1:$B$161,2,0),0)</f>
        <v>0</v>
      </c>
      <c r="N249" s="112">
        <f>IFERROR(VLOOKUP(M249,'RoC5'!$B$1:$C$161,2,0),0)</f>
        <v>0</v>
      </c>
      <c r="O249" s="111">
        <f>IFERROR(VLOOKUP($B249,'RoC6'!$A$1:$B$161,2,0),0)</f>
        <v>0</v>
      </c>
      <c r="P249" s="112">
        <f>IFERROR(VLOOKUP(O249,'RoC6'!$B$1:$C$161,2,0),0)</f>
        <v>0</v>
      </c>
      <c r="Q249" s="111">
        <f>IFERROR(VLOOKUP($B249,'RoC7'!$A$1:$B$161,2,0),0)</f>
        <v>0</v>
      </c>
      <c r="R249" s="112">
        <f>IFERROR(VLOOKUP(Q249,'RoC7'!$B$1:$C$161,2,0),0)</f>
        <v>0</v>
      </c>
      <c r="S249" s="111">
        <f>IFERROR(VLOOKUP($B249,'RoC8'!$A$1:$B$161,2,0),0)</f>
        <v>0</v>
      </c>
      <c r="T249" s="112">
        <f>IFERROR(VLOOKUP(S249,'RoC8'!$B$1:$C$161,2,0),0)</f>
        <v>0</v>
      </c>
      <c r="U249" s="111">
        <f>IFERROR(VLOOKUP($B249,'RoC9'!$A$1:$B$161,2,0),0)</f>
        <v>0</v>
      </c>
      <c r="V249" s="112">
        <f>IFERROR(VLOOKUP(U249,'RoC9'!$B$1:$C$161,2,0),0)</f>
        <v>0</v>
      </c>
      <c r="W249" s="111">
        <f>IFERROR(VLOOKUP($B249,'RoC10'!$A$1:$B$161,2,0),0)</f>
        <v>0</v>
      </c>
      <c r="X249" s="112">
        <f>IFERROR(VLOOKUP(W249,'RoC10'!$B$1:$C$161,2,0),0)</f>
        <v>0</v>
      </c>
      <c r="Y249" s="111">
        <f>IFERROR(VLOOKUP($B249,'RoC11'!$A$1:$B$161,2,0),0)</f>
        <v>0</v>
      </c>
      <c r="Z249" s="112">
        <f>IFERROR(VLOOKUP(Y249,'RoC11'!$B$1:$C$161,2,0),0)</f>
        <v>0</v>
      </c>
      <c r="AA249" s="55">
        <f>IFERROR(VLOOKUP($B249,'RoC12'!$A$1:$B$161,2,0),0)</f>
        <v>0</v>
      </c>
      <c r="AB249" s="58">
        <f>IFERROR(VLOOKUP(AA249,'RoC12'!$B$1:$C$161,2,0),0)</f>
        <v>0</v>
      </c>
      <c r="AC249" s="55">
        <f>IFERROR(VLOOKUP($B249,'RoC13'!$A$1:$B$161,2,0),0)</f>
        <v>0</v>
      </c>
      <c r="AD249" s="58">
        <f>IFERROR(VLOOKUP(AC249,'RoC13'!$B$1:$C$161,2,0),0)</f>
        <v>0</v>
      </c>
      <c r="AE249" s="33"/>
      <c r="AF249" s="51">
        <f t="shared" si="3"/>
        <v>0</v>
      </c>
      <c r="AG249" s="112">
        <f>IFERROR(VLOOKUP($AE249,'RoC1'!$A$1:$C$160,3,0),0)</f>
        <v>0</v>
      </c>
      <c r="AH249" s="112">
        <f>IFERROR(VLOOKUP($AE249,'RoC2'!$A$1:$C$160,3,0),0)</f>
        <v>0</v>
      </c>
      <c r="AI249" s="112">
        <f>IFERROR(VLOOKUP($AE249,'RoC3'!$A$1:$C$160,3,0),0)</f>
        <v>0</v>
      </c>
      <c r="AJ249" s="112">
        <f>IFERROR(VLOOKUP($AE249,'RoC4'!$A$1:$C$160,3,0),0)</f>
        <v>0</v>
      </c>
      <c r="AK249" s="112">
        <f>IFERROR(VLOOKUP($AE249,'RoC5'!$A$1:$C$160,3,0),0)</f>
        <v>0</v>
      </c>
      <c r="AL249" s="112">
        <f>IFERROR(VLOOKUP($AE249,'RoC6'!$A$1:$C$160,3,0),0)</f>
        <v>0</v>
      </c>
      <c r="AM249" s="112">
        <f>IFERROR(VLOOKUP($AE249,'RoC7'!$A$1:$C$160,3,0),0)</f>
        <v>0</v>
      </c>
      <c r="AN249" s="112">
        <f>IFERROR(VLOOKUP($AE249,'RoC8'!$A$1:$C$160,3,0),0)</f>
        <v>0</v>
      </c>
      <c r="AO249" s="112">
        <f>IFERROR(VLOOKUP($AE249,'RoC9'!$A$1:$C$160,3,0),0)</f>
        <v>0</v>
      </c>
      <c r="AP249" s="112">
        <f>IFERROR(VLOOKUP($AE249,'RoC10'!$A$1:$C$160,3,0),0)</f>
        <v>0</v>
      </c>
      <c r="AQ249" s="112">
        <f>IFERROR(VLOOKUP($AE249,'RoC11'!$A$1:$C$160,3,0),0)</f>
        <v>0</v>
      </c>
      <c r="AR249" s="58">
        <f>IFERROR(VLOOKUP($AE249,'RoC12'!$A$1:$C$160,3,0),0)</f>
        <v>0</v>
      </c>
      <c r="AS249" s="58">
        <f>IFERROR(VLOOKUP($AE249,'RoC13'!$A$1:$C$160,3,0),0)</f>
        <v>0</v>
      </c>
    </row>
    <row r="250" ht="15.75" customHeight="1">
      <c r="A250" s="45">
        <v>249.0</v>
      </c>
      <c r="B250" s="33"/>
      <c r="C250" s="51">
        <v>0.0</v>
      </c>
      <c r="D250" s="110"/>
      <c r="E250" s="111" t="str">
        <f>IFERROR(VLOOKUP($B250,'RoC1'!$A$1:$B$160,2,0),"0")</f>
        <v>0</v>
      </c>
      <c r="F250" s="112">
        <f>IFERROR(VLOOKUP(E250,'RoC1'!$B$1:$C$160,2,0),0)</f>
        <v>0</v>
      </c>
      <c r="G250" s="111" t="str">
        <f>IFERROR(VLOOKUP($B250,'RoC2'!$A$1:$B$161,2,0),"0")</f>
        <v>0</v>
      </c>
      <c r="H250" s="112">
        <f>IFERROR(VLOOKUP(G250,'RoC2'!$B$1:$C$161,2,0),0)</f>
        <v>0</v>
      </c>
      <c r="I250" s="111">
        <f>IFERROR(VLOOKUP($B250,'RoC3'!$A$1:$B$161,2,0),0)</f>
        <v>0</v>
      </c>
      <c r="J250" s="112">
        <f>IFERROR(VLOOKUP(I250,'RoC3'!$B$1:$C$161,2,0),0)</f>
        <v>0</v>
      </c>
      <c r="K250" s="111">
        <f>IFERROR(VLOOKUP($B250,'RoC4'!$A$1:$B$161,2,0),0)</f>
        <v>0</v>
      </c>
      <c r="L250" s="112">
        <f>IFERROR(VLOOKUP(K250,'RoC4'!$B$1:$C$161,2,0),0)</f>
        <v>0</v>
      </c>
      <c r="M250" s="111">
        <f>IFERROR(VLOOKUP($B250,'RoC5'!$A$1:$B$161,2,0),0)</f>
        <v>0</v>
      </c>
      <c r="N250" s="112">
        <f>IFERROR(VLOOKUP(M250,'RoC5'!$B$1:$C$161,2,0),0)</f>
        <v>0</v>
      </c>
      <c r="O250" s="111">
        <f>IFERROR(VLOOKUP($B250,'RoC6'!$A$1:$B$161,2,0),0)</f>
        <v>0</v>
      </c>
      <c r="P250" s="112">
        <f>IFERROR(VLOOKUP(O250,'RoC6'!$B$1:$C$161,2,0),0)</f>
        <v>0</v>
      </c>
      <c r="Q250" s="111">
        <f>IFERROR(VLOOKUP($B250,'RoC7'!$A$1:$B$161,2,0),0)</f>
        <v>0</v>
      </c>
      <c r="R250" s="112">
        <f>IFERROR(VLOOKUP(Q250,'RoC7'!$B$1:$C$161,2,0),0)</f>
        <v>0</v>
      </c>
      <c r="S250" s="111">
        <f>IFERROR(VLOOKUP($B250,'RoC8'!$A$1:$B$161,2,0),0)</f>
        <v>0</v>
      </c>
      <c r="T250" s="112">
        <f>IFERROR(VLOOKUP(S250,'RoC8'!$B$1:$C$161,2,0),0)</f>
        <v>0</v>
      </c>
      <c r="U250" s="111">
        <f>IFERROR(VLOOKUP($B250,'RoC9'!$A$1:$B$161,2,0),0)</f>
        <v>0</v>
      </c>
      <c r="V250" s="112">
        <f>IFERROR(VLOOKUP(U250,'RoC9'!$B$1:$C$161,2,0),0)</f>
        <v>0</v>
      </c>
      <c r="W250" s="111">
        <f>IFERROR(VLOOKUP($B250,'RoC10'!$A$1:$B$161,2,0),0)</f>
        <v>0</v>
      </c>
      <c r="X250" s="112">
        <f>IFERROR(VLOOKUP(W250,'RoC10'!$B$1:$C$161,2,0),0)</f>
        <v>0</v>
      </c>
      <c r="Y250" s="111">
        <f>IFERROR(VLOOKUP($B250,'RoC11'!$A$1:$B$161,2,0),0)</f>
        <v>0</v>
      </c>
      <c r="Z250" s="112">
        <f>IFERROR(VLOOKUP(Y250,'RoC11'!$B$1:$C$161,2,0),0)</f>
        <v>0</v>
      </c>
      <c r="AA250" s="55">
        <f>IFERROR(VLOOKUP($B250,'RoC12'!$A$1:$B$161,2,0),0)</f>
        <v>0</v>
      </c>
      <c r="AB250" s="58">
        <f>IFERROR(VLOOKUP(AA250,'RoC12'!$B$1:$C$161,2,0),0)</f>
        <v>0</v>
      </c>
      <c r="AC250" s="55">
        <f>IFERROR(VLOOKUP($B250,'RoC13'!$A$1:$B$161,2,0),0)</f>
        <v>0</v>
      </c>
      <c r="AD250" s="58">
        <f>IFERROR(VLOOKUP(AC250,'RoC13'!$B$1:$C$161,2,0),0)</f>
        <v>0</v>
      </c>
      <c r="AE250" s="33"/>
      <c r="AF250" s="51">
        <f t="shared" si="3"/>
        <v>0</v>
      </c>
      <c r="AG250" s="112">
        <f>IFERROR(VLOOKUP($AE250,'RoC1'!$A$1:$C$160,3,0),0)</f>
        <v>0</v>
      </c>
      <c r="AH250" s="112">
        <f>IFERROR(VLOOKUP($AE250,'RoC2'!$A$1:$C$160,3,0),0)</f>
        <v>0</v>
      </c>
      <c r="AI250" s="112">
        <f>IFERROR(VLOOKUP($AE250,'RoC3'!$A$1:$C$160,3,0),0)</f>
        <v>0</v>
      </c>
      <c r="AJ250" s="112">
        <f>IFERROR(VLOOKUP($AE250,'RoC4'!$A$1:$C$160,3,0),0)</f>
        <v>0</v>
      </c>
      <c r="AK250" s="112">
        <f>IFERROR(VLOOKUP($AE250,'RoC5'!$A$1:$C$160,3,0),0)</f>
        <v>0</v>
      </c>
      <c r="AL250" s="112">
        <f>IFERROR(VLOOKUP($AE250,'RoC6'!$A$1:$C$160,3,0),0)</f>
        <v>0</v>
      </c>
      <c r="AM250" s="112">
        <f>IFERROR(VLOOKUP($AE250,'RoC7'!$A$1:$C$160,3,0),0)</f>
        <v>0</v>
      </c>
      <c r="AN250" s="112">
        <f>IFERROR(VLOOKUP($AE250,'RoC8'!$A$1:$C$160,3,0),0)</f>
        <v>0</v>
      </c>
      <c r="AO250" s="112">
        <f>IFERROR(VLOOKUP($AE250,'RoC9'!$A$1:$C$160,3,0),0)</f>
        <v>0</v>
      </c>
      <c r="AP250" s="112">
        <f>IFERROR(VLOOKUP($AE250,'RoC10'!$A$1:$C$160,3,0),0)</f>
        <v>0</v>
      </c>
      <c r="AQ250" s="112">
        <f>IFERROR(VLOOKUP($AE250,'RoC11'!$A$1:$C$160,3,0),0)</f>
        <v>0</v>
      </c>
      <c r="AR250" s="58">
        <f>IFERROR(VLOOKUP($AE250,'RoC12'!$A$1:$C$160,3,0),0)</f>
        <v>0</v>
      </c>
      <c r="AS250" s="58">
        <f>IFERROR(VLOOKUP($AE250,'RoC13'!$A$1:$C$160,3,0),0)</f>
        <v>0</v>
      </c>
    </row>
    <row r="251" ht="15.75" customHeight="1">
      <c r="A251" s="176">
        <v>250.0</v>
      </c>
      <c r="B251" s="33"/>
      <c r="C251" s="51">
        <v>0.0</v>
      </c>
      <c r="D251" s="110"/>
      <c r="E251" s="111" t="str">
        <f>IFERROR(VLOOKUP($B251,'RoC1'!$A$1:$B$160,2,0),"0")</f>
        <v>0</v>
      </c>
      <c r="F251" s="112">
        <f>IFERROR(VLOOKUP(E251,'RoC1'!$B$1:$C$160,2,0),0)</f>
        <v>0</v>
      </c>
      <c r="G251" s="111" t="str">
        <f>IFERROR(VLOOKUP($B251,'RoC2'!$A$1:$B$161,2,0),"0")</f>
        <v>0</v>
      </c>
      <c r="H251" s="112">
        <f>IFERROR(VLOOKUP(G251,'RoC2'!$B$1:$C$161,2,0),0)</f>
        <v>0</v>
      </c>
      <c r="I251" s="111">
        <f>IFERROR(VLOOKUP($B251,'RoC3'!$A$1:$B$161,2,0),0)</f>
        <v>0</v>
      </c>
      <c r="J251" s="112">
        <f>IFERROR(VLOOKUP(I251,'RoC3'!$B$1:$C$161,2,0),0)</f>
        <v>0</v>
      </c>
      <c r="K251" s="111">
        <f>IFERROR(VLOOKUP($B251,'RoC4'!$A$1:$B$161,2,0),0)</f>
        <v>0</v>
      </c>
      <c r="L251" s="112">
        <f>IFERROR(VLOOKUP(K251,'RoC4'!$B$1:$C$161,2,0),0)</f>
        <v>0</v>
      </c>
      <c r="M251" s="111">
        <f>IFERROR(VLOOKUP($B251,'RoC5'!$A$1:$B$161,2,0),0)</f>
        <v>0</v>
      </c>
      <c r="N251" s="112">
        <f>IFERROR(VLOOKUP(M251,'RoC5'!$B$1:$C$161,2,0),0)</f>
        <v>0</v>
      </c>
      <c r="O251" s="111">
        <f>IFERROR(VLOOKUP($B251,'RoC6'!$A$1:$B$161,2,0),0)</f>
        <v>0</v>
      </c>
      <c r="P251" s="112">
        <f>IFERROR(VLOOKUP(O251,'RoC6'!$B$1:$C$161,2,0),0)</f>
        <v>0</v>
      </c>
      <c r="Q251" s="111">
        <f>IFERROR(VLOOKUP($B251,'RoC7'!$A$1:$B$161,2,0),0)</f>
        <v>0</v>
      </c>
      <c r="R251" s="112">
        <f>IFERROR(VLOOKUP(Q251,'RoC7'!$B$1:$C$161,2,0),0)</f>
        <v>0</v>
      </c>
      <c r="S251" s="111">
        <f>IFERROR(VLOOKUP($B251,'RoC8'!$A$1:$B$161,2,0),0)</f>
        <v>0</v>
      </c>
      <c r="T251" s="112">
        <f>IFERROR(VLOOKUP(S251,'RoC8'!$B$1:$C$161,2,0),0)</f>
        <v>0</v>
      </c>
      <c r="U251" s="111">
        <f>IFERROR(VLOOKUP($B251,'RoC9'!$A$1:$B$161,2,0),0)</f>
        <v>0</v>
      </c>
      <c r="V251" s="112">
        <f>IFERROR(VLOOKUP(U251,'RoC9'!$B$1:$C$161,2,0),0)</f>
        <v>0</v>
      </c>
      <c r="W251" s="111">
        <f>IFERROR(VLOOKUP($B251,'RoC10'!$A$1:$B$161,2,0),0)</f>
        <v>0</v>
      </c>
      <c r="X251" s="112">
        <f>IFERROR(VLOOKUP(W251,'RoC10'!$B$1:$C$161,2,0),0)</f>
        <v>0</v>
      </c>
      <c r="Y251" s="111">
        <f>IFERROR(VLOOKUP($B251,'RoC11'!$A$1:$B$161,2,0),0)</f>
        <v>0</v>
      </c>
      <c r="Z251" s="112">
        <f>IFERROR(VLOOKUP(Y251,'RoC11'!$B$1:$C$161,2,0),0)</f>
        <v>0</v>
      </c>
      <c r="AA251" s="55">
        <f>IFERROR(VLOOKUP($B251,'RoC12'!$A$1:$B$161,2,0),0)</f>
        <v>0</v>
      </c>
      <c r="AB251" s="58">
        <f>IFERROR(VLOOKUP(AA251,'RoC12'!$B$1:$C$161,2,0),0)</f>
        <v>0</v>
      </c>
      <c r="AC251" s="55">
        <f>IFERROR(VLOOKUP($B251,'RoC13'!$A$1:$B$161,2,0),0)</f>
        <v>0</v>
      </c>
      <c r="AD251" s="58">
        <f>IFERROR(VLOOKUP(AC251,'RoC13'!$B$1:$C$161,2,0),0)</f>
        <v>0</v>
      </c>
      <c r="AE251" s="33"/>
      <c r="AF251" s="51">
        <f t="shared" si="3"/>
        <v>0</v>
      </c>
      <c r="AG251" s="112">
        <f>IFERROR(VLOOKUP($AE251,'RoC1'!$A$1:$C$160,3,0),0)</f>
        <v>0</v>
      </c>
      <c r="AH251" s="112">
        <f>IFERROR(VLOOKUP($AE251,'RoC2'!$A$1:$C$160,3,0),0)</f>
        <v>0</v>
      </c>
      <c r="AI251" s="112">
        <f>IFERROR(VLOOKUP($AE251,'RoC3'!$A$1:$C$160,3,0),0)</f>
        <v>0</v>
      </c>
      <c r="AJ251" s="112">
        <f>IFERROR(VLOOKUP($AE251,'RoC4'!$A$1:$C$160,3,0),0)</f>
        <v>0</v>
      </c>
      <c r="AK251" s="112">
        <f>IFERROR(VLOOKUP($AE251,'RoC5'!$A$1:$C$160,3,0),0)</f>
        <v>0</v>
      </c>
      <c r="AL251" s="112">
        <f>IFERROR(VLOOKUP($AE251,'RoC6'!$A$1:$C$160,3,0),0)</f>
        <v>0</v>
      </c>
      <c r="AM251" s="112">
        <f>IFERROR(VLOOKUP($AE251,'RoC7'!$A$1:$C$160,3,0),0)</f>
        <v>0</v>
      </c>
      <c r="AN251" s="112">
        <f>IFERROR(VLOOKUP($AE251,'RoC8'!$A$1:$C$160,3,0),0)</f>
        <v>0</v>
      </c>
      <c r="AO251" s="112">
        <f>IFERROR(VLOOKUP($AE251,'RoC9'!$A$1:$C$160,3,0),0)</f>
        <v>0</v>
      </c>
      <c r="AP251" s="112">
        <f>IFERROR(VLOOKUP($AE251,'RoC10'!$A$1:$C$160,3,0),0)</f>
        <v>0</v>
      </c>
      <c r="AQ251" s="112">
        <f>IFERROR(VLOOKUP($AE251,'RoC11'!$A$1:$C$160,3,0),0)</f>
        <v>0</v>
      </c>
      <c r="AR251" s="58">
        <f>IFERROR(VLOOKUP($AE251,'RoC12'!$A$1:$C$160,3,0),0)</f>
        <v>0</v>
      </c>
      <c r="AS251" s="58">
        <f>IFERROR(VLOOKUP($AE251,'RoC13'!$A$1:$C$160,3,0),0)</f>
        <v>0</v>
      </c>
    </row>
    <row r="252" ht="15.75" customHeight="1">
      <c r="A252" s="178"/>
      <c r="B252" s="166"/>
      <c r="C252" s="179"/>
      <c r="D252" s="179"/>
      <c r="E252" s="180"/>
      <c r="F252" s="181"/>
      <c r="G252" s="180"/>
      <c r="H252" s="181"/>
      <c r="I252" s="180"/>
      <c r="J252" s="181"/>
      <c r="K252" s="180"/>
      <c r="L252" s="181"/>
      <c r="M252" s="180"/>
      <c r="N252" s="181"/>
      <c r="O252" s="180"/>
      <c r="P252" s="181"/>
      <c r="Q252" s="180"/>
      <c r="R252" s="181"/>
      <c r="S252" s="180"/>
      <c r="T252" s="181"/>
      <c r="U252" s="180"/>
      <c r="V252" s="181"/>
      <c r="W252" s="180"/>
      <c r="X252" s="181"/>
      <c r="Y252" s="180"/>
      <c r="Z252" s="181"/>
      <c r="AA252" s="180"/>
      <c r="AB252" s="181"/>
      <c r="AC252" s="180"/>
      <c r="AD252" s="181"/>
      <c r="AE252" s="166"/>
      <c r="AF252" s="51"/>
      <c r="AG252" s="112"/>
      <c r="AH252" s="181"/>
      <c r="AI252" s="181"/>
      <c r="AJ252" s="181"/>
      <c r="AK252" s="181"/>
      <c r="AL252" s="181"/>
      <c r="AM252" s="181"/>
      <c r="AN252" s="181"/>
      <c r="AO252" s="181"/>
      <c r="AP252" s="181"/>
      <c r="AQ252" s="181"/>
      <c r="AR252" s="181"/>
      <c r="AS252" s="181"/>
    </row>
    <row r="253" ht="15.75" customHeight="1">
      <c r="A253" s="178"/>
      <c r="B253" s="166"/>
      <c r="C253" s="179"/>
      <c r="D253" s="179"/>
      <c r="E253" s="180"/>
      <c r="F253" s="181"/>
      <c r="G253" s="180"/>
      <c r="H253" s="181"/>
      <c r="I253" s="180"/>
      <c r="J253" s="181"/>
      <c r="K253" s="180"/>
      <c r="L253" s="181"/>
      <c r="M253" s="180"/>
      <c r="N253" s="181"/>
      <c r="O253" s="180"/>
      <c r="P253" s="181"/>
      <c r="Q253" s="180"/>
      <c r="R253" s="181"/>
      <c r="S253" s="180"/>
      <c r="T253" s="181"/>
      <c r="U253" s="180"/>
      <c r="V253" s="181"/>
      <c r="W253" s="180"/>
      <c r="X253" s="181"/>
      <c r="Y253" s="180"/>
      <c r="Z253" s="181"/>
      <c r="AA253" s="180"/>
      <c r="AB253" s="181"/>
      <c r="AC253" s="180"/>
      <c r="AD253" s="181"/>
      <c r="AE253" s="166"/>
      <c r="AF253" s="51"/>
      <c r="AG253" s="112"/>
      <c r="AH253" s="181"/>
      <c r="AI253" s="181"/>
      <c r="AJ253" s="181"/>
      <c r="AK253" s="181"/>
      <c r="AL253" s="181"/>
      <c r="AM253" s="181"/>
      <c r="AN253" s="181"/>
      <c r="AO253" s="181"/>
      <c r="AP253" s="181"/>
      <c r="AQ253" s="181"/>
      <c r="AR253" s="181"/>
      <c r="AS253" s="181"/>
    </row>
    <row r="254" ht="15.75" customHeight="1">
      <c r="A254" s="178"/>
      <c r="B254" s="166"/>
      <c r="C254" s="179"/>
      <c r="D254" s="179"/>
      <c r="E254" s="180"/>
      <c r="F254" s="181"/>
      <c r="G254" s="180"/>
      <c r="H254" s="181"/>
      <c r="I254" s="180"/>
      <c r="J254" s="181"/>
      <c r="K254" s="180"/>
      <c r="L254" s="181"/>
      <c r="M254" s="180"/>
      <c r="N254" s="181"/>
      <c r="O254" s="180"/>
      <c r="P254" s="181"/>
      <c r="Q254" s="180"/>
      <c r="R254" s="181"/>
      <c r="S254" s="180"/>
      <c r="T254" s="181"/>
      <c r="U254" s="180"/>
      <c r="V254" s="181"/>
      <c r="W254" s="180"/>
      <c r="X254" s="181"/>
      <c r="Y254" s="180"/>
      <c r="Z254" s="181"/>
      <c r="AA254" s="180"/>
      <c r="AB254" s="181"/>
      <c r="AC254" s="180"/>
      <c r="AD254" s="181"/>
      <c r="AE254" s="166"/>
      <c r="AF254" s="51"/>
      <c r="AG254" s="181"/>
      <c r="AH254" s="181"/>
      <c r="AI254" s="181"/>
      <c r="AJ254" s="181"/>
      <c r="AK254" s="181"/>
      <c r="AL254" s="181"/>
      <c r="AM254" s="181"/>
      <c r="AN254" s="181"/>
      <c r="AO254" s="181"/>
      <c r="AP254" s="181"/>
      <c r="AQ254" s="181"/>
      <c r="AR254" s="181"/>
      <c r="AS254" s="181"/>
    </row>
    <row r="255" ht="15.75" customHeight="1">
      <c r="A255" s="178"/>
      <c r="B255" s="166"/>
      <c r="C255" s="179"/>
      <c r="D255" s="179"/>
      <c r="E255" s="180"/>
      <c r="F255" s="181"/>
      <c r="G255" s="180"/>
      <c r="H255" s="181"/>
      <c r="I255" s="180"/>
      <c r="J255" s="181"/>
      <c r="K255" s="180"/>
      <c r="L255" s="181"/>
      <c r="M255" s="180"/>
      <c r="N255" s="181"/>
      <c r="O255" s="180"/>
      <c r="P255" s="181"/>
      <c r="Q255" s="180"/>
      <c r="R255" s="181"/>
      <c r="S255" s="180"/>
      <c r="T255" s="181"/>
      <c r="U255" s="180"/>
      <c r="V255" s="181"/>
      <c r="W255" s="180"/>
      <c r="X255" s="181"/>
      <c r="Y255" s="180"/>
      <c r="Z255" s="181"/>
      <c r="AA255" s="180"/>
      <c r="AB255" s="181"/>
      <c r="AC255" s="180"/>
      <c r="AD255" s="181"/>
      <c r="AE255" s="166"/>
      <c r="AF255" s="179"/>
      <c r="AG255" s="181"/>
      <c r="AH255" s="181"/>
      <c r="AI255" s="181"/>
      <c r="AJ255" s="181"/>
      <c r="AK255" s="181"/>
      <c r="AL255" s="181"/>
      <c r="AM255" s="181"/>
      <c r="AN255" s="181"/>
      <c r="AO255" s="181"/>
      <c r="AP255" s="181"/>
      <c r="AQ255" s="181"/>
      <c r="AR255" s="181"/>
      <c r="AS255" s="181"/>
    </row>
    <row r="256" ht="15.75" customHeight="1">
      <c r="A256" s="178"/>
      <c r="B256" s="166"/>
      <c r="C256" s="179"/>
      <c r="D256" s="179"/>
      <c r="E256" s="180"/>
      <c r="F256" s="181"/>
      <c r="G256" s="180"/>
      <c r="H256" s="181"/>
      <c r="I256" s="180"/>
      <c r="J256" s="181"/>
      <c r="K256" s="180"/>
      <c r="L256" s="181"/>
      <c r="M256" s="180"/>
      <c r="N256" s="181"/>
      <c r="O256" s="180"/>
      <c r="P256" s="181"/>
      <c r="Q256" s="180"/>
      <c r="R256" s="181"/>
      <c r="S256" s="180"/>
      <c r="T256" s="181"/>
      <c r="U256" s="180"/>
      <c r="V256" s="181"/>
      <c r="W256" s="180"/>
      <c r="X256" s="181"/>
      <c r="Y256" s="180"/>
      <c r="Z256" s="181"/>
      <c r="AA256" s="180"/>
      <c r="AB256" s="181"/>
      <c r="AC256" s="180"/>
      <c r="AD256" s="181"/>
      <c r="AE256" s="166"/>
      <c r="AF256" s="179"/>
      <c r="AG256" s="181"/>
      <c r="AH256" s="181"/>
      <c r="AI256" s="181"/>
      <c r="AJ256" s="181"/>
      <c r="AK256" s="181"/>
      <c r="AL256" s="181"/>
      <c r="AM256" s="181"/>
      <c r="AN256" s="181"/>
      <c r="AO256" s="181"/>
      <c r="AP256" s="181"/>
      <c r="AQ256" s="181"/>
      <c r="AR256" s="181"/>
      <c r="AS256" s="181"/>
    </row>
    <row r="257" ht="15.75" customHeight="1">
      <c r="A257" s="178"/>
      <c r="B257" s="166"/>
      <c r="C257" s="179"/>
      <c r="D257" s="179"/>
      <c r="E257" s="180"/>
      <c r="F257" s="181"/>
      <c r="G257" s="180"/>
      <c r="H257" s="181"/>
      <c r="I257" s="180"/>
      <c r="J257" s="181"/>
      <c r="K257" s="180"/>
      <c r="L257" s="181"/>
      <c r="M257" s="180"/>
      <c r="N257" s="181"/>
      <c r="O257" s="180"/>
      <c r="P257" s="181"/>
      <c r="Q257" s="180"/>
      <c r="R257" s="181"/>
      <c r="S257" s="180"/>
      <c r="T257" s="181"/>
      <c r="U257" s="180"/>
      <c r="V257" s="181"/>
      <c r="W257" s="180"/>
      <c r="X257" s="181"/>
      <c r="Y257" s="180"/>
      <c r="Z257" s="181"/>
      <c r="AA257" s="180"/>
      <c r="AB257" s="181"/>
      <c r="AC257" s="180"/>
      <c r="AD257" s="181"/>
      <c r="AE257" s="166"/>
      <c r="AF257" s="179"/>
      <c r="AG257" s="181"/>
      <c r="AH257" s="181"/>
      <c r="AI257" s="181"/>
      <c r="AJ257" s="181"/>
      <c r="AK257" s="181"/>
      <c r="AL257" s="181"/>
      <c r="AM257" s="181"/>
      <c r="AN257" s="181"/>
      <c r="AO257" s="181"/>
      <c r="AP257" s="181"/>
      <c r="AQ257" s="181"/>
      <c r="AR257" s="181"/>
      <c r="AS257" s="181"/>
    </row>
    <row r="258" ht="15.75" customHeight="1">
      <c r="A258" s="178"/>
      <c r="B258" s="166"/>
      <c r="C258" s="179"/>
      <c r="D258" s="179"/>
      <c r="E258" s="180"/>
      <c r="F258" s="181"/>
      <c r="G258" s="180"/>
      <c r="H258" s="181"/>
      <c r="I258" s="180"/>
      <c r="J258" s="181"/>
      <c r="K258" s="180"/>
      <c r="L258" s="181"/>
      <c r="M258" s="180"/>
      <c r="N258" s="181"/>
      <c r="O258" s="180"/>
      <c r="P258" s="181"/>
      <c r="Q258" s="180"/>
      <c r="R258" s="181"/>
      <c r="S258" s="180"/>
      <c r="T258" s="181"/>
      <c r="U258" s="180"/>
      <c r="V258" s="181"/>
      <c r="W258" s="180"/>
      <c r="X258" s="181"/>
      <c r="Y258" s="180"/>
      <c r="Z258" s="181"/>
      <c r="AA258" s="180"/>
      <c r="AB258" s="181"/>
      <c r="AC258" s="180"/>
      <c r="AD258" s="181"/>
      <c r="AE258" s="166"/>
      <c r="AF258" s="179"/>
      <c r="AG258" s="181"/>
      <c r="AH258" s="181"/>
      <c r="AI258" s="181"/>
      <c r="AJ258" s="181"/>
      <c r="AK258" s="181"/>
      <c r="AL258" s="181"/>
      <c r="AM258" s="181"/>
      <c r="AN258" s="181"/>
      <c r="AO258" s="181"/>
      <c r="AP258" s="181"/>
      <c r="AQ258" s="181"/>
      <c r="AR258" s="181"/>
      <c r="AS258" s="181"/>
    </row>
    <row r="259" ht="15.75" customHeight="1">
      <c r="A259" s="178"/>
      <c r="B259" s="166"/>
      <c r="C259" s="179"/>
      <c r="D259" s="179"/>
      <c r="E259" s="180"/>
      <c r="F259" s="181"/>
      <c r="G259" s="180"/>
      <c r="H259" s="181"/>
      <c r="I259" s="180"/>
      <c r="J259" s="181"/>
      <c r="K259" s="180"/>
      <c r="L259" s="181"/>
      <c r="M259" s="180"/>
      <c r="N259" s="181"/>
      <c r="O259" s="180"/>
      <c r="P259" s="181"/>
      <c r="Q259" s="180"/>
      <c r="R259" s="181"/>
      <c r="S259" s="180"/>
      <c r="T259" s="181"/>
      <c r="U259" s="180"/>
      <c r="V259" s="181"/>
      <c r="W259" s="180"/>
      <c r="X259" s="181"/>
      <c r="Y259" s="180"/>
      <c r="Z259" s="181"/>
      <c r="AA259" s="180"/>
      <c r="AB259" s="181"/>
      <c r="AC259" s="180"/>
      <c r="AD259" s="181"/>
      <c r="AE259" s="166"/>
      <c r="AF259" s="179"/>
      <c r="AG259" s="181"/>
      <c r="AH259" s="181"/>
      <c r="AI259" s="181"/>
      <c r="AJ259" s="181"/>
      <c r="AK259" s="181"/>
      <c r="AL259" s="181"/>
      <c r="AM259" s="181"/>
      <c r="AN259" s="181"/>
      <c r="AO259" s="181"/>
      <c r="AP259" s="181"/>
      <c r="AQ259" s="181"/>
      <c r="AR259" s="181"/>
      <c r="AS259" s="181"/>
    </row>
    <row r="260" ht="15.75" customHeight="1">
      <c r="A260" s="178"/>
      <c r="B260" s="166"/>
      <c r="C260" s="179"/>
      <c r="D260" s="179"/>
      <c r="E260" s="180"/>
      <c r="F260" s="181"/>
      <c r="G260" s="180"/>
      <c r="H260" s="181"/>
      <c r="I260" s="180"/>
      <c r="J260" s="181"/>
      <c r="K260" s="180"/>
      <c r="L260" s="181"/>
      <c r="M260" s="180"/>
      <c r="N260" s="181"/>
      <c r="O260" s="180"/>
      <c r="P260" s="181"/>
      <c r="Q260" s="180"/>
      <c r="R260" s="181"/>
      <c r="S260" s="180"/>
      <c r="T260" s="181"/>
      <c r="U260" s="180"/>
      <c r="V260" s="181"/>
      <c r="W260" s="180"/>
      <c r="X260" s="181"/>
      <c r="Y260" s="180"/>
      <c r="Z260" s="181"/>
      <c r="AA260" s="180"/>
      <c r="AB260" s="181"/>
      <c r="AC260" s="180"/>
      <c r="AD260" s="181"/>
      <c r="AE260" s="166"/>
      <c r="AF260" s="179"/>
      <c r="AG260" s="181"/>
      <c r="AH260" s="181"/>
      <c r="AI260" s="181"/>
      <c r="AJ260" s="181"/>
      <c r="AK260" s="181"/>
      <c r="AL260" s="181"/>
      <c r="AM260" s="181"/>
      <c r="AN260" s="181"/>
      <c r="AO260" s="181"/>
      <c r="AP260" s="181"/>
      <c r="AQ260" s="181"/>
      <c r="AR260" s="181"/>
      <c r="AS260" s="181"/>
    </row>
    <row r="261" ht="15.75" customHeight="1">
      <c r="A261" s="178"/>
      <c r="B261" s="166"/>
      <c r="C261" s="179"/>
      <c r="D261" s="179"/>
      <c r="E261" s="180"/>
      <c r="F261" s="181"/>
      <c r="G261" s="180"/>
      <c r="H261" s="181"/>
      <c r="I261" s="180"/>
      <c r="J261" s="181"/>
      <c r="K261" s="180"/>
      <c r="L261" s="181"/>
      <c r="M261" s="180"/>
      <c r="N261" s="181"/>
      <c r="O261" s="180"/>
      <c r="P261" s="181"/>
      <c r="Q261" s="180"/>
      <c r="R261" s="181"/>
      <c r="S261" s="180"/>
      <c r="T261" s="181"/>
      <c r="U261" s="180"/>
      <c r="V261" s="181"/>
      <c r="W261" s="180"/>
      <c r="X261" s="181"/>
      <c r="Y261" s="180"/>
      <c r="Z261" s="181"/>
      <c r="AA261" s="180"/>
      <c r="AB261" s="181"/>
      <c r="AC261" s="180"/>
      <c r="AD261" s="181"/>
      <c r="AE261" s="166"/>
      <c r="AF261" s="179"/>
      <c r="AG261" s="181"/>
      <c r="AH261" s="181"/>
      <c r="AI261" s="181"/>
      <c r="AJ261" s="181"/>
      <c r="AK261" s="181"/>
      <c r="AL261" s="181"/>
      <c r="AM261" s="181"/>
      <c r="AN261" s="181"/>
      <c r="AO261" s="181"/>
      <c r="AP261" s="181"/>
      <c r="AQ261" s="181"/>
      <c r="AR261" s="181"/>
      <c r="AS261" s="181"/>
    </row>
    <row r="262" ht="15.75" customHeight="1">
      <c r="A262" s="178"/>
      <c r="B262" s="166"/>
      <c r="C262" s="179"/>
      <c r="D262" s="179"/>
      <c r="E262" s="180"/>
      <c r="F262" s="181"/>
      <c r="G262" s="180"/>
      <c r="H262" s="181"/>
      <c r="I262" s="180"/>
      <c r="J262" s="181"/>
      <c r="K262" s="180"/>
      <c r="L262" s="181"/>
      <c r="M262" s="180"/>
      <c r="N262" s="181"/>
      <c r="O262" s="180"/>
      <c r="P262" s="181"/>
      <c r="Q262" s="180"/>
      <c r="R262" s="181"/>
      <c r="S262" s="180"/>
      <c r="T262" s="181"/>
      <c r="U262" s="180"/>
      <c r="V262" s="181"/>
      <c r="W262" s="180"/>
      <c r="X262" s="181"/>
      <c r="Y262" s="180"/>
      <c r="Z262" s="181"/>
      <c r="AA262" s="180"/>
      <c r="AB262" s="181"/>
      <c r="AC262" s="180"/>
      <c r="AD262" s="181"/>
      <c r="AE262" s="166"/>
      <c r="AF262" s="179"/>
      <c r="AG262" s="181"/>
      <c r="AH262" s="181"/>
      <c r="AI262" s="181"/>
      <c r="AJ262" s="181"/>
      <c r="AK262" s="181"/>
      <c r="AL262" s="181"/>
      <c r="AM262" s="181"/>
      <c r="AN262" s="181"/>
      <c r="AO262" s="181"/>
      <c r="AP262" s="181"/>
      <c r="AQ262" s="181"/>
      <c r="AR262" s="181"/>
      <c r="AS262" s="181"/>
    </row>
    <row r="263" ht="15.75" customHeight="1">
      <c r="A263" s="178"/>
      <c r="B263" s="166"/>
      <c r="C263" s="179"/>
      <c r="D263" s="179"/>
      <c r="E263" s="180"/>
      <c r="F263" s="181"/>
      <c r="G263" s="180"/>
      <c r="H263" s="181"/>
      <c r="I263" s="180"/>
      <c r="J263" s="181"/>
      <c r="K263" s="180"/>
      <c r="L263" s="181"/>
      <c r="M263" s="180"/>
      <c r="N263" s="181"/>
      <c r="O263" s="180"/>
      <c r="P263" s="181"/>
      <c r="Q263" s="180"/>
      <c r="R263" s="181"/>
      <c r="S263" s="180"/>
      <c r="T263" s="181"/>
      <c r="U263" s="180"/>
      <c r="V263" s="181"/>
      <c r="W263" s="180"/>
      <c r="X263" s="181"/>
      <c r="Y263" s="180"/>
      <c r="Z263" s="181"/>
      <c r="AA263" s="180"/>
      <c r="AB263" s="181"/>
      <c r="AC263" s="180"/>
      <c r="AD263" s="181"/>
      <c r="AE263" s="166"/>
      <c r="AF263" s="179"/>
      <c r="AG263" s="181"/>
      <c r="AH263" s="181"/>
      <c r="AI263" s="181"/>
      <c r="AJ263" s="181"/>
      <c r="AK263" s="181"/>
      <c r="AL263" s="181"/>
      <c r="AM263" s="181"/>
      <c r="AN263" s="181"/>
      <c r="AO263" s="181"/>
      <c r="AP263" s="181"/>
      <c r="AQ263" s="181"/>
      <c r="AR263" s="181"/>
      <c r="AS263" s="181"/>
    </row>
    <row r="264" ht="15.75" customHeight="1">
      <c r="A264" s="178"/>
      <c r="B264" s="166"/>
      <c r="C264" s="179"/>
      <c r="D264" s="179"/>
      <c r="E264" s="180"/>
      <c r="F264" s="181"/>
      <c r="G264" s="180"/>
      <c r="H264" s="181"/>
      <c r="I264" s="180"/>
      <c r="J264" s="181"/>
      <c r="K264" s="180"/>
      <c r="L264" s="181"/>
      <c r="M264" s="180"/>
      <c r="N264" s="181"/>
      <c r="O264" s="180"/>
      <c r="P264" s="181"/>
      <c r="Q264" s="180"/>
      <c r="R264" s="181"/>
      <c r="S264" s="180"/>
      <c r="T264" s="181"/>
      <c r="U264" s="180"/>
      <c r="V264" s="181"/>
      <c r="W264" s="180"/>
      <c r="X264" s="181"/>
      <c r="Y264" s="180"/>
      <c r="Z264" s="181"/>
      <c r="AA264" s="180"/>
      <c r="AB264" s="181"/>
      <c r="AC264" s="180"/>
      <c r="AD264" s="181"/>
      <c r="AE264" s="166"/>
      <c r="AF264" s="179"/>
      <c r="AG264" s="181"/>
      <c r="AH264" s="181"/>
      <c r="AI264" s="181"/>
      <c r="AJ264" s="181"/>
      <c r="AK264" s="181"/>
      <c r="AL264" s="181"/>
      <c r="AM264" s="181"/>
      <c r="AN264" s="181"/>
      <c r="AO264" s="181"/>
      <c r="AP264" s="181"/>
      <c r="AQ264" s="181"/>
      <c r="AR264" s="181"/>
      <c r="AS264" s="181"/>
    </row>
    <row r="265" ht="15.75" customHeight="1">
      <c r="A265" s="178"/>
      <c r="B265" s="166"/>
      <c r="C265" s="179"/>
      <c r="D265" s="179"/>
      <c r="E265" s="180"/>
      <c r="F265" s="181"/>
      <c r="G265" s="180"/>
      <c r="H265" s="181"/>
      <c r="I265" s="180"/>
      <c r="J265" s="181"/>
      <c r="K265" s="180"/>
      <c r="L265" s="181"/>
      <c r="M265" s="180"/>
      <c r="N265" s="181"/>
      <c r="O265" s="180"/>
      <c r="P265" s="181"/>
      <c r="Q265" s="180"/>
      <c r="R265" s="181"/>
      <c r="S265" s="180"/>
      <c r="T265" s="181"/>
      <c r="U265" s="180"/>
      <c r="V265" s="181"/>
      <c r="W265" s="180"/>
      <c r="X265" s="181"/>
      <c r="Y265" s="180"/>
      <c r="Z265" s="181"/>
      <c r="AA265" s="180"/>
      <c r="AB265" s="181"/>
      <c r="AC265" s="180"/>
      <c r="AD265" s="181"/>
      <c r="AE265" s="166"/>
      <c r="AF265" s="179"/>
      <c r="AG265" s="181"/>
      <c r="AH265" s="181"/>
      <c r="AI265" s="181"/>
      <c r="AJ265" s="181"/>
      <c r="AK265" s="181"/>
      <c r="AL265" s="181"/>
      <c r="AM265" s="181"/>
      <c r="AN265" s="181"/>
      <c r="AO265" s="181"/>
      <c r="AP265" s="181"/>
      <c r="AQ265" s="181"/>
      <c r="AR265" s="181"/>
      <c r="AS265" s="181"/>
    </row>
    <row r="266" ht="15.75" customHeight="1">
      <c r="A266" s="178"/>
      <c r="B266" s="166"/>
      <c r="C266" s="179"/>
      <c r="D266" s="179"/>
      <c r="E266" s="180"/>
      <c r="F266" s="181"/>
      <c r="G266" s="180"/>
      <c r="H266" s="181"/>
      <c r="I266" s="180"/>
      <c r="J266" s="181"/>
      <c r="K266" s="180"/>
      <c r="L266" s="181"/>
      <c r="M266" s="180"/>
      <c r="N266" s="181"/>
      <c r="O266" s="180"/>
      <c r="P266" s="181"/>
      <c r="Q266" s="180"/>
      <c r="R266" s="181"/>
      <c r="S266" s="180"/>
      <c r="T266" s="181"/>
      <c r="U266" s="180"/>
      <c r="V266" s="181"/>
      <c r="W266" s="180"/>
      <c r="X266" s="181"/>
      <c r="Y266" s="180"/>
      <c r="Z266" s="181"/>
      <c r="AA266" s="180"/>
      <c r="AB266" s="181"/>
      <c r="AC266" s="180"/>
      <c r="AD266" s="181"/>
      <c r="AE266" s="166"/>
      <c r="AF266" s="179"/>
      <c r="AG266" s="181"/>
      <c r="AH266" s="181"/>
      <c r="AI266" s="181"/>
      <c r="AJ266" s="181"/>
      <c r="AK266" s="181"/>
      <c r="AL266" s="181"/>
      <c r="AM266" s="181"/>
      <c r="AN266" s="181"/>
      <c r="AO266" s="181"/>
      <c r="AP266" s="181"/>
      <c r="AQ266" s="181"/>
      <c r="AR266" s="181"/>
      <c r="AS266" s="181"/>
    </row>
    <row r="267" ht="15.75" customHeight="1">
      <c r="A267" s="178"/>
      <c r="B267" s="166"/>
      <c r="C267" s="179"/>
      <c r="D267" s="179"/>
      <c r="E267" s="180"/>
      <c r="F267" s="181"/>
      <c r="G267" s="180"/>
      <c r="H267" s="181"/>
      <c r="I267" s="180"/>
      <c r="J267" s="181"/>
      <c r="K267" s="180"/>
      <c r="L267" s="181"/>
      <c r="M267" s="180"/>
      <c r="N267" s="181"/>
      <c r="O267" s="180"/>
      <c r="P267" s="181"/>
      <c r="Q267" s="180"/>
      <c r="R267" s="181"/>
      <c r="S267" s="180"/>
      <c r="T267" s="181"/>
      <c r="U267" s="180"/>
      <c r="V267" s="181"/>
      <c r="W267" s="180"/>
      <c r="X267" s="181"/>
      <c r="Y267" s="180"/>
      <c r="Z267" s="181"/>
      <c r="AA267" s="180"/>
      <c r="AB267" s="181"/>
      <c r="AC267" s="180"/>
      <c r="AD267" s="181"/>
      <c r="AE267" s="166"/>
      <c r="AF267" s="179"/>
      <c r="AG267" s="181"/>
      <c r="AH267" s="181"/>
      <c r="AI267" s="181"/>
      <c r="AJ267" s="181"/>
      <c r="AK267" s="181"/>
      <c r="AL267" s="181"/>
      <c r="AM267" s="181"/>
      <c r="AN267" s="181"/>
      <c r="AO267" s="181"/>
      <c r="AP267" s="181"/>
      <c r="AQ267" s="181"/>
      <c r="AR267" s="181"/>
      <c r="AS267" s="181"/>
    </row>
    <row r="268" ht="15.75" customHeight="1">
      <c r="A268" s="178"/>
      <c r="B268" s="166"/>
      <c r="C268" s="179"/>
      <c r="D268" s="179"/>
      <c r="E268" s="180"/>
      <c r="F268" s="181"/>
      <c r="G268" s="180"/>
      <c r="H268" s="181"/>
      <c r="I268" s="180"/>
      <c r="J268" s="181"/>
      <c r="K268" s="180"/>
      <c r="L268" s="181"/>
      <c r="M268" s="180"/>
      <c r="N268" s="181"/>
      <c r="O268" s="180"/>
      <c r="P268" s="181"/>
      <c r="Q268" s="180"/>
      <c r="R268" s="181"/>
      <c r="S268" s="180"/>
      <c r="T268" s="181"/>
      <c r="U268" s="180"/>
      <c r="V268" s="181"/>
      <c r="W268" s="180"/>
      <c r="X268" s="181"/>
      <c r="Y268" s="180"/>
      <c r="Z268" s="181"/>
      <c r="AA268" s="180"/>
      <c r="AB268" s="181"/>
      <c r="AC268" s="180"/>
      <c r="AD268" s="181"/>
      <c r="AE268" s="166"/>
      <c r="AF268" s="179"/>
      <c r="AG268" s="181"/>
      <c r="AH268" s="181"/>
      <c r="AI268" s="181"/>
      <c r="AJ268" s="181"/>
      <c r="AK268" s="181"/>
      <c r="AL268" s="181"/>
      <c r="AM268" s="181"/>
      <c r="AN268" s="181"/>
      <c r="AO268" s="181"/>
      <c r="AP268" s="181"/>
      <c r="AQ268" s="181"/>
      <c r="AR268" s="181"/>
      <c r="AS268" s="181"/>
    </row>
    <row r="269" ht="15.75" customHeight="1">
      <c r="A269" s="178"/>
      <c r="B269" s="166"/>
      <c r="C269" s="179"/>
      <c r="D269" s="179"/>
      <c r="E269" s="180"/>
      <c r="F269" s="181"/>
      <c r="G269" s="180"/>
      <c r="H269" s="181"/>
      <c r="I269" s="180"/>
      <c r="J269" s="181"/>
      <c r="K269" s="180"/>
      <c r="L269" s="181"/>
      <c r="M269" s="180"/>
      <c r="N269" s="181"/>
      <c r="O269" s="180"/>
      <c r="P269" s="181"/>
      <c r="Q269" s="180"/>
      <c r="R269" s="181"/>
      <c r="S269" s="180"/>
      <c r="T269" s="181"/>
      <c r="U269" s="180"/>
      <c r="V269" s="181"/>
      <c r="W269" s="180"/>
      <c r="X269" s="181"/>
      <c r="Y269" s="180"/>
      <c r="Z269" s="181"/>
      <c r="AA269" s="180"/>
      <c r="AB269" s="181"/>
      <c r="AC269" s="180"/>
      <c r="AD269" s="181"/>
      <c r="AE269" s="166"/>
      <c r="AF269" s="179"/>
      <c r="AG269" s="181"/>
      <c r="AH269" s="181"/>
      <c r="AI269" s="181"/>
      <c r="AJ269" s="181"/>
      <c r="AK269" s="181"/>
      <c r="AL269" s="181"/>
      <c r="AM269" s="181"/>
      <c r="AN269" s="181"/>
      <c r="AO269" s="181"/>
      <c r="AP269" s="181"/>
      <c r="AQ269" s="181"/>
      <c r="AR269" s="181"/>
      <c r="AS269" s="181"/>
    </row>
    <row r="270" ht="15.75" customHeight="1">
      <c r="A270" s="178"/>
      <c r="B270" s="166"/>
      <c r="C270" s="179"/>
      <c r="D270" s="179"/>
      <c r="E270" s="180"/>
      <c r="F270" s="181"/>
      <c r="G270" s="180"/>
      <c r="H270" s="181"/>
      <c r="I270" s="180"/>
      <c r="J270" s="181"/>
      <c r="K270" s="180"/>
      <c r="L270" s="181"/>
      <c r="M270" s="180"/>
      <c r="N270" s="181"/>
      <c r="O270" s="180"/>
      <c r="P270" s="181"/>
      <c r="Q270" s="180"/>
      <c r="R270" s="181"/>
      <c r="S270" s="180"/>
      <c r="T270" s="181"/>
      <c r="U270" s="180"/>
      <c r="V270" s="181"/>
      <c r="W270" s="180"/>
      <c r="X270" s="181"/>
      <c r="Y270" s="180"/>
      <c r="Z270" s="181"/>
      <c r="AA270" s="180"/>
      <c r="AB270" s="181"/>
      <c r="AC270" s="180"/>
      <c r="AD270" s="181"/>
      <c r="AE270" s="166"/>
      <c r="AF270" s="179"/>
      <c r="AG270" s="181"/>
      <c r="AH270" s="181"/>
      <c r="AI270" s="181"/>
      <c r="AJ270" s="181"/>
      <c r="AK270" s="181"/>
      <c r="AL270" s="181"/>
      <c r="AM270" s="181"/>
      <c r="AN270" s="181"/>
      <c r="AO270" s="181"/>
      <c r="AP270" s="181"/>
      <c r="AQ270" s="181"/>
      <c r="AR270" s="181"/>
      <c r="AS270" s="181"/>
    </row>
    <row r="271" ht="15.75" customHeight="1">
      <c r="A271" s="178"/>
      <c r="B271" s="166"/>
      <c r="C271" s="179"/>
      <c r="D271" s="179"/>
      <c r="E271" s="180"/>
      <c r="F271" s="181"/>
      <c r="G271" s="180"/>
      <c r="H271" s="181"/>
      <c r="I271" s="180"/>
      <c r="J271" s="181"/>
      <c r="K271" s="180"/>
      <c r="L271" s="181"/>
      <c r="M271" s="180"/>
      <c r="N271" s="181"/>
      <c r="O271" s="180"/>
      <c r="P271" s="181"/>
      <c r="Q271" s="180"/>
      <c r="R271" s="181"/>
      <c r="S271" s="180"/>
      <c r="T271" s="181"/>
      <c r="U271" s="180"/>
      <c r="V271" s="181"/>
      <c r="W271" s="180"/>
      <c r="X271" s="181"/>
      <c r="Y271" s="180"/>
      <c r="Z271" s="181"/>
      <c r="AA271" s="180"/>
      <c r="AB271" s="181"/>
      <c r="AC271" s="180"/>
      <c r="AD271" s="181"/>
      <c r="AE271" s="166"/>
      <c r="AF271" s="179"/>
      <c r="AG271" s="181"/>
      <c r="AH271" s="181"/>
      <c r="AI271" s="181"/>
      <c r="AJ271" s="181"/>
      <c r="AK271" s="181"/>
      <c r="AL271" s="181"/>
      <c r="AM271" s="181"/>
      <c r="AN271" s="181"/>
      <c r="AO271" s="181"/>
      <c r="AP271" s="181"/>
      <c r="AQ271" s="181"/>
      <c r="AR271" s="181"/>
      <c r="AS271" s="181"/>
    </row>
    <row r="272" ht="15.75" customHeight="1">
      <c r="A272" s="178"/>
      <c r="B272" s="166"/>
      <c r="C272" s="179"/>
      <c r="D272" s="179"/>
      <c r="E272" s="180"/>
      <c r="F272" s="181"/>
      <c r="G272" s="180"/>
      <c r="H272" s="181"/>
      <c r="I272" s="180"/>
      <c r="J272" s="181"/>
      <c r="K272" s="180"/>
      <c r="L272" s="181"/>
      <c r="M272" s="180"/>
      <c r="N272" s="181"/>
      <c r="O272" s="180"/>
      <c r="P272" s="181"/>
      <c r="Q272" s="180"/>
      <c r="R272" s="181"/>
      <c r="S272" s="180"/>
      <c r="T272" s="181"/>
      <c r="U272" s="180"/>
      <c r="V272" s="181"/>
      <c r="W272" s="180"/>
      <c r="X272" s="181"/>
      <c r="Y272" s="180"/>
      <c r="Z272" s="181"/>
      <c r="AA272" s="180"/>
      <c r="AB272" s="181"/>
      <c r="AC272" s="180"/>
      <c r="AD272" s="181"/>
      <c r="AE272" s="166"/>
      <c r="AF272" s="179"/>
      <c r="AG272" s="181"/>
      <c r="AH272" s="181"/>
      <c r="AI272" s="181"/>
      <c r="AJ272" s="181"/>
      <c r="AK272" s="181"/>
      <c r="AL272" s="181"/>
      <c r="AM272" s="181"/>
      <c r="AN272" s="181"/>
      <c r="AO272" s="181"/>
      <c r="AP272" s="181"/>
      <c r="AQ272" s="181"/>
      <c r="AR272" s="181"/>
      <c r="AS272" s="181"/>
    </row>
    <row r="273" ht="15.75" customHeight="1">
      <c r="A273" s="178"/>
      <c r="B273" s="166"/>
      <c r="C273" s="179"/>
      <c r="D273" s="179"/>
      <c r="E273" s="180"/>
      <c r="F273" s="181"/>
      <c r="G273" s="180"/>
      <c r="H273" s="181"/>
      <c r="I273" s="180"/>
      <c r="J273" s="181"/>
      <c r="K273" s="180"/>
      <c r="L273" s="181"/>
      <c r="M273" s="180"/>
      <c r="N273" s="181"/>
      <c r="O273" s="180"/>
      <c r="P273" s="181"/>
      <c r="Q273" s="180"/>
      <c r="R273" s="181"/>
      <c r="S273" s="180"/>
      <c r="T273" s="181"/>
      <c r="U273" s="180"/>
      <c r="V273" s="181"/>
      <c r="W273" s="180"/>
      <c r="X273" s="181"/>
      <c r="Y273" s="180"/>
      <c r="Z273" s="181"/>
      <c r="AA273" s="180"/>
      <c r="AB273" s="181"/>
      <c r="AC273" s="180"/>
      <c r="AD273" s="181"/>
      <c r="AE273" s="166"/>
      <c r="AF273" s="179"/>
      <c r="AG273" s="181"/>
      <c r="AH273" s="181"/>
      <c r="AI273" s="181"/>
      <c r="AJ273" s="181"/>
      <c r="AK273" s="181"/>
      <c r="AL273" s="181"/>
      <c r="AM273" s="181"/>
      <c r="AN273" s="181"/>
      <c r="AO273" s="181"/>
      <c r="AP273" s="181"/>
      <c r="AQ273" s="181"/>
      <c r="AR273" s="181"/>
      <c r="AS273" s="181"/>
    </row>
    <row r="274" ht="15.75" customHeight="1">
      <c r="A274" s="178"/>
      <c r="B274" s="166"/>
      <c r="C274" s="179"/>
      <c r="D274" s="179"/>
      <c r="E274" s="180"/>
      <c r="F274" s="181"/>
      <c r="G274" s="180"/>
      <c r="H274" s="181"/>
      <c r="I274" s="180"/>
      <c r="J274" s="181"/>
      <c r="K274" s="180"/>
      <c r="L274" s="181"/>
      <c r="M274" s="180"/>
      <c r="N274" s="181"/>
      <c r="O274" s="180"/>
      <c r="P274" s="181"/>
      <c r="Q274" s="180"/>
      <c r="R274" s="181"/>
      <c r="S274" s="180"/>
      <c r="T274" s="181"/>
      <c r="U274" s="180"/>
      <c r="V274" s="181"/>
      <c r="W274" s="180"/>
      <c r="X274" s="181"/>
      <c r="Y274" s="180"/>
      <c r="Z274" s="181"/>
      <c r="AA274" s="180"/>
      <c r="AB274" s="181"/>
      <c r="AC274" s="180"/>
      <c r="AD274" s="181"/>
      <c r="AE274" s="166"/>
      <c r="AF274" s="179"/>
      <c r="AG274" s="181"/>
      <c r="AH274" s="181"/>
      <c r="AI274" s="181"/>
      <c r="AJ274" s="181"/>
      <c r="AK274" s="181"/>
      <c r="AL274" s="181"/>
      <c r="AM274" s="181"/>
      <c r="AN274" s="181"/>
      <c r="AO274" s="181"/>
      <c r="AP274" s="181"/>
      <c r="AQ274" s="181"/>
      <c r="AR274" s="181"/>
      <c r="AS274" s="181"/>
    </row>
    <row r="275" ht="15.75" customHeight="1">
      <c r="A275" s="178"/>
      <c r="B275" s="166"/>
      <c r="C275" s="179"/>
      <c r="D275" s="179"/>
      <c r="E275" s="180"/>
      <c r="F275" s="181"/>
      <c r="G275" s="180"/>
      <c r="H275" s="181"/>
      <c r="I275" s="180"/>
      <c r="J275" s="181"/>
      <c r="K275" s="180"/>
      <c r="L275" s="181"/>
      <c r="M275" s="180"/>
      <c r="N275" s="181"/>
      <c r="O275" s="180"/>
      <c r="P275" s="181"/>
      <c r="Q275" s="180"/>
      <c r="R275" s="181"/>
      <c r="S275" s="180"/>
      <c r="T275" s="181"/>
      <c r="U275" s="180"/>
      <c r="V275" s="181"/>
      <c r="W275" s="180"/>
      <c r="X275" s="181"/>
      <c r="Y275" s="180"/>
      <c r="Z275" s="181"/>
      <c r="AA275" s="180"/>
      <c r="AB275" s="181"/>
      <c r="AC275" s="180"/>
      <c r="AD275" s="181"/>
      <c r="AE275" s="166"/>
      <c r="AF275" s="179"/>
      <c r="AG275" s="181"/>
      <c r="AH275" s="181"/>
      <c r="AI275" s="181"/>
      <c r="AJ275" s="181"/>
      <c r="AK275" s="181"/>
      <c r="AL275" s="181"/>
      <c r="AM275" s="181"/>
      <c r="AN275" s="181"/>
      <c r="AO275" s="181"/>
      <c r="AP275" s="181"/>
      <c r="AQ275" s="181"/>
      <c r="AR275" s="181"/>
      <c r="AS275" s="181"/>
    </row>
    <row r="276" ht="15.75" customHeight="1">
      <c r="A276" s="178"/>
      <c r="B276" s="166"/>
      <c r="C276" s="179"/>
      <c r="D276" s="179"/>
      <c r="E276" s="180"/>
      <c r="F276" s="181"/>
      <c r="G276" s="180"/>
      <c r="H276" s="181"/>
      <c r="I276" s="180"/>
      <c r="J276" s="181"/>
      <c r="K276" s="180"/>
      <c r="L276" s="181"/>
      <c r="M276" s="180"/>
      <c r="N276" s="181"/>
      <c r="O276" s="180"/>
      <c r="P276" s="181"/>
      <c r="Q276" s="180"/>
      <c r="R276" s="181"/>
      <c r="S276" s="180"/>
      <c r="T276" s="181"/>
      <c r="U276" s="180"/>
      <c r="V276" s="181"/>
      <c r="W276" s="180"/>
      <c r="X276" s="181"/>
      <c r="Y276" s="180"/>
      <c r="Z276" s="181"/>
      <c r="AA276" s="180"/>
      <c r="AB276" s="181"/>
      <c r="AC276" s="180"/>
      <c r="AD276" s="181"/>
      <c r="AE276" s="166"/>
      <c r="AF276" s="179"/>
      <c r="AG276" s="181"/>
      <c r="AH276" s="181"/>
      <c r="AI276" s="181"/>
      <c r="AJ276" s="181"/>
      <c r="AK276" s="181"/>
      <c r="AL276" s="181"/>
      <c r="AM276" s="181"/>
      <c r="AN276" s="181"/>
      <c r="AO276" s="181"/>
      <c r="AP276" s="181"/>
      <c r="AQ276" s="181"/>
      <c r="AR276" s="181"/>
      <c r="AS276" s="181"/>
    </row>
    <row r="277" ht="15.75" customHeight="1">
      <c r="A277" s="178"/>
      <c r="B277" s="166"/>
      <c r="C277" s="179"/>
      <c r="D277" s="179"/>
      <c r="E277" s="180"/>
      <c r="F277" s="181"/>
      <c r="G277" s="180"/>
      <c r="H277" s="181"/>
      <c r="I277" s="180"/>
      <c r="J277" s="181"/>
      <c r="K277" s="180"/>
      <c r="L277" s="181"/>
      <c r="M277" s="180"/>
      <c r="N277" s="181"/>
      <c r="O277" s="180"/>
      <c r="P277" s="181"/>
      <c r="Q277" s="180"/>
      <c r="R277" s="181"/>
      <c r="S277" s="180"/>
      <c r="T277" s="181"/>
      <c r="U277" s="180"/>
      <c r="V277" s="181"/>
      <c r="W277" s="180"/>
      <c r="X277" s="181"/>
      <c r="Y277" s="180"/>
      <c r="Z277" s="181"/>
      <c r="AA277" s="180"/>
      <c r="AB277" s="181"/>
      <c r="AC277" s="180"/>
      <c r="AD277" s="181"/>
      <c r="AE277" s="166"/>
      <c r="AF277" s="179"/>
      <c r="AG277" s="181"/>
      <c r="AH277" s="181"/>
      <c r="AI277" s="181"/>
      <c r="AJ277" s="181"/>
      <c r="AK277" s="181"/>
      <c r="AL277" s="181"/>
      <c r="AM277" s="181"/>
      <c r="AN277" s="181"/>
      <c r="AO277" s="181"/>
      <c r="AP277" s="181"/>
      <c r="AQ277" s="181"/>
      <c r="AR277" s="181"/>
      <c r="AS277" s="181"/>
    </row>
    <row r="278" ht="15.75" customHeight="1">
      <c r="A278" s="178"/>
      <c r="B278" s="166"/>
      <c r="C278" s="179"/>
      <c r="D278" s="179"/>
      <c r="E278" s="180"/>
      <c r="F278" s="181"/>
      <c r="G278" s="180"/>
      <c r="H278" s="181"/>
      <c r="I278" s="180"/>
      <c r="J278" s="181"/>
      <c r="K278" s="180"/>
      <c r="L278" s="181"/>
      <c r="M278" s="180"/>
      <c r="N278" s="181"/>
      <c r="O278" s="180"/>
      <c r="P278" s="181"/>
      <c r="Q278" s="180"/>
      <c r="R278" s="181"/>
      <c r="S278" s="180"/>
      <c r="T278" s="181"/>
      <c r="U278" s="180"/>
      <c r="V278" s="181"/>
      <c r="W278" s="180"/>
      <c r="X278" s="181"/>
      <c r="Y278" s="180"/>
      <c r="Z278" s="181"/>
      <c r="AA278" s="180"/>
      <c r="AB278" s="181"/>
      <c r="AC278" s="180"/>
      <c r="AD278" s="181"/>
      <c r="AE278" s="166"/>
      <c r="AF278" s="179"/>
      <c r="AG278" s="181"/>
      <c r="AH278" s="181"/>
      <c r="AI278" s="181"/>
      <c r="AJ278" s="181"/>
      <c r="AK278" s="181"/>
      <c r="AL278" s="181"/>
      <c r="AM278" s="181"/>
      <c r="AN278" s="181"/>
      <c r="AO278" s="181"/>
      <c r="AP278" s="181"/>
      <c r="AQ278" s="181"/>
      <c r="AR278" s="181"/>
      <c r="AS278" s="181"/>
    </row>
    <row r="279" ht="15.75" customHeight="1">
      <c r="A279" s="178"/>
      <c r="B279" s="166"/>
      <c r="C279" s="179"/>
      <c r="D279" s="179"/>
      <c r="E279" s="180"/>
      <c r="F279" s="181"/>
      <c r="G279" s="180"/>
      <c r="H279" s="181"/>
      <c r="I279" s="180"/>
      <c r="J279" s="181"/>
      <c r="K279" s="180"/>
      <c r="L279" s="181"/>
      <c r="M279" s="180"/>
      <c r="N279" s="181"/>
      <c r="O279" s="180"/>
      <c r="P279" s="181"/>
      <c r="Q279" s="180"/>
      <c r="R279" s="181"/>
      <c r="S279" s="180"/>
      <c r="T279" s="181"/>
      <c r="U279" s="180"/>
      <c r="V279" s="181"/>
      <c r="W279" s="180"/>
      <c r="X279" s="181"/>
      <c r="Y279" s="180"/>
      <c r="Z279" s="181"/>
      <c r="AA279" s="180"/>
      <c r="AB279" s="181"/>
      <c r="AC279" s="180"/>
      <c r="AD279" s="181"/>
      <c r="AE279" s="166"/>
      <c r="AF279" s="179"/>
      <c r="AG279" s="181"/>
      <c r="AH279" s="181"/>
      <c r="AI279" s="181"/>
      <c r="AJ279" s="181"/>
      <c r="AK279" s="181"/>
      <c r="AL279" s="181"/>
      <c r="AM279" s="181"/>
      <c r="AN279" s="181"/>
      <c r="AO279" s="181"/>
      <c r="AP279" s="181"/>
      <c r="AQ279" s="181"/>
      <c r="AR279" s="181"/>
      <c r="AS279" s="181"/>
    </row>
    <row r="280" ht="15.75" customHeight="1">
      <c r="A280" s="178"/>
      <c r="B280" s="166"/>
      <c r="C280" s="179"/>
      <c r="D280" s="179"/>
      <c r="E280" s="180"/>
      <c r="F280" s="181"/>
      <c r="G280" s="180"/>
      <c r="H280" s="181"/>
      <c r="I280" s="180"/>
      <c r="J280" s="181"/>
      <c r="K280" s="180"/>
      <c r="L280" s="181"/>
      <c r="M280" s="180"/>
      <c r="N280" s="181"/>
      <c r="O280" s="180"/>
      <c r="P280" s="181"/>
      <c r="Q280" s="180"/>
      <c r="R280" s="181"/>
      <c r="S280" s="180"/>
      <c r="T280" s="181"/>
      <c r="U280" s="180"/>
      <c r="V280" s="181"/>
      <c r="W280" s="180"/>
      <c r="X280" s="181"/>
      <c r="Y280" s="180"/>
      <c r="Z280" s="181"/>
      <c r="AA280" s="180"/>
      <c r="AB280" s="181"/>
      <c r="AC280" s="180"/>
      <c r="AD280" s="181"/>
      <c r="AE280" s="166"/>
      <c r="AF280" s="179"/>
      <c r="AG280" s="181"/>
      <c r="AH280" s="181"/>
      <c r="AI280" s="181"/>
      <c r="AJ280" s="181"/>
      <c r="AK280" s="181"/>
      <c r="AL280" s="181"/>
      <c r="AM280" s="181"/>
      <c r="AN280" s="181"/>
      <c r="AO280" s="181"/>
      <c r="AP280" s="181"/>
      <c r="AQ280" s="181"/>
      <c r="AR280" s="181"/>
      <c r="AS280" s="181"/>
    </row>
    <row r="281" ht="15.75" customHeight="1">
      <c r="A281" s="178"/>
      <c r="B281" s="166"/>
      <c r="C281" s="179"/>
      <c r="D281" s="179"/>
      <c r="E281" s="180"/>
      <c r="F281" s="181"/>
      <c r="G281" s="180"/>
      <c r="H281" s="181"/>
      <c r="I281" s="180"/>
      <c r="J281" s="181"/>
      <c r="K281" s="180"/>
      <c r="L281" s="181"/>
      <c r="M281" s="180"/>
      <c r="N281" s="181"/>
      <c r="O281" s="180"/>
      <c r="P281" s="181"/>
      <c r="Q281" s="180"/>
      <c r="R281" s="181"/>
      <c r="S281" s="180"/>
      <c r="T281" s="181"/>
      <c r="U281" s="180"/>
      <c r="V281" s="181"/>
      <c r="W281" s="180"/>
      <c r="X281" s="181"/>
      <c r="Y281" s="180"/>
      <c r="Z281" s="181"/>
      <c r="AA281" s="180"/>
      <c r="AB281" s="181"/>
      <c r="AC281" s="180"/>
      <c r="AD281" s="181"/>
      <c r="AE281" s="166"/>
      <c r="AF281" s="179"/>
      <c r="AG281" s="181"/>
      <c r="AH281" s="181"/>
      <c r="AI281" s="181"/>
      <c r="AJ281" s="181"/>
      <c r="AK281" s="181"/>
      <c r="AL281" s="181"/>
      <c r="AM281" s="181"/>
      <c r="AN281" s="181"/>
      <c r="AO281" s="181"/>
      <c r="AP281" s="181"/>
      <c r="AQ281" s="181"/>
      <c r="AR281" s="181"/>
      <c r="AS281" s="181"/>
    </row>
    <row r="282" ht="15.75" customHeight="1">
      <c r="A282" s="178"/>
      <c r="B282" s="166"/>
      <c r="C282" s="179"/>
      <c r="D282" s="179"/>
      <c r="E282" s="180"/>
      <c r="F282" s="181"/>
      <c r="G282" s="180"/>
      <c r="H282" s="181"/>
      <c r="I282" s="180"/>
      <c r="J282" s="181"/>
      <c r="K282" s="180"/>
      <c r="L282" s="181"/>
      <c r="M282" s="180"/>
      <c r="N282" s="181"/>
      <c r="O282" s="180"/>
      <c r="P282" s="181"/>
      <c r="Q282" s="180"/>
      <c r="R282" s="181"/>
      <c r="S282" s="180"/>
      <c r="T282" s="181"/>
      <c r="U282" s="180"/>
      <c r="V282" s="181"/>
      <c r="W282" s="180"/>
      <c r="X282" s="181"/>
      <c r="Y282" s="180"/>
      <c r="Z282" s="181"/>
      <c r="AA282" s="180"/>
      <c r="AB282" s="181"/>
      <c r="AC282" s="180"/>
      <c r="AD282" s="181"/>
      <c r="AE282" s="166"/>
      <c r="AF282" s="179"/>
      <c r="AG282" s="181"/>
      <c r="AH282" s="181"/>
      <c r="AI282" s="181"/>
      <c r="AJ282" s="181"/>
      <c r="AK282" s="181"/>
      <c r="AL282" s="181"/>
      <c r="AM282" s="181"/>
      <c r="AN282" s="181"/>
      <c r="AO282" s="181"/>
      <c r="AP282" s="181"/>
      <c r="AQ282" s="181"/>
      <c r="AR282" s="181"/>
      <c r="AS282" s="181"/>
    </row>
    <row r="283" ht="15.75" customHeight="1">
      <c r="A283" s="178"/>
      <c r="B283" s="166"/>
      <c r="C283" s="179"/>
      <c r="D283" s="179"/>
      <c r="E283" s="180"/>
      <c r="F283" s="181"/>
      <c r="G283" s="180"/>
      <c r="H283" s="181"/>
      <c r="I283" s="180"/>
      <c r="J283" s="181"/>
      <c r="K283" s="180"/>
      <c r="L283" s="181"/>
      <c r="M283" s="180"/>
      <c r="N283" s="181"/>
      <c r="O283" s="180"/>
      <c r="P283" s="181"/>
      <c r="Q283" s="180"/>
      <c r="R283" s="181"/>
      <c r="S283" s="180"/>
      <c r="T283" s="181"/>
      <c r="U283" s="180"/>
      <c r="V283" s="181"/>
      <c r="W283" s="180"/>
      <c r="X283" s="181"/>
      <c r="Y283" s="180"/>
      <c r="Z283" s="181"/>
      <c r="AA283" s="180"/>
      <c r="AB283" s="181"/>
      <c r="AC283" s="180"/>
      <c r="AD283" s="181"/>
      <c r="AE283" s="166"/>
      <c r="AF283" s="179"/>
      <c r="AG283" s="181"/>
      <c r="AH283" s="181"/>
      <c r="AI283" s="181"/>
      <c r="AJ283" s="181"/>
      <c r="AK283" s="181"/>
      <c r="AL283" s="181"/>
      <c r="AM283" s="181"/>
      <c r="AN283" s="181"/>
      <c r="AO283" s="181"/>
      <c r="AP283" s="181"/>
      <c r="AQ283" s="181"/>
      <c r="AR283" s="181"/>
      <c r="AS283" s="181"/>
    </row>
    <row r="284" ht="15.75" customHeight="1">
      <c r="A284" s="178"/>
      <c r="B284" s="166"/>
      <c r="C284" s="179"/>
      <c r="D284" s="179"/>
      <c r="E284" s="180"/>
      <c r="F284" s="181"/>
      <c r="G284" s="180"/>
      <c r="H284" s="181"/>
      <c r="I284" s="180"/>
      <c r="J284" s="181"/>
      <c r="K284" s="180"/>
      <c r="L284" s="181"/>
      <c r="M284" s="180"/>
      <c r="N284" s="181"/>
      <c r="O284" s="180"/>
      <c r="P284" s="181"/>
      <c r="Q284" s="180"/>
      <c r="R284" s="181"/>
      <c r="S284" s="180"/>
      <c r="T284" s="181"/>
      <c r="U284" s="180"/>
      <c r="V284" s="181"/>
      <c r="W284" s="180"/>
      <c r="X284" s="181"/>
      <c r="Y284" s="180"/>
      <c r="Z284" s="181"/>
      <c r="AA284" s="180"/>
      <c r="AB284" s="181"/>
      <c r="AC284" s="180"/>
      <c r="AD284" s="181"/>
      <c r="AE284" s="166"/>
      <c r="AF284" s="179"/>
      <c r="AG284" s="181"/>
      <c r="AH284" s="181"/>
      <c r="AI284" s="181"/>
      <c r="AJ284" s="181"/>
      <c r="AK284" s="181"/>
      <c r="AL284" s="181"/>
      <c r="AM284" s="181"/>
      <c r="AN284" s="181"/>
      <c r="AO284" s="181"/>
      <c r="AP284" s="181"/>
      <c r="AQ284" s="181"/>
      <c r="AR284" s="181"/>
      <c r="AS284" s="181"/>
    </row>
    <row r="285" ht="15.75" customHeight="1">
      <c r="A285" s="178"/>
      <c r="B285" s="166"/>
      <c r="C285" s="179"/>
      <c r="D285" s="179"/>
      <c r="E285" s="180"/>
      <c r="F285" s="181"/>
      <c r="G285" s="180"/>
      <c r="H285" s="181"/>
      <c r="I285" s="180"/>
      <c r="J285" s="181"/>
      <c r="K285" s="180"/>
      <c r="L285" s="181"/>
      <c r="M285" s="180"/>
      <c r="N285" s="181"/>
      <c r="O285" s="180"/>
      <c r="P285" s="181"/>
      <c r="Q285" s="180"/>
      <c r="R285" s="181"/>
      <c r="S285" s="180"/>
      <c r="T285" s="181"/>
      <c r="U285" s="180"/>
      <c r="V285" s="181"/>
      <c r="W285" s="180"/>
      <c r="X285" s="181"/>
      <c r="Y285" s="180"/>
      <c r="Z285" s="181"/>
      <c r="AA285" s="180"/>
      <c r="AB285" s="181"/>
      <c r="AC285" s="180"/>
      <c r="AD285" s="181"/>
      <c r="AE285" s="166"/>
      <c r="AF285" s="179"/>
      <c r="AG285" s="181"/>
      <c r="AH285" s="181"/>
      <c r="AI285" s="181"/>
      <c r="AJ285" s="181"/>
      <c r="AK285" s="181"/>
      <c r="AL285" s="181"/>
      <c r="AM285" s="181"/>
      <c r="AN285" s="181"/>
      <c r="AO285" s="181"/>
      <c r="AP285" s="181"/>
      <c r="AQ285" s="181"/>
      <c r="AR285" s="181"/>
      <c r="AS285" s="181"/>
    </row>
    <row r="286" ht="15.75" customHeight="1">
      <c r="A286" s="178"/>
      <c r="B286" s="166"/>
      <c r="C286" s="179"/>
      <c r="D286" s="179"/>
      <c r="E286" s="180"/>
      <c r="F286" s="181"/>
      <c r="G286" s="180"/>
      <c r="H286" s="181"/>
      <c r="I286" s="180"/>
      <c r="J286" s="181"/>
      <c r="K286" s="180"/>
      <c r="L286" s="181"/>
      <c r="M286" s="180"/>
      <c r="N286" s="181"/>
      <c r="O286" s="180"/>
      <c r="P286" s="181"/>
      <c r="Q286" s="180"/>
      <c r="R286" s="181"/>
      <c r="S286" s="180"/>
      <c r="T286" s="181"/>
      <c r="U286" s="180"/>
      <c r="V286" s="181"/>
      <c r="W286" s="180"/>
      <c r="X286" s="181"/>
      <c r="Y286" s="180"/>
      <c r="Z286" s="181"/>
      <c r="AA286" s="180"/>
      <c r="AB286" s="181"/>
      <c r="AC286" s="180"/>
      <c r="AD286" s="181"/>
      <c r="AE286" s="166"/>
      <c r="AF286" s="179"/>
      <c r="AG286" s="181"/>
      <c r="AH286" s="181"/>
      <c r="AI286" s="181"/>
      <c r="AJ286" s="181"/>
      <c r="AK286" s="181"/>
      <c r="AL286" s="181"/>
      <c r="AM286" s="181"/>
      <c r="AN286" s="181"/>
      <c r="AO286" s="181"/>
      <c r="AP286" s="181"/>
      <c r="AQ286" s="181"/>
      <c r="AR286" s="181"/>
      <c r="AS286" s="181"/>
    </row>
    <row r="287" ht="15.75" customHeight="1">
      <c r="A287" s="178"/>
      <c r="B287" s="166"/>
      <c r="C287" s="179"/>
      <c r="D287" s="179"/>
      <c r="E287" s="180"/>
      <c r="F287" s="181"/>
      <c r="G287" s="180"/>
      <c r="H287" s="181"/>
      <c r="I287" s="180"/>
      <c r="J287" s="181"/>
      <c r="K287" s="180"/>
      <c r="L287" s="181"/>
      <c r="M287" s="180"/>
      <c r="N287" s="181"/>
      <c r="O287" s="180"/>
      <c r="P287" s="181"/>
      <c r="Q287" s="180"/>
      <c r="R287" s="181"/>
      <c r="S287" s="180"/>
      <c r="T287" s="181"/>
      <c r="U287" s="180"/>
      <c r="V287" s="181"/>
      <c r="W287" s="180"/>
      <c r="X287" s="181"/>
      <c r="Y287" s="180"/>
      <c r="Z287" s="181"/>
      <c r="AA287" s="180"/>
      <c r="AB287" s="181"/>
      <c r="AC287" s="180"/>
      <c r="AD287" s="181"/>
      <c r="AE287" s="166"/>
      <c r="AF287" s="179"/>
      <c r="AG287" s="181"/>
      <c r="AH287" s="181"/>
      <c r="AI287" s="181"/>
      <c r="AJ287" s="181"/>
      <c r="AK287" s="181"/>
      <c r="AL287" s="181"/>
      <c r="AM287" s="181"/>
      <c r="AN287" s="181"/>
      <c r="AO287" s="181"/>
      <c r="AP287" s="181"/>
      <c r="AQ287" s="181"/>
      <c r="AR287" s="181"/>
      <c r="AS287" s="181"/>
    </row>
    <row r="288" ht="15.75" customHeight="1">
      <c r="A288" s="178"/>
      <c r="B288" s="166"/>
      <c r="C288" s="179"/>
      <c r="D288" s="179"/>
      <c r="E288" s="180"/>
      <c r="F288" s="181"/>
      <c r="G288" s="180"/>
      <c r="H288" s="181"/>
      <c r="I288" s="180"/>
      <c r="J288" s="181"/>
      <c r="K288" s="180"/>
      <c r="L288" s="181"/>
      <c r="M288" s="180"/>
      <c r="N288" s="181"/>
      <c r="O288" s="180"/>
      <c r="P288" s="181"/>
      <c r="Q288" s="180"/>
      <c r="R288" s="181"/>
      <c r="S288" s="180"/>
      <c r="T288" s="181"/>
      <c r="U288" s="180"/>
      <c r="V288" s="181"/>
      <c r="W288" s="180"/>
      <c r="X288" s="181"/>
      <c r="Y288" s="180"/>
      <c r="Z288" s="181"/>
      <c r="AA288" s="180"/>
      <c r="AB288" s="181"/>
      <c r="AC288" s="180"/>
      <c r="AD288" s="181"/>
      <c r="AE288" s="166"/>
      <c r="AF288" s="179"/>
      <c r="AG288" s="181"/>
      <c r="AH288" s="181"/>
      <c r="AI288" s="181"/>
      <c r="AJ288" s="181"/>
      <c r="AK288" s="181"/>
      <c r="AL288" s="181"/>
      <c r="AM288" s="181"/>
      <c r="AN288" s="181"/>
      <c r="AO288" s="181"/>
      <c r="AP288" s="181"/>
      <c r="AQ288" s="181"/>
      <c r="AR288" s="181"/>
      <c r="AS288" s="181"/>
    </row>
    <row r="289" ht="15.75" customHeight="1">
      <c r="A289" s="178"/>
      <c r="B289" s="166"/>
      <c r="C289" s="179"/>
      <c r="D289" s="179"/>
      <c r="E289" s="180"/>
      <c r="F289" s="181"/>
      <c r="G289" s="180"/>
      <c r="H289" s="181"/>
      <c r="I289" s="180"/>
      <c r="J289" s="181"/>
      <c r="K289" s="180"/>
      <c r="L289" s="181"/>
      <c r="M289" s="180"/>
      <c r="N289" s="181"/>
      <c r="O289" s="180"/>
      <c r="P289" s="181"/>
      <c r="Q289" s="180"/>
      <c r="R289" s="181"/>
      <c r="S289" s="180"/>
      <c r="T289" s="181"/>
      <c r="U289" s="180"/>
      <c r="V289" s="181"/>
      <c r="W289" s="180"/>
      <c r="X289" s="181"/>
      <c r="Y289" s="180"/>
      <c r="Z289" s="181"/>
      <c r="AA289" s="180"/>
      <c r="AB289" s="181"/>
      <c r="AC289" s="180"/>
      <c r="AD289" s="181"/>
      <c r="AE289" s="166"/>
      <c r="AF289" s="179"/>
      <c r="AG289" s="181"/>
      <c r="AH289" s="181"/>
      <c r="AI289" s="181"/>
      <c r="AJ289" s="181"/>
      <c r="AK289" s="181"/>
      <c r="AL289" s="181"/>
      <c r="AM289" s="181"/>
      <c r="AN289" s="181"/>
      <c r="AO289" s="181"/>
      <c r="AP289" s="181"/>
      <c r="AQ289" s="181"/>
      <c r="AR289" s="181"/>
      <c r="AS289" s="181"/>
    </row>
    <row r="290" ht="15.75" customHeight="1">
      <c r="A290" s="178"/>
      <c r="B290" s="166"/>
      <c r="C290" s="179"/>
      <c r="D290" s="179"/>
      <c r="E290" s="180"/>
      <c r="F290" s="181"/>
      <c r="G290" s="180"/>
      <c r="H290" s="181"/>
      <c r="I290" s="180"/>
      <c r="J290" s="181"/>
      <c r="K290" s="180"/>
      <c r="L290" s="181"/>
      <c r="M290" s="180"/>
      <c r="N290" s="181"/>
      <c r="O290" s="180"/>
      <c r="P290" s="181"/>
      <c r="Q290" s="180"/>
      <c r="R290" s="181"/>
      <c r="S290" s="180"/>
      <c r="T290" s="181"/>
      <c r="U290" s="180"/>
      <c r="V290" s="181"/>
      <c r="W290" s="180"/>
      <c r="X290" s="181"/>
      <c r="Y290" s="180"/>
      <c r="Z290" s="181"/>
      <c r="AA290" s="180"/>
      <c r="AB290" s="181"/>
      <c r="AC290" s="180"/>
      <c r="AD290" s="181"/>
      <c r="AE290" s="166"/>
      <c r="AF290" s="179"/>
      <c r="AG290" s="181"/>
      <c r="AH290" s="181"/>
      <c r="AI290" s="181"/>
      <c r="AJ290" s="181"/>
      <c r="AK290" s="181"/>
      <c r="AL290" s="181"/>
      <c r="AM290" s="181"/>
      <c r="AN290" s="181"/>
      <c r="AO290" s="181"/>
      <c r="AP290" s="181"/>
      <c r="AQ290" s="181"/>
      <c r="AR290" s="181"/>
      <c r="AS290" s="181"/>
    </row>
    <row r="291" ht="15.75" customHeight="1">
      <c r="A291" s="178"/>
      <c r="B291" s="166"/>
      <c r="C291" s="179"/>
      <c r="D291" s="179"/>
      <c r="E291" s="180"/>
      <c r="F291" s="181"/>
      <c r="G291" s="180"/>
      <c r="H291" s="181"/>
      <c r="I291" s="180"/>
      <c r="J291" s="181"/>
      <c r="K291" s="180"/>
      <c r="L291" s="181"/>
      <c r="M291" s="180"/>
      <c r="N291" s="181"/>
      <c r="O291" s="180"/>
      <c r="P291" s="181"/>
      <c r="Q291" s="180"/>
      <c r="R291" s="181"/>
      <c r="S291" s="180"/>
      <c r="T291" s="181"/>
      <c r="U291" s="180"/>
      <c r="V291" s="181"/>
      <c r="W291" s="180"/>
      <c r="X291" s="181"/>
      <c r="Y291" s="180"/>
      <c r="Z291" s="181"/>
      <c r="AA291" s="180"/>
      <c r="AB291" s="181"/>
      <c r="AC291" s="180"/>
      <c r="AD291" s="181"/>
      <c r="AE291" s="166"/>
      <c r="AF291" s="179"/>
      <c r="AG291" s="181"/>
      <c r="AH291" s="181"/>
      <c r="AI291" s="181"/>
      <c r="AJ291" s="181"/>
      <c r="AK291" s="181"/>
      <c r="AL291" s="181"/>
      <c r="AM291" s="181"/>
      <c r="AN291" s="181"/>
      <c r="AO291" s="181"/>
      <c r="AP291" s="181"/>
      <c r="AQ291" s="181"/>
      <c r="AR291" s="181"/>
      <c r="AS291" s="181"/>
    </row>
    <row r="292" ht="15.75" customHeight="1">
      <c r="A292" s="178"/>
      <c r="B292" s="166"/>
      <c r="C292" s="179"/>
      <c r="D292" s="179"/>
      <c r="E292" s="180"/>
      <c r="F292" s="181"/>
      <c r="G292" s="180"/>
      <c r="H292" s="181"/>
      <c r="I292" s="180"/>
      <c r="J292" s="181"/>
      <c r="K292" s="180"/>
      <c r="L292" s="181"/>
      <c r="M292" s="180"/>
      <c r="N292" s="181"/>
      <c r="O292" s="180"/>
      <c r="P292" s="181"/>
      <c r="Q292" s="180"/>
      <c r="R292" s="181"/>
      <c r="S292" s="180"/>
      <c r="T292" s="181"/>
      <c r="U292" s="180"/>
      <c r="V292" s="181"/>
      <c r="W292" s="180"/>
      <c r="X292" s="181"/>
      <c r="Y292" s="180"/>
      <c r="Z292" s="181"/>
      <c r="AA292" s="180"/>
      <c r="AB292" s="181"/>
      <c r="AC292" s="180"/>
      <c r="AD292" s="181"/>
      <c r="AE292" s="166"/>
      <c r="AF292" s="179"/>
      <c r="AG292" s="181"/>
      <c r="AH292" s="181"/>
      <c r="AI292" s="181"/>
      <c r="AJ292" s="181"/>
      <c r="AK292" s="181"/>
      <c r="AL292" s="181"/>
      <c r="AM292" s="181"/>
      <c r="AN292" s="181"/>
      <c r="AO292" s="181"/>
      <c r="AP292" s="181"/>
      <c r="AQ292" s="181"/>
      <c r="AR292" s="181"/>
      <c r="AS292" s="181"/>
    </row>
    <row r="293" ht="15.75" customHeight="1">
      <c r="A293" s="178"/>
      <c r="B293" s="166"/>
      <c r="C293" s="179"/>
      <c r="D293" s="179"/>
      <c r="E293" s="180"/>
      <c r="F293" s="181"/>
      <c r="G293" s="180"/>
      <c r="H293" s="181"/>
      <c r="I293" s="180"/>
      <c r="J293" s="181"/>
      <c r="K293" s="180"/>
      <c r="L293" s="181"/>
      <c r="M293" s="180"/>
      <c r="N293" s="181"/>
      <c r="O293" s="180"/>
      <c r="P293" s="181"/>
      <c r="Q293" s="180"/>
      <c r="R293" s="181"/>
      <c r="S293" s="180"/>
      <c r="T293" s="181"/>
      <c r="U293" s="180"/>
      <c r="V293" s="181"/>
      <c r="W293" s="180"/>
      <c r="X293" s="181"/>
      <c r="Y293" s="180"/>
      <c r="Z293" s="181"/>
      <c r="AA293" s="180"/>
      <c r="AB293" s="181"/>
      <c r="AC293" s="180"/>
      <c r="AD293" s="181"/>
      <c r="AE293" s="166"/>
      <c r="AF293" s="179"/>
      <c r="AG293" s="181"/>
      <c r="AH293" s="181"/>
      <c r="AI293" s="181"/>
      <c r="AJ293" s="181"/>
      <c r="AK293" s="181"/>
      <c r="AL293" s="181"/>
      <c r="AM293" s="181"/>
      <c r="AN293" s="181"/>
      <c r="AO293" s="181"/>
      <c r="AP293" s="181"/>
      <c r="AQ293" s="181"/>
      <c r="AR293" s="181"/>
      <c r="AS293" s="181"/>
    </row>
    <row r="294" ht="15.75" customHeight="1">
      <c r="A294" s="178"/>
      <c r="B294" s="166"/>
      <c r="C294" s="179"/>
      <c r="D294" s="179"/>
      <c r="E294" s="180"/>
      <c r="F294" s="181"/>
      <c r="G294" s="180"/>
      <c r="H294" s="181"/>
      <c r="I294" s="180"/>
      <c r="J294" s="181"/>
      <c r="K294" s="180"/>
      <c r="L294" s="181"/>
      <c r="M294" s="180"/>
      <c r="N294" s="181"/>
      <c r="O294" s="180"/>
      <c r="P294" s="181"/>
      <c r="Q294" s="180"/>
      <c r="R294" s="181"/>
      <c r="S294" s="180"/>
      <c r="T294" s="181"/>
      <c r="U294" s="180"/>
      <c r="V294" s="181"/>
      <c r="W294" s="180"/>
      <c r="X294" s="181"/>
      <c r="Y294" s="180"/>
      <c r="Z294" s="181"/>
      <c r="AA294" s="180"/>
      <c r="AB294" s="181"/>
      <c r="AC294" s="180"/>
      <c r="AD294" s="181"/>
      <c r="AE294" s="166"/>
      <c r="AF294" s="179"/>
      <c r="AG294" s="181"/>
      <c r="AH294" s="181"/>
      <c r="AI294" s="181"/>
      <c r="AJ294" s="181"/>
      <c r="AK294" s="181"/>
      <c r="AL294" s="181"/>
      <c r="AM294" s="181"/>
      <c r="AN294" s="181"/>
      <c r="AO294" s="181"/>
      <c r="AP294" s="181"/>
      <c r="AQ294" s="181"/>
      <c r="AR294" s="181"/>
      <c r="AS294" s="181"/>
    </row>
    <row r="295" ht="15.75" customHeight="1">
      <c r="A295" s="178"/>
      <c r="B295" s="166"/>
      <c r="C295" s="179"/>
      <c r="D295" s="179"/>
      <c r="E295" s="180"/>
      <c r="F295" s="181"/>
      <c r="G295" s="180"/>
      <c r="H295" s="181"/>
      <c r="I295" s="180"/>
      <c r="J295" s="181"/>
      <c r="K295" s="180"/>
      <c r="L295" s="181"/>
      <c r="M295" s="180"/>
      <c r="N295" s="181"/>
      <c r="O295" s="180"/>
      <c r="P295" s="181"/>
      <c r="Q295" s="180"/>
      <c r="R295" s="181"/>
      <c r="S295" s="180"/>
      <c r="T295" s="181"/>
      <c r="U295" s="180"/>
      <c r="V295" s="181"/>
      <c r="W295" s="180"/>
      <c r="X295" s="181"/>
      <c r="Y295" s="180"/>
      <c r="Z295" s="181"/>
      <c r="AA295" s="180"/>
      <c r="AB295" s="181"/>
      <c r="AC295" s="180"/>
      <c r="AD295" s="181"/>
      <c r="AE295" s="166"/>
      <c r="AF295" s="179"/>
      <c r="AG295" s="181"/>
      <c r="AH295" s="181"/>
      <c r="AI295" s="181"/>
      <c r="AJ295" s="181"/>
      <c r="AK295" s="181"/>
      <c r="AL295" s="181"/>
      <c r="AM295" s="181"/>
      <c r="AN295" s="181"/>
      <c r="AO295" s="181"/>
      <c r="AP295" s="181"/>
      <c r="AQ295" s="181"/>
      <c r="AR295" s="181"/>
      <c r="AS295" s="181"/>
    </row>
    <row r="296" ht="15.75" customHeight="1">
      <c r="A296" s="178"/>
      <c r="B296" s="166"/>
      <c r="C296" s="179"/>
      <c r="D296" s="179"/>
      <c r="E296" s="180"/>
      <c r="F296" s="181"/>
      <c r="G296" s="180"/>
      <c r="H296" s="181"/>
      <c r="I296" s="180"/>
      <c r="J296" s="181"/>
      <c r="K296" s="180"/>
      <c r="L296" s="181"/>
      <c r="M296" s="180"/>
      <c r="N296" s="181"/>
      <c r="O296" s="180"/>
      <c r="P296" s="181"/>
      <c r="Q296" s="180"/>
      <c r="R296" s="181"/>
      <c r="S296" s="180"/>
      <c r="T296" s="181"/>
      <c r="U296" s="180"/>
      <c r="V296" s="181"/>
      <c r="W296" s="180"/>
      <c r="X296" s="181"/>
      <c r="Y296" s="180"/>
      <c r="Z296" s="181"/>
      <c r="AA296" s="180"/>
      <c r="AB296" s="181"/>
      <c r="AC296" s="180"/>
      <c r="AD296" s="181"/>
      <c r="AE296" s="166"/>
      <c r="AF296" s="179"/>
      <c r="AG296" s="181"/>
      <c r="AH296" s="181"/>
      <c r="AI296" s="181"/>
      <c r="AJ296" s="181"/>
      <c r="AK296" s="181"/>
      <c r="AL296" s="181"/>
      <c r="AM296" s="181"/>
      <c r="AN296" s="181"/>
      <c r="AO296" s="181"/>
      <c r="AP296" s="181"/>
      <c r="AQ296" s="181"/>
      <c r="AR296" s="181"/>
      <c r="AS296" s="181"/>
    </row>
    <row r="297" ht="15.75" customHeight="1">
      <c r="A297" s="178"/>
      <c r="B297" s="166"/>
      <c r="C297" s="179"/>
      <c r="D297" s="179"/>
      <c r="E297" s="180"/>
      <c r="F297" s="181"/>
      <c r="G297" s="180"/>
      <c r="H297" s="181"/>
      <c r="I297" s="180"/>
      <c r="J297" s="181"/>
      <c r="K297" s="180"/>
      <c r="L297" s="181"/>
      <c r="M297" s="180"/>
      <c r="N297" s="181"/>
      <c r="O297" s="180"/>
      <c r="P297" s="181"/>
      <c r="Q297" s="180"/>
      <c r="R297" s="181"/>
      <c r="S297" s="180"/>
      <c r="T297" s="181"/>
      <c r="U297" s="180"/>
      <c r="V297" s="181"/>
      <c r="W297" s="180"/>
      <c r="X297" s="181"/>
      <c r="Y297" s="180"/>
      <c r="Z297" s="181"/>
      <c r="AA297" s="180"/>
      <c r="AB297" s="181"/>
      <c r="AC297" s="180"/>
      <c r="AD297" s="181"/>
      <c r="AE297" s="166"/>
      <c r="AF297" s="179"/>
      <c r="AG297" s="181"/>
      <c r="AH297" s="181"/>
      <c r="AI297" s="181"/>
      <c r="AJ297" s="181"/>
      <c r="AK297" s="181"/>
      <c r="AL297" s="181"/>
      <c r="AM297" s="181"/>
      <c r="AN297" s="181"/>
      <c r="AO297" s="181"/>
      <c r="AP297" s="181"/>
      <c r="AQ297" s="181"/>
      <c r="AR297" s="181"/>
      <c r="AS297" s="181"/>
    </row>
    <row r="298" ht="15.75" customHeight="1">
      <c r="A298" s="178"/>
      <c r="B298" s="166"/>
      <c r="C298" s="179"/>
      <c r="D298" s="179"/>
      <c r="E298" s="180"/>
      <c r="F298" s="181"/>
      <c r="G298" s="180"/>
      <c r="H298" s="181"/>
      <c r="I298" s="180"/>
      <c r="J298" s="181"/>
      <c r="K298" s="180"/>
      <c r="L298" s="181"/>
      <c r="M298" s="180"/>
      <c r="N298" s="181"/>
      <c r="O298" s="180"/>
      <c r="P298" s="181"/>
      <c r="Q298" s="180"/>
      <c r="R298" s="181"/>
      <c r="S298" s="180"/>
      <c r="T298" s="181"/>
      <c r="U298" s="180"/>
      <c r="V298" s="181"/>
      <c r="W298" s="180"/>
      <c r="X298" s="181"/>
      <c r="Y298" s="180"/>
      <c r="Z298" s="181"/>
      <c r="AA298" s="180"/>
      <c r="AB298" s="181"/>
      <c r="AC298" s="180"/>
      <c r="AD298" s="181"/>
      <c r="AE298" s="166"/>
      <c r="AF298" s="179"/>
      <c r="AG298" s="181"/>
      <c r="AH298" s="181"/>
      <c r="AI298" s="181"/>
      <c r="AJ298" s="181"/>
      <c r="AK298" s="181"/>
      <c r="AL298" s="181"/>
      <c r="AM298" s="181"/>
      <c r="AN298" s="181"/>
      <c r="AO298" s="181"/>
      <c r="AP298" s="181"/>
      <c r="AQ298" s="181"/>
      <c r="AR298" s="181"/>
      <c r="AS298" s="181"/>
    </row>
    <row r="299" ht="15.75" customHeight="1">
      <c r="A299" s="178"/>
      <c r="B299" s="166"/>
      <c r="C299" s="179"/>
      <c r="D299" s="179"/>
      <c r="E299" s="180"/>
      <c r="F299" s="181"/>
      <c r="G299" s="180"/>
      <c r="H299" s="181"/>
      <c r="I299" s="180"/>
      <c r="J299" s="181"/>
      <c r="K299" s="180"/>
      <c r="L299" s="181"/>
      <c r="M299" s="180"/>
      <c r="N299" s="181"/>
      <c r="O299" s="180"/>
      <c r="P299" s="181"/>
      <c r="Q299" s="180"/>
      <c r="R299" s="181"/>
      <c r="S299" s="180"/>
      <c r="T299" s="181"/>
      <c r="U299" s="180"/>
      <c r="V299" s="181"/>
      <c r="W299" s="180"/>
      <c r="X299" s="181"/>
      <c r="Y299" s="180"/>
      <c r="Z299" s="181"/>
      <c r="AA299" s="180"/>
      <c r="AB299" s="181"/>
      <c r="AC299" s="180"/>
      <c r="AD299" s="181"/>
      <c r="AE299" s="166"/>
      <c r="AF299" s="179"/>
      <c r="AG299" s="181"/>
      <c r="AH299" s="181"/>
      <c r="AI299" s="181"/>
      <c r="AJ299" s="181"/>
      <c r="AK299" s="181"/>
      <c r="AL299" s="181"/>
      <c r="AM299" s="181"/>
      <c r="AN299" s="181"/>
      <c r="AO299" s="181"/>
      <c r="AP299" s="181"/>
      <c r="AQ299" s="181"/>
      <c r="AR299" s="181"/>
      <c r="AS299" s="181"/>
    </row>
    <row r="300" ht="15.75" customHeight="1">
      <c r="A300" s="178"/>
      <c r="B300" s="166"/>
      <c r="C300" s="179"/>
      <c r="D300" s="179"/>
      <c r="E300" s="180"/>
      <c r="F300" s="181"/>
      <c r="G300" s="180"/>
      <c r="H300" s="181"/>
      <c r="I300" s="180"/>
      <c r="J300" s="181"/>
      <c r="K300" s="180"/>
      <c r="L300" s="181"/>
      <c r="M300" s="180"/>
      <c r="N300" s="181"/>
      <c r="O300" s="180"/>
      <c r="P300" s="181"/>
      <c r="Q300" s="180"/>
      <c r="R300" s="181"/>
      <c r="S300" s="180"/>
      <c r="T300" s="181"/>
      <c r="U300" s="180"/>
      <c r="V300" s="181"/>
      <c r="W300" s="180"/>
      <c r="X300" s="181"/>
      <c r="Y300" s="180"/>
      <c r="Z300" s="181"/>
      <c r="AA300" s="180"/>
      <c r="AB300" s="181"/>
      <c r="AC300" s="180"/>
      <c r="AD300" s="181"/>
      <c r="AE300" s="166"/>
      <c r="AF300" s="179"/>
      <c r="AG300" s="181"/>
      <c r="AH300" s="181"/>
      <c r="AI300" s="181"/>
      <c r="AJ300" s="181"/>
      <c r="AK300" s="181"/>
      <c r="AL300" s="181"/>
      <c r="AM300" s="181"/>
      <c r="AN300" s="181"/>
      <c r="AO300" s="181"/>
      <c r="AP300" s="181"/>
      <c r="AQ300" s="181"/>
      <c r="AR300" s="181"/>
      <c r="AS300" s="181"/>
    </row>
    <row r="301" ht="15.75" customHeight="1">
      <c r="A301" s="178"/>
      <c r="B301" s="166"/>
      <c r="C301" s="179"/>
      <c r="D301" s="179"/>
      <c r="E301" s="180"/>
      <c r="F301" s="181"/>
      <c r="G301" s="180"/>
      <c r="H301" s="181"/>
      <c r="I301" s="180"/>
      <c r="J301" s="181"/>
      <c r="K301" s="180"/>
      <c r="L301" s="181"/>
      <c r="M301" s="180"/>
      <c r="N301" s="181"/>
      <c r="O301" s="180"/>
      <c r="P301" s="181"/>
      <c r="Q301" s="180"/>
      <c r="R301" s="181"/>
      <c r="S301" s="180"/>
      <c r="T301" s="181"/>
      <c r="U301" s="180"/>
      <c r="V301" s="181"/>
      <c r="W301" s="180"/>
      <c r="X301" s="181"/>
      <c r="Y301" s="180"/>
      <c r="Z301" s="181"/>
      <c r="AA301" s="180"/>
      <c r="AB301" s="181"/>
      <c r="AC301" s="180"/>
      <c r="AD301" s="181"/>
      <c r="AE301" s="166"/>
      <c r="AF301" s="179"/>
      <c r="AG301" s="181"/>
      <c r="AH301" s="181"/>
      <c r="AI301" s="181"/>
      <c r="AJ301" s="181"/>
      <c r="AK301" s="181"/>
      <c r="AL301" s="181"/>
      <c r="AM301" s="181"/>
      <c r="AN301" s="181"/>
      <c r="AO301" s="181"/>
      <c r="AP301" s="181"/>
      <c r="AQ301" s="181"/>
      <c r="AR301" s="181"/>
      <c r="AS301" s="181"/>
    </row>
    <row r="302" ht="15.75" customHeight="1">
      <c r="A302" s="178"/>
      <c r="B302" s="166"/>
      <c r="C302" s="179"/>
      <c r="D302" s="179"/>
      <c r="E302" s="180"/>
      <c r="F302" s="181"/>
      <c r="G302" s="180"/>
      <c r="H302" s="181"/>
      <c r="I302" s="180"/>
      <c r="J302" s="181"/>
      <c r="K302" s="180"/>
      <c r="L302" s="181"/>
      <c r="M302" s="180"/>
      <c r="N302" s="181"/>
      <c r="O302" s="180"/>
      <c r="P302" s="181"/>
      <c r="Q302" s="180"/>
      <c r="R302" s="181"/>
      <c r="S302" s="180"/>
      <c r="T302" s="181"/>
      <c r="U302" s="180"/>
      <c r="V302" s="181"/>
      <c r="W302" s="180"/>
      <c r="X302" s="181"/>
      <c r="Y302" s="180"/>
      <c r="Z302" s="181"/>
      <c r="AA302" s="180"/>
      <c r="AB302" s="181"/>
      <c r="AC302" s="180"/>
      <c r="AD302" s="181"/>
      <c r="AE302" s="166"/>
      <c r="AF302" s="179"/>
      <c r="AG302" s="181"/>
      <c r="AH302" s="181"/>
      <c r="AI302" s="181"/>
      <c r="AJ302" s="181"/>
      <c r="AK302" s="181"/>
      <c r="AL302" s="181"/>
      <c r="AM302" s="181"/>
      <c r="AN302" s="181"/>
      <c r="AO302" s="181"/>
      <c r="AP302" s="181"/>
      <c r="AQ302" s="181"/>
      <c r="AR302" s="181"/>
      <c r="AS302" s="181"/>
    </row>
    <row r="303" ht="15.75" customHeight="1">
      <c r="A303" s="178"/>
      <c r="B303" s="166"/>
      <c r="C303" s="179"/>
      <c r="D303" s="179"/>
      <c r="E303" s="180"/>
      <c r="F303" s="181"/>
      <c r="G303" s="180"/>
      <c r="H303" s="181"/>
      <c r="I303" s="180"/>
      <c r="J303" s="181"/>
      <c r="K303" s="180"/>
      <c r="L303" s="181"/>
      <c r="M303" s="180"/>
      <c r="N303" s="181"/>
      <c r="O303" s="180"/>
      <c r="P303" s="181"/>
      <c r="Q303" s="180"/>
      <c r="R303" s="181"/>
      <c r="S303" s="180"/>
      <c r="T303" s="181"/>
      <c r="U303" s="180"/>
      <c r="V303" s="181"/>
      <c r="W303" s="180"/>
      <c r="X303" s="181"/>
      <c r="Y303" s="180"/>
      <c r="Z303" s="181"/>
      <c r="AA303" s="180"/>
      <c r="AB303" s="181"/>
      <c r="AC303" s="180"/>
      <c r="AD303" s="181"/>
      <c r="AE303" s="166"/>
      <c r="AF303" s="179"/>
      <c r="AG303" s="181"/>
      <c r="AH303" s="181"/>
      <c r="AI303" s="181"/>
      <c r="AJ303" s="181"/>
      <c r="AK303" s="181"/>
      <c r="AL303" s="181"/>
      <c r="AM303" s="181"/>
      <c r="AN303" s="181"/>
      <c r="AO303" s="181"/>
      <c r="AP303" s="181"/>
      <c r="AQ303" s="181"/>
      <c r="AR303" s="181"/>
      <c r="AS303" s="181"/>
    </row>
    <row r="304" ht="15.75" customHeight="1">
      <c r="A304" s="178"/>
      <c r="B304" s="166"/>
      <c r="C304" s="179"/>
      <c r="D304" s="179"/>
      <c r="E304" s="180"/>
      <c r="F304" s="181"/>
      <c r="G304" s="180"/>
      <c r="H304" s="181"/>
      <c r="I304" s="180"/>
      <c r="J304" s="181"/>
      <c r="K304" s="180"/>
      <c r="L304" s="181"/>
      <c r="M304" s="180"/>
      <c r="N304" s="181"/>
      <c r="O304" s="180"/>
      <c r="P304" s="181"/>
      <c r="Q304" s="180"/>
      <c r="R304" s="181"/>
      <c r="S304" s="180"/>
      <c r="T304" s="181"/>
      <c r="U304" s="180"/>
      <c r="V304" s="181"/>
      <c r="W304" s="180"/>
      <c r="X304" s="181"/>
      <c r="Y304" s="180"/>
      <c r="Z304" s="181"/>
      <c r="AA304" s="180"/>
      <c r="AB304" s="181"/>
      <c r="AC304" s="180"/>
      <c r="AD304" s="181"/>
      <c r="AE304" s="166"/>
      <c r="AF304" s="179"/>
      <c r="AG304" s="181"/>
      <c r="AH304" s="181"/>
      <c r="AI304" s="181"/>
      <c r="AJ304" s="181"/>
      <c r="AK304" s="181"/>
      <c r="AL304" s="181"/>
      <c r="AM304" s="181"/>
      <c r="AN304" s="181"/>
      <c r="AO304" s="181"/>
      <c r="AP304" s="181"/>
      <c r="AQ304" s="181"/>
      <c r="AR304" s="181"/>
      <c r="AS304" s="181"/>
    </row>
    <row r="305" ht="15.75" customHeight="1">
      <c r="A305" s="178"/>
      <c r="B305" s="166"/>
      <c r="C305" s="179"/>
      <c r="D305" s="179"/>
      <c r="E305" s="180"/>
      <c r="F305" s="181"/>
      <c r="G305" s="180"/>
      <c r="H305" s="181"/>
      <c r="I305" s="180"/>
      <c r="J305" s="181"/>
      <c r="K305" s="180"/>
      <c r="L305" s="181"/>
      <c r="M305" s="180"/>
      <c r="N305" s="181"/>
      <c r="O305" s="180"/>
      <c r="P305" s="181"/>
      <c r="Q305" s="180"/>
      <c r="R305" s="181"/>
      <c r="S305" s="180"/>
      <c r="T305" s="181"/>
      <c r="U305" s="180"/>
      <c r="V305" s="181"/>
      <c r="W305" s="180"/>
      <c r="X305" s="181"/>
      <c r="Y305" s="180"/>
      <c r="Z305" s="181"/>
      <c r="AA305" s="180"/>
      <c r="AB305" s="181"/>
      <c r="AC305" s="180"/>
      <c r="AD305" s="181"/>
      <c r="AE305" s="166"/>
      <c r="AF305" s="179"/>
      <c r="AG305" s="181"/>
      <c r="AH305" s="181"/>
      <c r="AI305" s="181"/>
      <c r="AJ305" s="181"/>
      <c r="AK305" s="181"/>
      <c r="AL305" s="181"/>
      <c r="AM305" s="181"/>
      <c r="AN305" s="181"/>
      <c r="AO305" s="181"/>
      <c r="AP305" s="181"/>
      <c r="AQ305" s="181"/>
      <c r="AR305" s="181"/>
      <c r="AS305" s="181"/>
    </row>
    <row r="306" ht="15.75" customHeight="1">
      <c r="A306" s="178"/>
      <c r="B306" s="166"/>
      <c r="C306" s="179"/>
      <c r="D306" s="179"/>
      <c r="E306" s="180"/>
      <c r="F306" s="181"/>
      <c r="G306" s="180"/>
      <c r="H306" s="181"/>
      <c r="I306" s="180"/>
      <c r="J306" s="181"/>
      <c r="K306" s="180"/>
      <c r="L306" s="181"/>
      <c r="M306" s="180"/>
      <c r="N306" s="181"/>
      <c r="O306" s="180"/>
      <c r="P306" s="181"/>
      <c r="Q306" s="180"/>
      <c r="R306" s="181"/>
      <c r="S306" s="180"/>
      <c r="T306" s="181"/>
      <c r="U306" s="180"/>
      <c r="V306" s="181"/>
      <c r="W306" s="180"/>
      <c r="X306" s="181"/>
      <c r="Y306" s="180"/>
      <c r="Z306" s="181"/>
      <c r="AA306" s="180"/>
      <c r="AB306" s="181"/>
      <c r="AC306" s="180"/>
      <c r="AD306" s="181"/>
      <c r="AE306" s="166"/>
      <c r="AF306" s="179"/>
      <c r="AG306" s="181"/>
      <c r="AH306" s="181"/>
      <c r="AI306" s="181"/>
      <c r="AJ306" s="181"/>
      <c r="AK306" s="181"/>
      <c r="AL306" s="181"/>
      <c r="AM306" s="181"/>
      <c r="AN306" s="181"/>
      <c r="AO306" s="181"/>
      <c r="AP306" s="181"/>
      <c r="AQ306" s="181"/>
      <c r="AR306" s="181"/>
      <c r="AS306" s="181"/>
    </row>
    <row r="307" ht="15.75" customHeight="1">
      <c r="A307" s="178"/>
      <c r="B307" s="166"/>
      <c r="C307" s="179"/>
      <c r="D307" s="179"/>
      <c r="E307" s="180"/>
      <c r="F307" s="181"/>
      <c r="G307" s="180"/>
      <c r="H307" s="181"/>
      <c r="I307" s="180"/>
      <c r="J307" s="181"/>
      <c r="K307" s="180"/>
      <c r="L307" s="181"/>
      <c r="M307" s="180"/>
      <c r="N307" s="181"/>
      <c r="O307" s="180"/>
      <c r="P307" s="181"/>
      <c r="Q307" s="180"/>
      <c r="R307" s="181"/>
      <c r="S307" s="180"/>
      <c r="T307" s="181"/>
      <c r="U307" s="180"/>
      <c r="V307" s="181"/>
      <c r="W307" s="180"/>
      <c r="X307" s="181"/>
      <c r="Y307" s="180"/>
      <c r="Z307" s="181"/>
      <c r="AA307" s="180"/>
      <c r="AB307" s="181"/>
      <c r="AC307" s="180"/>
      <c r="AD307" s="181"/>
      <c r="AE307" s="166"/>
      <c r="AF307" s="179"/>
      <c r="AG307" s="181"/>
      <c r="AH307" s="181"/>
      <c r="AI307" s="181"/>
      <c r="AJ307" s="181"/>
      <c r="AK307" s="181"/>
      <c r="AL307" s="181"/>
      <c r="AM307" s="181"/>
      <c r="AN307" s="181"/>
      <c r="AO307" s="181"/>
      <c r="AP307" s="181"/>
      <c r="AQ307" s="181"/>
      <c r="AR307" s="181"/>
      <c r="AS307" s="181"/>
    </row>
    <row r="308" ht="15.75" customHeight="1">
      <c r="A308" s="178"/>
      <c r="B308" s="166"/>
      <c r="C308" s="179"/>
      <c r="D308" s="179"/>
      <c r="E308" s="180"/>
      <c r="F308" s="181"/>
      <c r="G308" s="180"/>
      <c r="H308" s="181"/>
      <c r="I308" s="180"/>
      <c r="J308" s="181"/>
      <c r="K308" s="180"/>
      <c r="L308" s="181"/>
      <c r="M308" s="180"/>
      <c r="N308" s="181"/>
      <c r="O308" s="180"/>
      <c r="P308" s="181"/>
      <c r="Q308" s="180"/>
      <c r="R308" s="181"/>
      <c r="S308" s="180"/>
      <c r="T308" s="181"/>
      <c r="U308" s="180"/>
      <c r="V308" s="181"/>
      <c r="W308" s="180"/>
      <c r="X308" s="181"/>
      <c r="Y308" s="180"/>
      <c r="Z308" s="181"/>
      <c r="AA308" s="180"/>
      <c r="AB308" s="181"/>
      <c r="AC308" s="180"/>
      <c r="AD308" s="181"/>
      <c r="AE308" s="166"/>
      <c r="AF308" s="179"/>
      <c r="AG308" s="181"/>
      <c r="AH308" s="181"/>
      <c r="AI308" s="181"/>
      <c r="AJ308" s="181"/>
      <c r="AK308" s="181"/>
      <c r="AL308" s="181"/>
      <c r="AM308" s="181"/>
      <c r="AN308" s="181"/>
      <c r="AO308" s="181"/>
      <c r="AP308" s="181"/>
      <c r="AQ308" s="181"/>
      <c r="AR308" s="181"/>
      <c r="AS308" s="181"/>
    </row>
    <row r="309" ht="15.75" customHeight="1">
      <c r="A309" s="178"/>
      <c r="B309" s="166"/>
      <c r="C309" s="179"/>
      <c r="D309" s="179"/>
      <c r="E309" s="180"/>
      <c r="F309" s="181"/>
      <c r="G309" s="180"/>
      <c r="H309" s="181"/>
      <c r="I309" s="180"/>
      <c r="J309" s="181"/>
      <c r="K309" s="180"/>
      <c r="L309" s="181"/>
      <c r="M309" s="180"/>
      <c r="N309" s="181"/>
      <c r="O309" s="180"/>
      <c r="P309" s="181"/>
      <c r="Q309" s="180"/>
      <c r="R309" s="181"/>
      <c r="S309" s="180"/>
      <c r="T309" s="181"/>
      <c r="U309" s="180"/>
      <c r="V309" s="181"/>
      <c r="W309" s="180"/>
      <c r="X309" s="181"/>
      <c r="Y309" s="180"/>
      <c r="Z309" s="181"/>
      <c r="AA309" s="180"/>
      <c r="AB309" s="181"/>
      <c r="AC309" s="180"/>
      <c r="AD309" s="181"/>
      <c r="AE309" s="166"/>
      <c r="AF309" s="179"/>
      <c r="AG309" s="181"/>
      <c r="AH309" s="181"/>
      <c r="AI309" s="181"/>
      <c r="AJ309" s="181"/>
      <c r="AK309" s="181"/>
      <c r="AL309" s="181"/>
      <c r="AM309" s="181"/>
      <c r="AN309" s="181"/>
      <c r="AO309" s="181"/>
      <c r="AP309" s="181"/>
      <c r="AQ309" s="181"/>
      <c r="AR309" s="181"/>
      <c r="AS309" s="181"/>
    </row>
    <row r="310" ht="15.75" customHeight="1">
      <c r="A310" s="178"/>
      <c r="B310" s="166"/>
      <c r="C310" s="179"/>
      <c r="D310" s="179"/>
      <c r="E310" s="180"/>
      <c r="F310" s="181"/>
      <c r="G310" s="180"/>
      <c r="H310" s="181"/>
      <c r="I310" s="180"/>
      <c r="J310" s="181"/>
      <c r="K310" s="180"/>
      <c r="L310" s="181"/>
      <c r="M310" s="180"/>
      <c r="N310" s="181"/>
      <c r="O310" s="180"/>
      <c r="P310" s="181"/>
      <c r="Q310" s="180"/>
      <c r="R310" s="181"/>
      <c r="S310" s="180"/>
      <c r="T310" s="181"/>
      <c r="U310" s="180"/>
      <c r="V310" s="181"/>
      <c r="W310" s="180"/>
      <c r="X310" s="181"/>
      <c r="Y310" s="180"/>
      <c r="Z310" s="181"/>
      <c r="AA310" s="180"/>
      <c r="AB310" s="181"/>
      <c r="AC310" s="180"/>
      <c r="AD310" s="181"/>
      <c r="AE310" s="166"/>
      <c r="AF310" s="179"/>
      <c r="AG310" s="181"/>
      <c r="AH310" s="181"/>
      <c r="AI310" s="181"/>
      <c r="AJ310" s="181"/>
      <c r="AK310" s="181"/>
      <c r="AL310" s="181"/>
      <c r="AM310" s="181"/>
      <c r="AN310" s="181"/>
      <c r="AO310" s="181"/>
      <c r="AP310" s="181"/>
      <c r="AQ310" s="181"/>
      <c r="AR310" s="181"/>
      <c r="AS310" s="181"/>
    </row>
    <row r="311" ht="15.75" customHeight="1">
      <c r="A311" s="178"/>
      <c r="B311" s="166"/>
      <c r="C311" s="179"/>
      <c r="D311" s="179"/>
      <c r="E311" s="180"/>
      <c r="F311" s="181"/>
      <c r="G311" s="180"/>
      <c r="H311" s="181"/>
      <c r="I311" s="180"/>
      <c r="J311" s="181"/>
      <c r="K311" s="180"/>
      <c r="L311" s="181"/>
      <c r="M311" s="180"/>
      <c r="N311" s="181"/>
      <c r="O311" s="180"/>
      <c r="P311" s="181"/>
      <c r="Q311" s="180"/>
      <c r="R311" s="181"/>
      <c r="S311" s="180"/>
      <c r="T311" s="181"/>
      <c r="U311" s="180"/>
      <c r="V311" s="181"/>
      <c r="W311" s="180"/>
      <c r="X311" s="181"/>
      <c r="Y311" s="180"/>
      <c r="Z311" s="181"/>
      <c r="AA311" s="180"/>
      <c r="AB311" s="181"/>
      <c r="AC311" s="180"/>
      <c r="AD311" s="181"/>
      <c r="AE311" s="166"/>
      <c r="AF311" s="179"/>
      <c r="AG311" s="181"/>
      <c r="AH311" s="181"/>
      <c r="AI311" s="181"/>
      <c r="AJ311" s="181"/>
      <c r="AK311" s="181"/>
      <c r="AL311" s="181"/>
      <c r="AM311" s="181"/>
      <c r="AN311" s="181"/>
      <c r="AO311" s="181"/>
      <c r="AP311" s="181"/>
      <c r="AQ311" s="181"/>
      <c r="AR311" s="181"/>
      <c r="AS311" s="181"/>
    </row>
    <row r="312" ht="15.75" customHeight="1">
      <c r="A312" s="178"/>
      <c r="B312" s="166"/>
      <c r="C312" s="179"/>
      <c r="D312" s="179"/>
      <c r="E312" s="180"/>
      <c r="F312" s="181"/>
      <c r="G312" s="180"/>
      <c r="H312" s="181"/>
      <c r="I312" s="180"/>
      <c r="J312" s="181"/>
      <c r="K312" s="180"/>
      <c r="L312" s="181"/>
      <c r="M312" s="180"/>
      <c r="N312" s="181"/>
      <c r="O312" s="180"/>
      <c r="P312" s="181"/>
      <c r="Q312" s="180"/>
      <c r="R312" s="181"/>
      <c r="S312" s="180"/>
      <c r="T312" s="181"/>
      <c r="U312" s="180"/>
      <c r="V312" s="181"/>
      <c r="W312" s="180"/>
      <c r="X312" s="181"/>
      <c r="Y312" s="180"/>
      <c r="Z312" s="181"/>
      <c r="AA312" s="180"/>
      <c r="AB312" s="181"/>
      <c r="AC312" s="180"/>
      <c r="AD312" s="181"/>
      <c r="AE312" s="166"/>
      <c r="AF312" s="179"/>
      <c r="AG312" s="181"/>
      <c r="AH312" s="181"/>
      <c r="AI312" s="181"/>
      <c r="AJ312" s="181"/>
      <c r="AK312" s="181"/>
      <c r="AL312" s="181"/>
      <c r="AM312" s="181"/>
      <c r="AN312" s="181"/>
      <c r="AO312" s="181"/>
      <c r="AP312" s="181"/>
      <c r="AQ312" s="181"/>
      <c r="AR312" s="181"/>
      <c r="AS312" s="181"/>
    </row>
    <row r="313" ht="15.75" customHeight="1">
      <c r="A313" s="178"/>
      <c r="B313" s="166"/>
      <c r="C313" s="179"/>
      <c r="D313" s="179"/>
      <c r="E313" s="180"/>
      <c r="F313" s="181"/>
      <c r="G313" s="180"/>
      <c r="H313" s="181"/>
      <c r="I313" s="180"/>
      <c r="J313" s="181"/>
      <c r="K313" s="180"/>
      <c r="L313" s="181"/>
      <c r="M313" s="180"/>
      <c r="N313" s="181"/>
      <c r="O313" s="180"/>
      <c r="P313" s="181"/>
      <c r="Q313" s="180"/>
      <c r="R313" s="181"/>
      <c r="S313" s="180"/>
      <c r="T313" s="181"/>
      <c r="U313" s="180"/>
      <c r="V313" s="181"/>
      <c r="W313" s="180"/>
      <c r="X313" s="181"/>
      <c r="Y313" s="180"/>
      <c r="Z313" s="181"/>
      <c r="AA313" s="180"/>
      <c r="AB313" s="181"/>
      <c r="AC313" s="180"/>
      <c r="AD313" s="181"/>
      <c r="AE313" s="166"/>
      <c r="AF313" s="179"/>
      <c r="AG313" s="181"/>
      <c r="AH313" s="181"/>
      <c r="AI313" s="181"/>
      <c r="AJ313" s="181"/>
      <c r="AK313" s="181"/>
      <c r="AL313" s="181"/>
      <c r="AM313" s="181"/>
      <c r="AN313" s="181"/>
      <c r="AO313" s="181"/>
      <c r="AP313" s="181"/>
      <c r="AQ313" s="181"/>
      <c r="AR313" s="181"/>
      <c r="AS313" s="181"/>
    </row>
    <row r="314" ht="15.75" customHeight="1">
      <c r="A314" s="178"/>
      <c r="B314" s="166"/>
      <c r="C314" s="179"/>
      <c r="D314" s="179"/>
      <c r="E314" s="180"/>
      <c r="F314" s="181"/>
      <c r="G314" s="180"/>
      <c r="H314" s="181"/>
      <c r="I314" s="180"/>
      <c r="J314" s="181"/>
      <c r="K314" s="180"/>
      <c r="L314" s="181"/>
      <c r="M314" s="180"/>
      <c r="N314" s="181"/>
      <c r="O314" s="180"/>
      <c r="P314" s="181"/>
      <c r="Q314" s="180"/>
      <c r="R314" s="181"/>
      <c r="S314" s="180"/>
      <c r="T314" s="181"/>
      <c r="U314" s="180"/>
      <c r="V314" s="181"/>
      <c r="W314" s="180"/>
      <c r="X314" s="181"/>
      <c r="Y314" s="180"/>
      <c r="Z314" s="181"/>
      <c r="AA314" s="180"/>
      <c r="AB314" s="181"/>
      <c r="AC314" s="180"/>
      <c r="AD314" s="181"/>
      <c r="AE314" s="166"/>
      <c r="AF314" s="179"/>
      <c r="AG314" s="181"/>
      <c r="AH314" s="181"/>
      <c r="AI314" s="181"/>
      <c r="AJ314" s="181"/>
      <c r="AK314" s="181"/>
      <c r="AL314" s="181"/>
      <c r="AM314" s="181"/>
      <c r="AN314" s="181"/>
      <c r="AO314" s="181"/>
      <c r="AP314" s="181"/>
      <c r="AQ314" s="181"/>
      <c r="AR314" s="181"/>
      <c r="AS314" s="181"/>
    </row>
    <row r="315" ht="15.75" customHeight="1">
      <c r="A315" s="178"/>
      <c r="B315" s="166"/>
      <c r="C315" s="179"/>
      <c r="D315" s="179"/>
      <c r="E315" s="180"/>
      <c r="F315" s="181"/>
      <c r="G315" s="180"/>
      <c r="H315" s="181"/>
      <c r="I315" s="180"/>
      <c r="J315" s="181"/>
      <c r="K315" s="180"/>
      <c r="L315" s="181"/>
      <c r="M315" s="180"/>
      <c r="N315" s="181"/>
      <c r="O315" s="180"/>
      <c r="P315" s="181"/>
      <c r="Q315" s="180"/>
      <c r="R315" s="181"/>
      <c r="S315" s="180"/>
      <c r="T315" s="181"/>
      <c r="U315" s="180"/>
      <c r="V315" s="181"/>
      <c r="W315" s="180"/>
      <c r="X315" s="181"/>
      <c r="Y315" s="180"/>
      <c r="Z315" s="181"/>
      <c r="AA315" s="180"/>
      <c r="AB315" s="181"/>
      <c r="AC315" s="180"/>
      <c r="AD315" s="181"/>
      <c r="AE315" s="166"/>
      <c r="AF315" s="179"/>
      <c r="AG315" s="181"/>
      <c r="AH315" s="181"/>
      <c r="AI315" s="181"/>
      <c r="AJ315" s="181"/>
      <c r="AK315" s="181"/>
      <c r="AL315" s="181"/>
      <c r="AM315" s="181"/>
      <c r="AN315" s="181"/>
      <c r="AO315" s="181"/>
      <c r="AP315" s="181"/>
      <c r="AQ315" s="181"/>
      <c r="AR315" s="181"/>
      <c r="AS315" s="181"/>
    </row>
    <row r="316" ht="15.75" customHeight="1">
      <c r="A316" s="178"/>
      <c r="B316" s="166"/>
      <c r="C316" s="179"/>
      <c r="D316" s="179"/>
      <c r="E316" s="180"/>
      <c r="F316" s="181"/>
      <c r="G316" s="180"/>
      <c r="H316" s="181"/>
      <c r="I316" s="180"/>
      <c r="J316" s="181"/>
      <c r="K316" s="180"/>
      <c r="L316" s="181"/>
      <c r="M316" s="180"/>
      <c r="N316" s="181"/>
      <c r="O316" s="180"/>
      <c r="P316" s="181"/>
      <c r="Q316" s="180"/>
      <c r="R316" s="181"/>
      <c r="S316" s="180"/>
      <c r="T316" s="181"/>
      <c r="U316" s="180"/>
      <c r="V316" s="181"/>
      <c r="W316" s="180"/>
      <c r="X316" s="181"/>
      <c r="Y316" s="180"/>
      <c r="Z316" s="181"/>
      <c r="AA316" s="180"/>
      <c r="AB316" s="181"/>
      <c r="AC316" s="180"/>
      <c r="AD316" s="181"/>
      <c r="AE316" s="166"/>
      <c r="AF316" s="179"/>
      <c r="AG316" s="181"/>
      <c r="AH316" s="181"/>
      <c r="AI316" s="181"/>
      <c r="AJ316" s="181"/>
      <c r="AK316" s="181"/>
      <c r="AL316" s="181"/>
      <c r="AM316" s="181"/>
      <c r="AN316" s="181"/>
      <c r="AO316" s="181"/>
      <c r="AP316" s="181"/>
      <c r="AQ316" s="181"/>
      <c r="AR316" s="181"/>
      <c r="AS316" s="181"/>
    </row>
    <row r="317" ht="15.75" customHeight="1">
      <c r="A317" s="178"/>
      <c r="B317" s="166"/>
      <c r="C317" s="179"/>
      <c r="D317" s="179"/>
      <c r="E317" s="180"/>
      <c r="F317" s="181"/>
      <c r="G317" s="180"/>
      <c r="H317" s="181"/>
      <c r="I317" s="180"/>
      <c r="J317" s="181"/>
      <c r="K317" s="180"/>
      <c r="L317" s="181"/>
      <c r="M317" s="180"/>
      <c r="N317" s="181"/>
      <c r="O317" s="180"/>
      <c r="P317" s="181"/>
      <c r="Q317" s="180"/>
      <c r="R317" s="181"/>
      <c r="S317" s="180"/>
      <c r="T317" s="181"/>
      <c r="U317" s="180"/>
      <c r="V317" s="181"/>
      <c r="W317" s="180"/>
      <c r="X317" s="181"/>
      <c r="Y317" s="180"/>
      <c r="Z317" s="181"/>
      <c r="AA317" s="180"/>
      <c r="AB317" s="181"/>
      <c r="AC317" s="180"/>
      <c r="AD317" s="181"/>
      <c r="AE317" s="166"/>
      <c r="AF317" s="179"/>
      <c r="AG317" s="181"/>
      <c r="AH317" s="181"/>
      <c r="AI317" s="181"/>
      <c r="AJ317" s="181"/>
      <c r="AK317" s="181"/>
      <c r="AL317" s="181"/>
      <c r="AM317" s="181"/>
      <c r="AN317" s="181"/>
      <c r="AO317" s="181"/>
      <c r="AP317" s="181"/>
      <c r="AQ317" s="181"/>
      <c r="AR317" s="181"/>
      <c r="AS317" s="181"/>
    </row>
    <row r="318" ht="15.75" customHeight="1">
      <c r="A318" s="178"/>
      <c r="B318" s="166"/>
      <c r="C318" s="179"/>
      <c r="D318" s="179"/>
      <c r="E318" s="180"/>
      <c r="F318" s="181"/>
      <c r="G318" s="180"/>
      <c r="H318" s="181"/>
      <c r="I318" s="180"/>
      <c r="J318" s="181"/>
      <c r="K318" s="180"/>
      <c r="L318" s="181"/>
      <c r="M318" s="180"/>
      <c r="N318" s="181"/>
      <c r="O318" s="180"/>
      <c r="P318" s="181"/>
      <c r="Q318" s="180"/>
      <c r="R318" s="181"/>
      <c r="S318" s="180"/>
      <c r="T318" s="181"/>
      <c r="U318" s="180"/>
      <c r="V318" s="181"/>
      <c r="W318" s="180"/>
      <c r="X318" s="181"/>
      <c r="Y318" s="180"/>
      <c r="Z318" s="181"/>
      <c r="AA318" s="180"/>
      <c r="AB318" s="181"/>
      <c r="AC318" s="180"/>
      <c r="AD318" s="181"/>
      <c r="AE318" s="166"/>
      <c r="AF318" s="179"/>
      <c r="AG318" s="181"/>
      <c r="AH318" s="181"/>
      <c r="AI318" s="181"/>
      <c r="AJ318" s="181"/>
      <c r="AK318" s="181"/>
      <c r="AL318" s="181"/>
      <c r="AM318" s="181"/>
      <c r="AN318" s="181"/>
      <c r="AO318" s="181"/>
      <c r="AP318" s="181"/>
      <c r="AQ318" s="181"/>
      <c r="AR318" s="181"/>
      <c r="AS318" s="181"/>
    </row>
    <row r="319" ht="15.75" customHeight="1">
      <c r="A319" s="178"/>
      <c r="B319" s="166"/>
      <c r="C319" s="179"/>
      <c r="D319" s="179"/>
      <c r="E319" s="180"/>
      <c r="F319" s="181"/>
      <c r="G319" s="180"/>
      <c r="H319" s="181"/>
      <c r="I319" s="180"/>
      <c r="J319" s="181"/>
      <c r="K319" s="180"/>
      <c r="L319" s="181"/>
      <c r="M319" s="180"/>
      <c r="N319" s="181"/>
      <c r="O319" s="180"/>
      <c r="P319" s="181"/>
      <c r="Q319" s="180"/>
      <c r="R319" s="181"/>
      <c r="S319" s="180"/>
      <c r="T319" s="181"/>
      <c r="U319" s="180"/>
      <c r="V319" s="181"/>
      <c r="W319" s="180"/>
      <c r="X319" s="181"/>
      <c r="Y319" s="180"/>
      <c r="Z319" s="181"/>
      <c r="AA319" s="180"/>
      <c r="AB319" s="181"/>
      <c r="AC319" s="180"/>
      <c r="AD319" s="181"/>
      <c r="AE319" s="166"/>
      <c r="AF319" s="179"/>
      <c r="AG319" s="181"/>
      <c r="AH319" s="181"/>
      <c r="AI319" s="181"/>
      <c r="AJ319" s="181"/>
      <c r="AK319" s="181"/>
      <c r="AL319" s="181"/>
      <c r="AM319" s="181"/>
      <c r="AN319" s="181"/>
      <c r="AO319" s="181"/>
      <c r="AP319" s="181"/>
      <c r="AQ319" s="181"/>
      <c r="AR319" s="181"/>
      <c r="AS319" s="181"/>
    </row>
    <row r="320" ht="15.75" customHeight="1">
      <c r="A320" s="178"/>
      <c r="B320" s="166"/>
      <c r="C320" s="179"/>
      <c r="D320" s="179"/>
      <c r="E320" s="180"/>
      <c r="F320" s="181"/>
      <c r="G320" s="180"/>
      <c r="H320" s="181"/>
      <c r="I320" s="180"/>
      <c r="J320" s="181"/>
      <c r="K320" s="180"/>
      <c r="L320" s="181"/>
      <c r="M320" s="180"/>
      <c r="N320" s="181"/>
      <c r="O320" s="180"/>
      <c r="P320" s="181"/>
      <c r="Q320" s="180"/>
      <c r="R320" s="181"/>
      <c r="S320" s="180"/>
      <c r="T320" s="181"/>
      <c r="U320" s="180"/>
      <c r="V320" s="181"/>
      <c r="W320" s="180"/>
      <c r="X320" s="181"/>
      <c r="Y320" s="180"/>
      <c r="Z320" s="181"/>
      <c r="AA320" s="180"/>
      <c r="AB320" s="181"/>
      <c r="AC320" s="180"/>
      <c r="AD320" s="181"/>
      <c r="AE320" s="166"/>
      <c r="AF320" s="179"/>
      <c r="AG320" s="181"/>
      <c r="AH320" s="181"/>
      <c r="AI320" s="181"/>
      <c r="AJ320" s="181"/>
      <c r="AK320" s="181"/>
      <c r="AL320" s="181"/>
      <c r="AM320" s="181"/>
      <c r="AN320" s="181"/>
      <c r="AO320" s="181"/>
      <c r="AP320" s="181"/>
      <c r="AQ320" s="181"/>
      <c r="AR320" s="181"/>
      <c r="AS320" s="181"/>
    </row>
    <row r="321" ht="15.75" customHeight="1">
      <c r="A321" s="178"/>
      <c r="B321" s="166"/>
      <c r="C321" s="179"/>
      <c r="D321" s="179"/>
      <c r="E321" s="180"/>
      <c r="F321" s="181"/>
      <c r="G321" s="180"/>
      <c r="H321" s="181"/>
      <c r="I321" s="180"/>
      <c r="J321" s="181"/>
      <c r="K321" s="180"/>
      <c r="L321" s="181"/>
      <c r="M321" s="180"/>
      <c r="N321" s="181"/>
      <c r="O321" s="180"/>
      <c r="P321" s="181"/>
      <c r="Q321" s="180"/>
      <c r="R321" s="181"/>
      <c r="S321" s="180"/>
      <c r="T321" s="181"/>
      <c r="U321" s="180"/>
      <c r="V321" s="181"/>
      <c r="W321" s="180"/>
      <c r="X321" s="181"/>
      <c r="Y321" s="180"/>
      <c r="Z321" s="181"/>
      <c r="AA321" s="180"/>
      <c r="AB321" s="181"/>
      <c r="AC321" s="180"/>
      <c r="AD321" s="181"/>
      <c r="AE321" s="166"/>
      <c r="AF321" s="179"/>
      <c r="AG321" s="181"/>
      <c r="AH321" s="181"/>
      <c r="AI321" s="181"/>
      <c r="AJ321" s="181"/>
      <c r="AK321" s="181"/>
      <c r="AL321" s="181"/>
      <c r="AM321" s="181"/>
      <c r="AN321" s="181"/>
      <c r="AO321" s="181"/>
      <c r="AP321" s="181"/>
      <c r="AQ321" s="181"/>
      <c r="AR321" s="181"/>
      <c r="AS321" s="181"/>
    </row>
    <row r="322" ht="15.75" customHeight="1">
      <c r="A322" s="178"/>
      <c r="B322" s="166"/>
      <c r="C322" s="179"/>
      <c r="D322" s="179"/>
      <c r="E322" s="180"/>
      <c r="F322" s="181"/>
      <c r="G322" s="180"/>
      <c r="H322" s="181"/>
      <c r="I322" s="180"/>
      <c r="J322" s="181"/>
      <c r="K322" s="180"/>
      <c r="L322" s="181"/>
      <c r="M322" s="180"/>
      <c r="N322" s="181"/>
      <c r="O322" s="180"/>
      <c r="P322" s="181"/>
      <c r="Q322" s="180"/>
      <c r="R322" s="181"/>
      <c r="S322" s="180"/>
      <c r="T322" s="181"/>
      <c r="U322" s="180"/>
      <c r="V322" s="181"/>
      <c r="W322" s="180"/>
      <c r="X322" s="181"/>
      <c r="Y322" s="180"/>
      <c r="Z322" s="181"/>
      <c r="AA322" s="180"/>
      <c r="AB322" s="181"/>
      <c r="AC322" s="180"/>
      <c r="AD322" s="181"/>
      <c r="AE322" s="166"/>
      <c r="AF322" s="179"/>
      <c r="AG322" s="181"/>
      <c r="AH322" s="181"/>
      <c r="AI322" s="181"/>
      <c r="AJ322" s="181"/>
      <c r="AK322" s="181"/>
      <c r="AL322" s="181"/>
      <c r="AM322" s="181"/>
      <c r="AN322" s="181"/>
      <c r="AO322" s="181"/>
      <c r="AP322" s="181"/>
      <c r="AQ322" s="181"/>
      <c r="AR322" s="181"/>
      <c r="AS322" s="181"/>
    </row>
    <row r="323" ht="15.75" customHeight="1">
      <c r="A323" s="178"/>
      <c r="B323" s="166"/>
      <c r="C323" s="179"/>
      <c r="D323" s="179"/>
      <c r="E323" s="180"/>
      <c r="F323" s="181"/>
      <c r="G323" s="180"/>
      <c r="H323" s="181"/>
      <c r="I323" s="180"/>
      <c r="J323" s="181"/>
      <c r="K323" s="180"/>
      <c r="L323" s="181"/>
      <c r="M323" s="180"/>
      <c r="N323" s="181"/>
      <c r="O323" s="180"/>
      <c r="P323" s="181"/>
      <c r="Q323" s="180"/>
      <c r="R323" s="181"/>
      <c r="S323" s="180"/>
      <c r="T323" s="181"/>
      <c r="U323" s="180"/>
      <c r="V323" s="181"/>
      <c r="W323" s="180"/>
      <c r="X323" s="181"/>
      <c r="Y323" s="180"/>
      <c r="Z323" s="181"/>
      <c r="AA323" s="180"/>
      <c r="AB323" s="181"/>
      <c r="AC323" s="180"/>
      <c r="AD323" s="181"/>
      <c r="AE323" s="166"/>
      <c r="AF323" s="179"/>
      <c r="AG323" s="181"/>
      <c r="AH323" s="181"/>
      <c r="AI323" s="181"/>
      <c r="AJ323" s="181"/>
      <c r="AK323" s="181"/>
      <c r="AL323" s="181"/>
      <c r="AM323" s="181"/>
      <c r="AN323" s="181"/>
      <c r="AO323" s="181"/>
      <c r="AP323" s="181"/>
      <c r="AQ323" s="181"/>
      <c r="AR323" s="181"/>
      <c r="AS323" s="181"/>
    </row>
    <row r="324" ht="15.75" customHeight="1">
      <c r="A324" s="178"/>
      <c r="B324" s="166"/>
      <c r="C324" s="179"/>
      <c r="D324" s="179"/>
      <c r="E324" s="180"/>
      <c r="F324" s="181"/>
      <c r="G324" s="180"/>
      <c r="H324" s="181"/>
      <c r="I324" s="180"/>
      <c r="J324" s="181"/>
      <c r="K324" s="180"/>
      <c r="L324" s="181"/>
      <c r="M324" s="180"/>
      <c r="N324" s="181"/>
      <c r="O324" s="180"/>
      <c r="P324" s="181"/>
      <c r="Q324" s="180"/>
      <c r="R324" s="181"/>
      <c r="S324" s="180"/>
      <c r="T324" s="181"/>
      <c r="U324" s="180"/>
      <c r="V324" s="181"/>
      <c r="W324" s="180"/>
      <c r="X324" s="181"/>
      <c r="Y324" s="180"/>
      <c r="Z324" s="181"/>
      <c r="AA324" s="180"/>
      <c r="AB324" s="181"/>
      <c r="AC324" s="180"/>
      <c r="AD324" s="181"/>
      <c r="AE324" s="166"/>
      <c r="AF324" s="179"/>
      <c r="AG324" s="181"/>
      <c r="AH324" s="181"/>
      <c r="AI324" s="181"/>
      <c r="AJ324" s="181"/>
      <c r="AK324" s="181"/>
      <c r="AL324" s="181"/>
      <c r="AM324" s="181"/>
      <c r="AN324" s="181"/>
      <c r="AO324" s="181"/>
      <c r="AP324" s="181"/>
      <c r="AQ324" s="181"/>
      <c r="AR324" s="181"/>
      <c r="AS324" s="181"/>
    </row>
    <row r="325" ht="15.75" customHeight="1">
      <c r="A325" s="178"/>
      <c r="B325" s="166"/>
      <c r="C325" s="179"/>
      <c r="D325" s="179"/>
      <c r="E325" s="180"/>
      <c r="F325" s="181"/>
      <c r="G325" s="180"/>
      <c r="H325" s="181"/>
      <c r="I325" s="180"/>
      <c r="J325" s="181"/>
      <c r="K325" s="180"/>
      <c r="L325" s="181"/>
      <c r="M325" s="180"/>
      <c r="N325" s="181"/>
      <c r="O325" s="180"/>
      <c r="P325" s="181"/>
      <c r="Q325" s="180"/>
      <c r="R325" s="181"/>
      <c r="S325" s="180"/>
      <c r="T325" s="181"/>
      <c r="U325" s="180"/>
      <c r="V325" s="181"/>
      <c r="W325" s="180"/>
      <c r="X325" s="181"/>
      <c r="Y325" s="180"/>
      <c r="Z325" s="181"/>
      <c r="AA325" s="180"/>
      <c r="AB325" s="181"/>
      <c r="AC325" s="180"/>
      <c r="AD325" s="181"/>
      <c r="AE325" s="166"/>
      <c r="AF325" s="179"/>
      <c r="AG325" s="181"/>
      <c r="AH325" s="181"/>
      <c r="AI325" s="181"/>
      <c r="AJ325" s="181"/>
      <c r="AK325" s="181"/>
      <c r="AL325" s="181"/>
      <c r="AM325" s="181"/>
      <c r="AN325" s="181"/>
      <c r="AO325" s="181"/>
      <c r="AP325" s="181"/>
      <c r="AQ325" s="181"/>
      <c r="AR325" s="181"/>
      <c r="AS325" s="181"/>
    </row>
    <row r="326" ht="15.75" customHeight="1">
      <c r="A326" s="178"/>
      <c r="B326" s="166"/>
      <c r="C326" s="179"/>
      <c r="D326" s="179"/>
      <c r="E326" s="180"/>
      <c r="F326" s="181"/>
      <c r="G326" s="180"/>
      <c r="H326" s="181"/>
      <c r="I326" s="180"/>
      <c r="J326" s="181"/>
      <c r="K326" s="180"/>
      <c r="L326" s="181"/>
      <c r="M326" s="180"/>
      <c r="N326" s="181"/>
      <c r="O326" s="180"/>
      <c r="P326" s="181"/>
      <c r="Q326" s="180"/>
      <c r="R326" s="181"/>
      <c r="S326" s="180"/>
      <c r="T326" s="181"/>
      <c r="U326" s="180"/>
      <c r="V326" s="181"/>
      <c r="W326" s="180"/>
      <c r="X326" s="181"/>
      <c r="Y326" s="180"/>
      <c r="Z326" s="181"/>
      <c r="AA326" s="180"/>
      <c r="AB326" s="181"/>
      <c r="AC326" s="180"/>
      <c r="AD326" s="181"/>
      <c r="AE326" s="166"/>
      <c r="AF326" s="179"/>
      <c r="AG326" s="181"/>
      <c r="AH326" s="181"/>
      <c r="AI326" s="181"/>
      <c r="AJ326" s="181"/>
      <c r="AK326" s="181"/>
      <c r="AL326" s="181"/>
      <c r="AM326" s="181"/>
      <c r="AN326" s="181"/>
      <c r="AO326" s="181"/>
      <c r="AP326" s="181"/>
      <c r="AQ326" s="181"/>
      <c r="AR326" s="181"/>
      <c r="AS326" s="181"/>
    </row>
    <row r="327" ht="15.75" customHeight="1">
      <c r="A327" s="178"/>
      <c r="B327" s="166"/>
      <c r="C327" s="179"/>
      <c r="D327" s="179"/>
      <c r="E327" s="180"/>
      <c r="F327" s="181"/>
      <c r="G327" s="180"/>
      <c r="H327" s="181"/>
      <c r="I327" s="180"/>
      <c r="J327" s="181"/>
      <c r="K327" s="180"/>
      <c r="L327" s="181"/>
      <c r="M327" s="180"/>
      <c r="N327" s="181"/>
      <c r="O327" s="180"/>
      <c r="P327" s="181"/>
      <c r="Q327" s="180"/>
      <c r="R327" s="181"/>
      <c r="S327" s="180"/>
      <c r="T327" s="181"/>
      <c r="U327" s="180"/>
      <c r="V327" s="181"/>
      <c r="W327" s="180"/>
      <c r="X327" s="181"/>
      <c r="Y327" s="180"/>
      <c r="Z327" s="181"/>
      <c r="AA327" s="180"/>
      <c r="AB327" s="181"/>
      <c r="AC327" s="180"/>
      <c r="AD327" s="181"/>
      <c r="AE327" s="166"/>
      <c r="AF327" s="179"/>
      <c r="AG327" s="181"/>
      <c r="AH327" s="181"/>
      <c r="AI327" s="181"/>
      <c r="AJ327" s="181"/>
      <c r="AK327" s="181"/>
      <c r="AL327" s="181"/>
      <c r="AM327" s="181"/>
      <c r="AN327" s="181"/>
      <c r="AO327" s="181"/>
      <c r="AP327" s="181"/>
      <c r="AQ327" s="181"/>
      <c r="AR327" s="181"/>
      <c r="AS327" s="181"/>
    </row>
    <row r="328" ht="15.75" customHeight="1">
      <c r="A328" s="178"/>
      <c r="B328" s="166"/>
      <c r="C328" s="179"/>
      <c r="D328" s="179"/>
      <c r="E328" s="180"/>
      <c r="F328" s="181"/>
      <c r="G328" s="180"/>
      <c r="H328" s="181"/>
      <c r="I328" s="180"/>
      <c r="J328" s="181"/>
      <c r="K328" s="180"/>
      <c r="L328" s="181"/>
      <c r="M328" s="180"/>
      <c r="N328" s="181"/>
      <c r="O328" s="180"/>
      <c r="P328" s="181"/>
      <c r="Q328" s="180"/>
      <c r="R328" s="181"/>
      <c r="S328" s="180"/>
      <c r="T328" s="181"/>
      <c r="U328" s="180"/>
      <c r="V328" s="181"/>
      <c r="W328" s="180"/>
      <c r="X328" s="181"/>
      <c r="Y328" s="180"/>
      <c r="Z328" s="181"/>
      <c r="AA328" s="180"/>
      <c r="AB328" s="181"/>
      <c r="AC328" s="180"/>
      <c r="AD328" s="181"/>
      <c r="AE328" s="166"/>
      <c r="AF328" s="179"/>
      <c r="AG328" s="181"/>
      <c r="AH328" s="181"/>
      <c r="AI328" s="181"/>
      <c r="AJ328" s="181"/>
      <c r="AK328" s="181"/>
      <c r="AL328" s="181"/>
      <c r="AM328" s="181"/>
      <c r="AN328" s="181"/>
      <c r="AO328" s="181"/>
      <c r="AP328" s="181"/>
      <c r="AQ328" s="181"/>
      <c r="AR328" s="181"/>
      <c r="AS328" s="181"/>
    </row>
    <row r="329" ht="15.75" customHeight="1">
      <c r="A329" s="178"/>
      <c r="B329" s="166"/>
      <c r="C329" s="179"/>
      <c r="D329" s="179"/>
      <c r="E329" s="180"/>
      <c r="F329" s="181"/>
      <c r="G329" s="180"/>
      <c r="H329" s="181"/>
      <c r="I329" s="180"/>
      <c r="J329" s="181"/>
      <c r="K329" s="180"/>
      <c r="L329" s="181"/>
      <c r="M329" s="180"/>
      <c r="N329" s="181"/>
      <c r="O329" s="180"/>
      <c r="P329" s="181"/>
      <c r="Q329" s="180"/>
      <c r="R329" s="181"/>
      <c r="S329" s="180"/>
      <c r="T329" s="181"/>
      <c r="U329" s="180"/>
      <c r="V329" s="181"/>
      <c r="W329" s="180"/>
      <c r="X329" s="181"/>
      <c r="Y329" s="180"/>
      <c r="Z329" s="181"/>
      <c r="AA329" s="180"/>
      <c r="AB329" s="181"/>
      <c r="AC329" s="180"/>
      <c r="AD329" s="181"/>
      <c r="AE329" s="166"/>
      <c r="AF329" s="179"/>
      <c r="AG329" s="181"/>
      <c r="AH329" s="181"/>
      <c r="AI329" s="181"/>
      <c r="AJ329" s="181"/>
      <c r="AK329" s="181"/>
      <c r="AL329" s="181"/>
      <c r="AM329" s="181"/>
      <c r="AN329" s="181"/>
      <c r="AO329" s="181"/>
      <c r="AP329" s="181"/>
      <c r="AQ329" s="181"/>
      <c r="AR329" s="181"/>
      <c r="AS329" s="181"/>
    </row>
    <row r="330" ht="15.75" customHeight="1">
      <c r="A330" s="178"/>
      <c r="B330" s="166"/>
      <c r="C330" s="179"/>
      <c r="D330" s="179"/>
      <c r="E330" s="180"/>
      <c r="F330" s="181"/>
      <c r="G330" s="180"/>
      <c r="H330" s="181"/>
      <c r="I330" s="180"/>
      <c r="J330" s="181"/>
      <c r="K330" s="180"/>
      <c r="L330" s="181"/>
      <c r="M330" s="180"/>
      <c r="N330" s="181"/>
      <c r="O330" s="180"/>
      <c r="P330" s="181"/>
      <c r="Q330" s="180"/>
      <c r="R330" s="181"/>
      <c r="S330" s="180"/>
      <c r="T330" s="181"/>
      <c r="U330" s="180"/>
      <c r="V330" s="181"/>
      <c r="W330" s="180"/>
      <c r="X330" s="181"/>
      <c r="Y330" s="180"/>
      <c r="Z330" s="181"/>
      <c r="AA330" s="180"/>
      <c r="AB330" s="181"/>
      <c r="AC330" s="180"/>
      <c r="AD330" s="181"/>
      <c r="AE330" s="166"/>
      <c r="AF330" s="179"/>
      <c r="AG330" s="181"/>
      <c r="AH330" s="181"/>
      <c r="AI330" s="181"/>
      <c r="AJ330" s="181"/>
      <c r="AK330" s="181"/>
      <c r="AL330" s="181"/>
      <c r="AM330" s="181"/>
      <c r="AN330" s="181"/>
      <c r="AO330" s="181"/>
      <c r="AP330" s="181"/>
      <c r="AQ330" s="181"/>
      <c r="AR330" s="181"/>
      <c r="AS330" s="181"/>
    </row>
    <row r="331" ht="15.75" customHeight="1">
      <c r="A331" s="178"/>
      <c r="B331" s="166"/>
      <c r="C331" s="179"/>
      <c r="D331" s="179"/>
      <c r="E331" s="180"/>
      <c r="F331" s="181"/>
      <c r="G331" s="180"/>
      <c r="H331" s="181"/>
      <c r="I331" s="180"/>
      <c r="J331" s="181"/>
      <c r="K331" s="180"/>
      <c r="L331" s="181"/>
      <c r="M331" s="180"/>
      <c r="N331" s="181"/>
      <c r="O331" s="180"/>
      <c r="P331" s="181"/>
      <c r="Q331" s="180"/>
      <c r="R331" s="181"/>
      <c r="S331" s="180"/>
      <c r="T331" s="181"/>
      <c r="U331" s="180"/>
      <c r="V331" s="181"/>
      <c r="W331" s="180"/>
      <c r="X331" s="181"/>
      <c r="Y331" s="180"/>
      <c r="Z331" s="181"/>
      <c r="AA331" s="180"/>
      <c r="AB331" s="181"/>
      <c r="AC331" s="180"/>
      <c r="AD331" s="181"/>
      <c r="AE331" s="166"/>
      <c r="AF331" s="179"/>
      <c r="AG331" s="181"/>
      <c r="AH331" s="181"/>
      <c r="AI331" s="181"/>
      <c r="AJ331" s="181"/>
      <c r="AK331" s="181"/>
      <c r="AL331" s="181"/>
      <c r="AM331" s="181"/>
      <c r="AN331" s="181"/>
      <c r="AO331" s="181"/>
      <c r="AP331" s="181"/>
      <c r="AQ331" s="181"/>
      <c r="AR331" s="181"/>
      <c r="AS331" s="181"/>
    </row>
    <row r="332" ht="15.75" customHeight="1">
      <c r="A332" s="178"/>
      <c r="B332" s="166"/>
      <c r="C332" s="179"/>
      <c r="D332" s="179"/>
      <c r="E332" s="180"/>
      <c r="F332" s="181"/>
      <c r="G332" s="180"/>
      <c r="H332" s="181"/>
      <c r="I332" s="180"/>
      <c r="J332" s="181"/>
      <c r="K332" s="180"/>
      <c r="L332" s="181"/>
      <c r="M332" s="180"/>
      <c r="N332" s="181"/>
      <c r="O332" s="180"/>
      <c r="P332" s="181"/>
      <c r="Q332" s="180"/>
      <c r="R332" s="181"/>
      <c r="S332" s="180"/>
      <c r="T332" s="181"/>
      <c r="U332" s="180"/>
      <c r="V332" s="181"/>
      <c r="W332" s="180"/>
      <c r="X332" s="181"/>
      <c r="Y332" s="180"/>
      <c r="Z332" s="181"/>
      <c r="AA332" s="180"/>
      <c r="AB332" s="181"/>
      <c r="AC332" s="180"/>
      <c r="AD332" s="181"/>
      <c r="AE332" s="166"/>
      <c r="AF332" s="179"/>
      <c r="AG332" s="181"/>
      <c r="AH332" s="181"/>
      <c r="AI332" s="181"/>
      <c r="AJ332" s="181"/>
      <c r="AK332" s="181"/>
      <c r="AL332" s="181"/>
      <c r="AM332" s="181"/>
      <c r="AN332" s="181"/>
      <c r="AO332" s="181"/>
      <c r="AP332" s="181"/>
      <c r="AQ332" s="181"/>
      <c r="AR332" s="181"/>
      <c r="AS332" s="181"/>
    </row>
    <row r="333" ht="15.75" customHeight="1">
      <c r="A333" s="178"/>
      <c r="B333" s="166"/>
      <c r="C333" s="179"/>
      <c r="D333" s="179"/>
      <c r="E333" s="180"/>
      <c r="F333" s="181"/>
      <c r="G333" s="180"/>
      <c r="H333" s="181"/>
      <c r="I333" s="180"/>
      <c r="J333" s="181"/>
      <c r="K333" s="180"/>
      <c r="L333" s="181"/>
      <c r="M333" s="180"/>
      <c r="N333" s="181"/>
      <c r="O333" s="180"/>
      <c r="P333" s="181"/>
      <c r="Q333" s="180"/>
      <c r="R333" s="181"/>
      <c r="S333" s="180"/>
      <c r="T333" s="181"/>
      <c r="U333" s="180"/>
      <c r="V333" s="181"/>
      <c r="W333" s="180"/>
      <c r="X333" s="181"/>
      <c r="Y333" s="180"/>
      <c r="Z333" s="181"/>
      <c r="AA333" s="180"/>
      <c r="AB333" s="181"/>
      <c r="AC333" s="180"/>
      <c r="AD333" s="181"/>
      <c r="AE333" s="166"/>
      <c r="AF333" s="179"/>
      <c r="AG333" s="181"/>
      <c r="AH333" s="181"/>
      <c r="AI333" s="181"/>
      <c r="AJ333" s="181"/>
      <c r="AK333" s="181"/>
      <c r="AL333" s="181"/>
      <c r="AM333" s="181"/>
      <c r="AN333" s="181"/>
      <c r="AO333" s="181"/>
      <c r="AP333" s="181"/>
      <c r="AQ333" s="181"/>
      <c r="AR333" s="181"/>
      <c r="AS333" s="181"/>
    </row>
    <row r="334" ht="15.75" customHeight="1">
      <c r="A334" s="178"/>
      <c r="B334" s="166"/>
      <c r="C334" s="179"/>
      <c r="D334" s="179"/>
      <c r="E334" s="180"/>
      <c r="F334" s="181"/>
      <c r="G334" s="180"/>
      <c r="H334" s="181"/>
      <c r="I334" s="180"/>
      <c r="J334" s="181"/>
      <c r="K334" s="180"/>
      <c r="L334" s="181"/>
      <c r="M334" s="180"/>
      <c r="N334" s="181"/>
      <c r="O334" s="180"/>
      <c r="P334" s="181"/>
      <c r="Q334" s="180"/>
      <c r="R334" s="181"/>
      <c r="S334" s="180"/>
      <c r="T334" s="181"/>
      <c r="U334" s="180"/>
      <c r="V334" s="181"/>
      <c r="W334" s="180"/>
      <c r="X334" s="181"/>
      <c r="Y334" s="180"/>
      <c r="Z334" s="181"/>
      <c r="AA334" s="180"/>
      <c r="AB334" s="181"/>
      <c r="AC334" s="180"/>
      <c r="AD334" s="181"/>
      <c r="AE334" s="166"/>
      <c r="AF334" s="179"/>
      <c r="AG334" s="181"/>
      <c r="AH334" s="181"/>
      <c r="AI334" s="181"/>
      <c r="AJ334" s="181"/>
      <c r="AK334" s="181"/>
      <c r="AL334" s="181"/>
      <c r="AM334" s="181"/>
      <c r="AN334" s="181"/>
      <c r="AO334" s="181"/>
      <c r="AP334" s="181"/>
      <c r="AQ334" s="181"/>
      <c r="AR334" s="181"/>
      <c r="AS334" s="181"/>
    </row>
    <row r="335" ht="15.75" customHeight="1">
      <c r="A335" s="178"/>
      <c r="B335" s="166"/>
      <c r="C335" s="179"/>
      <c r="D335" s="179"/>
      <c r="E335" s="180"/>
      <c r="F335" s="181"/>
      <c r="G335" s="180"/>
      <c r="H335" s="181"/>
      <c r="I335" s="180"/>
      <c r="J335" s="181"/>
      <c r="K335" s="180"/>
      <c r="L335" s="181"/>
      <c r="M335" s="180"/>
      <c r="N335" s="181"/>
      <c r="O335" s="180"/>
      <c r="P335" s="181"/>
      <c r="Q335" s="180"/>
      <c r="R335" s="181"/>
      <c r="S335" s="180"/>
      <c r="T335" s="181"/>
      <c r="U335" s="180"/>
      <c r="V335" s="181"/>
      <c r="W335" s="180"/>
      <c r="X335" s="181"/>
      <c r="Y335" s="180"/>
      <c r="Z335" s="181"/>
      <c r="AA335" s="180"/>
      <c r="AB335" s="181"/>
      <c r="AC335" s="180"/>
      <c r="AD335" s="181"/>
      <c r="AE335" s="166"/>
      <c r="AF335" s="179"/>
      <c r="AG335" s="181"/>
      <c r="AH335" s="181"/>
      <c r="AI335" s="181"/>
      <c r="AJ335" s="181"/>
      <c r="AK335" s="181"/>
      <c r="AL335" s="181"/>
      <c r="AM335" s="181"/>
      <c r="AN335" s="181"/>
      <c r="AO335" s="181"/>
      <c r="AP335" s="181"/>
      <c r="AQ335" s="181"/>
      <c r="AR335" s="181"/>
      <c r="AS335" s="181"/>
    </row>
    <row r="336" ht="15.75" customHeight="1">
      <c r="A336" s="178"/>
      <c r="B336" s="166"/>
      <c r="C336" s="179"/>
      <c r="D336" s="179"/>
      <c r="E336" s="180"/>
      <c r="F336" s="181"/>
      <c r="G336" s="180"/>
      <c r="H336" s="181"/>
      <c r="I336" s="180"/>
      <c r="J336" s="181"/>
      <c r="K336" s="180"/>
      <c r="L336" s="181"/>
      <c r="M336" s="180"/>
      <c r="N336" s="181"/>
      <c r="O336" s="180"/>
      <c r="P336" s="181"/>
      <c r="Q336" s="180"/>
      <c r="R336" s="181"/>
      <c r="S336" s="180"/>
      <c r="T336" s="181"/>
      <c r="U336" s="180"/>
      <c r="V336" s="181"/>
      <c r="W336" s="180"/>
      <c r="X336" s="181"/>
      <c r="Y336" s="180"/>
      <c r="Z336" s="181"/>
      <c r="AA336" s="180"/>
      <c r="AB336" s="181"/>
      <c r="AC336" s="180"/>
      <c r="AD336" s="181"/>
      <c r="AE336" s="166"/>
      <c r="AF336" s="179"/>
      <c r="AG336" s="181"/>
      <c r="AH336" s="181"/>
      <c r="AI336" s="181"/>
      <c r="AJ336" s="181"/>
      <c r="AK336" s="181"/>
      <c r="AL336" s="181"/>
      <c r="AM336" s="181"/>
      <c r="AN336" s="181"/>
      <c r="AO336" s="181"/>
      <c r="AP336" s="181"/>
      <c r="AQ336" s="181"/>
      <c r="AR336" s="181"/>
      <c r="AS336" s="181"/>
    </row>
    <row r="337" ht="15.75" customHeight="1">
      <c r="A337" s="178"/>
      <c r="B337" s="166"/>
      <c r="C337" s="179"/>
      <c r="D337" s="179"/>
      <c r="E337" s="180"/>
      <c r="F337" s="181"/>
      <c r="G337" s="180"/>
      <c r="H337" s="181"/>
      <c r="I337" s="180"/>
      <c r="J337" s="181"/>
      <c r="K337" s="180"/>
      <c r="L337" s="181"/>
      <c r="M337" s="180"/>
      <c r="N337" s="181"/>
      <c r="O337" s="180"/>
      <c r="P337" s="181"/>
      <c r="Q337" s="180"/>
      <c r="R337" s="181"/>
      <c r="S337" s="180"/>
      <c r="T337" s="181"/>
      <c r="U337" s="180"/>
      <c r="V337" s="181"/>
      <c r="W337" s="180"/>
      <c r="X337" s="181"/>
      <c r="Y337" s="180"/>
      <c r="Z337" s="181"/>
      <c r="AA337" s="180"/>
      <c r="AB337" s="181"/>
      <c r="AC337" s="180"/>
      <c r="AD337" s="181"/>
      <c r="AE337" s="166"/>
      <c r="AF337" s="179"/>
      <c r="AG337" s="181"/>
      <c r="AH337" s="181"/>
      <c r="AI337" s="181"/>
      <c r="AJ337" s="181"/>
      <c r="AK337" s="181"/>
      <c r="AL337" s="181"/>
      <c r="AM337" s="181"/>
      <c r="AN337" s="181"/>
      <c r="AO337" s="181"/>
      <c r="AP337" s="181"/>
      <c r="AQ337" s="181"/>
      <c r="AR337" s="181"/>
      <c r="AS337" s="181"/>
    </row>
    <row r="338" ht="15.75" customHeight="1">
      <c r="A338" s="178"/>
      <c r="B338" s="166"/>
      <c r="C338" s="179"/>
      <c r="D338" s="179"/>
      <c r="E338" s="180"/>
      <c r="F338" s="181"/>
      <c r="G338" s="180"/>
      <c r="H338" s="181"/>
      <c r="I338" s="180"/>
      <c r="J338" s="181"/>
      <c r="K338" s="180"/>
      <c r="L338" s="181"/>
      <c r="M338" s="180"/>
      <c r="N338" s="181"/>
      <c r="O338" s="180"/>
      <c r="P338" s="181"/>
      <c r="Q338" s="180"/>
      <c r="R338" s="181"/>
      <c r="S338" s="180"/>
      <c r="T338" s="181"/>
      <c r="U338" s="180"/>
      <c r="V338" s="181"/>
      <c r="W338" s="180"/>
      <c r="X338" s="181"/>
      <c r="Y338" s="180"/>
      <c r="Z338" s="181"/>
      <c r="AA338" s="180"/>
      <c r="AB338" s="181"/>
      <c r="AC338" s="180"/>
      <c r="AD338" s="181"/>
      <c r="AE338" s="166"/>
      <c r="AF338" s="179"/>
      <c r="AG338" s="181"/>
      <c r="AH338" s="181"/>
      <c r="AI338" s="181"/>
      <c r="AJ338" s="181"/>
      <c r="AK338" s="181"/>
      <c r="AL338" s="181"/>
      <c r="AM338" s="181"/>
      <c r="AN338" s="181"/>
      <c r="AO338" s="181"/>
      <c r="AP338" s="181"/>
      <c r="AQ338" s="181"/>
      <c r="AR338" s="181"/>
      <c r="AS338" s="181"/>
    </row>
    <row r="339" ht="15.75" customHeight="1">
      <c r="A339" s="178"/>
      <c r="B339" s="166"/>
      <c r="C339" s="179"/>
      <c r="D339" s="179"/>
      <c r="E339" s="180"/>
      <c r="F339" s="181"/>
      <c r="G339" s="180"/>
      <c r="H339" s="181"/>
      <c r="I339" s="180"/>
      <c r="J339" s="181"/>
      <c r="K339" s="180"/>
      <c r="L339" s="181"/>
      <c r="M339" s="180"/>
      <c r="N339" s="181"/>
      <c r="O339" s="180"/>
      <c r="P339" s="181"/>
      <c r="Q339" s="180"/>
      <c r="R339" s="181"/>
      <c r="S339" s="180"/>
      <c r="T339" s="181"/>
      <c r="U339" s="180"/>
      <c r="V339" s="181"/>
      <c r="W339" s="180"/>
      <c r="X339" s="181"/>
      <c r="Y339" s="180"/>
      <c r="Z339" s="181"/>
      <c r="AA339" s="180"/>
      <c r="AB339" s="181"/>
      <c r="AC339" s="180"/>
      <c r="AD339" s="181"/>
      <c r="AE339" s="166"/>
      <c r="AF339" s="179"/>
      <c r="AG339" s="181"/>
      <c r="AH339" s="181"/>
      <c r="AI339" s="181"/>
      <c r="AJ339" s="181"/>
      <c r="AK339" s="181"/>
      <c r="AL339" s="181"/>
      <c r="AM339" s="181"/>
      <c r="AN339" s="181"/>
      <c r="AO339" s="181"/>
      <c r="AP339" s="181"/>
      <c r="AQ339" s="181"/>
      <c r="AR339" s="181"/>
      <c r="AS339" s="181"/>
    </row>
    <row r="340" ht="15.75" customHeight="1">
      <c r="A340" s="178"/>
      <c r="B340" s="166"/>
      <c r="C340" s="179"/>
      <c r="D340" s="179"/>
      <c r="E340" s="180"/>
      <c r="F340" s="181"/>
      <c r="G340" s="180"/>
      <c r="H340" s="181"/>
      <c r="I340" s="180"/>
      <c r="J340" s="181"/>
      <c r="K340" s="180"/>
      <c r="L340" s="181"/>
      <c r="M340" s="180"/>
      <c r="N340" s="181"/>
      <c r="O340" s="180"/>
      <c r="P340" s="181"/>
      <c r="Q340" s="180"/>
      <c r="R340" s="181"/>
      <c r="S340" s="180"/>
      <c r="T340" s="181"/>
      <c r="U340" s="180"/>
      <c r="V340" s="181"/>
      <c r="W340" s="180"/>
      <c r="X340" s="181"/>
      <c r="Y340" s="180"/>
      <c r="Z340" s="181"/>
      <c r="AA340" s="180"/>
      <c r="AB340" s="181"/>
      <c r="AC340" s="180"/>
      <c r="AD340" s="181"/>
      <c r="AE340" s="166"/>
      <c r="AF340" s="179"/>
      <c r="AG340" s="181"/>
      <c r="AH340" s="181"/>
      <c r="AI340" s="181"/>
      <c r="AJ340" s="181"/>
      <c r="AK340" s="181"/>
      <c r="AL340" s="181"/>
      <c r="AM340" s="181"/>
      <c r="AN340" s="181"/>
      <c r="AO340" s="181"/>
      <c r="AP340" s="181"/>
      <c r="AQ340" s="181"/>
      <c r="AR340" s="181"/>
      <c r="AS340" s="181"/>
    </row>
    <row r="341" ht="15.75" customHeight="1">
      <c r="A341" s="178"/>
      <c r="B341" s="166"/>
      <c r="C341" s="179"/>
      <c r="D341" s="179"/>
      <c r="E341" s="180"/>
      <c r="F341" s="181"/>
      <c r="G341" s="180"/>
      <c r="H341" s="181"/>
      <c r="I341" s="180"/>
      <c r="J341" s="181"/>
      <c r="K341" s="180"/>
      <c r="L341" s="181"/>
      <c r="M341" s="180"/>
      <c r="N341" s="181"/>
      <c r="O341" s="180"/>
      <c r="P341" s="181"/>
      <c r="Q341" s="180"/>
      <c r="R341" s="181"/>
      <c r="S341" s="180"/>
      <c r="T341" s="181"/>
      <c r="U341" s="180"/>
      <c r="V341" s="181"/>
      <c r="W341" s="180"/>
      <c r="X341" s="181"/>
      <c r="Y341" s="180"/>
      <c r="Z341" s="181"/>
      <c r="AA341" s="180"/>
      <c r="AB341" s="181"/>
      <c r="AC341" s="180"/>
      <c r="AD341" s="181"/>
      <c r="AE341" s="166"/>
      <c r="AF341" s="179"/>
      <c r="AG341" s="181"/>
      <c r="AH341" s="181"/>
      <c r="AI341" s="181"/>
      <c r="AJ341" s="181"/>
      <c r="AK341" s="181"/>
      <c r="AL341" s="181"/>
      <c r="AM341" s="181"/>
      <c r="AN341" s="181"/>
      <c r="AO341" s="181"/>
      <c r="AP341" s="181"/>
      <c r="AQ341" s="181"/>
      <c r="AR341" s="181"/>
      <c r="AS341" s="181"/>
    </row>
    <row r="342" ht="15.75" customHeight="1">
      <c r="A342" s="178"/>
      <c r="B342" s="166"/>
      <c r="C342" s="179"/>
      <c r="D342" s="179"/>
      <c r="E342" s="180"/>
      <c r="F342" s="181"/>
      <c r="G342" s="180"/>
      <c r="H342" s="181"/>
      <c r="I342" s="180"/>
      <c r="J342" s="181"/>
      <c r="K342" s="180"/>
      <c r="L342" s="181"/>
      <c r="M342" s="180"/>
      <c r="N342" s="181"/>
      <c r="O342" s="180"/>
      <c r="P342" s="181"/>
      <c r="Q342" s="180"/>
      <c r="R342" s="181"/>
      <c r="S342" s="180"/>
      <c r="T342" s="181"/>
      <c r="U342" s="180"/>
      <c r="V342" s="181"/>
      <c r="W342" s="180"/>
      <c r="X342" s="181"/>
      <c r="Y342" s="180"/>
      <c r="Z342" s="181"/>
      <c r="AA342" s="180"/>
      <c r="AB342" s="181"/>
      <c r="AC342" s="180"/>
      <c r="AD342" s="181"/>
      <c r="AE342" s="166"/>
      <c r="AF342" s="179"/>
      <c r="AG342" s="181"/>
      <c r="AH342" s="181"/>
      <c r="AI342" s="181"/>
      <c r="AJ342" s="181"/>
      <c r="AK342" s="181"/>
      <c r="AL342" s="181"/>
      <c r="AM342" s="181"/>
      <c r="AN342" s="181"/>
      <c r="AO342" s="181"/>
      <c r="AP342" s="181"/>
      <c r="AQ342" s="181"/>
      <c r="AR342" s="181"/>
      <c r="AS342" s="181"/>
    </row>
    <row r="343" ht="15.75" customHeight="1">
      <c r="A343" s="178"/>
      <c r="B343" s="166"/>
      <c r="C343" s="179"/>
      <c r="D343" s="179"/>
      <c r="E343" s="180"/>
      <c r="F343" s="181"/>
      <c r="G343" s="180"/>
      <c r="H343" s="181"/>
      <c r="I343" s="180"/>
      <c r="J343" s="181"/>
      <c r="K343" s="180"/>
      <c r="L343" s="181"/>
      <c r="M343" s="180"/>
      <c r="N343" s="181"/>
      <c r="O343" s="180"/>
      <c r="P343" s="181"/>
      <c r="Q343" s="180"/>
      <c r="R343" s="181"/>
      <c r="S343" s="180"/>
      <c r="T343" s="181"/>
      <c r="U343" s="180"/>
      <c r="V343" s="181"/>
      <c r="W343" s="180"/>
      <c r="X343" s="181"/>
      <c r="Y343" s="180"/>
      <c r="Z343" s="181"/>
      <c r="AA343" s="180"/>
      <c r="AB343" s="181"/>
      <c r="AC343" s="180"/>
      <c r="AD343" s="181"/>
      <c r="AE343" s="166"/>
      <c r="AF343" s="179"/>
      <c r="AG343" s="181"/>
      <c r="AH343" s="181"/>
      <c r="AI343" s="181"/>
      <c r="AJ343" s="181"/>
      <c r="AK343" s="181"/>
      <c r="AL343" s="181"/>
      <c r="AM343" s="181"/>
      <c r="AN343" s="181"/>
      <c r="AO343" s="181"/>
      <c r="AP343" s="181"/>
      <c r="AQ343" s="181"/>
      <c r="AR343" s="181"/>
      <c r="AS343" s="181"/>
    </row>
    <row r="344" ht="15.75" customHeight="1">
      <c r="A344" s="178"/>
      <c r="B344" s="166"/>
      <c r="C344" s="179"/>
      <c r="D344" s="179"/>
      <c r="E344" s="180"/>
      <c r="F344" s="181"/>
      <c r="G344" s="180"/>
      <c r="H344" s="181"/>
      <c r="I344" s="180"/>
      <c r="J344" s="181"/>
      <c r="K344" s="180"/>
      <c r="L344" s="181"/>
      <c r="M344" s="180"/>
      <c r="N344" s="181"/>
      <c r="O344" s="180"/>
      <c r="P344" s="181"/>
      <c r="Q344" s="180"/>
      <c r="R344" s="181"/>
      <c r="S344" s="180"/>
      <c r="T344" s="181"/>
      <c r="U344" s="180"/>
      <c r="V344" s="181"/>
      <c r="W344" s="180"/>
      <c r="X344" s="181"/>
      <c r="Y344" s="180"/>
      <c r="Z344" s="181"/>
      <c r="AA344" s="180"/>
      <c r="AB344" s="181"/>
      <c r="AC344" s="180"/>
      <c r="AD344" s="181"/>
      <c r="AE344" s="166"/>
      <c r="AF344" s="179"/>
      <c r="AG344" s="181"/>
      <c r="AH344" s="181"/>
      <c r="AI344" s="181"/>
      <c r="AJ344" s="181"/>
      <c r="AK344" s="181"/>
      <c r="AL344" s="181"/>
      <c r="AM344" s="181"/>
      <c r="AN344" s="181"/>
      <c r="AO344" s="181"/>
      <c r="AP344" s="181"/>
      <c r="AQ344" s="181"/>
      <c r="AR344" s="181"/>
      <c r="AS344" s="181"/>
    </row>
    <row r="345" ht="15.75" customHeight="1">
      <c r="A345" s="178"/>
      <c r="B345" s="166"/>
      <c r="C345" s="179"/>
      <c r="D345" s="179"/>
      <c r="E345" s="180"/>
      <c r="F345" s="181"/>
      <c r="G345" s="180"/>
      <c r="H345" s="181"/>
      <c r="I345" s="180"/>
      <c r="J345" s="181"/>
      <c r="K345" s="180"/>
      <c r="L345" s="181"/>
      <c r="M345" s="180"/>
      <c r="N345" s="181"/>
      <c r="O345" s="180"/>
      <c r="P345" s="181"/>
      <c r="Q345" s="180"/>
      <c r="R345" s="181"/>
      <c r="S345" s="180"/>
      <c r="T345" s="181"/>
      <c r="U345" s="180"/>
      <c r="V345" s="181"/>
      <c r="W345" s="180"/>
      <c r="X345" s="181"/>
      <c r="Y345" s="180"/>
      <c r="Z345" s="181"/>
      <c r="AA345" s="180"/>
      <c r="AB345" s="181"/>
      <c r="AC345" s="180"/>
      <c r="AD345" s="181"/>
      <c r="AE345" s="166"/>
      <c r="AF345" s="179"/>
      <c r="AG345" s="181"/>
      <c r="AH345" s="181"/>
      <c r="AI345" s="181"/>
      <c r="AJ345" s="181"/>
      <c r="AK345" s="181"/>
      <c r="AL345" s="181"/>
      <c r="AM345" s="181"/>
      <c r="AN345" s="181"/>
      <c r="AO345" s="181"/>
      <c r="AP345" s="181"/>
      <c r="AQ345" s="181"/>
      <c r="AR345" s="181"/>
      <c r="AS345" s="181"/>
    </row>
    <row r="346" ht="15.75" customHeight="1">
      <c r="A346" s="178"/>
      <c r="B346" s="166"/>
      <c r="C346" s="179"/>
      <c r="D346" s="179"/>
      <c r="E346" s="180"/>
      <c r="F346" s="181"/>
      <c r="G346" s="180"/>
      <c r="H346" s="181"/>
      <c r="I346" s="180"/>
      <c r="J346" s="181"/>
      <c r="K346" s="180"/>
      <c r="L346" s="181"/>
      <c r="M346" s="180"/>
      <c r="N346" s="181"/>
      <c r="O346" s="180"/>
      <c r="P346" s="181"/>
      <c r="Q346" s="180"/>
      <c r="R346" s="181"/>
      <c r="S346" s="180"/>
      <c r="T346" s="181"/>
      <c r="U346" s="180"/>
      <c r="V346" s="181"/>
      <c r="W346" s="180"/>
      <c r="X346" s="181"/>
      <c r="Y346" s="180"/>
      <c r="Z346" s="181"/>
      <c r="AA346" s="180"/>
      <c r="AB346" s="181"/>
      <c r="AC346" s="180"/>
      <c r="AD346" s="181"/>
      <c r="AE346" s="166"/>
      <c r="AF346" s="179"/>
      <c r="AG346" s="181"/>
      <c r="AH346" s="181"/>
      <c r="AI346" s="181"/>
      <c r="AJ346" s="181"/>
      <c r="AK346" s="181"/>
      <c r="AL346" s="181"/>
      <c r="AM346" s="181"/>
      <c r="AN346" s="181"/>
      <c r="AO346" s="181"/>
      <c r="AP346" s="181"/>
      <c r="AQ346" s="181"/>
      <c r="AR346" s="181"/>
      <c r="AS346" s="181"/>
    </row>
    <row r="347" ht="15.75" customHeight="1">
      <c r="A347" s="178"/>
      <c r="B347" s="166"/>
      <c r="C347" s="179"/>
      <c r="D347" s="179"/>
      <c r="E347" s="180"/>
      <c r="F347" s="181"/>
      <c r="G347" s="180"/>
      <c r="H347" s="181"/>
      <c r="I347" s="180"/>
      <c r="J347" s="181"/>
      <c r="K347" s="180"/>
      <c r="L347" s="181"/>
      <c r="M347" s="180"/>
      <c r="N347" s="181"/>
      <c r="O347" s="180"/>
      <c r="P347" s="181"/>
      <c r="Q347" s="180"/>
      <c r="R347" s="181"/>
      <c r="S347" s="180"/>
      <c r="T347" s="181"/>
      <c r="U347" s="180"/>
      <c r="V347" s="181"/>
      <c r="W347" s="180"/>
      <c r="X347" s="181"/>
      <c r="Y347" s="180"/>
      <c r="Z347" s="181"/>
      <c r="AA347" s="180"/>
      <c r="AB347" s="181"/>
      <c r="AC347" s="180"/>
      <c r="AD347" s="181"/>
      <c r="AE347" s="166"/>
      <c r="AF347" s="179"/>
      <c r="AG347" s="181"/>
      <c r="AH347" s="181"/>
      <c r="AI347" s="181"/>
      <c r="AJ347" s="181"/>
      <c r="AK347" s="181"/>
      <c r="AL347" s="181"/>
      <c r="AM347" s="181"/>
      <c r="AN347" s="181"/>
      <c r="AO347" s="181"/>
      <c r="AP347" s="181"/>
      <c r="AQ347" s="181"/>
      <c r="AR347" s="181"/>
      <c r="AS347" s="181"/>
    </row>
    <row r="348" ht="15.75" customHeight="1">
      <c r="A348" s="178"/>
      <c r="B348" s="166"/>
      <c r="C348" s="179"/>
      <c r="D348" s="179"/>
      <c r="E348" s="180"/>
      <c r="F348" s="181"/>
      <c r="G348" s="180"/>
      <c r="H348" s="181"/>
      <c r="I348" s="180"/>
      <c r="J348" s="181"/>
      <c r="K348" s="180"/>
      <c r="L348" s="181"/>
      <c r="M348" s="180"/>
      <c r="N348" s="181"/>
      <c r="O348" s="180"/>
      <c r="P348" s="181"/>
      <c r="Q348" s="180"/>
      <c r="R348" s="181"/>
      <c r="S348" s="180"/>
      <c r="T348" s="181"/>
      <c r="U348" s="180"/>
      <c r="V348" s="181"/>
      <c r="W348" s="180"/>
      <c r="X348" s="181"/>
      <c r="Y348" s="180"/>
      <c r="Z348" s="181"/>
      <c r="AA348" s="180"/>
      <c r="AB348" s="181"/>
      <c r="AC348" s="180"/>
      <c r="AD348" s="181"/>
      <c r="AE348" s="166"/>
      <c r="AF348" s="179"/>
      <c r="AG348" s="181"/>
      <c r="AH348" s="181"/>
      <c r="AI348" s="181"/>
      <c r="AJ348" s="181"/>
      <c r="AK348" s="181"/>
      <c r="AL348" s="181"/>
      <c r="AM348" s="181"/>
      <c r="AN348" s="181"/>
      <c r="AO348" s="181"/>
      <c r="AP348" s="181"/>
      <c r="AQ348" s="181"/>
      <c r="AR348" s="181"/>
      <c r="AS348" s="181"/>
    </row>
    <row r="349" ht="15.75" customHeight="1">
      <c r="A349" s="178"/>
      <c r="B349" s="166"/>
      <c r="C349" s="179"/>
      <c r="D349" s="179"/>
      <c r="E349" s="180"/>
      <c r="F349" s="181"/>
      <c r="G349" s="180"/>
      <c r="H349" s="181"/>
      <c r="I349" s="180"/>
      <c r="J349" s="181"/>
      <c r="K349" s="180"/>
      <c r="L349" s="181"/>
      <c r="M349" s="180"/>
      <c r="N349" s="181"/>
      <c r="O349" s="180"/>
      <c r="P349" s="181"/>
      <c r="Q349" s="180"/>
      <c r="R349" s="181"/>
      <c r="S349" s="180"/>
      <c r="T349" s="181"/>
      <c r="U349" s="180"/>
      <c r="V349" s="181"/>
      <c r="W349" s="180"/>
      <c r="X349" s="181"/>
      <c r="Y349" s="180"/>
      <c r="Z349" s="181"/>
      <c r="AA349" s="180"/>
      <c r="AB349" s="181"/>
      <c r="AC349" s="180"/>
      <c r="AD349" s="181"/>
      <c r="AE349" s="166"/>
      <c r="AF349" s="179"/>
      <c r="AG349" s="181"/>
      <c r="AH349" s="181"/>
      <c r="AI349" s="181"/>
      <c r="AJ349" s="181"/>
      <c r="AK349" s="181"/>
      <c r="AL349" s="181"/>
      <c r="AM349" s="181"/>
      <c r="AN349" s="181"/>
      <c r="AO349" s="181"/>
      <c r="AP349" s="181"/>
      <c r="AQ349" s="181"/>
      <c r="AR349" s="181"/>
      <c r="AS349" s="181"/>
    </row>
    <row r="350" ht="15.75" customHeight="1">
      <c r="A350" s="178"/>
      <c r="B350" s="166"/>
      <c r="C350" s="179"/>
      <c r="D350" s="179"/>
      <c r="E350" s="180"/>
      <c r="F350" s="181"/>
      <c r="G350" s="180"/>
      <c r="H350" s="181"/>
      <c r="I350" s="180"/>
      <c r="J350" s="181"/>
      <c r="K350" s="180"/>
      <c r="L350" s="181"/>
      <c r="M350" s="180"/>
      <c r="N350" s="181"/>
      <c r="O350" s="180"/>
      <c r="P350" s="181"/>
      <c r="Q350" s="180"/>
      <c r="R350" s="181"/>
      <c r="S350" s="180"/>
      <c r="T350" s="181"/>
      <c r="U350" s="180"/>
      <c r="V350" s="181"/>
      <c r="W350" s="180"/>
      <c r="X350" s="181"/>
      <c r="Y350" s="180"/>
      <c r="Z350" s="181"/>
      <c r="AA350" s="180"/>
      <c r="AB350" s="181"/>
      <c r="AC350" s="180"/>
      <c r="AD350" s="181"/>
      <c r="AE350" s="166"/>
      <c r="AF350" s="179"/>
      <c r="AG350" s="181"/>
      <c r="AH350" s="181"/>
      <c r="AI350" s="181"/>
      <c r="AJ350" s="181"/>
      <c r="AK350" s="181"/>
      <c r="AL350" s="181"/>
      <c r="AM350" s="181"/>
      <c r="AN350" s="181"/>
      <c r="AO350" s="181"/>
      <c r="AP350" s="181"/>
      <c r="AQ350" s="181"/>
      <c r="AR350" s="181"/>
      <c r="AS350" s="181"/>
    </row>
    <row r="351" ht="15.75" customHeight="1">
      <c r="A351" s="178"/>
      <c r="B351" s="166"/>
      <c r="C351" s="179"/>
      <c r="D351" s="179"/>
      <c r="E351" s="180"/>
      <c r="F351" s="181"/>
      <c r="G351" s="180"/>
      <c r="H351" s="181"/>
      <c r="I351" s="180"/>
      <c r="J351" s="181"/>
      <c r="K351" s="180"/>
      <c r="L351" s="181"/>
      <c r="M351" s="180"/>
      <c r="N351" s="181"/>
      <c r="O351" s="180"/>
      <c r="P351" s="181"/>
      <c r="Q351" s="180"/>
      <c r="R351" s="181"/>
      <c r="S351" s="180"/>
      <c r="T351" s="181"/>
      <c r="U351" s="180"/>
      <c r="V351" s="181"/>
      <c r="W351" s="180"/>
      <c r="X351" s="181"/>
      <c r="Y351" s="180"/>
      <c r="Z351" s="181"/>
      <c r="AA351" s="180"/>
      <c r="AB351" s="181"/>
      <c r="AC351" s="180"/>
      <c r="AD351" s="181"/>
      <c r="AE351" s="166"/>
      <c r="AF351" s="179"/>
      <c r="AG351" s="181"/>
      <c r="AH351" s="181"/>
      <c r="AI351" s="181"/>
      <c r="AJ351" s="181"/>
      <c r="AK351" s="181"/>
      <c r="AL351" s="181"/>
      <c r="AM351" s="181"/>
      <c r="AN351" s="181"/>
      <c r="AO351" s="181"/>
      <c r="AP351" s="181"/>
      <c r="AQ351" s="181"/>
      <c r="AR351" s="181"/>
      <c r="AS351" s="181"/>
    </row>
    <row r="352" ht="15.75" customHeight="1">
      <c r="A352" s="178"/>
      <c r="B352" s="166"/>
      <c r="C352" s="179"/>
      <c r="D352" s="179"/>
      <c r="E352" s="180"/>
      <c r="F352" s="181"/>
      <c r="G352" s="180"/>
      <c r="H352" s="181"/>
      <c r="I352" s="180"/>
      <c r="J352" s="181"/>
      <c r="K352" s="180"/>
      <c r="L352" s="181"/>
      <c r="M352" s="180"/>
      <c r="N352" s="181"/>
      <c r="O352" s="180"/>
      <c r="P352" s="181"/>
      <c r="Q352" s="180"/>
      <c r="R352" s="181"/>
      <c r="S352" s="180"/>
      <c r="T352" s="181"/>
      <c r="U352" s="180"/>
      <c r="V352" s="181"/>
      <c r="W352" s="180"/>
      <c r="X352" s="181"/>
      <c r="Y352" s="180"/>
      <c r="Z352" s="181"/>
      <c r="AA352" s="180"/>
      <c r="AB352" s="181"/>
      <c r="AC352" s="180"/>
      <c r="AD352" s="181"/>
      <c r="AE352" s="166"/>
      <c r="AF352" s="179"/>
      <c r="AG352" s="181"/>
      <c r="AH352" s="181"/>
      <c r="AI352" s="181"/>
      <c r="AJ352" s="181"/>
      <c r="AK352" s="181"/>
      <c r="AL352" s="181"/>
      <c r="AM352" s="181"/>
      <c r="AN352" s="181"/>
      <c r="AO352" s="181"/>
      <c r="AP352" s="181"/>
      <c r="AQ352" s="181"/>
      <c r="AR352" s="181"/>
      <c r="AS352" s="181"/>
    </row>
    <row r="353" ht="15.75" customHeight="1">
      <c r="A353" s="178"/>
      <c r="B353" s="166"/>
      <c r="C353" s="179"/>
      <c r="D353" s="179"/>
      <c r="E353" s="180"/>
      <c r="F353" s="181"/>
      <c r="G353" s="180"/>
      <c r="H353" s="181"/>
      <c r="I353" s="180"/>
      <c r="J353" s="181"/>
      <c r="K353" s="180"/>
      <c r="L353" s="181"/>
      <c r="M353" s="180"/>
      <c r="N353" s="181"/>
      <c r="O353" s="180"/>
      <c r="P353" s="181"/>
      <c r="Q353" s="180"/>
      <c r="R353" s="181"/>
      <c r="S353" s="180"/>
      <c r="T353" s="181"/>
      <c r="U353" s="180"/>
      <c r="V353" s="181"/>
      <c r="W353" s="180"/>
      <c r="X353" s="181"/>
      <c r="Y353" s="180"/>
      <c r="Z353" s="181"/>
      <c r="AA353" s="180"/>
      <c r="AB353" s="181"/>
      <c r="AC353" s="180"/>
      <c r="AD353" s="181"/>
      <c r="AE353" s="166"/>
      <c r="AF353" s="179"/>
      <c r="AG353" s="181"/>
      <c r="AH353" s="181"/>
      <c r="AI353" s="181"/>
      <c r="AJ353" s="181"/>
      <c r="AK353" s="181"/>
      <c r="AL353" s="181"/>
      <c r="AM353" s="181"/>
      <c r="AN353" s="181"/>
      <c r="AO353" s="181"/>
      <c r="AP353" s="181"/>
      <c r="AQ353" s="181"/>
      <c r="AR353" s="181"/>
      <c r="AS353" s="181"/>
    </row>
    <row r="354" ht="15.75" customHeight="1">
      <c r="A354" s="178"/>
      <c r="B354" s="166"/>
      <c r="C354" s="179"/>
      <c r="D354" s="179"/>
      <c r="E354" s="180"/>
      <c r="F354" s="181"/>
      <c r="G354" s="180"/>
      <c r="H354" s="181"/>
      <c r="I354" s="180"/>
      <c r="J354" s="181"/>
      <c r="K354" s="180"/>
      <c r="L354" s="181"/>
      <c r="M354" s="180"/>
      <c r="N354" s="181"/>
      <c r="O354" s="180"/>
      <c r="P354" s="181"/>
      <c r="Q354" s="180"/>
      <c r="R354" s="181"/>
      <c r="S354" s="180"/>
      <c r="T354" s="181"/>
      <c r="U354" s="180"/>
      <c r="V354" s="181"/>
      <c r="W354" s="180"/>
      <c r="X354" s="181"/>
      <c r="Y354" s="180"/>
      <c r="Z354" s="181"/>
      <c r="AA354" s="180"/>
      <c r="AB354" s="181"/>
      <c r="AC354" s="180"/>
      <c r="AD354" s="181"/>
      <c r="AE354" s="166"/>
      <c r="AF354" s="179"/>
      <c r="AG354" s="181"/>
      <c r="AH354" s="181"/>
      <c r="AI354" s="181"/>
      <c r="AJ354" s="181"/>
      <c r="AK354" s="181"/>
      <c r="AL354" s="181"/>
      <c r="AM354" s="181"/>
      <c r="AN354" s="181"/>
      <c r="AO354" s="181"/>
      <c r="AP354" s="181"/>
      <c r="AQ354" s="181"/>
      <c r="AR354" s="181"/>
      <c r="AS354" s="181"/>
    </row>
    <row r="355" ht="15.75" customHeight="1">
      <c r="A355" s="178"/>
      <c r="B355" s="166"/>
      <c r="C355" s="179"/>
      <c r="D355" s="179"/>
      <c r="E355" s="180"/>
      <c r="F355" s="181"/>
      <c r="G355" s="180"/>
      <c r="H355" s="181"/>
      <c r="I355" s="180"/>
      <c r="J355" s="181"/>
      <c r="K355" s="180"/>
      <c r="L355" s="181"/>
      <c r="M355" s="180"/>
      <c r="N355" s="181"/>
      <c r="O355" s="180"/>
      <c r="P355" s="181"/>
      <c r="Q355" s="180"/>
      <c r="R355" s="181"/>
      <c r="S355" s="180"/>
      <c r="T355" s="181"/>
      <c r="U355" s="180"/>
      <c r="V355" s="181"/>
      <c r="W355" s="180"/>
      <c r="X355" s="181"/>
      <c r="Y355" s="180"/>
      <c r="Z355" s="181"/>
      <c r="AA355" s="180"/>
      <c r="AB355" s="181"/>
      <c r="AC355" s="180"/>
      <c r="AD355" s="181"/>
      <c r="AE355" s="166"/>
      <c r="AF355" s="179"/>
      <c r="AG355" s="181"/>
      <c r="AH355" s="181"/>
      <c r="AI355" s="181"/>
      <c r="AJ355" s="181"/>
      <c r="AK355" s="181"/>
      <c r="AL355" s="181"/>
      <c r="AM355" s="181"/>
      <c r="AN355" s="181"/>
      <c r="AO355" s="181"/>
      <c r="AP355" s="181"/>
      <c r="AQ355" s="181"/>
      <c r="AR355" s="181"/>
      <c r="AS355" s="181"/>
    </row>
    <row r="356" ht="15.75" customHeight="1">
      <c r="A356" s="178"/>
      <c r="B356" s="166"/>
      <c r="C356" s="179"/>
      <c r="D356" s="179"/>
      <c r="E356" s="180"/>
      <c r="F356" s="181"/>
      <c r="G356" s="180"/>
      <c r="H356" s="181"/>
      <c r="I356" s="180"/>
      <c r="J356" s="181"/>
      <c r="K356" s="180"/>
      <c r="L356" s="181"/>
      <c r="M356" s="180"/>
      <c r="N356" s="181"/>
      <c r="O356" s="180"/>
      <c r="P356" s="181"/>
      <c r="Q356" s="180"/>
      <c r="R356" s="181"/>
      <c r="S356" s="180"/>
      <c r="T356" s="181"/>
      <c r="U356" s="180"/>
      <c r="V356" s="181"/>
      <c r="W356" s="180"/>
      <c r="X356" s="181"/>
      <c r="Y356" s="180"/>
      <c r="Z356" s="181"/>
      <c r="AA356" s="180"/>
      <c r="AB356" s="181"/>
      <c r="AC356" s="180"/>
      <c r="AD356" s="181"/>
      <c r="AE356" s="166"/>
      <c r="AF356" s="179"/>
      <c r="AG356" s="181"/>
      <c r="AH356" s="181"/>
      <c r="AI356" s="181"/>
      <c r="AJ356" s="181"/>
      <c r="AK356" s="181"/>
      <c r="AL356" s="181"/>
      <c r="AM356" s="181"/>
      <c r="AN356" s="181"/>
      <c r="AO356" s="181"/>
      <c r="AP356" s="181"/>
      <c r="AQ356" s="181"/>
      <c r="AR356" s="181"/>
      <c r="AS356" s="181"/>
    </row>
    <row r="357" ht="15.75" customHeight="1">
      <c r="A357" s="178"/>
      <c r="B357" s="166"/>
      <c r="C357" s="179"/>
      <c r="D357" s="179"/>
      <c r="E357" s="180"/>
      <c r="F357" s="181"/>
      <c r="G357" s="180"/>
      <c r="H357" s="181"/>
      <c r="I357" s="180"/>
      <c r="J357" s="181"/>
      <c r="K357" s="180"/>
      <c r="L357" s="181"/>
      <c r="M357" s="180"/>
      <c r="N357" s="181"/>
      <c r="O357" s="180"/>
      <c r="P357" s="181"/>
      <c r="Q357" s="180"/>
      <c r="R357" s="181"/>
      <c r="S357" s="180"/>
      <c r="T357" s="181"/>
      <c r="U357" s="180"/>
      <c r="V357" s="181"/>
      <c r="W357" s="180"/>
      <c r="X357" s="181"/>
      <c r="Y357" s="180"/>
      <c r="Z357" s="181"/>
      <c r="AA357" s="180"/>
      <c r="AB357" s="181"/>
      <c r="AC357" s="180"/>
      <c r="AD357" s="181"/>
      <c r="AE357" s="166"/>
      <c r="AF357" s="179"/>
      <c r="AG357" s="181"/>
      <c r="AH357" s="181"/>
      <c r="AI357" s="181"/>
      <c r="AJ357" s="181"/>
      <c r="AK357" s="181"/>
      <c r="AL357" s="181"/>
      <c r="AM357" s="181"/>
      <c r="AN357" s="181"/>
      <c r="AO357" s="181"/>
      <c r="AP357" s="181"/>
      <c r="AQ357" s="181"/>
      <c r="AR357" s="181"/>
      <c r="AS357" s="181"/>
    </row>
    <row r="358" ht="15.75" customHeight="1">
      <c r="A358" s="178"/>
      <c r="B358" s="166"/>
      <c r="C358" s="179"/>
      <c r="D358" s="179"/>
      <c r="E358" s="180"/>
      <c r="F358" s="181"/>
      <c r="G358" s="180"/>
      <c r="H358" s="181"/>
      <c r="I358" s="180"/>
      <c r="J358" s="181"/>
      <c r="K358" s="180"/>
      <c r="L358" s="181"/>
      <c r="M358" s="180"/>
      <c r="N358" s="181"/>
      <c r="O358" s="180"/>
      <c r="P358" s="181"/>
      <c r="Q358" s="180"/>
      <c r="R358" s="181"/>
      <c r="S358" s="180"/>
      <c r="T358" s="181"/>
      <c r="U358" s="180"/>
      <c r="V358" s="181"/>
      <c r="W358" s="180"/>
      <c r="X358" s="181"/>
      <c r="Y358" s="180"/>
      <c r="Z358" s="181"/>
      <c r="AA358" s="180"/>
      <c r="AB358" s="181"/>
      <c r="AC358" s="180"/>
      <c r="AD358" s="181"/>
      <c r="AE358" s="166"/>
      <c r="AF358" s="179"/>
      <c r="AG358" s="181"/>
      <c r="AH358" s="181"/>
      <c r="AI358" s="181"/>
      <c r="AJ358" s="181"/>
      <c r="AK358" s="181"/>
      <c r="AL358" s="181"/>
      <c r="AM358" s="181"/>
      <c r="AN358" s="181"/>
      <c r="AO358" s="181"/>
      <c r="AP358" s="181"/>
      <c r="AQ358" s="181"/>
      <c r="AR358" s="181"/>
      <c r="AS358" s="181"/>
    </row>
    <row r="359" ht="15.75" customHeight="1">
      <c r="A359" s="178"/>
      <c r="B359" s="166"/>
      <c r="C359" s="179"/>
      <c r="D359" s="179"/>
      <c r="E359" s="180"/>
      <c r="F359" s="181"/>
      <c r="G359" s="180"/>
      <c r="H359" s="181"/>
      <c r="I359" s="180"/>
      <c r="J359" s="181"/>
      <c r="K359" s="180"/>
      <c r="L359" s="181"/>
      <c r="M359" s="180"/>
      <c r="N359" s="181"/>
      <c r="O359" s="180"/>
      <c r="P359" s="181"/>
      <c r="Q359" s="180"/>
      <c r="R359" s="181"/>
      <c r="S359" s="180"/>
      <c r="T359" s="181"/>
      <c r="U359" s="180"/>
      <c r="V359" s="181"/>
      <c r="W359" s="180"/>
      <c r="X359" s="181"/>
      <c r="Y359" s="180"/>
      <c r="Z359" s="181"/>
      <c r="AA359" s="180"/>
      <c r="AB359" s="181"/>
      <c r="AC359" s="180"/>
      <c r="AD359" s="181"/>
      <c r="AE359" s="166"/>
      <c r="AF359" s="179"/>
      <c r="AG359" s="181"/>
      <c r="AH359" s="181"/>
      <c r="AI359" s="181"/>
      <c r="AJ359" s="181"/>
      <c r="AK359" s="181"/>
      <c r="AL359" s="181"/>
      <c r="AM359" s="181"/>
      <c r="AN359" s="181"/>
      <c r="AO359" s="181"/>
      <c r="AP359" s="181"/>
      <c r="AQ359" s="181"/>
      <c r="AR359" s="181"/>
      <c r="AS359" s="181"/>
    </row>
    <row r="360" ht="15.75" customHeight="1">
      <c r="A360" s="178"/>
      <c r="B360" s="166"/>
      <c r="C360" s="179"/>
      <c r="D360" s="179"/>
      <c r="E360" s="180"/>
      <c r="F360" s="181"/>
      <c r="G360" s="180"/>
      <c r="H360" s="181"/>
      <c r="I360" s="180"/>
      <c r="J360" s="181"/>
      <c r="K360" s="180"/>
      <c r="L360" s="181"/>
      <c r="M360" s="180"/>
      <c r="N360" s="181"/>
      <c r="O360" s="180"/>
      <c r="P360" s="181"/>
      <c r="Q360" s="180"/>
      <c r="R360" s="181"/>
      <c r="S360" s="180"/>
      <c r="T360" s="181"/>
      <c r="U360" s="180"/>
      <c r="V360" s="181"/>
      <c r="W360" s="180"/>
      <c r="X360" s="181"/>
      <c r="Y360" s="180"/>
      <c r="Z360" s="181"/>
      <c r="AA360" s="180"/>
      <c r="AB360" s="181"/>
      <c r="AC360" s="180"/>
      <c r="AD360" s="181"/>
      <c r="AE360" s="166"/>
      <c r="AF360" s="179"/>
      <c r="AG360" s="181"/>
      <c r="AH360" s="181"/>
      <c r="AI360" s="181"/>
      <c r="AJ360" s="181"/>
      <c r="AK360" s="181"/>
      <c r="AL360" s="181"/>
      <c r="AM360" s="181"/>
      <c r="AN360" s="181"/>
      <c r="AO360" s="181"/>
      <c r="AP360" s="181"/>
      <c r="AQ360" s="181"/>
      <c r="AR360" s="181"/>
      <c r="AS360" s="181"/>
    </row>
    <row r="361" ht="15.75" customHeight="1">
      <c r="A361" s="178"/>
      <c r="B361" s="166"/>
      <c r="C361" s="179"/>
      <c r="D361" s="179"/>
      <c r="E361" s="180"/>
      <c r="F361" s="181"/>
      <c r="G361" s="180"/>
      <c r="H361" s="181"/>
      <c r="I361" s="180"/>
      <c r="J361" s="181"/>
      <c r="K361" s="180"/>
      <c r="L361" s="181"/>
      <c r="M361" s="180"/>
      <c r="N361" s="181"/>
      <c r="O361" s="180"/>
      <c r="P361" s="181"/>
      <c r="Q361" s="180"/>
      <c r="R361" s="181"/>
      <c r="S361" s="180"/>
      <c r="T361" s="181"/>
      <c r="U361" s="180"/>
      <c r="V361" s="181"/>
      <c r="W361" s="180"/>
      <c r="X361" s="181"/>
      <c r="Y361" s="180"/>
      <c r="Z361" s="181"/>
      <c r="AA361" s="180"/>
      <c r="AB361" s="181"/>
      <c r="AC361" s="180"/>
      <c r="AD361" s="181"/>
      <c r="AE361" s="166"/>
      <c r="AF361" s="179"/>
      <c r="AG361" s="181"/>
      <c r="AH361" s="181"/>
      <c r="AI361" s="181"/>
      <c r="AJ361" s="181"/>
      <c r="AK361" s="181"/>
      <c r="AL361" s="181"/>
      <c r="AM361" s="181"/>
      <c r="AN361" s="181"/>
      <c r="AO361" s="181"/>
      <c r="AP361" s="181"/>
      <c r="AQ361" s="181"/>
      <c r="AR361" s="181"/>
      <c r="AS361" s="181"/>
    </row>
    <row r="362" ht="15.75" customHeight="1">
      <c r="A362" s="178"/>
      <c r="B362" s="166"/>
      <c r="C362" s="179"/>
      <c r="D362" s="179"/>
      <c r="E362" s="180"/>
      <c r="F362" s="181"/>
      <c r="G362" s="180"/>
      <c r="H362" s="181"/>
      <c r="I362" s="180"/>
      <c r="J362" s="181"/>
      <c r="K362" s="180"/>
      <c r="L362" s="181"/>
      <c r="M362" s="180"/>
      <c r="N362" s="181"/>
      <c r="O362" s="180"/>
      <c r="P362" s="181"/>
      <c r="Q362" s="180"/>
      <c r="R362" s="181"/>
      <c r="S362" s="180"/>
      <c r="T362" s="181"/>
      <c r="U362" s="180"/>
      <c r="V362" s="181"/>
      <c r="W362" s="180"/>
      <c r="X362" s="181"/>
      <c r="Y362" s="180"/>
      <c r="Z362" s="181"/>
      <c r="AA362" s="180"/>
      <c r="AB362" s="181"/>
      <c r="AC362" s="180"/>
      <c r="AD362" s="181"/>
      <c r="AE362" s="166"/>
      <c r="AF362" s="179"/>
      <c r="AG362" s="181"/>
      <c r="AH362" s="181"/>
      <c r="AI362" s="181"/>
      <c r="AJ362" s="181"/>
      <c r="AK362" s="181"/>
      <c r="AL362" s="181"/>
      <c r="AM362" s="181"/>
      <c r="AN362" s="181"/>
      <c r="AO362" s="181"/>
      <c r="AP362" s="181"/>
      <c r="AQ362" s="181"/>
      <c r="AR362" s="181"/>
      <c r="AS362" s="181"/>
    </row>
    <row r="363" ht="15.75" customHeight="1">
      <c r="A363" s="178"/>
      <c r="B363" s="166"/>
      <c r="C363" s="179"/>
      <c r="D363" s="179"/>
      <c r="E363" s="180"/>
      <c r="F363" s="181"/>
      <c r="G363" s="180"/>
      <c r="H363" s="181"/>
      <c r="I363" s="180"/>
      <c r="J363" s="181"/>
      <c r="K363" s="180"/>
      <c r="L363" s="181"/>
      <c r="M363" s="180"/>
      <c r="N363" s="181"/>
      <c r="O363" s="180"/>
      <c r="P363" s="181"/>
      <c r="Q363" s="180"/>
      <c r="R363" s="181"/>
      <c r="S363" s="180"/>
      <c r="T363" s="181"/>
      <c r="U363" s="180"/>
      <c r="V363" s="181"/>
      <c r="W363" s="180"/>
      <c r="X363" s="181"/>
      <c r="Y363" s="180"/>
      <c r="Z363" s="181"/>
      <c r="AA363" s="180"/>
      <c r="AB363" s="181"/>
      <c r="AC363" s="180"/>
      <c r="AD363" s="181"/>
      <c r="AE363" s="166"/>
      <c r="AF363" s="179"/>
      <c r="AG363" s="181"/>
      <c r="AH363" s="181"/>
      <c r="AI363" s="181"/>
      <c r="AJ363" s="181"/>
      <c r="AK363" s="181"/>
      <c r="AL363" s="181"/>
      <c r="AM363" s="181"/>
      <c r="AN363" s="181"/>
      <c r="AO363" s="181"/>
      <c r="AP363" s="181"/>
      <c r="AQ363" s="181"/>
      <c r="AR363" s="181"/>
      <c r="AS363" s="181"/>
    </row>
    <row r="364" ht="15.75" customHeight="1">
      <c r="A364" s="178"/>
      <c r="B364" s="166"/>
      <c r="C364" s="179"/>
      <c r="D364" s="179"/>
      <c r="E364" s="180"/>
      <c r="F364" s="181"/>
      <c r="G364" s="180"/>
      <c r="H364" s="181"/>
      <c r="I364" s="180"/>
      <c r="J364" s="181"/>
      <c r="K364" s="180"/>
      <c r="L364" s="181"/>
      <c r="M364" s="180"/>
      <c r="N364" s="181"/>
      <c r="O364" s="180"/>
      <c r="P364" s="181"/>
      <c r="Q364" s="180"/>
      <c r="R364" s="181"/>
      <c r="S364" s="180"/>
      <c r="T364" s="181"/>
      <c r="U364" s="180"/>
      <c r="V364" s="181"/>
      <c r="W364" s="180"/>
      <c r="X364" s="181"/>
      <c r="Y364" s="180"/>
      <c r="Z364" s="181"/>
      <c r="AA364" s="180"/>
      <c r="AB364" s="181"/>
      <c r="AC364" s="180"/>
      <c r="AD364" s="181"/>
      <c r="AE364" s="166"/>
      <c r="AF364" s="179"/>
      <c r="AG364" s="181"/>
      <c r="AH364" s="181"/>
      <c r="AI364" s="181"/>
      <c r="AJ364" s="181"/>
      <c r="AK364" s="181"/>
      <c r="AL364" s="181"/>
      <c r="AM364" s="181"/>
      <c r="AN364" s="181"/>
      <c r="AO364" s="181"/>
      <c r="AP364" s="181"/>
      <c r="AQ364" s="181"/>
      <c r="AR364" s="181"/>
      <c r="AS364" s="181"/>
    </row>
    <row r="365" ht="15.75" customHeight="1">
      <c r="A365" s="178"/>
      <c r="B365" s="166"/>
      <c r="C365" s="179"/>
      <c r="D365" s="179"/>
      <c r="E365" s="180"/>
      <c r="F365" s="181"/>
      <c r="G365" s="180"/>
      <c r="H365" s="181"/>
      <c r="I365" s="180"/>
      <c r="J365" s="181"/>
      <c r="K365" s="180"/>
      <c r="L365" s="181"/>
      <c r="M365" s="180"/>
      <c r="N365" s="181"/>
      <c r="O365" s="180"/>
      <c r="P365" s="181"/>
      <c r="Q365" s="180"/>
      <c r="R365" s="181"/>
      <c r="S365" s="180"/>
      <c r="T365" s="181"/>
      <c r="U365" s="180"/>
      <c r="V365" s="181"/>
      <c r="W365" s="180"/>
      <c r="X365" s="181"/>
      <c r="Y365" s="180"/>
      <c r="Z365" s="181"/>
      <c r="AA365" s="180"/>
      <c r="AB365" s="181"/>
      <c r="AC365" s="180"/>
      <c r="AD365" s="181"/>
      <c r="AE365" s="166"/>
      <c r="AF365" s="179"/>
      <c r="AG365" s="181"/>
      <c r="AH365" s="181"/>
      <c r="AI365" s="181"/>
      <c r="AJ365" s="181"/>
      <c r="AK365" s="181"/>
      <c r="AL365" s="181"/>
      <c r="AM365" s="181"/>
      <c r="AN365" s="181"/>
      <c r="AO365" s="181"/>
      <c r="AP365" s="181"/>
      <c r="AQ365" s="181"/>
      <c r="AR365" s="181"/>
      <c r="AS365" s="181"/>
    </row>
    <row r="366" ht="15.75" customHeight="1">
      <c r="A366" s="178"/>
      <c r="B366" s="166"/>
      <c r="C366" s="179"/>
      <c r="D366" s="179"/>
      <c r="E366" s="180"/>
      <c r="F366" s="181"/>
      <c r="G366" s="180"/>
      <c r="H366" s="181"/>
      <c r="I366" s="180"/>
      <c r="J366" s="181"/>
      <c r="K366" s="180"/>
      <c r="L366" s="181"/>
      <c r="M366" s="180"/>
      <c r="N366" s="181"/>
      <c r="O366" s="180"/>
      <c r="P366" s="181"/>
      <c r="Q366" s="180"/>
      <c r="R366" s="181"/>
      <c r="S366" s="180"/>
      <c r="T366" s="181"/>
      <c r="U366" s="180"/>
      <c r="V366" s="181"/>
      <c r="W366" s="180"/>
      <c r="X366" s="181"/>
      <c r="Y366" s="180"/>
      <c r="Z366" s="181"/>
      <c r="AA366" s="180"/>
      <c r="AB366" s="181"/>
      <c r="AC366" s="180"/>
      <c r="AD366" s="181"/>
      <c r="AE366" s="166"/>
      <c r="AF366" s="179"/>
      <c r="AG366" s="181"/>
      <c r="AH366" s="181"/>
      <c r="AI366" s="181"/>
      <c r="AJ366" s="181"/>
      <c r="AK366" s="181"/>
      <c r="AL366" s="181"/>
      <c r="AM366" s="181"/>
      <c r="AN366" s="181"/>
      <c r="AO366" s="181"/>
      <c r="AP366" s="181"/>
      <c r="AQ366" s="181"/>
      <c r="AR366" s="181"/>
      <c r="AS366" s="181"/>
    </row>
    <row r="367" ht="15.75" customHeight="1">
      <c r="A367" s="178"/>
      <c r="B367" s="166"/>
      <c r="C367" s="179"/>
      <c r="D367" s="179"/>
      <c r="E367" s="180"/>
      <c r="F367" s="181"/>
      <c r="G367" s="180"/>
      <c r="H367" s="181"/>
      <c r="I367" s="180"/>
      <c r="J367" s="181"/>
      <c r="K367" s="180"/>
      <c r="L367" s="181"/>
      <c r="M367" s="180"/>
      <c r="N367" s="181"/>
      <c r="O367" s="180"/>
      <c r="P367" s="181"/>
      <c r="Q367" s="180"/>
      <c r="R367" s="181"/>
      <c r="S367" s="180"/>
      <c r="T367" s="181"/>
      <c r="U367" s="180"/>
      <c r="V367" s="181"/>
      <c r="W367" s="180"/>
      <c r="X367" s="181"/>
      <c r="Y367" s="180"/>
      <c r="Z367" s="181"/>
      <c r="AA367" s="180"/>
      <c r="AB367" s="181"/>
      <c r="AC367" s="180"/>
      <c r="AD367" s="181"/>
      <c r="AE367" s="166"/>
      <c r="AF367" s="179"/>
      <c r="AG367" s="181"/>
      <c r="AH367" s="181"/>
      <c r="AI367" s="181"/>
      <c r="AJ367" s="181"/>
      <c r="AK367" s="181"/>
      <c r="AL367" s="181"/>
      <c r="AM367" s="181"/>
      <c r="AN367" s="181"/>
      <c r="AO367" s="181"/>
      <c r="AP367" s="181"/>
      <c r="AQ367" s="181"/>
      <c r="AR367" s="181"/>
      <c r="AS367" s="181"/>
    </row>
    <row r="368" ht="15.75" customHeight="1">
      <c r="A368" s="178"/>
      <c r="B368" s="166"/>
      <c r="C368" s="179"/>
      <c r="D368" s="179"/>
      <c r="E368" s="180"/>
      <c r="F368" s="181"/>
      <c r="G368" s="180"/>
      <c r="H368" s="181"/>
      <c r="I368" s="180"/>
      <c r="J368" s="181"/>
      <c r="K368" s="180"/>
      <c r="L368" s="181"/>
      <c r="M368" s="180"/>
      <c r="N368" s="181"/>
      <c r="O368" s="180"/>
      <c r="P368" s="181"/>
      <c r="Q368" s="180"/>
      <c r="R368" s="181"/>
      <c r="S368" s="180"/>
      <c r="T368" s="181"/>
      <c r="U368" s="180"/>
      <c r="V368" s="181"/>
      <c r="W368" s="180"/>
      <c r="X368" s="181"/>
      <c r="Y368" s="180"/>
      <c r="Z368" s="181"/>
      <c r="AA368" s="180"/>
      <c r="AB368" s="181"/>
      <c r="AC368" s="180"/>
      <c r="AD368" s="181"/>
      <c r="AE368" s="166"/>
      <c r="AF368" s="179"/>
      <c r="AG368" s="181"/>
      <c r="AH368" s="181"/>
      <c r="AI368" s="181"/>
      <c r="AJ368" s="181"/>
      <c r="AK368" s="181"/>
      <c r="AL368" s="181"/>
      <c r="AM368" s="181"/>
      <c r="AN368" s="181"/>
      <c r="AO368" s="181"/>
      <c r="AP368" s="181"/>
      <c r="AQ368" s="181"/>
      <c r="AR368" s="181"/>
      <c r="AS368" s="181"/>
    </row>
    <row r="369" ht="15.75" customHeight="1">
      <c r="A369" s="178"/>
      <c r="B369" s="166"/>
      <c r="C369" s="179"/>
      <c r="D369" s="179"/>
      <c r="E369" s="180"/>
      <c r="F369" s="181"/>
      <c r="G369" s="180"/>
      <c r="H369" s="181"/>
      <c r="I369" s="180"/>
      <c r="J369" s="181"/>
      <c r="K369" s="180"/>
      <c r="L369" s="181"/>
      <c r="M369" s="180"/>
      <c r="N369" s="181"/>
      <c r="O369" s="180"/>
      <c r="P369" s="181"/>
      <c r="Q369" s="180"/>
      <c r="R369" s="181"/>
      <c r="S369" s="180"/>
      <c r="T369" s="181"/>
      <c r="U369" s="180"/>
      <c r="V369" s="181"/>
      <c r="W369" s="180"/>
      <c r="X369" s="181"/>
      <c r="Y369" s="180"/>
      <c r="Z369" s="181"/>
      <c r="AA369" s="180"/>
      <c r="AB369" s="181"/>
      <c r="AC369" s="180"/>
      <c r="AD369" s="181"/>
      <c r="AE369" s="166"/>
      <c r="AF369" s="179"/>
      <c r="AG369" s="181"/>
      <c r="AH369" s="181"/>
      <c r="AI369" s="181"/>
      <c r="AJ369" s="181"/>
      <c r="AK369" s="181"/>
      <c r="AL369" s="181"/>
      <c r="AM369" s="181"/>
      <c r="AN369" s="181"/>
      <c r="AO369" s="181"/>
      <c r="AP369" s="181"/>
      <c r="AQ369" s="181"/>
      <c r="AR369" s="181"/>
      <c r="AS369" s="181"/>
    </row>
    <row r="370" ht="15.75" customHeight="1">
      <c r="A370" s="178"/>
      <c r="B370" s="166"/>
      <c r="C370" s="179"/>
      <c r="D370" s="179"/>
      <c r="E370" s="180"/>
      <c r="F370" s="181"/>
      <c r="G370" s="180"/>
      <c r="H370" s="181"/>
      <c r="I370" s="180"/>
      <c r="J370" s="181"/>
      <c r="K370" s="180"/>
      <c r="L370" s="181"/>
      <c r="M370" s="180"/>
      <c r="N370" s="181"/>
      <c r="O370" s="180"/>
      <c r="P370" s="181"/>
      <c r="Q370" s="180"/>
      <c r="R370" s="181"/>
      <c r="S370" s="180"/>
      <c r="T370" s="181"/>
      <c r="U370" s="180"/>
      <c r="V370" s="181"/>
      <c r="W370" s="180"/>
      <c r="X370" s="181"/>
      <c r="Y370" s="180"/>
      <c r="Z370" s="181"/>
      <c r="AA370" s="180"/>
      <c r="AB370" s="181"/>
      <c r="AC370" s="180"/>
      <c r="AD370" s="181"/>
      <c r="AE370" s="166"/>
      <c r="AF370" s="179"/>
      <c r="AG370" s="181"/>
      <c r="AH370" s="181"/>
      <c r="AI370" s="181"/>
      <c r="AJ370" s="181"/>
      <c r="AK370" s="181"/>
      <c r="AL370" s="181"/>
      <c r="AM370" s="181"/>
      <c r="AN370" s="181"/>
      <c r="AO370" s="181"/>
      <c r="AP370" s="181"/>
      <c r="AQ370" s="181"/>
      <c r="AR370" s="181"/>
      <c r="AS370" s="181"/>
    </row>
    <row r="371" ht="15.75" customHeight="1">
      <c r="A371" s="178"/>
      <c r="B371" s="166"/>
      <c r="C371" s="179"/>
      <c r="D371" s="179"/>
      <c r="E371" s="180"/>
      <c r="F371" s="181"/>
      <c r="G371" s="180"/>
      <c r="H371" s="181"/>
      <c r="I371" s="180"/>
      <c r="J371" s="181"/>
      <c r="K371" s="180"/>
      <c r="L371" s="181"/>
      <c r="M371" s="180"/>
      <c r="N371" s="181"/>
      <c r="O371" s="180"/>
      <c r="P371" s="181"/>
      <c r="Q371" s="180"/>
      <c r="R371" s="181"/>
      <c r="S371" s="180"/>
      <c r="T371" s="181"/>
      <c r="U371" s="180"/>
      <c r="V371" s="181"/>
      <c r="W371" s="180"/>
      <c r="X371" s="181"/>
      <c r="Y371" s="180"/>
      <c r="Z371" s="181"/>
      <c r="AA371" s="180"/>
      <c r="AB371" s="181"/>
      <c r="AC371" s="180"/>
      <c r="AD371" s="181"/>
      <c r="AE371" s="166"/>
      <c r="AF371" s="179"/>
      <c r="AG371" s="181"/>
      <c r="AH371" s="181"/>
      <c r="AI371" s="181"/>
      <c r="AJ371" s="181"/>
      <c r="AK371" s="181"/>
      <c r="AL371" s="181"/>
      <c r="AM371" s="181"/>
      <c r="AN371" s="181"/>
      <c r="AO371" s="181"/>
      <c r="AP371" s="181"/>
      <c r="AQ371" s="181"/>
      <c r="AR371" s="181"/>
      <c r="AS371" s="181"/>
    </row>
    <row r="372" ht="15.75" customHeight="1">
      <c r="A372" s="178"/>
      <c r="B372" s="166"/>
      <c r="C372" s="179"/>
      <c r="D372" s="179"/>
      <c r="E372" s="180"/>
      <c r="F372" s="181"/>
      <c r="G372" s="180"/>
      <c r="H372" s="181"/>
      <c r="I372" s="180"/>
      <c r="J372" s="181"/>
      <c r="K372" s="180"/>
      <c r="L372" s="181"/>
      <c r="M372" s="180"/>
      <c r="N372" s="181"/>
      <c r="O372" s="180"/>
      <c r="P372" s="181"/>
      <c r="Q372" s="180"/>
      <c r="R372" s="181"/>
      <c r="S372" s="180"/>
      <c r="T372" s="181"/>
      <c r="U372" s="180"/>
      <c r="V372" s="181"/>
      <c r="W372" s="180"/>
      <c r="X372" s="181"/>
      <c r="Y372" s="180"/>
      <c r="Z372" s="181"/>
      <c r="AA372" s="180"/>
      <c r="AB372" s="181"/>
      <c r="AC372" s="180"/>
      <c r="AD372" s="181"/>
      <c r="AE372" s="166"/>
      <c r="AF372" s="179"/>
      <c r="AG372" s="181"/>
      <c r="AH372" s="181"/>
      <c r="AI372" s="181"/>
      <c r="AJ372" s="181"/>
      <c r="AK372" s="181"/>
      <c r="AL372" s="181"/>
      <c r="AM372" s="181"/>
      <c r="AN372" s="181"/>
      <c r="AO372" s="181"/>
      <c r="AP372" s="181"/>
      <c r="AQ372" s="181"/>
      <c r="AR372" s="181"/>
      <c r="AS372" s="181"/>
    </row>
    <row r="373" ht="15.75" customHeight="1">
      <c r="A373" s="178"/>
      <c r="B373" s="166"/>
      <c r="C373" s="179"/>
      <c r="D373" s="179"/>
      <c r="E373" s="180"/>
      <c r="F373" s="181"/>
      <c r="G373" s="180"/>
      <c r="H373" s="181"/>
      <c r="I373" s="180"/>
      <c r="J373" s="181"/>
      <c r="K373" s="180"/>
      <c r="L373" s="181"/>
      <c r="M373" s="180"/>
      <c r="N373" s="181"/>
      <c r="O373" s="180"/>
      <c r="P373" s="181"/>
      <c r="Q373" s="180"/>
      <c r="R373" s="181"/>
      <c r="S373" s="180"/>
      <c r="T373" s="181"/>
      <c r="U373" s="180"/>
      <c r="V373" s="181"/>
      <c r="W373" s="180"/>
      <c r="X373" s="181"/>
      <c r="Y373" s="180"/>
      <c r="Z373" s="181"/>
      <c r="AA373" s="180"/>
      <c r="AB373" s="181"/>
      <c r="AC373" s="180"/>
      <c r="AD373" s="181"/>
      <c r="AE373" s="166"/>
      <c r="AF373" s="179"/>
      <c r="AG373" s="181"/>
      <c r="AH373" s="181"/>
      <c r="AI373" s="181"/>
      <c r="AJ373" s="181"/>
      <c r="AK373" s="181"/>
      <c r="AL373" s="181"/>
      <c r="AM373" s="181"/>
      <c r="AN373" s="181"/>
      <c r="AO373" s="181"/>
      <c r="AP373" s="181"/>
      <c r="AQ373" s="181"/>
      <c r="AR373" s="181"/>
      <c r="AS373" s="181"/>
    </row>
    <row r="374" ht="15.75" customHeight="1">
      <c r="A374" s="178"/>
      <c r="B374" s="166"/>
      <c r="C374" s="179"/>
      <c r="D374" s="179"/>
      <c r="E374" s="180"/>
      <c r="F374" s="181"/>
      <c r="G374" s="180"/>
      <c r="H374" s="181"/>
      <c r="I374" s="180"/>
      <c r="J374" s="181"/>
      <c r="K374" s="180"/>
      <c r="L374" s="181"/>
      <c r="M374" s="180"/>
      <c r="N374" s="181"/>
      <c r="O374" s="180"/>
      <c r="P374" s="181"/>
      <c r="Q374" s="180"/>
      <c r="R374" s="181"/>
      <c r="S374" s="180"/>
      <c r="T374" s="181"/>
      <c r="U374" s="180"/>
      <c r="V374" s="181"/>
      <c r="W374" s="180"/>
      <c r="X374" s="181"/>
      <c r="Y374" s="180"/>
      <c r="Z374" s="181"/>
      <c r="AA374" s="180"/>
      <c r="AB374" s="181"/>
      <c r="AC374" s="180"/>
      <c r="AD374" s="181"/>
      <c r="AE374" s="166"/>
      <c r="AF374" s="179"/>
      <c r="AG374" s="181"/>
      <c r="AH374" s="181"/>
      <c r="AI374" s="181"/>
      <c r="AJ374" s="181"/>
      <c r="AK374" s="181"/>
      <c r="AL374" s="181"/>
      <c r="AM374" s="181"/>
      <c r="AN374" s="181"/>
      <c r="AO374" s="181"/>
      <c r="AP374" s="181"/>
      <c r="AQ374" s="181"/>
      <c r="AR374" s="181"/>
      <c r="AS374" s="181"/>
    </row>
    <row r="375" ht="15.75" customHeight="1">
      <c r="A375" s="178"/>
      <c r="B375" s="166"/>
      <c r="C375" s="179"/>
      <c r="D375" s="179"/>
      <c r="E375" s="180"/>
      <c r="F375" s="181"/>
      <c r="G375" s="180"/>
      <c r="H375" s="181"/>
      <c r="I375" s="180"/>
      <c r="J375" s="181"/>
      <c r="K375" s="180"/>
      <c r="L375" s="181"/>
      <c r="M375" s="180"/>
      <c r="N375" s="181"/>
      <c r="O375" s="180"/>
      <c r="P375" s="181"/>
      <c r="Q375" s="180"/>
      <c r="R375" s="181"/>
      <c r="S375" s="180"/>
      <c r="T375" s="181"/>
      <c r="U375" s="180"/>
      <c r="V375" s="181"/>
      <c r="W375" s="180"/>
      <c r="X375" s="181"/>
      <c r="Y375" s="180"/>
      <c r="Z375" s="181"/>
      <c r="AA375" s="180"/>
      <c r="AB375" s="181"/>
      <c r="AC375" s="180"/>
      <c r="AD375" s="181"/>
      <c r="AE375" s="166"/>
      <c r="AF375" s="179"/>
      <c r="AG375" s="181"/>
      <c r="AH375" s="181"/>
      <c r="AI375" s="181"/>
      <c r="AJ375" s="181"/>
      <c r="AK375" s="181"/>
      <c r="AL375" s="181"/>
      <c r="AM375" s="181"/>
      <c r="AN375" s="181"/>
      <c r="AO375" s="181"/>
      <c r="AP375" s="181"/>
      <c r="AQ375" s="181"/>
      <c r="AR375" s="181"/>
      <c r="AS375" s="181"/>
    </row>
    <row r="376" ht="15.75" customHeight="1">
      <c r="A376" s="178"/>
      <c r="B376" s="166"/>
      <c r="C376" s="179"/>
      <c r="D376" s="179"/>
      <c r="E376" s="180"/>
      <c r="F376" s="181"/>
      <c r="G376" s="180"/>
      <c r="H376" s="181"/>
      <c r="I376" s="180"/>
      <c r="J376" s="181"/>
      <c r="K376" s="180"/>
      <c r="L376" s="181"/>
      <c r="M376" s="180"/>
      <c r="N376" s="181"/>
      <c r="O376" s="180"/>
      <c r="P376" s="181"/>
      <c r="Q376" s="180"/>
      <c r="R376" s="181"/>
      <c r="S376" s="180"/>
      <c r="T376" s="181"/>
      <c r="U376" s="180"/>
      <c r="V376" s="181"/>
      <c r="W376" s="180"/>
      <c r="X376" s="181"/>
      <c r="Y376" s="180"/>
      <c r="Z376" s="181"/>
      <c r="AA376" s="180"/>
      <c r="AB376" s="181"/>
      <c r="AC376" s="180"/>
      <c r="AD376" s="181"/>
      <c r="AE376" s="166"/>
      <c r="AF376" s="179"/>
      <c r="AG376" s="181"/>
      <c r="AH376" s="181"/>
      <c r="AI376" s="181"/>
      <c r="AJ376" s="181"/>
      <c r="AK376" s="181"/>
      <c r="AL376" s="181"/>
      <c r="AM376" s="181"/>
      <c r="AN376" s="181"/>
      <c r="AO376" s="181"/>
      <c r="AP376" s="181"/>
      <c r="AQ376" s="181"/>
      <c r="AR376" s="181"/>
      <c r="AS376" s="181"/>
    </row>
    <row r="377" ht="15.75" customHeight="1">
      <c r="A377" s="178"/>
      <c r="B377" s="166"/>
      <c r="C377" s="179"/>
      <c r="D377" s="179"/>
      <c r="E377" s="180"/>
      <c r="F377" s="181"/>
      <c r="G377" s="180"/>
      <c r="H377" s="181"/>
      <c r="I377" s="180"/>
      <c r="J377" s="181"/>
      <c r="K377" s="180"/>
      <c r="L377" s="181"/>
      <c r="M377" s="180"/>
      <c r="N377" s="181"/>
      <c r="O377" s="180"/>
      <c r="P377" s="181"/>
      <c r="Q377" s="180"/>
      <c r="R377" s="181"/>
      <c r="S377" s="180"/>
      <c r="T377" s="181"/>
      <c r="U377" s="180"/>
      <c r="V377" s="181"/>
      <c r="W377" s="180"/>
      <c r="X377" s="181"/>
      <c r="Y377" s="180"/>
      <c r="Z377" s="181"/>
      <c r="AA377" s="180"/>
      <c r="AB377" s="181"/>
      <c r="AC377" s="180"/>
      <c r="AD377" s="181"/>
      <c r="AE377" s="166"/>
      <c r="AF377" s="179"/>
      <c r="AG377" s="181"/>
      <c r="AH377" s="181"/>
      <c r="AI377" s="181"/>
      <c r="AJ377" s="181"/>
      <c r="AK377" s="181"/>
      <c r="AL377" s="181"/>
      <c r="AM377" s="181"/>
      <c r="AN377" s="181"/>
      <c r="AO377" s="181"/>
      <c r="AP377" s="181"/>
      <c r="AQ377" s="181"/>
      <c r="AR377" s="181"/>
      <c r="AS377" s="181"/>
    </row>
    <row r="378" ht="15.75" customHeight="1">
      <c r="A378" s="178"/>
      <c r="B378" s="166"/>
      <c r="C378" s="179"/>
      <c r="D378" s="179"/>
      <c r="E378" s="180"/>
      <c r="F378" s="181"/>
      <c r="G378" s="180"/>
      <c r="H378" s="181"/>
      <c r="I378" s="180"/>
      <c r="J378" s="181"/>
      <c r="K378" s="180"/>
      <c r="L378" s="181"/>
      <c r="M378" s="180"/>
      <c r="N378" s="181"/>
      <c r="O378" s="180"/>
      <c r="P378" s="181"/>
      <c r="Q378" s="180"/>
      <c r="R378" s="181"/>
      <c r="S378" s="180"/>
      <c r="T378" s="181"/>
      <c r="U378" s="180"/>
      <c r="V378" s="181"/>
      <c r="W378" s="180"/>
      <c r="X378" s="181"/>
      <c r="Y378" s="180"/>
      <c r="Z378" s="181"/>
      <c r="AA378" s="180"/>
      <c r="AB378" s="181"/>
      <c r="AC378" s="180"/>
      <c r="AD378" s="181"/>
      <c r="AE378" s="166"/>
      <c r="AF378" s="179"/>
      <c r="AG378" s="181"/>
      <c r="AH378" s="181"/>
      <c r="AI378" s="181"/>
      <c r="AJ378" s="181"/>
      <c r="AK378" s="181"/>
      <c r="AL378" s="181"/>
      <c r="AM378" s="181"/>
      <c r="AN378" s="181"/>
      <c r="AO378" s="181"/>
      <c r="AP378" s="181"/>
      <c r="AQ378" s="181"/>
      <c r="AR378" s="181"/>
      <c r="AS378" s="181"/>
    </row>
    <row r="379" ht="15.75" customHeight="1">
      <c r="A379" s="178"/>
      <c r="B379" s="166"/>
      <c r="C379" s="179"/>
      <c r="D379" s="179"/>
      <c r="E379" s="180"/>
      <c r="F379" s="181"/>
      <c r="G379" s="180"/>
      <c r="H379" s="181"/>
      <c r="I379" s="180"/>
      <c r="J379" s="181"/>
      <c r="K379" s="180"/>
      <c r="L379" s="181"/>
      <c r="M379" s="180"/>
      <c r="N379" s="181"/>
      <c r="O379" s="180"/>
      <c r="P379" s="181"/>
      <c r="Q379" s="180"/>
      <c r="R379" s="181"/>
      <c r="S379" s="180"/>
      <c r="T379" s="181"/>
      <c r="U379" s="180"/>
      <c r="V379" s="181"/>
      <c r="W379" s="180"/>
      <c r="X379" s="181"/>
      <c r="Y379" s="180"/>
      <c r="Z379" s="181"/>
      <c r="AA379" s="180"/>
      <c r="AB379" s="181"/>
      <c r="AC379" s="180"/>
      <c r="AD379" s="181"/>
      <c r="AE379" s="166"/>
      <c r="AF379" s="179"/>
      <c r="AG379" s="181"/>
      <c r="AH379" s="181"/>
      <c r="AI379" s="181"/>
      <c r="AJ379" s="181"/>
      <c r="AK379" s="181"/>
      <c r="AL379" s="181"/>
      <c r="AM379" s="181"/>
      <c r="AN379" s="181"/>
      <c r="AO379" s="181"/>
      <c r="AP379" s="181"/>
      <c r="AQ379" s="181"/>
      <c r="AR379" s="181"/>
      <c r="AS379" s="181"/>
    </row>
    <row r="380" ht="15.75" customHeight="1">
      <c r="A380" s="178"/>
      <c r="B380" s="166"/>
      <c r="C380" s="179"/>
      <c r="D380" s="179"/>
      <c r="E380" s="180"/>
      <c r="F380" s="181"/>
      <c r="G380" s="180"/>
      <c r="H380" s="181"/>
      <c r="I380" s="180"/>
      <c r="J380" s="181"/>
      <c r="K380" s="180"/>
      <c r="L380" s="181"/>
      <c r="M380" s="180"/>
      <c r="N380" s="181"/>
      <c r="O380" s="180"/>
      <c r="P380" s="181"/>
      <c r="Q380" s="180"/>
      <c r="R380" s="181"/>
      <c r="S380" s="180"/>
      <c r="T380" s="181"/>
      <c r="U380" s="180"/>
      <c r="V380" s="181"/>
      <c r="W380" s="180"/>
      <c r="X380" s="181"/>
      <c r="Y380" s="180"/>
      <c r="Z380" s="181"/>
      <c r="AA380" s="180"/>
      <c r="AB380" s="181"/>
      <c r="AC380" s="180"/>
      <c r="AD380" s="181"/>
      <c r="AE380" s="166"/>
      <c r="AF380" s="179"/>
      <c r="AG380" s="181"/>
      <c r="AH380" s="181"/>
      <c r="AI380" s="181"/>
      <c r="AJ380" s="181"/>
      <c r="AK380" s="181"/>
      <c r="AL380" s="181"/>
      <c r="AM380" s="181"/>
      <c r="AN380" s="181"/>
      <c r="AO380" s="181"/>
      <c r="AP380" s="181"/>
      <c r="AQ380" s="181"/>
      <c r="AR380" s="181"/>
      <c r="AS380" s="181"/>
    </row>
    <row r="381" ht="15.75" customHeight="1">
      <c r="A381" s="178"/>
      <c r="B381" s="166"/>
      <c r="C381" s="179"/>
      <c r="D381" s="179"/>
      <c r="E381" s="180"/>
      <c r="F381" s="181"/>
      <c r="G381" s="180"/>
      <c r="H381" s="181"/>
      <c r="I381" s="180"/>
      <c r="J381" s="181"/>
      <c r="K381" s="180"/>
      <c r="L381" s="181"/>
      <c r="M381" s="180"/>
      <c r="N381" s="181"/>
      <c r="O381" s="180"/>
      <c r="P381" s="181"/>
      <c r="Q381" s="180"/>
      <c r="R381" s="181"/>
      <c r="S381" s="180"/>
      <c r="T381" s="181"/>
      <c r="U381" s="180"/>
      <c r="V381" s="181"/>
      <c r="W381" s="180"/>
      <c r="X381" s="181"/>
      <c r="Y381" s="180"/>
      <c r="Z381" s="181"/>
      <c r="AA381" s="180"/>
      <c r="AB381" s="181"/>
      <c r="AC381" s="180"/>
      <c r="AD381" s="181"/>
      <c r="AE381" s="166"/>
      <c r="AF381" s="179"/>
      <c r="AG381" s="181"/>
      <c r="AH381" s="181"/>
      <c r="AI381" s="181"/>
      <c r="AJ381" s="181"/>
      <c r="AK381" s="181"/>
      <c r="AL381" s="181"/>
      <c r="AM381" s="181"/>
      <c r="AN381" s="181"/>
      <c r="AO381" s="181"/>
      <c r="AP381" s="181"/>
      <c r="AQ381" s="181"/>
      <c r="AR381" s="181"/>
      <c r="AS381" s="181"/>
    </row>
    <row r="382" ht="15.75" customHeight="1">
      <c r="A382" s="178"/>
      <c r="B382" s="166"/>
      <c r="C382" s="179"/>
      <c r="D382" s="179"/>
      <c r="E382" s="180"/>
      <c r="F382" s="181"/>
      <c r="G382" s="180"/>
      <c r="H382" s="181"/>
      <c r="I382" s="180"/>
      <c r="J382" s="181"/>
      <c r="K382" s="180"/>
      <c r="L382" s="181"/>
      <c r="M382" s="180"/>
      <c r="N382" s="181"/>
      <c r="O382" s="180"/>
      <c r="P382" s="181"/>
      <c r="Q382" s="180"/>
      <c r="R382" s="181"/>
      <c r="S382" s="180"/>
      <c r="T382" s="181"/>
      <c r="U382" s="180"/>
      <c r="V382" s="181"/>
      <c r="W382" s="180"/>
      <c r="X382" s="181"/>
      <c r="Y382" s="180"/>
      <c r="Z382" s="181"/>
      <c r="AA382" s="180"/>
      <c r="AB382" s="181"/>
      <c r="AC382" s="180"/>
      <c r="AD382" s="181"/>
      <c r="AE382" s="166"/>
      <c r="AF382" s="179"/>
      <c r="AG382" s="181"/>
      <c r="AH382" s="181"/>
      <c r="AI382" s="181"/>
      <c r="AJ382" s="181"/>
      <c r="AK382" s="181"/>
      <c r="AL382" s="181"/>
      <c r="AM382" s="181"/>
      <c r="AN382" s="181"/>
      <c r="AO382" s="181"/>
      <c r="AP382" s="181"/>
      <c r="AQ382" s="181"/>
      <c r="AR382" s="181"/>
      <c r="AS382" s="181"/>
    </row>
    <row r="383" ht="15.75" customHeight="1">
      <c r="A383" s="178"/>
      <c r="B383" s="166"/>
      <c r="C383" s="179"/>
      <c r="D383" s="179"/>
      <c r="E383" s="180"/>
      <c r="F383" s="181"/>
      <c r="G383" s="180"/>
      <c r="H383" s="181"/>
      <c r="I383" s="180"/>
      <c r="J383" s="181"/>
      <c r="K383" s="180"/>
      <c r="L383" s="181"/>
      <c r="M383" s="180"/>
      <c r="N383" s="181"/>
      <c r="O383" s="180"/>
      <c r="P383" s="181"/>
      <c r="Q383" s="180"/>
      <c r="R383" s="181"/>
      <c r="S383" s="180"/>
      <c r="T383" s="181"/>
      <c r="U383" s="180"/>
      <c r="V383" s="181"/>
      <c r="W383" s="180"/>
      <c r="X383" s="181"/>
      <c r="Y383" s="180"/>
      <c r="Z383" s="181"/>
      <c r="AA383" s="180"/>
      <c r="AB383" s="181"/>
      <c r="AC383" s="180"/>
      <c r="AD383" s="181"/>
      <c r="AE383" s="166"/>
      <c r="AF383" s="179"/>
      <c r="AG383" s="181"/>
      <c r="AH383" s="181"/>
      <c r="AI383" s="181"/>
      <c r="AJ383" s="181"/>
      <c r="AK383" s="181"/>
      <c r="AL383" s="181"/>
      <c r="AM383" s="181"/>
      <c r="AN383" s="181"/>
      <c r="AO383" s="181"/>
      <c r="AP383" s="181"/>
      <c r="AQ383" s="181"/>
      <c r="AR383" s="181"/>
      <c r="AS383" s="181"/>
    </row>
    <row r="384" ht="15.75" customHeight="1">
      <c r="A384" s="178"/>
      <c r="B384" s="166"/>
      <c r="C384" s="179"/>
      <c r="D384" s="179"/>
      <c r="E384" s="180"/>
      <c r="F384" s="181"/>
      <c r="G384" s="180"/>
      <c r="H384" s="181"/>
      <c r="I384" s="180"/>
      <c r="J384" s="181"/>
      <c r="K384" s="180"/>
      <c r="L384" s="181"/>
      <c r="M384" s="180"/>
      <c r="N384" s="181"/>
      <c r="O384" s="180"/>
      <c r="P384" s="181"/>
      <c r="Q384" s="180"/>
      <c r="R384" s="181"/>
      <c r="S384" s="180"/>
      <c r="T384" s="181"/>
      <c r="U384" s="180"/>
      <c r="V384" s="181"/>
      <c r="W384" s="180"/>
      <c r="X384" s="181"/>
      <c r="Y384" s="180"/>
      <c r="Z384" s="181"/>
      <c r="AA384" s="180"/>
      <c r="AB384" s="181"/>
      <c r="AC384" s="180"/>
      <c r="AD384" s="181"/>
      <c r="AE384" s="166"/>
      <c r="AF384" s="179"/>
      <c r="AG384" s="181"/>
      <c r="AH384" s="181"/>
      <c r="AI384" s="181"/>
      <c r="AJ384" s="181"/>
      <c r="AK384" s="181"/>
      <c r="AL384" s="181"/>
      <c r="AM384" s="181"/>
      <c r="AN384" s="181"/>
      <c r="AO384" s="181"/>
      <c r="AP384" s="181"/>
      <c r="AQ384" s="181"/>
      <c r="AR384" s="181"/>
      <c r="AS384" s="181"/>
    </row>
    <row r="385" ht="15.75" customHeight="1">
      <c r="A385" s="178"/>
      <c r="B385" s="166"/>
      <c r="C385" s="179"/>
      <c r="D385" s="179"/>
      <c r="E385" s="180"/>
      <c r="F385" s="181"/>
      <c r="G385" s="180"/>
      <c r="H385" s="181"/>
      <c r="I385" s="180"/>
      <c r="J385" s="181"/>
      <c r="K385" s="180"/>
      <c r="L385" s="181"/>
      <c r="M385" s="180"/>
      <c r="N385" s="181"/>
      <c r="O385" s="180"/>
      <c r="P385" s="181"/>
      <c r="Q385" s="180"/>
      <c r="R385" s="181"/>
      <c r="S385" s="180"/>
      <c r="T385" s="181"/>
      <c r="U385" s="180"/>
      <c r="V385" s="181"/>
      <c r="W385" s="180"/>
      <c r="X385" s="181"/>
      <c r="Y385" s="180"/>
      <c r="Z385" s="181"/>
      <c r="AA385" s="180"/>
      <c r="AB385" s="181"/>
      <c r="AC385" s="180"/>
      <c r="AD385" s="181"/>
      <c r="AE385" s="166"/>
      <c r="AF385" s="179"/>
      <c r="AG385" s="181"/>
      <c r="AH385" s="181"/>
      <c r="AI385" s="181"/>
      <c r="AJ385" s="181"/>
      <c r="AK385" s="181"/>
      <c r="AL385" s="181"/>
      <c r="AM385" s="181"/>
      <c r="AN385" s="181"/>
      <c r="AO385" s="181"/>
      <c r="AP385" s="181"/>
      <c r="AQ385" s="181"/>
      <c r="AR385" s="181"/>
      <c r="AS385" s="181"/>
    </row>
    <row r="386" ht="15.75" customHeight="1">
      <c r="A386" s="178"/>
      <c r="B386" s="166"/>
      <c r="C386" s="179"/>
      <c r="D386" s="179"/>
      <c r="E386" s="180"/>
      <c r="F386" s="181"/>
      <c r="G386" s="180"/>
      <c r="H386" s="181"/>
      <c r="I386" s="180"/>
      <c r="J386" s="181"/>
      <c r="K386" s="180"/>
      <c r="L386" s="181"/>
      <c r="M386" s="180"/>
      <c r="N386" s="181"/>
      <c r="O386" s="180"/>
      <c r="P386" s="181"/>
      <c r="Q386" s="180"/>
      <c r="R386" s="181"/>
      <c r="S386" s="180"/>
      <c r="T386" s="181"/>
      <c r="U386" s="180"/>
      <c r="V386" s="181"/>
      <c r="W386" s="180"/>
      <c r="X386" s="181"/>
      <c r="Y386" s="180"/>
      <c r="Z386" s="181"/>
      <c r="AA386" s="180"/>
      <c r="AB386" s="181"/>
      <c r="AC386" s="180"/>
      <c r="AD386" s="181"/>
      <c r="AE386" s="166"/>
      <c r="AF386" s="179"/>
      <c r="AG386" s="181"/>
      <c r="AH386" s="181"/>
      <c r="AI386" s="181"/>
      <c r="AJ386" s="181"/>
      <c r="AK386" s="181"/>
      <c r="AL386" s="181"/>
      <c r="AM386" s="181"/>
      <c r="AN386" s="181"/>
      <c r="AO386" s="181"/>
      <c r="AP386" s="181"/>
      <c r="AQ386" s="181"/>
      <c r="AR386" s="181"/>
      <c r="AS386" s="181"/>
    </row>
    <row r="387" ht="15.75" customHeight="1">
      <c r="A387" s="178"/>
      <c r="B387" s="166"/>
      <c r="C387" s="179"/>
      <c r="D387" s="179"/>
      <c r="E387" s="180"/>
      <c r="F387" s="181"/>
      <c r="G387" s="180"/>
      <c r="H387" s="181"/>
      <c r="I387" s="180"/>
      <c r="J387" s="181"/>
      <c r="K387" s="180"/>
      <c r="L387" s="181"/>
      <c r="M387" s="180"/>
      <c r="N387" s="181"/>
      <c r="O387" s="180"/>
      <c r="P387" s="181"/>
      <c r="Q387" s="180"/>
      <c r="R387" s="181"/>
      <c r="S387" s="180"/>
      <c r="T387" s="181"/>
      <c r="U387" s="180"/>
      <c r="V387" s="181"/>
      <c r="W387" s="180"/>
      <c r="X387" s="181"/>
      <c r="Y387" s="180"/>
      <c r="Z387" s="181"/>
      <c r="AA387" s="180"/>
      <c r="AB387" s="181"/>
      <c r="AC387" s="180"/>
      <c r="AD387" s="181"/>
      <c r="AE387" s="166"/>
      <c r="AF387" s="179"/>
      <c r="AG387" s="181"/>
      <c r="AH387" s="181"/>
      <c r="AI387" s="181"/>
      <c r="AJ387" s="181"/>
      <c r="AK387" s="181"/>
      <c r="AL387" s="181"/>
      <c r="AM387" s="181"/>
      <c r="AN387" s="181"/>
      <c r="AO387" s="181"/>
      <c r="AP387" s="181"/>
      <c r="AQ387" s="181"/>
      <c r="AR387" s="181"/>
      <c r="AS387" s="181"/>
    </row>
    <row r="388" ht="15.75" customHeight="1">
      <c r="A388" s="178"/>
      <c r="B388" s="166"/>
      <c r="C388" s="179"/>
      <c r="D388" s="179"/>
      <c r="E388" s="180"/>
      <c r="F388" s="181"/>
      <c r="G388" s="180"/>
      <c r="H388" s="181"/>
      <c r="I388" s="180"/>
      <c r="J388" s="181"/>
      <c r="K388" s="180"/>
      <c r="L388" s="181"/>
      <c r="M388" s="180"/>
      <c r="N388" s="181"/>
      <c r="O388" s="180"/>
      <c r="P388" s="181"/>
      <c r="Q388" s="180"/>
      <c r="R388" s="181"/>
      <c r="S388" s="180"/>
      <c r="T388" s="181"/>
      <c r="U388" s="180"/>
      <c r="V388" s="181"/>
      <c r="W388" s="180"/>
      <c r="X388" s="181"/>
      <c r="Y388" s="180"/>
      <c r="Z388" s="181"/>
      <c r="AA388" s="180"/>
      <c r="AB388" s="181"/>
      <c r="AC388" s="180"/>
      <c r="AD388" s="181"/>
      <c r="AE388" s="166"/>
      <c r="AF388" s="179"/>
      <c r="AG388" s="181"/>
      <c r="AH388" s="181"/>
      <c r="AI388" s="181"/>
      <c r="AJ388" s="181"/>
      <c r="AK388" s="181"/>
      <c r="AL388" s="181"/>
      <c r="AM388" s="181"/>
      <c r="AN388" s="181"/>
      <c r="AO388" s="181"/>
      <c r="AP388" s="181"/>
      <c r="AQ388" s="181"/>
      <c r="AR388" s="181"/>
      <c r="AS388" s="181"/>
    </row>
    <row r="389" ht="15.75" customHeight="1">
      <c r="A389" s="178"/>
      <c r="B389" s="166"/>
      <c r="C389" s="179"/>
      <c r="D389" s="179"/>
      <c r="E389" s="180"/>
      <c r="F389" s="181"/>
      <c r="G389" s="180"/>
      <c r="H389" s="181"/>
      <c r="I389" s="180"/>
      <c r="J389" s="181"/>
      <c r="K389" s="180"/>
      <c r="L389" s="181"/>
      <c r="M389" s="180"/>
      <c r="N389" s="181"/>
      <c r="O389" s="180"/>
      <c r="P389" s="181"/>
      <c r="Q389" s="180"/>
      <c r="R389" s="181"/>
      <c r="S389" s="180"/>
      <c r="T389" s="181"/>
      <c r="U389" s="180"/>
      <c r="V389" s="181"/>
      <c r="W389" s="180"/>
      <c r="X389" s="181"/>
      <c r="Y389" s="180"/>
      <c r="Z389" s="181"/>
      <c r="AA389" s="180"/>
      <c r="AB389" s="181"/>
      <c r="AC389" s="180"/>
      <c r="AD389" s="181"/>
      <c r="AE389" s="166"/>
      <c r="AF389" s="179"/>
      <c r="AG389" s="181"/>
      <c r="AH389" s="181"/>
      <c r="AI389" s="181"/>
      <c r="AJ389" s="181"/>
      <c r="AK389" s="181"/>
      <c r="AL389" s="181"/>
      <c r="AM389" s="181"/>
      <c r="AN389" s="181"/>
      <c r="AO389" s="181"/>
      <c r="AP389" s="181"/>
      <c r="AQ389" s="181"/>
      <c r="AR389" s="181"/>
      <c r="AS389" s="181"/>
    </row>
    <row r="390" ht="15.75" customHeight="1">
      <c r="A390" s="178"/>
      <c r="B390" s="166"/>
      <c r="C390" s="179"/>
      <c r="D390" s="179"/>
      <c r="E390" s="180"/>
      <c r="F390" s="181"/>
      <c r="G390" s="180"/>
      <c r="H390" s="181"/>
      <c r="I390" s="180"/>
      <c r="J390" s="181"/>
      <c r="K390" s="180"/>
      <c r="L390" s="181"/>
      <c r="M390" s="180"/>
      <c r="N390" s="181"/>
      <c r="O390" s="180"/>
      <c r="P390" s="181"/>
      <c r="Q390" s="180"/>
      <c r="R390" s="181"/>
      <c r="S390" s="180"/>
      <c r="T390" s="181"/>
      <c r="U390" s="180"/>
      <c r="V390" s="181"/>
      <c r="W390" s="180"/>
      <c r="X390" s="181"/>
      <c r="Y390" s="180"/>
      <c r="Z390" s="181"/>
      <c r="AA390" s="180"/>
      <c r="AB390" s="181"/>
      <c r="AC390" s="180"/>
      <c r="AD390" s="181"/>
      <c r="AE390" s="166"/>
      <c r="AF390" s="179"/>
      <c r="AG390" s="181"/>
      <c r="AH390" s="181"/>
      <c r="AI390" s="181"/>
      <c r="AJ390" s="181"/>
      <c r="AK390" s="181"/>
      <c r="AL390" s="181"/>
      <c r="AM390" s="181"/>
      <c r="AN390" s="181"/>
      <c r="AO390" s="181"/>
      <c r="AP390" s="181"/>
      <c r="AQ390" s="181"/>
      <c r="AR390" s="181"/>
      <c r="AS390" s="181"/>
    </row>
    <row r="391" ht="15.75" customHeight="1">
      <c r="A391" s="178"/>
      <c r="B391" s="166"/>
      <c r="C391" s="179"/>
      <c r="D391" s="179"/>
      <c r="E391" s="180"/>
      <c r="F391" s="181"/>
      <c r="G391" s="180"/>
      <c r="H391" s="181"/>
      <c r="I391" s="180"/>
      <c r="J391" s="181"/>
      <c r="K391" s="180"/>
      <c r="L391" s="181"/>
      <c r="M391" s="180"/>
      <c r="N391" s="181"/>
      <c r="O391" s="180"/>
      <c r="P391" s="181"/>
      <c r="Q391" s="180"/>
      <c r="R391" s="181"/>
      <c r="S391" s="180"/>
      <c r="T391" s="181"/>
      <c r="U391" s="180"/>
      <c r="V391" s="181"/>
      <c r="W391" s="180"/>
      <c r="X391" s="181"/>
      <c r="Y391" s="180"/>
      <c r="Z391" s="181"/>
      <c r="AA391" s="180"/>
      <c r="AB391" s="181"/>
      <c r="AC391" s="180"/>
      <c r="AD391" s="181"/>
      <c r="AE391" s="166"/>
      <c r="AF391" s="179"/>
      <c r="AG391" s="181"/>
      <c r="AH391" s="181"/>
      <c r="AI391" s="181"/>
      <c r="AJ391" s="181"/>
      <c r="AK391" s="181"/>
      <c r="AL391" s="181"/>
      <c r="AM391" s="181"/>
      <c r="AN391" s="181"/>
      <c r="AO391" s="181"/>
      <c r="AP391" s="181"/>
      <c r="AQ391" s="181"/>
      <c r="AR391" s="181"/>
      <c r="AS391" s="181"/>
    </row>
    <row r="392" ht="15.75" customHeight="1">
      <c r="A392" s="178"/>
      <c r="B392" s="166"/>
      <c r="C392" s="179"/>
      <c r="D392" s="179"/>
      <c r="E392" s="180"/>
      <c r="F392" s="181"/>
      <c r="G392" s="180"/>
      <c r="H392" s="181"/>
      <c r="I392" s="180"/>
      <c r="J392" s="181"/>
      <c r="K392" s="180"/>
      <c r="L392" s="181"/>
      <c r="M392" s="180"/>
      <c r="N392" s="181"/>
      <c r="O392" s="180"/>
      <c r="P392" s="181"/>
      <c r="Q392" s="180"/>
      <c r="R392" s="181"/>
      <c r="S392" s="180"/>
      <c r="T392" s="181"/>
      <c r="U392" s="180"/>
      <c r="V392" s="181"/>
      <c r="W392" s="180"/>
      <c r="X392" s="181"/>
      <c r="Y392" s="180"/>
      <c r="Z392" s="181"/>
      <c r="AA392" s="180"/>
      <c r="AB392" s="181"/>
      <c r="AC392" s="180"/>
      <c r="AD392" s="181"/>
      <c r="AE392" s="166"/>
      <c r="AF392" s="179"/>
      <c r="AG392" s="181"/>
      <c r="AH392" s="181"/>
      <c r="AI392" s="181"/>
      <c r="AJ392" s="181"/>
      <c r="AK392" s="181"/>
      <c r="AL392" s="181"/>
      <c r="AM392" s="181"/>
      <c r="AN392" s="181"/>
      <c r="AO392" s="181"/>
      <c r="AP392" s="181"/>
      <c r="AQ392" s="181"/>
      <c r="AR392" s="181"/>
      <c r="AS392" s="181"/>
    </row>
    <row r="393" ht="15.75" customHeight="1">
      <c r="A393" s="178"/>
      <c r="B393" s="166"/>
      <c r="C393" s="179"/>
      <c r="D393" s="179"/>
      <c r="E393" s="180"/>
      <c r="F393" s="181"/>
      <c r="G393" s="180"/>
      <c r="H393" s="181"/>
      <c r="I393" s="180"/>
      <c r="J393" s="181"/>
      <c r="K393" s="180"/>
      <c r="L393" s="181"/>
      <c r="M393" s="180"/>
      <c r="N393" s="181"/>
      <c r="O393" s="180"/>
      <c r="P393" s="181"/>
      <c r="Q393" s="180"/>
      <c r="R393" s="181"/>
      <c r="S393" s="180"/>
      <c r="T393" s="181"/>
      <c r="U393" s="180"/>
      <c r="V393" s="181"/>
      <c r="W393" s="180"/>
      <c r="X393" s="181"/>
      <c r="Y393" s="180"/>
      <c r="Z393" s="181"/>
      <c r="AA393" s="180"/>
      <c r="AB393" s="181"/>
      <c r="AC393" s="180"/>
      <c r="AD393" s="181"/>
      <c r="AE393" s="166"/>
      <c r="AF393" s="179"/>
      <c r="AG393" s="181"/>
      <c r="AH393" s="181"/>
      <c r="AI393" s="181"/>
      <c r="AJ393" s="181"/>
      <c r="AK393" s="181"/>
      <c r="AL393" s="181"/>
      <c r="AM393" s="181"/>
      <c r="AN393" s="181"/>
      <c r="AO393" s="181"/>
      <c r="AP393" s="181"/>
      <c r="AQ393" s="181"/>
      <c r="AR393" s="181"/>
      <c r="AS393" s="181"/>
    </row>
    <row r="394" ht="15.75" customHeight="1">
      <c r="A394" s="178"/>
      <c r="B394" s="166"/>
      <c r="C394" s="179"/>
      <c r="D394" s="179"/>
      <c r="E394" s="180"/>
      <c r="F394" s="181"/>
      <c r="G394" s="180"/>
      <c r="H394" s="181"/>
      <c r="I394" s="180"/>
      <c r="J394" s="181"/>
      <c r="K394" s="180"/>
      <c r="L394" s="181"/>
      <c r="M394" s="180"/>
      <c r="N394" s="181"/>
      <c r="O394" s="180"/>
      <c r="P394" s="181"/>
      <c r="Q394" s="180"/>
      <c r="R394" s="181"/>
      <c r="S394" s="180"/>
      <c r="T394" s="181"/>
      <c r="U394" s="180"/>
      <c r="V394" s="181"/>
      <c r="W394" s="180"/>
      <c r="X394" s="181"/>
      <c r="Y394" s="180"/>
      <c r="Z394" s="181"/>
      <c r="AA394" s="180"/>
      <c r="AB394" s="181"/>
      <c r="AC394" s="180"/>
      <c r="AD394" s="181"/>
      <c r="AE394" s="166"/>
      <c r="AF394" s="179"/>
      <c r="AG394" s="181"/>
      <c r="AH394" s="181"/>
      <c r="AI394" s="181"/>
      <c r="AJ394" s="181"/>
      <c r="AK394" s="181"/>
      <c r="AL394" s="181"/>
      <c r="AM394" s="181"/>
      <c r="AN394" s="181"/>
      <c r="AO394" s="181"/>
      <c r="AP394" s="181"/>
      <c r="AQ394" s="181"/>
      <c r="AR394" s="181"/>
      <c r="AS394" s="181"/>
    </row>
    <row r="395" ht="15.75" customHeight="1">
      <c r="A395" s="178"/>
      <c r="B395" s="166"/>
      <c r="C395" s="179"/>
      <c r="D395" s="179"/>
      <c r="E395" s="180"/>
      <c r="F395" s="181"/>
      <c r="G395" s="180"/>
      <c r="H395" s="181"/>
      <c r="I395" s="180"/>
      <c r="J395" s="181"/>
      <c r="K395" s="180"/>
      <c r="L395" s="181"/>
      <c r="M395" s="180"/>
      <c r="N395" s="181"/>
      <c r="O395" s="180"/>
      <c r="P395" s="181"/>
      <c r="Q395" s="180"/>
      <c r="R395" s="181"/>
      <c r="S395" s="180"/>
      <c r="T395" s="181"/>
      <c r="U395" s="180"/>
      <c r="V395" s="181"/>
      <c r="W395" s="180"/>
      <c r="X395" s="181"/>
      <c r="Y395" s="180"/>
      <c r="Z395" s="181"/>
      <c r="AA395" s="180"/>
      <c r="AB395" s="181"/>
      <c r="AC395" s="180"/>
      <c r="AD395" s="181"/>
      <c r="AE395" s="166"/>
      <c r="AF395" s="179"/>
      <c r="AG395" s="181"/>
      <c r="AH395" s="181"/>
      <c r="AI395" s="181"/>
      <c r="AJ395" s="181"/>
      <c r="AK395" s="181"/>
      <c r="AL395" s="181"/>
      <c r="AM395" s="181"/>
      <c r="AN395" s="181"/>
      <c r="AO395" s="181"/>
      <c r="AP395" s="181"/>
      <c r="AQ395" s="181"/>
      <c r="AR395" s="181"/>
      <c r="AS395" s="181"/>
    </row>
    <row r="396" ht="15.75" customHeight="1">
      <c r="A396" s="178"/>
      <c r="B396" s="166"/>
      <c r="C396" s="179"/>
      <c r="D396" s="179"/>
      <c r="E396" s="180"/>
      <c r="F396" s="181"/>
      <c r="G396" s="180"/>
      <c r="H396" s="181"/>
      <c r="I396" s="180"/>
      <c r="J396" s="181"/>
      <c r="K396" s="180"/>
      <c r="L396" s="181"/>
      <c r="M396" s="180"/>
      <c r="N396" s="181"/>
      <c r="O396" s="180"/>
      <c r="P396" s="181"/>
      <c r="Q396" s="180"/>
      <c r="R396" s="181"/>
      <c r="S396" s="180"/>
      <c r="T396" s="181"/>
      <c r="U396" s="180"/>
      <c r="V396" s="181"/>
      <c r="W396" s="180"/>
      <c r="X396" s="181"/>
      <c r="Y396" s="180"/>
      <c r="Z396" s="181"/>
      <c r="AA396" s="180"/>
      <c r="AB396" s="181"/>
      <c r="AC396" s="180"/>
      <c r="AD396" s="181"/>
      <c r="AE396" s="166"/>
      <c r="AF396" s="179"/>
      <c r="AG396" s="181"/>
      <c r="AH396" s="181"/>
      <c r="AI396" s="181"/>
      <c r="AJ396" s="181"/>
      <c r="AK396" s="181"/>
      <c r="AL396" s="181"/>
      <c r="AM396" s="181"/>
      <c r="AN396" s="181"/>
      <c r="AO396" s="181"/>
      <c r="AP396" s="181"/>
      <c r="AQ396" s="181"/>
      <c r="AR396" s="181"/>
      <c r="AS396" s="181"/>
    </row>
    <row r="397" ht="15.75" customHeight="1">
      <c r="A397" s="178"/>
      <c r="B397" s="166"/>
      <c r="C397" s="179"/>
      <c r="D397" s="179"/>
      <c r="E397" s="180"/>
      <c r="F397" s="181"/>
      <c r="G397" s="180"/>
      <c r="H397" s="181"/>
      <c r="I397" s="180"/>
      <c r="J397" s="181"/>
      <c r="K397" s="180"/>
      <c r="L397" s="181"/>
      <c r="M397" s="180"/>
      <c r="N397" s="181"/>
      <c r="O397" s="180"/>
      <c r="P397" s="181"/>
      <c r="Q397" s="180"/>
      <c r="R397" s="181"/>
      <c r="S397" s="180"/>
      <c r="T397" s="181"/>
      <c r="U397" s="180"/>
      <c r="V397" s="181"/>
      <c r="W397" s="180"/>
      <c r="X397" s="181"/>
      <c r="Y397" s="180"/>
      <c r="Z397" s="181"/>
      <c r="AA397" s="180"/>
      <c r="AB397" s="181"/>
      <c r="AC397" s="180"/>
      <c r="AD397" s="181"/>
      <c r="AE397" s="166"/>
      <c r="AF397" s="179"/>
      <c r="AG397" s="181"/>
      <c r="AH397" s="181"/>
      <c r="AI397" s="181"/>
      <c r="AJ397" s="181"/>
      <c r="AK397" s="181"/>
      <c r="AL397" s="181"/>
      <c r="AM397" s="181"/>
      <c r="AN397" s="181"/>
      <c r="AO397" s="181"/>
      <c r="AP397" s="181"/>
      <c r="AQ397" s="181"/>
      <c r="AR397" s="181"/>
      <c r="AS397" s="181"/>
    </row>
    <row r="398" ht="15.75" customHeight="1">
      <c r="A398" s="178"/>
      <c r="B398" s="166"/>
      <c r="C398" s="179"/>
      <c r="D398" s="179"/>
      <c r="E398" s="180"/>
      <c r="F398" s="181"/>
      <c r="G398" s="180"/>
      <c r="H398" s="181"/>
      <c r="I398" s="180"/>
      <c r="J398" s="181"/>
      <c r="K398" s="180"/>
      <c r="L398" s="181"/>
      <c r="M398" s="180"/>
      <c r="N398" s="181"/>
      <c r="O398" s="180"/>
      <c r="P398" s="181"/>
      <c r="Q398" s="180"/>
      <c r="R398" s="181"/>
      <c r="S398" s="180"/>
      <c r="T398" s="181"/>
      <c r="U398" s="180"/>
      <c r="V398" s="181"/>
      <c r="W398" s="180"/>
      <c r="X398" s="181"/>
      <c r="Y398" s="180"/>
      <c r="Z398" s="181"/>
      <c r="AA398" s="180"/>
      <c r="AB398" s="181"/>
      <c r="AC398" s="180"/>
      <c r="AD398" s="181"/>
      <c r="AE398" s="166"/>
      <c r="AF398" s="179"/>
      <c r="AG398" s="181"/>
      <c r="AH398" s="181"/>
      <c r="AI398" s="181"/>
      <c r="AJ398" s="181"/>
      <c r="AK398" s="181"/>
      <c r="AL398" s="181"/>
      <c r="AM398" s="181"/>
      <c r="AN398" s="181"/>
      <c r="AO398" s="181"/>
      <c r="AP398" s="181"/>
      <c r="AQ398" s="181"/>
      <c r="AR398" s="181"/>
      <c r="AS398" s="181"/>
    </row>
    <row r="399" ht="15.75" customHeight="1">
      <c r="A399" s="178"/>
      <c r="B399" s="166"/>
      <c r="C399" s="179"/>
      <c r="D399" s="179"/>
      <c r="E399" s="180"/>
      <c r="F399" s="181"/>
      <c r="G399" s="180"/>
      <c r="H399" s="181"/>
      <c r="I399" s="180"/>
      <c r="J399" s="181"/>
      <c r="K399" s="180"/>
      <c r="L399" s="181"/>
      <c r="M399" s="180"/>
      <c r="N399" s="181"/>
      <c r="O399" s="180"/>
      <c r="P399" s="181"/>
      <c r="Q399" s="180"/>
      <c r="R399" s="181"/>
      <c r="S399" s="180"/>
      <c r="T399" s="181"/>
      <c r="U399" s="180"/>
      <c r="V399" s="181"/>
      <c r="W399" s="180"/>
      <c r="X399" s="181"/>
      <c r="Y399" s="180"/>
      <c r="Z399" s="181"/>
      <c r="AA399" s="180"/>
      <c r="AB399" s="181"/>
      <c r="AC399" s="180"/>
      <c r="AD399" s="181"/>
      <c r="AE399" s="166"/>
      <c r="AF399" s="179"/>
      <c r="AG399" s="181"/>
      <c r="AH399" s="181"/>
      <c r="AI399" s="181"/>
      <c r="AJ399" s="181"/>
      <c r="AK399" s="181"/>
      <c r="AL399" s="181"/>
      <c r="AM399" s="181"/>
      <c r="AN399" s="181"/>
      <c r="AO399" s="181"/>
      <c r="AP399" s="181"/>
      <c r="AQ399" s="181"/>
      <c r="AR399" s="181"/>
      <c r="AS399" s="181"/>
    </row>
    <row r="400" ht="15.75" customHeight="1">
      <c r="A400" s="178"/>
      <c r="B400" s="166"/>
      <c r="C400" s="179"/>
      <c r="D400" s="179"/>
      <c r="E400" s="180"/>
      <c r="F400" s="181"/>
      <c r="G400" s="180"/>
      <c r="H400" s="181"/>
      <c r="I400" s="180"/>
      <c r="J400" s="181"/>
      <c r="K400" s="180"/>
      <c r="L400" s="181"/>
      <c r="M400" s="180"/>
      <c r="N400" s="181"/>
      <c r="O400" s="180"/>
      <c r="P400" s="181"/>
      <c r="Q400" s="180"/>
      <c r="R400" s="181"/>
      <c r="S400" s="180"/>
      <c r="T400" s="181"/>
      <c r="U400" s="180"/>
      <c r="V400" s="181"/>
      <c r="W400" s="180"/>
      <c r="X400" s="181"/>
      <c r="Y400" s="180"/>
      <c r="Z400" s="181"/>
      <c r="AA400" s="180"/>
      <c r="AB400" s="181"/>
      <c r="AC400" s="180"/>
      <c r="AD400" s="181"/>
      <c r="AE400" s="166"/>
      <c r="AF400" s="179"/>
      <c r="AG400" s="181"/>
      <c r="AH400" s="181"/>
      <c r="AI400" s="181"/>
      <c r="AJ400" s="181"/>
      <c r="AK400" s="181"/>
      <c r="AL400" s="181"/>
      <c r="AM400" s="181"/>
      <c r="AN400" s="181"/>
      <c r="AO400" s="181"/>
      <c r="AP400" s="181"/>
      <c r="AQ400" s="181"/>
      <c r="AR400" s="181"/>
      <c r="AS400" s="181"/>
    </row>
    <row r="401" ht="15.75" customHeight="1">
      <c r="A401" s="178"/>
      <c r="B401" s="166"/>
      <c r="C401" s="179"/>
      <c r="D401" s="179"/>
      <c r="E401" s="180"/>
      <c r="F401" s="181"/>
      <c r="G401" s="180"/>
      <c r="H401" s="181"/>
      <c r="I401" s="180"/>
      <c r="J401" s="181"/>
      <c r="K401" s="180"/>
      <c r="L401" s="181"/>
      <c r="M401" s="180"/>
      <c r="N401" s="181"/>
      <c r="O401" s="180"/>
      <c r="P401" s="181"/>
      <c r="Q401" s="180"/>
      <c r="R401" s="181"/>
      <c r="S401" s="180"/>
      <c r="T401" s="181"/>
      <c r="U401" s="180"/>
      <c r="V401" s="181"/>
      <c r="W401" s="180"/>
      <c r="X401" s="181"/>
      <c r="Y401" s="180"/>
      <c r="Z401" s="181"/>
      <c r="AA401" s="180"/>
      <c r="AB401" s="181"/>
      <c r="AC401" s="180"/>
      <c r="AD401" s="181"/>
      <c r="AE401" s="166"/>
      <c r="AF401" s="179"/>
      <c r="AG401" s="181"/>
      <c r="AH401" s="181"/>
      <c r="AI401" s="181"/>
      <c r="AJ401" s="181"/>
      <c r="AK401" s="181"/>
      <c r="AL401" s="181"/>
      <c r="AM401" s="181"/>
      <c r="AN401" s="181"/>
      <c r="AO401" s="181"/>
      <c r="AP401" s="181"/>
      <c r="AQ401" s="181"/>
      <c r="AR401" s="181"/>
      <c r="AS401" s="181"/>
    </row>
    <row r="402" ht="15.75" customHeight="1">
      <c r="A402" s="178"/>
      <c r="B402" s="166"/>
      <c r="C402" s="179"/>
      <c r="D402" s="179"/>
      <c r="E402" s="180"/>
      <c r="F402" s="181"/>
      <c r="G402" s="180"/>
      <c r="H402" s="181"/>
      <c r="I402" s="180"/>
      <c r="J402" s="181"/>
      <c r="K402" s="180"/>
      <c r="L402" s="181"/>
      <c r="M402" s="180"/>
      <c r="N402" s="181"/>
      <c r="O402" s="180"/>
      <c r="P402" s="181"/>
      <c r="Q402" s="180"/>
      <c r="R402" s="181"/>
      <c r="S402" s="180"/>
      <c r="T402" s="181"/>
      <c r="U402" s="180"/>
      <c r="V402" s="181"/>
      <c r="W402" s="180"/>
      <c r="X402" s="181"/>
      <c r="Y402" s="180"/>
      <c r="Z402" s="181"/>
      <c r="AA402" s="180"/>
      <c r="AB402" s="181"/>
      <c r="AC402" s="180"/>
      <c r="AD402" s="181"/>
      <c r="AE402" s="166"/>
      <c r="AF402" s="179"/>
      <c r="AG402" s="181"/>
      <c r="AH402" s="181"/>
      <c r="AI402" s="181"/>
      <c r="AJ402" s="181"/>
      <c r="AK402" s="181"/>
      <c r="AL402" s="181"/>
      <c r="AM402" s="181"/>
      <c r="AN402" s="181"/>
      <c r="AO402" s="181"/>
      <c r="AP402" s="181"/>
      <c r="AQ402" s="181"/>
      <c r="AR402" s="181"/>
      <c r="AS402" s="181"/>
    </row>
    <row r="403" ht="15.75" customHeight="1">
      <c r="A403" s="178"/>
      <c r="B403" s="166"/>
      <c r="C403" s="179"/>
      <c r="D403" s="179"/>
      <c r="E403" s="180"/>
      <c r="F403" s="181"/>
      <c r="G403" s="180"/>
      <c r="H403" s="181"/>
      <c r="I403" s="180"/>
      <c r="J403" s="181"/>
      <c r="K403" s="180"/>
      <c r="L403" s="181"/>
      <c r="M403" s="180"/>
      <c r="N403" s="181"/>
      <c r="O403" s="180"/>
      <c r="P403" s="181"/>
      <c r="Q403" s="180"/>
      <c r="R403" s="181"/>
      <c r="S403" s="180"/>
      <c r="T403" s="181"/>
      <c r="U403" s="180"/>
      <c r="V403" s="181"/>
      <c r="W403" s="180"/>
      <c r="X403" s="181"/>
      <c r="Y403" s="180"/>
      <c r="Z403" s="181"/>
      <c r="AA403" s="180"/>
      <c r="AB403" s="181"/>
      <c r="AC403" s="180"/>
      <c r="AD403" s="181"/>
      <c r="AE403" s="166"/>
      <c r="AF403" s="179"/>
      <c r="AG403" s="181"/>
      <c r="AH403" s="181"/>
      <c r="AI403" s="181"/>
      <c r="AJ403" s="181"/>
      <c r="AK403" s="181"/>
      <c r="AL403" s="181"/>
      <c r="AM403" s="181"/>
      <c r="AN403" s="181"/>
      <c r="AO403" s="181"/>
      <c r="AP403" s="181"/>
      <c r="AQ403" s="181"/>
      <c r="AR403" s="181"/>
      <c r="AS403" s="181"/>
    </row>
    <row r="404" ht="15.75" customHeight="1">
      <c r="A404" s="178"/>
      <c r="B404" s="166"/>
      <c r="C404" s="179"/>
      <c r="D404" s="179"/>
      <c r="E404" s="180"/>
      <c r="F404" s="181"/>
      <c r="G404" s="180"/>
      <c r="H404" s="181"/>
      <c r="I404" s="180"/>
      <c r="J404" s="181"/>
      <c r="K404" s="180"/>
      <c r="L404" s="181"/>
      <c r="M404" s="180"/>
      <c r="N404" s="181"/>
      <c r="O404" s="180"/>
      <c r="P404" s="181"/>
      <c r="Q404" s="180"/>
      <c r="R404" s="181"/>
      <c r="S404" s="180"/>
      <c r="T404" s="181"/>
      <c r="U404" s="180"/>
      <c r="V404" s="181"/>
      <c r="W404" s="180"/>
      <c r="X404" s="181"/>
      <c r="Y404" s="180"/>
      <c r="Z404" s="181"/>
      <c r="AA404" s="180"/>
      <c r="AB404" s="181"/>
      <c r="AC404" s="180"/>
      <c r="AD404" s="181"/>
      <c r="AE404" s="166"/>
      <c r="AF404" s="179"/>
      <c r="AG404" s="181"/>
      <c r="AH404" s="181"/>
      <c r="AI404" s="181"/>
      <c r="AJ404" s="181"/>
      <c r="AK404" s="181"/>
      <c r="AL404" s="181"/>
      <c r="AM404" s="181"/>
      <c r="AN404" s="181"/>
      <c r="AO404" s="181"/>
      <c r="AP404" s="181"/>
      <c r="AQ404" s="181"/>
      <c r="AR404" s="181"/>
      <c r="AS404" s="181"/>
    </row>
    <row r="405" ht="15.75" customHeight="1">
      <c r="A405" s="178"/>
      <c r="B405" s="166"/>
      <c r="C405" s="179"/>
      <c r="D405" s="179"/>
      <c r="E405" s="180"/>
      <c r="F405" s="181"/>
      <c r="G405" s="180"/>
      <c r="H405" s="181"/>
      <c r="I405" s="180"/>
      <c r="J405" s="181"/>
      <c r="K405" s="180"/>
      <c r="L405" s="181"/>
      <c r="M405" s="180"/>
      <c r="N405" s="181"/>
      <c r="O405" s="180"/>
      <c r="P405" s="181"/>
      <c r="Q405" s="180"/>
      <c r="R405" s="181"/>
      <c r="S405" s="180"/>
      <c r="T405" s="181"/>
      <c r="U405" s="180"/>
      <c r="V405" s="181"/>
      <c r="W405" s="180"/>
      <c r="X405" s="181"/>
      <c r="Y405" s="180"/>
      <c r="Z405" s="181"/>
      <c r="AA405" s="180"/>
      <c r="AB405" s="181"/>
      <c r="AC405" s="180"/>
      <c r="AD405" s="181"/>
      <c r="AE405" s="166"/>
      <c r="AF405" s="179"/>
      <c r="AG405" s="181"/>
      <c r="AH405" s="181"/>
      <c r="AI405" s="181"/>
      <c r="AJ405" s="181"/>
      <c r="AK405" s="181"/>
      <c r="AL405" s="181"/>
      <c r="AM405" s="181"/>
      <c r="AN405" s="181"/>
      <c r="AO405" s="181"/>
      <c r="AP405" s="181"/>
      <c r="AQ405" s="181"/>
      <c r="AR405" s="181"/>
      <c r="AS405" s="181"/>
    </row>
    <row r="406" ht="15.75" customHeight="1">
      <c r="A406" s="178"/>
      <c r="B406" s="166"/>
      <c r="C406" s="179"/>
      <c r="D406" s="179"/>
      <c r="E406" s="180"/>
      <c r="F406" s="181"/>
      <c r="G406" s="180"/>
      <c r="H406" s="181"/>
      <c r="I406" s="180"/>
      <c r="J406" s="181"/>
      <c r="K406" s="180"/>
      <c r="L406" s="181"/>
      <c r="M406" s="180"/>
      <c r="N406" s="181"/>
      <c r="O406" s="180"/>
      <c r="P406" s="181"/>
      <c r="Q406" s="180"/>
      <c r="R406" s="181"/>
      <c r="S406" s="180"/>
      <c r="T406" s="181"/>
      <c r="U406" s="180"/>
      <c r="V406" s="181"/>
      <c r="W406" s="180"/>
      <c r="X406" s="181"/>
      <c r="Y406" s="180"/>
      <c r="Z406" s="181"/>
      <c r="AA406" s="180"/>
      <c r="AB406" s="181"/>
      <c r="AC406" s="180"/>
      <c r="AD406" s="181"/>
      <c r="AE406" s="166"/>
      <c r="AF406" s="179"/>
      <c r="AG406" s="181"/>
      <c r="AH406" s="181"/>
      <c r="AI406" s="181"/>
      <c r="AJ406" s="181"/>
      <c r="AK406" s="181"/>
      <c r="AL406" s="181"/>
      <c r="AM406" s="181"/>
      <c r="AN406" s="181"/>
      <c r="AO406" s="181"/>
      <c r="AP406" s="181"/>
      <c r="AQ406" s="181"/>
      <c r="AR406" s="181"/>
      <c r="AS406" s="181"/>
    </row>
    <row r="407" ht="15.75" customHeight="1">
      <c r="A407" s="178"/>
      <c r="B407" s="166"/>
      <c r="C407" s="179"/>
      <c r="D407" s="179"/>
      <c r="E407" s="180"/>
      <c r="F407" s="181"/>
      <c r="G407" s="180"/>
      <c r="H407" s="181"/>
      <c r="I407" s="180"/>
      <c r="J407" s="181"/>
      <c r="K407" s="180"/>
      <c r="L407" s="181"/>
      <c r="M407" s="180"/>
      <c r="N407" s="181"/>
      <c r="O407" s="180"/>
      <c r="P407" s="181"/>
      <c r="Q407" s="180"/>
      <c r="R407" s="181"/>
      <c r="S407" s="180"/>
      <c r="T407" s="181"/>
      <c r="U407" s="180"/>
      <c r="V407" s="181"/>
      <c r="W407" s="180"/>
      <c r="X407" s="181"/>
      <c r="Y407" s="180"/>
      <c r="Z407" s="181"/>
      <c r="AA407" s="180"/>
      <c r="AB407" s="181"/>
      <c r="AC407" s="180"/>
      <c r="AD407" s="181"/>
      <c r="AE407" s="166"/>
      <c r="AF407" s="179"/>
      <c r="AG407" s="181"/>
      <c r="AH407" s="181"/>
      <c r="AI407" s="181"/>
      <c r="AJ407" s="181"/>
      <c r="AK407" s="181"/>
      <c r="AL407" s="181"/>
      <c r="AM407" s="181"/>
      <c r="AN407" s="181"/>
      <c r="AO407" s="181"/>
      <c r="AP407" s="181"/>
      <c r="AQ407" s="181"/>
      <c r="AR407" s="181"/>
      <c r="AS407" s="181"/>
    </row>
    <row r="408" ht="15.75" customHeight="1">
      <c r="A408" s="178"/>
      <c r="B408" s="166"/>
      <c r="C408" s="179"/>
      <c r="D408" s="179"/>
      <c r="E408" s="180"/>
      <c r="F408" s="181"/>
      <c r="G408" s="180"/>
      <c r="H408" s="181"/>
      <c r="I408" s="180"/>
      <c r="J408" s="181"/>
      <c r="K408" s="180"/>
      <c r="L408" s="181"/>
      <c r="M408" s="180"/>
      <c r="N408" s="181"/>
      <c r="O408" s="180"/>
      <c r="P408" s="181"/>
      <c r="Q408" s="180"/>
      <c r="R408" s="181"/>
      <c r="S408" s="180"/>
      <c r="T408" s="181"/>
      <c r="U408" s="180"/>
      <c r="V408" s="181"/>
      <c r="W408" s="180"/>
      <c r="X408" s="181"/>
      <c r="Y408" s="180"/>
      <c r="Z408" s="181"/>
      <c r="AA408" s="180"/>
      <c r="AB408" s="181"/>
      <c r="AC408" s="180"/>
      <c r="AD408" s="181"/>
      <c r="AE408" s="166"/>
      <c r="AF408" s="179"/>
      <c r="AG408" s="181"/>
      <c r="AH408" s="181"/>
      <c r="AI408" s="181"/>
      <c r="AJ408" s="181"/>
      <c r="AK408" s="181"/>
      <c r="AL408" s="181"/>
      <c r="AM408" s="181"/>
      <c r="AN408" s="181"/>
      <c r="AO408" s="181"/>
      <c r="AP408" s="181"/>
      <c r="AQ408" s="181"/>
      <c r="AR408" s="181"/>
      <c r="AS408" s="181"/>
    </row>
    <row r="409" ht="15.75" customHeight="1">
      <c r="A409" s="178"/>
      <c r="B409" s="166"/>
      <c r="C409" s="179"/>
      <c r="D409" s="179"/>
      <c r="E409" s="180"/>
      <c r="F409" s="181"/>
      <c r="G409" s="180"/>
      <c r="H409" s="181"/>
      <c r="I409" s="180"/>
      <c r="J409" s="181"/>
      <c r="K409" s="180"/>
      <c r="L409" s="181"/>
      <c r="M409" s="180"/>
      <c r="N409" s="181"/>
      <c r="O409" s="180"/>
      <c r="P409" s="181"/>
      <c r="Q409" s="180"/>
      <c r="R409" s="181"/>
      <c r="S409" s="180"/>
      <c r="T409" s="181"/>
      <c r="U409" s="180"/>
      <c r="V409" s="181"/>
      <c r="W409" s="180"/>
      <c r="X409" s="181"/>
      <c r="Y409" s="180"/>
      <c r="Z409" s="181"/>
      <c r="AA409" s="180"/>
      <c r="AB409" s="181"/>
      <c r="AC409" s="180"/>
      <c r="AD409" s="181"/>
      <c r="AE409" s="166"/>
      <c r="AF409" s="179"/>
      <c r="AG409" s="181"/>
      <c r="AH409" s="181"/>
      <c r="AI409" s="181"/>
      <c r="AJ409" s="181"/>
      <c r="AK409" s="181"/>
      <c r="AL409" s="181"/>
      <c r="AM409" s="181"/>
      <c r="AN409" s="181"/>
      <c r="AO409" s="181"/>
      <c r="AP409" s="181"/>
      <c r="AQ409" s="181"/>
      <c r="AR409" s="181"/>
      <c r="AS409" s="181"/>
    </row>
    <row r="410" ht="15.75" customHeight="1">
      <c r="A410" s="178"/>
      <c r="B410" s="166"/>
      <c r="C410" s="179"/>
      <c r="D410" s="179"/>
      <c r="E410" s="180"/>
      <c r="F410" s="181"/>
      <c r="G410" s="180"/>
      <c r="H410" s="181"/>
      <c r="I410" s="180"/>
      <c r="J410" s="181"/>
      <c r="K410" s="180"/>
      <c r="L410" s="181"/>
      <c r="M410" s="180"/>
      <c r="N410" s="181"/>
      <c r="O410" s="180"/>
      <c r="P410" s="181"/>
      <c r="Q410" s="180"/>
      <c r="R410" s="181"/>
      <c r="S410" s="180"/>
      <c r="T410" s="181"/>
      <c r="U410" s="180"/>
      <c r="V410" s="181"/>
      <c r="W410" s="180"/>
      <c r="X410" s="181"/>
      <c r="Y410" s="180"/>
      <c r="Z410" s="181"/>
      <c r="AA410" s="180"/>
      <c r="AB410" s="181"/>
      <c r="AC410" s="180"/>
      <c r="AD410" s="181"/>
      <c r="AE410" s="166"/>
      <c r="AF410" s="179"/>
      <c r="AG410" s="181"/>
      <c r="AH410" s="181"/>
      <c r="AI410" s="181"/>
      <c r="AJ410" s="181"/>
      <c r="AK410" s="181"/>
      <c r="AL410" s="181"/>
      <c r="AM410" s="181"/>
      <c r="AN410" s="181"/>
      <c r="AO410" s="181"/>
      <c r="AP410" s="181"/>
      <c r="AQ410" s="181"/>
      <c r="AR410" s="181"/>
      <c r="AS410" s="181"/>
    </row>
    <row r="411" ht="15.75" customHeight="1">
      <c r="A411" s="178"/>
      <c r="B411" s="166"/>
      <c r="C411" s="179"/>
      <c r="D411" s="179"/>
      <c r="E411" s="180"/>
      <c r="F411" s="181"/>
      <c r="G411" s="180"/>
      <c r="H411" s="181"/>
      <c r="I411" s="180"/>
      <c r="J411" s="181"/>
      <c r="K411" s="180"/>
      <c r="L411" s="181"/>
      <c r="M411" s="180"/>
      <c r="N411" s="181"/>
      <c r="O411" s="180"/>
      <c r="P411" s="181"/>
      <c r="Q411" s="180"/>
      <c r="R411" s="181"/>
      <c r="S411" s="180"/>
      <c r="T411" s="181"/>
      <c r="U411" s="180"/>
      <c r="V411" s="181"/>
      <c r="W411" s="180"/>
      <c r="X411" s="181"/>
      <c r="Y411" s="180"/>
      <c r="Z411" s="181"/>
      <c r="AA411" s="180"/>
      <c r="AB411" s="181"/>
      <c r="AC411" s="180"/>
      <c r="AD411" s="181"/>
      <c r="AE411" s="166"/>
      <c r="AF411" s="179"/>
      <c r="AG411" s="181"/>
      <c r="AH411" s="181"/>
      <c r="AI411" s="181"/>
      <c r="AJ411" s="181"/>
      <c r="AK411" s="181"/>
      <c r="AL411" s="181"/>
      <c r="AM411" s="181"/>
      <c r="AN411" s="181"/>
      <c r="AO411" s="181"/>
      <c r="AP411" s="181"/>
      <c r="AQ411" s="181"/>
      <c r="AR411" s="181"/>
      <c r="AS411" s="181"/>
    </row>
    <row r="412" ht="15.75" customHeight="1">
      <c r="A412" s="178"/>
      <c r="B412" s="166"/>
      <c r="C412" s="179"/>
      <c r="D412" s="179"/>
      <c r="E412" s="180"/>
      <c r="F412" s="181"/>
      <c r="G412" s="180"/>
      <c r="H412" s="181"/>
      <c r="I412" s="180"/>
      <c r="J412" s="181"/>
      <c r="K412" s="180"/>
      <c r="L412" s="181"/>
      <c r="M412" s="180"/>
      <c r="N412" s="181"/>
      <c r="O412" s="180"/>
      <c r="P412" s="181"/>
      <c r="Q412" s="180"/>
      <c r="R412" s="181"/>
      <c r="S412" s="180"/>
      <c r="T412" s="181"/>
      <c r="U412" s="180"/>
      <c r="V412" s="181"/>
      <c r="W412" s="180"/>
      <c r="X412" s="181"/>
      <c r="Y412" s="180"/>
      <c r="Z412" s="181"/>
      <c r="AA412" s="180"/>
      <c r="AB412" s="181"/>
      <c r="AC412" s="180"/>
      <c r="AD412" s="181"/>
      <c r="AE412" s="166"/>
      <c r="AF412" s="179"/>
      <c r="AG412" s="181"/>
      <c r="AH412" s="181"/>
      <c r="AI412" s="181"/>
      <c r="AJ412" s="181"/>
      <c r="AK412" s="181"/>
      <c r="AL412" s="181"/>
      <c r="AM412" s="181"/>
      <c r="AN412" s="181"/>
      <c r="AO412" s="181"/>
      <c r="AP412" s="181"/>
      <c r="AQ412" s="181"/>
      <c r="AR412" s="181"/>
      <c r="AS412" s="181"/>
    </row>
    <row r="413" ht="15.75" customHeight="1">
      <c r="A413" s="178"/>
      <c r="B413" s="166"/>
      <c r="C413" s="179"/>
      <c r="D413" s="179"/>
      <c r="E413" s="180"/>
      <c r="F413" s="181"/>
      <c r="G413" s="180"/>
      <c r="H413" s="181"/>
      <c r="I413" s="180"/>
      <c r="J413" s="181"/>
      <c r="K413" s="180"/>
      <c r="L413" s="181"/>
      <c r="M413" s="180"/>
      <c r="N413" s="181"/>
      <c r="O413" s="180"/>
      <c r="P413" s="181"/>
      <c r="Q413" s="180"/>
      <c r="R413" s="181"/>
      <c r="S413" s="180"/>
      <c r="T413" s="181"/>
      <c r="U413" s="180"/>
      <c r="V413" s="181"/>
      <c r="W413" s="180"/>
      <c r="X413" s="181"/>
      <c r="Y413" s="180"/>
      <c r="Z413" s="181"/>
      <c r="AA413" s="180"/>
      <c r="AB413" s="181"/>
      <c r="AC413" s="180"/>
      <c r="AD413" s="181"/>
      <c r="AE413" s="166"/>
      <c r="AF413" s="179"/>
      <c r="AG413" s="181"/>
      <c r="AH413" s="181"/>
      <c r="AI413" s="181"/>
      <c r="AJ413" s="181"/>
      <c r="AK413" s="181"/>
      <c r="AL413" s="181"/>
      <c r="AM413" s="181"/>
      <c r="AN413" s="181"/>
      <c r="AO413" s="181"/>
      <c r="AP413" s="181"/>
      <c r="AQ413" s="181"/>
      <c r="AR413" s="181"/>
      <c r="AS413" s="181"/>
    </row>
    <row r="414" ht="15.75" customHeight="1">
      <c r="A414" s="178"/>
      <c r="B414" s="166"/>
      <c r="C414" s="179"/>
      <c r="D414" s="179"/>
      <c r="E414" s="180"/>
      <c r="F414" s="181"/>
      <c r="G414" s="180"/>
      <c r="H414" s="181"/>
      <c r="I414" s="180"/>
      <c r="J414" s="181"/>
      <c r="K414" s="180"/>
      <c r="L414" s="181"/>
      <c r="M414" s="180"/>
      <c r="N414" s="181"/>
      <c r="O414" s="180"/>
      <c r="P414" s="181"/>
      <c r="Q414" s="180"/>
      <c r="R414" s="181"/>
      <c r="S414" s="180"/>
      <c r="T414" s="181"/>
      <c r="U414" s="180"/>
      <c r="V414" s="181"/>
      <c r="W414" s="180"/>
      <c r="X414" s="181"/>
      <c r="Y414" s="180"/>
      <c r="Z414" s="181"/>
      <c r="AA414" s="180"/>
      <c r="AB414" s="181"/>
      <c r="AC414" s="180"/>
      <c r="AD414" s="181"/>
      <c r="AE414" s="166"/>
      <c r="AF414" s="179"/>
      <c r="AG414" s="181"/>
      <c r="AH414" s="181"/>
      <c r="AI414" s="181"/>
      <c r="AJ414" s="181"/>
      <c r="AK414" s="181"/>
      <c r="AL414" s="181"/>
      <c r="AM414" s="181"/>
      <c r="AN414" s="181"/>
      <c r="AO414" s="181"/>
      <c r="AP414" s="181"/>
      <c r="AQ414" s="181"/>
      <c r="AR414" s="181"/>
      <c r="AS414" s="181"/>
    </row>
    <row r="415" ht="15.75" customHeight="1">
      <c r="A415" s="178"/>
      <c r="B415" s="166"/>
      <c r="C415" s="179"/>
      <c r="D415" s="179"/>
      <c r="E415" s="180"/>
      <c r="F415" s="181"/>
      <c r="G415" s="180"/>
      <c r="H415" s="181"/>
      <c r="I415" s="180"/>
      <c r="J415" s="181"/>
      <c r="K415" s="180"/>
      <c r="L415" s="181"/>
      <c r="M415" s="180"/>
      <c r="N415" s="181"/>
      <c r="O415" s="180"/>
      <c r="P415" s="181"/>
      <c r="Q415" s="180"/>
      <c r="R415" s="181"/>
      <c r="S415" s="180"/>
      <c r="T415" s="181"/>
      <c r="U415" s="180"/>
      <c r="V415" s="181"/>
      <c r="W415" s="180"/>
      <c r="X415" s="181"/>
      <c r="Y415" s="180"/>
      <c r="Z415" s="181"/>
      <c r="AA415" s="180"/>
      <c r="AB415" s="181"/>
      <c r="AC415" s="180"/>
      <c r="AD415" s="181"/>
      <c r="AE415" s="166"/>
      <c r="AF415" s="179"/>
      <c r="AG415" s="181"/>
      <c r="AH415" s="181"/>
      <c r="AI415" s="181"/>
      <c r="AJ415" s="181"/>
      <c r="AK415" s="181"/>
      <c r="AL415" s="181"/>
      <c r="AM415" s="181"/>
      <c r="AN415" s="181"/>
      <c r="AO415" s="181"/>
      <c r="AP415" s="181"/>
      <c r="AQ415" s="181"/>
      <c r="AR415" s="181"/>
      <c r="AS415" s="181"/>
    </row>
    <row r="416" ht="15.75" customHeight="1">
      <c r="A416" s="178"/>
      <c r="B416" s="166"/>
      <c r="C416" s="179"/>
      <c r="D416" s="179"/>
      <c r="E416" s="180"/>
      <c r="F416" s="181"/>
      <c r="G416" s="180"/>
      <c r="H416" s="181"/>
      <c r="I416" s="180"/>
      <c r="J416" s="181"/>
      <c r="K416" s="180"/>
      <c r="L416" s="181"/>
      <c r="M416" s="180"/>
      <c r="N416" s="181"/>
      <c r="O416" s="180"/>
      <c r="P416" s="181"/>
      <c r="Q416" s="180"/>
      <c r="R416" s="181"/>
      <c r="S416" s="180"/>
      <c r="T416" s="181"/>
      <c r="U416" s="180"/>
      <c r="V416" s="181"/>
      <c r="W416" s="180"/>
      <c r="X416" s="181"/>
      <c r="Y416" s="180"/>
      <c r="Z416" s="181"/>
      <c r="AA416" s="180"/>
      <c r="AB416" s="181"/>
      <c r="AC416" s="180"/>
      <c r="AD416" s="181"/>
      <c r="AE416" s="166"/>
      <c r="AF416" s="179"/>
      <c r="AG416" s="181"/>
      <c r="AH416" s="181"/>
      <c r="AI416" s="181"/>
      <c r="AJ416" s="181"/>
      <c r="AK416" s="181"/>
      <c r="AL416" s="181"/>
      <c r="AM416" s="181"/>
      <c r="AN416" s="181"/>
      <c r="AO416" s="181"/>
      <c r="AP416" s="181"/>
      <c r="AQ416" s="181"/>
      <c r="AR416" s="181"/>
      <c r="AS416" s="181"/>
    </row>
    <row r="417" ht="15.75" customHeight="1">
      <c r="A417" s="178"/>
      <c r="B417" s="166"/>
      <c r="C417" s="179"/>
      <c r="D417" s="179"/>
      <c r="E417" s="180"/>
      <c r="F417" s="181"/>
      <c r="G417" s="180"/>
      <c r="H417" s="181"/>
      <c r="I417" s="180"/>
      <c r="J417" s="181"/>
      <c r="K417" s="180"/>
      <c r="L417" s="181"/>
      <c r="M417" s="180"/>
      <c r="N417" s="181"/>
      <c r="O417" s="180"/>
      <c r="P417" s="181"/>
      <c r="Q417" s="180"/>
      <c r="R417" s="181"/>
      <c r="S417" s="180"/>
      <c r="T417" s="181"/>
      <c r="U417" s="180"/>
      <c r="V417" s="181"/>
      <c r="W417" s="180"/>
      <c r="X417" s="181"/>
      <c r="Y417" s="180"/>
      <c r="Z417" s="181"/>
      <c r="AA417" s="180"/>
      <c r="AB417" s="181"/>
      <c r="AC417" s="180"/>
      <c r="AD417" s="181"/>
      <c r="AE417" s="166"/>
      <c r="AF417" s="179"/>
      <c r="AG417" s="181"/>
      <c r="AH417" s="181"/>
      <c r="AI417" s="181"/>
      <c r="AJ417" s="181"/>
      <c r="AK417" s="181"/>
      <c r="AL417" s="181"/>
      <c r="AM417" s="181"/>
      <c r="AN417" s="181"/>
      <c r="AO417" s="181"/>
      <c r="AP417" s="181"/>
      <c r="AQ417" s="181"/>
      <c r="AR417" s="181"/>
      <c r="AS417" s="181"/>
    </row>
    <row r="418" ht="15.75" customHeight="1">
      <c r="A418" s="178"/>
      <c r="B418" s="166"/>
      <c r="C418" s="179"/>
      <c r="D418" s="179"/>
      <c r="E418" s="180"/>
      <c r="F418" s="181"/>
      <c r="G418" s="180"/>
      <c r="H418" s="181"/>
      <c r="I418" s="180"/>
      <c r="J418" s="181"/>
      <c r="K418" s="180"/>
      <c r="L418" s="181"/>
      <c r="M418" s="180"/>
      <c r="N418" s="181"/>
      <c r="O418" s="180"/>
      <c r="P418" s="181"/>
      <c r="Q418" s="180"/>
      <c r="R418" s="181"/>
      <c r="S418" s="180"/>
      <c r="T418" s="181"/>
      <c r="U418" s="180"/>
      <c r="V418" s="181"/>
      <c r="W418" s="180"/>
      <c r="X418" s="181"/>
      <c r="Y418" s="180"/>
      <c r="Z418" s="181"/>
      <c r="AA418" s="180"/>
      <c r="AB418" s="181"/>
      <c r="AC418" s="180"/>
      <c r="AD418" s="181"/>
      <c r="AE418" s="166"/>
      <c r="AF418" s="179"/>
      <c r="AG418" s="181"/>
      <c r="AH418" s="181"/>
      <c r="AI418" s="181"/>
      <c r="AJ418" s="181"/>
      <c r="AK418" s="181"/>
      <c r="AL418" s="181"/>
      <c r="AM418" s="181"/>
      <c r="AN418" s="181"/>
      <c r="AO418" s="181"/>
      <c r="AP418" s="181"/>
      <c r="AQ418" s="181"/>
      <c r="AR418" s="181"/>
      <c r="AS418" s="181"/>
    </row>
    <row r="419" ht="15.75" customHeight="1">
      <c r="A419" s="178"/>
      <c r="B419" s="166"/>
      <c r="C419" s="179"/>
      <c r="D419" s="179"/>
      <c r="E419" s="180"/>
      <c r="F419" s="181"/>
      <c r="G419" s="180"/>
      <c r="H419" s="181"/>
      <c r="I419" s="180"/>
      <c r="J419" s="181"/>
      <c r="K419" s="180"/>
      <c r="L419" s="181"/>
      <c r="M419" s="180"/>
      <c r="N419" s="181"/>
      <c r="O419" s="180"/>
      <c r="P419" s="181"/>
      <c r="Q419" s="180"/>
      <c r="R419" s="181"/>
      <c r="S419" s="180"/>
      <c r="T419" s="181"/>
      <c r="U419" s="180"/>
      <c r="V419" s="181"/>
      <c r="W419" s="180"/>
      <c r="X419" s="181"/>
      <c r="Y419" s="180"/>
      <c r="Z419" s="181"/>
      <c r="AA419" s="180"/>
      <c r="AB419" s="181"/>
      <c r="AC419" s="180"/>
      <c r="AD419" s="181"/>
      <c r="AE419" s="166"/>
      <c r="AF419" s="179"/>
      <c r="AG419" s="181"/>
      <c r="AH419" s="181"/>
      <c r="AI419" s="181"/>
      <c r="AJ419" s="181"/>
      <c r="AK419" s="181"/>
      <c r="AL419" s="181"/>
      <c r="AM419" s="181"/>
      <c r="AN419" s="181"/>
      <c r="AO419" s="181"/>
      <c r="AP419" s="181"/>
      <c r="AQ419" s="181"/>
      <c r="AR419" s="181"/>
      <c r="AS419" s="181"/>
    </row>
    <row r="420" ht="15.75" customHeight="1">
      <c r="A420" s="178"/>
      <c r="B420" s="166"/>
      <c r="C420" s="179"/>
      <c r="D420" s="179"/>
      <c r="E420" s="180"/>
      <c r="F420" s="181"/>
      <c r="G420" s="180"/>
      <c r="H420" s="181"/>
      <c r="I420" s="180"/>
      <c r="J420" s="181"/>
      <c r="K420" s="180"/>
      <c r="L420" s="181"/>
      <c r="M420" s="180"/>
      <c r="N420" s="181"/>
      <c r="O420" s="180"/>
      <c r="P420" s="181"/>
      <c r="Q420" s="180"/>
      <c r="R420" s="181"/>
      <c r="S420" s="180"/>
      <c r="T420" s="181"/>
      <c r="U420" s="180"/>
      <c r="V420" s="181"/>
      <c r="W420" s="180"/>
      <c r="X420" s="181"/>
      <c r="Y420" s="180"/>
      <c r="Z420" s="181"/>
      <c r="AA420" s="180"/>
      <c r="AB420" s="181"/>
      <c r="AC420" s="180"/>
      <c r="AD420" s="181"/>
      <c r="AE420" s="166"/>
      <c r="AF420" s="179"/>
      <c r="AG420" s="181"/>
      <c r="AH420" s="181"/>
      <c r="AI420" s="181"/>
      <c r="AJ420" s="181"/>
      <c r="AK420" s="181"/>
      <c r="AL420" s="181"/>
      <c r="AM420" s="181"/>
      <c r="AN420" s="181"/>
      <c r="AO420" s="181"/>
      <c r="AP420" s="181"/>
      <c r="AQ420" s="181"/>
      <c r="AR420" s="181"/>
      <c r="AS420" s="181"/>
    </row>
    <row r="421" ht="15.75" customHeight="1">
      <c r="A421" s="178"/>
      <c r="B421" s="166"/>
      <c r="C421" s="179"/>
      <c r="D421" s="179"/>
      <c r="E421" s="180"/>
      <c r="F421" s="181"/>
      <c r="G421" s="180"/>
      <c r="H421" s="181"/>
      <c r="I421" s="180"/>
      <c r="J421" s="181"/>
      <c r="K421" s="180"/>
      <c r="L421" s="181"/>
      <c r="M421" s="180"/>
      <c r="N421" s="181"/>
      <c r="O421" s="180"/>
      <c r="P421" s="181"/>
      <c r="Q421" s="180"/>
      <c r="R421" s="181"/>
      <c r="S421" s="180"/>
      <c r="T421" s="181"/>
      <c r="U421" s="180"/>
      <c r="V421" s="181"/>
      <c r="W421" s="180"/>
      <c r="X421" s="181"/>
      <c r="Y421" s="180"/>
      <c r="Z421" s="181"/>
      <c r="AA421" s="180"/>
      <c r="AB421" s="181"/>
      <c r="AC421" s="180"/>
      <c r="AD421" s="181"/>
      <c r="AE421" s="166"/>
      <c r="AF421" s="179"/>
      <c r="AG421" s="181"/>
      <c r="AH421" s="181"/>
      <c r="AI421" s="181"/>
      <c r="AJ421" s="181"/>
      <c r="AK421" s="181"/>
      <c r="AL421" s="181"/>
      <c r="AM421" s="181"/>
      <c r="AN421" s="181"/>
      <c r="AO421" s="181"/>
      <c r="AP421" s="181"/>
      <c r="AQ421" s="181"/>
      <c r="AR421" s="181"/>
      <c r="AS421" s="181"/>
    </row>
    <row r="422" ht="15.75" customHeight="1">
      <c r="A422" s="178"/>
      <c r="B422" s="166"/>
      <c r="C422" s="179"/>
      <c r="D422" s="179"/>
      <c r="E422" s="180"/>
      <c r="F422" s="181"/>
      <c r="G422" s="180"/>
      <c r="H422" s="181"/>
      <c r="I422" s="180"/>
      <c r="J422" s="181"/>
      <c r="K422" s="180"/>
      <c r="L422" s="181"/>
      <c r="M422" s="180"/>
      <c r="N422" s="181"/>
      <c r="O422" s="180"/>
      <c r="P422" s="181"/>
      <c r="Q422" s="180"/>
      <c r="R422" s="181"/>
      <c r="S422" s="180"/>
      <c r="T422" s="181"/>
      <c r="U422" s="180"/>
      <c r="V422" s="181"/>
      <c r="W422" s="180"/>
      <c r="X422" s="181"/>
      <c r="Y422" s="180"/>
      <c r="Z422" s="181"/>
      <c r="AA422" s="180"/>
      <c r="AB422" s="181"/>
      <c r="AC422" s="180"/>
      <c r="AD422" s="181"/>
      <c r="AE422" s="166"/>
      <c r="AF422" s="179"/>
      <c r="AG422" s="181"/>
      <c r="AH422" s="181"/>
      <c r="AI422" s="181"/>
      <c r="AJ422" s="181"/>
      <c r="AK422" s="181"/>
      <c r="AL422" s="181"/>
      <c r="AM422" s="181"/>
      <c r="AN422" s="181"/>
      <c r="AO422" s="181"/>
      <c r="AP422" s="181"/>
      <c r="AQ422" s="181"/>
      <c r="AR422" s="181"/>
      <c r="AS422" s="181"/>
    </row>
    <row r="423" ht="15.75" customHeight="1">
      <c r="A423" s="178"/>
      <c r="B423" s="166"/>
      <c r="C423" s="179"/>
      <c r="D423" s="179"/>
      <c r="E423" s="180"/>
      <c r="F423" s="181"/>
      <c r="G423" s="180"/>
      <c r="H423" s="181"/>
      <c r="I423" s="180"/>
      <c r="J423" s="181"/>
      <c r="K423" s="180"/>
      <c r="L423" s="181"/>
      <c r="M423" s="180"/>
      <c r="N423" s="181"/>
      <c r="O423" s="180"/>
      <c r="P423" s="181"/>
      <c r="Q423" s="180"/>
      <c r="R423" s="181"/>
      <c r="S423" s="180"/>
      <c r="T423" s="181"/>
      <c r="U423" s="180"/>
      <c r="V423" s="181"/>
      <c r="W423" s="180"/>
      <c r="X423" s="181"/>
      <c r="Y423" s="180"/>
      <c r="Z423" s="181"/>
      <c r="AA423" s="180"/>
      <c r="AB423" s="181"/>
      <c r="AC423" s="180"/>
      <c r="AD423" s="181"/>
      <c r="AE423" s="166"/>
      <c r="AF423" s="179"/>
      <c r="AG423" s="181"/>
      <c r="AH423" s="181"/>
      <c r="AI423" s="181"/>
      <c r="AJ423" s="181"/>
      <c r="AK423" s="181"/>
      <c r="AL423" s="181"/>
      <c r="AM423" s="181"/>
      <c r="AN423" s="181"/>
      <c r="AO423" s="181"/>
      <c r="AP423" s="181"/>
      <c r="AQ423" s="181"/>
      <c r="AR423" s="181"/>
      <c r="AS423" s="181"/>
    </row>
    <row r="424" ht="15.75" customHeight="1">
      <c r="A424" s="178"/>
      <c r="B424" s="166"/>
      <c r="C424" s="179"/>
      <c r="D424" s="179"/>
      <c r="E424" s="180"/>
      <c r="F424" s="181"/>
      <c r="G424" s="180"/>
      <c r="H424" s="181"/>
      <c r="I424" s="180"/>
      <c r="J424" s="181"/>
      <c r="K424" s="180"/>
      <c r="L424" s="181"/>
      <c r="M424" s="180"/>
      <c r="N424" s="181"/>
      <c r="O424" s="180"/>
      <c r="P424" s="181"/>
      <c r="Q424" s="180"/>
      <c r="R424" s="181"/>
      <c r="S424" s="180"/>
      <c r="T424" s="181"/>
      <c r="U424" s="180"/>
      <c r="V424" s="181"/>
      <c r="W424" s="180"/>
      <c r="X424" s="181"/>
      <c r="Y424" s="180"/>
      <c r="Z424" s="181"/>
      <c r="AA424" s="180"/>
      <c r="AB424" s="181"/>
      <c r="AC424" s="180"/>
      <c r="AD424" s="181"/>
      <c r="AE424" s="166"/>
      <c r="AF424" s="179"/>
      <c r="AG424" s="181"/>
      <c r="AH424" s="181"/>
      <c r="AI424" s="181"/>
      <c r="AJ424" s="181"/>
      <c r="AK424" s="181"/>
      <c r="AL424" s="181"/>
      <c r="AM424" s="181"/>
      <c r="AN424" s="181"/>
      <c r="AO424" s="181"/>
      <c r="AP424" s="181"/>
      <c r="AQ424" s="181"/>
      <c r="AR424" s="181"/>
      <c r="AS424" s="181"/>
    </row>
    <row r="425" ht="15.75" customHeight="1">
      <c r="A425" s="178"/>
      <c r="B425" s="166"/>
      <c r="C425" s="179"/>
      <c r="D425" s="179"/>
      <c r="E425" s="180"/>
      <c r="F425" s="181"/>
      <c r="G425" s="180"/>
      <c r="H425" s="181"/>
      <c r="I425" s="180"/>
      <c r="J425" s="181"/>
      <c r="K425" s="180"/>
      <c r="L425" s="181"/>
      <c r="M425" s="180"/>
      <c r="N425" s="181"/>
      <c r="O425" s="180"/>
      <c r="P425" s="181"/>
      <c r="Q425" s="180"/>
      <c r="R425" s="181"/>
      <c r="S425" s="180"/>
      <c r="T425" s="181"/>
      <c r="U425" s="180"/>
      <c r="V425" s="181"/>
      <c r="W425" s="180"/>
      <c r="X425" s="181"/>
      <c r="Y425" s="180"/>
      <c r="Z425" s="181"/>
      <c r="AA425" s="180"/>
      <c r="AB425" s="181"/>
      <c r="AC425" s="180"/>
      <c r="AD425" s="181"/>
      <c r="AE425" s="166"/>
      <c r="AF425" s="179"/>
      <c r="AG425" s="181"/>
      <c r="AH425" s="181"/>
      <c r="AI425" s="181"/>
      <c r="AJ425" s="181"/>
      <c r="AK425" s="181"/>
      <c r="AL425" s="181"/>
      <c r="AM425" s="181"/>
      <c r="AN425" s="181"/>
      <c r="AO425" s="181"/>
      <c r="AP425" s="181"/>
      <c r="AQ425" s="181"/>
      <c r="AR425" s="181"/>
      <c r="AS425" s="181"/>
    </row>
    <row r="426" ht="15.75" customHeight="1">
      <c r="A426" s="178"/>
      <c r="B426" s="166"/>
      <c r="C426" s="179"/>
      <c r="D426" s="179"/>
      <c r="E426" s="180"/>
      <c r="F426" s="181"/>
      <c r="G426" s="180"/>
      <c r="H426" s="181"/>
      <c r="I426" s="180"/>
      <c r="J426" s="181"/>
      <c r="K426" s="180"/>
      <c r="L426" s="181"/>
      <c r="M426" s="180"/>
      <c r="N426" s="181"/>
      <c r="O426" s="180"/>
      <c r="P426" s="181"/>
      <c r="Q426" s="180"/>
      <c r="R426" s="181"/>
      <c r="S426" s="180"/>
      <c r="T426" s="181"/>
      <c r="U426" s="180"/>
      <c r="V426" s="181"/>
      <c r="W426" s="180"/>
      <c r="X426" s="181"/>
      <c r="Y426" s="180"/>
      <c r="Z426" s="181"/>
      <c r="AA426" s="180"/>
      <c r="AB426" s="181"/>
      <c r="AC426" s="180"/>
      <c r="AD426" s="181"/>
      <c r="AE426" s="166"/>
      <c r="AF426" s="179"/>
      <c r="AG426" s="181"/>
      <c r="AH426" s="181"/>
      <c r="AI426" s="181"/>
      <c r="AJ426" s="181"/>
      <c r="AK426" s="181"/>
      <c r="AL426" s="181"/>
      <c r="AM426" s="181"/>
      <c r="AN426" s="181"/>
      <c r="AO426" s="181"/>
      <c r="AP426" s="181"/>
      <c r="AQ426" s="181"/>
      <c r="AR426" s="181"/>
      <c r="AS426" s="181"/>
    </row>
    <row r="427" ht="15.75" customHeight="1">
      <c r="A427" s="178"/>
      <c r="B427" s="166"/>
      <c r="C427" s="179"/>
      <c r="D427" s="179"/>
      <c r="E427" s="180"/>
      <c r="F427" s="181"/>
      <c r="G427" s="180"/>
      <c r="H427" s="181"/>
      <c r="I427" s="180"/>
      <c r="J427" s="181"/>
      <c r="K427" s="180"/>
      <c r="L427" s="181"/>
      <c r="M427" s="180"/>
      <c r="N427" s="181"/>
      <c r="O427" s="180"/>
      <c r="P427" s="181"/>
      <c r="Q427" s="180"/>
      <c r="R427" s="181"/>
      <c r="S427" s="180"/>
      <c r="T427" s="181"/>
      <c r="U427" s="180"/>
      <c r="V427" s="181"/>
      <c r="W427" s="180"/>
      <c r="X427" s="181"/>
      <c r="Y427" s="180"/>
      <c r="Z427" s="181"/>
      <c r="AA427" s="180"/>
      <c r="AB427" s="181"/>
      <c r="AC427" s="180"/>
      <c r="AD427" s="181"/>
      <c r="AE427" s="166"/>
      <c r="AF427" s="179"/>
      <c r="AG427" s="181"/>
      <c r="AH427" s="181"/>
      <c r="AI427" s="181"/>
      <c r="AJ427" s="181"/>
      <c r="AK427" s="181"/>
      <c r="AL427" s="181"/>
      <c r="AM427" s="181"/>
      <c r="AN427" s="181"/>
      <c r="AO427" s="181"/>
      <c r="AP427" s="181"/>
      <c r="AQ427" s="181"/>
      <c r="AR427" s="181"/>
      <c r="AS427" s="181"/>
    </row>
    <row r="428" ht="15.75" customHeight="1">
      <c r="A428" s="178"/>
      <c r="B428" s="166"/>
      <c r="C428" s="179"/>
      <c r="D428" s="179"/>
      <c r="E428" s="180"/>
      <c r="F428" s="181"/>
      <c r="G428" s="180"/>
      <c r="H428" s="181"/>
      <c r="I428" s="180"/>
      <c r="J428" s="181"/>
      <c r="K428" s="180"/>
      <c r="L428" s="181"/>
      <c r="M428" s="180"/>
      <c r="N428" s="181"/>
      <c r="O428" s="180"/>
      <c r="P428" s="181"/>
      <c r="Q428" s="180"/>
      <c r="R428" s="181"/>
      <c r="S428" s="180"/>
      <c r="T428" s="181"/>
      <c r="U428" s="180"/>
      <c r="V428" s="181"/>
      <c r="W428" s="180"/>
      <c r="X428" s="181"/>
      <c r="Y428" s="180"/>
      <c r="Z428" s="181"/>
      <c r="AA428" s="180"/>
      <c r="AB428" s="181"/>
      <c r="AC428" s="180"/>
      <c r="AD428" s="181"/>
      <c r="AE428" s="166"/>
      <c r="AF428" s="179"/>
      <c r="AG428" s="181"/>
      <c r="AH428" s="181"/>
      <c r="AI428" s="181"/>
      <c r="AJ428" s="181"/>
      <c r="AK428" s="181"/>
      <c r="AL428" s="181"/>
      <c r="AM428" s="181"/>
      <c r="AN428" s="181"/>
      <c r="AO428" s="181"/>
      <c r="AP428" s="181"/>
      <c r="AQ428" s="181"/>
      <c r="AR428" s="181"/>
      <c r="AS428" s="181"/>
    </row>
    <row r="429" ht="15.75" customHeight="1">
      <c r="A429" s="178"/>
      <c r="B429" s="166"/>
      <c r="C429" s="179"/>
      <c r="D429" s="179"/>
      <c r="E429" s="180"/>
      <c r="F429" s="181"/>
      <c r="G429" s="180"/>
      <c r="H429" s="181"/>
      <c r="I429" s="180"/>
      <c r="J429" s="181"/>
      <c r="K429" s="180"/>
      <c r="L429" s="181"/>
      <c r="M429" s="180"/>
      <c r="N429" s="181"/>
      <c r="O429" s="180"/>
      <c r="P429" s="181"/>
      <c r="Q429" s="180"/>
      <c r="R429" s="181"/>
      <c r="S429" s="180"/>
      <c r="T429" s="181"/>
      <c r="U429" s="180"/>
      <c r="V429" s="181"/>
      <c r="W429" s="180"/>
      <c r="X429" s="181"/>
      <c r="Y429" s="180"/>
      <c r="Z429" s="181"/>
      <c r="AA429" s="180"/>
      <c r="AB429" s="181"/>
      <c r="AC429" s="180"/>
      <c r="AD429" s="181"/>
      <c r="AE429" s="166"/>
      <c r="AF429" s="179"/>
      <c r="AG429" s="181"/>
      <c r="AH429" s="181"/>
      <c r="AI429" s="181"/>
      <c r="AJ429" s="181"/>
      <c r="AK429" s="181"/>
      <c r="AL429" s="181"/>
      <c r="AM429" s="181"/>
      <c r="AN429" s="181"/>
      <c r="AO429" s="181"/>
      <c r="AP429" s="181"/>
      <c r="AQ429" s="181"/>
      <c r="AR429" s="181"/>
      <c r="AS429" s="181"/>
    </row>
    <row r="430" ht="15.75" customHeight="1">
      <c r="A430" s="178"/>
      <c r="B430" s="166"/>
      <c r="C430" s="179"/>
      <c r="D430" s="179"/>
      <c r="E430" s="180"/>
      <c r="F430" s="181"/>
      <c r="G430" s="180"/>
      <c r="H430" s="181"/>
      <c r="I430" s="180"/>
      <c r="J430" s="181"/>
      <c r="K430" s="180"/>
      <c r="L430" s="181"/>
      <c r="M430" s="180"/>
      <c r="N430" s="181"/>
      <c r="O430" s="180"/>
      <c r="P430" s="181"/>
      <c r="Q430" s="180"/>
      <c r="R430" s="181"/>
      <c r="S430" s="180"/>
      <c r="T430" s="181"/>
      <c r="U430" s="180"/>
      <c r="V430" s="181"/>
      <c r="W430" s="180"/>
      <c r="X430" s="181"/>
      <c r="Y430" s="180"/>
      <c r="Z430" s="181"/>
      <c r="AA430" s="180"/>
      <c r="AB430" s="181"/>
      <c r="AC430" s="180"/>
      <c r="AD430" s="181"/>
      <c r="AE430" s="166"/>
      <c r="AF430" s="179"/>
      <c r="AG430" s="181"/>
      <c r="AH430" s="181"/>
      <c r="AI430" s="181"/>
      <c r="AJ430" s="181"/>
      <c r="AK430" s="181"/>
      <c r="AL430" s="181"/>
      <c r="AM430" s="181"/>
      <c r="AN430" s="181"/>
      <c r="AO430" s="181"/>
      <c r="AP430" s="181"/>
      <c r="AQ430" s="181"/>
      <c r="AR430" s="181"/>
      <c r="AS430" s="181"/>
    </row>
    <row r="431" ht="15.75" customHeight="1">
      <c r="A431" s="178"/>
      <c r="B431" s="166"/>
      <c r="C431" s="179"/>
      <c r="D431" s="179"/>
      <c r="E431" s="180"/>
      <c r="F431" s="181"/>
      <c r="G431" s="180"/>
      <c r="H431" s="181"/>
      <c r="I431" s="180"/>
      <c r="J431" s="181"/>
      <c r="K431" s="180"/>
      <c r="L431" s="181"/>
      <c r="M431" s="180"/>
      <c r="N431" s="181"/>
      <c r="O431" s="180"/>
      <c r="P431" s="181"/>
      <c r="Q431" s="180"/>
      <c r="R431" s="181"/>
      <c r="S431" s="180"/>
      <c r="T431" s="181"/>
      <c r="U431" s="180"/>
      <c r="V431" s="181"/>
      <c r="W431" s="180"/>
      <c r="X431" s="181"/>
      <c r="Y431" s="180"/>
      <c r="Z431" s="181"/>
      <c r="AA431" s="180"/>
      <c r="AB431" s="181"/>
      <c r="AC431" s="180"/>
      <c r="AD431" s="181"/>
      <c r="AE431" s="166"/>
      <c r="AF431" s="179"/>
      <c r="AG431" s="181"/>
      <c r="AH431" s="181"/>
      <c r="AI431" s="181"/>
      <c r="AJ431" s="181"/>
      <c r="AK431" s="181"/>
      <c r="AL431" s="181"/>
      <c r="AM431" s="181"/>
      <c r="AN431" s="181"/>
      <c r="AO431" s="181"/>
      <c r="AP431" s="181"/>
      <c r="AQ431" s="181"/>
      <c r="AR431" s="181"/>
      <c r="AS431" s="181"/>
    </row>
    <row r="432" ht="15.75" customHeight="1">
      <c r="A432" s="178"/>
      <c r="B432" s="166"/>
      <c r="C432" s="179"/>
      <c r="D432" s="179"/>
      <c r="E432" s="180"/>
      <c r="F432" s="181"/>
      <c r="G432" s="180"/>
      <c r="H432" s="181"/>
      <c r="I432" s="180"/>
      <c r="J432" s="181"/>
      <c r="K432" s="180"/>
      <c r="L432" s="181"/>
      <c r="M432" s="180"/>
      <c r="N432" s="181"/>
      <c r="O432" s="180"/>
      <c r="P432" s="181"/>
      <c r="Q432" s="180"/>
      <c r="R432" s="181"/>
      <c r="S432" s="180"/>
      <c r="T432" s="181"/>
      <c r="U432" s="180"/>
      <c r="V432" s="181"/>
      <c r="W432" s="180"/>
      <c r="X432" s="181"/>
      <c r="Y432" s="180"/>
      <c r="Z432" s="181"/>
      <c r="AA432" s="180"/>
      <c r="AB432" s="181"/>
      <c r="AC432" s="180"/>
      <c r="AD432" s="181"/>
      <c r="AE432" s="166"/>
      <c r="AF432" s="179"/>
      <c r="AG432" s="181"/>
      <c r="AH432" s="181"/>
      <c r="AI432" s="181"/>
      <c r="AJ432" s="181"/>
      <c r="AK432" s="181"/>
      <c r="AL432" s="181"/>
      <c r="AM432" s="181"/>
      <c r="AN432" s="181"/>
      <c r="AO432" s="181"/>
      <c r="AP432" s="181"/>
      <c r="AQ432" s="181"/>
      <c r="AR432" s="181"/>
      <c r="AS432" s="181"/>
    </row>
    <row r="433" ht="15.75" customHeight="1">
      <c r="A433" s="178"/>
      <c r="B433" s="166"/>
      <c r="C433" s="179"/>
      <c r="D433" s="179"/>
      <c r="E433" s="180"/>
      <c r="F433" s="181"/>
      <c r="G433" s="180"/>
      <c r="H433" s="181"/>
      <c r="I433" s="180"/>
      <c r="J433" s="181"/>
      <c r="K433" s="180"/>
      <c r="L433" s="181"/>
      <c r="M433" s="180"/>
      <c r="N433" s="181"/>
      <c r="O433" s="180"/>
      <c r="P433" s="181"/>
      <c r="Q433" s="180"/>
      <c r="R433" s="181"/>
      <c r="S433" s="180"/>
      <c r="T433" s="181"/>
      <c r="U433" s="180"/>
      <c r="V433" s="181"/>
      <c r="W433" s="180"/>
      <c r="X433" s="181"/>
      <c r="Y433" s="180"/>
      <c r="Z433" s="181"/>
      <c r="AA433" s="180"/>
      <c r="AB433" s="181"/>
      <c r="AC433" s="180"/>
      <c r="AD433" s="181"/>
      <c r="AE433" s="166"/>
      <c r="AF433" s="179"/>
      <c r="AG433" s="181"/>
      <c r="AH433" s="181"/>
      <c r="AI433" s="181"/>
      <c r="AJ433" s="181"/>
      <c r="AK433" s="181"/>
      <c r="AL433" s="181"/>
      <c r="AM433" s="181"/>
      <c r="AN433" s="181"/>
      <c r="AO433" s="181"/>
      <c r="AP433" s="181"/>
      <c r="AQ433" s="181"/>
      <c r="AR433" s="181"/>
      <c r="AS433" s="181"/>
    </row>
    <row r="434" ht="15.75" customHeight="1">
      <c r="A434" s="178"/>
      <c r="B434" s="166"/>
      <c r="C434" s="179"/>
      <c r="D434" s="179"/>
      <c r="E434" s="180"/>
      <c r="F434" s="181"/>
      <c r="G434" s="180"/>
      <c r="H434" s="181"/>
      <c r="I434" s="180"/>
      <c r="J434" s="181"/>
      <c r="K434" s="180"/>
      <c r="L434" s="181"/>
      <c r="M434" s="180"/>
      <c r="N434" s="181"/>
      <c r="O434" s="180"/>
      <c r="P434" s="181"/>
      <c r="Q434" s="180"/>
      <c r="R434" s="181"/>
      <c r="S434" s="180"/>
      <c r="T434" s="181"/>
      <c r="U434" s="180"/>
      <c r="V434" s="181"/>
      <c r="W434" s="180"/>
      <c r="X434" s="181"/>
      <c r="Y434" s="180"/>
      <c r="Z434" s="181"/>
      <c r="AA434" s="180"/>
      <c r="AB434" s="181"/>
      <c r="AC434" s="180"/>
      <c r="AD434" s="181"/>
      <c r="AE434" s="166"/>
      <c r="AF434" s="179"/>
      <c r="AG434" s="181"/>
      <c r="AH434" s="181"/>
      <c r="AI434" s="181"/>
      <c r="AJ434" s="181"/>
      <c r="AK434" s="181"/>
      <c r="AL434" s="181"/>
      <c r="AM434" s="181"/>
      <c r="AN434" s="181"/>
      <c r="AO434" s="181"/>
      <c r="AP434" s="181"/>
      <c r="AQ434" s="181"/>
      <c r="AR434" s="181"/>
      <c r="AS434" s="181"/>
    </row>
    <row r="435" ht="15.75" customHeight="1">
      <c r="A435" s="178"/>
      <c r="B435" s="166"/>
      <c r="C435" s="179"/>
      <c r="D435" s="179"/>
      <c r="E435" s="180"/>
      <c r="F435" s="181"/>
      <c r="G435" s="180"/>
      <c r="H435" s="181"/>
      <c r="I435" s="180"/>
      <c r="J435" s="181"/>
      <c r="K435" s="180"/>
      <c r="L435" s="181"/>
      <c r="M435" s="180"/>
      <c r="N435" s="181"/>
      <c r="O435" s="180"/>
      <c r="P435" s="181"/>
      <c r="Q435" s="180"/>
      <c r="R435" s="181"/>
      <c r="S435" s="180"/>
      <c r="T435" s="181"/>
      <c r="U435" s="180"/>
      <c r="V435" s="181"/>
      <c r="W435" s="180"/>
      <c r="X435" s="181"/>
      <c r="Y435" s="180"/>
      <c r="Z435" s="181"/>
      <c r="AA435" s="180"/>
      <c r="AB435" s="181"/>
      <c r="AC435" s="180"/>
      <c r="AD435" s="181"/>
      <c r="AE435" s="166"/>
      <c r="AF435" s="179"/>
      <c r="AG435" s="181"/>
      <c r="AH435" s="181"/>
      <c r="AI435" s="181"/>
      <c r="AJ435" s="181"/>
      <c r="AK435" s="181"/>
      <c r="AL435" s="181"/>
      <c r="AM435" s="181"/>
      <c r="AN435" s="181"/>
      <c r="AO435" s="181"/>
      <c r="AP435" s="181"/>
      <c r="AQ435" s="181"/>
      <c r="AR435" s="181"/>
      <c r="AS435" s="181"/>
    </row>
    <row r="436" ht="15.75" customHeight="1">
      <c r="A436" s="178"/>
      <c r="B436" s="166"/>
      <c r="C436" s="179"/>
      <c r="D436" s="179"/>
      <c r="E436" s="180"/>
      <c r="F436" s="181"/>
      <c r="G436" s="180"/>
      <c r="H436" s="181"/>
      <c r="I436" s="180"/>
      <c r="J436" s="181"/>
      <c r="K436" s="180"/>
      <c r="L436" s="181"/>
      <c r="M436" s="180"/>
      <c r="N436" s="181"/>
      <c r="O436" s="180"/>
      <c r="P436" s="181"/>
      <c r="Q436" s="180"/>
      <c r="R436" s="181"/>
      <c r="S436" s="180"/>
      <c r="T436" s="181"/>
      <c r="U436" s="180"/>
      <c r="V436" s="181"/>
      <c r="W436" s="180"/>
      <c r="X436" s="181"/>
      <c r="Y436" s="180"/>
      <c r="Z436" s="181"/>
      <c r="AA436" s="180"/>
      <c r="AB436" s="181"/>
      <c r="AC436" s="180"/>
      <c r="AD436" s="181"/>
      <c r="AE436" s="166"/>
      <c r="AF436" s="179"/>
      <c r="AG436" s="181"/>
      <c r="AH436" s="181"/>
      <c r="AI436" s="181"/>
      <c r="AJ436" s="181"/>
      <c r="AK436" s="181"/>
      <c r="AL436" s="181"/>
      <c r="AM436" s="181"/>
      <c r="AN436" s="181"/>
      <c r="AO436" s="181"/>
      <c r="AP436" s="181"/>
      <c r="AQ436" s="181"/>
      <c r="AR436" s="181"/>
      <c r="AS436" s="181"/>
    </row>
    <row r="437" ht="15.75" customHeight="1">
      <c r="A437" s="178"/>
      <c r="B437" s="166"/>
      <c r="C437" s="179"/>
      <c r="D437" s="179"/>
      <c r="E437" s="180"/>
      <c r="F437" s="181"/>
      <c r="G437" s="180"/>
      <c r="H437" s="181"/>
      <c r="I437" s="180"/>
      <c r="J437" s="181"/>
      <c r="K437" s="180"/>
      <c r="L437" s="181"/>
      <c r="M437" s="180"/>
      <c r="N437" s="181"/>
      <c r="O437" s="180"/>
      <c r="P437" s="181"/>
      <c r="Q437" s="180"/>
      <c r="R437" s="181"/>
      <c r="S437" s="180"/>
      <c r="T437" s="181"/>
      <c r="U437" s="180"/>
      <c r="V437" s="181"/>
      <c r="W437" s="180"/>
      <c r="X437" s="181"/>
      <c r="Y437" s="180"/>
      <c r="Z437" s="181"/>
      <c r="AA437" s="180"/>
      <c r="AB437" s="181"/>
      <c r="AC437" s="180"/>
      <c r="AD437" s="181"/>
      <c r="AE437" s="166"/>
      <c r="AF437" s="179"/>
      <c r="AG437" s="181"/>
      <c r="AH437" s="181"/>
      <c r="AI437" s="181"/>
      <c r="AJ437" s="181"/>
      <c r="AK437" s="181"/>
      <c r="AL437" s="181"/>
      <c r="AM437" s="181"/>
      <c r="AN437" s="181"/>
      <c r="AO437" s="181"/>
      <c r="AP437" s="181"/>
      <c r="AQ437" s="181"/>
      <c r="AR437" s="181"/>
      <c r="AS437" s="181"/>
    </row>
    <row r="438" ht="15.75" customHeight="1">
      <c r="A438" s="178"/>
      <c r="B438" s="166"/>
      <c r="C438" s="179"/>
      <c r="D438" s="179"/>
      <c r="E438" s="180"/>
      <c r="F438" s="181"/>
      <c r="G438" s="180"/>
      <c r="H438" s="181"/>
      <c r="I438" s="180"/>
      <c r="J438" s="181"/>
      <c r="K438" s="180"/>
      <c r="L438" s="181"/>
      <c r="M438" s="180"/>
      <c r="N438" s="181"/>
      <c r="O438" s="180"/>
      <c r="P438" s="181"/>
      <c r="Q438" s="180"/>
      <c r="R438" s="181"/>
      <c r="S438" s="180"/>
      <c r="T438" s="181"/>
      <c r="U438" s="180"/>
      <c r="V438" s="181"/>
      <c r="W438" s="180"/>
      <c r="X438" s="181"/>
      <c r="Y438" s="180"/>
      <c r="Z438" s="181"/>
      <c r="AA438" s="180"/>
      <c r="AB438" s="181"/>
      <c r="AC438" s="180"/>
      <c r="AD438" s="181"/>
      <c r="AE438" s="166"/>
      <c r="AF438" s="179"/>
      <c r="AG438" s="181"/>
      <c r="AH438" s="181"/>
      <c r="AI438" s="181"/>
      <c r="AJ438" s="181"/>
      <c r="AK438" s="181"/>
      <c r="AL438" s="181"/>
      <c r="AM438" s="181"/>
      <c r="AN438" s="181"/>
      <c r="AO438" s="181"/>
      <c r="AP438" s="181"/>
      <c r="AQ438" s="181"/>
      <c r="AR438" s="181"/>
      <c r="AS438" s="181"/>
    </row>
    <row r="439" ht="15.75" customHeight="1">
      <c r="A439" s="178"/>
      <c r="B439" s="166"/>
      <c r="C439" s="179"/>
      <c r="D439" s="179"/>
      <c r="E439" s="180"/>
      <c r="F439" s="181"/>
      <c r="G439" s="180"/>
      <c r="H439" s="181"/>
      <c r="I439" s="180"/>
      <c r="J439" s="181"/>
      <c r="K439" s="180"/>
      <c r="L439" s="181"/>
      <c r="M439" s="180"/>
      <c r="N439" s="181"/>
      <c r="O439" s="180"/>
      <c r="P439" s="181"/>
      <c r="Q439" s="180"/>
      <c r="R439" s="181"/>
      <c r="S439" s="180"/>
      <c r="T439" s="181"/>
      <c r="U439" s="180"/>
      <c r="V439" s="181"/>
      <c r="W439" s="180"/>
      <c r="X439" s="181"/>
      <c r="Y439" s="180"/>
      <c r="Z439" s="181"/>
      <c r="AA439" s="180"/>
      <c r="AB439" s="181"/>
      <c r="AC439" s="180"/>
      <c r="AD439" s="181"/>
      <c r="AE439" s="166"/>
      <c r="AF439" s="179"/>
      <c r="AG439" s="181"/>
      <c r="AH439" s="181"/>
      <c r="AI439" s="181"/>
      <c r="AJ439" s="181"/>
      <c r="AK439" s="181"/>
      <c r="AL439" s="181"/>
      <c r="AM439" s="181"/>
      <c r="AN439" s="181"/>
      <c r="AO439" s="181"/>
      <c r="AP439" s="181"/>
      <c r="AQ439" s="181"/>
      <c r="AR439" s="181"/>
      <c r="AS439" s="181"/>
    </row>
    <row r="440" ht="15.75" customHeight="1">
      <c r="A440" s="178"/>
      <c r="B440" s="166"/>
      <c r="C440" s="179"/>
      <c r="D440" s="179"/>
      <c r="E440" s="180"/>
      <c r="F440" s="181"/>
      <c r="G440" s="180"/>
      <c r="H440" s="181"/>
      <c r="I440" s="180"/>
      <c r="J440" s="181"/>
      <c r="K440" s="180"/>
      <c r="L440" s="181"/>
      <c r="M440" s="180"/>
      <c r="N440" s="181"/>
      <c r="O440" s="180"/>
      <c r="P440" s="181"/>
      <c r="Q440" s="180"/>
      <c r="R440" s="181"/>
      <c r="S440" s="180"/>
      <c r="T440" s="181"/>
      <c r="U440" s="180"/>
      <c r="V440" s="181"/>
      <c r="W440" s="180"/>
      <c r="X440" s="181"/>
      <c r="Y440" s="180"/>
      <c r="Z440" s="181"/>
      <c r="AA440" s="180"/>
      <c r="AB440" s="181"/>
      <c r="AC440" s="180"/>
      <c r="AD440" s="181"/>
      <c r="AE440" s="166"/>
      <c r="AF440" s="179"/>
      <c r="AG440" s="181"/>
      <c r="AH440" s="181"/>
      <c r="AI440" s="181"/>
      <c r="AJ440" s="181"/>
      <c r="AK440" s="181"/>
      <c r="AL440" s="181"/>
      <c r="AM440" s="181"/>
      <c r="AN440" s="181"/>
      <c r="AO440" s="181"/>
      <c r="AP440" s="181"/>
      <c r="AQ440" s="181"/>
      <c r="AR440" s="181"/>
      <c r="AS440" s="181"/>
    </row>
    <row r="441" ht="15.75" customHeight="1">
      <c r="A441" s="178"/>
      <c r="B441" s="166"/>
      <c r="C441" s="179"/>
      <c r="D441" s="179"/>
      <c r="E441" s="180"/>
      <c r="F441" s="181"/>
      <c r="G441" s="180"/>
      <c r="H441" s="181"/>
      <c r="I441" s="180"/>
      <c r="J441" s="181"/>
      <c r="K441" s="180"/>
      <c r="L441" s="181"/>
      <c r="M441" s="180"/>
      <c r="N441" s="181"/>
      <c r="O441" s="180"/>
      <c r="P441" s="181"/>
      <c r="Q441" s="180"/>
      <c r="R441" s="181"/>
      <c r="S441" s="180"/>
      <c r="T441" s="181"/>
      <c r="U441" s="180"/>
      <c r="V441" s="181"/>
      <c r="W441" s="180"/>
      <c r="X441" s="181"/>
      <c r="Y441" s="180"/>
      <c r="Z441" s="181"/>
      <c r="AA441" s="180"/>
      <c r="AB441" s="181"/>
      <c r="AC441" s="180"/>
      <c r="AD441" s="181"/>
      <c r="AE441" s="166"/>
      <c r="AF441" s="179"/>
      <c r="AG441" s="181"/>
      <c r="AH441" s="181"/>
      <c r="AI441" s="181"/>
      <c r="AJ441" s="181"/>
      <c r="AK441" s="181"/>
      <c r="AL441" s="181"/>
      <c r="AM441" s="181"/>
      <c r="AN441" s="181"/>
      <c r="AO441" s="181"/>
      <c r="AP441" s="181"/>
      <c r="AQ441" s="181"/>
      <c r="AR441" s="181"/>
      <c r="AS441" s="181"/>
    </row>
    <row r="442" ht="15.75" customHeight="1">
      <c r="A442" s="178"/>
      <c r="B442" s="166"/>
      <c r="C442" s="179"/>
      <c r="D442" s="179"/>
      <c r="E442" s="180"/>
      <c r="F442" s="181"/>
      <c r="G442" s="180"/>
      <c r="H442" s="181"/>
      <c r="I442" s="180"/>
      <c r="J442" s="181"/>
      <c r="K442" s="180"/>
      <c r="L442" s="181"/>
      <c r="M442" s="180"/>
      <c r="N442" s="181"/>
      <c r="O442" s="180"/>
      <c r="P442" s="181"/>
      <c r="Q442" s="180"/>
      <c r="R442" s="181"/>
      <c r="S442" s="180"/>
      <c r="T442" s="181"/>
      <c r="U442" s="180"/>
      <c r="V442" s="181"/>
      <c r="W442" s="180"/>
      <c r="X442" s="181"/>
      <c r="Y442" s="180"/>
      <c r="Z442" s="181"/>
      <c r="AA442" s="180"/>
      <c r="AB442" s="181"/>
      <c r="AC442" s="180"/>
      <c r="AD442" s="181"/>
      <c r="AE442" s="166"/>
      <c r="AF442" s="179"/>
      <c r="AG442" s="181"/>
      <c r="AH442" s="181"/>
      <c r="AI442" s="181"/>
      <c r="AJ442" s="181"/>
      <c r="AK442" s="181"/>
      <c r="AL442" s="181"/>
      <c r="AM442" s="181"/>
      <c r="AN442" s="181"/>
      <c r="AO442" s="181"/>
      <c r="AP442" s="181"/>
      <c r="AQ442" s="181"/>
      <c r="AR442" s="181"/>
      <c r="AS442" s="181"/>
    </row>
    <row r="443" ht="15.75" customHeight="1">
      <c r="A443" s="178"/>
      <c r="B443" s="166"/>
      <c r="C443" s="179"/>
      <c r="D443" s="179"/>
      <c r="E443" s="180"/>
      <c r="F443" s="181"/>
      <c r="G443" s="180"/>
      <c r="H443" s="181"/>
      <c r="I443" s="180"/>
      <c r="J443" s="181"/>
      <c r="K443" s="180"/>
      <c r="L443" s="181"/>
      <c r="M443" s="180"/>
      <c r="N443" s="181"/>
      <c r="O443" s="180"/>
      <c r="P443" s="181"/>
      <c r="Q443" s="180"/>
      <c r="R443" s="181"/>
      <c r="S443" s="180"/>
      <c r="T443" s="181"/>
      <c r="U443" s="180"/>
      <c r="V443" s="181"/>
      <c r="W443" s="180"/>
      <c r="X443" s="181"/>
      <c r="Y443" s="180"/>
      <c r="Z443" s="181"/>
      <c r="AA443" s="180"/>
      <c r="AB443" s="181"/>
      <c r="AC443" s="180"/>
      <c r="AD443" s="181"/>
      <c r="AE443" s="166"/>
      <c r="AF443" s="179"/>
      <c r="AG443" s="181"/>
      <c r="AH443" s="181"/>
      <c r="AI443" s="181"/>
      <c r="AJ443" s="181"/>
      <c r="AK443" s="181"/>
      <c r="AL443" s="181"/>
      <c r="AM443" s="181"/>
      <c r="AN443" s="181"/>
      <c r="AO443" s="181"/>
      <c r="AP443" s="181"/>
      <c r="AQ443" s="181"/>
      <c r="AR443" s="181"/>
      <c r="AS443" s="181"/>
    </row>
    <row r="444" ht="15.75" customHeight="1">
      <c r="A444" s="178"/>
      <c r="B444" s="166"/>
      <c r="C444" s="179"/>
      <c r="D444" s="179"/>
      <c r="E444" s="180"/>
      <c r="F444" s="181"/>
      <c r="G444" s="180"/>
      <c r="H444" s="181"/>
      <c r="I444" s="180"/>
      <c r="J444" s="181"/>
      <c r="K444" s="180"/>
      <c r="L444" s="181"/>
      <c r="M444" s="180"/>
      <c r="N444" s="181"/>
      <c r="O444" s="180"/>
      <c r="P444" s="181"/>
      <c r="Q444" s="180"/>
      <c r="R444" s="181"/>
      <c r="S444" s="180"/>
      <c r="T444" s="181"/>
      <c r="U444" s="180"/>
      <c r="V444" s="181"/>
      <c r="W444" s="180"/>
      <c r="X444" s="181"/>
      <c r="Y444" s="180"/>
      <c r="Z444" s="181"/>
      <c r="AA444" s="180"/>
      <c r="AB444" s="181"/>
      <c r="AC444" s="180"/>
      <c r="AD444" s="181"/>
      <c r="AE444" s="166"/>
      <c r="AF444" s="179"/>
      <c r="AG444" s="181"/>
      <c r="AH444" s="181"/>
      <c r="AI444" s="181"/>
      <c r="AJ444" s="181"/>
      <c r="AK444" s="181"/>
      <c r="AL444" s="181"/>
      <c r="AM444" s="181"/>
      <c r="AN444" s="181"/>
      <c r="AO444" s="181"/>
      <c r="AP444" s="181"/>
      <c r="AQ444" s="181"/>
      <c r="AR444" s="181"/>
      <c r="AS444" s="181"/>
    </row>
    <row r="445" ht="15.75" customHeight="1">
      <c r="A445" s="178"/>
      <c r="B445" s="166"/>
      <c r="C445" s="179"/>
      <c r="D445" s="179"/>
      <c r="E445" s="180"/>
      <c r="F445" s="181"/>
      <c r="G445" s="180"/>
      <c r="H445" s="181"/>
      <c r="I445" s="180"/>
      <c r="J445" s="181"/>
      <c r="K445" s="180"/>
      <c r="L445" s="181"/>
      <c r="M445" s="180"/>
      <c r="N445" s="181"/>
      <c r="O445" s="180"/>
      <c r="P445" s="181"/>
      <c r="Q445" s="180"/>
      <c r="R445" s="181"/>
      <c r="S445" s="180"/>
      <c r="T445" s="181"/>
      <c r="U445" s="180"/>
      <c r="V445" s="181"/>
      <c r="W445" s="180"/>
      <c r="X445" s="181"/>
      <c r="Y445" s="180"/>
      <c r="Z445" s="181"/>
      <c r="AA445" s="180"/>
      <c r="AB445" s="181"/>
      <c r="AC445" s="180"/>
      <c r="AD445" s="181"/>
      <c r="AE445" s="166"/>
      <c r="AF445" s="179"/>
      <c r="AG445" s="181"/>
      <c r="AH445" s="181"/>
      <c r="AI445" s="181"/>
      <c r="AJ445" s="181"/>
      <c r="AK445" s="181"/>
      <c r="AL445" s="181"/>
      <c r="AM445" s="181"/>
      <c r="AN445" s="181"/>
      <c r="AO445" s="181"/>
      <c r="AP445" s="181"/>
      <c r="AQ445" s="181"/>
      <c r="AR445" s="181"/>
      <c r="AS445" s="181"/>
    </row>
    <row r="446" ht="15.75" customHeight="1">
      <c r="A446" s="178"/>
      <c r="B446" s="166"/>
      <c r="C446" s="179"/>
      <c r="D446" s="179"/>
      <c r="E446" s="180"/>
      <c r="F446" s="181"/>
      <c r="G446" s="180"/>
      <c r="H446" s="181"/>
      <c r="I446" s="180"/>
      <c r="J446" s="181"/>
      <c r="K446" s="180"/>
      <c r="L446" s="181"/>
      <c r="M446" s="180"/>
      <c r="N446" s="181"/>
      <c r="O446" s="180"/>
      <c r="P446" s="181"/>
      <c r="Q446" s="180"/>
      <c r="R446" s="181"/>
      <c r="S446" s="180"/>
      <c r="T446" s="181"/>
      <c r="U446" s="180"/>
      <c r="V446" s="181"/>
      <c r="W446" s="180"/>
      <c r="X446" s="181"/>
      <c r="Y446" s="180"/>
      <c r="Z446" s="181"/>
      <c r="AA446" s="180"/>
      <c r="AB446" s="181"/>
      <c r="AC446" s="180"/>
      <c r="AD446" s="181"/>
      <c r="AE446" s="166"/>
      <c r="AF446" s="179"/>
      <c r="AG446" s="181"/>
      <c r="AH446" s="181"/>
      <c r="AI446" s="181"/>
      <c r="AJ446" s="181"/>
      <c r="AK446" s="181"/>
      <c r="AL446" s="181"/>
      <c r="AM446" s="181"/>
      <c r="AN446" s="181"/>
      <c r="AO446" s="181"/>
      <c r="AP446" s="181"/>
      <c r="AQ446" s="181"/>
      <c r="AR446" s="181"/>
      <c r="AS446" s="181"/>
    </row>
    <row r="447" ht="15.75" customHeight="1">
      <c r="A447" s="178"/>
      <c r="B447" s="166"/>
      <c r="C447" s="179"/>
      <c r="D447" s="179"/>
      <c r="E447" s="180"/>
      <c r="F447" s="181"/>
      <c r="G447" s="180"/>
      <c r="H447" s="181"/>
      <c r="I447" s="180"/>
      <c r="J447" s="181"/>
      <c r="K447" s="180"/>
      <c r="L447" s="181"/>
      <c r="M447" s="180"/>
      <c r="N447" s="181"/>
      <c r="O447" s="180"/>
      <c r="P447" s="181"/>
      <c r="Q447" s="180"/>
      <c r="R447" s="181"/>
      <c r="S447" s="180"/>
      <c r="T447" s="181"/>
      <c r="U447" s="180"/>
      <c r="V447" s="181"/>
      <c r="W447" s="180"/>
      <c r="X447" s="181"/>
      <c r="Y447" s="180"/>
      <c r="Z447" s="181"/>
      <c r="AA447" s="180"/>
      <c r="AB447" s="181"/>
      <c r="AC447" s="180"/>
      <c r="AD447" s="181"/>
      <c r="AE447" s="166"/>
      <c r="AF447" s="179"/>
      <c r="AG447" s="181"/>
      <c r="AH447" s="181"/>
      <c r="AI447" s="181"/>
      <c r="AJ447" s="181"/>
      <c r="AK447" s="181"/>
      <c r="AL447" s="181"/>
      <c r="AM447" s="181"/>
      <c r="AN447" s="181"/>
      <c r="AO447" s="181"/>
      <c r="AP447" s="181"/>
      <c r="AQ447" s="181"/>
      <c r="AR447" s="181"/>
      <c r="AS447" s="181"/>
    </row>
    <row r="448" ht="15.75" customHeight="1">
      <c r="A448" s="178"/>
      <c r="B448" s="166"/>
      <c r="C448" s="179"/>
      <c r="D448" s="179"/>
      <c r="E448" s="180"/>
      <c r="F448" s="181"/>
      <c r="G448" s="180"/>
      <c r="H448" s="181"/>
      <c r="I448" s="180"/>
      <c r="J448" s="181"/>
      <c r="K448" s="180"/>
      <c r="L448" s="181"/>
      <c r="M448" s="180"/>
      <c r="N448" s="181"/>
      <c r="O448" s="180"/>
      <c r="P448" s="181"/>
      <c r="Q448" s="180"/>
      <c r="R448" s="181"/>
      <c r="S448" s="180"/>
      <c r="T448" s="181"/>
      <c r="U448" s="180"/>
      <c r="V448" s="181"/>
      <c r="W448" s="180"/>
      <c r="X448" s="181"/>
      <c r="Y448" s="180"/>
      <c r="Z448" s="181"/>
      <c r="AA448" s="180"/>
      <c r="AB448" s="181"/>
      <c r="AC448" s="180"/>
      <c r="AD448" s="181"/>
      <c r="AE448" s="166"/>
      <c r="AF448" s="179"/>
      <c r="AG448" s="181"/>
      <c r="AH448" s="181"/>
      <c r="AI448" s="181"/>
      <c r="AJ448" s="181"/>
      <c r="AK448" s="181"/>
      <c r="AL448" s="181"/>
      <c r="AM448" s="181"/>
      <c r="AN448" s="181"/>
      <c r="AO448" s="181"/>
      <c r="AP448" s="181"/>
      <c r="AQ448" s="181"/>
      <c r="AR448" s="181"/>
      <c r="AS448" s="181"/>
    </row>
    <row r="449" ht="15.75" customHeight="1">
      <c r="A449" s="178"/>
      <c r="B449" s="166"/>
      <c r="C449" s="179"/>
      <c r="D449" s="179"/>
      <c r="E449" s="180"/>
      <c r="F449" s="181"/>
      <c r="G449" s="180"/>
      <c r="H449" s="181"/>
      <c r="I449" s="180"/>
      <c r="J449" s="181"/>
      <c r="K449" s="180"/>
      <c r="L449" s="181"/>
      <c r="M449" s="180"/>
      <c r="N449" s="181"/>
      <c r="O449" s="180"/>
      <c r="P449" s="181"/>
      <c r="Q449" s="180"/>
      <c r="R449" s="181"/>
      <c r="S449" s="180"/>
      <c r="T449" s="181"/>
      <c r="U449" s="180"/>
      <c r="V449" s="181"/>
      <c r="W449" s="180"/>
      <c r="X449" s="181"/>
      <c r="Y449" s="180"/>
      <c r="Z449" s="181"/>
      <c r="AA449" s="180"/>
      <c r="AB449" s="181"/>
      <c r="AC449" s="180"/>
      <c r="AD449" s="181"/>
      <c r="AE449" s="166"/>
      <c r="AF449" s="179"/>
      <c r="AG449" s="181"/>
      <c r="AH449" s="181"/>
      <c r="AI449" s="181"/>
      <c r="AJ449" s="181"/>
      <c r="AK449" s="181"/>
      <c r="AL449" s="181"/>
      <c r="AM449" s="181"/>
      <c r="AN449" s="181"/>
      <c r="AO449" s="181"/>
      <c r="AP449" s="181"/>
      <c r="AQ449" s="181"/>
      <c r="AR449" s="181"/>
      <c r="AS449" s="181"/>
    </row>
    <row r="450" ht="15.75" customHeight="1">
      <c r="A450" s="178"/>
      <c r="B450" s="166"/>
      <c r="C450" s="179"/>
      <c r="D450" s="179"/>
      <c r="E450" s="180"/>
      <c r="F450" s="181"/>
      <c r="G450" s="180"/>
      <c r="H450" s="181"/>
      <c r="I450" s="180"/>
      <c r="J450" s="181"/>
      <c r="K450" s="180"/>
      <c r="L450" s="181"/>
      <c r="M450" s="180"/>
      <c r="N450" s="181"/>
      <c r="O450" s="180"/>
      <c r="P450" s="181"/>
      <c r="Q450" s="180"/>
      <c r="R450" s="181"/>
      <c r="S450" s="180"/>
      <c r="T450" s="181"/>
      <c r="U450" s="180"/>
      <c r="V450" s="181"/>
      <c r="W450" s="180"/>
      <c r="X450" s="181"/>
      <c r="Y450" s="180"/>
      <c r="Z450" s="181"/>
      <c r="AA450" s="180"/>
      <c r="AB450" s="181"/>
      <c r="AC450" s="180"/>
      <c r="AD450" s="181"/>
      <c r="AE450" s="166"/>
      <c r="AF450" s="179"/>
      <c r="AG450" s="181"/>
      <c r="AH450" s="181"/>
      <c r="AI450" s="181"/>
      <c r="AJ450" s="181"/>
      <c r="AK450" s="181"/>
      <c r="AL450" s="181"/>
      <c r="AM450" s="181"/>
      <c r="AN450" s="181"/>
      <c r="AO450" s="181"/>
      <c r="AP450" s="181"/>
      <c r="AQ450" s="181"/>
      <c r="AR450" s="181"/>
      <c r="AS450" s="181"/>
    </row>
    <row r="451" ht="15.75" customHeight="1">
      <c r="A451" s="156"/>
      <c r="B451" s="166"/>
      <c r="C451" s="170"/>
      <c r="D451" s="170"/>
      <c r="E451" s="171"/>
      <c r="F451" s="172"/>
      <c r="G451" s="171"/>
      <c r="H451" s="172"/>
      <c r="I451" s="171"/>
      <c r="J451" s="172"/>
      <c r="K451" s="171"/>
      <c r="L451" s="172"/>
      <c r="M451" s="171"/>
      <c r="N451" s="172"/>
      <c r="O451" s="171"/>
      <c r="P451" s="172"/>
      <c r="Q451" s="171"/>
      <c r="R451" s="172"/>
      <c r="S451" s="171"/>
      <c r="T451" s="172"/>
      <c r="U451" s="171"/>
      <c r="V451" s="172"/>
      <c r="W451" s="171"/>
      <c r="X451" s="172"/>
      <c r="Y451" s="171"/>
      <c r="Z451" s="172"/>
      <c r="AA451" s="171"/>
      <c r="AB451" s="172"/>
      <c r="AC451" s="171"/>
      <c r="AD451" s="172"/>
      <c r="AE451" s="166"/>
      <c r="AF451" s="170"/>
      <c r="AG451" s="172"/>
      <c r="AH451" s="172"/>
      <c r="AI451" s="172"/>
      <c r="AJ451" s="172"/>
      <c r="AK451" s="172"/>
      <c r="AL451" s="172"/>
      <c r="AM451" s="172"/>
      <c r="AN451" s="172"/>
      <c r="AO451" s="172"/>
      <c r="AP451" s="172"/>
      <c r="AQ451" s="172"/>
      <c r="AR451" s="172"/>
      <c r="AS451" s="172"/>
    </row>
    <row r="452" ht="15.75" customHeight="1">
      <c r="A452" s="156"/>
      <c r="B452" s="156"/>
      <c r="C452" s="170"/>
      <c r="D452" s="170"/>
      <c r="E452" s="171"/>
      <c r="F452" s="172"/>
      <c r="G452" s="171"/>
      <c r="H452" s="172"/>
      <c r="I452" s="171"/>
      <c r="J452" s="172"/>
      <c r="K452" s="171"/>
      <c r="L452" s="172"/>
      <c r="M452" s="171"/>
      <c r="N452" s="172"/>
      <c r="O452" s="171"/>
      <c r="P452" s="172"/>
      <c r="Q452" s="171"/>
      <c r="R452" s="172"/>
      <c r="S452" s="171"/>
      <c r="T452" s="172"/>
      <c r="U452" s="171"/>
      <c r="V452" s="172"/>
      <c r="W452" s="171"/>
      <c r="X452" s="172"/>
      <c r="Y452" s="171"/>
      <c r="Z452" s="172"/>
      <c r="AA452" s="171"/>
      <c r="AB452" s="172"/>
      <c r="AC452" s="171"/>
      <c r="AD452" s="172"/>
      <c r="AE452" s="156"/>
      <c r="AF452" s="170"/>
      <c r="AG452" s="172"/>
      <c r="AH452" s="172"/>
      <c r="AI452" s="172"/>
      <c r="AJ452" s="172"/>
      <c r="AK452" s="172"/>
      <c r="AL452" s="172"/>
      <c r="AM452" s="172"/>
      <c r="AN452" s="172"/>
      <c r="AO452" s="172"/>
      <c r="AP452" s="172"/>
      <c r="AQ452" s="172"/>
      <c r="AR452" s="172"/>
      <c r="AS452" s="172"/>
    </row>
    <row r="453" ht="15.75" customHeight="1">
      <c r="A453" s="156"/>
      <c r="B453" s="156"/>
      <c r="C453" s="170"/>
      <c r="D453" s="170"/>
      <c r="E453" s="171"/>
      <c r="F453" s="172"/>
      <c r="G453" s="171"/>
      <c r="H453" s="172"/>
      <c r="I453" s="171"/>
      <c r="J453" s="172"/>
      <c r="K453" s="171"/>
      <c r="L453" s="172"/>
      <c r="M453" s="171"/>
      <c r="N453" s="172"/>
      <c r="O453" s="171"/>
      <c r="P453" s="172"/>
      <c r="Q453" s="171"/>
      <c r="R453" s="172"/>
      <c r="S453" s="171"/>
      <c r="T453" s="172"/>
      <c r="U453" s="171"/>
      <c r="V453" s="172"/>
      <c r="W453" s="171"/>
      <c r="X453" s="172"/>
      <c r="Y453" s="171"/>
      <c r="Z453" s="172"/>
      <c r="AA453" s="171"/>
      <c r="AB453" s="172"/>
      <c r="AC453" s="171"/>
      <c r="AD453" s="172"/>
      <c r="AE453" s="156"/>
      <c r="AF453" s="170"/>
      <c r="AG453" s="172"/>
      <c r="AH453" s="172"/>
      <c r="AI453" s="172"/>
      <c r="AJ453" s="172"/>
      <c r="AK453" s="172"/>
      <c r="AL453" s="172"/>
      <c r="AM453" s="172"/>
      <c r="AN453" s="172"/>
      <c r="AO453" s="172"/>
      <c r="AP453" s="172"/>
      <c r="AQ453" s="172"/>
      <c r="AR453" s="172"/>
      <c r="AS453" s="172"/>
    </row>
    <row r="454" ht="15.75" customHeight="1">
      <c r="A454" s="156"/>
      <c r="B454" s="156"/>
      <c r="C454" s="170"/>
      <c r="D454" s="170"/>
      <c r="E454" s="171"/>
      <c r="F454" s="172"/>
      <c r="G454" s="171"/>
      <c r="H454" s="172"/>
      <c r="I454" s="171"/>
      <c r="J454" s="172"/>
      <c r="K454" s="171"/>
      <c r="L454" s="172"/>
      <c r="M454" s="171"/>
      <c r="N454" s="172"/>
      <c r="O454" s="171"/>
      <c r="P454" s="172"/>
      <c r="Q454" s="171"/>
      <c r="R454" s="172"/>
      <c r="S454" s="171"/>
      <c r="T454" s="172"/>
      <c r="U454" s="171"/>
      <c r="V454" s="172"/>
      <c r="W454" s="171"/>
      <c r="X454" s="172"/>
      <c r="Y454" s="171"/>
      <c r="Z454" s="172"/>
      <c r="AA454" s="171"/>
      <c r="AB454" s="172"/>
      <c r="AC454" s="171"/>
      <c r="AD454" s="172"/>
      <c r="AE454" s="156"/>
      <c r="AF454" s="170"/>
      <c r="AG454" s="172"/>
      <c r="AH454" s="172"/>
      <c r="AI454" s="172"/>
      <c r="AJ454" s="172"/>
      <c r="AK454" s="172"/>
      <c r="AL454" s="172"/>
      <c r="AM454" s="172"/>
      <c r="AN454" s="172"/>
      <c r="AO454" s="172"/>
      <c r="AP454" s="172"/>
      <c r="AQ454" s="172"/>
      <c r="AR454" s="172"/>
      <c r="AS454" s="172"/>
    </row>
    <row r="455" ht="15.75" customHeight="1">
      <c r="A455" s="156"/>
      <c r="B455" s="156"/>
      <c r="C455" s="170"/>
      <c r="D455" s="170"/>
      <c r="E455" s="171"/>
      <c r="F455" s="172"/>
      <c r="G455" s="171"/>
      <c r="H455" s="172"/>
      <c r="I455" s="171"/>
      <c r="J455" s="172"/>
      <c r="K455" s="171"/>
      <c r="L455" s="172"/>
      <c r="M455" s="171"/>
      <c r="N455" s="172"/>
      <c r="O455" s="171"/>
      <c r="P455" s="172"/>
      <c r="Q455" s="171"/>
      <c r="R455" s="172"/>
      <c r="S455" s="171"/>
      <c r="T455" s="172"/>
      <c r="U455" s="171"/>
      <c r="V455" s="172"/>
      <c r="W455" s="171"/>
      <c r="X455" s="172"/>
      <c r="Y455" s="171"/>
      <c r="Z455" s="172"/>
      <c r="AA455" s="171"/>
      <c r="AB455" s="172"/>
      <c r="AC455" s="171"/>
      <c r="AD455" s="172"/>
      <c r="AE455" s="156"/>
      <c r="AF455" s="170"/>
      <c r="AG455" s="172"/>
      <c r="AH455" s="172"/>
      <c r="AI455" s="172"/>
      <c r="AJ455" s="172"/>
      <c r="AK455" s="172"/>
      <c r="AL455" s="172"/>
      <c r="AM455" s="172"/>
      <c r="AN455" s="172"/>
      <c r="AO455" s="172"/>
      <c r="AP455" s="172"/>
      <c r="AQ455" s="172"/>
      <c r="AR455" s="172"/>
      <c r="AS455" s="172"/>
    </row>
    <row r="456" ht="15.75" customHeight="1">
      <c r="A456" s="156"/>
      <c r="B456" s="156"/>
      <c r="C456" s="170"/>
      <c r="D456" s="170"/>
      <c r="E456" s="171"/>
      <c r="F456" s="172"/>
      <c r="G456" s="171"/>
      <c r="H456" s="172"/>
      <c r="I456" s="171"/>
      <c r="J456" s="172"/>
      <c r="K456" s="171"/>
      <c r="L456" s="172"/>
      <c r="M456" s="171"/>
      <c r="N456" s="172"/>
      <c r="O456" s="171"/>
      <c r="P456" s="172"/>
      <c r="Q456" s="171"/>
      <c r="R456" s="172"/>
      <c r="S456" s="171"/>
      <c r="T456" s="172"/>
      <c r="U456" s="171"/>
      <c r="V456" s="172"/>
      <c r="W456" s="171"/>
      <c r="X456" s="172"/>
      <c r="Y456" s="171"/>
      <c r="Z456" s="172"/>
      <c r="AA456" s="171"/>
      <c r="AB456" s="172"/>
      <c r="AC456" s="171"/>
      <c r="AD456" s="172"/>
      <c r="AE456" s="156"/>
      <c r="AF456" s="170"/>
      <c r="AG456" s="172"/>
      <c r="AH456" s="172"/>
      <c r="AI456" s="172"/>
      <c r="AJ456" s="172"/>
      <c r="AK456" s="172"/>
      <c r="AL456" s="172"/>
      <c r="AM456" s="172"/>
      <c r="AN456" s="172"/>
      <c r="AO456" s="172"/>
      <c r="AP456" s="172"/>
      <c r="AQ456" s="172"/>
      <c r="AR456" s="172"/>
      <c r="AS456" s="172"/>
    </row>
    <row r="457" ht="15.75" customHeight="1">
      <c r="A457" s="156"/>
      <c r="B457" s="156"/>
      <c r="C457" s="170"/>
      <c r="D457" s="170"/>
      <c r="E457" s="171"/>
      <c r="F457" s="172"/>
      <c r="G457" s="171"/>
      <c r="H457" s="172"/>
      <c r="I457" s="171"/>
      <c r="J457" s="172"/>
      <c r="K457" s="171"/>
      <c r="L457" s="172"/>
      <c r="M457" s="171"/>
      <c r="N457" s="172"/>
      <c r="O457" s="171"/>
      <c r="P457" s="172"/>
      <c r="Q457" s="171"/>
      <c r="R457" s="172"/>
      <c r="S457" s="171"/>
      <c r="T457" s="172"/>
      <c r="U457" s="171"/>
      <c r="V457" s="172"/>
      <c r="W457" s="171"/>
      <c r="X457" s="172"/>
      <c r="Y457" s="171"/>
      <c r="Z457" s="172"/>
      <c r="AA457" s="171"/>
      <c r="AB457" s="172"/>
      <c r="AC457" s="171"/>
      <c r="AD457" s="172"/>
      <c r="AE457" s="156"/>
      <c r="AF457" s="170"/>
      <c r="AG457" s="172"/>
      <c r="AH457" s="172"/>
      <c r="AI457" s="172"/>
      <c r="AJ457" s="172"/>
      <c r="AK457" s="172"/>
      <c r="AL457" s="172"/>
      <c r="AM457" s="172"/>
      <c r="AN457" s="172"/>
      <c r="AO457" s="172"/>
      <c r="AP457" s="172"/>
      <c r="AQ457" s="172"/>
      <c r="AR457" s="172"/>
      <c r="AS457" s="172"/>
    </row>
    <row r="458" ht="15.75" customHeight="1">
      <c r="A458" s="156"/>
      <c r="B458" s="156"/>
      <c r="C458" s="170"/>
      <c r="D458" s="170"/>
      <c r="E458" s="171"/>
      <c r="F458" s="172"/>
      <c r="G458" s="171"/>
      <c r="H458" s="172"/>
      <c r="I458" s="171"/>
      <c r="J458" s="172"/>
      <c r="K458" s="171"/>
      <c r="L458" s="172"/>
      <c r="M458" s="171"/>
      <c r="N458" s="172"/>
      <c r="O458" s="171"/>
      <c r="P458" s="172"/>
      <c r="Q458" s="171"/>
      <c r="R458" s="172"/>
      <c r="S458" s="171"/>
      <c r="T458" s="172"/>
      <c r="U458" s="171"/>
      <c r="V458" s="172"/>
      <c r="W458" s="171"/>
      <c r="X458" s="172"/>
      <c r="Y458" s="171"/>
      <c r="Z458" s="172"/>
      <c r="AA458" s="171"/>
      <c r="AB458" s="172"/>
      <c r="AC458" s="171"/>
      <c r="AD458" s="172"/>
      <c r="AE458" s="156"/>
      <c r="AF458" s="170"/>
      <c r="AG458" s="172"/>
      <c r="AH458" s="172"/>
      <c r="AI458" s="172"/>
      <c r="AJ458" s="172"/>
      <c r="AK458" s="172"/>
      <c r="AL458" s="172"/>
      <c r="AM458" s="172"/>
      <c r="AN458" s="172"/>
      <c r="AO458" s="172"/>
      <c r="AP458" s="172"/>
      <c r="AQ458" s="172"/>
      <c r="AR458" s="172"/>
      <c r="AS458" s="172"/>
    </row>
    <row r="459" ht="15.75" customHeight="1">
      <c r="A459" s="156"/>
      <c r="B459" s="156"/>
      <c r="C459" s="170"/>
      <c r="D459" s="170"/>
      <c r="E459" s="171"/>
      <c r="F459" s="172"/>
      <c r="G459" s="171"/>
      <c r="H459" s="172"/>
      <c r="I459" s="171"/>
      <c r="J459" s="172"/>
      <c r="K459" s="171"/>
      <c r="L459" s="172"/>
      <c r="M459" s="171"/>
      <c r="N459" s="172"/>
      <c r="O459" s="171"/>
      <c r="P459" s="172"/>
      <c r="Q459" s="171"/>
      <c r="R459" s="172"/>
      <c r="S459" s="171"/>
      <c r="T459" s="172"/>
      <c r="U459" s="171"/>
      <c r="V459" s="172"/>
      <c r="W459" s="171"/>
      <c r="X459" s="172"/>
      <c r="Y459" s="171"/>
      <c r="Z459" s="172"/>
      <c r="AA459" s="171"/>
      <c r="AB459" s="172"/>
      <c r="AC459" s="171"/>
      <c r="AD459" s="172"/>
      <c r="AE459" s="156"/>
      <c r="AF459" s="170"/>
      <c r="AG459" s="172"/>
      <c r="AH459" s="172"/>
      <c r="AI459" s="172"/>
      <c r="AJ459" s="172"/>
      <c r="AK459" s="172"/>
      <c r="AL459" s="172"/>
      <c r="AM459" s="172"/>
      <c r="AN459" s="172"/>
      <c r="AO459" s="172"/>
      <c r="AP459" s="172"/>
      <c r="AQ459" s="172"/>
      <c r="AR459" s="172"/>
      <c r="AS459" s="172"/>
    </row>
    <row r="460" ht="15.75" customHeight="1">
      <c r="A460" s="156"/>
      <c r="B460" s="156"/>
      <c r="C460" s="170"/>
      <c r="D460" s="170"/>
      <c r="E460" s="171"/>
      <c r="F460" s="172"/>
      <c r="G460" s="171"/>
      <c r="H460" s="172"/>
      <c r="I460" s="171"/>
      <c r="J460" s="172"/>
      <c r="K460" s="171"/>
      <c r="L460" s="172"/>
      <c r="M460" s="171"/>
      <c r="N460" s="172"/>
      <c r="O460" s="171"/>
      <c r="P460" s="172"/>
      <c r="Q460" s="171"/>
      <c r="R460" s="172"/>
      <c r="S460" s="171"/>
      <c r="T460" s="172"/>
      <c r="U460" s="171"/>
      <c r="V460" s="172"/>
      <c r="W460" s="171"/>
      <c r="X460" s="172"/>
      <c r="Y460" s="171"/>
      <c r="Z460" s="172"/>
      <c r="AA460" s="171"/>
      <c r="AB460" s="172"/>
      <c r="AC460" s="171"/>
      <c r="AD460" s="172"/>
      <c r="AE460" s="156"/>
      <c r="AF460" s="170"/>
      <c r="AG460" s="172"/>
      <c r="AH460" s="172"/>
      <c r="AI460" s="172"/>
      <c r="AJ460" s="172"/>
      <c r="AK460" s="172"/>
      <c r="AL460" s="172"/>
      <c r="AM460" s="172"/>
      <c r="AN460" s="172"/>
      <c r="AO460" s="172"/>
      <c r="AP460" s="172"/>
      <c r="AQ460" s="172"/>
      <c r="AR460" s="172"/>
      <c r="AS460" s="172"/>
    </row>
    <row r="461" ht="15.75" customHeight="1">
      <c r="A461" s="156"/>
      <c r="B461" s="156"/>
      <c r="C461" s="170"/>
      <c r="D461" s="170"/>
      <c r="E461" s="171"/>
      <c r="F461" s="172"/>
      <c r="G461" s="171"/>
      <c r="H461" s="172"/>
      <c r="I461" s="171"/>
      <c r="J461" s="172"/>
      <c r="K461" s="171"/>
      <c r="L461" s="172"/>
      <c r="M461" s="171"/>
      <c r="N461" s="172"/>
      <c r="O461" s="171"/>
      <c r="P461" s="172"/>
      <c r="Q461" s="171"/>
      <c r="R461" s="172"/>
      <c r="S461" s="171"/>
      <c r="T461" s="172"/>
      <c r="U461" s="171"/>
      <c r="V461" s="172"/>
      <c r="W461" s="171"/>
      <c r="X461" s="172"/>
      <c r="Y461" s="171"/>
      <c r="Z461" s="172"/>
      <c r="AA461" s="171"/>
      <c r="AB461" s="172"/>
      <c r="AC461" s="171"/>
      <c r="AD461" s="172"/>
      <c r="AE461" s="156"/>
      <c r="AF461" s="170"/>
      <c r="AG461" s="172"/>
      <c r="AH461" s="172"/>
      <c r="AI461" s="172"/>
      <c r="AJ461" s="172"/>
      <c r="AK461" s="172"/>
      <c r="AL461" s="172"/>
      <c r="AM461" s="172"/>
      <c r="AN461" s="172"/>
      <c r="AO461" s="172"/>
      <c r="AP461" s="172"/>
      <c r="AQ461" s="172"/>
      <c r="AR461" s="172"/>
      <c r="AS461" s="172"/>
    </row>
    <row r="462" ht="15.75" customHeight="1">
      <c r="A462" s="156"/>
      <c r="B462" s="156"/>
      <c r="C462" s="170"/>
      <c r="D462" s="170"/>
      <c r="E462" s="171"/>
      <c r="F462" s="172"/>
      <c r="G462" s="171"/>
      <c r="H462" s="172"/>
      <c r="I462" s="171"/>
      <c r="J462" s="172"/>
      <c r="K462" s="171"/>
      <c r="L462" s="172"/>
      <c r="M462" s="171"/>
      <c r="N462" s="172"/>
      <c r="O462" s="171"/>
      <c r="P462" s="172"/>
      <c r="Q462" s="171"/>
      <c r="R462" s="172"/>
      <c r="S462" s="171"/>
      <c r="T462" s="172"/>
      <c r="U462" s="171"/>
      <c r="V462" s="172"/>
      <c r="W462" s="171"/>
      <c r="X462" s="172"/>
      <c r="Y462" s="171"/>
      <c r="Z462" s="172"/>
      <c r="AA462" s="171"/>
      <c r="AB462" s="172"/>
      <c r="AC462" s="171"/>
      <c r="AD462" s="172"/>
      <c r="AE462" s="156"/>
      <c r="AF462" s="170"/>
      <c r="AG462" s="172"/>
      <c r="AH462" s="172"/>
      <c r="AI462" s="172"/>
      <c r="AJ462" s="172"/>
      <c r="AK462" s="172"/>
      <c r="AL462" s="172"/>
      <c r="AM462" s="172"/>
      <c r="AN462" s="172"/>
      <c r="AO462" s="172"/>
      <c r="AP462" s="172"/>
      <c r="AQ462" s="172"/>
      <c r="AR462" s="172"/>
      <c r="AS462" s="172"/>
    </row>
    <row r="463" ht="15.75" customHeight="1">
      <c r="A463" s="156"/>
      <c r="B463" s="156"/>
      <c r="C463" s="170"/>
      <c r="D463" s="170"/>
      <c r="E463" s="171"/>
      <c r="F463" s="172"/>
      <c r="G463" s="171"/>
      <c r="H463" s="172"/>
      <c r="I463" s="171"/>
      <c r="J463" s="172"/>
      <c r="K463" s="171"/>
      <c r="L463" s="172"/>
      <c r="M463" s="171"/>
      <c r="N463" s="172"/>
      <c r="O463" s="171"/>
      <c r="P463" s="172"/>
      <c r="Q463" s="171"/>
      <c r="R463" s="172"/>
      <c r="S463" s="171"/>
      <c r="T463" s="172"/>
      <c r="U463" s="171"/>
      <c r="V463" s="172"/>
      <c r="W463" s="171"/>
      <c r="X463" s="172"/>
      <c r="Y463" s="171"/>
      <c r="Z463" s="172"/>
      <c r="AA463" s="171"/>
      <c r="AB463" s="172"/>
      <c r="AC463" s="171"/>
      <c r="AD463" s="172"/>
      <c r="AE463" s="156"/>
      <c r="AF463" s="170"/>
      <c r="AG463" s="172"/>
      <c r="AH463" s="172"/>
      <c r="AI463" s="172"/>
      <c r="AJ463" s="172"/>
      <c r="AK463" s="172"/>
      <c r="AL463" s="172"/>
      <c r="AM463" s="172"/>
      <c r="AN463" s="172"/>
      <c r="AO463" s="172"/>
      <c r="AP463" s="172"/>
      <c r="AQ463" s="172"/>
      <c r="AR463" s="172"/>
      <c r="AS463" s="172"/>
    </row>
    <row r="464" ht="15.75" customHeight="1">
      <c r="A464" s="156"/>
      <c r="B464" s="156"/>
      <c r="C464" s="170"/>
      <c r="D464" s="170"/>
      <c r="E464" s="171"/>
      <c r="F464" s="172"/>
      <c r="G464" s="171"/>
      <c r="H464" s="172"/>
      <c r="I464" s="171"/>
      <c r="J464" s="172"/>
      <c r="K464" s="171"/>
      <c r="L464" s="172"/>
      <c r="M464" s="171"/>
      <c r="N464" s="172"/>
      <c r="O464" s="171"/>
      <c r="P464" s="172"/>
      <c r="Q464" s="171"/>
      <c r="R464" s="172"/>
      <c r="S464" s="171"/>
      <c r="T464" s="172"/>
      <c r="U464" s="171"/>
      <c r="V464" s="172"/>
      <c r="W464" s="171"/>
      <c r="X464" s="172"/>
      <c r="Y464" s="171"/>
      <c r="Z464" s="172"/>
      <c r="AA464" s="171"/>
      <c r="AB464" s="172"/>
      <c r="AC464" s="171"/>
      <c r="AD464" s="172"/>
      <c r="AE464" s="156"/>
      <c r="AF464" s="170"/>
      <c r="AG464" s="172"/>
      <c r="AH464" s="172"/>
      <c r="AI464" s="172"/>
      <c r="AJ464" s="172"/>
      <c r="AK464" s="172"/>
      <c r="AL464" s="172"/>
      <c r="AM464" s="172"/>
      <c r="AN464" s="172"/>
      <c r="AO464" s="172"/>
      <c r="AP464" s="172"/>
      <c r="AQ464" s="172"/>
      <c r="AR464" s="172"/>
      <c r="AS464" s="172"/>
    </row>
    <row r="465" ht="15.75" customHeight="1">
      <c r="A465" s="156"/>
      <c r="B465" s="156"/>
      <c r="C465" s="170"/>
      <c r="D465" s="170"/>
      <c r="E465" s="171"/>
      <c r="F465" s="172"/>
      <c r="G465" s="171"/>
      <c r="H465" s="172"/>
      <c r="I465" s="171"/>
      <c r="J465" s="172"/>
      <c r="K465" s="171"/>
      <c r="L465" s="172"/>
      <c r="M465" s="171"/>
      <c r="N465" s="172"/>
      <c r="O465" s="171"/>
      <c r="P465" s="172"/>
      <c r="Q465" s="171"/>
      <c r="R465" s="172"/>
      <c r="S465" s="171"/>
      <c r="T465" s="172"/>
      <c r="U465" s="171"/>
      <c r="V465" s="172"/>
      <c r="W465" s="171"/>
      <c r="X465" s="172"/>
      <c r="Y465" s="171"/>
      <c r="Z465" s="172"/>
      <c r="AA465" s="171"/>
      <c r="AB465" s="172"/>
      <c r="AC465" s="171"/>
      <c r="AD465" s="172"/>
      <c r="AE465" s="156"/>
      <c r="AF465" s="170"/>
      <c r="AG465" s="172"/>
      <c r="AH465" s="172"/>
      <c r="AI465" s="172"/>
      <c r="AJ465" s="172"/>
      <c r="AK465" s="172"/>
      <c r="AL465" s="172"/>
      <c r="AM465" s="172"/>
      <c r="AN465" s="172"/>
      <c r="AO465" s="172"/>
      <c r="AP465" s="172"/>
      <c r="AQ465" s="172"/>
      <c r="AR465" s="172"/>
      <c r="AS465" s="172"/>
    </row>
    <row r="466" ht="15.75" customHeight="1">
      <c r="A466" s="156"/>
      <c r="B466" s="156"/>
      <c r="C466" s="170"/>
      <c r="D466" s="170"/>
      <c r="E466" s="171"/>
      <c r="F466" s="172"/>
      <c r="G466" s="171"/>
      <c r="H466" s="172"/>
      <c r="I466" s="171"/>
      <c r="J466" s="172"/>
      <c r="K466" s="171"/>
      <c r="L466" s="172"/>
      <c r="M466" s="171"/>
      <c r="N466" s="172"/>
      <c r="O466" s="171"/>
      <c r="P466" s="172"/>
      <c r="Q466" s="171"/>
      <c r="R466" s="172"/>
      <c r="S466" s="171"/>
      <c r="T466" s="172"/>
      <c r="U466" s="171"/>
      <c r="V466" s="172"/>
      <c r="W466" s="171"/>
      <c r="X466" s="172"/>
      <c r="Y466" s="171"/>
      <c r="Z466" s="172"/>
      <c r="AA466" s="171"/>
      <c r="AB466" s="172"/>
      <c r="AC466" s="171"/>
      <c r="AD466" s="172"/>
      <c r="AE466" s="156"/>
      <c r="AF466" s="170"/>
      <c r="AG466" s="172"/>
      <c r="AH466" s="172"/>
      <c r="AI466" s="172"/>
      <c r="AJ466" s="172"/>
      <c r="AK466" s="172"/>
      <c r="AL466" s="172"/>
      <c r="AM466" s="172"/>
      <c r="AN466" s="172"/>
      <c r="AO466" s="172"/>
      <c r="AP466" s="172"/>
      <c r="AQ466" s="172"/>
      <c r="AR466" s="172"/>
      <c r="AS466" s="172"/>
    </row>
    <row r="467" ht="15.75" customHeight="1">
      <c r="A467" s="156"/>
      <c r="B467" s="156"/>
      <c r="C467" s="170"/>
      <c r="D467" s="170"/>
      <c r="E467" s="171"/>
      <c r="F467" s="172"/>
      <c r="G467" s="171"/>
      <c r="H467" s="172"/>
      <c r="I467" s="171"/>
      <c r="J467" s="172"/>
      <c r="K467" s="171"/>
      <c r="L467" s="172"/>
      <c r="M467" s="171"/>
      <c r="N467" s="172"/>
      <c r="O467" s="171"/>
      <c r="P467" s="172"/>
      <c r="Q467" s="171"/>
      <c r="R467" s="172"/>
      <c r="S467" s="171"/>
      <c r="T467" s="172"/>
      <c r="U467" s="171"/>
      <c r="V467" s="172"/>
      <c r="W467" s="171"/>
      <c r="X467" s="172"/>
      <c r="Y467" s="171"/>
      <c r="Z467" s="172"/>
      <c r="AA467" s="171"/>
      <c r="AB467" s="172"/>
      <c r="AC467" s="171"/>
      <c r="AD467" s="172"/>
      <c r="AE467" s="156"/>
      <c r="AF467" s="170"/>
      <c r="AG467" s="172"/>
      <c r="AH467" s="172"/>
      <c r="AI467" s="172"/>
      <c r="AJ467" s="172"/>
      <c r="AK467" s="172"/>
      <c r="AL467" s="172"/>
      <c r="AM467" s="172"/>
      <c r="AN467" s="172"/>
      <c r="AO467" s="172"/>
      <c r="AP467" s="172"/>
      <c r="AQ467" s="172"/>
      <c r="AR467" s="172"/>
      <c r="AS467" s="172"/>
    </row>
    <row r="468" ht="15.75" customHeight="1">
      <c r="A468" s="156"/>
      <c r="B468" s="156"/>
      <c r="C468" s="170"/>
      <c r="D468" s="170"/>
      <c r="E468" s="171"/>
      <c r="F468" s="172"/>
      <c r="G468" s="171"/>
      <c r="H468" s="172"/>
      <c r="I468" s="171"/>
      <c r="J468" s="172"/>
      <c r="K468" s="171"/>
      <c r="L468" s="172"/>
      <c r="M468" s="171"/>
      <c r="N468" s="172"/>
      <c r="O468" s="171"/>
      <c r="P468" s="172"/>
      <c r="Q468" s="171"/>
      <c r="R468" s="172"/>
      <c r="S468" s="171"/>
      <c r="T468" s="172"/>
      <c r="U468" s="171"/>
      <c r="V468" s="172"/>
      <c r="W468" s="171"/>
      <c r="X468" s="172"/>
      <c r="Y468" s="171"/>
      <c r="Z468" s="172"/>
      <c r="AA468" s="171"/>
      <c r="AB468" s="172"/>
      <c r="AC468" s="171"/>
      <c r="AD468" s="172"/>
      <c r="AE468" s="156"/>
      <c r="AF468" s="170"/>
      <c r="AG468" s="172"/>
      <c r="AH468" s="172"/>
      <c r="AI468" s="172"/>
      <c r="AJ468" s="172"/>
      <c r="AK468" s="172"/>
      <c r="AL468" s="172"/>
      <c r="AM468" s="172"/>
      <c r="AN468" s="172"/>
      <c r="AO468" s="172"/>
      <c r="AP468" s="172"/>
      <c r="AQ468" s="172"/>
      <c r="AR468" s="172"/>
      <c r="AS468" s="172"/>
    </row>
    <row r="469" ht="15.75" customHeight="1">
      <c r="A469" s="156"/>
      <c r="B469" s="156"/>
      <c r="C469" s="170"/>
      <c r="D469" s="170"/>
      <c r="E469" s="171"/>
      <c r="F469" s="172"/>
      <c r="G469" s="171"/>
      <c r="H469" s="172"/>
      <c r="I469" s="171"/>
      <c r="J469" s="172"/>
      <c r="K469" s="171"/>
      <c r="L469" s="172"/>
      <c r="M469" s="171"/>
      <c r="N469" s="172"/>
      <c r="O469" s="171"/>
      <c r="P469" s="172"/>
      <c r="Q469" s="171"/>
      <c r="R469" s="172"/>
      <c r="S469" s="171"/>
      <c r="T469" s="172"/>
      <c r="U469" s="171"/>
      <c r="V469" s="172"/>
      <c r="W469" s="171"/>
      <c r="X469" s="172"/>
      <c r="Y469" s="171"/>
      <c r="Z469" s="172"/>
      <c r="AA469" s="171"/>
      <c r="AB469" s="172"/>
      <c r="AC469" s="171"/>
      <c r="AD469" s="172"/>
      <c r="AE469" s="156"/>
      <c r="AF469" s="170"/>
      <c r="AG469" s="172"/>
      <c r="AH469" s="172"/>
      <c r="AI469" s="172"/>
      <c r="AJ469" s="172"/>
      <c r="AK469" s="172"/>
      <c r="AL469" s="172"/>
      <c r="AM469" s="172"/>
      <c r="AN469" s="172"/>
      <c r="AO469" s="172"/>
      <c r="AP469" s="172"/>
      <c r="AQ469" s="172"/>
      <c r="AR469" s="172"/>
      <c r="AS469" s="172"/>
    </row>
    <row r="470" ht="15.75" customHeight="1">
      <c r="A470" s="156"/>
      <c r="B470" s="156"/>
      <c r="C470" s="170"/>
      <c r="D470" s="170"/>
      <c r="E470" s="171"/>
      <c r="F470" s="172"/>
      <c r="G470" s="171"/>
      <c r="H470" s="172"/>
      <c r="I470" s="171"/>
      <c r="J470" s="172"/>
      <c r="K470" s="171"/>
      <c r="L470" s="172"/>
      <c r="M470" s="171"/>
      <c r="N470" s="172"/>
      <c r="O470" s="171"/>
      <c r="P470" s="172"/>
      <c r="Q470" s="171"/>
      <c r="R470" s="172"/>
      <c r="S470" s="171"/>
      <c r="T470" s="172"/>
      <c r="U470" s="171"/>
      <c r="V470" s="172"/>
      <c r="W470" s="171"/>
      <c r="X470" s="172"/>
      <c r="Y470" s="171"/>
      <c r="Z470" s="172"/>
      <c r="AA470" s="171"/>
      <c r="AB470" s="172"/>
      <c r="AC470" s="171"/>
      <c r="AD470" s="172"/>
      <c r="AE470" s="156"/>
      <c r="AF470" s="170"/>
      <c r="AG470" s="172"/>
      <c r="AH470" s="172"/>
      <c r="AI470" s="172"/>
      <c r="AJ470" s="172"/>
      <c r="AK470" s="172"/>
      <c r="AL470" s="172"/>
      <c r="AM470" s="172"/>
      <c r="AN470" s="172"/>
      <c r="AO470" s="172"/>
      <c r="AP470" s="172"/>
      <c r="AQ470" s="172"/>
      <c r="AR470" s="172"/>
      <c r="AS470" s="172"/>
    </row>
    <row r="471" ht="15.75" customHeight="1">
      <c r="A471" s="156"/>
      <c r="B471" s="156"/>
      <c r="C471" s="170"/>
      <c r="D471" s="170"/>
      <c r="E471" s="171"/>
      <c r="F471" s="172"/>
      <c r="G471" s="171"/>
      <c r="H471" s="172"/>
      <c r="I471" s="171"/>
      <c r="J471" s="172"/>
      <c r="K471" s="171"/>
      <c r="L471" s="172"/>
      <c r="M471" s="171"/>
      <c r="N471" s="172"/>
      <c r="O471" s="171"/>
      <c r="P471" s="172"/>
      <c r="Q471" s="171"/>
      <c r="R471" s="172"/>
      <c r="S471" s="171"/>
      <c r="T471" s="172"/>
      <c r="U471" s="171"/>
      <c r="V471" s="172"/>
      <c r="W471" s="171"/>
      <c r="X471" s="172"/>
      <c r="Y471" s="171"/>
      <c r="Z471" s="172"/>
      <c r="AA471" s="171"/>
      <c r="AB471" s="172"/>
      <c r="AC471" s="171"/>
      <c r="AD471" s="172"/>
      <c r="AE471" s="156"/>
      <c r="AF471" s="170"/>
      <c r="AG471" s="172"/>
      <c r="AH471" s="172"/>
      <c r="AI471" s="172"/>
      <c r="AJ471" s="172"/>
      <c r="AK471" s="172"/>
      <c r="AL471" s="172"/>
      <c r="AM471" s="172"/>
      <c r="AN471" s="172"/>
      <c r="AO471" s="172"/>
      <c r="AP471" s="172"/>
      <c r="AQ471" s="172"/>
      <c r="AR471" s="172"/>
      <c r="AS471" s="172"/>
    </row>
    <row r="472" ht="15.75" customHeight="1">
      <c r="A472" s="156"/>
      <c r="B472" s="156"/>
      <c r="C472" s="170"/>
      <c r="D472" s="170"/>
      <c r="E472" s="171"/>
      <c r="F472" s="172"/>
      <c r="G472" s="171"/>
      <c r="H472" s="172"/>
      <c r="I472" s="171"/>
      <c r="J472" s="172"/>
      <c r="K472" s="171"/>
      <c r="L472" s="172"/>
      <c r="M472" s="171"/>
      <c r="N472" s="172"/>
      <c r="O472" s="171"/>
      <c r="P472" s="172"/>
      <c r="Q472" s="171"/>
      <c r="R472" s="172"/>
      <c r="S472" s="171"/>
      <c r="T472" s="172"/>
      <c r="U472" s="171"/>
      <c r="V472" s="172"/>
      <c r="W472" s="171"/>
      <c r="X472" s="172"/>
      <c r="Y472" s="171"/>
      <c r="Z472" s="172"/>
      <c r="AA472" s="171"/>
      <c r="AB472" s="172"/>
      <c r="AC472" s="171"/>
      <c r="AD472" s="172"/>
      <c r="AE472" s="156"/>
      <c r="AF472" s="170"/>
      <c r="AG472" s="172"/>
      <c r="AH472" s="172"/>
      <c r="AI472" s="172"/>
      <c r="AJ472" s="172"/>
      <c r="AK472" s="172"/>
      <c r="AL472" s="172"/>
      <c r="AM472" s="172"/>
      <c r="AN472" s="172"/>
      <c r="AO472" s="172"/>
      <c r="AP472" s="172"/>
      <c r="AQ472" s="172"/>
      <c r="AR472" s="172"/>
      <c r="AS472" s="172"/>
    </row>
    <row r="473" ht="15.75" customHeight="1">
      <c r="A473" s="156"/>
      <c r="B473" s="156"/>
      <c r="C473" s="170"/>
      <c r="D473" s="170"/>
      <c r="E473" s="171"/>
      <c r="F473" s="172"/>
      <c r="G473" s="171"/>
      <c r="H473" s="172"/>
      <c r="I473" s="171"/>
      <c r="J473" s="172"/>
      <c r="K473" s="171"/>
      <c r="L473" s="172"/>
      <c r="M473" s="171"/>
      <c r="N473" s="172"/>
      <c r="O473" s="171"/>
      <c r="P473" s="172"/>
      <c r="Q473" s="171"/>
      <c r="R473" s="172"/>
      <c r="S473" s="171"/>
      <c r="T473" s="172"/>
      <c r="U473" s="171"/>
      <c r="V473" s="172"/>
      <c r="W473" s="171"/>
      <c r="X473" s="172"/>
      <c r="Y473" s="171"/>
      <c r="Z473" s="172"/>
      <c r="AA473" s="171"/>
      <c r="AB473" s="172"/>
      <c r="AC473" s="171"/>
      <c r="AD473" s="172"/>
      <c r="AE473" s="156"/>
      <c r="AF473" s="170"/>
      <c r="AG473" s="172"/>
      <c r="AH473" s="172"/>
      <c r="AI473" s="172"/>
      <c r="AJ473" s="172"/>
      <c r="AK473" s="172"/>
      <c r="AL473" s="172"/>
      <c r="AM473" s="172"/>
      <c r="AN473" s="172"/>
      <c r="AO473" s="172"/>
      <c r="AP473" s="172"/>
      <c r="AQ473" s="172"/>
      <c r="AR473" s="172"/>
      <c r="AS473" s="172"/>
    </row>
    <row r="474" ht="15.75" customHeight="1">
      <c r="A474" s="156"/>
      <c r="B474" s="156"/>
      <c r="C474" s="170"/>
      <c r="D474" s="170"/>
      <c r="E474" s="171"/>
      <c r="F474" s="172"/>
      <c r="G474" s="171"/>
      <c r="H474" s="172"/>
      <c r="I474" s="171"/>
      <c r="J474" s="172"/>
      <c r="K474" s="171"/>
      <c r="L474" s="172"/>
      <c r="M474" s="171"/>
      <c r="N474" s="172"/>
      <c r="O474" s="171"/>
      <c r="P474" s="172"/>
      <c r="Q474" s="171"/>
      <c r="R474" s="172"/>
      <c r="S474" s="171"/>
      <c r="T474" s="172"/>
      <c r="U474" s="171"/>
      <c r="V474" s="172"/>
      <c r="W474" s="171"/>
      <c r="X474" s="172"/>
      <c r="Y474" s="171"/>
      <c r="Z474" s="172"/>
      <c r="AA474" s="171"/>
      <c r="AB474" s="172"/>
      <c r="AC474" s="171"/>
      <c r="AD474" s="172"/>
      <c r="AE474" s="156"/>
      <c r="AF474" s="170"/>
      <c r="AG474" s="172"/>
      <c r="AH474" s="172"/>
      <c r="AI474" s="172"/>
      <c r="AJ474" s="172"/>
      <c r="AK474" s="172"/>
      <c r="AL474" s="172"/>
      <c r="AM474" s="172"/>
      <c r="AN474" s="172"/>
      <c r="AO474" s="172"/>
      <c r="AP474" s="172"/>
      <c r="AQ474" s="172"/>
      <c r="AR474" s="172"/>
      <c r="AS474" s="172"/>
    </row>
    <row r="475" ht="15.75" customHeight="1">
      <c r="A475" s="156"/>
      <c r="B475" s="156"/>
      <c r="C475" s="170"/>
      <c r="D475" s="170"/>
      <c r="E475" s="171"/>
      <c r="F475" s="172"/>
      <c r="G475" s="171"/>
      <c r="H475" s="172"/>
      <c r="I475" s="171"/>
      <c r="J475" s="172"/>
      <c r="K475" s="171"/>
      <c r="L475" s="172"/>
      <c r="M475" s="171"/>
      <c r="N475" s="172"/>
      <c r="O475" s="171"/>
      <c r="P475" s="172"/>
      <c r="Q475" s="171"/>
      <c r="R475" s="172"/>
      <c r="S475" s="171"/>
      <c r="T475" s="172"/>
      <c r="U475" s="171"/>
      <c r="V475" s="172"/>
      <c r="W475" s="171"/>
      <c r="X475" s="172"/>
      <c r="Y475" s="171"/>
      <c r="Z475" s="172"/>
      <c r="AA475" s="171"/>
      <c r="AB475" s="172"/>
      <c r="AC475" s="171"/>
      <c r="AD475" s="172"/>
      <c r="AE475" s="156"/>
      <c r="AF475" s="170"/>
      <c r="AG475" s="172"/>
      <c r="AH475" s="172"/>
      <c r="AI475" s="172"/>
      <c r="AJ475" s="172"/>
      <c r="AK475" s="172"/>
      <c r="AL475" s="172"/>
      <c r="AM475" s="172"/>
      <c r="AN475" s="172"/>
      <c r="AO475" s="172"/>
      <c r="AP475" s="172"/>
      <c r="AQ475" s="172"/>
      <c r="AR475" s="172"/>
      <c r="AS475" s="172"/>
    </row>
    <row r="476" ht="15.75" customHeight="1">
      <c r="A476" s="156"/>
      <c r="B476" s="156"/>
      <c r="C476" s="170"/>
      <c r="D476" s="170"/>
      <c r="E476" s="171"/>
      <c r="F476" s="172"/>
      <c r="G476" s="171"/>
      <c r="H476" s="172"/>
      <c r="I476" s="171"/>
      <c r="J476" s="172"/>
      <c r="K476" s="171"/>
      <c r="L476" s="172"/>
      <c r="M476" s="171"/>
      <c r="N476" s="172"/>
      <c r="O476" s="171"/>
      <c r="P476" s="172"/>
      <c r="Q476" s="171"/>
      <c r="R476" s="172"/>
      <c r="S476" s="171"/>
      <c r="T476" s="172"/>
      <c r="U476" s="171"/>
      <c r="V476" s="172"/>
      <c r="W476" s="171"/>
      <c r="X476" s="172"/>
      <c r="Y476" s="171"/>
      <c r="Z476" s="172"/>
      <c r="AA476" s="171"/>
      <c r="AB476" s="172"/>
      <c r="AC476" s="171"/>
      <c r="AD476" s="172"/>
      <c r="AE476" s="156"/>
      <c r="AF476" s="170"/>
      <c r="AG476" s="172"/>
      <c r="AH476" s="172"/>
      <c r="AI476" s="172"/>
      <c r="AJ476" s="172"/>
      <c r="AK476" s="172"/>
      <c r="AL476" s="172"/>
      <c r="AM476" s="172"/>
      <c r="AN476" s="172"/>
      <c r="AO476" s="172"/>
      <c r="AP476" s="172"/>
      <c r="AQ476" s="172"/>
      <c r="AR476" s="172"/>
      <c r="AS476" s="172"/>
    </row>
    <row r="477" ht="15.75" customHeight="1">
      <c r="A477" s="156"/>
      <c r="B477" s="156"/>
      <c r="C477" s="170"/>
      <c r="D477" s="170"/>
      <c r="E477" s="171"/>
      <c r="F477" s="172"/>
      <c r="G477" s="171"/>
      <c r="H477" s="172"/>
      <c r="I477" s="171"/>
      <c r="J477" s="172"/>
      <c r="K477" s="171"/>
      <c r="L477" s="172"/>
      <c r="M477" s="171"/>
      <c r="N477" s="172"/>
      <c r="O477" s="171"/>
      <c r="P477" s="172"/>
      <c r="Q477" s="171"/>
      <c r="R477" s="172"/>
      <c r="S477" s="171"/>
      <c r="T477" s="172"/>
      <c r="U477" s="171"/>
      <c r="V477" s="172"/>
      <c r="W477" s="171"/>
      <c r="X477" s="172"/>
      <c r="Y477" s="171"/>
      <c r="Z477" s="172"/>
      <c r="AA477" s="171"/>
      <c r="AB477" s="172"/>
      <c r="AC477" s="171"/>
      <c r="AD477" s="172"/>
      <c r="AE477" s="156"/>
      <c r="AF477" s="170"/>
      <c r="AG477" s="172"/>
      <c r="AH477" s="172"/>
      <c r="AI477" s="172"/>
      <c r="AJ477" s="172"/>
      <c r="AK477" s="172"/>
      <c r="AL477" s="172"/>
      <c r="AM477" s="172"/>
      <c r="AN477" s="172"/>
      <c r="AO477" s="172"/>
      <c r="AP477" s="172"/>
      <c r="AQ477" s="172"/>
      <c r="AR477" s="172"/>
      <c r="AS477" s="172"/>
    </row>
    <row r="478" ht="15.75" customHeight="1">
      <c r="A478" s="156"/>
      <c r="B478" s="156"/>
      <c r="C478" s="170"/>
      <c r="D478" s="170"/>
      <c r="E478" s="171"/>
      <c r="F478" s="172"/>
      <c r="G478" s="171"/>
      <c r="H478" s="172"/>
      <c r="I478" s="171"/>
      <c r="J478" s="172"/>
      <c r="K478" s="171"/>
      <c r="L478" s="172"/>
      <c r="M478" s="171"/>
      <c r="N478" s="172"/>
      <c r="O478" s="171"/>
      <c r="P478" s="172"/>
      <c r="Q478" s="171"/>
      <c r="R478" s="172"/>
      <c r="S478" s="171"/>
      <c r="T478" s="172"/>
      <c r="U478" s="171"/>
      <c r="V478" s="172"/>
      <c r="W478" s="171"/>
      <c r="X478" s="172"/>
      <c r="Y478" s="171"/>
      <c r="Z478" s="172"/>
      <c r="AA478" s="171"/>
      <c r="AB478" s="172"/>
      <c r="AC478" s="171"/>
      <c r="AD478" s="172"/>
      <c r="AE478" s="156"/>
      <c r="AF478" s="170"/>
      <c r="AG478" s="172"/>
      <c r="AH478" s="172"/>
      <c r="AI478" s="172"/>
      <c r="AJ478" s="172"/>
      <c r="AK478" s="172"/>
      <c r="AL478" s="172"/>
      <c r="AM478" s="172"/>
      <c r="AN478" s="172"/>
      <c r="AO478" s="172"/>
      <c r="AP478" s="172"/>
      <c r="AQ478" s="172"/>
      <c r="AR478" s="172"/>
      <c r="AS478" s="172"/>
    </row>
    <row r="479" ht="15.75" customHeight="1">
      <c r="A479" s="156"/>
      <c r="B479" s="156"/>
      <c r="C479" s="170"/>
      <c r="D479" s="170"/>
      <c r="E479" s="171"/>
      <c r="F479" s="172"/>
      <c r="G479" s="171"/>
      <c r="H479" s="172"/>
      <c r="I479" s="171"/>
      <c r="J479" s="172"/>
      <c r="K479" s="171"/>
      <c r="L479" s="172"/>
      <c r="M479" s="171"/>
      <c r="N479" s="172"/>
      <c r="O479" s="171"/>
      <c r="P479" s="172"/>
      <c r="Q479" s="171"/>
      <c r="R479" s="172"/>
      <c r="S479" s="171"/>
      <c r="T479" s="172"/>
      <c r="U479" s="171"/>
      <c r="V479" s="172"/>
      <c r="W479" s="171"/>
      <c r="X479" s="172"/>
      <c r="Y479" s="171"/>
      <c r="Z479" s="172"/>
      <c r="AA479" s="171"/>
      <c r="AB479" s="172"/>
      <c r="AC479" s="171"/>
      <c r="AD479" s="172"/>
      <c r="AE479" s="156"/>
      <c r="AF479" s="170"/>
      <c r="AG479" s="172"/>
      <c r="AH479" s="172"/>
      <c r="AI479" s="172"/>
      <c r="AJ479" s="172"/>
      <c r="AK479" s="172"/>
      <c r="AL479" s="172"/>
      <c r="AM479" s="172"/>
      <c r="AN479" s="172"/>
      <c r="AO479" s="172"/>
      <c r="AP479" s="172"/>
      <c r="AQ479" s="172"/>
      <c r="AR479" s="172"/>
      <c r="AS479" s="172"/>
    </row>
    <row r="480" ht="15.75" customHeight="1">
      <c r="A480" s="156"/>
      <c r="B480" s="156"/>
      <c r="C480" s="170"/>
      <c r="D480" s="170"/>
      <c r="E480" s="171"/>
      <c r="F480" s="172"/>
      <c r="G480" s="171"/>
      <c r="H480" s="172"/>
      <c r="I480" s="171"/>
      <c r="J480" s="172"/>
      <c r="K480" s="171"/>
      <c r="L480" s="172"/>
      <c r="M480" s="171"/>
      <c r="N480" s="172"/>
      <c r="O480" s="171"/>
      <c r="P480" s="172"/>
      <c r="Q480" s="171"/>
      <c r="R480" s="172"/>
      <c r="S480" s="171"/>
      <c r="T480" s="172"/>
      <c r="U480" s="171"/>
      <c r="V480" s="172"/>
      <c r="W480" s="171"/>
      <c r="X480" s="172"/>
      <c r="Y480" s="171"/>
      <c r="Z480" s="172"/>
      <c r="AA480" s="171"/>
      <c r="AB480" s="172"/>
      <c r="AC480" s="171"/>
      <c r="AD480" s="172"/>
      <c r="AE480" s="156"/>
      <c r="AF480" s="170"/>
      <c r="AG480" s="172"/>
      <c r="AH480" s="172"/>
      <c r="AI480" s="172"/>
      <c r="AJ480" s="172"/>
      <c r="AK480" s="172"/>
      <c r="AL480" s="172"/>
      <c r="AM480" s="172"/>
      <c r="AN480" s="172"/>
      <c r="AO480" s="172"/>
      <c r="AP480" s="172"/>
      <c r="AQ480" s="172"/>
      <c r="AR480" s="172"/>
      <c r="AS480" s="172"/>
    </row>
    <row r="481" ht="15.75" customHeight="1">
      <c r="A481" s="156"/>
      <c r="B481" s="156"/>
      <c r="C481" s="170"/>
      <c r="D481" s="170"/>
      <c r="E481" s="171"/>
      <c r="F481" s="172"/>
      <c r="G481" s="171"/>
      <c r="H481" s="172"/>
      <c r="I481" s="171"/>
      <c r="J481" s="172"/>
      <c r="K481" s="171"/>
      <c r="L481" s="172"/>
      <c r="M481" s="171"/>
      <c r="N481" s="172"/>
      <c r="O481" s="171"/>
      <c r="P481" s="172"/>
      <c r="Q481" s="171"/>
      <c r="R481" s="172"/>
      <c r="S481" s="171"/>
      <c r="T481" s="172"/>
      <c r="U481" s="171"/>
      <c r="V481" s="172"/>
      <c r="W481" s="171"/>
      <c r="X481" s="172"/>
      <c r="Y481" s="171"/>
      <c r="Z481" s="172"/>
      <c r="AA481" s="171"/>
      <c r="AB481" s="172"/>
      <c r="AC481" s="171"/>
      <c r="AD481" s="172"/>
      <c r="AE481" s="156"/>
      <c r="AF481" s="170"/>
      <c r="AG481" s="172"/>
      <c r="AH481" s="172"/>
      <c r="AI481" s="172"/>
      <c r="AJ481" s="172"/>
      <c r="AK481" s="172"/>
      <c r="AL481" s="172"/>
      <c r="AM481" s="172"/>
      <c r="AN481" s="172"/>
      <c r="AO481" s="172"/>
      <c r="AP481" s="172"/>
      <c r="AQ481" s="172"/>
      <c r="AR481" s="172"/>
      <c r="AS481" s="172"/>
    </row>
    <row r="482" ht="15.75" customHeight="1">
      <c r="A482" s="156"/>
      <c r="B482" s="156"/>
      <c r="C482" s="170"/>
      <c r="D482" s="170"/>
      <c r="E482" s="171"/>
      <c r="F482" s="172"/>
      <c r="G482" s="171"/>
      <c r="H482" s="172"/>
      <c r="I482" s="171"/>
      <c r="J482" s="172"/>
      <c r="K482" s="171"/>
      <c r="L482" s="172"/>
      <c r="M482" s="171"/>
      <c r="N482" s="172"/>
      <c r="O482" s="171"/>
      <c r="P482" s="172"/>
      <c r="Q482" s="171"/>
      <c r="R482" s="172"/>
      <c r="S482" s="171"/>
      <c r="T482" s="172"/>
      <c r="U482" s="171"/>
      <c r="V482" s="172"/>
      <c r="W482" s="171"/>
      <c r="X482" s="172"/>
      <c r="Y482" s="171"/>
      <c r="Z482" s="172"/>
      <c r="AA482" s="171"/>
      <c r="AB482" s="172"/>
      <c r="AC482" s="171"/>
      <c r="AD482" s="172"/>
      <c r="AE482" s="156"/>
      <c r="AF482" s="170"/>
      <c r="AG482" s="172"/>
      <c r="AH482" s="172"/>
      <c r="AI482" s="172"/>
      <c r="AJ482" s="172"/>
      <c r="AK482" s="172"/>
      <c r="AL482" s="172"/>
      <c r="AM482" s="172"/>
      <c r="AN482" s="172"/>
      <c r="AO482" s="172"/>
      <c r="AP482" s="172"/>
      <c r="AQ482" s="172"/>
      <c r="AR482" s="172"/>
      <c r="AS482" s="172"/>
    </row>
    <row r="483" ht="15.75" customHeight="1">
      <c r="A483" s="156"/>
      <c r="B483" s="156"/>
      <c r="C483" s="170"/>
      <c r="D483" s="170"/>
      <c r="E483" s="171"/>
      <c r="F483" s="172"/>
      <c r="G483" s="171"/>
      <c r="H483" s="172"/>
      <c r="I483" s="171"/>
      <c r="J483" s="172"/>
      <c r="K483" s="171"/>
      <c r="L483" s="172"/>
      <c r="M483" s="171"/>
      <c r="N483" s="172"/>
      <c r="O483" s="171"/>
      <c r="P483" s="172"/>
      <c r="Q483" s="171"/>
      <c r="R483" s="172"/>
      <c r="S483" s="171"/>
      <c r="T483" s="172"/>
      <c r="U483" s="171"/>
      <c r="V483" s="172"/>
      <c r="W483" s="171"/>
      <c r="X483" s="172"/>
      <c r="Y483" s="171"/>
      <c r="Z483" s="172"/>
      <c r="AA483" s="171"/>
      <c r="AB483" s="172"/>
      <c r="AC483" s="171"/>
      <c r="AD483" s="172"/>
      <c r="AE483" s="156"/>
      <c r="AF483" s="170"/>
      <c r="AG483" s="172"/>
      <c r="AH483" s="172"/>
      <c r="AI483" s="172"/>
      <c r="AJ483" s="172"/>
      <c r="AK483" s="172"/>
      <c r="AL483" s="172"/>
      <c r="AM483" s="172"/>
      <c r="AN483" s="172"/>
      <c r="AO483" s="172"/>
      <c r="AP483" s="172"/>
      <c r="AQ483" s="172"/>
      <c r="AR483" s="172"/>
      <c r="AS483" s="172"/>
    </row>
    <row r="484" ht="15.75" customHeight="1">
      <c r="A484" s="156"/>
      <c r="B484" s="156"/>
      <c r="C484" s="170"/>
      <c r="D484" s="170"/>
      <c r="E484" s="171"/>
      <c r="F484" s="172"/>
      <c r="G484" s="171"/>
      <c r="H484" s="172"/>
      <c r="I484" s="171"/>
      <c r="J484" s="172"/>
      <c r="K484" s="171"/>
      <c r="L484" s="172"/>
      <c r="M484" s="171"/>
      <c r="N484" s="172"/>
      <c r="O484" s="171"/>
      <c r="P484" s="172"/>
      <c r="Q484" s="171"/>
      <c r="R484" s="172"/>
      <c r="S484" s="171"/>
      <c r="T484" s="172"/>
      <c r="U484" s="171"/>
      <c r="V484" s="172"/>
      <c r="W484" s="171"/>
      <c r="X484" s="172"/>
      <c r="Y484" s="171"/>
      <c r="Z484" s="172"/>
      <c r="AA484" s="171"/>
      <c r="AB484" s="172"/>
      <c r="AC484" s="171"/>
      <c r="AD484" s="172"/>
      <c r="AE484" s="156"/>
      <c r="AF484" s="170"/>
      <c r="AG484" s="172"/>
      <c r="AH484" s="172"/>
      <c r="AI484" s="172"/>
      <c r="AJ484" s="172"/>
      <c r="AK484" s="172"/>
      <c r="AL484" s="172"/>
      <c r="AM484" s="172"/>
      <c r="AN484" s="172"/>
      <c r="AO484" s="172"/>
      <c r="AP484" s="172"/>
      <c r="AQ484" s="172"/>
      <c r="AR484" s="172"/>
      <c r="AS484" s="172"/>
    </row>
    <row r="485" ht="15.75" customHeight="1">
      <c r="A485" s="156"/>
      <c r="B485" s="156"/>
      <c r="C485" s="170"/>
      <c r="D485" s="170"/>
      <c r="E485" s="171"/>
      <c r="F485" s="172"/>
      <c r="G485" s="171"/>
      <c r="H485" s="172"/>
      <c r="I485" s="171"/>
      <c r="J485" s="172"/>
      <c r="K485" s="171"/>
      <c r="L485" s="172"/>
      <c r="M485" s="171"/>
      <c r="N485" s="172"/>
      <c r="O485" s="171"/>
      <c r="P485" s="172"/>
      <c r="Q485" s="171"/>
      <c r="R485" s="172"/>
      <c r="S485" s="171"/>
      <c r="T485" s="172"/>
      <c r="U485" s="171"/>
      <c r="V485" s="172"/>
      <c r="W485" s="171"/>
      <c r="X485" s="172"/>
      <c r="Y485" s="171"/>
      <c r="Z485" s="172"/>
      <c r="AA485" s="171"/>
      <c r="AB485" s="172"/>
      <c r="AC485" s="171"/>
      <c r="AD485" s="172"/>
      <c r="AE485" s="156"/>
      <c r="AF485" s="170"/>
      <c r="AG485" s="172"/>
      <c r="AH485" s="172"/>
      <c r="AI485" s="172"/>
      <c r="AJ485" s="172"/>
      <c r="AK485" s="172"/>
      <c r="AL485" s="172"/>
      <c r="AM485" s="172"/>
      <c r="AN485" s="172"/>
      <c r="AO485" s="172"/>
      <c r="AP485" s="172"/>
      <c r="AQ485" s="172"/>
      <c r="AR485" s="172"/>
      <c r="AS485" s="172"/>
    </row>
    <row r="486" ht="15.75" customHeight="1">
      <c r="A486" s="156"/>
      <c r="B486" s="156"/>
      <c r="C486" s="170"/>
      <c r="D486" s="170"/>
      <c r="E486" s="171"/>
      <c r="F486" s="172"/>
      <c r="G486" s="171"/>
      <c r="H486" s="172"/>
      <c r="I486" s="171"/>
      <c r="J486" s="172"/>
      <c r="K486" s="171"/>
      <c r="L486" s="172"/>
      <c r="M486" s="171"/>
      <c r="N486" s="172"/>
      <c r="O486" s="171"/>
      <c r="P486" s="172"/>
      <c r="Q486" s="171"/>
      <c r="R486" s="172"/>
      <c r="S486" s="171"/>
      <c r="T486" s="172"/>
      <c r="U486" s="171"/>
      <c r="V486" s="172"/>
      <c r="W486" s="171"/>
      <c r="X486" s="172"/>
      <c r="Y486" s="171"/>
      <c r="Z486" s="172"/>
      <c r="AA486" s="171"/>
      <c r="AB486" s="172"/>
      <c r="AC486" s="171"/>
      <c r="AD486" s="172"/>
      <c r="AE486" s="156"/>
      <c r="AF486" s="170"/>
      <c r="AG486" s="172"/>
      <c r="AH486" s="172"/>
      <c r="AI486" s="172"/>
      <c r="AJ486" s="172"/>
      <c r="AK486" s="172"/>
      <c r="AL486" s="172"/>
      <c r="AM486" s="172"/>
      <c r="AN486" s="172"/>
      <c r="AO486" s="172"/>
      <c r="AP486" s="172"/>
      <c r="AQ486" s="172"/>
      <c r="AR486" s="172"/>
      <c r="AS486" s="172"/>
    </row>
    <row r="487" ht="15.75" customHeight="1">
      <c r="A487" s="156"/>
      <c r="B487" s="156"/>
      <c r="C487" s="170"/>
      <c r="D487" s="170"/>
      <c r="E487" s="171"/>
      <c r="F487" s="172"/>
      <c r="G487" s="171"/>
      <c r="H487" s="172"/>
      <c r="I487" s="171"/>
      <c r="J487" s="172"/>
      <c r="K487" s="171"/>
      <c r="L487" s="172"/>
      <c r="M487" s="171"/>
      <c r="N487" s="172"/>
      <c r="O487" s="171"/>
      <c r="P487" s="172"/>
      <c r="Q487" s="171"/>
      <c r="R487" s="172"/>
      <c r="S487" s="171"/>
      <c r="T487" s="172"/>
      <c r="U487" s="171"/>
      <c r="V487" s="172"/>
      <c r="W487" s="171"/>
      <c r="X487" s="172"/>
      <c r="Y487" s="171"/>
      <c r="Z487" s="172"/>
      <c r="AA487" s="171"/>
      <c r="AB487" s="172"/>
      <c r="AC487" s="171"/>
      <c r="AD487" s="172"/>
      <c r="AE487" s="156"/>
      <c r="AF487" s="170"/>
      <c r="AG487" s="172"/>
      <c r="AH487" s="172"/>
      <c r="AI487" s="172"/>
      <c r="AJ487" s="172"/>
      <c r="AK487" s="172"/>
      <c r="AL487" s="172"/>
      <c r="AM487" s="172"/>
      <c r="AN487" s="172"/>
      <c r="AO487" s="172"/>
      <c r="AP487" s="172"/>
      <c r="AQ487" s="172"/>
      <c r="AR487" s="172"/>
      <c r="AS487" s="172"/>
    </row>
    <row r="488" ht="15.75" customHeight="1">
      <c r="A488" s="156"/>
      <c r="B488" s="156"/>
      <c r="C488" s="170"/>
      <c r="D488" s="170"/>
      <c r="E488" s="171"/>
      <c r="F488" s="172"/>
      <c r="G488" s="171"/>
      <c r="H488" s="172"/>
      <c r="I488" s="171"/>
      <c r="J488" s="172"/>
      <c r="K488" s="171"/>
      <c r="L488" s="172"/>
      <c r="M488" s="171"/>
      <c r="N488" s="172"/>
      <c r="O488" s="171"/>
      <c r="P488" s="172"/>
      <c r="Q488" s="171"/>
      <c r="R488" s="172"/>
      <c r="S488" s="171"/>
      <c r="T488" s="172"/>
      <c r="U488" s="171"/>
      <c r="V488" s="172"/>
      <c r="W488" s="171"/>
      <c r="X488" s="172"/>
      <c r="Y488" s="171"/>
      <c r="Z488" s="172"/>
      <c r="AA488" s="171"/>
      <c r="AB488" s="172"/>
      <c r="AC488" s="171"/>
      <c r="AD488" s="172"/>
      <c r="AE488" s="156"/>
      <c r="AF488" s="170"/>
      <c r="AG488" s="172"/>
      <c r="AH488" s="172"/>
      <c r="AI488" s="172"/>
      <c r="AJ488" s="172"/>
      <c r="AK488" s="172"/>
      <c r="AL488" s="172"/>
      <c r="AM488" s="172"/>
      <c r="AN488" s="172"/>
      <c r="AO488" s="172"/>
      <c r="AP488" s="172"/>
      <c r="AQ488" s="172"/>
      <c r="AR488" s="172"/>
      <c r="AS488" s="172"/>
    </row>
    <row r="489" ht="15.75" customHeight="1">
      <c r="A489" s="156"/>
      <c r="B489" s="156"/>
      <c r="C489" s="170"/>
      <c r="D489" s="170"/>
      <c r="E489" s="171"/>
      <c r="F489" s="172"/>
      <c r="G489" s="171"/>
      <c r="H489" s="172"/>
      <c r="I489" s="171"/>
      <c r="J489" s="172"/>
      <c r="K489" s="171"/>
      <c r="L489" s="172"/>
      <c r="M489" s="171"/>
      <c r="N489" s="172"/>
      <c r="O489" s="171"/>
      <c r="P489" s="172"/>
      <c r="Q489" s="171"/>
      <c r="R489" s="172"/>
      <c r="S489" s="171"/>
      <c r="T489" s="172"/>
      <c r="U489" s="171"/>
      <c r="V489" s="172"/>
      <c r="W489" s="171"/>
      <c r="X489" s="172"/>
      <c r="Y489" s="171"/>
      <c r="Z489" s="172"/>
      <c r="AA489" s="171"/>
      <c r="AB489" s="172"/>
      <c r="AC489" s="171"/>
      <c r="AD489" s="172"/>
      <c r="AE489" s="156"/>
      <c r="AF489" s="170"/>
      <c r="AG489" s="172"/>
      <c r="AH489" s="172"/>
      <c r="AI489" s="172"/>
      <c r="AJ489" s="172"/>
      <c r="AK489" s="172"/>
      <c r="AL489" s="172"/>
      <c r="AM489" s="172"/>
      <c r="AN489" s="172"/>
      <c r="AO489" s="172"/>
      <c r="AP489" s="172"/>
      <c r="AQ489" s="172"/>
      <c r="AR489" s="172"/>
      <c r="AS489" s="172"/>
    </row>
    <row r="490" ht="15.75" customHeight="1">
      <c r="A490" s="156"/>
      <c r="B490" s="156"/>
      <c r="C490" s="170"/>
      <c r="D490" s="170"/>
      <c r="E490" s="171"/>
      <c r="F490" s="172"/>
      <c r="G490" s="171"/>
      <c r="H490" s="172"/>
      <c r="I490" s="171"/>
      <c r="J490" s="172"/>
      <c r="K490" s="171"/>
      <c r="L490" s="172"/>
      <c r="M490" s="171"/>
      <c r="N490" s="172"/>
      <c r="O490" s="171"/>
      <c r="P490" s="172"/>
      <c r="Q490" s="171"/>
      <c r="R490" s="172"/>
      <c r="S490" s="171"/>
      <c r="T490" s="172"/>
      <c r="U490" s="171"/>
      <c r="V490" s="172"/>
      <c r="W490" s="171"/>
      <c r="X490" s="172"/>
      <c r="Y490" s="171"/>
      <c r="Z490" s="172"/>
      <c r="AA490" s="171"/>
      <c r="AB490" s="172"/>
      <c r="AC490" s="171"/>
      <c r="AD490" s="172"/>
      <c r="AE490" s="156"/>
      <c r="AF490" s="170"/>
      <c r="AG490" s="172"/>
      <c r="AH490" s="172"/>
      <c r="AI490" s="172"/>
      <c r="AJ490" s="172"/>
      <c r="AK490" s="172"/>
      <c r="AL490" s="172"/>
      <c r="AM490" s="172"/>
      <c r="AN490" s="172"/>
      <c r="AO490" s="172"/>
      <c r="AP490" s="172"/>
      <c r="AQ490" s="172"/>
      <c r="AR490" s="172"/>
      <c r="AS490" s="172"/>
    </row>
    <row r="491" ht="15.75" customHeight="1">
      <c r="A491" s="156"/>
      <c r="B491" s="156"/>
      <c r="C491" s="170"/>
      <c r="D491" s="170"/>
      <c r="E491" s="171"/>
      <c r="F491" s="172"/>
      <c r="G491" s="171"/>
      <c r="H491" s="172"/>
      <c r="I491" s="171"/>
      <c r="J491" s="172"/>
      <c r="K491" s="171"/>
      <c r="L491" s="172"/>
      <c r="M491" s="171"/>
      <c r="N491" s="172"/>
      <c r="O491" s="171"/>
      <c r="P491" s="172"/>
      <c r="Q491" s="171"/>
      <c r="R491" s="172"/>
      <c r="S491" s="171"/>
      <c r="T491" s="172"/>
      <c r="U491" s="171"/>
      <c r="V491" s="172"/>
      <c r="W491" s="171"/>
      <c r="X491" s="172"/>
      <c r="Y491" s="171"/>
      <c r="Z491" s="172"/>
      <c r="AA491" s="171"/>
      <c r="AB491" s="172"/>
      <c r="AC491" s="171"/>
      <c r="AD491" s="172"/>
      <c r="AE491" s="156"/>
      <c r="AF491" s="170"/>
      <c r="AG491" s="172"/>
      <c r="AH491" s="172"/>
      <c r="AI491" s="172"/>
      <c r="AJ491" s="172"/>
      <c r="AK491" s="172"/>
      <c r="AL491" s="172"/>
      <c r="AM491" s="172"/>
      <c r="AN491" s="172"/>
      <c r="AO491" s="172"/>
      <c r="AP491" s="172"/>
      <c r="AQ491" s="172"/>
      <c r="AR491" s="172"/>
      <c r="AS491" s="172"/>
    </row>
    <row r="492" ht="15.75" customHeight="1">
      <c r="A492" s="156"/>
      <c r="B492" s="156"/>
      <c r="C492" s="170"/>
      <c r="D492" s="170"/>
      <c r="E492" s="171"/>
      <c r="F492" s="172"/>
      <c r="G492" s="171"/>
      <c r="H492" s="172"/>
      <c r="I492" s="171"/>
      <c r="J492" s="172"/>
      <c r="K492" s="171"/>
      <c r="L492" s="172"/>
      <c r="M492" s="171"/>
      <c r="N492" s="172"/>
      <c r="O492" s="171"/>
      <c r="P492" s="172"/>
      <c r="Q492" s="171"/>
      <c r="R492" s="172"/>
      <c r="S492" s="171"/>
      <c r="T492" s="172"/>
      <c r="U492" s="171"/>
      <c r="V492" s="172"/>
      <c r="W492" s="171"/>
      <c r="X492" s="172"/>
      <c r="Y492" s="171"/>
      <c r="Z492" s="172"/>
      <c r="AA492" s="171"/>
      <c r="AB492" s="172"/>
      <c r="AC492" s="171"/>
      <c r="AD492" s="172"/>
      <c r="AE492" s="156"/>
      <c r="AF492" s="170"/>
      <c r="AG492" s="172"/>
      <c r="AH492" s="172"/>
      <c r="AI492" s="172"/>
      <c r="AJ492" s="172"/>
      <c r="AK492" s="172"/>
      <c r="AL492" s="172"/>
      <c r="AM492" s="172"/>
      <c r="AN492" s="172"/>
      <c r="AO492" s="172"/>
      <c r="AP492" s="172"/>
      <c r="AQ492" s="172"/>
      <c r="AR492" s="172"/>
      <c r="AS492" s="172"/>
    </row>
    <row r="493" ht="15.75" customHeight="1">
      <c r="A493" s="156"/>
      <c r="B493" s="156"/>
      <c r="C493" s="170"/>
      <c r="D493" s="170"/>
      <c r="E493" s="171"/>
      <c r="F493" s="172"/>
      <c r="G493" s="171"/>
      <c r="H493" s="172"/>
      <c r="I493" s="171"/>
      <c r="J493" s="172"/>
      <c r="K493" s="171"/>
      <c r="L493" s="172"/>
      <c r="M493" s="171"/>
      <c r="N493" s="172"/>
      <c r="O493" s="171"/>
      <c r="P493" s="172"/>
      <c r="Q493" s="171"/>
      <c r="R493" s="172"/>
      <c r="S493" s="171"/>
      <c r="T493" s="172"/>
      <c r="U493" s="171"/>
      <c r="V493" s="172"/>
      <c r="W493" s="171"/>
      <c r="X493" s="172"/>
      <c r="Y493" s="171"/>
      <c r="Z493" s="172"/>
      <c r="AA493" s="171"/>
      <c r="AB493" s="172"/>
      <c r="AC493" s="171"/>
      <c r="AD493" s="172"/>
      <c r="AE493" s="156"/>
      <c r="AF493" s="170"/>
      <c r="AG493" s="172"/>
      <c r="AH493" s="172"/>
      <c r="AI493" s="172"/>
      <c r="AJ493" s="172"/>
      <c r="AK493" s="172"/>
      <c r="AL493" s="172"/>
      <c r="AM493" s="172"/>
      <c r="AN493" s="172"/>
      <c r="AO493" s="172"/>
      <c r="AP493" s="172"/>
      <c r="AQ493" s="172"/>
      <c r="AR493" s="172"/>
      <c r="AS493" s="172"/>
    </row>
    <row r="494" ht="15.75" customHeight="1">
      <c r="A494" s="156"/>
      <c r="B494" s="156"/>
      <c r="C494" s="170"/>
      <c r="D494" s="170"/>
      <c r="E494" s="171"/>
      <c r="F494" s="172"/>
      <c r="G494" s="171"/>
      <c r="H494" s="172"/>
      <c r="I494" s="171"/>
      <c r="J494" s="172"/>
      <c r="K494" s="171"/>
      <c r="L494" s="172"/>
      <c r="M494" s="171"/>
      <c r="N494" s="172"/>
      <c r="O494" s="171"/>
      <c r="P494" s="172"/>
      <c r="Q494" s="171"/>
      <c r="R494" s="172"/>
      <c r="S494" s="171"/>
      <c r="T494" s="172"/>
      <c r="U494" s="171"/>
      <c r="V494" s="172"/>
      <c r="W494" s="171"/>
      <c r="X494" s="172"/>
      <c r="Y494" s="171"/>
      <c r="Z494" s="172"/>
      <c r="AA494" s="171"/>
      <c r="AB494" s="172"/>
      <c r="AC494" s="171"/>
      <c r="AD494" s="172"/>
      <c r="AE494" s="156"/>
      <c r="AF494" s="170"/>
      <c r="AG494" s="172"/>
      <c r="AH494" s="172"/>
      <c r="AI494" s="172"/>
      <c r="AJ494" s="172"/>
      <c r="AK494" s="172"/>
      <c r="AL494" s="172"/>
      <c r="AM494" s="172"/>
      <c r="AN494" s="172"/>
      <c r="AO494" s="172"/>
      <c r="AP494" s="172"/>
      <c r="AQ494" s="172"/>
      <c r="AR494" s="172"/>
      <c r="AS494" s="172"/>
    </row>
    <row r="495" ht="15.75" customHeight="1">
      <c r="A495" s="156"/>
      <c r="B495" s="156"/>
      <c r="C495" s="170"/>
      <c r="D495" s="170"/>
      <c r="E495" s="171"/>
      <c r="F495" s="172"/>
      <c r="G495" s="171"/>
      <c r="H495" s="172"/>
      <c r="I495" s="171"/>
      <c r="J495" s="172"/>
      <c r="K495" s="171"/>
      <c r="L495" s="172"/>
      <c r="M495" s="171"/>
      <c r="N495" s="172"/>
      <c r="O495" s="171"/>
      <c r="P495" s="172"/>
      <c r="Q495" s="171"/>
      <c r="R495" s="172"/>
      <c r="S495" s="171"/>
      <c r="T495" s="172"/>
      <c r="U495" s="171"/>
      <c r="V495" s="172"/>
      <c r="W495" s="171"/>
      <c r="X495" s="172"/>
      <c r="Y495" s="171"/>
      <c r="Z495" s="172"/>
      <c r="AA495" s="171"/>
      <c r="AB495" s="172"/>
      <c r="AC495" s="171"/>
      <c r="AD495" s="172"/>
      <c r="AE495" s="156"/>
      <c r="AF495" s="170"/>
      <c r="AG495" s="172"/>
      <c r="AH495" s="172"/>
      <c r="AI495" s="172"/>
      <c r="AJ495" s="172"/>
      <c r="AK495" s="172"/>
      <c r="AL495" s="172"/>
      <c r="AM495" s="172"/>
      <c r="AN495" s="172"/>
      <c r="AO495" s="172"/>
      <c r="AP495" s="172"/>
      <c r="AQ495" s="172"/>
      <c r="AR495" s="172"/>
      <c r="AS495" s="172"/>
    </row>
    <row r="496" ht="15.75" customHeight="1">
      <c r="A496" s="156"/>
      <c r="B496" s="156"/>
      <c r="C496" s="170"/>
      <c r="D496" s="170"/>
      <c r="E496" s="171"/>
      <c r="F496" s="172"/>
      <c r="G496" s="171"/>
      <c r="H496" s="172"/>
      <c r="I496" s="171"/>
      <c r="J496" s="172"/>
      <c r="K496" s="171"/>
      <c r="L496" s="172"/>
      <c r="M496" s="171"/>
      <c r="N496" s="172"/>
      <c r="O496" s="171"/>
      <c r="P496" s="172"/>
      <c r="Q496" s="171"/>
      <c r="R496" s="172"/>
      <c r="S496" s="171"/>
      <c r="T496" s="172"/>
      <c r="U496" s="171"/>
      <c r="V496" s="172"/>
      <c r="W496" s="171"/>
      <c r="X496" s="172"/>
      <c r="Y496" s="171"/>
      <c r="Z496" s="172"/>
      <c r="AA496" s="171"/>
      <c r="AB496" s="172"/>
      <c r="AC496" s="171"/>
      <c r="AD496" s="172"/>
      <c r="AE496" s="156"/>
      <c r="AF496" s="170"/>
      <c r="AG496" s="172"/>
      <c r="AH496" s="172"/>
      <c r="AI496" s="172"/>
      <c r="AJ496" s="172"/>
      <c r="AK496" s="172"/>
      <c r="AL496" s="172"/>
      <c r="AM496" s="172"/>
      <c r="AN496" s="172"/>
      <c r="AO496" s="172"/>
      <c r="AP496" s="172"/>
      <c r="AQ496" s="172"/>
      <c r="AR496" s="172"/>
      <c r="AS496" s="172"/>
    </row>
    <row r="497" ht="15.75" customHeight="1">
      <c r="A497" s="156"/>
      <c r="B497" s="156"/>
      <c r="C497" s="170"/>
      <c r="D497" s="170"/>
      <c r="E497" s="171"/>
      <c r="F497" s="172"/>
      <c r="G497" s="171"/>
      <c r="H497" s="172"/>
      <c r="I497" s="171"/>
      <c r="J497" s="172"/>
      <c r="K497" s="171"/>
      <c r="L497" s="172"/>
      <c r="M497" s="171"/>
      <c r="N497" s="172"/>
      <c r="O497" s="171"/>
      <c r="P497" s="172"/>
      <c r="Q497" s="171"/>
      <c r="R497" s="172"/>
      <c r="S497" s="171"/>
      <c r="T497" s="172"/>
      <c r="U497" s="171"/>
      <c r="V497" s="172"/>
      <c r="W497" s="171"/>
      <c r="X497" s="172"/>
      <c r="Y497" s="171"/>
      <c r="Z497" s="172"/>
      <c r="AA497" s="171"/>
      <c r="AB497" s="172"/>
      <c r="AC497" s="171"/>
      <c r="AD497" s="172"/>
      <c r="AE497" s="156"/>
      <c r="AF497" s="170"/>
      <c r="AG497" s="172"/>
      <c r="AH497" s="172"/>
      <c r="AI497" s="172"/>
      <c r="AJ497" s="172"/>
      <c r="AK497" s="172"/>
      <c r="AL497" s="172"/>
      <c r="AM497" s="172"/>
      <c r="AN497" s="172"/>
      <c r="AO497" s="172"/>
      <c r="AP497" s="172"/>
      <c r="AQ497" s="172"/>
      <c r="AR497" s="172"/>
      <c r="AS497" s="172"/>
    </row>
    <row r="498" ht="15.75" customHeight="1">
      <c r="A498" s="156"/>
      <c r="B498" s="156"/>
      <c r="C498" s="170"/>
      <c r="D498" s="170"/>
      <c r="E498" s="171"/>
      <c r="F498" s="172"/>
      <c r="G498" s="171"/>
      <c r="H498" s="172"/>
      <c r="I498" s="171"/>
      <c r="J498" s="172"/>
      <c r="K498" s="171"/>
      <c r="L498" s="172"/>
      <c r="M498" s="171"/>
      <c r="N498" s="172"/>
      <c r="O498" s="171"/>
      <c r="P498" s="172"/>
      <c r="Q498" s="171"/>
      <c r="R498" s="172"/>
      <c r="S498" s="171"/>
      <c r="T498" s="172"/>
      <c r="U498" s="171"/>
      <c r="V498" s="172"/>
      <c r="W498" s="171"/>
      <c r="X498" s="172"/>
      <c r="Y498" s="171"/>
      <c r="Z498" s="172"/>
      <c r="AA498" s="171"/>
      <c r="AB498" s="172"/>
      <c r="AC498" s="171"/>
      <c r="AD498" s="172"/>
      <c r="AE498" s="156"/>
      <c r="AF498" s="170"/>
      <c r="AG498" s="172"/>
      <c r="AH498" s="172"/>
      <c r="AI498" s="172"/>
      <c r="AJ498" s="172"/>
      <c r="AK498" s="172"/>
      <c r="AL498" s="172"/>
      <c r="AM498" s="172"/>
      <c r="AN498" s="172"/>
      <c r="AO498" s="172"/>
      <c r="AP498" s="172"/>
      <c r="AQ498" s="172"/>
      <c r="AR498" s="172"/>
      <c r="AS498" s="172"/>
    </row>
    <row r="499" ht="15.75" customHeight="1">
      <c r="A499" s="156"/>
      <c r="B499" s="156"/>
      <c r="C499" s="170"/>
      <c r="D499" s="170"/>
      <c r="E499" s="171"/>
      <c r="F499" s="172"/>
      <c r="G499" s="171"/>
      <c r="H499" s="172"/>
      <c r="I499" s="171"/>
      <c r="J499" s="172"/>
      <c r="K499" s="171"/>
      <c r="L499" s="172"/>
      <c r="M499" s="171"/>
      <c r="N499" s="172"/>
      <c r="O499" s="171"/>
      <c r="P499" s="172"/>
      <c r="Q499" s="171"/>
      <c r="R499" s="172"/>
      <c r="S499" s="171"/>
      <c r="T499" s="172"/>
      <c r="U499" s="171"/>
      <c r="V499" s="172"/>
      <c r="W499" s="171"/>
      <c r="X499" s="172"/>
      <c r="Y499" s="171"/>
      <c r="Z499" s="172"/>
      <c r="AA499" s="171"/>
      <c r="AB499" s="172"/>
      <c r="AC499" s="171"/>
      <c r="AD499" s="172"/>
      <c r="AE499" s="156"/>
      <c r="AF499" s="170"/>
      <c r="AG499" s="172"/>
      <c r="AH499" s="172"/>
      <c r="AI499" s="172"/>
      <c r="AJ499" s="172"/>
      <c r="AK499" s="172"/>
      <c r="AL499" s="172"/>
      <c r="AM499" s="172"/>
      <c r="AN499" s="172"/>
      <c r="AO499" s="172"/>
      <c r="AP499" s="172"/>
      <c r="AQ499" s="172"/>
      <c r="AR499" s="172"/>
      <c r="AS499" s="172"/>
    </row>
    <row r="500" ht="15.75" customHeight="1">
      <c r="A500" s="156"/>
      <c r="B500" s="156"/>
      <c r="C500" s="170"/>
      <c r="D500" s="170"/>
      <c r="E500" s="171"/>
      <c r="F500" s="172"/>
      <c r="G500" s="171"/>
      <c r="H500" s="172"/>
      <c r="I500" s="171"/>
      <c r="J500" s="172"/>
      <c r="K500" s="171"/>
      <c r="L500" s="172"/>
      <c r="M500" s="171"/>
      <c r="N500" s="172"/>
      <c r="O500" s="171"/>
      <c r="P500" s="172"/>
      <c r="Q500" s="171"/>
      <c r="R500" s="172"/>
      <c r="S500" s="171"/>
      <c r="T500" s="172"/>
      <c r="U500" s="171"/>
      <c r="V500" s="172"/>
      <c r="W500" s="171"/>
      <c r="X500" s="172"/>
      <c r="Y500" s="171"/>
      <c r="Z500" s="172"/>
      <c r="AA500" s="171"/>
      <c r="AB500" s="172"/>
      <c r="AC500" s="171"/>
      <c r="AD500" s="172"/>
      <c r="AE500" s="156"/>
      <c r="AF500" s="170"/>
      <c r="AG500" s="172"/>
      <c r="AH500" s="172"/>
      <c r="AI500" s="172"/>
      <c r="AJ500" s="172"/>
      <c r="AK500" s="172"/>
      <c r="AL500" s="172"/>
      <c r="AM500" s="172"/>
      <c r="AN500" s="172"/>
      <c r="AO500" s="172"/>
      <c r="AP500" s="172"/>
      <c r="AQ500" s="172"/>
      <c r="AR500" s="172"/>
      <c r="AS500" s="172"/>
    </row>
    <row r="501" ht="15.75" customHeight="1">
      <c r="A501" s="156"/>
      <c r="B501" s="156"/>
      <c r="C501" s="170"/>
      <c r="D501" s="170"/>
      <c r="E501" s="171"/>
      <c r="F501" s="172"/>
      <c r="G501" s="171"/>
      <c r="H501" s="172"/>
      <c r="I501" s="171"/>
      <c r="J501" s="172"/>
      <c r="K501" s="171"/>
      <c r="L501" s="172"/>
      <c r="M501" s="171"/>
      <c r="N501" s="172"/>
      <c r="O501" s="171"/>
      <c r="P501" s="172"/>
      <c r="Q501" s="171"/>
      <c r="R501" s="172"/>
      <c r="S501" s="171"/>
      <c r="T501" s="172"/>
      <c r="U501" s="171"/>
      <c r="V501" s="172"/>
      <c r="W501" s="171"/>
      <c r="X501" s="172"/>
      <c r="Y501" s="171"/>
      <c r="Z501" s="172"/>
      <c r="AA501" s="171"/>
      <c r="AB501" s="172"/>
      <c r="AC501" s="171"/>
      <c r="AD501" s="172"/>
      <c r="AE501" s="156"/>
      <c r="AF501" s="170"/>
      <c r="AG501" s="172"/>
      <c r="AH501" s="172"/>
      <c r="AI501" s="172"/>
      <c r="AJ501" s="172"/>
      <c r="AK501" s="172"/>
      <c r="AL501" s="172"/>
      <c r="AM501" s="172"/>
      <c r="AN501" s="172"/>
      <c r="AO501" s="172"/>
      <c r="AP501" s="172"/>
      <c r="AQ501" s="172"/>
      <c r="AR501" s="172"/>
      <c r="AS501" s="172"/>
    </row>
    <row r="502" ht="15.75" customHeight="1">
      <c r="A502" s="156"/>
      <c r="B502" s="156"/>
      <c r="C502" s="170"/>
      <c r="D502" s="170"/>
      <c r="E502" s="171"/>
      <c r="F502" s="172"/>
      <c r="G502" s="171"/>
      <c r="H502" s="172"/>
      <c r="I502" s="171"/>
      <c r="J502" s="172"/>
      <c r="K502" s="171"/>
      <c r="L502" s="172"/>
      <c r="M502" s="171"/>
      <c r="N502" s="172"/>
      <c r="O502" s="171"/>
      <c r="P502" s="172"/>
      <c r="Q502" s="171"/>
      <c r="R502" s="172"/>
      <c r="S502" s="171"/>
      <c r="T502" s="172"/>
      <c r="U502" s="171"/>
      <c r="V502" s="172"/>
      <c r="W502" s="171"/>
      <c r="X502" s="172"/>
      <c r="Y502" s="171"/>
      <c r="Z502" s="172"/>
      <c r="AA502" s="171"/>
      <c r="AB502" s="172"/>
      <c r="AC502" s="171"/>
      <c r="AD502" s="172"/>
      <c r="AE502" s="156"/>
      <c r="AF502" s="170"/>
      <c r="AG502" s="172"/>
      <c r="AH502" s="172"/>
      <c r="AI502" s="172"/>
      <c r="AJ502" s="172"/>
      <c r="AK502" s="172"/>
      <c r="AL502" s="172"/>
      <c r="AM502" s="172"/>
      <c r="AN502" s="172"/>
      <c r="AO502" s="172"/>
      <c r="AP502" s="172"/>
      <c r="AQ502" s="172"/>
      <c r="AR502" s="172"/>
      <c r="AS502" s="172"/>
    </row>
    <row r="503" ht="15.75" customHeight="1">
      <c r="A503" s="156"/>
      <c r="B503" s="156"/>
      <c r="C503" s="170"/>
      <c r="D503" s="170"/>
      <c r="E503" s="171"/>
      <c r="F503" s="172"/>
      <c r="G503" s="171"/>
      <c r="H503" s="172"/>
      <c r="I503" s="171"/>
      <c r="J503" s="172"/>
      <c r="K503" s="171"/>
      <c r="L503" s="172"/>
      <c r="M503" s="171"/>
      <c r="N503" s="172"/>
      <c r="O503" s="171"/>
      <c r="P503" s="172"/>
      <c r="Q503" s="171"/>
      <c r="R503" s="172"/>
      <c r="S503" s="171"/>
      <c r="T503" s="172"/>
      <c r="U503" s="171"/>
      <c r="V503" s="172"/>
      <c r="W503" s="171"/>
      <c r="X503" s="172"/>
      <c r="Y503" s="171"/>
      <c r="Z503" s="172"/>
      <c r="AA503" s="171"/>
      <c r="AB503" s="172"/>
      <c r="AC503" s="171"/>
      <c r="AD503" s="172"/>
      <c r="AE503" s="156"/>
      <c r="AF503" s="170"/>
      <c r="AG503" s="172"/>
      <c r="AH503" s="172"/>
      <c r="AI503" s="172"/>
      <c r="AJ503" s="172"/>
      <c r="AK503" s="172"/>
      <c r="AL503" s="172"/>
      <c r="AM503" s="172"/>
      <c r="AN503" s="172"/>
      <c r="AO503" s="172"/>
      <c r="AP503" s="172"/>
      <c r="AQ503" s="172"/>
      <c r="AR503" s="172"/>
      <c r="AS503" s="172"/>
    </row>
    <row r="504" ht="15.75" customHeight="1">
      <c r="A504" s="156"/>
      <c r="B504" s="156"/>
      <c r="C504" s="170"/>
      <c r="D504" s="170"/>
      <c r="E504" s="171"/>
      <c r="F504" s="172"/>
      <c r="G504" s="171"/>
      <c r="H504" s="172"/>
      <c r="I504" s="171"/>
      <c r="J504" s="172"/>
      <c r="K504" s="171"/>
      <c r="L504" s="172"/>
      <c r="M504" s="171"/>
      <c r="N504" s="172"/>
      <c r="O504" s="171"/>
      <c r="P504" s="172"/>
      <c r="Q504" s="171"/>
      <c r="R504" s="172"/>
      <c r="S504" s="171"/>
      <c r="T504" s="172"/>
      <c r="U504" s="171"/>
      <c r="V504" s="172"/>
      <c r="W504" s="171"/>
      <c r="X504" s="172"/>
      <c r="Y504" s="171"/>
      <c r="Z504" s="172"/>
      <c r="AA504" s="171"/>
      <c r="AB504" s="172"/>
      <c r="AC504" s="171"/>
      <c r="AD504" s="172"/>
      <c r="AE504" s="156"/>
      <c r="AF504" s="170"/>
      <c r="AG504" s="172"/>
      <c r="AH504" s="172"/>
      <c r="AI504" s="172"/>
      <c r="AJ504" s="172"/>
      <c r="AK504" s="172"/>
      <c r="AL504" s="172"/>
      <c r="AM504" s="172"/>
      <c r="AN504" s="172"/>
      <c r="AO504" s="172"/>
      <c r="AP504" s="172"/>
      <c r="AQ504" s="172"/>
      <c r="AR504" s="172"/>
      <c r="AS504" s="172"/>
    </row>
    <row r="505" ht="15.75" customHeight="1">
      <c r="A505" s="156"/>
      <c r="B505" s="156"/>
      <c r="C505" s="170"/>
      <c r="D505" s="170"/>
      <c r="E505" s="171"/>
      <c r="F505" s="172"/>
      <c r="G505" s="171"/>
      <c r="H505" s="172"/>
      <c r="I505" s="171"/>
      <c r="J505" s="172"/>
      <c r="K505" s="171"/>
      <c r="L505" s="172"/>
      <c r="M505" s="171"/>
      <c r="N505" s="172"/>
      <c r="O505" s="171"/>
      <c r="P505" s="172"/>
      <c r="Q505" s="171"/>
      <c r="R505" s="172"/>
      <c r="S505" s="171"/>
      <c r="T505" s="172"/>
      <c r="U505" s="171"/>
      <c r="V505" s="172"/>
      <c r="W505" s="171"/>
      <c r="X505" s="172"/>
      <c r="Y505" s="171"/>
      <c r="Z505" s="172"/>
      <c r="AA505" s="171"/>
      <c r="AB505" s="172"/>
      <c r="AC505" s="171"/>
      <c r="AD505" s="172"/>
      <c r="AE505" s="156"/>
      <c r="AF505" s="170"/>
      <c r="AG505" s="172"/>
      <c r="AH505" s="172"/>
      <c r="AI505" s="172"/>
      <c r="AJ505" s="172"/>
      <c r="AK505" s="172"/>
      <c r="AL505" s="172"/>
      <c r="AM505" s="172"/>
      <c r="AN505" s="172"/>
      <c r="AO505" s="172"/>
      <c r="AP505" s="172"/>
      <c r="AQ505" s="172"/>
      <c r="AR505" s="172"/>
      <c r="AS505" s="172"/>
    </row>
    <row r="506" ht="15.75" customHeight="1">
      <c r="A506" s="156"/>
      <c r="B506" s="156"/>
      <c r="C506" s="170"/>
      <c r="D506" s="170"/>
      <c r="E506" s="171"/>
      <c r="F506" s="172"/>
      <c r="G506" s="171"/>
      <c r="H506" s="172"/>
      <c r="I506" s="171"/>
      <c r="J506" s="172"/>
      <c r="K506" s="171"/>
      <c r="L506" s="172"/>
      <c r="M506" s="171"/>
      <c r="N506" s="172"/>
      <c r="O506" s="171"/>
      <c r="P506" s="172"/>
      <c r="Q506" s="171"/>
      <c r="R506" s="172"/>
      <c r="S506" s="171"/>
      <c r="T506" s="172"/>
      <c r="U506" s="171"/>
      <c r="V506" s="172"/>
      <c r="W506" s="171"/>
      <c r="X506" s="172"/>
      <c r="Y506" s="171"/>
      <c r="Z506" s="172"/>
      <c r="AA506" s="171"/>
      <c r="AB506" s="172"/>
      <c r="AC506" s="171"/>
      <c r="AD506" s="172"/>
      <c r="AE506" s="156"/>
      <c r="AF506" s="170"/>
      <c r="AG506" s="172"/>
      <c r="AH506" s="172"/>
      <c r="AI506" s="172"/>
      <c r="AJ506" s="172"/>
      <c r="AK506" s="172"/>
      <c r="AL506" s="172"/>
      <c r="AM506" s="172"/>
      <c r="AN506" s="172"/>
      <c r="AO506" s="172"/>
      <c r="AP506" s="172"/>
      <c r="AQ506" s="172"/>
      <c r="AR506" s="172"/>
      <c r="AS506" s="172"/>
    </row>
    <row r="507" ht="15.75" customHeight="1">
      <c r="A507" s="156"/>
      <c r="B507" s="156"/>
      <c r="C507" s="170"/>
      <c r="D507" s="170"/>
      <c r="E507" s="171"/>
      <c r="F507" s="172"/>
      <c r="G507" s="171"/>
      <c r="H507" s="172"/>
      <c r="I507" s="171"/>
      <c r="J507" s="172"/>
      <c r="K507" s="171"/>
      <c r="L507" s="172"/>
      <c r="M507" s="171"/>
      <c r="N507" s="172"/>
      <c r="O507" s="171"/>
      <c r="P507" s="172"/>
      <c r="Q507" s="171"/>
      <c r="R507" s="172"/>
      <c r="S507" s="171"/>
      <c r="T507" s="172"/>
      <c r="U507" s="171"/>
      <c r="V507" s="172"/>
      <c r="W507" s="171"/>
      <c r="X507" s="172"/>
      <c r="Y507" s="171"/>
      <c r="Z507" s="172"/>
      <c r="AA507" s="171"/>
      <c r="AB507" s="172"/>
      <c r="AC507" s="171"/>
      <c r="AD507" s="172"/>
      <c r="AE507" s="156"/>
      <c r="AF507" s="170"/>
      <c r="AG507" s="172"/>
      <c r="AH507" s="172"/>
      <c r="AI507" s="172"/>
      <c r="AJ507" s="172"/>
      <c r="AK507" s="172"/>
      <c r="AL507" s="172"/>
      <c r="AM507" s="172"/>
      <c r="AN507" s="172"/>
      <c r="AO507" s="172"/>
      <c r="AP507" s="172"/>
      <c r="AQ507" s="172"/>
      <c r="AR507" s="172"/>
      <c r="AS507" s="172"/>
    </row>
    <row r="508" ht="15.75" customHeight="1">
      <c r="A508" s="156"/>
      <c r="B508" s="156"/>
      <c r="C508" s="170"/>
      <c r="D508" s="170"/>
      <c r="E508" s="171"/>
      <c r="F508" s="172"/>
      <c r="G508" s="171"/>
      <c r="H508" s="172"/>
      <c r="I508" s="171"/>
      <c r="J508" s="172"/>
      <c r="K508" s="171"/>
      <c r="L508" s="172"/>
      <c r="M508" s="171"/>
      <c r="N508" s="172"/>
      <c r="O508" s="171"/>
      <c r="P508" s="172"/>
      <c r="Q508" s="171"/>
      <c r="R508" s="172"/>
      <c r="S508" s="171"/>
      <c r="T508" s="172"/>
      <c r="U508" s="171"/>
      <c r="V508" s="172"/>
      <c r="W508" s="171"/>
      <c r="X508" s="172"/>
      <c r="Y508" s="171"/>
      <c r="Z508" s="172"/>
      <c r="AA508" s="171"/>
      <c r="AB508" s="172"/>
      <c r="AC508" s="171"/>
      <c r="AD508" s="172"/>
      <c r="AE508" s="156"/>
      <c r="AF508" s="170"/>
      <c r="AG508" s="172"/>
      <c r="AH508" s="172"/>
      <c r="AI508" s="172"/>
      <c r="AJ508" s="172"/>
      <c r="AK508" s="172"/>
      <c r="AL508" s="172"/>
      <c r="AM508" s="172"/>
      <c r="AN508" s="172"/>
      <c r="AO508" s="172"/>
      <c r="AP508" s="172"/>
      <c r="AQ508" s="172"/>
      <c r="AR508" s="172"/>
      <c r="AS508" s="172"/>
    </row>
    <row r="509" ht="15.75" customHeight="1">
      <c r="A509" s="156"/>
      <c r="B509" s="156"/>
      <c r="C509" s="170"/>
      <c r="D509" s="170"/>
      <c r="E509" s="171"/>
      <c r="F509" s="172"/>
      <c r="G509" s="171"/>
      <c r="H509" s="172"/>
      <c r="I509" s="171"/>
      <c r="J509" s="172"/>
      <c r="K509" s="171"/>
      <c r="L509" s="172"/>
      <c r="M509" s="171"/>
      <c r="N509" s="172"/>
      <c r="O509" s="171"/>
      <c r="P509" s="172"/>
      <c r="Q509" s="171"/>
      <c r="R509" s="172"/>
      <c r="S509" s="171"/>
      <c r="T509" s="172"/>
      <c r="U509" s="171"/>
      <c r="V509" s="172"/>
      <c r="W509" s="171"/>
      <c r="X509" s="172"/>
      <c r="Y509" s="171"/>
      <c r="Z509" s="172"/>
      <c r="AA509" s="171"/>
      <c r="AB509" s="172"/>
      <c r="AC509" s="171"/>
      <c r="AD509" s="172"/>
      <c r="AE509" s="156"/>
      <c r="AF509" s="170"/>
      <c r="AG509" s="172"/>
      <c r="AH509" s="172"/>
      <c r="AI509" s="172"/>
      <c r="AJ509" s="172"/>
      <c r="AK509" s="172"/>
      <c r="AL509" s="172"/>
      <c r="AM509" s="172"/>
      <c r="AN509" s="172"/>
      <c r="AO509" s="172"/>
      <c r="AP509" s="172"/>
      <c r="AQ509" s="172"/>
      <c r="AR509" s="172"/>
      <c r="AS509" s="172"/>
    </row>
    <row r="510" ht="15.75" customHeight="1">
      <c r="A510" s="156"/>
      <c r="B510" s="156"/>
      <c r="C510" s="170"/>
      <c r="D510" s="170"/>
      <c r="E510" s="171"/>
      <c r="F510" s="172"/>
      <c r="G510" s="171"/>
      <c r="H510" s="172"/>
      <c r="I510" s="171"/>
      <c r="J510" s="172"/>
      <c r="K510" s="171"/>
      <c r="L510" s="172"/>
      <c r="M510" s="171"/>
      <c r="N510" s="172"/>
      <c r="O510" s="171"/>
      <c r="P510" s="172"/>
      <c r="Q510" s="171"/>
      <c r="R510" s="172"/>
      <c r="S510" s="171"/>
      <c r="T510" s="172"/>
      <c r="U510" s="171"/>
      <c r="V510" s="172"/>
      <c r="W510" s="171"/>
      <c r="X510" s="172"/>
      <c r="Y510" s="171"/>
      <c r="Z510" s="172"/>
      <c r="AA510" s="171"/>
      <c r="AB510" s="172"/>
      <c r="AC510" s="171"/>
      <c r="AD510" s="172"/>
      <c r="AE510" s="156"/>
      <c r="AF510" s="170"/>
      <c r="AG510" s="172"/>
      <c r="AH510" s="172"/>
      <c r="AI510" s="172"/>
      <c r="AJ510" s="172"/>
      <c r="AK510" s="172"/>
      <c r="AL510" s="172"/>
      <c r="AM510" s="172"/>
      <c r="AN510" s="172"/>
      <c r="AO510" s="172"/>
      <c r="AP510" s="172"/>
      <c r="AQ510" s="172"/>
      <c r="AR510" s="172"/>
      <c r="AS510" s="172"/>
    </row>
    <row r="511" ht="15.75" customHeight="1">
      <c r="A511" s="156"/>
      <c r="B511" s="156"/>
      <c r="C511" s="170"/>
      <c r="D511" s="170"/>
      <c r="E511" s="171"/>
      <c r="F511" s="172"/>
      <c r="G511" s="171"/>
      <c r="H511" s="172"/>
      <c r="I511" s="171"/>
      <c r="J511" s="172"/>
      <c r="K511" s="171"/>
      <c r="L511" s="172"/>
      <c r="M511" s="171"/>
      <c r="N511" s="172"/>
      <c r="O511" s="171"/>
      <c r="P511" s="172"/>
      <c r="Q511" s="171"/>
      <c r="R511" s="172"/>
      <c r="S511" s="171"/>
      <c r="T511" s="172"/>
      <c r="U511" s="171"/>
      <c r="V511" s="172"/>
      <c r="W511" s="171"/>
      <c r="X511" s="172"/>
      <c r="Y511" s="171"/>
      <c r="Z511" s="172"/>
      <c r="AA511" s="171"/>
      <c r="AB511" s="172"/>
      <c r="AC511" s="171"/>
      <c r="AD511" s="172"/>
      <c r="AE511" s="156"/>
      <c r="AF511" s="170"/>
      <c r="AG511" s="172"/>
      <c r="AH511" s="172"/>
      <c r="AI511" s="172"/>
      <c r="AJ511" s="172"/>
      <c r="AK511" s="172"/>
      <c r="AL511" s="172"/>
      <c r="AM511" s="172"/>
      <c r="AN511" s="172"/>
      <c r="AO511" s="172"/>
      <c r="AP511" s="172"/>
      <c r="AQ511" s="172"/>
      <c r="AR511" s="172"/>
      <c r="AS511" s="172"/>
    </row>
    <row r="512" ht="15.75" customHeight="1">
      <c r="A512" s="156"/>
      <c r="B512" s="156"/>
      <c r="C512" s="170"/>
      <c r="D512" s="170"/>
      <c r="E512" s="171"/>
      <c r="F512" s="172"/>
      <c r="G512" s="171"/>
      <c r="H512" s="172"/>
      <c r="I512" s="171"/>
      <c r="J512" s="172"/>
      <c r="K512" s="171"/>
      <c r="L512" s="172"/>
      <c r="M512" s="171"/>
      <c r="N512" s="172"/>
      <c r="O512" s="171"/>
      <c r="P512" s="172"/>
      <c r="Q512" s="171"/>
      <c r="R512" s="172"/>
      <c r="S512" s="171"/>
      <c r="T512" s="172"/>
      <c r="U512" s="171"/>
      <c r="V512" s="172"/>
      <c r="W512" s="171"/>
      <c r="X512" s="172"/>
      <c r="Y512" s="171"/>
      <c r="Z512" s="172"/>
      <c r="AA512" s="171"/>
      <c r="AB512" s="172"/>
      <c r="AC512" s="171"/>
      <c r="AD512" s="172"/>
      <c r="AE512" s="156"/>
      <c r="AF512" s="170"/>
      <c r="AG512" s="172"/>
      <c r="AH512" s="172"/>
      <c r="AI512" s="172"/>
      <c r="AJ512" s="172"/>
      <c r="AK512" s="172"/>
      <c r="AL512" s="172"/>
      <c r="AM512" s="172"/>
      <c r="AN512" s="172"/>
      <c r="AO512" s="172"/>
      <c r="AP512" s="172"/>
      <c r="AQ512" s="172"/>
      <c r="AR512" s="172"/>
      <c r="AS512" s="172"/>
    </row>
    <row r="513" ht="15.75" customHeight="1">
      <c r="A513" s="156"/>
      <c r="B513" s="156"/>
      <c r="C513" s="170"/>
      <c r="D513" s="170"/>
      <c r="E513" s="171"/>
      <c r="F513" s="172"/>
      <c r="G513" s="171"/>
      <c r="H513" s="172"/>
      <c r="I513" s="171"/>
      <c r="J513" s="172"/>
      <c r="K513" s="171"/>
      <c r="L513" s="172"/>
      <c r="M513" s="171"/>
      <c r="N513" s="172"/>
      <c r="O513" s="171"/>
      <c r="P513" s="172"/>
      <c r="Q513" s="171"/>
      <c r="R513" s="172"/>
      <c r="S513" s="171"/>
      <c r="T513" s="172"/>
      <c r="U513" s="171"/>
      <c r="V513" s="172"/>
      <c r="W513" s="171"/>
      <c r="X513" s="172"/>
      <c r="Y513" s="171"/>
      <c r="Z513" s="172"/>
      <c r="AA513" s="171"/>
      <c r="AB513" s="172"/>
      <c r="AC513" s="171"/>
      <c r="AD513" s="172"/>
      <c r="AE513" s="156"/>
      <c r="AF513" s="170"/>
      <c r="AG513" s="172"/>
      <c r="AH513" s="172"/>
      <c r="AI513" s="172"/>
      <c r="AJ513" s="172"/>
      <c r="AK513" s="172"/>
      <c r="AL513" s="172"/>
      <c r="AM513" s="172"/>
      <c r="AN513" s="172"/>
      <c r="AO513" s="172"/>
      <c r="AP513" s="172"/>
      <c r="AQ513" s="172"/>
      <c r="AR513" s="172"/>
      <c r="AS513" s="172"/>
    </row>
    <row r="514" ht="15.75" customHeight="1">
      <c r="A514" s="156"/>
      <c r="B514" s="156"/>
      <c r="C514" s="170"/>
      <c r="D514" s="170"/>
      <c r="E514" s="171"/>
      <c r="F514" s="172"/>
      <c r="G514" s="171"/>
      <c r="H514" s="172"/>
      <c r="I514" s="171"/>
      <c r="J514" s="172"/>
      <c r="K514" s="171"/>
      <c r="L514" s="172"/>
      <c r="M514" s="171"/>
      <c r="N514" s="172"/>
      <c r="O514" s="171"/>
      <c r="P514" s="172"/>
      <c r="Q514" s="171"/>
      <c r="R514" s="172"/>
      <c r="S514" s="171"/>
      <c r="T514" s="172"/>
      <c r="U514" s="171"/>
      <c r="V514" s="172"/>
      <c r="W514" s="171"/>
      <c r="X514" s="172"/>
      <c r="Y514" s="171"/>
      <c r="Z514" s="172"/>
      <c r="AA514" s="171"/>
      <c r="AB514" s="172"/>
      <c r="AC514" s="171"/>
      <c r="AD514" s="172"/>
      <c r="AE514" s="156"/>
      <c r="AF514" s="170"/>
      <c r="AG514" s="172"/>
      <c r="AH514" s="172"/>
      <c r="AI514" s="172"/>
      <c r="AJ514" s="172"/>
      <c r="AK514" s="172"/>
      <c r="AL514" s="172"/>
      <c r="AM514" s="172"/>
      <c r="AN514" s="172"/>
      <c r="AO514" s="172"/>
      <c r="AP514" s="172"/>
      <c r="AQ514" s="172"/>
      <c r="AR514" s="172"/>
      <c r="AS514" s="172"/>
    </row>
    <row r="515" ht="15.75" customHeight="1">
      <c r="A515" s="156"/>
      <c r="B515" s="156"/>
      <c r="C515" s="170"/>
      <c r="D515" s="170"/>
      <c r="E515" s="171"/>
      <c r="F515" s="172"/>
      <c r="G515" s="171"/>
      <c r="H515" s="172"/>
      <c r="I515" s="171"/>
      <c r="J515" s="172"/>
      <c r="K515" s="171"/>
      <c r="L515" s="172"/>
      <c r="M515" s="171"/>
      <c r="N515" s="172"/>
      <c r="O515" s="171"/>
      <c r="P515" s="172"/>
      <c r="Q515" s="171"/>
      <c r="R515" s="172"/>
      <c r="S515" s="171"/>
      <c r="T515" s="172"/>
      <c r="U515" s="171"/>
      <c r="V515" s="172"/>
      <c r="W515" s="171"/>
      <c r="X515" s="172"/>
      <c r="Y515" s="171"/>
      <c r="Z515" s="172"/>
      <c r="AA515" s="171"/>
      <c r="AB515" s="172"/>
      <c r="AC515" s="171"/>
      <c r="AD515" s="172"/>
      <c r="AE515" s="156"/>
      <c r="AF515" s="170"/>
      <c r="AG515" s="172"/>
      <c r="AH515" s="172"/>
      <c r="AI515" s="172"/>
      <c r="AJ515" s="172"/>
      <c r="AK515" s="172"/>
      <c r="AL515" s="172"/>
      <c r="AM515" s="172"/>
      <c r="AN515" s="172"/>
      <c r="AO515" s="172"/>
      <c r="AP515" s="172"/>
      <c r="AQ515" s="172"/>
      <c r="AR515" s="172"/>
      <c r="AS515" s="172"/>
    </row>
    <row r="516" ht="15.75" customHeight="1">
      <c r="A516" s="156"/>
      <c r="B516" s="156"/>
      <c r="C516" s="170"/>
      <c r="D516" s="170"/>
      <c r="E516" s="171"/>
      <c r="F516" s="172"/>
      <c r="G516" s="171"/>
      <c r="H516" s="172"/>
      <c r="I516" s="171"/>
      <c r="J516" s="172"/>
      <c r="K516" s="171"/>
      <c r="L516" s="172"/>
      <c r="M516" s="171"/>
      <c r="N516" s="172"/>
      <c r="O516" s="171"/>
      <c r="P516" s="172"/>
      <c r="Q516" s="171"/>
      <c r="R516" s="172"/>
      <c r="S516" s="171"/>
      <c r="T516" s="172"/>
      <c r="U516" s="171"/>
      <c r="V516" s="172"/>
      <c r="W516" s="171"/>
      <c r="X516" s="172"/>
      <c r="Y516" s="171"/>
      <c r="Z516" s="172"/>
      <c r="AA516" s="171"/>
      <c r="AB516" s="172"/>
      <c r="AC516" s="171"/>
      <c r="AD516" s="172"/>
      <c r="AE516" s="156"/>
      <c r="AF516" s="170"/>
      <c r="AG516" s="172"/>
      <c r="AH516" s="172"/>
      <c r="AI516" s="172"/>
      <c r="AJ516" s="172"/>
      <c r="AK516" s="172"/>
      <c r="AL516" s="172"/>
      <c r="AM516" s="172"/>
      <c r="AN516" s="172"/>
      <c r="AO516" s="172"/>
      <c r="AP516" s="172"/>
      <c r="AQ516" s="172"/>
      <c r="AR516" s="172"/>
      <c r="AS516" s="172"/>
    </row>
    <row r="517" ht="15.75" customHeight="1">
      <c r="A517" s="156"/>
      <c r="B517" s="156"/>
      <c r="C517" s="170"/>
      <c r="D517" s="170"/>
      <c r="E517" s="171"/>
      <c r="F517" s="172"/>
      <c r="G517" s="171"/>
      <c r="H517" s="172"/>
      <c r="I517" s="171"/>
      <c r="J517" s="172"/>
      <c r="K517" s="171"/>
      <c r="L517" s="172"/>
      <c r="M517" s="171"/>
      <c r="N517" s="172"/>
      <c r="O517" s="171"/>
      <c r="P517" s="172"/>
      <c r="Q517" s="171"/>
      <c r="R517" s="172"/>
      <c r="S517" s="171"/>
      <c r="T517" s="172"/>
      <c r="U517" s="171"/>
      <c r="V517" s="172"/>
      <c r="W517" s="171"/>
      <c r="X517" s="172"/>
      <c r="Y517" s="171"/>
      <c r="Z517" s="172"/>
      <c r="AA517" s="171"/>
      <c r="AB517" s="172"/>
      <c r="AC517" s="171"/>
      <c r="AD517" s="172"/>
      <c r="AE517" s="156"/>
      <c r="AF517" s="170"/>
      <c r="AG517" s="172"/>
      <c r="AH517" s="172"/>
      <c r="AI517" s="172"/>
      <c r="AJ517" s="172"/>
      <c r="AK517" s="172"/>
      <c r="AL517" s="172"/>
      <c r="AM517" s="172"/>
      <c r="AN517" s="172"/>
      <c r="AO517" s="172"/>
      <c r="AP517" s="172"/>
      <c r="AQ517" s="172"/>
      <c r="AR517" s="172"/>
      <c r="AS517" s="172"/>
    </row>
    <row r="518" ht="15.75" customHeight="1">
      <c r="A518" s="156"/>
      <c r="B518" s="156"/>
      <c r="C518" s="170"/>
      <c r="D518" s="170"/>
      <c r="E518" s="171"/>
      <c r="F518" s="172"/>
      <c r="G518" s="171"/>
      <c r="H518" s="172"/>
      <c r="I518" s="171"/>
      <c r="J518" s="172"/>
      <c r="K518" s="171"/>
      <c r="L518" s="172"/>
      <c r="M518" s="171"/>
      <c r="N518" s="172"/>
      <c r="O518" s="171"/>
      <c r="P518" s="172"/>
      <c r="Q518" s="171"/>
      <c r="R518" s="172"/>
      <c r="S518" s="171"/>
      <c r="T518" s="172"/>
      <c r="U518" s="171"/>
      <c r="V518" s="172"/>
      <c r="W518" s="171"/>
      <c r="X518" s="172"/>
      <c r="Y518" s="171"/>
      <c r="Z518" s="172"/>
      <c r="AA518" s="171"/>
      <c r="AB518" s="172"/>
      <c r="AC518" s="171"/>
      <c r="AD518" s="172"/>
      <c r="AE518" s="156"/>
      <c r="AF518" s="170"/>
      <c r="AG518" s="172"/>
      <c r="AH518" s="172"/>
      <c r="AI518" s="172"/>
      <c r="AJ518" s="172"/>
      <c r="AK518" s="172"/>
      <c r="AL518" s="172"/>
      <c r="AM518" s="172"/>
      <c r="AN518" s="172"/>
      <c r="AO518" s="172"/>
      <c r="AP518" s="172"/>
      <c r="AQ518" s="172"/>
      <c r="AR518" s="172"/>
      <c r="AS518" s="172"/>
    </row>
    <row r="519" ht="15.75" customHeight="1">
      <c r="A519" s="156"/>
      <c r="B519" s="156"/>
      <c r="C519" s="170"/>
      <c r="D519" s="170"/>
      <c r="E519" s="171"/>
      <c r="F519" s="172"/>
      <c r="G519" s="171"/>
      <c r="H519" s="172"/>
      <c r="I519" s="171"/>
      <c r="J519" s="172"/>
      <c r="K519" s="171"/>
      <c r="L519" s="172"/>
      <c r="M519" s="171"/>
      <c r="N519" s="172"/>
      <c r="O519" s="171"/>
      <c r="P519" s="172"/>
      <c r="Q519" s="171"/>
      <c r="R519" s="172"/>
      <c r="S519" s="171"/>
      <c r="T519" s="172"/>
      <c r="U519" s="171"/>
      <c r="V519" s="172"/>
      <c r="W519" s="171"/>
      <c r="X519" s="172"/>
      <c r="Y519" s="171"/>
      <c r="Z519" s="172"/>
      <c r="AA519" s="171"/>
      <c r="AB519" s="172"/>
      <c r="AC519" s="171"/>
      <c r="AD519" s="172"/>
      <c r="AE519" s="156"/>
      <c r="AF519" s="170"/>
      <c r="AG519" s="172"/>
      <c r="AH519" s="172"/>
      <c r="AI519" s="172"/>
      <c r="AJ519" s="172"/>
      <c r="AK519" s="172"/>
      <c r="AL519" s="172"/>
      <c r="AM519" s="172"/>
      <c r="AN519" s="172"/>
      <c r="AO519" s="172"/>
      <c r="AP519" s="172"/>
      <c r="AQ519" s="172"/>
      <c r="AR519" s="172"/>
      <c r="AS519" s="172"/>
    </row>
    <row r="520" ht="15.75" customHeight="1">
      <c r="A520" s="156"/>
      <c r="B520" s="156"/>
      <c r="C520" s="170"/>
      <c r="D520" s="170"/>
      <c r="E520" s="171"/>
      <c r="F520" s="172"/>
      <c r="G520" s="171"/>
      <c r="H520" s="172"/>
      <c r="I520" s="171"/>
      <c r="J520" s="172"/>
      <c r="K520" s="171"/>
      <c r="L520" s="172"/>
      <c r="M520" s="171"/>
      <c r="N520" s="172"/>
      <c r="O520" s="171"/>
      <c r="P520" s="172"/>
      <c r="Q520" s="171"/>
      <c r="R520" s="172"/>
      <c r="S520" s="171"/>
      <c r="T520" s="172"/>
      <c r="U520" s="171"/>
      <c r="V520" s="172"/>
      <c r="W520" s="171"/>
      <c r="X520" s="172"/>
      <c r="Y520" s="171"/>
      <c r="Z520" s="172"/>
      <c r="AA520" s="171"/>
      <c r="AB520" s="172"/>
      <c r="AC520" s="171"/>
      <c r="AD520" s="172"/>
      <c r="AE520" s="156"/>
      <c r="AF520" s="170"/>
      <c r="AG520" s="172"/>
      <c r="AH520" s="172"/>
      <c r="AI520" s="172"/>
      <c r="AJ520" s="172"/>
      <c r="AK520" s="172"/>
      <c r="AL520" s="172"/>
      <c r="AM520" s="172"/>
      <c r="AN520" s="172"/>
      <c r="AO520" s="172"/>
      <c r="AP520" s="172"/>
      <c r="AQ520" s="172"/>
      <c r="AR520" s="172"/>
      <c r="AS520" s="172"/>
    </row>
    <row r="521" ht="15.75" customHeight="1">
      <c r="A521" s="156"/>
      <c r="B521" s="156"/>
      <c r="C521" s="170"/>
      <c r="D521" s="170"/>
      <c r="E521" s="171"/>
      <c r="F521" s="172"/>
      <c r="G521" s="171"/>
      <c r="H521" s="172"/>
      <c r="I521" s="171"/>
      <c r="J521" s="172"/>
      <c r="K521" s="171"/>
      <c r="L521" s="172"/>
      <c r="M521" s="171"/>
      <c r="N521" s="172"/>
      <c r="O521" s="171"/>
      <c r="P521" s="172"/>
      <c r="Q521" s="171"/>
      <c r="R521" s="172"/>
      <c r="S521" s="171"/>
      <c r="T521" s="172"/>
      <c r="U521" s="171"/>
      <c r="V521" s="172"/>
      <c r="W521" s="171"/>
      <c r="X521" s="172"/>
      <c r="Y521" s="171"/>
      <c r="Z521" s="172"/>
      <c r="AA521" s="171"/>
      <c r="AB521" s="172"/>
      <c r="AC521" s="171"/>
      <c r="AD521" s="172"/>
      <c r="AE521" s="156"/>
      <c r="AF521" s="170"/>
      <c r="AG521" s="172"/>
      <c r="AH521" s="172"/>
      <c r="AI521" s="172"/>
      <c r="AJ521" s="172"/>
      <c r="AK521" s="172"/>
      <c r="AL521" s="172"/>
      <c r="AM521" s="172"/>
      <c r="AN521" s="172"/>
      <c r="AO521" s="172"/>
      <c r="AP521" s="172"/>
      <c r="AQ521" s="172"/>
      <c r="AR521" s="172"/>
      <c r="AS521" s="172"/>
    </row>
    <row r="522" ht="15.75" customHeight="1">
      <c r="A522" s="156"/>
      <c r="B522" s="156"/>
      <c r="C522" s="170"/>
      <c r="D522" s="170"/>
      <c r="E522" s="171"/>
      <c r="F522" s="172"/>
      <c r="G522" s="171"/>
      <c r="H522" s="172"/>
      <c r="I522" s="171"/>
      <c r="J522" s="172"/>
      <c r="K522" s="171"/>
      <c r="L522" s="172"/>
      <c r="M522" s="171"/>
      <c r="N522" s="172"/>
      <c r="O522" s="171"/>
      <c r="P522" s="172"/>
      <c r="Q522" s="171"/>
      <c r="R522" s="172"/>
      <c r="S522" s="171"/>
      <c r="T522" s="172"/>
      <c r="U522" s="171"/>
      <c r="V522" s="172"/>
      <c r="W522" s="171"/>
      <c r="X522" s="172"/>
      <c r="Y522" s="171"/>
      <c r="Z522" s="172"/>
      <c r="AA522" s="171"/>
      <c r="AB522" s="172"/>
      <c r="AC522" s="171"/>
      <c r="AD522" s="172"/>
      <c r="AE522" s="156"/>
      <c r="AF522" s="170"/>
      <c r="AG522" s="172"/>
      <c r="AH522" s="172"/>
      <c r="AI522" s="172"/>
      <c r="AJ522" s="172"/>
      <c r="AK522" s="172"/>
      <c r="AL522" s="172"/>
      <c r="AM522" s="172"/>
      <c r="AN522" s="172"/>
      <c r="AO522" s="172"/>
      <c r="AP522" s="172"/>
      <c r="AQ522" s="172"/>
      <c r="AR522" s="172"/>
      <c r="AS522" s="172"/>
    </row>
    <row r="523" ht="15.75" customHeight="1">
      <c r="A523" s="156"/>
      <c r="B523" s="156"/>
      <c r="C523" s="170"/>
      <c r="D523" s="170"/>
      <c r="E523" s="171"/>
      <c r="F523" s="172"/>
      <c r="G523" s="171"/>
      <c r="H523" s="172"/>
      <c r="I523" s="171"/>
      <c r="J523" s="172"/>
      <c r="K523" s="171"/>
      <c r="L523" s="172"/>
      <c r="M523" s="171"/>
      <c r="N523" s="172"/>
      <c r="O523" s="171"/>
      <c r="P523" s="172"/>
      <c r="Q523" s="171"/>
      <c r="R523" s="172"/>
      <c r="S523" s="171"/>
      <c r="T523" s="172"/>
      <c r="U523" s="171"/>
      <c r="V523" s="172"/>
      <c r="W523" s="171"/>
      <c r="X523" s="172"/>
      <c r="Y523" s="171"/>
      <c r="Z523" s="172"/>
      <c r="AA523" s="171"/>
      <c r="AB523" s="172"/>
      <c r="AC523" s="171"/>
      <c r="AD523" s="172"/>
      <c r="AE523" s="156"/>
      <c r="AF523" s="170"/>
      <c r="AG523" s="172"/>
      <c r="AH523" s="172"/>
      <c r="AI523" s="172"/>
      <c r="AJ523" s="172"/>
      <c r="AK523" s="172"/>
      <c r="AL523" s="172"/>
      <c r="AM523" s="172"/>
      <c r="AN523" s="172"/>
      <c r="AO523" s="172"/>
      <c r="AP523" s="172"/>
      <c r="AQ523" s="172"/>
      <c r="AR523" s="172"/>
      <c r="AS523" s="172"/>
    </row>
    <row r="524" ht="15.75" customHeight="1">
      <c r="A524" s="156"/>
      <c r="B524" s="156"/>
      <c r="C524" s="170"/>
      <c r="D524" s="170"/>
      <c r="E524" s="171"/>
      <c r="F524" s="172"/>
      <c r="G524" s="171"/>
      <c r="H524" s="172"/>
      <c r="I524" s="171"/>
      <c r="J524" s="172"/>
      <c r="K524" s="171"/>
      <c r="L524" s="172"/>
      <c r="M524" s="171"/>
      <c r="N524" s="172"/>
      <c r="O524" s="171"/>
      <c r="P524" s="172"/>
      <c r="Q524" s="171"/>
      <c r="R524" s="172"/>
      <c r="S524" s="171"/>
      <c r="T524" s="172"/>
      <c r="U524" s="171"/>
      <c r="V524" s="172"/>
      <c r="W524" s="171"/>
      <c r="X524" s="172"/>
      <c r="Y524" s="171"/>
      <c r="Z524" s="172"/>
      <c r="AA524" s="171"/>
      <c r="AB524" s="172"/>
      <c r="AC524" s="171"/>
      <c r="AD524" s="172"/>
      <c r="AE524" s="156"/>
      <c r="AF524" s="170"/>
      <c r="AG524" s="172"/>
      <c r="AH524" s="172"/>
      <c r="AI524" s="172"/>
      <c r="AJ524" s="172"/>
      <c r="AK524" s="172"/>
      <c r="AL524" s="172"/>
      <c r="AM524" s="172"/>
      <c r="AN524" s="172"/>
      <c r="AO524" s="172"/>
      <c r="AP524" s="172"/>
      <c r="AQ524" s="172"/>
      <c r="AR524" s="172"/>
      <c r="AS524" s="172"/>
    </row>
    <row r="525" ht="15.75" customHeight="1">
      <c r="A525" s="156"/>
      <c r="B525" s="156"/>
      <c r="C525" s="170"/>
      <c r="D525" s="170"/>
      <c r="E525" s="171"/>
      <c r="F525" s="172"/>
      <c r="G525" s="171"/>
      <c r="H525" s="172"/>
      <c r="I525" s="171"/>
      <c r="J525" s="172"/>
      <c r="K525" s="171"/>
      <c r="L525" s="172"/>
      <c r="M525" s="171"/>
      <c r="N525" s="172"/>
      <c r="O525" s="171"/>
      <c r="P525" s="172"/>
      <c r="Q525" s="171"/>
      <c r="R525" s="172"/>
      <c r="S525" s="171"/>
      <c r="T525" s="172"/>
      <c r="U525" s="171"/>
      <c r="V525" s="172"/>
      <c r="W525" s="171"/>
      <c r="X525" s="172"/>
      <c r="Y525" s="171"/>
      <c r="Z525" s="172"/>
      <c r="AA525" s="171"/>
      <c r="AB525" s="172"/>
      <c r="AC525" s="171"/>
      <c r="AD525" s="172"/>
      <c r="AE525" s="156"/>
      <c r="AF525" s="170"/>
      <c r="AG525" s="172"/>
      <c r="AH525" s="172"/>
      <c r="AI525" s="172"/>
      <c r="AJ525" s="172"/>
      <c r="AK525" s="172"/>
      <c r="AL525" s="172"/>
      <c r="AM525" s="172"/>
      <c r="AN525" s="172"/>
      <c r="AO525" s="172"/>
      <c r="AP525" s="172"/>
      <c r="AQ525" s="172"/>
      <c r="AR525" s="172"/>
      <c r="AS525" s="172"/>
    </row>
    <row r="526" ht="15.75" customHeight="1">
      <c r="A526" s="156"/>
      <c r="B526" s="156"/>
      <c r="C526" s="170"/>
      <c r="D526" s="170"/>
      <c r="E526" s="171"/>
      <c r="F526" s="172"/>
      <c r="G526" s="171"/>
      <c r="H526" s="172"/>
      <c r="I526" s="171"/>
      <c r="J526" s="172"/>
      <c r="K526" s="171"/>
      <c r="L526" s="172"/>
      <c r="M526" s="171"/>
      <c r="N526" s="172"/>
      <c r="O526" s="171"/>
      <c r="P526" s="172"/>
      <c r="Q526" s="171"/>
      <c r="R526" s="172"/>
      <c r="S526" s="171"/>
      <c r="T526" s="172"/>
      <c r="U526" s="171"/>
      <c r="V526" s="172"/>
      <c r="W526" s="171"/>
      <c r="X526" s="172"/>
      <c r="Y526" s="171"/>
      <c r="Z526" s="172"/>
      <c r="AA526" s="171"/>
      <c r="AB526" s="172"/>
      <c r="AC526" s="171"/>
      <c r="AD526" s="172"/>
      <c r="AE526" s="156"/>
      <c r="AF526" s="170"/>
      <c r="AG526" s="172"/>
      <c r="AH526" s="172"/>
      <c r="AI526" s="172"/>
      <c r="AJ526" s="172"/>
      <c r="AK526" s="172"/>
      <c r="AL526" s="172"/>
      <c r="AM526" s="172"/>
      <c r="AN526" s="172"/>
      <c r="AO526" s="172"/>
      <c r="AP526" s="172"/>
      <c r="AQ526" s="172"/>
      <c r="AR526" s="172"/>
      <c r="AS526" s="172"/>
    </row>
    <row r="527" ht="15.75" customHeight="1">
      <c r="A527" s="156"/>
      <c r="B527" s="156"/>
      <c r="C527" s="170"/>
      <c r="D527" s="170"/>
      <c r="E527" s="171"/>
      <c r="F527" s="172"/>
      <c r="G527" s="171"/>
      <c r="H527" s="172"/>
      <c r="I527" s="171"/>
      <c r="J527" s="172"/>
      <c r="K527" s="171"/>
      <c r="L527" s="172"/>
      <c r="M527" s="171"/>
      <c r="N527" s="172"/>
      <c r="O527" s="171"/>
      <c r="P527" s="172"/>
      <c r="Q527" s="171"/>
      <c r="R527" s="172"/>
      <c r="S527" s="171"/>
      <c r="T527" s="172"/>
      <c r="U527" s="171"/>
      <c r="V527" s="172"/>
      <c r="W527" s="171"/>
      <c r="X527" s="172"/>
      <c r="Y527" s="171"/>
      <c r="Z527" s="172"/>
      <c r="AA527" s="171"/>
      <c r="AB527" s="172"/>
      <c r="AC527" s="171"/>
      <c r="AD527" s="172"/>
      <c r="AE527" s="156"/>
      <c r="AF527" s="170"/>
      <c r="AG527" s="172"/>
      <c r="AH527" s="172"/>
      <c r="AI527" s="172"/>
      <c r="AJ527" s="172"/>
      <c r="AK527" s="172"/>
      <c r="AL527" s="172"/>
      <c r="AM527" s="172"/>
      <c r="AN527" s="172"/>
      <c r="AO527" s="172"/>
      <c r="AP527" s="172"/>
      <c r="AQ527" s="172"/>
      <c r="AR527" s="172"/>
      <c r="AS527" s="172"/>
    </row>
    <row r="528" ht="15.75" customHeight="1">
      <c r="A528" s="156"/>
      <c r="B528" s="156"/>
      <c r="C528" s="170"/>
      <c r="D528" s="170"/>
      <c r="E528" s="171"/>
      <c r="F528" s="172"/>
      <c r="G528" s="171"/>
      <c r="H528" s="172"/>
      <c r="I528" s="171"/>
      <c r="J528" s="172"/>
      <c r="K528" s="171"/>
      <c r="L528" s="172"/>
      <c r="M528" s="171"/>
      <c r="N528" s="172"/>
      <c r="O528" s="171"/>
      <c r="P528" s="172"/>
      <c r="Q528" s="171"/>
      <c r="R528" s="172"/>
      <c r="S528" s="171"/>
      <c r="T528" s="172"/>
      <c r="U528" s="171"/>
      <c r="V528" s="172"/>
      <c r="W528" s="171"/>
      <c r="X528" s="172"/>
      <c r="Y528" s="171"/>
      <c r="Z528" s="172"/>
      <c r="AA528" s="171"/>
      <c r="AB528" s="172"/>
      <c r="AC528" s="171"/>
      <c r="AD528" s="172"/>
      <c r="AE528" s="156"/>
      <c r="AF528" s="170"/>
      <c r="AG528" s="172"/>
      <c r="AH528" s="172"/>
      <c r="AI528" s="172"/>
      <c r="AJ528" s="172"/>
      <c r="AK528" s="172"/>
      <c r="AL528" s="172"/>
      <c r="AM528" s="172"/>
      <c r="AN528" s="172"/>
      <c r="AO528" s="172"/>
      <c r="AP528" s="172"/>
      <c r="AQ528" s="172"/>
      <c r="AR528" s="172"/>
      <c r="AS528" s="172"/>
    </row>
    <row r="529" ht="15.75" customHeight="1">
      <c r="A529" s="156"/>
      <c r="B529" s="156"/>
      <c r="C529" s="170"/>
      <c r="D529" s="170"/>
      <c r="E529" s="171"/>
      <c r="F529" s="172"/>
      <c r="G529" s="171"/>
      <c r="H529" s="172"/>
      <c r="I529" s="171"/>
      <c r="J529" s="172"/>
      <c r="K529" s="171"/>
      <c r="L529" s="172"/>
      <c r="M529" s="171"/>
      <c r="N529" s="172"/>
      <c r="O529" s="171"/>
      <c r="P529" s="172"/>
      <c r="Q529" s="171"/>
      <c r="R529" s="172"/>
      <c r="S529" s="171"/>
      <c r="T529" s="172"/>
      <c r="U529" s="171"/>
      <c r="V529" s="172"/>
      <c r="W529" s="171"/>
      <c r="X529" s="172"/>
      <c r="Y529" s="171"/>
      <c r="Z529" s="172"/>
      <c r="AA529" s="171"/>
      <c r="AB529" s="172"/>
      <c r="AC529" s="171"/>
      <c r="AD529" s="172"/>
      <c r="AE529" s="156"/>
      <c r="AF529" s="170"/>
      <c r="AG529" s="172"/>
      <c r="AH529" s="172"/>
      <c r="AI529" s="172"/>
      <c r="AJ529" s="172"/>
      <c r="AK529" s="172"/>
      <c r="AL529" s="172"/>
      <c r="AM529" s="172"/>
      <c r="AN529" s="172"/>
      <c r="AO529" s="172"/>
      <c r="AP529" s="172"/>
      <c r="AQ529" s="172"/>
      <c r="AR529" s="172"/>
      <c r="AS529" s="172"/>
    </row>
    <row r="530" ht="15.75" customHeight="1">
      <c r="A530" s="156"/>
      <c r="B530" s="156"/>
      <c r="C530" s="170"/>
      <c r="D530" s="170"/>
      <c r="E530" s="171"/>
      <c r="F530" s="172"/>
      <c r="G530" s="171"/>
      <c r="H530" s="172"/>
      <c r="I530" s="171"/>
      <c r="J530" s="172"/>
      <c r="K530" s="171"/>
      <c r="L530" s="172"/>
      <c r="M530" s="171"/>
      <c r="N530" s="172"/>
      <c r="O530" s="171"/>
      <c r="P530" s="172"/>
      <c r="Q530" s="171"/>
      <c r="R530" s="172"/>
      <c r="S530" s="171"/>
      <c r="T530" s="172"/>
      <c r="U530" s="171"/>
      <c r="V530" s="172"/>
      <c r="W530" s="171"/>
      <c r="X530" s="172"/>
      <c r="Y530" s="171"/>
      <c r="Z530" s="172"/>
      <c r="AA530" s="171"/>
      <c r="AB530" s="172"/>
      <c r="AC530" s="171"/>
      <c r="AD530" s="172"/>
      <c r="AE530" s="156"/>
      <c r="AF530" s="170"/>
      <c r="AG530" s="172"/>
      <c r="AH530" s="172"/>
      <c r="AI530" s="172"/>
      <c r="AJ530" s="172"/>
      <c r="AK530" s="172"/>
      <c r="AL530" s="172"/>
      <c r="AM530" s="172"/>
      <c r="AN530" s="172"/>
      <c r="AO530" s="172"/>
      <c r="AP530" s="172"/>
      <c r="AQ530" s="172"/>
      <c r="AR530" s="172"/>
      <c r="AS530" s="172"/>
    </row>
    <row r="531" ht="15.75" customHeight="1">
      <c r="A531" s="156"/>
      <c r="B531" s="156"/>
      <c r="C531" s="170"/>
      <c r="D531" s="170"/>
      <c r="E531" s="171"/>
      <c r="F531" s="172"/>
      <c r="G531" s="171"/>
      <c r="H531" s="172"/>
      <c r="I531" s="171"/>
      <c r="J531" s="172"/>
      <c r="K531" s="171"/>
      <c r="L531" s="172"/>
      <c r="M531" s="171"/>
      <c r="N531" s="172"/>
      <c r="O531" s="171"/>
      <c r="P531" s="172"/>
      <c r="Q531" s="171"/>
      <c r="R531" s="172"/>
      <c r="S531" s="171"/>
      <c r="T531" s="172"/>
      <c r="U531" s="171"/>
      <c r="V531" s="172"/>
      <c r="W531" s="171"/>
      <c r="X531" s="172"/>
      <c r="Y531" s="171"/>
      <c r="Z531" s="172"/>
      <c r="AA531" s="171"/>
      <c r="AB531" s="172"/>
      <c r="AC531" s="171"/>
      <c r="AD531" s="172"/>
      <c r="AE531" s="156"/>
      <c r="AF531" s="170"/>
      <c r="AG531" s="172"/>
      <c r="AH531" s="172"/>
      <c r="AI531" s="172"/>
      <c r="AJ531" s="172"/>
      <c r="AK531" s="172"/>
      <c r="AL531" s="172"/>
      <c r="AM531" s="172"/>
      <c r="AN531" s="172"/>
      <c r="AO531" s="172"/>
      <c r="AP531" s="172"/>
      <c r="AQ531" s="172"/>
      <c r="AR531" s="172"/>
      <c r="AS531" s="172"/>
    </row>
    <row r="532" ht="15.75" customHeight="1">
      <c r="A532" s="156"/>
      <c r="B532" s="156"/>
      <c r="C532" s="170"/>
      <c r="D532" s="170"/>
      <c r="E532" s="171"/>
      <c r="F532" s="172"/>
      <c r="G532" s="171"/>
      <c r="H532" s="172"/>
      <c r="I532" s="171"/>
      <c r="J532" s="172"/>
      <c r="K532" s="171"/>
      <c r="L532" s="172"/>
      <c r="M532" s="171"/>
      <c r="N532" s="172"/>
      <c r="O532" s="171"/>
      <c r="P532" s="172"/>
      <c r="Q532" s="171"/>
      <c r="R532" s="172"/>
      <c r="S532" s="171"/>
      <c r="T532" s="172"/>
      <c r="U532" s="171"/>
      <c r="V532" s="172"/>
      <c r="W532" s="171"/>
      <c r="X532" s="172"/>
      <c r="Y532" s="171"/>
      <c r="Z532" s="172"/>
      <c r="AA532" s="171"/>
      <c r="AB532" s="172"/>
      <c r="AC532" s="171"/>
      <c r="AD532" s="172"/>
      <c r="AE532" s="156"/>
      <c r="AF532" s="170"/>
      <c r="AG532" s="172"/>
      <c r="AH532" s="172"/>
      <c r="AI532" s="172"/>
      <c r="AJ532" s="172"/>
      <c r="AK532" s="172"/>
      <c r="AL532" s="172"/>
      <c r="AM532" s="172"/>
      <c r="AN532" s="172"/>
      <c r="AO532" s="172"/>
      <c r="AP532" s="172"/>
      <c r="AQ532" s="172"/>
      <c r="AR532" s="172"/>
      <c r="AS532" s="172"/>
    </row>
    <row r="533" ht="15.75" customHeight="1">
      <c r="A533" s="156"/>
      <c r="B533" s="156"/>
      <c r="C533" s="170"/>
      <c r="D533" s="170"/>
      <c r="E533" s="171"/>
      <c r="F533" s="172"/>
      <c r="G533" s="171"/>
      <c r="H533" s="172"/>
      <c r="I533" s="171"/>
      <c r="J533" s="172"/>
      <c r="K533" s="171"/>
      <c r="L533" s="172"/>
      <c r="M533" s="171"/>
      <c r="N533" s="172"/>
      <c r="O533" s="171"/>
      <c r="P533" s="172"/>
      <c r="Q533" s="171"/>
      <c r="R533" s="172"/>
      <c r="S533" s="171"/>
      <c r="T533" s="172"/>
      <c r="U533" s="171"/>
      <c r="V533" s="172"/>
      <c r="W533" s="171"/>
      <c r="X533" s="172"/>
      <c r="Y533" s="171"/>
      <c r="Z533" s="172"/>
      <c r="AA533" s="171"/>
      <c r="AB533" s="172"/>
      <c r="AC533" s="171"/>
      <c r="AD533" s="172"/>
      <c r="AE533" s="156"/>
      <c r="AF533" s="170"/>
      <c r="AG533" s="172"/>
      <c r="AH533" s="172"/>
      <c r="AI533" s="172"/>
      <c r="AJ533" s="172"/>
      <c r="AK533" s="172"/>
      <c r="AL533" s="172"/>
      <c r="AM533" s="172"/>
      <c r="AN533" s="172"/>
      <c r="AO533" s="172"/>
      <c r="AP533" s="172"/>
      <c r="AQ533" s="172"/>
      <c r="AR533" s="172"/>
      <c r="AS533" s="172"/>
    </row>
    <row r="534" ht="15.75" customHeight="1">
      <c r="A534" s="156"/>
      <c r="B534" s="156"/>
      <c r="C534" s="170"/>
      <c r="D534" s="170"/>
      <c r="E534" s="171"/>
      <c r="F534" s="172"/>
      <c r="G534" s="171"/>
      <c r="H534" s="172"/>
      <c r="I534" s="171"/>
      <c r="J534" s="172"/>
      <c r="K534" s="171"/>
      <c r="L534" s="172"/>
      <c r="M534" s="171"/>
      <c r="N534" s="172"/>
      <c r="O534" s="171"/>
      <c r="P534" s="172"/>
      <c r="Q534" s="171"/>
      <c r="R534" s="172"/>
      <c r="S534" s="171"/>
      <c r="T534" s="172"/>
      <c r="U534" s="171"/>
      <c r="V534" s="172"/>
      <c r="W534" s="171"/>
      <c r="X534" s="172"/>
      <c r="Y534" s="171"/>
      <c r="Z534" s="172"/>
      <c r="AA534" s="171"/>
      <c r="AB534" s="172"/>
      <c r="AC534" s="171"/>
      <c r="AD534" s="172"/>
      <c r="AE534" s="156"/>
      <c r="AF534" s="170"/>
      <c r="AG534" s="172"/>
      <c r="AH534" s="172"/>
      <c r="AI534" s="172"/>
      <c r="AJ534" s="172"/>
      <c r="AK534" s="172"/>
      <c r="AL534" s="172"/>
      <c r="AM534" s="172"/>
      <c r="AN534" s="172"/>
      <c r="AO534" s="172"/>
      <c r="AP534" s="172"/>
      <c r="AQ534" s="172"/>
      <c r="AR534" s="172"/>
      <c r="AS534" s="172"/>
    </row>
    <row r="535" ht="15.75" customHeight="1">
      <c r="A535" s="156"/>
      <c r="B535" s="156"/>
      <c r="C535" s="170"/>
      <c r="D535" s="170"/>
      <c r="E535" s="171"/>
      <c r="F535" s="172"/>
      <c r="G535" s="171"/>
      <c r="H535" s="172"/>
      <c r="I535" s="171"/>
      <c r="J535" s="172"/>
      <c r="K535" s="171"/>
      <c r="L535" s="172"/>
      <c r="M535" s="171"/>
      <c r="N535" s="172"/>
      <c r="O535" s="171"/>
      <c r="P535" s="172"/>
      <c r="Q535" s="171"/>
      <c r="R535" s="172"/>
      <c r="S535" s="171"/>
      <c r="T535" s="172"/>
      <c r="U535" s="171"/>
      <c r="V535" s="172"/>
      <c r="W535" s="171"/>
      <c r="X535" s="172"/>
      <c r="Y535" s="171"/>
      <c r="Z535" s="172"/>
      <c r="AA535" s="171"/>
      <c r="AB535" s="172"/>
      <c r="AC535" s="171"/>
      <c r="AD535" s="172"/>
      <c r="AE535" s="156"/>
      <c r="AF535" s="170"/>
      <c r="AG535" s="172"/>
      <c r="AH535" s="172"/>
      <c r="AI535" s="172"/>
      <c r="AJ535" s="172"/>
      <c r="AK535" s="172"/>
      <c r="AL535" s="172"/>
      <c r="AM535" s="172"/>
      <c r="AN535" s="172"/>
      <c r="AO535" s="172"/>
      <c r="AP535" s="172"/>
      <c r="AQ535" s="172"/>
      <c r="AR535" s="172"/>
      <c r="AS535" s="172"/>
    </row>
    <row r="536" ht="15.75" customHeight="1">
      <c r="A536" s="156"/>
      <c r="B536" s="156"/>
      <c r="C536" s="170"/>
      <c r="D536" s="170"/>
      <c r="E536" s="171"/>
      <c r="F536" s="172"/>
      <c r="G536" s="171"/>
      <c r="H536" s="172"/>
      <c r="I536" s="171"/>
      <c r="J536" s="172"/>
      <c r="K536" s="171"/>
      <c r="L536" s="172"/>
      <c r="M536" s="171"/>
      <c r="N536" s="172"/>
      <c r="O536" s="171"/>
      <c r="P536" s="172"/>
      <c r="Q536" s="171"/>
      <c r="R536" s="172"/>
      <c r="S536" s="171"/>
      <c r="T536" s="172"/>
      <c r="U536" s="171"/>
      <c r="V536" s="172"/>
      <c r="W536" s="171"/>
      <c r="X536" s="172"/>
      <c r="Y536" s="171"/>
      <c r="Z536" s="172"/>
      <c r="AA536" s="171"/>
      <c r="AB536" s="172"/>
      <c r="AC536" s="171"/>
      <c r="AD536" s="172"/>
      <c r="AE536" s="156"/>
      <c r="AF536" s="170"/>
      <c r="AG536" s="172"/>
      <c r="AH536" s="172"/>
      <c r="AI536" s="172"/>
      <c r="AJ536" s="172"/>
      <c r="AK536" s="172"/>
      <c r="AL536" s="172"/>
      <c r="AM536" s="172"/>
      <c r="AN536" s="172"/>
      <c r="AO536" s="172"/>
      <c r="AP536" s="172"/>
      <c r="AQ536" s="172"/>
      <c r="AR536" s="172"/>
      <c r="AS536" s="172"/>
    </row>
    <row r="537" ht="15.75" customHeight="1">
      <c r="A537" s="156"/>
      <c r="B537" s="156"/>
      <c r="C537" s="170"/>
      <c r="D537" s="170"/>
      <c r="E537" s="171"/>
      <c r="F537" s="172"/>
      <c r="G537" s="171"/>
      <c r="H537" s="172"/>
      <c r="I537" s="171"/>
      <c r="J537" s="172"/>
      <c r="K537" s="171"/>
      <c r="L537" s="172"/>
      <c r="M537" s="171"/>
      <c r="N537" s="172"/>
      <c r="O537" s="171"/>
      <c r="P537" s="172"/>
      <c r="Q537" s="171"/>
      <c r="R537" s="172"/>
      <c r="S537" s="171"/>
      <c r="T537" s="172"/>
      <c r="U537" s="171"/>
      <c r="V537" s="172"/>
      <c r="W537" s="171"/>
      <c r="X537" s="172"/>
      <c r="Y537" s="171"/>
      <c r="Z537" s="172"/>
      <c r="AA537" s="171"/>
      <c r="AB537" s="172"/>
      <c r="AC537" s="171"/>
      <c r="AD537" s="172"/>
      <c r="AE537" s="156"/>
      <c r="AF537" s="170"/>
      <c r="AG537" s="172"/>
      <c r="AH537" s="172"/>
      <c r="AI537" s="172"/>
      <c r="AJ537" s="172"/>
      <c r="AK537" s="172"/>
      <c r="AL537" s="172"/>
      <c r="AM537" s="172"/>
      <c r="AN537" s="172"/>
      <c r="AO537" s="172"/>
      <c r="AP537" s="172"/>
      <c r="AQ537" s="172"/>
      <c r="AR537" s="172"/>
      <c r="AS537" s="172"/>
    </row>
    <row r="538" ht="15.75" customHeight="1">
      <c r="A538" s="156"/>
      <c r="B538" s="156"/>
      <c r="C538" s="170"/>
      <c r="D538" s="170"/>
      <c r="E538" s="171"/>
      <c r="F538" s="172"/>
      <c r="G538" s="171"/>
      <c r="H538" s="172"/>
      <c r="I538" s="171"/>
      <c r="J538" s="172"/>
      <c r="K538" s="171"/>
      <c r="L538" s="172"/>
      <c r="M538" s="171"/>
      <c r="N538" s="172"/>
      <c r="O538" s="171"/>
      <c r="P538" s="172"/>
      <c r="Q538" s="171"/>
      <c r="R538" s="172"/>
      <c r="S538" s="171"/>
      <c r="T538" s="172"/>
      <c r="U538" s="171"/>
      <c r="V538" s="172"/>
      <c r="W538" s="171"/>
      <c r="X538" s="172"/>
      <c r="Y538" s="171"/>
      <c r="Z538" s="172"/>
      <c r="AA538" s="171"/>
      <c r="AB538" s="172"/>
      <c r="AC538" s="171"/>
      <c r="AD538" s="172"/>
      <c r="AE538" s="156"/>
      <c r="AF538" s="170"/>
      <c r="AG538" s="172"/>
      <c r="AH538" s="172"/>
      <c r="AI538" s="172"/>
      <c r="AJ538" s="172"/>
      <c r="AK538" s="172"/>
      <c r="AL538" s="172"/>
      <c r="AM538" s="172"/>
      <c r="AN538" s="172"/>
      <c r="AO538" s="172"/>
      <c r="AP538" s="172"/>
      <c r="AQ538" s="172"/>
      <c r="AR538" s="172"/>
      <c r="AS538" s="172"/>
    </row>
    <row r="539" ht="15.75" customHeight="1">
      <c r="A539" s="156"/>
      <c r="B539" s="156"/>
      <c r="C539" s="170"/>
      <c r="D539" s="170"/>
      <c r="E539" s="171"/>
      <c r="F539" s="172"/>
      <c r="G539" s="171"/>
      <c r="H539" s="172"/>
      <c r="I539" s="171"/>
      <c r="J539" s="172"/>
      <c r="K539" s="171"/>
      <c r="L539" s="172"/>
      <c r="M539" s="171"/>
      <c r="N539" s="172"/>
      <c r="O539" s="171"/>
      <c r="P539" s="172"/>
      <c r="Q539" s="171"/>
      <c r="R539" s="172"/>
      <c r="S539" s="171"/>
      <c r="T539" s="172"/>
      <c r="U539" s="171"/>
      <c r="V539" s="172"/>
      <c r="W539" s="171"/>
      <c r="X539" s="172"/>
      <c r="Y539" s="171"/>
      <c r="Z539" s="172"/>
      <c r="AA539" s="171"/>
      <c r="AB539" s="172"/>
      <c r="AC539" s="171"/>
      <c r="AD539" s="172"/>
      <c r="AE539" s="156"/>
      <c r="AF539" s="170"/>
      <c r="AG539" s="172"/>
      <c r="AH539" s="172"/>
      <c r="AI539" s="172"/>
      <c r="AJ539" s="172"/>
      <c r="AK539" s="172"/>
      <c r="AL539" s="172"/>
      <c r="AM539" s="172"/>
      <c r="AN539" s="172"/>
      <c r="AO539" s="172"/>
      <c r="AP539" s="172"/>
      <c r="AQ539" s="172"/>
      <c r="AR539" s="172"/>
      <c r="AS539" s="172"/>
    </row>
    <row r="540" ht="15.75" customHeight="1">
      <c r="A540" s="156"/>
      <c r="B540" s="156"/>
      <c r="C540" s="170"/>
      <c r="D540" s="170"/>
      <c r="E540" s="171"/>
      <c r="F540" s="172"/>
      <c r="G540" s="171"/>
      <c r="H540" s="172"/>
      <c r="I540" s="171"/>
      <c r="J540" s="172"/>
      <c r="K540" s="171"/>
      <c r="L540" s="172"/>
      <c r="M540" s="171"/>
      <c r="N540" s="172"/>
      <c r="O540" s="171"/>
      <c r="P540" s="172"/>
      <c r="Q540" s="171"/>
      <c r="R540" s="172"/>
      <c r="S540" s="171"/>
      <c r="T540" s="172"/>
      <c r="U540" s="171"/>
      <c r="V540" s="172"/>
      <c r="W540" s="171"/>
      <c r="X540" s="172"/>
      <c r="Y540" s="171"/>
      <c r="Z540" s="172"/>
      <c r="AA540" s="171"/>
      <c r="AB540" s="172"/>
      <c r="AC540" s="171"/>
      <c r="AD540" s="172"/>
      <c r="AE540" s="156"/>
      <c r="AF540" s="170"/>
      <c r="AG540" s="172"/>
      <c r="AH540" s="172"/>
      <c r="AI540" s="172"/>
      <c r="AJ540" s="172"/>
      <c r="AK540" s="172"/>
      <c r="AL540" s="172"/>
      <c r="AM540" s="172"/>
      <c r="AN540" s="172"/>
      <c r="AO540" s="172"/>
      <c r="AP540" s="172"/>
      <c r="AQ540" s="172"/>
      <c r="AR540" s="172"/>
      <c r="AS540" s="172"/>
    </row>
    <row r="541" ht="15.75" customHeight="1">
      <c r="A541" s="156"/>
      <c r="B541" s="156"/>
      <c r="C541" s="170"/>
      <c r="D541" s="170"/>
      <c r="E541" s="171"/>
      <c r="F541" s="172"/>
      <c r="G541" s="171"/>
      <c r="H541" s="172"/>
      <c r="I541" s="171"/>
      <c r="J541" s="172"/>
      <c r="K541" s="171"/>
      <c r="L541" s="172"/>
      <c r="M541" s="171"/>
      <c r="N541" s="172"/>
      <c r="O541" s="171"/>
      <c r="P541" s="172"/>
      <c r="Q541" s="171"/>
      <c r="R541" s="172"/>
      <c r="S541" s="171"/>
      <c r="T541" s="172"/>
      <c r="U541" s="171"/>
      <c r="V541" s="172"/>
      <c r="W541" s="171"/>
      <c r="X541" s="172"/>
      <c r="Y541" s="171"/>
      <c r="Z541" s="172"/>
      <c r="AA541" s="171"/>
      <c r="AB541" s="172"/>
      <c r="AC541" s="171"/>
      <c r="AD541" s="172"/>
      <c r="AE541" s="156"/>
      <c r="AF541" s="170"/>
      <c r="AG541" s="172"/>
      <c r="AH541" s="172"/>
      <c r="AI541" s="172"/>
      <c r="AJ541" s="172"/>
      <c r="AK541" s="172"/>
      <c r="AL541" s="172"/>
      <c r="AM541" s="172"/>
      <c r="AN541" s="172"/>
      <c r="AO541" s="172"/>
      <c r="AP541" s="172"/>
      <c r="AQ541" s="172"/>
      <c r="AR541" s="172"/>
      <c r="AS541" s="172"/>
    </row>
    <row r="542" ht="15.75" customHeight="1">
      <c r="A542" s="156"/>
      <c r="B542" s="156"/>
      <c r="C542" s="170"/>
      <c r="D542" s="170"/>
      <c r="E542" s="171"/>
      <c r="F542" s="172"/>
      <c r="G542" s="171"/>
      <c r="H542" s="172"/>
      <c r="I542" s="171"/>
      <c r="J542" s="172"/>
      <c r="K542" s="171"/>
      <c r="L542" s="172"/>
      <c r="M542" s="171"/>
      <c r="N542" s="172"/>
      <c r="O542" s="171"/>
      <c r="P542" s="172"/>
      <c r="Q542" s="171"/>
      <c r="R542" s="172"/>
      <c r="S542" s="171"/>
      <c r="T542" s="172"/>
      <c r="U542" s="171"/>
      <c r="V542" s="172"/>
      <c r="W542" s="171"/>
      <c r="X542" s="172"/>
      <c r="Y542" s="171"/>
      <c r="Z542" s="172"/>
      <c r="AA542" s="171"/>
      <c r="AB542" s="172"/>
      <c r="AC542" s="171"/>
      <c r="AD542" s="172"/>
      <c r="AE542" s="156"/>
      <c r="AF542" s="170"/>
      <c r="AG542" s="172"/>
      <c r="AH542" s="172"/>
      <c r="AI542" s="172"/>
      <c r="AJ542" s="172"/>
      <c r="AK542" s="172"/>
      <c r="AL542" s="172"/>
      <c r="AM542" s="172"/>
      <c r="AN542" s="172"/>
      <c r="AO542" s="172"/>
      <c r="AP542" s="172"/>
      <c r="AQ542" s="172"/>
      <c r="AR542" s="172"/>
      <c r="AS542" s="172"/>
    </row>
    <row r="543" ht="15.75" customHeight="1">
      <c r="A543" s="156"/>
      <c r="B543" s="156"/>
      <c r="C543" s="170"/>
      <c r="D543" s="170"/>
      <c r="E543" s="171"/>
      <c r="F543" s="172"/>
      <c r="G543" s="171"/>
      <c r="H543" s="172"/>
      <c r="I543" s="171"/>
      <c r="J543" s="172"/>
      <c r="K543" s="171"/>
      <c r="L543" s="172"/>
      <c r="M543" s="171"/>
      <c r="N543" s="172"/>
      <c r="O543" s="171"/>
      <c r="P543" s="172"/>
      <c r="Q543" s="171"/>
      <c r="R543" s="172"/>
      <c r="S543" s="171"/>
      <c r="T543" s="172"/>
      <c r="U543" s="171"/>
      <c r="V543" s="172"/>
      <c r="W543" s="171"/>
      <c r="X543" s="172"/>
      <c r="Y543" s="171"/>
      <c r="Z543" s="172"/>
      <c r="AA543" s="171"/>
      <c r="AB543" s="172"/>
      <c r="AC543" s="171"/>
      <c r="AD543" s="172"/>
      <c r="AE543" s="156"/>
      <c r="AF543" s="170"/>
      <c r="AG543" s="172"/>
      <c r="AH543" s="172"/>
      <c r="AI543" s="172"/>
      <c r="AJ543" s="172"/>
      <c r="AK543" s="172"/>
      <c r="AL543" s="172"/>
      <c r="AM543" s="172"/>
      <c r="AN543" s="172"/>
      <c r="AO543" s="172"/>
      <c r="AP543" s="172"/>
      <c r="AQ543" s="172"/>
      <c r="AR543" s="172"/>
      <c r="AS543" s="172"/>
    </row>
    <row r="544" ht="15.75" customHeight="1">
      <c r="A544" s="156"/>
      <c r="B544" s="156"/>
      <c r="C544" s="170"/>
      <c r="D544" s="170"/>
      <c r="E544" s="171"/>
      <c r="F544" s="172"/>
      <c r="G544" s="171"/>
      <c r="H544" s="172"/>
      <c r="I544" s="171"/>
      <c r="J544" s="172"/>
      <c r="K544" s="171"/>
      <c r="L544" s="172"/>
      <c r="M544" s="171"/>
      <c r="N544" s="172"/>
      <c r="O544" s="171"/>
      <c r="P544" s="172"/>
      <c r="Q544" s="171"/>
      <c r="R544" s="172"/>
      <c r="S544" s="171"/>
      <c r="T544" s="172"/>
      <c r="U544" s="171"/>
      <c r="V544" s="172"/>
      <c r="W544" s="171"/>
      <c r="X544" s="172"/>
      <c r="Y544" s="171"/>
      <c r="Z544" s="172"/>
      <c r="AA544" s="171"/>
      <c r="AB544" s="172"/>
      <c r="AC544" s="171"/>
      <c r="AD544" s="172"/>
      <c r="AE544" s="156"/>
      <c r="AF544" s="170"/>
      <c r="AG544" s="172"/>
      <c r="AH544" s="172"/>
      <c r="AI544" s="172"/>
      <c r="AJ544" s="172"/>
      <c r="AK544" s="172"/>
      <c r="AL544" s="172"/>
      <c r="AM544" s="172"/>
      <c r="AN544" s="172"/>
      <c r="AO544" s="172"/>
      <c r="AP544" s="172"/>
      <c r="AQ544" s="172"/>
      <c r="AR544" s="172"/>
      <c r="AS544" s="172"/>
    </row>
    <row r="545" ht="15.75" customHeight="1">
      <c r="A545" s="156"/>
      <c r="B545" s="156"/>
      <c r="C545" s="170"/>
      <c r="D545" s="170"/>
      <c r="E545" s="171"/>
      <c r="F545" s="172"/>
      <c r="G545" s="171"/>
      <c r="H545" s="172"/>
      <c r="I545" s="171"/>
      <c r="J545" s="172"/>
      <c r="K545" s="171"/>
      <c r="L545" s="172"/>
      <c r="M545" s="171"/>
      <c r="N545" s="172"/>
      <c r="O545" s="171"/>
      <c r="P545" s="172"/>
      <c r="Q545" s="171"/>
      <c r="R545" s="172"/>
      <c r="S545" s="171"/>
      <c r="T545" s="172"/>
      <c r="U545" s="171"/>
      <c r="V545" s="172"/>
      <c r="W545" s="171"/>
      <c r="X545" s="172"/>
      <c r="Y545" s="171"/>
      <c r="Z545" s="172"/>
      <c r="AA545" s="171"/>
      <c r="AB545" s="172"/>
      <c r="AC545" s="171"/>
      <c r="AD545" s="172"/>
      <c r="AE545" s="156"/>
      <c r="AF545" s="170"/>
      <c r="AG545" s="172"/>
      <c r="AH545" s="172"/>
      <c r="AI545" s="172"/>
      <c r="AJ545" s="172"/>
      <c r="AK545" s="172"/>
      <c r="AL545" s="172"/>
      <c r="AM545" s="172"/>
      <c r="AN545" s="172"/>
      <c r="AO545" s="172"/>
      <c r="AP545" s="172"/>
      <c r="AQ545" s="172"/>
      <c r="AR545" s="172"/>
      <c r="AS545" s="172"/>
    </row>
    <row r="546" ht="15.75" customHeight="1">
      <c r="A546" s="156"/>
      <c r="B546" s="156"/>
      <c r="C546" s="170"/>
      <c r="D546" s="170"/>
      <c r="E546" s="171"/>
      <c r="F546" s="172"/>
      <c r="G546" s="171"/>
      <c r="H546" s="172"/>
      <c r="I546" s="171"/>
      <c r="J546" s="172"/>
      <c r="K546" s="171"/>
      <c r="L546" s="172"/>
      <c r="M546" s="171"/>
      <c r="N546" s="172"/>
      <c r="O546" s="171"/>
      <c r="P546" s="172"/>
      <c r="Q546" s="171"/>
      <c r="R546" s="172"/>
      <c r="S546" s="171"/>
      <c r="T546" s="172"/>
      <c r="U546" s="171"/>
      <c r="V546" s="172"/>
      <c r="W546" s="171"/>
      <c r="X546" s="172"/>
      <c r="Y546" s="171"/>
      <c r="Z546" s="172"/>
      <c r="AA546" s="171"/>
      <c r="AB546" s="172"/>
      <c r="AC546" s="171"/>
      <c r="AD546" s="172"/>
      <c r="AE546" s="156"/>
      <c r="AF546" s="170"/>
      <c r="AG546" s="172"/>
      <c r="AH546" s="172"/>
      <c r="AI546" s="172"/>
      <c r="AJ546" s="172"/>
      <c r="AK546" s="172"/>
      <c r="AL546" s="172"/>
      <c r="AM546" s="172"/>
      <c r="AN546" s="172"/>
      <c r="AO546" s="172"/>
      <c r="AP546" s="172"/>
      <c r="AQ546" s="172"/>
      <c r="AR546" s="172"/>
      <c r="AS546" s="172"/>
    </row>
    <row r="547" ht="15.75" customHeight="1">
      <c r="A547" s="156"/>
      <c r="B547" s="156"/>
      <c r="C547" s="170"/>
      <c r="D547" s="170"/>
      <c r="E547" s="171"/>
      <c r="F547" s="172"/>
      <c r="G547" s="171"/>
      <c r="H547" s="172"/>
      <c r="I547" s="171"/>
      <c r="J547" s="172"/>
      <c r="K547" s="171"/>
      <c r="L547" s="172"/>
      <c r="M547" s="171"/>
      <c r="N547" s="172"/>
      <c r="O547" s="171"/>
      <c r="P547" s="172"/>
      <c r="Q547" s="171"/>
      <c r="R547" s="172"/>
      <c r="S547" s="171"/>
      <c r="T547" s="172"/>
      <c r="U547" s="171"/>
      <c r="V547" s="172"/>
      <c r="W547" s="171"/>
      <c r="X547" s="172"/>
      <c r="Y547" s="171"/>
      <c r="Z547" s="172"/>
      <c r="AA547" s="171"/>
      <c r="AB547" s="172"/>
      <c r="AC547" s="171"/>
      <c r="AD547" s="172"/>
      <c r="AE547" s="156"/>
      <c r="AF547" s="170"/>
      <c r="AG547" s="172"/>
      <c r="AH547" s="172"/>
      <c r="AI547" s="172"/>
      <c r="AJ547" s="172"/>
      <c r="AK547" s="172"/>
      <c r="AL547" s="172"/>
      <c r="AM547" s="172"/>
      <c r="AN547" s="172"/>
      <c r="AO547" s="172"/>
      <c r="AP547" s="172"/>
      <c r="AQ547" s="172"/>
      <c r="AR547" s="172"/>
      <c r="AS547" s="172"/>
    </row>
    <row r="548" ht="15.75" customHeight="1">
      <c r="A548" s="156"/>
      <c r="B548" s="156"/>
      <c r="C548" s="170"/>
      <c r="D548" s="170"/>
      <c r="E548" s="171"/>
      <c r="F548" s="172"/>
      <c r="G548" s="171"/>
      <c r="H548" s="172"/>
      <c r="I548" s="171"/>
      <c r="J548" s="172"/>
      <c r="K548" s="171"/>
      <c r="L548" s="172"/>
      <c r="M548" s="171"/>
      <c r="N548" s="172"/>
      <c r="O548" s="171"/>
      <c r="P548" s="172"/>
      <c r="Q548" s="171"/>
      <c r="R548" s="172"/>
      <c r="S548" s="171"/>
      <c r="T548" s="172"/>
      <c r="U548" s="171"/>
      <c r="V548" s="172"/>
      <c r="W548" s="171"/>
      <c r="X548" s="172"/>
      <c r="Y548" s="171"/>
      <c r="Z548" s="172"/>
      <c r="AA548" s="171"/>
      <c r="AB548" s="172"/>
      <c r="AC548" s="171"/>
      <c r="AD548" s="172"/>
      <c r="AE548" s="156"/>
      <c r="AF548" s="170"/>
      <c r="AG548" s="172"/>
      <c r="AH548" s="172"/>
      <c r="AI548" s="172"/>
      <c r="AJ548" s="172"/>
      <c r="AK548" s="172"/>
      <c r="AL548" s="172"/>
      <c r="AM548" s="172"/>
      <c r="AN548" s="172"/>
      <c r="AO548" s="172"/>
      <c r="AP548" s="172"/>
      <c r="AQ548" s="172"/>
      <c r="AR548" s="172"/>
      <c r="AS548" s="172"/>
    </row>
    <row r="549" ht="15.75" customHeight="1">
      <c r="A549" s="156"/>
      <c r="B549" s="156"/>
      <c r="C549" s="170"/>
      <c r="D549" s="170"/>
      <c r="E549" s="171"/>
      <c r="F549" s="172"/>
      <c r="G549" s="171"/>
      <c r="H549" s="172"/>
      <c r="I549" s="171"/>
      <c r="J549" s="172"/>
      <c r="K549" s="171"/>
      <c r="L549" s="172"/>
      <c r="M549" s="171"/>
      <c r="N549" s="172"/>
      <c r="O549" s="171"/>
      <c r="P549" s="172"/>
      <c r="Q549" s="171"/>
      <c r="R549" s="172"/>
      <c r="S549" s="171"/>
      <c r="T549" s="172"/>
      <c r="U549" s="171"/>
      <c r="V549" s="172"/>
      <c r="W549" s="171"/>
      <c r="X549" s="172"/>
      <c r="Y549" s="171"/>
      <c r="Z549" s="172"/>
      <c r="AA549" s="171"/>
      <c r="AB549" s="172"/>
      <c r="AC549" s="171"/>
      <c r="AD549" s="172"/>
      <c r="AE549" s="156"/>
      <c r="AF549" s="170"/>
      <c r="AG549" s="172"/>
      <c r="AH549" s="172"/>
      <c r="AI549" s="172"/>
      <c r="AJ549" s="172"/>
      <c r="AK549" s="172"/>
      <c r="AL549" s="172"/>
      <c r="AM549" s="172"/>
      <c r="AN549" s="172"/>
      <c r="AO549" s="172"/>
      <c r="AP549" s="172"/>
      <c r="AQ549" s="172"/>
      <c r="AR549" s="172"/>
      <c r="AS549" s="172"/>
    </row>
    <row r="550" ht="15.75" customHeight="1">
      <c r="A550" s="156"/>
      <c r="B550" s="156"/>
      <c r="C550" s="170"/>
      <c r="D550" s="170"/>
      <c r="E550" s="171"/>
      <c r="F550" s="172"/>
      <c r="G550" s="171"/>
      <c r="H550" s="172"/>
      <c r="I550" s="171"/>
      <c r="J550" s="172"/>
      <c r="K550" s="171"/>
      <c r="L550" s="172"/>
      <c r="M550" s="171"/>
      <c r="N550" s="172"/>
      <c r="O550" s="171"/>
      <c r="P550" s="172"/>
      <c r="Q550" s="171"/>
      <c r="R550" s="172"/>
      <c r="S550" s="171"/>
      <c r="T550" s="172"/>
      <c r="U550" s="171"/>
      <c r="V550" s="172"/>
      <c r="W550" s="171"/>
      <c r="X550" s="172"/>
      <c r="Y550" s="171"/>
      <c r="Z550" s="172"/>
      <c r="AA550" s="171"/>
      <c r="AB550" s="172"/>
      <c r="AC550" s="171"/>
      <c r="AD550" s="172"/>
      <c r="AE550" s="156"/>
      <c r="AF550" s="170"/>
      <c r="AG550" s="172"/>
      <c r="AH550" s="172"/>
      <c r="AI550" s="172"/>
      <c r="AJ550" s="172"/>
      <c r="AK550" s="172"/>
      <c r="AL550" s="172"/>
      <c r="AM550" s="172"/>
      <c r="AN550" s="172"/>
      <c r="AO550" s="172"/>
      <c r="AP550" s="172"/>
      <c r="AQ550" s="172"/>
      <c r="AR550" s="172"/>
      <c r="AS550" s="172"/>
    </row>
    <row r="551" ht="15.75" customHeight="1">
      <c r="A551" s="156"/>
      <c r="B551" s="156"/>
      <c r="C551" s="170"/>
      <c r="D551" s="170"/>
      <c r="E551" s="171"/>
      <c r="F551" s="172"/>
      <c r="G551" s="171"/>
      <c r="H551" s="172"/>
      <c r="I551" s="171"/>
      <c r="J551" s="172"/>
      <c r="K551" s="171"/>
      <c r="L551" s="172"/>
      <c r="M551" s="171"/>
      <c r="N551" s="172"/>
      <c r="O551" s="171"/>
      <c r="P551" s="172"/>
      <c r="Q551" s="171"/>
      <c r="R551" s="172"/>
      <c r="S551" s="171"/>
      <c r="T551" s="172"/>
      <c r="U551" s="171"/>
      <c r="V551" s="172"/>
      <c r="W551" s="171"/>
      <c r="X551" s="172"/>
      <c r="Y551" s="171"/>
      <c r="Z551" s="172"/>
      <c r="AA551" s="171"/>
      <c r="AB551" s="172"/>
      <c r="AC551" s="171"/>
      <c r="AD551" s="172"/>
      <c r="AE551" s="156"/>
      <c r="AF551" s="170"/>
      <c r="AG551" s="172"/>
      <c r="AH551" s="172"/>
      <c r="AI551" s="172"/>
      <c r="AJ551" s="172"/>
      <c r="AK551" s="172"/>
      <c r="AL551" s="172"/>
      <c r="AM551" s="172"/>
      <c r="AN551" s="172"/>
      <c r="AO551" s="172"/>
      <c r="AP551" s="172"/>
      <c r="AQ551" s="172"/>
      <c r="AR551" s="172"/>
      <c r="AS551" s="172"/>
    </row>
    <row r="552" ht="15.75" customHeight="1">
      <c r="A552" s="156"/>
      <c r="B552" s="156"/>
      <c r="C552" s="170"/>
      <c r="D552" s="170"/>
      <c r="E552" s="171"/>
      <c r="F552" s="172"/>
      <c r="G552" s="171"/>
      <c r="H552" s="172"/>
      <c r="I552" s="171"/>
      <c r="J552" s="172"/>
      <c r="K552" s="171"/>
      <c r="L552" s="172"/>
      <c r="M552" s="171"/>
      <c r="N552" s="172"/>
      <c r="O552" s="171"/>
      <c r="P552" s="172"/>
      <c r="Q552" s="171"/>
      <c r="R552" s="172"/>
      <c r="S552" s="171"/>
      <c r="T552" s="172"/>
      <c r="U552" s="171"/>
      <c r="V552" s="172"/>
      <c r="W552" s="171"/>
      <c r="X552" s="172"/>
      <c r="Y552" s="171"/>
      <c r="Z552" s="172"/>
      <c r="AA552" s="171"/>
      <c r="AB552" s="172"/>
      <c r="AC552" s="171"/>
      <c r="AD552" s="172"/>
      <c r="AE552" s="156"/>
      <c r="AF552" s="170"/>
      <c r="AG552" s="172"/>
      <c r="AH552" s="172"/>
      <c r="AI552" s="172"/>
      <c r="AJ552" s="172"/>
      <c r="AK552" s="172"/>
      <c r="AL552" s="172"/>
      <c r="AM552" s="172"/>
      <c r="AN552" s="172"/>
      <c r="AO552" s="172"/>
      <c r="AP552" s="172"/>
      <c r="AQ552" s="172"/>
      <c r="AR552" s="172"/>
      <c r="AS552" s="172"/>
    </row>
    <row r="553" ht="15.75" customHeight="1">
      <c r="A553" s="156"/>
      <c r="B553" s="156"/>
      <c r="C553" s="170"/>
      <c r="D553" s="170"/>
      <c r="E553" s="171"/>
      <c r="F553" s="172"/>
      <c r="G553" s="171"/>
      <c r="H553" s="172"/>
      <c r="I553" s="171"/>
      <c r="J553" s="172"/>
      <c r="K553" s="171"/>
      <c r="L553" s="172"/>
      <c r="M553" s="171"/>
      <c r="N553" s="172"/>
      <c r="O553" s="171"/>
      <c r="P553" s="172"/>
      <c r="Q553" s="171"/>
      <c r="R553" s="172"/>
      <c r="S553" s="171"/>
      <c r="T553" s="172"/>
      <c r="U553" s="171"/>
      <c r="V553" s="172"/>
      <c r="W553" s="171"/>
      <c r="X553" s="172"/>
      <c r="Y553" s="171"/>
      <c r="Z553" s="172"/>
      <c r="AA553" s="171"/>
      <c r="AB553" s="172"/>
      <c r="AC553" s="171"/>
      <c r="AD553" s="172"/>
      <c r="AE553" s="156"/>
      <c r="AF553" s="170"/>
      <c r="AG553" s="172"/>
      <c r="AH553" s="172"/>
      <c r="AI553" s="172"/>
      <c r="AJ553" s="172"/>
      <c r="AK553" s="172"/>
      <c r="AL553" s="172"/>
      <c r="AM553" s="172"/>
      <c r="AN553" s="172"/>
      <c r="AO553" s="172"/>
      <c r="AP553" s="172"/>
      <c r="AQ553" s="172"/>
      <c r="AR553" s="172"/>
      <c r="AS553" s="172"/>
    </row>
    <row r="554" ht="15.75" customHeight="1">
      <c r="A554" s="156"/>
      <c r="B554" s="156"/>
      <c r="C554" s="170"/>
      <c r="D554" s="170"/>
      <c r="E554" s="171"/>
      <c r="F554" s="172"/>
      <c r="G554" s="171"/>
      <c r="H554" s="172"/>
      <c r="I554" s="171"/>
      <c r="J554" s="172"/>
      <c r="K554" s="171"/>
      <c r="L554" s="172"/>
      <c r="M554" s="171"/>
      <c r="N554" s="172"/>
      <c r="O554" s="171"/>
      <c r="P554" s="172"/>
      <c r="Q554" s="171"/>
      <c r="R554" s="172"/>
      <c r="S554" s="171"/>
      <c r="T554" s="172"/>
      <c r="U554" s="171"/>
      <c r="V554" s="172"/>
      <c r="W554" s="171"/>
      <c r="X554" s="172"/>
      <c r="Y554" s="171"/>
      <c r="Z554" s="172"/>
      <c r="AA554" s="171"/>
      <c r="AB554" s="172"/>
      <c r="AC554" s="171"/>
      <c r="AD554" s="172"/>
      <c r="AE554" s="156"/>
      <c r="AF554" s="170"/>
      <c r="AG554" s="172"/>
      <c r="AH554" s="172"/>
      <c r="AI554" s="172"/>
      <c r="AJ554" s="172"/>
      <c r="AK554" s="172"/>
      <c r="AL554" s="172"/>
      <c r="AM554" s="172"/>
      <c r="AN554" s="172"/>
      <c r="AO554" s="172"/>
      <c r="AP554" s="172"/>
      <c r="AQ554" s="172"/>
      <c r="AR554" s="172"/>
      <c r="AS554" s="172"/>
    </row>
    <row r="555" ht="15.75" customHeight="1">
      <c r="A555" s="156"/>
      <c r="B555" s="156"/>
      <c r="C555" s="170"/>
      <c r="D555" s="170"/>
      <c r="E555" s="171"/>
      <c r="F555" s="172"/>
      <c r="G555" s="171"/>
      <c r="H555" s="172"/>
      <c r="I555" s="171"/>
      <c r="J555" s="172"/>
      <c r="K555" s="171"/>
      <c r="L555" s="172"/>
      <c r="M555" s="171"/>
      <c r="N555" s="172"/>
      <c r="O555" s="171"/>
      <c r="P555" s="172"/>
      <c r="Q555" s="171"/>
      <c r="R555" s="172"/>
      <c r="S555" s="171"/>
      <c r="T555" s="172"/>
      <c r="U555" s="171"/>
      <c r="V555" s="172"/>
      <c r="W555" s="171"/>
      <c r="X555" s="172"/>
      <c r="Y555" s="171"/>
      <c r="Z555" s="172"/>
      <c r="AA555" s="171"/>
      <c r="AB555" s="172"/>
      <c r="AC555" s="171"/>
      <c r="AD555" s="172"/>
      <c r="AE555" s="156"/>
      <c r="AF555" s="170"/>
      <c r="AG555" s="172"/>
      <c r="AH555" s="172"/>
      <c r="AI555" s="172"/>
      <c r="AJ555" s="172"/>
      <c r="AK555" s="172"/>
      <c r="AL555" s="172"/>
      <c r="AM555" s="172"/>
      <c r="AN555" s="172"/>
      <c r="AO555" s="172"/>
      <c r="AP555" s="172"/>
      <c r="AQ555" s="172"/>
      <c r="AR555" s="172"/>
      <c r="AS555" s="172"/>
    </row>
    <row r="556" ht="15.75" customHeight="1">
      <c r="A556" s="156"/>
      <c r="B556" s="156"/>
      <c r="C556" s="170"/>
      <c r="D556" s="170"/>
      <c r="E556" s="171"/>
      <c r="F556" s="172"/>
      <c r="G556" s="171"/>
      <c r="H556" s="172"/>
      <c r="I556" s="171"/>
      <c r="J556" s="172"/>
      <c r="K556" s="171"/>
      <c r="L556" s="172"/>
      <c r="M556" s="171"/>
      <c r="N556" s="172"/>
      <c r="O556" s="171"/>
      <c r="P556" s="172"/>
      <c r="Q556" s="171"/>
      <c r="R556" s="172"/>
      <c r="S556" s="171"/>
      <c r="T556" s="172"/>
      <c r="U556" s="171"/>
      <c r="V556" s="172"/>
      <c r="W556" s="171"/>
      <c r="X556" s="172"/>
      <c r="Y556" s="171"/>
      <c r="Z556" s="172"/>
      <c r="AA556" s="171"/>
      <c r="AB556" s="172"/>
      <c r="AC556" s="171"/>
      <c r="AD556" s="172"/>
      <c r="AE556" s="156"/>
      <c r="AF556" s="170"/>
      <c r="AG556" s="172"/>
      <c r="AH556" s="172"/>
      <c r="AI556" s="172"/>
      <c r="AJ556" s="172"/>
      <c r="AK556" s="172"/>
      <c r="AL556" s="172"/>
      <c r="AM556" s="172"/>
      <c r="AN556" s="172"/>
      <c r="AO556" s="172"/>
      <c r="AP556" s="172"/>
      <c r="AQ556" s="172"/>
      <c r="AR556" s="172"/>
      <c r="AS556" s="172"/>
    </row>
    <row r="557" ht="15.75" customHeight="1">
      <c r="A557" s="156"/>
      <c r="B557" s="156"/>
      <c r="C557" s="170"/>
      <c r="D557" s="170"/>
      <c r="E557" s="171"/>
      <c r="F557" s="172"/>
      <c r="G557" s="171"/>
      <c r="H557" s="172"/>
      <c r="I557" s="171"/>
      <c r="J557" s="172"/>
      <c r="K557" s="171"/>
      <c r="L557" s="172"/>
      <c r="M557" s="171"/>
      <c r="N557" s="172"/>
      <c r="O557" s="171"/>
      <c r="P557" s="172"/>
      <c r="Q557" s="171"/>
      <c r="R557" s="172"/>
      <c r="S557" s="171"/>
      <c r="T557" s="172"/>
      <c r="U557" s="171"/>
      <c r="V557" s="172"/>
      <c r="W557" s="171"/>
      <c r="X557" s="172"/>
      <c r="Y557" s="171"/>
      <c r="Z557" s="172"/>
      <c r="AA557" s="171"/>
      <c r="AB557" s="172"/>
      <c r="AC557" s="171"/>
      <c r="AD557" s="172"/>
      <c r="AE557" s="156"/>
      <c r="AF557" s="170"/>
      <c r="AG557" s="172"/>
      <c r="AH557" s="172"/>
      <c r="AI557" s="172"/>
      <c r="AJ557" s="172"/>
      <c r="AK557" s="172"/>
      <c r="AL557" s="172"/>
      <c r="AM557" s="172"/>
      <c r="AN557" s="172"/>
      <c r="AO557" s="172"/>
      <c r="AP557" s="172"/>
      <c r="AQ557" s="172"/>
      <c r="AR557" s="172"/>
      <c r="AS557" s="172"/>
    </row>
    <row r="558" ht="15.75" customHeight="1">
      <c r="A558" s="156"/>
      <c r="B558" s="156"/>
      <c r="C558" s="170"/>
      <c r="D558" s="170"/>
      <c r="E558" s="171"/>
      <c r="F558" s="172"/>
      <c r="G558" s="171"/>
      <c r="H558" s="172"/>
      <c r="I558" s="171"/>
      <c r="J558" s="172"/>
      <c r="K558" s="171"/>
      <c r="L558" s="172"/>
      <c r="M558" s="171"/>
      <c r="N558" s="172"/>
      <c r="O558" s="171"/>
      <c r="P558" s="172"/>
      <c r="Q558" s="171"/>
      <c r="R558" s="172"/>
      <c r="S558" s="171"/>
      <c r="T558" s="172"/>
      <c r="U558" s="171"/>
      <c r="V558" s="172"/>
      <c r="W558" s="171"/>
      <c r="X558" s="172"/>
      <c r="Y558" s="171"/>
      <c r="Z558" s="172"/>
      <c r="AA558" s="171"/>
      <c r="AB558" s="172"/>
      <c r="AC558" s="171"/>
      <c r="AD558" s="172"/>
      <c r="AE558" s="156"/>
      <c r="AF558" s="170"/>
      <c r="AG558" s="172"/>
      <c r="AH558" s="172"/>
      <c r="AI558" s="172"/>
      <c r="AJ558" s="172"/>
      <c r="AK558" s="172"/>
      <c r="AL558" s="172"/>
      <c r="AM558" s="172"/>
      <c r="AN558" s="172"/>
      <c r="AO558" s="172"/>
      <c r="AP558" s="172"/>
      <c r="AQ558" s="172"/>
      <c r="AR558" s="172"/>
      <c r="AS558" s="172"/>
    </row>
    <row r="559" ht="15.75" customHeight="1">
      <c r="A559" s="156"/>
      <c r="B559" s="156"/>
      <c r="C559" s="170"/>
      <c r="D559" s="170"/>
      <c r="E559" s="171"/>
      <c r="F559" s="172"/>
      <c r="G559" s="171"/>
      <c r="H559" s="172"/>
      <c r="I559" s="171"/>
      <c r="J559" s="172"/>
      <c r="K559" s="171"/>
      <c r="L559" s="172"/>
      <c r="M559" s="171"/>
      <c r="N559" s="172"/>
      <c r="O559" s="171"/>
      <c r="P559" s="172"/>
      <c r="Q559" s="171"/>
      <c r="R559" s="172"/>
      <c r="S559" s="171"/>
      <c r="T559" s="172"/>
      <c r="U559" s="171"/>
      <c r="V559" s="172"/>
      <c r="W559" s="171"/>
      <c r="X559" s="172"/>
      <c r="Y559" s="171"/>
      <c r="Z559" s="172"/>
      <c r="AA559" s="171"/>
      <c r="AB559" s="172"/>
      <c r="AC559" s="171"/>
      <c r="AD559" s="172"/>
      <c r="AE559" s="156"/>
      <c r="AF559" s="170"/>
      <c r="AG559" s="172"/>
      <c r="AH559" s="172"/>
      <c r="AI559" s="172"/>
      <c r="AJ559" s="172"/>
      <c r="AK559" s="172"/>
      <c r="AL559" s="172"/>
      <c r="AM559" s="172"/>
      <c r="AN559" s="172"/>
      <c r="AO559" s="172"/>
      <c r="AP559" s="172"/>
      <c r="AQ559" s="172"/>
      <c r="AR559" s="172"/>
      <c r="AS559" s="172"/>
    </row>
    <row r="560" ht="15.75" customHeight="1">
      <c r="A560" s="156"/>
      <c r="B560" s="156"/>
      <c r="C560" s="170"/>
      <c r="D560" s="170"/>
      <c r="E560" s="171"/>
      <c r="F560" s="172"/>
      <c r="G560" s="171"/>
      <c r="H560" s="172"/>
      <c r="I560" s="171"/>
      <c r="J560" s="172"/>
      <c r="K560" s="171"/>
      <c r="L560" s="172"/>
      <c r="M560" s="171"/>
      <c r="N560" s="172"/>
      <c r="O560" s="171"/>
      <c r="P560" s="172"/>
      <c r="Q560" s="171"/>
      <c r="R560" s="172"/>
      <c r="S560" s="171"/>
      <c r="T560" s="172"/>
      <c r="U560" s="171"/>
      <c r="V560" s="172"/>
      <c r="W560" s="171"/>
      <c r="X560" s="172"/>
      <c r="Y560" s="171"/>
      <c r="Z560" s="172"/>
      <c r="AA560" s="171"/>
      <c r="AB560" s="172"/>
      <c r="AC560" s="171"/>
      <c r="AD560" s="172"/>
      <c r="AE560" s="156"/>
      <c r="AF560" s="170"/>
      <c r="AG560" s="172"/>
      <c r="AH560" s="172"/>
      <c r="AI560" s="172"/>
      <c r="AJ560" s="172"/>
      <c r="AK560" s="172"/>
      <c r="AL560" s="172"/>
      <c r="AM560" s="172"/>
      <c r="AN560" s="172"/>
      <c r="AO560" s="172"/>
      <c r="AP560" s="172"/>
      <c r="AQ560" s="172"/>
      <c r="AR560" s="172"/>
      <c r="AS560" s="172"/>
    </row>
    <row r="561" ht="15.75" customHeight="1">
      <c r="A561" s="156"/>
      <c r="B561" s="156"/>
      <c r="C561" s="170"/>
      <c r="D561" s="170"/>
      <c r="E561" s="171"/>
      <c r="F561" s="172"/>
      <c r="G561" s="171"/>
      <c r="H561" s="172"/>
      <c r="I561" s="171"/>
      <c r="J561" s="172"/>
      <c r="K561" s="171"/>
      <c r="L561" s="172"/>
      <c r="M561" s="171"/>
      <c r="N561" s="172"/>
      <c r="O561" s="171"/>
      <c r="P561" s="172"/>
      <c r="Q561" s="171"/>
      <c r="R561" s="172"/>
      <c r="S561" s="171"/>
      <c r="T561" s="172"/>
      <c r="U561" s="171"/>
      <c r="V561" s="172"/>
      <c r="W561" s="171"/>
      <c r="X561" s="172"/>
      <c r="Y561" s="171"/>
      <c r="Z561" s="172"/>
      <c r="AA561" s="171"/>
      <c r="AB561" s="172"/>
      <c r="AC561" s="171"/>
      <c r="AD561" s="172"/>
      <c r="AE561" s="156"/>
      <c r="AF561" s="170"/>
      <c r="AG561" s="172"/>
      <c r="AH561" s="172"/>
      <c r="AI561" s="172"/>
      <c r="AJ561" s="172"/>
      <c r="AK561" s="172"/>
      <c r="AL561" s="172"/>
      <c r="AM561" s="172"/>
      <c r="AN561" s="172"/>
      <c r="AO561" s="172"/>
      <c r="AP561" s="172"/>
      <c r="AQ561" s="172"/>
      <c r="AR561" s="172"/>
      <c r="AS561" s="172"/>
    </row>
    <row r="562" ht="15.75" customHeight="1">
      <c r="A562" s="156"/>
      <c r="B562" s="156"/>
      <c r="C562" s="170"/>
      <c r="D562" s="170"/>
      <c r="E562" s="171"/>
      <c r="F562" s="172"/>
      <c r="G562" s="171"/>
      <c r="H562" s="172"/>
      <c r="I562" s="171"/>
      <c r="J562" s="172"/>
      <c r="K562" s="171"/>
      <c r="L562" s="172"/>
      <c r="M562" s="171"/>
      <c r="N562" s="172"/>
      <c r="O562" s="171"/>
      <c r="P562" s="172"/>
      <c r="Q562" s="171"/>
      <c r="R562" s="172"/>
      <c r="S562" s="171"/>
      <c r="T562" s="172"/>
      <c r="U562" s="171"/>
      <c r="V562" s="172"/>
      <c r="W562" s="171"/>
      <c r="X562" s="172"/>
      <c r="Y562" s="171"/>
      <c r="Z562" s="172"/>
      <c r="AA562" s="171"/>
      <c r="AB562" s="172"/>
      <c r="AC562" s="171"/>
      <c r="AD562" s="172"/>
      <c r="AE562" s="156"/>
      <c r="AF562" s="170"/>
      <c r="AG562" s="172"/>
      <c r="AH562" s="172"/>
      <c r="AI562" s="172"/>
      <c r="AJ562" s="172"/>
      <c r="AK562" s="172"/>
      <c r="AL562" s="172"/>
      <c r="AM562" s="172"/>
      <c r="AN562" s="172"/>
      <c r="AO562" s="172"/>
      <c r="AP562" s="172"/>
      <c r="AQ562" s="172"/>
      <c r="AR562" s="172"/>
      <c r="AS562" s="172"/>
    </row>
    <row r="563" ht="15.75" customHeight="1">
      <c r="A563" s="156"/>
      <c r="B563" s="156"/>
      <c r="C563" s="170"/>
      <c r="D563" s="170"/>
      <c r="E563" s="171"/>
      <c r="F563" s="172"/>
      <c r="G563" s="171"/>
      <c r="H563" s="172"/>
      <c r="I563" s="171"/>
      <c r="J563" s="172"/>
      <c r="K563" s="171"/>
      <c r="L563" s="172"/>
      <c r="M563" s="171"/>
      <c r="N563" s="172"/>
      <c r="O563" s="171"/>
      <c r="P563" s="172"/>
      <c r="Q563" s="171"/>
      <c r="R563" s="172"/>
      <c r="S563" s="171"/>
      <c r="T563" s="172"/>
      <c r="U563" s="171"/>
      <c r="V563" s="172"/>
      <c r="W563" s="171"/>
      <c r="X563" s="172"/>
      <c r="Y563" s="171"/>
      <c r="Z563" s="172"/>
      <c r="AA563" s="171"/>
      <c r="AB563" s="172"/>
      <c r="AC563" s="171"/>
      <c r="AD563" s="172"/>
      <c r="AE563" s="156"/>
      <c r="AF563" s="170"/>
      <c r="AG563" s="172"/>
      <c r="AH563" s="172"/>
      <c r="AI563" s="172"/>
      <c r="AJ563" s="172"/>
      <c r="AK563" s="172"/>
      <c r="AL563" s="172"/>
      <c r="AM563" s="172"/>
      <c r="AN563" s="172"/>
      <c r="AO563" s="172"/>
      <c r="AP563" s="172"/>
      <c r="AQ563" s="172"/>
      <c r="AR563" s="172"/>
      <c r="AS563" s="172"/>
    </row>
    <row r="564" ht="15.75" customHeight="1">
      <c r="A564" s="156"/>
      <c r="B564" s="156"/>
      <c r="C564" s="170"/>
      <c r="D564" s="170"/>
      <c r="E564" s="171"/>
      <c r="F564" s="172"/>
      <c r="G564" s="171"/>
      <c r="H564" s="172"/>
      <c r="I564" s="171"/>
      <c r="J564" s="172"/>
      <c r="K564" s="171"/>
      <c r="L564" s="172"/>
      <c r="M564" s="171"/>
      <c r="N564" s="172"/>
      <c r="O564" s="171"/>
      <c r="P564" s="172"/>
      <c r="Q564" s="171"/>
      <c r="R564" s="172"/>
      <c r="S564" s="171"/>
      <c r="T564" s="172"/>
      <c r="U564" s="171"/>
      <c r="V564" s="172"/>
      <c r="W564" s="171"/>
      <c r="X564" s="172"/>
      <c r="Y564" s="171"/>
      <c r="Z564" s="172"/>
      <c r="AA564" s="171"/>
      <c r="AB564" s="172"/>
      <c r="AC564" s="171"/>
      <c r="AD564" s="172"/>
      <c r="AE564" s="156"/>
      <c r="AF564" s="170"/>
      <c r="AG564" s="172"/>
      <c r="AH564" s="172"/>
      <c r="AI564" s="172"/>
      <c r="AJ564" s="172"/>
      <c r="AK564" s="172"/>
      <c r="AL564" s="172"/>
      <c r="AM564" s="172"/>
      <c r="AN564" s="172"/>
      <c r="AO564" s="172"/>
      <c r="AP564" s="172"/>
      <c r="AQ564" s="172"/>
      <c r="AR564" s="172"/>
      <c r="AS564" s="172"/>
    </row>
    <row r="565" ht="15.75" customHeight="1">
      <c r="A565" s="156"/>
      <c r="B565" s="156"/>
      <c r="C565" s="170"/>
      <c r="D565" s="170"/>
      <c r="E565" s="171"/>
      <c r="F565" s="172"/>
      <c r="G565" s="171"/>
      <c r="H565" s="172"/>
      <c r="I565" s="171"/>
      <c r="J565" s="172"/>
      <c r="K565" s="171"/>
      <c r="L565" s="172"/>
      <c r="M565" s="171"/>
      <c r="N565" s="172"/>
      <c r="O565" s="171"/>
      <c r="P565" s="172"/>
      <c r="Q565" s="171"/>
      <c r="R565" s="172"/>
      <c r="S565" s="171"/>
      <c r="T565" s="172"/>
      <c r="U565" s="171"/>
      <c r="V565" s="172"/>
      <c r="W565" s="171"/>
      <c r="X565" s="172"/>
      <c r="Y565" s="171"/>
      <c r="Z565" s="172"/>
      <c r="AA565" s="171"/>
      <c r="AB565" s="172"/>
      <c r="AC565" s="171"/>
      <c r="AD565" s="172"/>
      <c r="AE565" s="156"/>
      <c r="AF565" s="170"/>
      <c r="AG565" s="172"/>
      <c r="AH565" s="172"/>
      <c r="AI565" s="172"/>
      <c r="AJ565" s="172"/>
      <c r="AK565" s="172"/>
      <c r="AL565" s="172"/>
      <c r="AM565" s="172"/>
      <c r="AN565" s="172"/>
      <c r="AO565" s="172"/>
      <c r="AP565" s="172"/>
      <c r="AQ565" s="172"/>
      <c r="AR565" s="172"/>
      <c r="AS565" s="172"/>
    </row>
    <row r="566" ht="15.75" customHeight="1">
      <c r="A566" s="156"/>
      <c r="B566" s="156"/>
      <c r="C566" s="170"/>
      <c r="D566" s="170"/>
      <c r="E566" s="171"/>
      <c r="F566" s="172"/>
      <c r="G566" s="171"/>
      <c r="H566" s="172"/>
      <c r="I566" s="171"/>
      <c r="J566" s="172"/>
      <c r="K566" s="171"/>
      <c r="L566" s="172"/>
      <c r="M566" s="171"/>
      <c r="N566" s="172"/>
      <c r="O566" s="171"/>
      <c r="P566" s="172"/>
      <c r="Q566" s="171"/>
      <c r="R566" s="172"/>
      <c r="S566" s="171"/>
      <c r="T566" s="172"/>
      <c r="U566" s="171"/>
      <c r="V566" s="172"/>
      <c r="W566" s="171"/>
      <c r="X566" s="172"/>
      <c r="Y566" s="171"/>
      <c r="Z566" s="172"/>
      <c r="AA566" s="171"/>
      <c r="AB566" s="172"/>
      <c r="AC566" s="171"/>
      <c r="AD566" s="172"/>
      <c r="AE566" s="156"/>
      <c r="AF566" s="170"/>
      <c r="AG566" s="172"/>
      <c r="AH566" s="172"/>
      <c r="AI566" s="172"/>
      <c r="AJ566" s="172"/>
      <c r="AK566" s="172"/>
      <c r="AL566" s="172"/>
      <c r="AM566" s="172"/>
      <c r="AN566" s="172"/>
      <c r="AO566" s="172"/>
      <c r="AP566" s="172"/>
      <c r="AQ566" s="172"/>
      <c r="AR566" s="172"/>
      <c r="AS566" s="172"/>
    </row>
    <row r="567" ht="15.75" customHeight="1">
      <c r="A567" s="156"/>
      <c r="B567" s="156"/>
      <c r="C567" s="170"/>
      <c r="D567" s="170"/>
      <c r="E567" s="171"/>
      <c r="F567" s="172"/>
      <c r="G567" s="171"/>
      <c r="H567" s="172"/>
      <c r="I567" s="171"/>
      <c r="J567" s="172"/>
      <c r="K567" s="171"/>
      <c r="L567" s="172"/>
      <c r="M567" s="171"/>
      <c r="N567" s="172"/>
      <c r="O567" s="171"/>
      <c r="P567" s="172"/>
      <c r="Q567" s="171"/>
      <c r="R567" s="172"/>
      <c r="S567" s="171"/>
      <c r="T567" s="172"/>
      <c r="U567" s="171"/>
      <c r="V567" s="172"/>
      <c r="W567" s="171"/>
      <c r="X567" s="172"/>
      <c r="Y567" s="171"/>
      <c r="Z567" s="172"/>
      <c r="AA567" s="171"/>
      <c r="AB567" s="172"/>
      <c r="AC567" s="171"/>
      <c r="AD567" s="172"/>
      <c r="AE567" s="156"/>
      <c r="AF567" s="170"/>
      <c r="AG567" s="172"/>
      <c r="AH567" s="172"/>
      <c r="AI567" s="172"/>
      <c r="AJ567" s="172"/>
      <c r="AK567" s="172"/>
      <c r="AL567" s="172"/>
      <c r="AM567" s="172"/>
      <c r="AN567" s="172"/>
      <c r="AO567" s="172"/>
      <c r="AP567" s="172"/>
      <c r="AQ567" s="172"/>
      <c r="AR567" s="172"/>
      <c r="AS567" s="172"/>
    </row>
    <row r="568" ht="15.75" customHeight="1">
      <c r="A568" s="156"/>
      <c r="B568" s="156"/>
      <c r="C568" s="170"/>
      <c r="D568" s="170"/>
      <c r="E568" s="171"/>
      <c r="F568" s="172"/>
      <c r="G568" s="171"/>
      <c r="H568" s="172"/>
      <c r="I568" s="171"/>
      <c r="J568" s="172"/>
      <c r="K568" s="171"/>
      <c r="L568" s="172"/>
      <c r="M568" s="171"/>
      <c r="N568" s="172"/>
      <c r="O568" s="171"/>
      <c r="P568" s="172"/>
      <c r="Q568" s="171"/>
      <c r="R568" s="172"/>
      <c r="S568" s="171"/>
      <c r="T568" s="172"/>
      <c r="U568" s="171"/>
      <c r="V568" s="172"/>
      <c r="W568" s="171"/>
      <c r="X568" s="172"/>
      <c r="Y568" s="171"/>
      <c r="Z568" s="172"/>
      <c r="AA568" s="171"/>
      <c r="AB568" s="172"/>
      <c r="AC568" s="171"/>
      <c r="AD568" s="172"/>
      <c r="AE568" s="156"/>
      <c r="AF568" s="170"/>
      <c r="AG568" s="172"/>
      <c r="AH568" s="172"/>
      <c r="AI568" s="172"/>
      <c r="AJ568" s="172"/>
      <c r="AK568" s="172"/>
      <c r="AL568" s="172"/>
      <c r="AM568" s="172"/>
      <c r="AN568" s="172"/>
      <c r="AO568" s="172"/>
      <c r="AP568" s="172"/>
      <c r="AQ568" s="172"/>
      <c r="AR568" s="172"/>
      <c r="AS568" s="172"/>
    </row>
    <row r="569" ht="15.75" customHeight="1">
      <c r="A569" s="156"/>
      <c r="B569" s="156"/>
      <c r="C569" s="170"/>
      <c r="D569" s="170"/>
      <c r="E569" s="171"/>
      <c r="F569" s="172"/>
      <c r="G569" s="171"/>
      <c r="H569" s="172"/>
      <c r="I569" s="171"/>
      <c r="J569" s="172"/>
      <c r="K569" s="171"/>
      <c r="L569" s="172"/>
      <c r="M569" s="171"/>
      <c r="N569" s="172"/>
      <c r="O569" s="171"/>
      <c r="P569" s="172"/>
      <c r="Q569" s="171"/>
      <c r="R569" s="172"/>
      <c r="S569" s="171"/>
      <c r="T569" s="172"/>
      <c r="U569" s="171"/>
      <c r="V569" s="172"/>
      <c r="W569" s="171"/>
      <c r="X569" s="172"/>
      <c r="Y569" s="171"/>
      <c r="Z569" s="172"/>
      <c r="AA569" s="171"/>
      <c r="AB569" s="172"/>
      <c r="AC569" s="171"/>
      <c r="AD569" s="172"/>
      <c r="AE569" s="156"/>
      <c r="AF569" s="170"/>
      <c r="AG569" s="172"/>
      <c r="AH569" s="172"/>
      <c r="AI569" s="172"/>
      <c r="AJ569" s="172"/>
      <c r="AK569" s="172"/>
      <c r="AL569" s="172"/>
      <c r="AM569" s="172"/>
      <c r="AN569" s="172"/>
      <c r="AO569" s="172"/>
      <c r="AP569" s="172"/>
      <c r="AQ569" s="172"/>
      <c r="AR569" s="172"/>
      <c r="AS569" s="172"/>
    </row>
    <row r="570" ht="15.75" customHeight="1">
      <c r="A570" s="156"/>
      <c r="B570" s="156"/>
      <c r="C570" s="170"/>
      <c r="D570" s="170"/>
      <c r="E570" s="171"/>
      <c r="F570" s="172"/>
      <c r="G570" s="171"/>
      <c r="H570" s="172"/>
      <c r="I570" s="171"/>
      <c r="J570" s="172"/>
      <c r="K570" s="171"/>
      <c r="L570" s="172"/>
      <c r="M570" s="171"/>
      <c r="N570" s="172"/>
      <c r="O570" s="171"/>
      <c r="P570" s="172"/>
      <c r="Q570" s="171"/>
      <c r="R570" s="172"/>
      <c r="S570" s="171"/>
      <c r="T570" s="172"/>
      <c r="U570" s="171"/>
      <c r="V570" s="172"/>
      <c r="W570" s="171"/>
      <c r="X570" s="172"/>
      <c r="Y570" s="171"/>
      <c r="Z570" s="172"/>
      <c r="AA570" s="171"/>
      <c r="AB570" s="172"/>
      <c r="AC570" s="171"/>
      <c r="AD570" s="172"/>
      <c r="AE570" s="156"/>
      <c r="AF570" s="170"/>
      <c r="AG570" s="172"/>
      <c r="AH570" s="172"/>
      <c r="AI570" s="172"/>
      <c r="AJ570" s="172"/>
      <c r="AK570" s="172"/>
      <c r="AL570" s="172"/>
      <c r="AM570" s="172"/>
      <c r="AN570" s="172"/>
      <c r="AO570" s="172"/>
      <c r="AP570" s="172"/>
      <c r="AQ570" s="172"/>
      <c r="AR570" s="172"/>
      <c r="AS570" s="172"/>
    </row>
    <row r="571" ht="15.75" customHeight="1">
      <c r="A571" s="156"/>
      <c r="B571" s="156"/>
      <c r="C571" s="170"/>
      <c r="D571" s="170"/>
      <c r="E571" s="171"/>
      <c r="F571" s="172"/>
      <c r="G571" s="171"/>
      <c r="H571" s="172"/>
      <c r="I571" s="171"/>
      <c r="J571" s="172"/>
      <c r="K571" s="171"/>
      <c r="L571" s="172"/>
      <c r="M571" s="171"/>
      <c r="N571" s="172"/>
      <c r="O571" s="171"/>
      <c r="P571" s="172"/>
      <c r="Q571" s="171"/>
      <c r="R571" s="172"/>
      <c r="S571" s="171"/>
      <c r="T571" s="172"/>
      <c r="U571" s="171"/>
      <c r="V571" s="172"/>
      <c r="W571" s="171"/>
      <c r="X571" s="172"/>
      <c r="Y571" s="171"/>
      <c r="Z571" s="172"/>
      <c r="AA571" s="171"/>
      <c r="AB571" s="172"/>
      <c r="AC571" s="171"/>
      <c r="AD571" s="172"/>
      <c r="AE571" s="156"/>
      <c r="AF571" s="170"/>
      <c r="AG571" s="172"/>
      <c r="AH571" s="172"/>
      <c r="AI571" s="172"/>
      <c r="AJ571" s="172"/>
      <c r="AK571" s="172"/>
      <c r="AL571" s="172"/>
      <c r="AM571" s="172"/>
      <c r="AN571" s="172"/>
      <c r="AO571" s="172"/>
      <c r="AP571" s="172"/>
      <c r="AQ571" s="172"/>
      <c r="AR571" s="172"/>
      <c r="AS571" s="172"/>
    </row>
    <row r="572" ht="15.75" customHeight="1">
      <c r="A572" s="156"/>
      <c r="B572" s="156"/>
      <c r="C572" s="170"/>
      <c r="D572" s="170"/>
      <c r="E572" s="171"/>
      <c r="F572" s="172"/>
      <c r="G572" s="171"/>
      <c r="H572" s="172"/>
      <c r="I572" s="171"/>
      <c r="J572" s="172"/>
      <c r="K572" s="171"/>
      <c r="L572" s="172"/>
      <c r="M572" s="171"/>
      <c r="N572" s="172"/>
      <c r="O572" s="171"/>
      <c r="P572" s="172"/>
      <c r="Q572" s="171"/>
      <c r="R572" s="172"/>
      <c r="S572" s="171"/>
      <c r="T572" s="172"/>
      <c r="U572" s="171"/>
      <c r="V572" s="172"/>
      <c r="W572" s="171"/>
      <c r="X572" s="172"/>
      <c r="Y572" s="171"/>
      <c r="Z572" s="172"/>
      <c r="AA572" s="171"/>
      <c r="AB572" s="172"/>
      <c r="AC572" s="171"/>
      <c r="AD572" s="172"/>
      <c r="AE572" s="156"/>
      <c r="AF572" s="170"/>
      <c r="AG572" s="172"/>
      <c r="AH572" s="172"/>
      <c r="AI572" s="172"/>
      <c r="AJ572" s="172"/>
      <c r="AK572" s="172"/>
      <c r="AL572" s="172"/>
      <c r="AM572" s="172"/>
      <c r="AN572" s="172"/>
      <c r="AO572" s="172"/>
      <c r="AP572" s="172"/>
      <c r="AQ572" s="172"/>
      <c r="AR572" s="172"/>
      <c r="AS572" s="172"/>
    </row>
    <row r="573" ht="15.75" customHeight="1">
      <c r="A573" s="156"/>
      <c r="B573" s="156"/>
      <c r="C573" s="170"/>
      <c r="D573" s="170"/>
      <c r="E573" s="171"/>
      <c r="F573" s="172"/>
      <c r="G573" s="171"/>
      <c r="H573" s="172"/>
      <c r="I573" s="171"/>
      <c r="J573" s="172"/>
      <c r="K573" s="171"/>
      <c r="L573" s="172"/>
      <c r="M573" s="171"/>
      <c r="N573" s="172"/>
      <c r="O573" s="171"/>
      <c r="P573" s="172"/>
      <c r="Q573" s="171"/>
      <c r="R573" s="172"/>
      <c r="S573" s="171"/>
      <c r="T573" s="172"/>
      <c r="U573" s="171"/>
      <c r="V573" s="172"/>
      <c r="W573" s="171"/>
      <c r="X573" s="172"/>
      <c r="Y573" s="171"/>
      <c r="Z573" s="172"/>
      <c r="AA573" s="171"/>
      <c r="AB573" s="172"/>
      <c r="AC573" s="171"/>
      <c r="AD573" s="172"/>
      <c r="AE573" s="156"/>
      <c r="AF573" s="170"/>
      <c r="AG573" s="172"/>
      <c r="AH573" s="172"/>
      <c r="AI573" s="172"/>
      <c r="AJ573" s="172"/>
      <c r="AK573" s="172"/>
      <c r="AL573" s="172"/>
      <c r="AM573" s="172"/>
      <c r="AN573" s="172"/>
      <c r="AO573" s="172"/>
      <c r="AP573" s="172"/>
      <c r="AQ573" s="172"/>
      <c r="AR573" s="172"/>
      <c r="AS573" s="172"/>
    </row>
    <row r="574" ht="15.75" customHeight="1">
      <c r="A574" s="156"/>
      <c r="B574" s="156"/>
      <c r="C574" s="170"/>
      <c r="D574" s="170"/>
      <c r="E574" s="171"/>
      <c r="F574" s="172"/>
      <c r="G574" s="171"/>
      <c r="H574" s="172"/>
      <c r="I574" s="171"/>
      <c r="J574" s="172"/>
      <c r="K574" s="171"/>
      <c r="L574" s="172"/>
      <c r="M574" s="171"/>
      <c r="N574" s="172"/>
      <c r="O574" s="171"/>
      <c r="P574" s="172"/>
      <c r="Q574" s="171"/>
      <c r="R574" s="172"/>
      <c r="S574" s="171"/>
      <c r="T574" s="172"/>
      <c r="U574" s="171"/>
      <c r="V574" s="172"/>
      <c r="W574" s="171"/>
      <c r="X574" s="172"/>
      <c r="Y574" s="171"/>
      <c r="Z574" s="172"/>
      <c r="AA574" s="171"/>
      <c r="AB574" s="172"/>
      <c r="AC574" s="171"/>
      <c r="AD574" s="172"/>
      <c r="AE574" s="156"/>
      <c r="AF574" s="170"/>
      <c r="AG574" s="172"/>
      <c r="AH574" s="172"/>
      <c r="AI574" s="172"/>
      <c r="AJ574" s="172"/>
      <c r="AK574" s="172"/>
      <c r="AL574" s="172"/>
      <c r="AM574" s="172"/>
      <c r="AN574" s="172"/>
      <c r="AO574" s="172"/>
      <c r="AP574" s="172"/>
      <c r="AQ574" s="172"/>
      <c r="AR574" s="172"/>
      <c r="AS574" s="172"/>
    </row>
    <row r="575" ht="15.75" customHeight="1">
      <c r="A575" s="156"/>
      <c r="B575" s="156"/>
      <c r="C575" s="170"/>
      <c r="D575" s="170"/>
      <c r="E575" s="171"/>
      <c r="F575" s="172"/>
      <c r="G575" s="171"/>
      <c r="H575" s="172"/>
      <c r="I575" s="171"/>
      <c r="J575" s="172"/>
      <c r="K575" s="171"/>
      <c r="L575" s="172"/>
      <c r="M575" s="171"/>
      <c r="N575" s="172"/>
      <c r="O575" s="171"/>
      <c r="P575" s="172"/>
      <c r="Q575" s="171"/>
      <c r="R575" s="172"/>
      <c r="S575" s="171"/>
      <c r="T575" s="172"/>
      <c r="U575" s="171"/>
      <c r="V575" s="172"/>
      <c r="W575" s="171"/>
      <c r="X575" s="172"/>
      <c r="Y575" s="171"/>
      <c r="Z575" s="172"/>
      <c r="AA575" s="171"/>
      <c r="AB575" s="172"/>
      <c r="AC575" s="171"/>
      <c r="AD575" s="172"/>
      <c r="AE575" s="156"/>
      <c r="AF575" s="170"/>
      <c r="AG575" s="172"/>
      <c r="AH575" s="172"/>
      <c r="AI575" s="172"/>
      <c r="AJ575" s="172"/>
      <c r="AK575" s="172"/>
      <c r="AL575" s="172"/>
      <c r="AM575" s="172"/>
      <c r="AN575" s="172"/>
      <c r="AO575" s="172"/>
      <c r="AP575" s="172"/>
      <c r="AQ575" s="172"/>
      <c r="AR575" s="172"/>
      <c r="AS575" s="172"/>
    </row>
    <row r="576" ht="15.75" customHeight="1">
      <c r="A576" s="156"/>
      <c r="B576" s="156"/>
      <c r="C576" s="170"/>
      <c r="D576" s="170"/>
      <c r="E576" s="171"/>
      <c r="F576" s="172"/>
      <c r="G576" s="171"/>
      <c r="H576" s="172"/>
      <c r="I576" s="171"/>
      <c r="J576" s="172"/>
      <c r="K576" s="171"/>
      <c r="L576" s="172"/>
      <c r="M576" s="171"/>
      <c r="N576" s="172"/>
      <c r="O576" s="171"/>
      <c r="P576" s="172"/>
      <c r="Q576" s="171"/>
      <c r="R576" s="172"/>
      <c r="S576" s="171"/>
      <c r="T576" s="172"/>
      <c r="U576" s="171"/>
      <c r="V576" s="172"/>
      <c r="W576" s="171"/>
      <c r="X576" s="172"/>
      <c r="Y576" s="171"/>
      <c r="Z576" s="172"/>
      <c r="AA576" s="171"/>
      <c r="AB576" s="172"/>
      <c r="AC576" s="171"/>
      <c r="AD576" s="172"/>
      <c r="AE576" s="156"/>
      <c r="AF576" s="170"/>
      <c r="AG576" s="172"/>
      <c r="AH576" s="172"/>
      <c r="AI576" s="172"/>
      <c r="AJ576" s="172"/>
      <c r="AK576" s="172"/>
      <c r="AL576" s="172"/>
      <c r="AM576" s="172"/>
      <c r="AN576" s="172"/>
      <c r="AO576" s="172"/>
      <c r="AP576" s="172"/>
      <c r="AQ576" s="172"/>
      <c r="AR576" s="172"/>
      <c r="AS576" s="172"/>
    </row>
    <row r="577" ht="15.75" customHeight="1">
      <c r="A577" s="156"/>
      <c r="B577" s="156"/>
      <c r="C577" s="170"/>
      <c r="D577" s="170"/>
      <c r="E577" s="171"/>
      <c r="F577" s="172"/>
      <c r="G577" s="171"/>
      <c r="H577" s="172"/>
      <c r="I577" s="171"/>
      <c r="J577" s="172"/>
      <c r="K577" s="171"/>
      <c r="L577" s="172"/>
      <c r="M577" s="171"/>
      <c r="N577" s="172"/>
      <c r="O577" s="171"/>
      <c r="P577" s="172"/>
      <c r="Q577" s="171"/>
      <c r="R577" s="172"/>
      <c r="S577" s="171"/>
      <c r="T577" s="172"/>
      <c r="U577" s="171"/>
      <c r="V577" s="172"/>
      <c r="W577" s="171"/>
      <c r="X577" s="172"/>
      <c r="Y577" s="171"/>
      <c r="Z577" s="172"/>
      <c r="AA577" s="171"/>
      <c r="AB577" s="172"/>
      <c r="AC577" s="171"/>
      <c r="AD577" s="172"/>
      <c r="AE577" s="156"/>
      <c r="AF577" s="170"/>
      <c r="AG577" s="172"/>
      <c r="AH577" s="172"/>
      <c r="AI577" s="172"/>
      <c r="AJ577" s="172"/>
      <c r="AK577" s="172"/>
      <c r="AL577" s="172"/>
      <c r="AM577" s="172"/>
      <c r="AN577" s="172"/>
      <c r="AO577" s="172"/>
      <c r="AP577" s="172"/>
      <c r="AQ577" s="172"/>
      <c r="AR577" s="172"/>
      <c r="AS577" s="172"/>
    </row>
    <row r="578" ht="15.75" customHeight="1">
      <c r="A578" s="156"/>
      <c r="B578" s="156"/>
      <c r="C578" s="170"/>
      <c r="D578" s="170"/>
      <c r="E578" s="171"/>
      <c r="F578" s="172"/>
      <c r="G578" s="171"/>
      <c r="H578" s="172"/>
      <c r="I578" s="171"/>
      <c r="J578" s="172"/>
      <c r="K578" s="171"/>
      <c r="L578" s="172"/>
      <c r="M578" s="171"/>
      <c r="N578" s="172"/>
      <c r="O578" s="171"/>
      <c r="P578" s="172"/>
      <c r="Q578" s="171"/>
      <c r="R578" s="172"/>
      <c r="S578" s="171"/>
      <c r="T578" s="172"/>
      <c r="U578" s="171"/>
      <c r="V578" s="172"/>
      <c r="W578" s="171"/>
      <c r="X578" s="172"/>
      <c r="Y578" s="171"/>
      <c r="Z578" s="172"/>
      <c r="AA578" s="171"/>
      <c r="AB578" s="172"/>
      <c r="AC578" s="171"/>
      <c r="AD578" s="172"/>
      <c r="AE578" s="156"/>
      <c r="AF578" s="170"/>
      <c r="AG578" s="172"/>
      <c r="AH578" s="172"/>
      <c r="AI578" s="172"/>
      <c r="AJ578" s="172"/>
      <c r="AK578" s="172"/>
      <c r="AL578" s="172"/>
      <c r="AM578" s="172"/>
      <c r="AN578" s="172"/>
      <c r="AO578" s="172"/>
      <c r="AP578" s="172"/>
      <c r="AQ578" s="172"/>
      <c r="AR578" s="172"/>
      <c r="AS578" s="172"/>
    </row>
    <row r="579" ht="15.75" customHeight="1">
      <c r="A579" s="156"/>
      <c r="B579" s="156"/>
      <c r="C579" s="170"/>
      <c r="D579" s="170"/>
      <c r="E579" s="171"/>
      <c r="F579" s="172"/>
      <c r="G579" s="171"/>
      <c r="H579" s="172"/>
      <c r="I579" s="171"/>
      <c r="J579" s="172"/>
      <c r="K579" s="171"/>
      <c r="L579" s="172"/>
      <c r="M579" s="171"/>
      <c r="N579" s="172"/>
      <c r="O579" s="171"/>
      <c r="P579" s="172"/>
      <c r="Q579" s="171"/>
      <c r="R579" s="172"/>
      <c r="S579" s="171"/>
      <c r="T579" s="172"/>
      <c r="U579" s="171"/>
      <c r="V579" s="172"/>
      <c r="W579" s="171"/>
      <c r="X579" s="172"/>
      <c r="Y579" s="171"/>
      <c r="Z579" s="172"/>
      <c r="AA579" s="171"/>
      <c r="AB579" s="172"/>
      <c r="AC579" s="171"/>
      <c r="AD579" s="172"/>
      <c r="AE579" s="156"/>
      <c r="AF579" s="170"/>
      <c r="AG579" s="172"/>
      <c r="AH579" s="172"/>
      <c r="AI579" s="172"/>
      <c r="AJ579" s="172"/>
      <c r="AK579" s="172"/>
      <c r="AL579" s="172"/>
      <c r="AM579" s="172"/>
      <c r="AN579" s="172"/>
      <c r="AO579" s="172"/>
      <c r="AP579" s="172"/>
      <c r="AQ579" s="172"/>
      <c r="AR579" s="172"/>
      <c r="AS579" s="172"/>
    </row>
    <row r="580" ht="15.75" customHeight="1">
      <c r="A580" s="156"/>
      <c r="B580" s="156"/>
      <c r="C580" s="170"/>
      <c r="D580" s="170"/>
      <c r="E580" s="171"/>
      <c r="F580" s="172"/>
      <c r="G580" s="171"/>
      <c r="H580" s="172"/>
      <c r="I580" s="171"/>
      <c r="J580" s="172"/>
      <c r="K580" s="171"/>
      <c r="L580" s="172"/>
      <c r="M580" s="171"/>
      <c r="N580" s="172"/>
      <c r="O580" s="171"/>
      <c r="P580" s="172"/>
      <c r="Q580" s="171"/>
      <c r="R580" s="172"/>
      <c r="S580" s="171"/>
      <c r="T580" s="172"/>
      <c r="U580" s="171"/>
      <c r="V580" s="172"/>
      <c r="W580" s="171"/>
      <c r="X580" s="172"/>
      <c r="Y580" s="171"/>
      <c r="Z580" s="172"/>
      <c r="AA580" s="171"/>
      <c r="AB580" s="172"/>
      <c r="AC580" s="171"/>
      <c r="AD580" s="172"/>
      <c r="AE580" s="156"/>
      <c r="AF580" s="170"/>
      <c r="AG580" s="172"/>
      <c r="AH580" s="172"/>
      <c r="AI580" s="172"/>
      <c r="AJ580" s="172"/>
      <c r="AK580" s="172"/>
      <c r="AL580" s="172"/>
      <c r="AM580" s="172"/>
      <c r="AN580" s="172"/>
      <c r="AO580" s="172"/>
      <c r="AP580" s="172"/>
      <c r="AQ580" s="172"/>
      <c r="AR580" s="172"/>
      <c r="AS580" s="172"/>
    </row>
    <row r="581" ht="15.75" customHeight="1">
      <c r="A581" s="156"/>
      <c r="B581" s="156"/>
      <c r="C581" s="170"/>
      <c r="D581" s="170"/>
      <c r="E581" s="171"/>
      <c r="F581" s="172"/>
      <c r="G581" s="171"/>
      <c r="H581" s="172"/>
      <c r="I581" s="171"/>
      <c r="J581" s="172"/>
      <c r="K581" s="171"/>
      <c r="L581" s="172"/>
      <c r="M581" s="171"/>
      <c r="N581" s="172"/>
      <c r="O581" s="171"/>
      <c r="P581" s="172"/>
      <c r="Q581" s="171"/>
      <c r="R581" s="172"/>
      <c r="S581" s="171"/>
      <c r="T581" s="172"/>
      <c r="U581" s="171"/>
      <c r="V581" s="172"/>
      <c r="W581" s="171"/>
      <c r="X581" s="172"/>
      <c r="Y581" s="171"/>
      <c r="Z581" s="172"/>
      <c r="AA581" s="171"/>
      <c r="AB581" s="172"/>
      <c r="AC581" s="171"/>
      <c r="AD581" s="172"/>
      <c r="AE581" s="156"/>
      <c r="AF581" s="170"/>
      <c r="AG581" s="172"/>
      <c r="AH581" s="172"/>
      <c r="AI581" s="172"/>
      <c r="AJ581" s="172"/>
      <c r="AK581" s="172"/>
      <c r="AL581" s="172"/>
      <c r="AM581" s="172"/>
      <c r="AN581" s="172"/>
      <c r="AO581" s="172"/>
      <c r="AP581" s="172"/>
      <c r="AQ581" s="172"/>
      <c r="AR581" s="172"/>
      <c r="AS581" s="172"/>
    </row>
    <row r="582" ht="15.75" customHeight="1">
      <c r="A582" s="156"/>
      <c r="B582" s="156"/>
      <c r="C582" s="170"/>
      <c r="D582" s="170"/>
      <c r="E582" s="171"/>
      <c r="F582" s="172"/>
      <c r="G582" s="171"/>
      <c r="H582" s="172"/>
      <c r="I582" s="171"/>
      <c r="J582" s="172"/>
      <c r="K582" s="171"/>
      <c r="L582" s="172"/>
      <c r="M582" s="171"/>
      <c r="N582" s="172"/>
      <c r="O582" s="171"/>
      <c r="P582" s="172"/>
      <c r="Q582" s="171"/>
      <c r="R582" s="172"/>
      <c r="S582" s="171"/>
      <c r="T582" s="172"/>
      <c r="U582" s="171"/>
      <c r="V582" s="172"/>
      <c r="W582" s="171"/>
      <c r="X582" s="172"/>
      <c r="Y582" s="171"/>
      <c r="Z582" s="172"/>
      <c r="AA582" s="171"/>
      <c r="AB582" s="172"/>
      <c r="AC582" s="171"/>
      <c r="AD582" s="172"/>
      <c r="AE582" s="156"/>
      <c r="AF582" s="170"/>
      <c r="AG582" s="172"/>
      <c r="AH582" s="172"/>
      <c r="AI582" s="172"/>
      <c r="AJ582" s="172"/>
      <c r="AK582" s="172"/>
      <c r="AL582" s="172"/>
      <c r="AM582" s="172"/>
      <c r="AN582" s="172"/>
      <c r="AO582" s="172"/>
      <c r="AP582" s="172"/>
      <c r="AQ582" s="172"/>
      <c r="AR582" s="172"/>
      <c r="AS582" s="172"/>
    </row>
    <row r="583" ht="15.75" customHeight="1">
      <c r="A583" s="156"/>
      <c r="B583" s="156"/>
      <c r="C583" s="170"/>
      <c r="D583" s="170"/>
      <c r="E583" s="171"/>
      <c r="F583" s="172"/>
      <c r="G583" s="171"/>
      <c r="H583" s="172"/>
      <c r="I583" s="171"/>
      <c r="J583" s="172"/>
      <c r="K583" s="171"/>
      <c r="L583" s="172"/>
      <c r="M583" s="171"/>
      <c r="N583" s="172"/>
      <c r="O583" s="171"/>
      <c r="P583" s="172"/>
      <c r="Q583" s="171"/>
      <c r="R583" s="172"/>
      <c r="S583" s="171"/>
      <c r="T583" s="172"/>
      <c r="U583" s="171"/>
      <c r="V583" s="172"/>
      <c r="W583" s="171"/>
      <c r="X583" s="172"/>
      <c r="Y583" s="171"/>
      <c r="Z583" s="172"/>
      <c r="AA583" s="171"/>
      <c r="AB583" s="172"/>
      <c r="AC583" s="171"/>
      <c r="AD583" s="172"/>
      <c r="AE583" s="156"/>
      <c r="AF583" s="170"/>
      <c r="AG583" s="172"/>
      <c r="AH583" s="172"/>
      <c r="AI583" s="172"/>
      <c r="AJ583" s="172"/>
      <c r="AK583" s="172"/>
      <c r="AL583" s="172"/>
      <c r="AM583" s="172"/>
      <c r="AN583" s="172"/>
      <c r="AO583" s="172"/>
      <c r="AP583" s="172"/>
      <c r="AQ583" s="172"/>
      <c r="AR583" s="172"/>
      <c r="AS583" s="172"/>
    </row>
    <row r="584" ht="15.75" customHeight="1">
      <c r="A584" s="156"/>
      <c r="B584" s="156"/>
      <c r="C584" s="170"/>
      <c r="D584" s="170"/>
      <c r="E584" s="171"/>
      <c r="F584" s="172"/>
      <c r="G584" s="171"/>
      <c r="H584" s="172"/>
      <c r="I584" s="171"/>
      <c r="J584" s="172"/>
      <c r="K584" s="171"/>
      <c r="L584" s="172"/>
      <c r="M584" s="171"/>
      <c r="N584" s="172"/>
      <c r="O584" s="171"/>
      <c r="P584" s="172"/>
      <c r="Q584" s="171"/>
      <c r="R584" s="172"/>
      <c r="S584" s="171"/>
      <c r="T584" s="172"/>
      <c r="U584" s="171"/>
      <c r="V584" s="172"/>
      <c r="W584" s="171"/>
      <c r="X584" s="172"/>
      <c r="Y584" s="171"/>
      <c r="Z584" s="172"/>
      <c r="AA584" s="171"/>
      <c r="AB584" s="172"/>
      <c r="AC584" s="171"/>
      <c r="AD584" s="172"/>
      <c r="AE584" s="156"/>
      <c r="AF584" s="170"/>
      <c r="AG584" s="172"/>
      <c r="AH584" s="172"/>
      <c r="AI584" s="172"/>
      <c r="AJ584" s="172"/>
      <c r="AK584" s="172"/>
      <c r="AL584" s="172"/>
      <c r="AM584" s="172"/>
      <c r="AN584" s="172"/>
      <c r="AO584" s="172"/>
      <c r="AP584" s="172"/>
      <c r="AQ584" s="172"/>
      <c r="AR584" s="172"/>
      <c r="AS584" s="172"/>
    </row>
    <row r="585" ht="15.75" customHeight="1">
      <c r="A585" s="156"/>
      <c r="B585" s="156"/>
      <c r="C585" s="170"/>
      <c r="D585" s="170"/>
      <c r="E585" s="171"/>
      <c r="F585" s="172"/>
      <c r="G585" s="171"/>
      <c r="H585" s="172"/>
      <c r="I585" s="171"/>
      <c r="J585" s="172"/>
      <c r="K585" s="171"/>
      <c r="L585" s="172"/>
      <c r="M585" s="171"/>
      <c r="N585" s="172"/>
      <c r="O585" s="171"/>
      <c r="P585" s="172"/>
      <c r="Q585" s="171"/>
      <c r="R585" s="172"/>
      <c r="S585" s="171"/>
      <c r="T585" s="172"/>
      <c r="U585" s="171"/>
      <c r="V585" s="172"/>
      <c r="W585" s="171"/>
      <c r="X585" s="172"/>
      <c r="Y585" s="171"/>
      <c r="Z585" s="172"/>
      <c r="AA585" s="171"/>
      <c r="AB585" s="172"/>
      <c r="AC585" s="171"/>
      <c r="AD585" s="172"/>
      <c r="AE585" s="156"/>
      <c r="AF585" s="170"/>
      <c r="AG585" s="172"/>
      <c r="AH585" s="172"/>
      <c r="AI585" s="172"/>
      <c r="AJ585" s="172"/>
      <c r="AK585" s="172"/>
      <c r="AL585" s="172"/>
      <c r="AM585" s="172"/>
      <c r="AN585" s="172"/>
      <c r="AO585" s="172"/>
      <c r="AP585" s="172"/>
      <c r="AQ585" s="172"/>
      <c r="AR585" s="172"/>
      <c r="AS585" s="172"/>
    </row>
    <row r="586" ht="15.75" customHeight="1">
      <c r="A586" s="156"/>
      <c r="B586" s="156"/>
      <c r="C586" s="170"/>
      <c r="D586" s="170"/>
      <c r="E586" s="171"/>
      <c r="F586" s="172"/>
      <c r="G586" s="171"/>
      <c r="H586" s="172"/>
      <c r="I586" s="171"/>
      <c r="J586" s="172"/>
      <c r="K586" s="171"/>
      <c r="L586" s="172"/>
      <c r="M586" s="171"/>
      <c r="N586" s="172"/>
      <c r="O586" s="171"/>
      <c r="P586" s="172"/>
      <c r="Q586" s="171"/>
      <c r="R586" s="172"/>
      <c r="S586" s="171"/>
      <c r="T586" s="172"/>
      <c r="U586" s="171"/>
      <c r="V586" s="172"/>
      <c r="W586" s="171"/>
      <c r="X586" s="172"/>
      <c r="Y586" s="171"/>
      <c r="Z586" s="172"/>
      <c r="AA586" s="171"/>
      <c r="AB586" s="172"/>
      <c r="AC586" s="171"/>
      <c r="AD586" s="172"/>
      <c r="AE586" s="156"/>
      <c r="AF586" s="170"/>
      <c r="AG586" s="172"/>
      <c r="AH586" s="172"/>
      <c r="AI586" s="172"/>
      <c r="AJ586" s="172"/>
      <c r="AK586" s="172"/>
      <c r="AL586" s="172"/>
      <c r="AM586" s="172"/>
      <c r="AN586" s="172"/>
      <c r="AO586" s="172"/>
      <c r="AP586" s="172"/>
      <c r="AQ586" s="172"/>
      <c r="AR586" s="172"/>
      <c r="AS586" s="172"/>
    </row>
    <row r="587" ht="15.75" customHeight="1">
      <c r="A587" s="156"/>
      <c r="B587" s="156"/>
      <c r="C587" s="170"/>
      <c r="D587" s="170"/>
      <c r="E587" s="171"/>
      <c r="F587" s="172"/>
      <c r="G587" s="171"/>
      <c r="H587" s="172"/>
      <c r="I587" s="171"/>
      <c r="J587" s="172"/>
      <c r="K587" s="171"/>
      <c r="L587" s="172"/>
      <c r="M587" s="171"/>
      <c r="N587" s="172"/>
      <c r="O587" s="171"/>
      <c r="P587" s="172"/>
      <c r="Q587" s="171"/>
      <c r="R587" s="172"/>
      <c r="S587" s="171"/>
      <c r="T587" s="172"/>
      <c r="U587" s="171"/>
      <c r="V587" s="172"/>
      <c r="W587" s="171"/>
      <c r="X587" s="172"/>
      <c r="Y587" s="171"/>
      <c r="Z587" s="172"/>
      <c r="AA587" s="171"/>
      <c r="AB587" s="172"/>
      <c r="AC587" s="171"/>
      <c r="AD587" s="172"/>
      <c r="AE587" s="156"/>
      <c r="AF587" s="170"/>
      <c r="AG587" s="172"/>
      <c r="AH587" s="172"/>
      <c r="AI587" s="172"/>
      <c r="AJ587" s="172"/>
      <c r="AK587" s="172"/>
      <c r="AL587" s="172"/>
      <c r="AM587" s="172"/>
      <c r="AN587" s="172"/>
      <c r="AO587" s="172"/>
      <c r="AP587" s="172"/>
      <c r="AQ587" s="172"/>
      <c r="AR587" s="172"/>
      <c r="AS587" s="172"/>
    </row>
    <row r="588" ht="15.75" customHeight="1">
      <c r="A588" s="156"/>
      <c r="B588" s="156"/>
      <c r="C588" s="170"/>
      <c r="D588" s="170"/>
      <c r="E588" s="171"/>
      <c r="F588" s="172"/>
      <c r="G588" s="171"/>
      <c r="H588" s="172"/>
      <c r="I588" s="171"/>
      <c r="J588" s="172"/>
      <c r="K588" s="171"/>
      <c r="L588" s="172"/>
      <c r="M588" s="171"/>
      <c r="N588" s="172"/>
      <c r="O588" s="171"/>
      <c r="P588" s="172"/>
      <c r="Q588" s="171"/>
      <c r="R588" s="172"/>
      <c r="S588" s="171"/>
      <c r="T588" s="172"/>
      <c r="U588" s="171"/>
      <c r="V588" s="172"/>
      <c r="W588" s="171"/>
      <c r="X588" s="172"/>
      <c r="Y588" s="171"/>
      <c r="Z588" s="172"/>
      <c r="AA588" s="171"/>
      <c r="AB588" s="172"/>
      <c r="AC588" s="171"/>
      <c r="AD588" s="172"/>
      <c r="AE588" s="156"/>
      <c r="AF588" s="170"/>
      <c r="AG588" s="172"/>
      <c r="AH588" s="172"/>
      <c r="AI588" s="172"/>
      <c r="AJ588" s="172"/>
      <c r="AK588" s="172"/>
      <c r="AL588" s="172"/>
      <c r="AM588" s="172"/>
      <c r="AN588" s="172"/>
      <c r="AO588" s="172"/>
      <c r="AP588" s="172"/>
      <c r="AQ588" s="172"/>
      <c r="AR588" s="172"/>
      <c r="AS588" s="172"/>
    </row>
    <row r="589" ht="15.75" customHeight="1">
      <c r="A589" s="156"/>
      <c r="B589" s="156"/>
      <c r="C589" s="170"/>
      <c r="D589" s="170"/>
      <c r="E589" s="171"/>
      <c r="F589" s="172"/>
      <c r="G589" s="171"/>
      <c r="H589" s="172"/>
      <c r="I589" s="171"/>
      <c r="J589" s="172"/>
      <c r="K589" s="171"/>
      <c r="L589" s="172"/>
      <c r="M589" s="171"/>
      <c r="N589" s="172"/>
      <c r="O589" s="171"/>
      <c r="P589" s="172"/>
      <c r="Q589" s="171"/>
      <c r="R589" s="172"/>
      <c r="S589" s="171"/>
      <c r="T589" s="172"/>
      <c r="U589" s="171"/>
      <c r="V589" s="172"/>
      <c r="W589" s="171"/>
      <c r="X589" s="172"/>
      <c r="Y589" s="171"/>
      <c r="Z589" s="172"/>
      <c r="AA589" s="171"/>
      <c r="AB589" s="172"/>
      <c r="AC589" s="171"/>
      <c r="AD589" s="172"/>
      <c r="AE589" s="156"/>
      <c r="AF589" s="170"/>
      <c r="AG589" s="172"/>
      <c r="AH589" s="172"/>
      <c r="AI589" s="172"/>
      <c r="AJ589" s="172"/>
      <c r="AK589" s="172"/>
      <c r="AL589" s="172"/>
      <c r="AM589" s="172"/>
      <c r="AN589" s="172"/>
      <c r="AO589" s="172"/>
      <c r="AP589" s="172"/>
      <c r="AQ589" s="172"/>
      <c r="AR589" s="172"/>
      <c r="AS589" s="172"/>
    </row>
    <row r="590" ht="15.75" customHeight="1">
      <c r="A590" s="156"/>
      <c r="B590" s="156"/>
      <c r="C590" s="170"/>
      <c r="D590" s="170"/>
      <c r="E590" s="171"/>
      <c r="F590" s="172"/>
      <c r="G590" s="171"/>
      <c r="H590" s="172"/>
      <c r="I590" s="171"/>
      <c r="J590" s="172"/>
      <c r="K590" s="171"/>
      <c r="L590" s="172"/>
      <c r="M590" s="171"/>
      <c r="N590" s="172"/>
      <c r="O590" s="171"/>
      <c r="P590" s="172"/>
      <c r="Q590" s="171"/>
      <c r="R590" s="172"/>
      <c r="S590" s="171"/>
      <c r="T590" s="172"/>
      <c r="U590" s="171"/>
      <c r="V590" s="172"/>
      <c r="W590" s="171"/>
      <c r="X590" s="172"/>
      <c r="Y590" s="171"/>
      <c r="Z590" s="172"/>
      <c r="AA590" s="171"/>
      <c r="AB590" s="172"/>
      <c r="AC590" s="171"/>
      <c r="AD590" s="172"/>
      <c r="AE590" s="156"/>
      <c r="AF590" s="170"/>
      <c r="AG590" s="172"/>
      <c r="AH590" s="172"/>
      <c r="AI590" s="172"/>
      <c r="AJ590" s="172"/>
      <c r="AK590" s="172"/>
      <c r="AL590" s="172"/>
      <c r="AM590" s="172"/>
      <c r="AN590" s="172"/>
      <c r="AO590" s="172"/>
      <c r="AP590" s="172"/>
      <c r="AQ590" s="172"/>
      <c r="AR590" s="172"/>
      <c r="AS590" s="172"/>
    </row>
    <row r="591" ht="15.75" customHeight="1">
      <c r="A591" s="156"/>
      <c r="B591" s="156"/>
      <c r="C591" s="170"/>
      <c r="D591" s="170"/>
      <c r="E591" s="171"/>
      <c r="F591" s="172"/>
      <c r="G591" s="171"/>
      <c r="H591" s="172"/>
      <c r="I591" s="171"/>
      <c r="J591" s="172"/>
      <c r="K591" s="171"/>
      <c r="L591" s="172"/>
      <c r="M591" s="171"/>
      <c r="N591" s="172"/>
      <c r="O591" s="171"/>
      <c r="P591" s="172"/>
      <c r="Q591" s="171"/>
      <c r="R591" s="172"/>
      <c r="S591" s="171"/>
      <c r="T591" s="172"/>
      <c r="U591" s="171"/>
      <c r="V591" s="172"/>
      <c r="W591" s="171"/>
      <c r="X591" s="172"/>
      <c r="Y591" s="171"/>
      <c r="Z591" s="172"/>
      <c r="AA591" s="171"/>
      <c r="AB591" s="172"/>
      <c r="AC591" s="171"/>
      <c r="AD591" s="172"/>
      <c r="AE591" s="156"/>
      <c r="AF591" s="170"/>
      <c r="AG591" s="172"/>
      <c r="AH591" s="172"/>
      <c r="AI591" s="172"/>
      <c r="AJ591" s="172"/>
      <c r="AK591" s="172"/>
      <c r="AL591" s="172"/>
      <c r="AM591" s="172"/>
      <c r="AN591" s="172"/>
      <c r="AO591" s="172"/>
      <c r="AP591" s="172"/>
      <c r="AQ591" s="172"/>
      <c r="AR591" s="172"/>
      <c r="AS591" s="172"/>
    </row>
    <row r="592" ht="15.75" customHeight="1">
      <c r="A592" s="156"/>
      <c r="B592" s="156"/>
      <c r="C592" s="170"/>
      <c r="D592" s="170"/>
      <c r="E592" s="171"/>
      <c r="F592" s="172"/>
      <c r="G592" s="171"/>
      <c r="H592" s="172"/>
      <c r="I592" s="171"/>
      <c r="J592" s="172"/>
      <c r="K592" s="171"/>
      <c r="L592" s="172"/>
      <c r="M592" s="171"/>
      <c r="N592" s="172"/>
      <c r="O592" s="171"/>
      <c r="P592" s="172"/>
      <c r="Q592" s="171"/>
      <c r="R592" s="172"/>
      <c r="S592" s="171"/>
      <c r="T592" s="172"/>
      <c r="U592" s="171"/>
      <c r="V592" s="172"/>
      <c r="W592" s="171"/>
      <c r="X592" s="172"/>
      <c r="Y592" s="171"/>
      <c r="Z592" s="172"/>
      <c r="AA592" s="171"/>
      <c r="AB592" s="172"/>
      <c r="AC592" s="171"/>
      <c r="AD592" s="172"/>
      <c r="AE592" s="156"/>
      <c r="AF592" s="170"/>
      <c r="AG592" s="172"/>
      <c r="AH592" s="172"/>
      <c r="AI592" s="172"/>
      <c r="AJ592" s="172"/>
      <c r="AK592" s="172"/>
      <c r="AL592" s="172"/>
      <c r="AM592" s="172"/>
      <c r="AN592" s="172"/>
      <c r="AO592" s="172"/>
      <c r="AP592" s="172"/>
      <c r="AQ592" s="172"/>
      <c r="AR592" s="172"/>
      <c r="AS592" s="172"/>
    </row>
    <row r="593" ht="15.75" customHeight="1">
      <c r="A593" s="156"/>
      <c r="B593" s="156"/>
      <c r="C593" s="170"/>
      <c r="D593" s="170"/>
      <c r="E593" s="171"/>
      <c r="F593" s="172"/>
      <c r="G593" s="171"/>
      <c r="H593" s="172"/>
      <c r="I593" s="171"/>
      <c r="J593" s="172"/>
      <c r="K593" s="171"/>
      <c r="L593" s="172"/>
      <c r="M593" s="171"/>
      <c r="N593" s="172"/>
      <c r="O593" s="171"/>
      <c r="P593" s="172"/>
      <c r="Q593" s="171"/>
      <c r="R593" s="172"/>
      <c r="S593" s="171"/>
      <c r="T593" s="172"/>
      <c r="U593" s="171"/>
      <c r="V593" s="172"/>
      <c r="W593" s="171"/>
      <c r="X593" s="172"/>
      <c r="Y593" s="171"/>
      <c r="Z593" s="172"/>
      <c r="AA593" s="171"/>
      <c r="AB593" s="172"/>
      <c r="AC593" s="171"/>
      <c r="AD593" s="172"/>
      <c r="AE593" s="156"/>
      <c r="AF593" s="170"/>
      <c r="AG593" s="172"/>
      <c r="AH593" s="172"/>
      <c r="AI593" s="172"/>
      <c r="AJ593" s="172"/>
      <c r="AK593" s="172"/>
      <c r="AL593" s="172"/>
      <c r="AM593" s="172"/>
      <c r="AN593" s="172"/>
      <c r="AO593" s="172"/>
      <c r="AP593" s="172"/>
      <c r="AQ593" s="172"/>
      <c r="AR593" s="172"/>
      <c r="AS593" s="172"/>
    </row>
    <row r="594" ht="15.75" customHeight="1">
      <c r="A594" s="156"/>
      <c r="B594" s="156"/>
      <c r="C594" s="170"/>
      <c r="D594" s="170"/>
      <c r="E594" s="171"/>
      <c r="F594" s="172"/>
      <c r="G594" s="171"/>
      <c r="H594" s="172"/>
      <c r="I594" s="171"/>
      <c r="J594" s="172"/>
      <c r="K594" s="171"/>
      <c r="L594" s="172"/>
      <c r="M594" s="171"/>
      <c r="N594" s="172"/>
      <c r="O594" s="171"/>
      <c r="P594" s="172"/>
      <c r="Q594" s="171"/>
      <c r="R594" s="172"/>
      <c r="S594" s="171"/>
      <c r="T594" s="172"/>
      <c r="U594" s="171"/>
      <c r="V594" s="172"/>
      <c r="W594" s="171"/>
      <c r="X594" s="172"/>
      <c r="Y594" s="171"/>
      <c r="Z594" s="172"/>
      <c r="AA594" s="171"/>
      <c r="AB594" s="172"/>
      <c r="AC594" s="171"/>
      <c r="AD594" s="172"/>
      <c r="AE594" s="156"/>
      <c r="AF594" s="170"/>
      <c r="AG594" s="172"/>
      <c r="AH594" s="172"/>
      <c r="AI594" s="172"/>
      <c r="AJ594" s="172"/>
      <c r="AK594" s="172"/>
      <c r="AL594" s="172"/>
      <c r="AM594" s="172"/>
      <c r="AN594" s="172"/>
      <c r="AO594" s="172"/>
      <c r="AP594" s="172"/>
      <c r="AQ594" s="172"/>
      <c r="AR594" s="172"/>
      <c r="AS594" s="172"/>
    </row>
    <row r="595" ht="15.75" customHeight="1">
      <c r="A595" s="156"/>
      <c r="B595" s="156"/>
      <c r="C595" s="170"/>
      <c r="D595" s="170"/>
      <c r="E595" s="171"/>
      <c r="F595" s="172"/>
      <c r="G595" s="171"/>
      <c r="H595" s="172"/>
      <c r="I595" s="171"/>
      <c r="J595" s="172"/>
      <c r="K595" s="171"/>
      <c r="L595" s="172"/>
      <c r="M595" s="171"/>
      <c r="N595" s="172"/>
      <c r="O595" s="171"/>
      <c r="P595" s="172"/>
      <c r="Q595" s="171"/>
      <c r="R595" s="172"/>
      <c r="S595" s="171"/>
      <c r="T595" s="172"/>
      <c r="U595" s="171"/>
      <c r="V595" s="172"/>
      <c r="W595" s="171"/>
      <c r="X595" s="172"/>
      <c r="Y595" s="171"/>
      <c r="Z595" s="172"/>
      <c r="AA595" s="171"/>
      <c r="AB595" s="172"/>
      <c r="AC595" s="171"/>
      <c r="AD595" s="172"/>
      <c r="AE595" s="156"/>
      <c r="AF595" s="170"/>
      <c r="AG595" s="172"/>
      <c r="AH595" s="172"/>
      <c r="AI595" s="172"/>
      <c r="AJ595" s="172"/>
      <c r="AK595" s="172"/>
      <c r="AL595" s="172"/>
      <c r="AM595" s="172"/>
      <c r="AN595" s="172"/>
      <c r="AO595" s="172"/>
      <c r="AP595" s="172"/>
      <c r="AQ595" s="172"/>
      <c r="AR595" s="172"/>
      <c r="AS595" s="172"/>
    </row>
    <row r="596" ht="15.75" customHeight="1">
      <c r="A596" s="156"/>
      <c r="B596" s="156"/>
      <c r="C596" s="170"/>
      <c r="D596" s="170"/>
      <c r="E596" s="171"/>
      <c r="F596" s="172"/>
      <c r="G596" s="171"/>
      <c r="H596" s="172"/>
      <c r="I596" s="171"/>
      <c r="J596" s="172"/>
      <c r="K596" s="171"/>
      <c r="L596" s="172"/>
      <c r="M596" s="171"/>
      <c r="N596" s="172"/>
      <c r="O596" s="171"/>
      <c r="P596" s="172"/>
      <c r="Q596" s="171"/>
      <c r="R596" s="172"/>
      <c r="S596" s="171"/>
      <c r="T596" s="172"/>
      <c r="U596" s="171"/>
      <c r="V596" s="172"/>
      <c r="W596" s="171"/>
      <c r="X596" s="172"/>
      <c r="Y596" s="171"/>
      <c r="Z596" s="172"/>
      <c r="AA596" s="171"/>
      <c r="AB596" s="172"/>
      <c r="AC596" s="171"/>
      <c r="AD596" s="172"/>
      <c r="AE596" s="156"/>
      <c r="AF596" s="170"/>
      <c r="AG596" s="172"/>
      <c r="AH596" s="172"/>
      <c r="AI596" s="172"/>
      <c r="AJ596" s="172"/>
      <c r="AK596" s="172"/>
      <c r="AL596" s="172"/>
      <c r="AM596" s="172"/>
      <c r="AN596" s="172"/>
      <c r="AO596" s="172"/>
      <c r="AP596" s="172"/>
      <c r="AQ596" s="172"/>
      <c r="AR596" s="172"/>
      <c r="AS596" s="172"/>
    </row>
    <row r="597" ht="15.75" customHeight="1">
      <c r="A597" s="156"/>
      <c r="B597" s="156"/>
      <c r="C597" s="170"/>
      <c r="D597" s="170"/>
      <c r="E597" s="171"/>
      <c r="F597" s="172"/>
      <c r="G597" s="171"/>
      <c r="H597" s="172"/>
      <c r="I597" s="171"/>
      <c r="J597" s="172"/>
      <c r="K597" s="171"/>
      <c r="L597" s="172"/>
      <c r="M597" s="171"/>
      <c r="N597" s="172"/>
      <c r="O597" s="171"/>
      <c r="P597" s="172"/>
      <c r="Q597" s="171"/>
      <c r="R597" s="172"/>
      <c r="S597" s="171"/>
      <c r="T597" s="172"/>
      <c r="U597" s="171"/>
      <c r="V597" s="172"/>
      <c r="W597" s="171"/>
      <c r="X597" s="172"/>
      <c r="Y597" s="171"/>
      <c r="Z597" s="172"/>
      <c r="AA597" s="171"/>
      <c r="AB597" s="172"/>
      <c r="AC597" s="171"/>
      <c r="AD597" s="172"/>
      <c r="AE597" s="156"/>
      <c r="AF597" s="170"/>
      <c r="AG597" s="172"/>
      <c r="AH597" s="172"/>
      <c r="AI597" s="172"/>
      <c r="AJ597" s="172"/>
      <c r="AK597" s="172"/>
      <c r="AL597" s="172"/>
      <c r="AM597" s="172"/>
      <c r="AN597" s="172"/>
      <c r="AO597" s="172"/>
      <c r="AP597" s="172"/>
      <c r="AQ597" s="172"/>
      <c r="AR597" s="172"/>
      <c r="AS597" s="172"/>
    </row>
    <row r="598" ht="15.75" customHeight="1">
      <c r="A598" s="156"/>
      <c r="B598" s="156"/>
      <c r="C598" s="170"/>
      <c r="D598" s="170"/>
      <c r="E598" s="171"/>
      <c r="F598" s="172"/>
      <c r="G598" s="171"/>
      <c r="H598" s="172"/>
      <c r="I598" s="171"/>
      <c r="J598" s="172"/>
      <c r="K598" s="171"/>
      <c r="L598" s="172"/>
      <c r="M598" s="171"/>
      <c r="N598" s="172"/>
      <c r="O598" s="171"/>
      <c r="P598" s="172"/>
      <c r="Q598" s="171"/>
      <c r="R598" s="172"/>
      <c r="S598" s="171"/>
      <c r="T598" s="172"/>
      <c r="U598" s="171"/>
      <c r="V598" s="172"/>
      <c r="W598" s="171"/>
      <c r="X598" s="172"/>
      <c r="Y598" s="171"/>
      <c r="Z598" s="172"/>
      <c r="AA598" s="171"/>
      <c r="AB598" s="172"/>
      <c r="AC598" s="171"/>
      <c r="AD598" s="172"/>
      <c r="AE598" s="156"/>
      <c r="AF598" s="170"/>
      <c r="AG598" s="172"/>
      <c r="AH598" s="172"/>
      <c r="AI598" s="172"/>
      <c r="AJ598" s="172"/>
      <c r="AK598" s="172"/>
      <c r="AL598" s="172"/>
      <c r="AM598" s="172"/>
      <c r="AN598" s="172"/>
      <c r="AO598" s="172"/>
      <c r="AP598" s="172"/>
      <c r="AQ598" s="172"/>
      <c r="AR598" s="172"/>
      <c r="AS598" s="172"/>
    </row>
    <row r="599" ht="15.75" customHeight="1">
      <c r="A599" s="156"/>
      <c r="B599" s="156"/>
      <c r="C599" s="170"/>
      <c r="D599" s="170"/>
      <c r="E599" s="171"/>
      <c r="F599" s="172"/>
      <c r="G599" s="171"/>
      <c r="H599" s="172"/>
      <c r="I599" s="171"/>
      <c r="J599" s="172"/>
      <c r="K599" s="171"/>
      <c r="L599" s="172"/>
      <c r="M599" s="171"/>
      <c r="N599" s="172"/>
      <c r="O599" s="171"/>
      <c r="P599" s="172"/>
      <c r="Q599" s="171"/>
      <c r="R599" s="172"/>
      <c r="S599" s="171"/>
      <c r="T599" s="172"/>
      <c r="U599" s="171"/>
      <c r="V599" s="172"/>
      <c r="W599" s="171"/>
      <c r="X599" s="172"/>
      <c r="Y599" s="171"/>
      <c r="Z599" s="172"/>
      <c r="AA599" s="171"/>
      <c r="AB599" s="172"/>
      <c r="AC599" s="171"/>
      <c r="AD599" s="172"/>
      <c r="AE599" s="156"/>
      <c r="AF599" s="170"/>
      <c r="AG599" s="172"/>
      <c r="AH599" s="172"/>
      <c r="AI599" s="172"/>
      <c r="AJ599" s="172"/>
      <c r="AK599" s="172"/>
      <c r="AL599" s="172"/>
      <c r="AM599" s="172"/>
      <c r="AN599" s="172"/>
      <c r="AO599" s="172"/>
      <c r="AP599" s="172"/>
      <c r="AQ599" s="172"/>
      <c r="AR599" s="172"/>
      <c r="AS599" s="172"/>
    </row>
    <row r="600" ht="15.75" customHeight="1">
      <c r="A600" s="156"/>
      <c r="B600" s="156"/>
      <c r="C600" s="170"/>
      <c r="D600" s="170"/>
      <c r="E600" s="171"/>
      <c r="F600" s="172"/>
      <c r="G600" s="171"/>
      <c r="H600" s="172"/>
      <c r="I600" s="171"/>
      <c r="J600" s="172"/>
      <c r="K600" s="171"/>
      <c r="L600" s="172"/>
      <c r="M600" s="171"/>
      <c r="N600" s="172"/>
      <c r="O600" s="171"/>
      <c r="P600" s="172"/>
      <c r="Q600" s="171"/>
      <c r="R600" s="172"/>
      <c r="S600" s="171"/>
      <c r="T600" s="172"/>
      <c r="U600" s="171"/>
      <c r="V600" s="172"/>
      <c r="W600" s="171"/>
      <c r="X600" s="172"/>
      <c r="Y600" s="171"/>
      <c r="Z600" s="172"/>
      <c r="AA600" s="171"/>
      <c r="AB600" s="172"/>
      <c r="AC600" s="171"/>
      <c r="AD600" s="172"/>
      <c r="AE600" s="156"/>
      <c r="AF600" s="170"/>
      <c r="AG600" s="172"/>
      <c r="AH600" s="172"/>
      <c r="AI600" s="172"/>
      <c r="AJ600" s="172"/>
      <c r="AK600" s="172"/>
      <c r="AL600" s="172"/>
      <c r="AM600" s="172"/>
      <c r="AN600" s="172"/>
      <c r="AO600" s="172"/>
      <c r="AP600" s="172"/>
      <c r="AQ600" s="172"/>
      <c r="AR600" s="172"/>
      <c r="AS600" s="172"/>
    </row>
    <row r="601" ht="15.75" customHeight="1">
      <c r="A601" s="156"/>
      <c r="B601" s="156"/>
      <c r="C601" s="170"/>
      <c r="D601" s="170"/>
      <c r="E601" s="171"/>
      <c r="F601" s="172"/>
      <c r="G601" s="171"/>
      <c r="H601" s="172"/>
      <c r="I601" s="171"/>
      <c r="J601" s="172"/>
      <c r="K601" s="171"/>
      <c r="L601" s="172"/>
      <c r="M601" s="171"/>
      <c r="N601" s="172"/>
      <c r="O601" s="171"/>
      <c r="P601" s="172"/>
      <c r="Q601" s="171"/>
      <c r="R601" s="172"/>
      <c r="S601" s="171"/>
      <c r="T601" s="172"/>
      <c r="U601" s="171"/>
      <c r="V601" s="172"/>
      <c r="W601" s="171"/>
      <c r="X601" s="172"/>
      <c r="Y601" s="171"/>
      <c r="Z601" s="172"/>
      <c r="AA601" s="171"/>
      <c r="AB601" s="172"/>
      <c r="AC601" s="171"/>
      <c r="AD601" s="172"/>
      <c r="AE601" s="156"/>
      <c r="AF601" s="170"/>
      <c r="AG601" s="172"/>
      <c r="AH601" s="172"/>
      <c r="AI601" s="172"/>
      <c r="AJ601" s="172"/>
      <c r="AK601" s="172"/>
      <c r="AL601" s="172"/>
      <c r="AM601" s="172"/>
      <c r="AN601" s="172"/>
      <c r="AO601" s="172"/>
      <c r="AP601" s="172"/>
      <c r="AQ601" s="172"/>
      <c r="AR601" s="172"/>
      <c r="AS601" s="172"/>
    </row>
    <row r="602" ht="15.75" customHeight="1">
      <c r="A602" s="156"/>
      <c r="B602" s="156"/>
      <c r="C602" s="170"/>
      <c r="D602" s="170"/>
      <c r="E602" s="171"/>
      <c r="F602" s="172"/>
      <c r="G602" s="171"/>
      <c r="H602" s="172"/>
      <c r="I602" s="171"/>
      <c r="J602" s="172"/>
      <c r="K602" s="171"/>
      <c r="L602" s="172"/>
      <c r="M602" s="171"/>
      <c r="N602" s="172"/>
      <c r="O602" s="171"/>
      <c r="P602" s="172"/>
      <c r="Q602" s="171"/>
      <c r="R602" s="172"/>
      <c r="S602" s="171"/>
      <c r="T602" s="172"/>
      <c r="U602" s="171"/>
      <c r="V602" s="172"/>
      <c r="W602" s="171"/>
      <c r="X602" s="172"/>
      <c r="Y602" s="171"/>
      <c r="Z602" s="172"/>
      <c r="AA602" s="171"/>
      <c r="AB602" s="172"/>
      <c r="AC602" s="171"/>
      <c r="AD602" s="172"/>
      <c r="AE602" s="156"/>
      <c r="AF602" s="170"/>
      <c r="AG602" s="172"/>
      <c r="AH602" s="172"/>
      <c r="AI602" s="172"/>
      <c r="AJ602" s="172"/>
      <c r="AK602" s="172"/>
      <c r="AL602" s="172"/>
      <c r="AM602" s="172"/>
      <c r="AN602" s="172"/>
      <c r="AO602" s="172"/>
      <c r="AP602" s="172"/>
      <c r="AQ602" s="172"/>
      <c r="AR602" s="172"/>
      <c r="AS602" s="172"/>
    </row>
    <row r="603" ht="15.75" customHeight="1">
      <c r="A603" s="156"/>
      <c r="B603" s="156"/>
      <c r="C603" s="170"/>
      <c r="D603" s="170"/>
      <c r="E603" s="171"/>
      <c r="F603" s="172"/>
      <c r="G603" s="171"/>
      <c r="H603" s="172"/>
      <c r="I603" s="171"/>
      <c r="J603" s="172"/>
      <c r="K603" s="171"/>
      <c r="L603" s="172"/>
      <c r="M603" s="171"/>
      <c r="N603" s="172"/>
      <c r="O603" s="171"/>
      <c r="P603" s="172"/>
      <c r="Q603" s="171"/>
      <c r="R603" s="172"/>
      <c r="S603" s="171"/>
      <c r="T603" s="172"/>
      <c r="U603" s="171"/>
      <c r="V603" s="172"/>
      <c r="W603" s="171"/>
      <c r="X603" s="172"/>
      <c r="Y603" s="171"/>
      <c r="Z603" s="172"/>
      <c r="AA603" s="171"/>
      <c r="AB603" s="172"/>
      <c r="AC603" s="171"/>
      <c r="AD603" s="172"/>
      <c r="AE603" s="156"/>
      <c r="AF603" s="170"/>
      <c r="AG603" s="172"/>
      <c r="AH603" s="172"/>
      <c r="AI603" s="172"/>
      <c r="AJ603" s="172"/>
      <c r="AK603" s="172"/>
      <c r="AL603" s="172"/>
      <c r="AM603" s="172"/>
      <c r="AN603" s="172"/>
      <c r="AO603" s="172"/>
      <c r="AP603" s="172"/>
      <c r="AQ603" s="172"/>
      <c r="AR603" s="172"/>
      <c r="AS603" s="172"/>
    </row>
    <row r="604" ht="15.75" customHeight="1">
      <c r="A604" s="156"/>
      <c r="B604" s="156"/>
      <c r="C604" s="170"/>
      <c r="D604" s="170"/>
      <c r="E604" s="171"/>
      <c r="F604" s="172"/>
      <c r="G604" s="171"/>
      <c r="H604" s="172"/>
      <c r="I604" s="171"/>
      <c r="J604" s="172"/>
      <c r="K604" s="171"/>
      <c r="L604" s="172"/>
      <c r="M604" s="171"/>
      <c r="N604" s="172"/>
      <c r="O604" s="171"/>
      <c r="P604" s="172"/>
      <c r="Q604" s="171"/>
      <c r="R604" s="172"/>
      <c r="S604" s="171"/>
      <c r="T604" s="172"/>
      <c r="U604" s="171"/>
      <c r="V604" s="172"/>
      <c r="W604" s="171"/>
      <c r="X604" s="172"/>
      <c r="Y604" s="171"/>
      <c r="Z604" s="172"/>
      <c r="AA604" s="171"/>
      <c r="AB604" s="172"/>
      <c r="AC604" s="171"/>
      <c r="AD604" s="172"/>
      <c r="AE604" s="156"/>
      <c r="AF604" s="170"/>
      <c r="AG604" s="172"/>
      <c r="AH604" s="172"/>
      <c r="AI604" s="172"/>
      <c r="AJ604" s="172"/>
      <c r="AK604" s="172"/>
      <c r="AL604" s="172"/>
      <c r="AM604" s="172"/>
      <c r="AN604" s="172"/>
      <c r="AO604" s="172"/>
      <c r="AP604" s="172"/>
      <c r="AQ604" s="172"/>
      <c r="AR604" s="172"/>
      <c r="AS604" s="172"/>
    </row>
    <row r="605" ht="15.75" customHeight="1">
      <c r="A605" s="156"/>
      <c r="B605" s="156"/>
      <c r="C605" s="170"/>
      <c r="D605" s="170"/>
      <c r="E605" s="171"/>
      <c r="F605" s="172"/>
      <c r="G605" s="171"/>
      <c r="H605" s="172"/>
      <c r="I605" s="171"/>
      <c r="J605" s="172"/>
      <c r="K605" s="171"/>
      <c r="L605" s="172"/>
      <c r="M605" s="171"/>
      <c r="N605" s="172"/>
      <c r="O605" s="171"/>
      <c r="P605" s="172"/>
      <c r="Q605" s="171"/>
      <c r="R605" s="172"/>
      <c r="S605" s="171"/>
      <c r="T605" s="172"/>
      <c r="U605" s="171"/>
      <c r="V605" s="172"/>
      <c r="W605" s="171"/>
      <c r="X605" s="172"/>
      <c r="Y605" s="171"/>
      <c r="Z605" s="172"/>
      <c r="AA605" s="171"/>
      <c r="AB605" s="172"/>
      <c r="AC605" s="171"/>
      <c r="AD605" s="172"/>
      <c r="AE605" s="156"/>
      <c r="AF605" s="170"/>
      <c r="AG605" s="172"/>
      <c r="AH605" s="172"/>
      <c r="AI605" s="172"/>
      <c r="AJ605" s="172"/>
      <c r="AK605" s="172"/>
      <c r="AL605" s="172"/>
      <c r="AM605" s="172"/>
      <c r="AN605" s="172"/>
      <c r="AO605" s="172"/>
      <c r="AP605" s="172"/>
      <c r="AQ605" s="172"/>
      <c r="AR605" s="172"/>
      <c r="AS605" s="172"/>
    </row>
    <row r="606" ht="15.75" customHeight="1">
      <c r="A606" s="156"/>
      <c r="B606" s="156"/>
      <c r="C606" s="170"/>
      <c r="D606" s="170"/>
      <c r="E606" s="171"/>
      <c r="F606" s="172"/>
      <c r="G606" s="171"/>
      <c r="H606" s="172"/>
      <c r="I606" s="171"/>
      <c r="J606" s="172"/>
      <c r="K606" s="171"/>
      <c r="L606" s="172"/>
      <c r="M606" s="171"/>
      <c r="N606" s="172"/>
      <c r="O606" s="171"/>
      <c r="P606" s="172"/>
      <c r="Q606" s="171"/>
      <c r="R606" s="172"/>
      <c r="S606" s="171"/>
      <c r="T606" s="172"/>
      <c r="U606" s="171"/>
      <c r="V606" s="172"/>
      <c r="W606" s="171"/>
      <c r="X606" s="172"/>
      <c r="Y606" s="171"/>
      <c r="Z606" s="172"/>
      <c r="AA606" s="171"/>
      <c r="AB606" s="172"/>
      <c r="AC606" s="171"/>
      <c r="AD606" s="172"/>
      <c r="AE606" s="156"/>
      <c r="AF606" s="170"/>
      <c r="AG606" s="172"/>
      <c r="AH606" s="172"/>
      <c r="AI606" s="172"/>
      <c r="AJ606" s="172"/>
      <c r="AK606" s="172"/>
      <c r="AL606" s="172"/>
      <c r="AM606" s="172"/>
      <c r="AN606" s="172"/>
      <c r="AO606" s="172"/>
      <c r="AP606" s="172"/>
      <c r="AQ606" s="172"/>
      <c r="AR606" s="172"/>
      <c r="AS606" s="172"/>
    </row>
    <row r="607" ht="15.75" customHeight="1">
      <c r="A607" s="156"/>
      <c r="B607" s="156"/>
      <c r="C607" s="170"/>
      <c r="D607" s="170"/>
      <c r="E607" s="171"/>
      <c r="F607" s="172"/>
      <c r="G607" s="171"/>
      <c r="H607" s="172"/>
      <c r="I607" s="171"/>
      <c r="J607" s="172"/>
      <c r="K607" s="171"/>
      <c r="L607" s="172"/>
      <c r="M607" s="171"/>
      <c r="N607" s="172"/>
      <c r="O607" s="171"/>
      <c r="P607" s="172"/>
      <c r="Q607" s="171"/>
      <c r="R607" s="172"/>
      <c r="S607" s="171"/>
      <c r="T607" s="172"/>
      <c r="U607" s="171"/>
      <c r="V607" s="172"/>
      <c r="W607" s="171"/>
      <c r="X607" s="172"/>
      <c r="Y607" s="171"/>
      <c r="Z607" s="172"/>
      <c r="AA607" s="171"/>
      <c r="AB607" s="172"/>
      <c r="AC607" s="171"/>
      <c r="AD607" s="172"/>
      <c r="AE607" s="156"/>
      <c r="AF607" s="170"/>
      <c r="AG607" s="172"/>
      <c r="AH607" s="172"/>
      <c r="AI607" s="172"/>
      <c r="AJ607" s="172"/>
      <c r="AK607" s="172"/>
      <c r="AL607" s="172"/>
      <c r="AM607" s="172"/>
      <c r="AN607" s="172"/>
      <c r="AO607" s="172"/>
      <c r="AP607" s="172"/>
      <c r="AQ607" s="172"/>
      <c r="AR607" s="172"/>
      <c r="AS607" s="172"/>
    </row>
    <row r="608" ht="15.75" customHeight="1">
      <c r="A608" s="156"/>
      <c r="B608" s="156"/>
      <c r="C608" s="170"/>
      <c r="D608" s="170"/>
      <c r="E608" s="171"/>
      <c r="F608" s="172"/>
      <c r="G608" s="171"/>
      <c r="H608" s="172"/>
      <c r="I608" s="171"/>
      <c r="J608" s="172"/>
      <c r="K608" s="171"/>
      <c r="L608" s="172"/>
      <c r="M608" s="171"/>
      <c r="N608" s="172"/>
      <c r="O608" s="171"/>
      <c r="P608" s="172"/>
      <c r="Q608" s="171"/>
      <c r="R608" s="172"/>
      <c r="S608" s="171"/>
      <c r="T608" s="172"/>
      <c r="U608" s="171"/>
      <c r="V608" s="172"/>
      <c r="W608" s="171"/>
      <c r="X608" s="172"/>
      <c r="Y608" s="171"/>
      <c r="Z608" s="172"/>
      <c r="AA608" s="171"/>
      <c r="AB608" s="172"/>
      <c r="AC608" s="171"/>
      <c r="AD608" s="172"/>
      <c r="AE608" s="156"/>
      <c r="AF608" s="170"/>
      <c r="AG608" s="172"/>
      <c r="AH608" s="172"/>
      <c r="AI608" s="172"/>
      <c r="AJ608" s="172"/>
      <c r="AK608" s="172"/>
      <c r="AL608" s="172"/>
      <c r="AM608" s="172"/>
      <c r="AN608" s="172"/>
      <c r="AO608" s="172"/>
      <c r="AP608" s="172"/>
      <c r="AQ608" s="172"/>
      <c r="AR608" s="172"/>
      <c r="AS608" s="172"/>
    </row>
    <row r="609" ht="15.75" customHeight="1">
      <c r="A609" s="156"/>
      <c r="B609" s="156"/>
      <c r="C609" s="170"/>
      <c r="D609" s="170"/>
      <c r="E609" s="171"/>
      <c r="F609" s="172"/>
      <c r="G609" s="171"/>
      <c r="H609" s="172"/>
      <c r="I609" s="171"/>
      <c r="J609" s="172"/>
      <c r="K609" s="171"/>
      <c r="L609" s="172"/>
      <c r="M609" s="171"/>
      <c r="N609" s="172"/>
      <c r="O609" s="171"/>
      <c r="P609" s="172"/>
      <c r="Q609" s="171"/>
      <c r="R609" s="172"/>
      <c r="S609" s="171"/>
      <c r="T609" s="172"/>
      <c r="U609" s="171"/>
      <c r="V609" s="172"/>
      <c r="W609" s="171"/>
      <c r="X609" s="172"/>
      <c r="Y609" s="171"/>
      <c r="Z609" s="172"/>
      <c r="AA609" s="171"/>
      <c r="AB609" s="172"/>
      <c r="AC609" s="171"/>
      <c r="AD609" s="172"/>
      <c r="AE609" s="156"/>
      <c r="AF609" s="170"/>
      <c r="AG609" s="172"/>
      <c r="AH609" s="172"/>
      <c r="AI609" s="172"/>
      <c r="AJ609" s="172"/>
      <c r="AK609" s="172"/>
      <c r="AL609" s="172"/>
      <c r="AM609" s="172"/>
      <c r="AN609" s="172"/>
      <c r="AO609" s="172"/>
      <c r="AP609" s="172"/>
      <c r="AQ609" s="172"/>
      <c r="AR609" s="172"/>
      <c r="AS609" s="172"/>
    </row>
    <row r="610" ht="15.75" customHeight="1">
      <c r="A610" s="156"/>
      <c r="B610" s="156"/>
      <c r="C610" s="170"/>
      <c r="D610" s="170"/>
      <c r="E610" s="171"/>
      <c r="F610" s="172"/>
      <c r="G610" s="171"/>
      <c r="H610" s="172"/>
      <c r="I610" s="171"/>
      <c r="J610" s="172"/>
      <c r="K610" s="171"/>
      <c r="L610" s="172"/>
      <c r="M610" s="171"/>
      <c r="N610" s="172"/>
      <c r="O610" s="171"/>
      <c r="P610" s="172"/>
      <c r="Q610" s="171"/>
      <c r="R610" s="172"/>
      <c r="S610" s="171"/>
      <c r="T610" s="172"/>
      <c r="U610" s="171"/>
      <c r="V610" s="172"/>
      <c r="W610" s="171"/>
      <c r="X610" s="172"/>
      <c r="Y610" s="171"/>
      <c r="Z610" s="172"/>
      <c r="AA610" s="171"/>
      <c r="AB610" s="172"/>
      <c r="AC610" s="171"/>
      <c r="AD610" s="172"/>
      <c r="AE610" s="156"/>
      <c r="AF610" s="170"/>
      <c r="AG610" s="172"/>
      <c r="AH610" s="172"/>
      <c r="AI610" s="172"/>
      <c r="AJ610" s="172"/>
      <c r="AK610" s="172"/>
      <c r="AL610" s="172"/>
      <c r="AM610" s="172"/>
      <c r="AN610" s="172"/>
      <c r="AO610" s="172"/>
      <c r="AP610" s="172"/>
      <c r="AQ610" s="172"/>
      <c r="AR610" s="172"/>
      <c r="AS610" s="172"/>
    </row>
    <row r="611" ht="15.75" customHeight="1">
      <c r="A611" s="156"/>
      <c r="B611" s="156"/>
      <c r="C611" s="170"/>
      <c r="D611" s="170"/>
      <c r="E611" s="171"/>
      <c r="F611" s="172"/>
      <c r="G611" s="171"/>
      <c r="H611" s="172"/>
      <c r="I611" s="171"/>
      <c r="J611" s="172"/>
      <c r="K611" s="171"/>
      <c r="L611" s="172"/>
      <c r="M611" s="171"/>
      <c r="N611" s="172"/>
      <c r="O611" s="171"/>
      <c r="P611" s="172"/>
      <c r="Q611" s="171"/>
      <c r="R611" s="172"/>
      <c r="S611" s="171"/>
      <c r="T611" s="172"/>
      <c r="U611" s="171"/>
      <c r="V611" s="172"/>
      <c r="W611" s="171"/>
      <c r="X611" s="172"/>
      <c r="Y611" s="171"/>
      <c r="Z611" s="172"/>
      <c r="AA611" s="171"/>
      <c r="AB611" s="172"/>
      <c r="AC611" s="171"/>
      <c r="AD611" s="172"/>
      <c r="AE611" s="156"/>
      <c r="AF611" s="170"/>
      <c r="AG611" s="172"/>
      <c r="AH611" s="172"/>
      <c r="AI611" s="172"/>
      <c r="AJ611" s="172"/>
      <c r="AK611" s="172"/>
      <c r="AL611" s="172"/>
      <c r="AM611" s="172"/>
      <c r="AN611" s="172"/>
      <c r="AO611" s="172"/>
      <c r="AP611" s="172"/>
      <c r="AQ611" s="172"/>
      <c r="AR611" s="172"/>
      <c r="AS611" s="172"/>
    </row>
    <row r="612" ht="15.75" customHeight="1">
      <c r="A612" s="156"/>
      <c r="B612" s="156"/>
      <c r="C612" s="170"/>
      <c r="D612" s="170"/>
      <c r="E612" s="171"/>
      <c r="F612" s="172"/>
      <c r="G612" s="171"/>
      <c r="H612" s="172"/>
      <c r="I612" s="171"/>
      <c r="J612" s="172"/>
      <c r="K612" s="171"/>
      <c r="L612" s="172"/>
      <c r="M612" s="171"/>
      <c r="N612" s="172"/>
      <c r="O612" s="171"/>
      <c r="P612" s="172"/>
      <c r="Q612" s="171"/>
      <c r="R612" s="172"/>
      <c r="S612" s="171"/>
      <c r="T612" s="172"/>
      <c r="U612" s="171"/>
      <c r="V612" s="172"/>
      <c r="W612" s="171"/>
      <c r="X612" s="172"/>
      <c r="Y612" s="171"/>
      <c r="Z612" s="172"/>
      <c r="AA612" s="171"/>
      <c r="AB612" s="172"/>
      <c r="AC612" s="171"/>
      <c r="AD612" s="172"/>
      <c r="AE612" s="156"/>
      <c r="AF612" s="170"/>
      <c r="AG612" s="172"/>
      <c r="AH612" s="172"/>
      <c r="AI612" s="172"/>
      <c r="AJ612" s="172"/>
      <c r="AK612" s="172"/>
      <c r="AL612" s="172"/>
      <c r="AM612" s="172"/>
      <c r="AN612" s="172"/>
      <c r="AO612" s="172"/>
      <c r="AP612" s="172"/>
      <c r="AQ612" s="172"/>
      <c r="AR612" s="172"/>
      <c r="AS612" s="172"/>
    </row>
    <row r="613" ht="15.75" customHeight="1">
      <c r="A613" s="156"/>
      <c r="B613" s="156"/>
      <c r="C613" s="170"/>
      <c r="D613" s="170"/>
      <c r="E613" s="171"/>
      <c r="F613" s="172"/>
      <c r="G613" s="171"/>
      <c r="H613" s="172"/>
      <c r="I613" s="171"/>
      <c r="J613" s="172"/>
      <c r="K613" s="171"/>
      <c r="L613" s="172"/>
      <c r="M613" s="171"/>
      <c r="N613" s="172"/>
      <c r="O613" s="171"/>
      <c r="P613" s="172"/>
      <c r="Q613" s="171"/>
      <c r="R613" s="172"/>
      <c r="S613" s="171"/>
      <c r="T613" s="172"/>
      <c r="U613" s="171"/>
      <c r="V613" s="172"/>
      <c r="W613" s="171"/>
      <c r="X613" s="172"/>
      <c r="Y613" s="171"/>
      <c r="Z613" s="172"/>
      <c r="AA613" s="171"/>
      <c r="AB613" s="172"/>
      <c r="AC613" s="171"/>
      <c r="AD613" s="172"/>
      <c r="AE613" s="156"/>
      <c r="AF613" s="170"/>
      <c r="AG613" s="172"/>
      <c r="AH613" s="172"/>
      <c r="AI613" s="172"/>
      <c r="AJ613" s="172"/>
      <c r="AK613" s="172"/>
      <c r="AL613" s="172"/>
      <c r="AM613" s="172"/>
      <c r="AN613" s="172"/>
      <c r="AO613" s="172"/>
      <c r="AP613" s="172"/>
      <c r="AQ613" s="172"/>
      <c r="AR613" s="172"/>
      <c r="AS613" s="172"/>
    </row>
    <row r="614" ht="15.75" customHeight="1">
      <c r="A614" s="156"/>
      <c r="B614" s="156"/>
      <c r="C614" s="170"/>
      <c r="D614" s="170"/>
      <c r="E614" s="171"/>
      <c r="F614" s="172"/>
      <c r="G614" s="171"/>
      <c r="H614" s="172"/>
      <c r="I614" s="171"/>
      <c r="J614" s="172"/>
      <c r="K614" s="171"/>
      <c r="L614" s="172"/>
      <c r="M614" s="171"/>
      <c r="N614" s="172"/>
      <c r="O614" s="171"/>
      <c r="P614" s="172"/>
      <c r="Q614" s="171"/>
      <c r="R614" s="172"/>
      <c r="S614" s="171"/>
      <c r="T614" s="172"/>
      <c r="U614" s="171"/>
      <c r="V614" s="172"/>
      <c r="W614" s="171"/>
      <c r="X614" s="172"/>
      <c r="Y614" s="171"/>
      <c r="Z614" s="172"/>
      <c r="AA614" s="171"/>
      <c r="AB614" s="172"/>
      <c r="AC614" s="171"/>
      <c r="AD614" s="172"/>
      <c r="AE614" s="156"/>
      <c r="AF614" s="170"/>
      <c r="AG614" s="172"/>
      <c r="AH614" s="172"/>
      <c r="AI614" s="172"/>
      <c r="AJ614" s="172"/>
      <c r="AK614" s="172"/>
      <c r="AL614" s="172"/>
      <c r="AM614" s="172"/>
      <c r="AN614" s="172"/>
      <c r="AO614" s="172"/>
      <c r="AP614" s="172"/>
      <c r="AQ614" s="172"/>
      <c r="AR614" s="172"/>
      <c r="AS614" s="172"/>
    </row>
    <row r="615" ht="15.75" customHeight="1">
      <c r="A615" s="156"/>
      <c r="B615" s="156"/>
      <c r="C615" s="170"/>
      <c r="D615" s="170"/>
      <c r="E615" s="171"/>
      <c r="F615" s="172"/>
      <c r="G615" s="171"/>
      <c r="H615" s="172"/>
      <c r="I615" s="171"/>
      <c r="J615" s="172"/>
      <c r="K615" s="171"/>
      <c r="L615" s="172"/>
      <c r="M615" s="171"/>
      <c r="N615" s="172"/>
      <c r="O615" s="171"/>
      <c r="P615" s="172"/>
      <c r="Q615" s="171"/>
      <c r="R615" s="172"/>
      <c r="S615" s="171"/>
      <c r="T615" s="172"/>
      <c r="U615" s="171"/>
      <c r="V615" s="172"/>
      <c r="W615" s="171"/>
      <c r="X615" s="172"/>
      <c r="Y615" s="171"/>
      <c r="Z615" s="172"/>
      <c r="AA615" s="171"/>
      <c r="AB615" s="172"/>
      <c r="AC615" s="171"/>
      <c r="AD615" s="172"/>
      <c r="AE615" s="156"/>
      <c r="AF615" s="170"/>
      <c r="AG615" s="172"/>
      <c r="AH615" s="172"/>
      <c r="AI615" s="172"/>
      <c r="AJ615" s="172"/>
      <c r="AK615" s="172"/>
      <c r="AL615" s="172"/>
      <c r="AM615" s="172"/>
      <c r="AN615" s="172"/>
      <c r="AO615" s="172"/>
      <c r="AP615" s="172"/>
      <c r="AQ615" s="172"/>
      <c r="AR615" s="172"/>
      <c r="AS615" s="172"/>
    </row>
    <row r="616" ht="15.75" customHeight="1">
      <c r="A616" s="156"/>
      <c r="B616" s="156"/>
      <c r="C616" s="170"/>
      <c r="D616" s="170"/>
      <c r="E616" s="171"/>
      <c r="F616" s="172"/>
      <c r="G616" s="171"/>
      <c r="H616" s="172"/>
      <c r="I616" s="171"/>
      <c r="J616" s="172"/>
      <c r="K616" s="171"/>
      <c r="L616" s="172"/>
      <c r="M616" s="171"/>
      <c r="N616" s="172"/>
      <c r="O616" s="171"/>
      <c r="P616" s="172"/>
      <c r="Q616" s="171"/>
      <c r="R616" s="172"/>
      <c r="S616" s="171"/>
      <c r="T616" s="172"/>
      <c r="U616" s="171"/>
      <c r="V616" s="172"/>
      <c r="W616" s="171"/>
      <c r="X616" s="172"/>
      <c r="Y616" s="171"/>
      <c r="Z616" s="172"/>
      <c r="AA616" s="171"/>
      <c r="AB616" s="172"/>
      <c r="AC616" s="171"/>
      <c r="AD616" s="172"/>
      <c r="AE616" s="156"/>
      <c r="AF616" s="170"/>
      <c r="AG616" s="172"/>
      <c r="AH616" s="172"/>
      <c r="AI616" s="172"/>
      <c r="AJ616" s="172"/>
      <c r="AK616" s="172"/>
      <c r="AL616" s="172"/>
      <c r="AM616" s="172"/>
      <c r="AN616" s="172"/>
      <c r="AO616" s="172"/>
      <c r="AP616" s="172"/>
      <c r="AQ616" s="172"/>
      <c r="AR616" s="172"/>
      <c r="AS616" s="172"/>
    </row>
    <row r="617" ht="15.75" customHeight="1">
      <c r="A617" s="156"/>
      <c r="B617" s="156"/>
      <c r="C617" s="170"/>
      <c r="D617" s="170"/>
      <c r="E617" s="171"/>
      <c r="F617" s="172"/>
      <c r="G617" s="171"/>
      <c r="H617" s="172"/>
      <c r="I617" s="171"/>
      <c r="J617" s="172"/>
      <c r="K617" s="171"/>
      <c r="L617" s="172"/>
      <c r="M617" s="171"/>
      <c r="N617" s="172"/>
      <c r="O617" s="171"/>
      <c r="P617" s="172"/>
      <c r="Q617" s="171"/>
      <c r="R617" s="172"/>
      <c r="S617" s="171"/>
      <c r="T617" s="172"/>
      <c r="U617" s="171"/>
      <c r="V617" s="172"/>
      <c r="W617" s="171"/>
      <c r="X617" s="172"/>
      <c r="Y617" s="171"/>
      <c r="Z617" s="172"/>
      <c r="AA617" s="171"/>
      <c r="AB617" s="172"/>
      <c r="AC617" s="171"/>
      <c r="AD617" s="172"/>
      <c r="AE617" s="156"/>
      <c r="AF617" s="170"/>
      <c r="AG617" s="172"/>
      <c r="AH617" s="172"/>
      <c r="AI617" s="172"/>
      <c r="AJ617" s="172"/>
      <c r="AK617" s="172"/>
      <c r="AL617" s="172"/>
      <c r="AM617" s="172"/>
      <c r="AN617" s="172"/>
      <c r="AO617" s="172"/>
      <c r="AP617" s="172"/>
      <c r="AQ617" s="172"/>
      <c r="AR617" s="172"/>
      <c r="AS617" s="172"/>
    </row>
    <row r="618" ht="15.75" customHeight="1">
      <c r="A618" s="156"/>
      <c r="B618" s="156"/>
      <c r="C618" s="170"/>
      <c r="D618" s="170"/>
      <c r="E618" s="171"/>
      <c r="F618" s="172"/>
      <c r="G618" s="171"/>
      <c r="H618" s="172"/>
      <c r="I618" s="171"/>
      <c r="J618" s="172"/>
      <c r="K618" s="171"/>
      <c r="L618" s="172"/>
      <c r="M618" s="171"/>
      <c r="N618" s="172"/>
      <c r="O618" s="171"/>
      <c r="P618" s="172"/>
      <c r="Q618" s="171"/>
      <c r="R618" s="172"/>
      <c r="S618" s="171"/>
      <c r="T618" s="172"/>
      <c r="U618" s="171"/>
      <c r="V618" s="172"/>
      <c r="W618" s="171"/>
      <c r="X618" s="172"/>
      <c r="Y618" s="171"/>
      <c r="Z618" s="172"/>
      <c r="AA618" s="171"/>
      <c r="AB618" s="172"/>
      <c r="AC618" s="171"/>
      <c r="AD618" s="172"/>
      <c r="AE618" s="156"/>
      <c r="AF618" s="170"/>
      <c r="AG618" s="172"/>
      <c r="AH618" s="172"/>
      <c r="AI618" s="172"/>
      <c r="AJ618" s="172"/>
      <c r="AK618" s="172"/>
      <c r="AL618" s="172"/>
      <c r="AM618" s="172"/>
      <c r="AN618" s="172"/>
      <c r="AO618" s="172"/>
      <c r="AP618" s="172"/>
      <c r="AQ618" s="172"/>
      <c r="AR618" s="172"/>
      <c r="AS618" s="172"/>
    </row>
    <row r="619" ht="15.75" customHeight="1">
      <c r="A619" s="156"/>
      <c r="B619" s="156"/>
      <c r="C619" s="170"/>
      <c r="D619" s="170"/>
      <c r="E619" s="171"/>
      <c r="F619" s="172"/>
      <c r="G619" s="171"/>
      <c r="H619" s="172"/>
      <c r="I619" s="171"/>
      <c r="J619" s="172"/>
      <c r="K619" s="171"/>
      <c r="L619" s="172"/>
      <c r="M619" s="171"/>
      <c r="N619" s="172"/>
      <c r="O619" s="171"/>
      <c r="P619" s="172"/>
      <c r="Q619" s="171"/>
      <c r="R619" s="172"/>
      <c r="S619" s="171"/>
      <c r="T619" s="172"/>
      <c r="U619" s="171"/>
      <c r="V619" s="172"/>
      <c r="W619" s="171"/>
      <c r="X619" s="172"/>
      <c r="Y619" s="171"/>
      <c r="Z619" s="172"/>
      <c r="AA619" s="171"/>
      <c r="AB619" s="172"/>
      <c r="AC619" s="171"/>
      <c r="AD619" s="172"/>
      <c r="AE619" s="156"/>
      <c r="AF619" s="170"/>
      <c r="AG619" s="172"/>
      <c r="AH619" s="172"/>
      <c r="AI619" s="172"/>
      <c r="AJ619" s="172"/>
      <c r="AK619" s="172"/>
      <c r="AL619" s="172"/>
      <c r="AM619" s="172"/>
      <c r="AN619" s="172"/>
      <c r="AO619" s="172"/>
      <c r="AP619" s="172"/>
      <c r="AQ619" s="172"/>
      <c r="AR619" s="172"/>
      <c r="AS619" s="172"/>
    </row>
    <row r="620" ht="15.75" customHeight="1">
      <c r="A620" s="156"/>
      <c r="B620" s="156"/>
      <c r="C620" s="170"/>
      <c r="D620" s="170"/>
      <c r="E620" s="171"/>
      <c r="F620" s="172"/>
      <c r="G620" s="171"/>
      <c r="H620" s="172"/>
      <c r="I620" s="171"/>
      <c r="J620" s="172"/>
      <c r="K620" s="171"/>
      <c r="L620" s="172"/>
      <c r="M620" s="171"/>
      <c r="N620" s="172"/>
      <c r="O620" s="171"/>
      <c r="P620" s="172"/>
      <c r="Q620" s="171"/>
      <c r="R620" s="172"/>
      <c r="S620" s="171"/>
      <c r="T620" s="172"/>
      <c r="U620" s="171"/>
      <c r="V620" s="172"/>
      <c r="W620" s="171"/>
      <c r="X620" s="172"/>
      <c r="Y620" s="171"/>
      <c r="Z620" s="172"/>
      <c r="AA620" s="171"/>
      <c r="AB620" s="172"/>
      <c r="AC620" s="171"/>
      <c r="AD620" s="172"/>
      <c r="AE620" s="156"/>
      <c r="AF620" s="170"/>
      <c r="AG620" s="172"/>
      <c r="AH620" s="172"/>
      <c r="AI620" s="172"/>
      <c r="AJ620" s="172"/>
      <c r="AK620" s="172"/>
      <c r="AL620" s="172"/>
      <c r="AM620" s="172"/>
      <c r="AN620" s="172"/>
      <c r="AO620" s="172"/>
      <c r="AP620" s="172"/>
      <c r="AQ620" s="172"/>
      <c r="AR620" s="172"/>
      <c r="AS620" s="172"/>
    </row>
    <row r="621" ht="15.75" customHeight="1">
      <c r="A621" s="156"/>
      <c r="B621" s="156"/>
      <c r="C621" s="170"/>
      <c r="D621" s="170"/>
      <c r="E621" s="171"/>
      <c r="F621" s="172"/>
      <c r="G621" s="171"/>
      <c r="H621" s="172"/>
      <c r="I621" s="171"/>
      <c r="J621" s="172"/>
      <c r="K621" s="171"/>
      <c r="L621" s="172"/>
      <c r="M621" s="171"/>
      <c r="N621" s="172"/>
      <c r="O621" s="171"/>
      <c r="P621" s="172"/>
      <c r="Q621" s="171"/>
      <c r="R621" s="172"/>
      <c r="S621" s="171"/>
      <c r="T621" s="172"/>
      <c r="U621" s="171"/>
      <c r="V621" s="172"/>
      <c r="W621" s="171"/>
      <c r="X621" s="172"/>
      <c r="Y621" s="171"/>
      <c r="Z621" s="172"/>
      <c r="AA621" s="171"/>
      <c r="AB621" s="172"/>
      <c r="AC621" s="171"/>
      <c r="AD621" s="172"/>
      <c r="AE621" s="156"/>
      <c r="AF621" s="170"/>
      <c r="AG621" s="172"/>
      <c r="AH621" s="172"/>
      <c r="AI621" s="172"/>
      <c r="AJ621" s="172"/>
      <c r="AK621" s="172"/>
      <c r="AL621" s="172"/>
      <c r="AM621" s="172"/>
      <c r="AN621" s="172"/>
      <c r="AO621" s="172"/>
      <c r="AP621" s="172"/>
      <c r="AQ621" s="172"/>
      <c r="AR621" s="172"/>
      <c r="AS621" s="172"/>
    </row>
    <row r="622" ht="15.75" customHeight="1">
      <c r="A622" s="156"/>
      <c r="B622" s="156"/>
      <c r="C622" s="170"/>
      <c r="D622" s="170"/>
      <c r="E622" s="171"/>
      <c r="F622" s="172"/>
      <c r="G622" s="171"/>
      <c r="H622" s="172"/>
      <c r="I622" s="171"/>
      <c r="J622" s="172"/>
      <c r="K622" s="171"/>
      <c r="L622" s="172"/>
      <c r="M622" s="171"/>
      <c r="N622" s="172"/>
      <c r="O622" s="171"/>
      <c r="P622" s="172"/>
      <c r="Q622" s="171"/>
      <c r="R622" s="172"/>
      <c r="S622" s="171"/>
      <c r="T622" s="172"/>
      <c r="U622" s="171"/>
      <c r="V622" s="172"/>
      <c r="W622" s="171"/>
      <c r="X622" s="172"/>
      <c r="Y622" s="171"/>
      <c r="Z622" s="172"/>
      <c r="AA622" s="171"/>
      <c r="AB622" s="172"/>
      <c r="AC622" s="171"/>
      <c r="AD622" s="172"/>
      <c r="AE622" s="156"/>
      <c r="AF622" s="170"/>
      <c r="AG622" s="172"/>
      <c r="AH622" s="172"/>
      <c r="AI622" s="172"/>
      <c r="AJ622" s="172"/>
      <c r="AK622" s="172"/>
      <c r="AL622" s="172"/>
      <c r="AM622" s="172"/>
      <c r="AN622" s="172"/>
      <c r="AO622" s="172"/>
      <c r="AP622" s="172"/>
      <c r="AQ622" s="172"/>
      <c r="AR622" s="172"/>
      <c r="AS622" s="172"/>
    </row>
    <row r="623" ht="15.75" customHeight="1">
      <c r="A623" s="156"/>
      <c r="B623" s="156"/>
      <c r="C623" s="170"/>
      <c r="D623" s="170"/>
      <c r="E623" s="171"/>
      <c r="F623" s="172"/>
      <c r="G623" s="171"/>
      <c r="H623" s="172"/>
      <c r="I623" s="171"/>
      <c r="J623" s="172"/>
      <c r="K623" s="171"/>
      <c r="L623" s="172"/>
      <c r="M623" s="171"/>
      <c r="N623" s="172"/>
      <c r="O623" s="171"/>
      <c r="P623" s="172"/>
      <c r="Q623" s="171"/>
      <c r="R623" s="172"/>
      <c r="S623" s="171"/>
      <c r="T623" s="172"/>
      <c r="U623" s="171"/>
      <c r="V623" s="172"/>
      <c r="W623" s="171"/>
      <c r="X623" s="172"/>
      <c r="Y623" s="171"/>
      <c r="Z623" s="172"/>
      <c r="AA623" s="171"/>
      <c r="AB623" s="172"/>
      <c r="AC623" s="171"/>
      <c r="AD623" s="172"/>
      <c r="AE623" s="156"/>
      <c r="AF623" s="170"/>
      <c r="AG623" s="172"/>
      <c r="AH623" s="172"/>
      <c r="AI623" s="172"/>
      <c r="AJ623" s="172"/>
      <c r="AK623" s="172"/>
      <c r="AL623" s="172"/>
      <c r="AM623" s="172"/>
      <c r="AN623" s="172"/>
      <c r="AO623" s="172"/>
      <c r="AP623" s="172"/>
      <c r="AQ623" s="172"/>
      <c r="AR623" s="172"/>
      <c r="AS623" s="172"/>
    </row>
    <row r="624" ht="15.75" customHeight="1">
      <c r="A624" s="156"/>
      <c r="B624" s="156"/>
      <c r="C624" s="170"/>
      <c r="D624" s="170"/>
      <c r="E624" s="171"/>
      <c r="F624" s="172"/>
      <c r="G624" s="171"/>
      <c r="H624" s="172"/>
      <c r="I624" s="171"/>
      <c r="J624" s="172"/>
      <c r="K624" s="171"/>
      <c r="L624" s="172"/>
      <c r="M624" s="171"/>
      <c r="N624" s="172"/>
      <c r="O624" s="171"/>
      <c r="P624" s="172"/>
      <c r="Q624" s="171"/>
      <c r="R624" s="172"/>
      <c r="S624" s="171"/>
      <c r="T624" s="172"/>
      <c r="U624" s="171"/>
      <c r="V624" s="172"/>
      <c r="W624" s="171"/>
      <c r="X624" s="172"/>
      <c r="Y624" s="171"/>
      <c r="Z624" s="172"/>
      <c r="AA624" s="171"/>
      <c r="AB624" s="172"/>
      <c r="AC624" s="171"/>
      <c r="AD624" s="172"/>
      <c r="AE624" s="156"/>
      <c r="AF624" s="170"/>
      <c r="AG624" s="172"/>
      <c r="AH624" s="172"/>
      <c r="AI624" s="172"/>
      <c r="AJ624" s="172"/>
      <c r="AK624" s="172"/>
      <c r="AL624" s="172"/>
      <c r="AM624" s="172"/>
      <c r="AN624" s="172"/>
      <c r="AO624" s="172"/>
      <c r="AP624" s="172"/>
      <c r="AQ624" s="172"/>
      <c r="AR624" s="172"/>
      <c r="AS624" s="172"/>
    </row>
    <row r="625" ht="15.75" customHeight="1">
      <c r="A625" s="156"/>
      <c r="B625" s="156"/>
      <c r="C625" s="170"/>
      <c r="D625" s="170"/>
      <c r="E625" s="171"/>
      <c r="F625" s="172"/>
      <c r="G625" s="171"/>
      <c r="H625" s="172"/>
      <c r="I625" s="171"/>
      <c r="J625" s="172"/>
      <c r="K625" s="171"/>
      <c r="L625" s="172"/>
      <c r="M625" s="171"/>
      <c r="N625" s="172"/>
      <c r="O625" s="171"/>
      <c r="P625" s="172"/>
      <c r="Q625" s="171"/>
      <c r="R625" s="172"/>
      <c r="S625" s="171"/>
      <c r="T625" s="172"/>
      <c r="U625" s="171"/>
      <c r="V625" s="172"/>
      <c r="W625" s="171"/>
      <c r="X625" s="172"/>
      <c r="Y625" s="171"/>
      <c r="Z625" s="172"/>
      <c r="AA625" s="171"/>
      <c r="AB625" s="172"/>
      <c r="AC625" s="171"/>
      <c r="AD625" s="172"/>
      <c r="AE625" s="156"/>
      <c r="AF625" s="170"/>
      <c r="AG625" s="172"/>
      <c r="AH625" s="172"/>
      <c r="AI625" s="172"/>
      <c r="AJ625" s="172"/>
      <c r="AK625" s="172"/>
      <c r="AL625" s="172"/>
      <c r="AM625" s="172"/>
      <c r="AN625" s="172"/>
      <c r="AO625" s="172"/>
      <c r="AP625" s="172"/>
      <c r="AQ625" s="172"/>
      <c r="AR625" s="172"/>
      <c r="AS625" s="172"/>
    </row>
    <row r="626" ht="15.75" customHeight="1">
      <c r="A626" s="156"/>
      <c r="B626" s="156"/>
      <c r="C626" s="170"/>
      <c r="D626" s="170"/>
      <c r="E626" s="171"/>
      <c r="F626" s="172"/>
      <c r="G626" s="171"/>
      <c r="H626" s="172"/>
      <c r="I626" s="171"/>
      <c r="J626" s="172"/>
      <c r="K626" s="171"/>
      <c r="L626" s="172"/>
      <c r="M626" s="171"/>
      <c r="N626" s="172"/>
      <c r="O626" s="171"/>
      <c r="P626" s="172"/>
      <c r="Q626" s="171"/>
      <c r="R626" s="172"/>
      <c r="S626" s="171"/>
      <c r="T626" s="172"/>
      <c r="U626" s="171"/>
      <c r="V626" s="172"/>
      <c r="W626" s="171"/>
      <c r="X626" s="172"/>
      <c r="Y626" s="171"/>
      <c r="Z626" s="172"/>
      <c r="AA626" s="171"/>
      <c r="AB626" s="172"/>
      <c r="AC626" s="171"/>
      <c r="AD626" s="172"/>
      <c r="AE626" s="156"/>
      <c r="AF626" s="170"/>
      <c r="AG626" s="172"/>
      <c r="AH626" s="172"/>
      <c r="AI626" s="172"/>
      <c r="AJ626" s="172"/>
      <c r="AK626" s="172"/>
      <c r="AL626" s="172"/>
      <c r="AM626" s="172"/>
      <c r="AN626" s="172"/>
      <c r="AO626" s="172"/>
      <c r="AP626" s="172"/>
      <c r="AQ626" s="172"/>
      <c r="AR626" s="172"/>
      <c r="AS626" s="172"/>
    </row>
    <row r="627" ht="15.75" customHeight="1">
      <c r="A627" s="156"/>
      <c r="B627" s="156"/>
      <c r="C627" s="170"/>
      <c r="D627" s="170"/>
      <c r="E627" s="171"/>
      <c r="F627" s="172"/>
      <c r="G627" s="171"/>
      <c r="H627" s="172"/>
      <c r="I627" s="171"/>
      <c r="J627" s="172"/>
      <c r="K627" s="171"/>
      <c r="L627" s="172"/>
      <c r="M627" s="171"/>
      <c r="N627" s="172"/>
      <c r="O627" s="171"/>
      <c r="P627" s="172"/>
      <c r="Q627" s="171"/>
      <c r="R627" s="172"/>
      <c r="S627" s="171"/>
      <c r="T627" s="172"/>
      <c r="U627" s="171"/>
      <c r="V627" s="172"/>
      <c r="W627" s="171"/>
      <c r="X627" s="172"/>
      <c r="Y627" s="171"/>
      <c r="Z627" s="172"/>
      <c r="AA627" s="171"/>
      <c r="AB627" s="172"/>
      <c r="AC627" s="171"/>
      <c r="AD627" s="172"/>
      <c r="AE627" s="156"/>
      <c r="AF627" s="170"/>
      <c r="AG627" s="172"/>
      <c r="AH627" s="172"/>
      <c r="AI627" s="172"/>
      <c r="AJ627" s="172"/>
      <c r="AK627" s="172"/>
      <c r="AL627" s="172"/>
      <c r="AM627" s="172"/>
      <c r="AN627" s="172"/>
      <c r="AO627" s="172"/>
      <c r="AP627" s="172"/>
      <c r="AQ627" s="172"/>
      <c r="AR627" s="172"/>
      <c r="AS627" s="172"/>
    </row>
    <row r="628" ht="15.75" customHeight="1">
      <c r="A628" s="156"/>
      <c r="B628" s="156"/>
      <c r="C628" s="170"/>
      <c r="D628" s="170"/>
      <c r="E628" s="171"/>
      <c r="F628" s="172"/>
      <c r="G628" s="171"/>
      <c r="H628" s="172"/>
      <c r="I628" s="171"/>
      <c r="J628" s="172"/>
      <c r="K628" s="171"/>
      <c r="L628" s="172"/>
      <c r="M628" s="171"/>
      <c r="N628" s="172"/>
      <c r="O628" s="171"/>
      <c r="P628" s="172"/>
      <c r="Q628" s="171"/>
      <c r="R628" s="172"/>
      <c r="S628" s="171"/>
      <c r="T628" s="172"/>
      <c r="U628" s="171"/>
      <c r="V628" s="172"/>
      <c r="W628" s="171"/>
      <c r="X628" s="172"/>
      <c r="Y628" s="171"/>
      <c r="Z628" s="172"/>
      <c r="AA628" s="171"/>
      <c r="AB628" s="172"/>
      <c r="AC628" s="171"/>
      <c r="AD628" s="172"/>
      <c r="AE628" s="156"/>
      <c r="AF628" s="170"/>
      <c r="AG628" s="172"/>
      <c r="AH628" s="172"/>
      <c r="AI628" s="172"/>
      <c r="AJ628" s="172"/>
      <c r="AK628" s="172"/>
      <c r="AL628" s="172"/>
      <c r="AM628" s="172"/>
      <c r="AN628" s="172"/>
      <c r="AO628" s="172"/>
      <c r="AP628" s="172"/>
      <c r="AQ628" s="172"/>
      <c r="AR628" s="172"/>
      <c r="AS628" s="172"/>
    </row>
    <row r="629" ht="15.75" customHeight="1">
      <c r="A629" s="156"/>
      <c r="B629" s="156"/>
      <c r="C629" s="170"/>
      <c r="D629" s="170"/>
      <c r="E629" s="171"/>
      <c r="F629" s="172"/>
      <c r="G629" s="171"/>
      <c r="H629" s="172"/>
      <c r="I629" s="171"/>
      <c r="J629" s="172"/>
      <c r="K629" s="171"/>
      <c r="L629" s="172"/>
      <c r="M629" s="171"/>
      <c r="N629" s="172"/>
      <c r="O629" s="171"/>
      <c r="P629" s="172"/>
      <c r="Q629" s="171"/>
      <c r="R629" s="172"/>
      <c r="S629" s="171"/>
      <c r="T629" s="172"/>
      <c r="U629" s="171"/>
      <c r="V629" s="172"/>
      <c r="W629" s="171"/>
      <c r="X629" s="172"/>
      <c r="Y629" s="171"/>
      <c r="Z629" s="172"/>
      <c r="AA629" s="171"/>
      <c r="AB629" s="172"/>
      <c r="AC629" s="171"/>
      <c r="AD629" s="172"/>
      <c r="AE629" s="156"/>
      <c r="AF629" s="170"/>
      <c r="AG629" s="172"/>
      <c r="AH629" s="172"/>
      <c r="AI629" s="172"/>
      <c r="AJ629" s="172"/>
      <c r="AK629" s="172"/>
      <c r="AL629" s="172"/>
      <c r="AM629" s="172"/>
      <c r="AN629" s="172"/>
      <c r="AO629" s="172"/>
      <c r="AP629" s="172"/>
      <c r="AQ629" s="172"/>
      <c r="AR629" s="172"/>
      <c r="AS629" s="172"/>
    </row>
    <row r="630" ht="15.75" customHeight="1">
      <c r="A630" s="156"/>
      <c r="B630" s="156"/>
      <c r="C630" s="170"/>
      <c r="D630" s="170"/>
      <c r="E630" s="171"/>
      <c r="F630" s="172"/>
      <c r="G630" s="171"/>
      <c r="H630" s="172"/>
      <c r="I630" s="171"/>
      <c r="J630" s="172"/>
      <c r="K630" s="171"/>
      <c r="L630" s="172"/>
      <c r="M630" s="171"/>
      <c r="N630" s="172"/>
      <c r="O630" s="171"/>
      <c r="P630" s="172"/>
      <c r="Q630" s="171"/>
      <c r="R630" s="172"/>
      <c r="S630" s="171"/>
      <c r="T630" s="172"/>
      <c r="U630" s="171"/>
      <c r="V630" s="172"/>
      <c r="W630" s="171"/>
      <c r="X630" s="172"/>
      <c r="Y630" s="171"/>
      <c r="Z630" s="172"/>
      <c r="AA630" s="171"/>
      <c r="AB630" s="172"/>
      <c r="AC630" s="171"/>
      <c r="AD630" s="172"/>
      <c r="AE630" s="156"/>
      <c r="AF630" s="170"/>
      <c r="AG630" s="172"/>
      <c r="AH630" s="172"/>
      <c r="AI630" s="172"/>
      <c r="AJ630" s="172"/>
      <c r="AK630" s="172"/>
      <c r="AL630" s="172"/>
      <c r="AM630" s="172"/>
      <c r="AN630" s="172"/>
      <c r="AO630" s="172"/>
      <c r="AP630" s="172"/>
      <c r="AQ630" s="172"/>
      <c r="AR630" s="172"/>
      <c r="AS630" s="172"/>
    </row>
    <row r="631" ht="15.75" customHeight="1">
      <c r="A631" s="156"/>
      <c r="B631" s="156"/>
      <c r="C631" s="170"/>
      <c r="D631" s="170"/>
      <c r="E631" s="171"/>
      <c r="F631" s="172"/>
      <c r="G631" s="171"/>
      <c r="H631" s="172"/>
      <c r="I631" s="171"/>
      <c r="J631" s="172"/>
      <c r="K631" s="171"/>
      <c r="L631" s="172"/>
      <c r="M631" s="171"/>
      <c r="N631" s="172"/>
      <c r="O631" s="171"/>
      <c r="P631" s="172"/>
      <c r="Q631" s="171"/>
      <c r="R631" s="172"/>
      <c r="S631" s="171"/>
      <c r="T631" s="172"/>
      <c r="U631" s="171"/>
      <c r="V631" s="172"/>
      <c r="W631" s="171"/>
      <c r="X631" s="172"/>
      <c r="Y631" s="171"/>
      <c r="Z631" s="172"/>
      <c r="AA631" s="171"/>
      <c r="AB631" s="172"/>
      <c r="AC631" s="171"/>
      <c r="AD631" s="172"/>
      <c r="AE631" s="156"/>
      <c r="AF631" s="170"/>
      <c r="AG631" s="172"/>
      <c r="AH631" s="172"/>
      <c r="AI631" s="172"/>
      <c r="AJ631" s="172"/>
      <c r="AK631" s="172"/>
      <c r="AL631" s="172"/>
      <c r="AM631" s="172"/>
      <c r="AN631" s="172"/>
      <c r="AO631" s="172"/>
      <c r="AP631" s="172"/>
      <c r="AQ631" s="172"/>
      <c r="AR631" s="172"/>
      <c r="AS631" s="172"/>
    </row>
    <row r="632" ht="15.75" customHeight="1">
      <c r="A632" s="156"/>
      <c r="B632" s="156"/>
      <c r="C632" s="170"/>
      <c r="D632" s="170"/>
      <c r="E632" s="171"/>
      <c r="F632" s="172"/>
      <c r="G632" s="171"/>
      <c r="H632" s="172"/>
      <c r="I632" s="171"/>
      <c r="J632" s="172"/>
      <c r="K632" s="171"/>
      <c r="L632" s="172"/>
      <c r="M632" s="171"/>
      <c r="N632" s="172"/>
      <c r="O632" s="171"/>
      <c r="P632" s="172"/>
      <c r="Q632" s="171"/>
      <c r="R632" s="172"/>
      <c r="S632" s="171"/>
      <c r="T632" s="172"/>
      <c r="U632" s="171"/>
      <c r="V632" s="172"/>
      <c r="W632" s="171"/>
      <c r="X632" s="172"/>
      <c r="Y632" s="171"/>
      <c r="Z632" s="172"/>
      <c r="AA632" s="171"/>
      <c r="AB632" s="172"/>
      <c r="AC632" s="171"/>
      <c r="AD632" s="172"/>
      <c r="AE632" s="156"/>
      <c r="AF632" s="170"/>
      <c r="AG632" s="172"/>
      <c r="AH632" s="172"/>
      <c r="AI632" s="172"/>
      <c r="AJ632" s="172"/>
      <c r="AK632" s="172"/>
      <c r="AL632" s="172"/>
      <c r="AM632" s="172"/>
      <c r="AN632" s="172"/>
      <c r="AO632" s="172"/>
      <c r="AP632" s="172"/>
      <c r="AQ632" s="172"/>
      <c r="AR632" s="172"/>
      <c r="AS632" s="172"/>
    </row>
    <row r="633" ht="15.75" customHeight="1">
      <c r="A633" s="156"/>
      <c r="B633" s="156"/>
      <c r="C633" s="170"/>
      <c r="D633" s="170"/>
      <c r="E633" s="171"/>
      <c r="F633" s="172"/>
      <c r="G633" s="171"/>
      <c r="H633" s="172"/>
      <c r="I633" s="171"/>
      <c r="J633" s="172"/>
      <c r="K633" s="171"/>
      <c r="L633" s="172"/>
      <c r="M633" s="171"/>
      <c r="N633" s="172"/>
      <c r="O633" s="171"/>
      <c r="P633" s="172"/>
      <c r="Q633" s="171"/>
      <c r="R633" s="172"/>
      <c r="S633" s="171"/>
      <c r="T633" s="172"/>
      <c r="U633" s="171"/>
      <c r="V633" s="172"/>
      <c r="W633" s="171"/>
      <c r="X633" s="172"/>
      <c r="Y633" s="171"/>
      <c r="Z633" s="172"/>
      <c r="AA633" s="171"/>
      <c r="AB633" s="172"/>
      <c r="AC633" s="171"/>
      <c r="AD633" s="172"/>
      <c r="AE633" s="156"/>
      <c r="AF633" s="170"/>
      <c r="AG633" s="172"/>
      <c r="AH633" s="172"/>
      <c r="AI633" s="172"/>
      <c r="AJ633" s="172"/>
      <c r="AK633" s="172"/>
      <c r="AL633" s="172"/>
      <c r="AM633" s="172"/>
      <c r="AN633" s="172"/>
      <c r="AO633" s="172"/>
      <c r="AP633" s="172"/>
      <c r="AQ633" s="172"/>
      <c r="AR633" s="172"/>
      <c r="AS633" s="172"/>
    </row>
    <row r="634" ht="15.75" customHeight="1">
      <c r="A634" s="156"/>
      <c r="B634" s="156"/>
      <c r="C634" s="170"/>
      <c r="D634" s="170"/>
      <c r="E634" s="171"/>
      <c r="F634" s="172"/>
      <c r="G634" s="171"/>
      <c r="H634" s="172"/>
      <c r="I634" s="171"/>
      <c r="J634" s="172"/>
      <c r="K634" s="171"/>
      <c r="L634" s="172"/>
      <c r="M634" s="171"/>
      <c r="N634" s="172"/>
      <c r="O634" s="171"/>
      <c r="P634" s="172"/>
      <c r="Q634" s="171"/>
      <c r="R634" s="172"/>
      <c r="S634" s="171"/>
      <c r="T634" s="172"/>
      <c r="U634" s="171"/>
      <c r="V634" s="172"/>
      <c r="W634" s="171"/>
      <c r="X634" s="172"/>
      <c r="Y634" s="171"/>
      <c r="Z634" s="172"/>
      <c r="AA634" s="171"/>
      <c r="AB634" s="172"/>
      <c r="AC634" s="171"/>
      <c r="AD634" s="172"/>
      <c r="AE634" s="156"/>
      <c r="AF634" s="170"/>
      <c r="AG634" s="172"/>
      <c r="AH634" s="172"/>
      <c r="AI634" s="172"/>
      <c r="AJ634" s="172"/>
      <c r="AK634" s="172"/>
      <c r="AL634" s="172"/>
      <c r="AM634" s="172"/>
      <c r="AN634" s="172"/>
      <c r="AO634" s="172"/>
      <c r="AP634" s="172"/>
      <c r="AQ634" s="172"/>
      <c r="AR634" s="172"/>
      <c r="AS634" s="172"/>
    </row>
    <row r="635" ht="15.75" customHeight="1">
      <c r="A635" s="156"/>
      <c r="B635" s="156"/>
      <c r="C635" s="170"/>
      <c r="D635" s="170"/>
      <c r="E635" s="171"/>
      <c r="F635" s="172"/>
      <c r="G635" s="171"/>
      <c r="H635" s="172"/>
      <c r="I635" s="171"/>
      <c r="J635" s="172"/>
      <c r="K635" s="171"/>
      <c r="L635" s="172"/>
      <c r="M635" s="171"/>
      <c r="N635" s="172"/>
      <c r="O635" s="171"/>
      <c r="P635" s="172"/>
      <c r="Q635" s="171"/>
      <c r="R635" s="172"/>
      <c r="S635" s="171"/>
      <c r="T635" s="172"/>
      <c r="U635" s="171"/>
      <c r="V635" s="172"/>
      <c r="W635" s="171"/>
      <c r="X635" s="172"/>
      <c r="Y635" s="171"/>
      <c r="Z635" s="172"/>
      <c r="AA635" s="171"/>
      <c r="AB635" s="172"/>
      <c r="AC635" s="171"/>
      <c r="AD635" s="172"/>
      <c r="AE635" s="156"/>
      <c r="AF635" s="170"/>
      <c r="AG635" s="172"/>
      <c r="AH635" s="172"/>
      <c r="AI635" s="172"/>
      <c r="AJ635" s="172"/>
      <c r="AK635" s="172"/>
      <c r="AL635" s="172"/>
      <c r="AM635" s="172"/>
      <c r="AN635" s="172"/>
      <c r="AO635" s="172"/>
      <c r="AP635" s="172"/>
      <c r="AQ635" s="172"/>
      <c r="AR635" s="172"/>
      <c r="AS635" s="172"/>
    </row>
    <row r="636" ht="15.75" customHeight="1">
      <c r="A636" s="156"/>
      <c r="B636" s="156"/>
      <c r="C636" s="170"/>
      <c r="D636" s="170"/>
      <c r="E636" s="171"/>
      <c r="F636" s="172"/>
      <c r="G636" s="171"/>
      <c r="H636" s="172"/>
      <c r="I636" s="171"/>
      <c r="J636" s="172"/>
      <c r="K636" s="171"/>
      <c r="L636" s="172"/>
      <c r="M636" s="171"/>
      <c r="N636" s="172"/>
      <c r="O636" s="171"/>
      <c r="P636" s="172"/>
      <c r="Q636" s="171"/>
      <c r="R636" s="172"/>
      <c r="S636" s="171"/>
      <c r="T636" s="172"/>
      <c r="U636" s="171"/>
      <c r="V636" s="172"/>
      <c r="W636" s="171"/>
      <c r="X636" s="172"/>
      <c r="Y636" s="171"/>
      <c r="Z636" s="172"/>
      <c r="AA636" s="171"/>
      <c r="AB636" s="172"/>
      <c r="AC636" s="171"/>
      <c r="AD636" s="172"/>
      <c r="AE636" s="156"/>
      <c r="AF636" s="170"/>
      <c r="AG636" s="172"/>
      <c r="AH636" s="172"/>
      <c r="AI636" s="172"/>
      <c r="AJ636" s="172"/>
      <c r="AK636" s="172"/>
      <c r="AL636" s="172"/>
      <c r="AM636" s="172"/>
      <c r="AN636" s="172"/>
      <c r="AO636" s="172"/>
      <c r="AP636" s="172"/>
      <c r="AQ636" s="172"/>
      <c r="AR636" s="172"/>
      <c r="AS636" s="172"/>
    </row>
    <row r="637" ht="15.75" customHeight="1">
      <c r="A637" s="156"/>
      <c r="B637" s="156"/>
      <c r="C637" s="170"/>
      <c r="D637" s="170"/>
      <c r="E637" s="171"/>
      <c r="F637" s="172"/>
      <c r="G637" s="171"/>
      <c r="H637" s="172"/>
      <c r="I637" s="171"/>
      <c r="J637" s="172"/>
      <c r="K637" s="171"/>
      <c r="L637" s="172"/>
      <c r="M637" s="171"/>
      <c r="N637" s="172"/>
      <c r="O637" s="171"/>
      <c r="P637" s="172"/>
      <c r="Q637" s="171"/>
      <c r="R637" s="172"/>
      <c r="S637" s="171"/>
      <c r="T637" s="172"/>
      <c r="U637" s="171"/>
      <c r="V637" s="172"/>
      <c r="W637" s="171"/>
      <c r="X637" s="172"/>
      <c r="Y637" s="171"/>
      <c r="Z637" s="172"/>
      <c r="AA637" s="171"/>
      <c r="AB637" s="172"/>
      <c r="AC637" s="171"/>
      <c r="AD637" s="172"/>
      <c r="AE637" s="156"/>
      <c r="AF637" s="170"/>
      <c r="AG637" s="172"/>
      <c r="AH637" s="172"/>
      <c r="AI637" s="172"/>
      <c r="AJ637" s="172"/>
      <c r="AK637" s="172"/>
      <c r="AL637" s="172"/>
      <c r="AM637" s="172"/>
      <c r="AN637" s="172"/>
      <c r="AO637" s="172"/>
      <c r="AP637" s="172"/>
      <c r="AQ637" s="172"/>
      <c r="AR637" s="172"/>
      <c r="AS637" s="172"/>
    </row>
    <row r="638" ht="15.75" customHeight="1">
      <c r="A638" s="156"/>
      <c r="B638" s="156"/>
      <c r="C638" s="170"/>
      <c r="D638" s="170"/>
      <c r="E638" s="171"/>
      <c r="F638" s="172"/>
      <c r="G638" s="171"/>
      <c r="H638" s="172"/>
      <c r="I638" s="171"/>
      <c r="J638" s="172"/>
      <c r="K638" s="171"/>
      <c r="L638" s="172"/>
      <c r="M638" s="171"/>
      <c r="N638" s="172"/>
      <c r="O638" s="171"/>
      <c r="P638" s="172"/>
      <c r="Q638" s="171"/>
      <c r="R638" s="172"/>
      <c r="S638" s="171"/>
      <c r="T638" s="172"/>
      <c r="U638" s="171"/>
      <c r="V638" s="172"/>
      <c r="W638" s="171"/>
      <c r="X638" s="172"/>
      <c r="Y638" s="171"/>
      <c r="Z638" s="172"/>
      <c r="AA638" s="171"/>
      <c r="AB638" s="172"/>
      <c r="AC638" s="171"/>
      <c r="AD638" s="172"/>
      <c r="AE638" s="156"/>
      <c r="AF638" s="170"/>
      <c r="AG638" s="172"/>
      <c r="AH638" s="172"/>
      <c r="AI638" s="172"/>
      <c r="AJ638" s="172"/>
      <c r="AK638" s="172"/>
      <c r="AL638" s="172"/>
      <c r="AM638" s="172"/>
      <c r="AN638" s="172"/>
      <c r="AO638" s="172"/>
      <c r="AP638" s="172"/>
      <c r="AQ638" s="172"/>
      <c r="AR638" s="172"/>
      <c r="AS638" s="172"/>
    </row>
    <row r="639" ht="15.75" customHeight="1">
      <c r="A639" s="156"/>
      <c r="B639" s="156"/>
      <c r="C639" s="170"/>
      <c r="D639" s="170"/>
      <c r="E639" s="171"/>
      <c r="F639" s="172"/>
      <c r="G639" s="171"/>
      <c r="H639" s="172"/>
      <c r="I639" s="171"/>
      <c r="J639" s="172"/>
      <c r="K639" s="171"/>
      <c r="L639" s="172"/>
      <c r="M639" s="171"/>
      <c r="N639" s="172"/>
      <c r="O639" s="171"/>
      <c r="P639" s="172"/>
      <c r="Q639" s="171"/>
      <c r="R639" s="172"/>
      <c r="S639" s="171"/>
      <c r="T639" s="172"/>
      <c r="U639" s="171"/>
      <c r="V639" s="172"/>
      <c r="W639" s="171"/>
      <c r="X639" s="172"/>
      <c r="Y639" s="171"/>
      <c r="Z639" s="172"/>
      <c r="AA639" s="171"/>
      <c r="AB639" s="172"/>
      <c r="AC639" s="171"/>
      <c r="AD639" s="172"/>
      <c r="AE639" s="156"/>
      <c r="AF639" s="170"/>
      <c r="AG639" s="172"/>
      <c r="AH639" s="172"/>
      <c r="AI639" s="172"/>
      <c r="AJ639" s="172"/>
      <c r="AK639" s="172"/>
      <c r="AL639" s="172"/>
      <c r="AM639" s="172"/>
      <c r="AN639" s="172"/>
      <c r="AO639" s="172"/>
      <c r="AP639" s="172"/>
      <c r="AQ639" s="172"/>
      <c r="AR639" s="172"/>
      <c r="AS639" s="172"/>
    </row>
    <row r="640" ht="15.75" customHeight="1">
      <c r="A640" s="156"/>
      <c r="B640" s="156"/>
      <c r="C640" s="170"/>
      <c r="D640" s="170"/>
      <c r="E640" s="171"/>
      <c r="F640" s="172"/>
      <c r="G640" s="171"/>
      <c r="H640" s="172"/>
      <c r="I640" s="171"/>
      <c r="J640" s="172"/>
      <c r="K640" s="171"/>
      <c r="L640" s="172"/>
      <c r="M640" s="171"/>
      <c r="N640" s="172"/>
      <c r="O640" s="171"/>
      <c r="P640" s="172"/>
      <c r="Q640" s="171"/>
      <c r="R640" s="172"/>
      <c r="S640" s="171"/>
      <c r="T640" s="172"/>
      <c r="U640" s="171"/>
      <c r="V640" s="172"/>
      <c r="W640" s="171"/>
      <c r="X640" s="172"/>
      <c r="Y640" s="171"/>
      <c r="Z640" s="172"/>
      <c r="AA640" s="171"/>
      <c r="AB640" s="172"/>
      <c r="AC640" s="171"/>
      <c r="AD640" s="172"/>
      <c r="AE640" s="156"/>
      <c r="AF640" s="170"/>
      <c r="AG640" s="172"/>
      <c r="AH640" s="172"/>
      <c r="AI640" s="172"/>
      <c r="AJ640" s="172"/>
      <c r="AK640" s="172"/>
      <c r="AL640" s="172"/>
      <c r="AM640" s="172"/>
      <c r="AN640" s="172"/>
      <c r="AO640" s="172"/>
      <c r="AP640" s="172"/>
      <c r="AQ640" s="172"/>
      <c r="AR640" s="172"/>
      <c r="AS640" s="172"/>
    </row>
    <row r="641" ht="15.75" customHeight="1">
      <c r="A641" s="156"/>
      <c r="B641" s="156"/>
      <c r="C641" s="170"/>
      <c r="D641" s="170"/>
      <c r="E641" s="171"/>
      <c r="F641" s="172"/>
      <c r="G641" s="171"/>
      <c r="H641" s="172"/>
      <c r="I641" s="171"/>
      <c r="J641" s="172"/>
      <c r="K641" s="171"/>
      <c r="L641" s="172"/>
      <c r="M641" s="171"/>
      <c r="N641" s="172"/>
      <c r="O641" s="171"/>
      <c r="P641" s="172"/>
      <c r="Q641" s="171"/>
      <c r="R641" s="172"/>
      <c r="S641" s="171"/>
      <c r="T641" s="172"/>
      <c r="U641" s="171"/>
      <c r="V641" s="172"/>
      <c r="W641" s="171"/>
      <c r="X641" s="172"/>
      <c r="Y641" s="171"/>
      <c r="Z641" s="172"/>
      <c r="AA641" s="171"/>
      <c r="AB641" s="172"/>
      <c r="AC641" s="171"/>
      <c r="AD641" s="172"/>
      <c r="AE641" s="156"/>
      <c r="AF641" s="170"/>
      <c r="AG641" s="172"/>
      <c r="AH641" s="172"/>
      <c r="AI641" s="172"/>
      <c r="AJ641" s="172"/>
      <c r="AK641" s="172"/>
      <c r="AL641" s="172"/>
      <c r="AM641" s="172"/>
      <c r="AN641" s="172"/>
      <c r="AO641" s="172"/>
      <c r="AP641" s="172"/>
      <c r="AQ641" s="172"/>
      <c r="AR641" s="172"/>
      <c r="AS641" s="172"/>
    </row>
    <row r="642" ht="15.75" customHeight="1">
      <c r="A642" s="156"/>
      <c r="B642" s="156"/>
      <c r="C642" s="170"/>
      <c r="D642" s="170"/>
      <c r="E642" s="171"/>
      <c r="F642" s="172"/>
      <c r="G642" s="171"/>
      <c r="H642" s="172"/>
      <c r="I642" s="171"/>
      <c r="J642" s="172"/>
      <c r="K642" s="171"/>
      <c r="L642" s="172"/>
      <c r="M642" s="171"/>
      <c r="N642" s="172"/>
      <c r="O642" s="171"/>
      <c r="P642" s="172"/>
      <c r="Q642" s="171"/>
      <c r="R642" s="172"/>
      <c r="S642" s="171"/>
      <c r="T642" s="172"/>
      <c r="U642" s="171"/>
      <c r="V642" s="172"/>
      <c r="W642" s="171"/>
      <c r="X642" s="172"/>
      <c r="Y642" s="171"/>
      <c r="Z642" s="172"/>
      <c r="AA642" s="171"/>
      <c r="AB642" s="172"/>
      <c r="AC642" s="171"/>
      <c r="AD642" s="172"/>
      <c r="AE642" s="156"/>
      <c r="AF642" s="170"/>
      <c r="AG642" s="172"/>
      <c r="AH642" s="172"/>
      <c r="AI642" s="172"/>
      <c r="AJ642" s="172"/>
      <c r="AK642" s="172"/>
      <c r="AL642" s="172"/>
      <c r="AM642" s="172"/>
      <c r="AN642" s="172"/>
      <c r="AO642" s="172"/>
      <c r="AP642" s="172"/>
      <c r="AQ642" s="172"/>
      <c r="AR642" s="172"/>
      <c r="AS642" s="172"/>
    </row>
    <row r="643" ht="15.75" customHeight="1">
      <c r="A643" s="156"/>
      <c r="B643" s="156"/>
      <c r="C643" s="170"/>
      <c r="D643" s="170"/>
      <c r="E643" s="171"/>
      <c r="F643" s="172"/>
      <c r="G643" s="171"/>
      <c r="H643" s="172"/>
      <c r="I643" s="171"/>
      <c r="J643" s="172"/>
      <c r="K643" s="171"/>
      <c r="L643" s="172"/>
      <c r="M643" s="171"/>
      <c r="N643" s="172"/>
      <c r="O643" s="171"/>
      <c r="P643" s="172"/>
      <c r="Q643" s="171"/>
      <c r="R643" s="172"/>
      <c r="S643" s="171"/>
      <c r="T643" s="172"/>
      <c r="U643" s="171"/>
      <c r="V643" s="172"/>
      <c r="W643" s="171"/>
      <c r="X643" s="172"/>
      <c r="Y643" s="171"/>
      <c r="Z643" s="172"/>
      <c r="AA643" s="171"/>
      <c r="AB643" s="172"/>
      <c r="AC643" s="171"/>
      <c r="AD643" s="172"/>
      <c r="AE643" s="156"/>
      <c r="AF643" s="170"/>
      <c r="AG643" s="172"/>
      <c r="AH643" s="172"/>
      <c r="AI643" s="172"/>
      <c r="AJ643" s="172"/>
      <c r="AK643" s="172"/>
      <c r="AL643" s="172"/>
      <c r="AM643" s="172"/>
      <c r="AN643" s="172"/>
      <c r="AO643" s="172"/>
      <c r="AP643" s="172"/>
      <c r="AQ643" s="172"/>
      <c r="AR643" s="172"/>
      <c r="AS643" s="172"/>
    </row>
    <row r="644" ht="15.75" customHeight="1">
      <c r="A644" s="156"/>
      <c r="B644" s="156"/>
      <c r="C644" s="170"/>
      <c r="D644" s="170"/>
      <c r="E644" s="171"/>
      <c r="F644" s="172"/>
      <c r="G644" s="171"/>
      <c r="H644" s="172"/>
      <c r="I644" s="171"/>
      <c r="J644" s="172"/>
      <c r="K644" s="171"/>
      <c r="L644" s="172"/>
      <c r="M644" s="171"/>
      <c r="N644" s="172"/>
      <c r="O644" s="171"/>
      <c r="P644" s="172"/>
      <c r="Q644" s="171"/>
      <c r="R644" s="172"/>
      <c r="S644" s="171"/>
      <c r="T644" s="172"/>
      <c r="U644" s="171"/>
      <c r="V644" s="172"/>
      <c r="W644" s="171"/>
      <c r="X644" s="172"/>
      <c r="Y644" s="171"/>
      <c r="Z644" s="172"/>
      <c r="AA644" s="171"/>
      <c r="AB644" s="172"/>
      <c r="AC644" s="171"/>
      <c r="AD644" s="172"/>
      <c r="AE644" s="156"/>
      <c r="AF644" s="170"/>
      <c r="AG644" s="172"/>
      <c r="AH644" s="172"/>
      <c r="AI644" s="172"/>
      <c r="AJ644" s="172"/>
      <c r="AK644" s="172"/>
      <c r="AL644" s="172"/>
      <c r="AM644" s="172"/>
      <c r="AN644" s="172"/>
      <c r="AO644" s="172"/>
      <c r="AP644" s="172"/>
      <c r="AQ644" s="172"/>
      <c r="AR644" s="172"/>
      <c r="AS644" s="172"/>
    </row>
    <row r="645" ht="15.75" customHeight="1">
      <c r="A645" s="156"/>
      <c r="B645" s="156"/>
      <c r="C645" s="170"/>
      <c r="D645" s="170"/>
      <c r="E645" s="171"/>
      <c r="F645" s="172"/>
      <c r="G645" s="171"/>
      <c r="H645" s="172"/>
      <c r="I645" s="171"/>
      <c r="J645" s="172"/>
      <c r="K645" s="171"/>
      <c r="L645" s="172"/>
      <c r="M645" s="171"/>
      <c r="N645" s="172"/>
      <c r="O645" s="171"/>
      <c r="P645" s="172"/>
      <c r="Q645" s="171"/>
      <c r="R645" s="172"/>
      <c r="S645" s="171"/>
      <c r="T645" s="172"/>
      <c r="U645" s="171"/>
      <c r="V645" s="172"/>
      <c r="W645" s="171"/>
      <c r="X645" s="172"/>
      <c r="Y645" s="171"/>
      <c r="Z645" s="172"/>
      <c r="AA645" s="171"/>
      <c r="AB645" s="172"/>
      <c r="AC645" s="171"/>
      <c r="AD645" s="172"/>
      <c r="AE645" s="156"/>
      <c r="AF645" s="170"/>
      <c r="AG645" s="172"/>
      <c r="AH645" s="172"/>
      <c r="AI645" s="172"/>
      <c r="AJ645" s="172"/>
      <c r="AK645" s="172"/>
      <c r="AL645" s="172"/>
      <c r="AM645" s="172"/>
      <c r="AN645" s="172"/>
      <c r="AO645" s="172"/>
      <c r="AP645" s="172"/>
      <c r="AQ645" s="172"/>
      <c r="AR645" s="172"/>
      <c r="AS645" s="172"/>
    </row>
    <row r="646" ht="15.75" customHeight="1">
      <c r="A646" s="156"/>
      <c r="B646" s="156"/>
      <c r="C646" s="170"/>
      <c r="D646" s="170"/>
      <c r="E646" s="171"/>
      <c r="F646" s="172"/>
      <c r="G646" s="171"/>
      <c r="H646" s="172"/>
      <c r="I646" s="171"/>
      <c r="J646" s="172"/>
      <c r="K646" s="171"/>
      <c r="L646" s="172"/>
      <c r="M646" s="171"/>
      <c r="N646" s="172"/>
      <c r="O646" s="171"/>
      <c r="P646" s="172"/>
      <c r="Q646" s="171"/>
      <c r="R646" s="172"/>
      <c r="S646" s="171"/>
      <c r="T646" s="172"/>
      <c r="U646" s="171"/>
      <c r="V646" s="172"/>
      <c r="W646" s="171"/>
      <c r="X646" s="172"/>
      <c r="Y646" s="171"/>
      <c r="Z646" s="172"/>
      <c r="AA646" s="171"/>
      <c r="AB646" s="172"/>
      <c r="AC646" s="171"/>
      <c r="AD646" s="172"/>
      <c r="AE646" s="156"/>
      <c r="AF646" s="170"/>
      <c r="AG646" s="172"/>
      <c r="AH646" s="172"/>
      <c r="AI646" s="172"/>
      <c r="AJ646" s="172"/>
      <c r="AK646" s="172"/>
      <c r="AL646" s="172"/>
      <c r="AM646" s="172"/>
      <c r="AN646" s="172"/>
      <c r="AO646" s="172"/>
      <c r="AP646" s="172"/>
      <c r="AQ646" s="172"/>
      <c r="AR646" s="172"/>
      <c r="AS646" s="172"/>
    </row>
    <row r="647" ht="15.75" customHeight="1">
      <c r="A647" s="156"/>
      <c r="B647" s="156"/>
      <c r="C647" s="170"/>
      <c r="D647" s="170"/>
      <c r="E647" s="171"/>
      <c r="F647" s="172"/>
      <c r="G647" s="171"/>
      <c r="H647" s="172"/>
      <c r="I647" s="171"/>
      <c r="J647" s="172"/>
      <c r="K647" s="171"/>
      <c r="L647" s="172"/>
      <c r="M647" s="171"/>
      <c r="N647" s="172"/>
      <c r="O647" s="171"/>
      <c r="P647" s="172"/>
      <c r="Q647" s="171"/>
      <c r="R647" s="172"/>
      <c r="S647" s="171"/>
      <c r="T647" s="172"/>
      <c r="U647" s="171"/>
      <c r="V647" s="172"/>
      <c r="W647" s="171"/>
      <c r="X647" s="172"/>
      <c r="Y647" s="171"/>
      <c r="Z647" s="172"/>
      <c r="AA647" s="171"/>
      <c r="AB647" s="172"/>
      <c r="AC647" s="171"/>
      <c r="AD647" s="172"/>
      <c r="AE647" s="156"/>
      <c r="AF647" s="170"/>
      <c r="AG647" s="172"/>
      <c r="AH647" s="172"/>
      <c r="AI647" s="172"/>
      <c r="AJ647" s="172"/>
      <c r="AK647" s="172"/>
      <c r="AL647" s="172"/>
      <c r="AM647" s="172"/>
      <c r="AN647" s="172"/>
      <c r="AO647" s="172"/>
      <c r="AP647" s="172"/>
      <c r="AQ647" s="172"/>
      <c r="AR647" s="172"/>
      <c r="AS647" s="172"/>
    </row>
    <row r="648" ht="15.75" customHeight="1">
      <c r="A648" s="156"/>
      <c r="B648" s="156"/>
      <c r="C648" s="170"/>
      <c r="D648" s="170"/>
      <c r="E648" s="171"/>
      <c r="F648" s="172"/>
      <c r="G648" s="171"/>
      <c r="H648" s="172"/>
      <c r="I648" s="171"/>
      <c r="J648" s="172"/>
      <c r="K648" s="171"/>
      <c r="L648" s="172"/>
      <c r="M648" s="171"/>
      <c r="N648" s="172"/>
      <c r="O648" s="171"/>
      <c r="P648" s="172"/>
      <c r="Q648" s="171"/>
      <c r="R648" s="172"/>
      <c r="S648" s="171"/>
      <c r="T648" s="172"/>
      <c r="U648" s="171"/>
      <c r="V648" s="172"/>
      <c r="W648" s="171"/>
      <c r="X648" s="172"/>
      <c r="Y648" s="171"/>
      <c r="Z648" s="172"/>
      <c r="AA648" s="171"/>
      <c r="AB648" s="172"/>
      <c r="AC648" s="171"/>
      <c r="AD648" s="172"/>
      <c r="AE648" s="156"/>
      <c r="AF648" s="170"/>
      <c r="AG648" s="172"/>
      <c r="AH648" s="172"/>
      <c r="AI648" s="172"/>
      <c r="AJ648" s="172"/>
      <c r="AK648" s="172"/>
      <c r="AL648" s="172"/>
      <c r="AM648" s="172"/>
      <c r="AN648" s="172"/>
      <c r="AO648" s="172"/>
      <c r="AP648" s="172"/>
      <c r="AQ648" s="172"/>
      <c r="AR648" s="172"/>
      <c r="AS648" s="172"/>
    </row>
    <row r="649" ht="15.75" customHeight="1">
      <c r="A649" s="156"/>
      <c r="B649" s="156"/>
      <c r="C649" s="170"/>
      <c r="D649" s="170"/>
      <c r="E649" s="171"/>
      <c r="F649" s="172"/>
      <c r="G649" s="171"/>
      <c r="H649" s="172"/>
      <c r="I649" s="171"/>
      <c r="J649" s="172"/>
      <c r="K649" s="171"/>
      <c r="L649" s="172"/>
      <c r="M649" s="171"/>
      <c r="N649" s="172"/>
      <c r="O649" s="171"/>
      <c r="P649" s="172"/>
      <c r="Q649" s="171"/>
      <c r="R649" s="172"/>
      <c r="S649" s="171"/>
      <c r="T649" s="172"/>
      <c r="U649" s="171"/>
      <c r="V649" s="172"/>
      <c r="W649" s="171"/>
      <c r="X649" s="172"/>
      <c r="Y649" s="171"/>
      <c r="Z649" s="172"/>
      <c r="AA649" s="171"/>
      <c r="AB649" s="172"/>
      <c r="AC649" s="171"/>
      <c r="AD649" s="172"/>
      <c r="AE649" s="156"/>
      <c r="AF649" s="170"/>
      <c r="AG649" s="172"/>
      <c r="AH649" s="172"/>
      <c r="AI649" s="172"/>
      <c r="AJ649" s="172"/>
      <c r="AK649" s="172"/>
      <c r="AL649" s="172"/>
      <c r="AM649" s="172"/>
      <c r="AN649" s="172"/>
      <c r="AO649" s="172"/>
      <c r="AP649" s="172"/>
      <c r="AQ649" s="172"/>
      <c r="AR649" s="172"/>
      <c r="AS649" s="172"/>
    </row>
    <row r="650" ht="15.75" customHeight="1">
      <c r="A650" s="156"/>
      <c r="B650" s="156"/>
      <c r="C650" s="170"/>
      <c r="D650" s="170"/>
      <c r="E650" s="171"/>
      <c r="F650" s="172"/>
      <c r="G650" s="171"/>
      <c r="H650" s="172"/>
      <c r="I650" s="171"/>
      <c r="J650" s="172"/>
      <c r="K650" s="171"/>
      <c r="L650" s="172"/>
      <c r="M650" s="171"/>
      <c r="N650" s="172"/>
      <c r="O650" s="171"/>
      <c r="P650" s="172"/>
      <c r="Q650" s="171"/>
      <c r="R650" s="172"/>
      <c r="S650" s="171"/>
      <c r="T650" s="172"/>
      <c r="U650" s="171"/>
      <c r="V650" s="172"/>
      <c r="W650" s="171"/>
      <c r="X650" s="172"/>
      <c r="Y650" s="171"/>
      <c r="Z650" s="172"/>
      <c r="AA650" s="171"/>
      <c r="AB650" s="172"/>
      <c r="AC650" s="171"/>
      <c r="AD650" s="172"/>
      <c r="AE650" s="156"/>
      <c r="AF650" s="170"/>
      <c r="AG650" s="172"/>
      <c r="AH650" s="172"/>
      <c r="AI650" s="172"/>
      <c r="AJ650" s="172"/>
      <c r="AK650" s="172"/>
      <c r="AL650" s="172"/>
      <c r="AM650" s="172"/>
      <c r="AN650" s="172"/>
      <c r="AO650" s="172"/>
      <c r="AP650" s="172"/>
      <c r="AQ650" s="172"/>
      <c r="AR650" s="172"/>
      <c r="AS650" s="172"/>
    </row>
    <row r="651" ht="15.75" customHeight="1">
      <c r="A651" s="156"/>
      <c r="B651" s="156"/>
      <c r="C651" s="170"/>
      <c r="D651" s="170"/>
      <c r="E651" s="171"/>
      <c r="F651" s="172"/>
      <c r="G651" s="171"/>
      <c r="H651" s="172"/>
      <c r="I651" s="171"/>
      <c r="J651" s="172"/>
      <c r="K651" s="171"/>
      <c r="L651" s="172"/>
      <c r="M651" s="171"/>
      <c r="N651" s="172"/>
      <c r="O651" s="171"/>
      <c r="P651" s="172"/>
      <c r="Q651" s="171"/>
      <c r="R651" s="172"/>
      <c r="S651" s="171"/>
      <c r="T651" s="172"/>
      <c r="U651" s="171"/>
      <c r="V651" s="172"/>
      <c r="W651" s="171"/>
      <c r="X651" s="172"/>
      <c r="Y651" s="171"/>
      <c r="Z651" s="172"/>
      <c r="AA651" s="171"/>
      <c r="AB651" s="172"/>
      <c r="AC651" s="171"/>
      <c r="AD651" s="172"/>
      <c r="AE651" s="156"/>
      <c r="AF651" s="170"/>
      <c r="AG651" s="172"/>
      <c r="AH651" s="172"/>
      <c r="AI651" s="172"/>
      <c r="AJ651" s="172"/>
      <c r="AK651" s="172"/>
      <c r="AL651" s="172"/>
      <c r="AM651" s="172"/>
      <c r="AN651" s="172"/>
      <c r="AO651" s="172"/>
      <c r="AP651" s="172"/>
      <c r="AQ651" s="172"/>
      <c r="AR651" s="172"/>
      <c r="AS651" s="172"/>
    </row>
    <row r="652" ht="15.75" customHeight="1">
      <c r="A652" s="156"/>
      <c r="B652" s="156"/>
      <c r="C652" s="170"/>
      <c r="D652" s="170"/>
      <c r="E652" s="171"/>
      <c r="F652" s="172"/>
      <c r="G652" s="171"/>
      <c r="H652" s="172"/>
      <c r="I652" s="171"/>
      <c r="J652" s="172"/>
      <c r="K652" s="171"/>
      <c r="L652" s="172"/>
      <c r="M652" s="171"/>
      <c r="N652" s="172"/>
      <c r="O652" s="171"/>
      <c r="P652" s="172"/>
      <c r="Q652" s="171"/>
      <c r="R652" s="172"/>
      <c r="S652" s="171"/>
      <c r="T652" s="172"/>
      <c r="U652" s="171"/>
      <c r="V652" s="172"/>
      <c r="W652" s="171"/>
      <c r="X652" s="172"/>
      <c r="Y652" s="171"/>
      <c r="Z652" s="172"/>
      <c r="AA652" s="171"/>
      <c r="AB652" s="172"/>
      <c r="AC652" s="171"/>
      <c r="AD652" s="172"/>
      <c r="AE652" s="156"/>
      <c r="AF652" s="170"/>
      <c r="AG652" s="172"/>
      <c r="AH652" s="172"/>
      <c r="AI652" s="172"/>
      <c r="AJ652" s="172"/>
      <c r="AK652" s="172"/>
      <c r="AL652" s="172"/>
      <c r="AM652" s="172"/>
      <c r="AN652" s="172"/>
      <c r="AO652" s="172"/>
      <c r="AP652" s="172"/>
      <c r="AQ652" s="172"/>
      <c r="AR652" s="172"/>
      <c r="AS652" s="172"/>
    </row>
    <row r="653" ht="15.75" customHeight="1">
      <c r="A653" s="156"/>
      <c r="B653" s="156"/>
      <c r="C653" s="170"/>
      <c r="D653" s="170"/>
      <c r="E653" s="171"/>
      <c r="F653" s="172"/>
      <c r="G653" s="171"/>
      <c r="H653" s="172"/>
      <c r="I653" s="171"/>
      <c r="J653" s="172"/>
      <c r="K653" s="171"/>
      <c r="L653" s="172"/>
      <c r="M653" s="171"/>
      <c r="N653" s="172"/>
      <c r="O653" s="171"/>
      <c r="P653" s="172"/>
      <c r="Q653" s="171"/>
      <c r="R653" s="172"/>
      <c r="S653" s="171"/>
      <c r="T653" s="172"/>
      <c r="U653" s="171"/>
      <c r="V653" s="172"/>
      <c r="W653" s="171"/>
      <c r="X653" s="172"/>
      <c r="Y653" s="171"/>
      <c r="Z653" s="172"/>
      <c r="AA653" s="171"/>
      <c r="AB653" s="172"/>
      <c r="AC653" s="171"/>
      <c r="AD653" s="172"/>
      <c r="AE653" s="156"/>
      <c r="AF653" s="170"/>
      <c r="AG653" s="172"/>
      <c r="AH653" s="172"/>
      <c r="AI653" s="172"/>
      <c r="AJ653" s="172"/>
      <c r="AK653" s="172"/>
      <c r="AL653" s="172"/>
      <c r="AM653" s="172"/>
      <c r="AN653" s="172"/>
      <c r="AO653" s="172"/>
      <c r="AP653" s="172"/>
      <c r="AQ653" s="172"/>
      <c r="AR653" s="172"/>
      <c r="AS653" s="172"/>
    </row>
    <row r="654" ht="15.75" customHeight="1">
      <c r="A654" s="156"/>
      <c r="B654" s="156"/>
      <c r="C654" s="170"/>
      <c r="D654" s="170"/>
      <c r="E654" s="171"/>
      <c r="F654" s="172"/>
      <c r="G654" s="171"/>
      <c r="H654" s="172"/>
      <c r="I654" s="171"/>
      <c r="J654" s="172"/>
      <c r="K654" s="171"/>
      <c r="L654" s="172"/>
      <c r="M654" s="171"/>
      <c r="N654" s="172"/>
      <c r="O654" s="171"/>
      <c r="P654" s="172"/>
      <c r="Q654" s="171"/>
      <c r="R654" s="172"/>
      <c r="S654" s="171"/>
      <c r="T654" s="172"/>
      <c r="U654" s="171"/>
      <c r="V654" s="172"/>
      <c r="W654" s="171"/>
      <c r="X654" s="172"/>
      <c r="Y654" s="171"/>
      <c r="Z654" s="172"/>
      <c r="AA654" s="171"/>
      <c r="AB654" s="172"/>
      <c r="AC654" s="171"/>
      <c r="AD654" s="172"/>
      <c r="AE654" s="156"/>
      <c r="AF654" s="170"/>
      <c r="AG654" s="172"/>
      <c r="AH654" s="172"/>
      <c r="AI654" s="172"/>
      <c r="AJ654" s="172"/>
      <c r="AK654" s="172"/>
      <c r="AL654" s="172"/>
      <c r="AM654" s="172"/>
      <c r="AN654" s="172"/>
      <c r="AO654" s="172"/>
      <c r="AP654" s="172"/>
      <c r="AQ654" s="172"/>
      <c r="AR654" s="172"/>
      <c r="AS654" s="172"/>
    </row>
    <row r="655" ht="15.75" customHeight="1">
      <c r="A655" s="156"/>
      <c r="B655" s="156"/>
      <c r="C655" s="170"/>
      <c r="D655" s="170"/>
      <c r="E655" s="171"/>
      <c r="F655" s="172"/>
      <c r="G655" s="171"/>
      <c r="H655" s="172"/>
      <c r="I655" s="171"/>
      <c r="J655" s="172"/>
      <c r="K655" s="171"/>
      <c r="L655" s="172"/>
      <c r="M655" s="171"/>
      <c r="N655" s="172"/>
      <c r="O655" s="171"/>
      <c r="P655" s="172"/>
      <c r="Q655" s="171"/>
      <c r="R655" s="172"/>
      <c r="S655" s="171"/>
      <c r="T655" s="172"/>
      <c r="U655" s="171"/>
      <c r="V655" s="172"/>
      <c r="W655" s="171"/>
      <c r="X655" s="172"/>
      <c r="Y655" s="171"/>
      <c r="Z655" s="172"/>
      <c r="AA655" s="171"/>
      <c r="AB655" s="172"/>
      <c r="AC655" s="171"/>
      <c r="AD655" s="172"/>
      <c r="AE655" s="156"/>
      <c r="AF655" s="170"/>
      <c r="AG655" s="172"/>
      <c r="AH655" s="172"/>
      <c r="AI655" s="172"/>
      <c r="AJ655" s="172"/>
      <c r="AK655" s="172"/>
      <c r="AL655" s="172"/>
      <c r="AM655" s="172"/>
      <c r="AN655" s="172"/>
      <c r="AO655" s="172"/>
      <c r="AP655" s="172"/>
      <c r="AQ655" s="172"/>
      <c r="AR655" s="172"/>
      <c r="AS655" s="172"/>
    </row>
    <row r="656" ht="15.75" customHeight="1">
      <c r="A656" s="156"/>
      <c r="B656" s="156"/>
      <c r="C656" s="170"/>
      <c r="D656" s="170"/>
      <c r="E656" s="171"/>
      <c r="F656" s="172"/>
      <c r="G656" s="171"/>
      <c r="H656" s="172"/>
      <c r="I656" s="171"/>
      <c r="J656" s="172"/>
      <c r="K656" s="171"/>
      <c r="L656" s="172"/>
      <c r="M656" s="171"/>
      <c r="N656" s="172"/>
      <c r="O656" s="171"/>
      <c r="P656" s="172"/>
      <c r="Q656" s="171"/>
      <c r="R656" s="172"/>
      <c r="S656" s="171"/>
      <c r="T656" s="172"/>
      <c r="U656" s="171"/>
      <c r="V656" s="172"/>
      <c r="W656" s="171"/>
      <c r="X656" s="172"/>
      <c r="Y656" s="171"/>
      <c r="Z656" s="172"/>
      <c r="AA656" s="171"/>
      <c r="AB656" s="172"/>
      <c r="AC656" s="171"/>
      <c r="AD656" s="172"/>
      <c r="AE656" s="156"/>
      <c r="AF656" s="170"/>
      <c r="AG656" s="172"/>
      <c r="AH656" s="172"/>
      <c r="AI656" s="172"/>
      <c r="AJ656" s="172"/>
      <c r="AK656" s="172"/>
      <c r="AL656" s="172"/>
      <c r="AM656" s="172"/>
      <c r="AN656" s="172"/>
      <c r="AO656" s="172"/>
      <c r="AP656" s="172"/>
      <c r="AQ656" s="172"/>
      <c r="AR656" s="172"/>
      <c r="AS656" s="172"/>
    </row>
    <row r="657" ht="15.75" customHeight="1">
      <c r="A657" s="156"/>
      <c r="B657" s="156"/>
      <c r="C657" s="170"/>
      <c r="D657" s="170"/>
      <c r="E657" s="171"/>
      <c r="F657" s="172"/>
      <c r="G657" s="171"/>
      <c r="H657" s="172"/>
      <c r="I657" s="171"/>
      <c r="J657" s="172"/>
      <c r="K657" s="171"/>
      <c r="L657" s="172"/>
      <c r="M657" s="171"/>
      <c r="N657" s="172"/>
      <c r="O657" s="171"/>
      <c r="P657" s="172"/>
      <c r="Q657" s="171"/>
      <c r="R657" s="172"/>
      <c r="S657" s="171"/>
      <c r="T657" s="172"/>
      <c r="U657" s="171"/>
      <c r="V657" s="172"/>
      <c r="W657" s="171"/>
      <c r="X657" s="172"/>
      <c r="Y657" s="171"/>
      <c r="Z657" s="172"/>
      <c r="AA657" s="171"/>
      <c r="AB657" s="172"/>
      <c r="AC657" s="171"/>
      <c r="AD657" s="172"/>
      <c r="AE657" s="156"/>
      <c r="AF657" s="170"/>
      <c r="AG657" s="172"/>
      <c r="AH657" s="172"/>
      <c r="AI657" s="172"/>
      <c r="AJ657" s="172"/>
      <c r="AK657" s="172"/>
      <c r="AL657" s="172"/>
      <c r="AM657" s="172"/>
      <c r="AN657" s="172"/>
      <c r="AO657" s="172"/>
      <c r="AP657" s="172"/>
      <c r="AQ657" s="172"/>
      <c r="AR657" s="172"/>
      <c r="AS657" s="172"/>
    </row>
    <row r="658" ht="15.75" customHeight="1">
      <c r="A658" s="156"/>
      <c r="B658" s="156"/>
      <c r="C658" s="170"/>
      <c r="D658" s="170"/>
      <c r="E658" s="171"/>
      <c r="F658" s="172"/>
      <c r="G658" s="171"/>
      <c r="H658" s="172"/>
      <c r="I658" s="171"/>
      <c r="J658" s="172"/>
      <c r="K658" s="171"/>
      <c r="L658" s="172"/>
      <c r="M658" s="171"/>
      <c r="N658" s="172"/>
      <c r="O658" s="171"/>
      <c r="P658" s="172"/>
      <c r="Q658" s="171"/>
      <c r="R658" s="172"/>
      <c r="S658" s="171"/>
      <c r="T658" s="172"/>
      <c r="U658" s="171"/>
      <c r="V658" s="172"/>
      <c r="W658" s="171"/>
      <c r="X658" s="172"/>
      <c r="Y658" s="171"/>
      <c r="Z658" s="172"/>
      <c r="AA658" s="171"/>
      <c r="AB658" s="172"/>
      <c r="AC658" s="171"/>
      <c r="AD658" s="172"/>
      <c r="AE658" s="156"/>
      <c r="AF658" s="170"/>
      <c r="AG658" s="172"/>
      <c r="AH658" s="172"/>
      <c r="AI658" s="172"/>
      <c r="AJ658" s="172"/>
      <c r="AK658" s="172"/>
      <c r="AL658" s="172"/>
      <c r="AM658" s="172"/>
      <c r="AN658" s="172"/>
      <c r="AO658" s="172"/>
      <c r="AP658" s="172"/>
      <c r="AQ658" s="172"/>
      <c r="AR658" s="172"/>
      <c r="AS658" s="172"/>
    </row>
    <row r="659" ht="15.75" customHeight="1">
      <c r="A659" s="156"/>
      <c r="B659" s="156"/>
      <c r="C659" s="170"/>
      <c r="D659" s="170"/>
      <c r="E659" s="171"/>
      <c r="F659" s="172"/>
      <c r="G659" s="171"/>
      <c r="H659" s="172"/>
      <c r="I659" s="171"/>
      <c r="J659" s="172"/>
      <c r="K659" s="171"/>
      <c r="L659" s="172"/>
      <c r="M659" s="171"/>
      <c r="N659" s="172"/>
      <c r="O659" s="171"/>
      <c r="P659" s="172"/>
      <c r="Q659" s="171"/>
      <c r="R659" s="172"/>
      <c r="S659" s="171"/>
      <c r="T659" s="172"/>
      <c r="U659" s="171"/>
      <c r="V659" s="172"/>
      <c r="W659" s="171"/>
      <c r="X659" s="172"/>
      <c r="Y659" s="171"/>
      <c r="Z659" s="172"/>
      <c r="AA659" s="171"/>
      <c r="AB659" s="172"/>
      <c r="AC659" s="171"/>
      <c r="AD659" s="172"/>
      <c r="AE659" s="156"/>
      <c r="AF659" s="170"/>
      <c r="AG659" s="172"/>
      <c r="AH659" s="172"/>
      <c r="AI659" s="172"/>
      <c r="AJ659" s="172"/>
      <c r="AK659" s="172"/>
      <c r="AL659" s="172"/>
      <c r="AM659" s="172"/>
      <c r="AN659" s="172"/>
      <c r="AO659" s="172"/>
      <c r="AP659" s="172"/>
      <c r="AQ659" s="172"/>
      <c r="AR659" s="172"/>
      <c r="AS659" s="172"/>
    </row>
    <row r="660" ht="15.75" customHeight="1">
      <c r="A660" s="156"/>
      <c r="B660" s="156"/>
      <c r="C660" s="170"/>
      <c r="D660" s="170"/>
      <c r="E660" s="171"/>
      <c r="F660" s="172"/>
      <c r="G660" s="171"/>
      <c r="H660" s="172"/>
      <c r="I660" s="171"/>
      <c r="J660" s="172"/>
      <c r="K660" s="171"/>
      <c r="L660" s="172"/>
      <c r="M660" s="171"/>
      <c r="N660" s="172"/>
      <c r="O660" s="171"/>
      <c r="P660" s="172"/>
      <c r="Q660" s="171"/>
      <c r="R660" s="172"/>
      <c r="S660" s="171"/>
      <c r="T660" s="172"/>
      <c r="U660" s="171"/>
      <c r="V660" s="172"/>
      <c r="W660" s="171"/>
      <c r="X660" s="172"/>
      <c r="Y660" s="171"/>
      <c r="Z660" s="172"/>
      <c r="AA660" s="171"/>
      <c r="AB660" s="172"/>
      <c r="AC660" s="171"/>
      <c r="AD660" s="172"/>
      <c r="AE660" s="156"/>
      <c r="AF660" s="170"/>
      <c r="AG660" s="172"/>
      <c r="AH660" s="172"/>
      <c r="AI660" s="172"/>
      <c r="AJ660" s="172"/>
      <c r="AK660" s="172"/>
      <c r="AL660" s="172"/>
      <c r="AM660" s="172"/>
      <c r="AN660" s="172"/>
      <c r="AO660" s="172"/>
      <c r="AP660" s="172"/>
      <c r="AQ660" s="172"/>
      <c r="AR660" s="172"/>
      <c r="AS660" s="172"/>
    </row>
    <row r="661" ht="15.75" customHeight="1">
      <c r="A661" s="156"/>
      <c r="B661" s="156"/>
      <c r="C661" s="170"/>
      <c r="D661" s="170"/>
      <c r="E661" s="171"/>
      <c r="F661" s="172"/>
      <c r="G661" s="171"/>
      <c r="H661" s="172"/>
      <c r="I661" s="171"/>
      <c r="J661" s="172"/>
      <c r="K661" s="171"/>
      <c r="L661" s="172"/>
      <c r="M661" s="171"/>
      <c r="N661" s="172"/>
      <c r="O661" s="171"/>
      <c r="P661" s="172"/>
      <c r="Q661" s="171"/>
      <c r="R661" s="172"/>
      <c r="S661" s="171"/>
      <c r="T661" s="172"/>
      <c r="U661" s="171"/>
      <c r="V661" s="172"/>
      <c r="W661" s="171"/>
      <c r="X661" s="172"/>
      <c r="Y661" s="171"/>
      <c r="Z661" s="172"/>
      <c r="AA661" s="171"/>
      <c r="AB661" s="172"/>
      <c r="AC661" s="171"/>
      <c r="AD661" s="172"/>
      <c r="AE661" s="156"/>
      <c r="AF661" s="170"/>
      <c r="AG661" s="172"/>
      <c r="AH661" s="172"/>
      <c r="AI661" s="172"/>
      <c r="AJ661" s="172"/>
      <c r="AK661" s="172"/>
      <c r="AL661" s="172"/>
      <c r="AM661" s="172"/>
      <c r="AN661" s="172"/>
      <c r="AO661" s="172"/>
      <c r="AP661" s="172"/>
      <c r="AQ661" s="172"/>
      <c r="AR661" s="172"/>
      <c r="AS661" s="172"/>
    </row>
    <row r="662" ht="15.75" customHeight="1">
      <c r="A662" s="156"/>
      <c r="B662" s="156"/>
      <c r="C662" s="170"/>
      <c r="D662" s="170"/>
      <c r="E662" s="171"/>
      <c r="F662" s="172"/>
      <c r="G662" s="171"/>
      <c r="H662" s="172"/>
      <c r="I662" s="171"/>
      <c r="J662" s="172"/>
      <c r="K662" s="171"/>
      <c r="L662" s="172"/>
      <c r="M662" s="171"/>
      <c r="N662" s="172"/>
      <c r="O662" s="171"/>
      <c r="P662" s="172"/>
      <c r="Q662" s="171"/>
      <c r="R662" s="172"/>
      <c r="S662" s="171"/>
      <c r="T662" s="172"/>
      <c r="U662" s="171"/>
      <c r="V662" s="172"/>
      <c r="W662" s="171"/>
      <c r="X662" s="172"/>
      <c r="Y662" s="171"/>
      <c r="Z662" s="172"/>
      <c r="AA662" s="171"/>
      <c r="AB662" s="172"/>
      <c r="AC662" s="171"/>
      <c r="AD662" s="172"/>
      <c r="AE662" s="156"/>
      <c r="AF662" s="170"/>
      <c r="AG662" s="172"/>
      <c r="AH662" s="172"/>
      <c r="AI662" s="172"/>
      <c r="AJ662" s="172"/>
      <c r="AK662" s="172"/>
      <c r="AL662" s="172"/>
      <c r="AM662" s="172"/>
      <c r="AN662" s="172"/>
      <c r="AO662" s="172"/>
      <c r="AP662" s="172"/>
      <c r="AQ662" s="172"/>
      <c r="AR662" s="172"/>
      <c r="AS662" s="172"/>
    </row>
    <row r="663" ht="15.75" customHeight="1">
      <c r="A663" s="156"/>
      <c r="B663" s="156"/>
      <c r="C663" s="170"/>
      <c r="D663" s="170"/>
      <c r="E663" s="171"/>
      <c r="F663" s="172"/>
      <c r="G663" s="171"/>
      <c r="H663" s="172"/>
      <c r="I663" s="171"/>
      <c r="J663" s="172"/>
      <c r="K663" s="171"/>
      <c r="L663" s="172"/>
      <c r="M663" s="171"/>
      <c r="N663" s="172"/>
      <c r="O663" s="171"/>
      <c r="P663" s="172"/>
      <c r="Q663" s="171"/>
      <c r="R663" s="172"/>
      <c r="S663" s="171"/>
      <c r="T663" s="172"/>
      <c r="U663" s="171"/>
      <c r="V663" s="172"/>
      <c r="W663" s="171"/>
      <c r="X663" s="172"/>
      <c r="Y663" s="171"/>
      <c r="Z663" s="172"/>
      <c r="AA663" s="171"/>
      <c r="AB663" s="172"/>
      <c r="AC663" s="171"/>
      <c r="AD663" s="172"/>
      <c r="AE663" s="156"/>
      <c r="AF663" s="170"/>
      <c r="AG663" s="172"/>
      <c r="AH663" s="172"/>
      <c r="AI663" s="172"/>
      <c r="AJ663" s="172"/>
      <c r="AK663" s="172"/>
      <c r="AL663" s="172"/>
      <c r="AM663" s="172"/>
      <c r="AN663" s="172"/>
      <c r="AO663" s="172"/>
      <c r="AP663" s="172"/>
      <c r="AQ663" s="172"/>
      <c r="AR663" s="172"/>
      <c r="AS663" s="172"/>
    </row>
    <row r="664" ht="15.75" customHeight="1">
      <c r="A664" s="156"/>
      <c r="B664" s="156"/>
      <c r="C664" s="170"/>
      <c r="D664" s="170"/>
      <c r="E664" s="171"/>
      <c r="F664" s="172"/>
      <c r="G664" s="171"/>
      <c r="H664" s="172"/>
      <c r="I664" s="171"/>
      <c r="J664" s="172"/>
      <c r="K664" s="171"/>
      <c r="L664" s="172"/>
      <c r="M664" s="171"/>
      <c r="N664" s="172"/>
      <c r="O664" s="171"/>
      <c r="P664" s="172"/>
      <c r="Q664" s="171"/>
      <c r="R664" s="172"/>
      <c r="S664" s="171"/>
      <c r="T664" s="172"/>
      <c r="U664" s="171"/>
      <c r="V664" s="172"/>
      <c r="W664" s="171"/>
      <c r="X664" s="172"/>
      <c r="Y664" s="171"/>
      <c r="Z664" s="172"/>
      <c r="AA664" s="171"/>
      <c r="AB664" s="172"/>
      <c r="AC664" s="171"/>
      <c r="AD664" s="172"/>
      <c r="AE664" s="156"/>
      <c r="AF664" s="170"/>
      <c r="AG664" s="172"/>
      <c r="AH664" s="172"/>
      <c r="AI664" s="172"/>
      <c r="AJ664" s="172"/>
      <c r="AK664" s="172"/>
      <c r="AL664" s="172"/>
      <c r="AM664" s="172"/>
      <c r="AN664" s="172"/>
      <c r="AO664" s="172"/>
      <c r="AP664" s="172"/>
      <c r="AQ664" s="172"/>
      <c r="AR664" s="172"/>
      <c r="AS664" s="172"/>
    </row>
    <row r="665" ht="15.75" customHeight="1">
      <c r="A665" s="156"/>
      <c r="B665" s="156"/>
      <c r="C665" s="170"/>
      <c r="D665" s="170"/>
      <c r="E665" s="171"/>
      <c r="F665" s="172"/>
      <c r="G665" s="171"/>
      <c r="H665" s="172"/>
      <c r="I665" s="171"/>
      <c r="J665" s="172"/>
      <c r="K665" s="171"/>
      <c r="L665" s="172"/>
      <c r="M665" s="171"/>
      <c r="N665" s="172"/>
      <c r="O665" s="171"/>
      <c r="P665" s="172"/>
      <c r="Q665" s="171"/>
      <c r="R665" s="172"/>
      <c r="S665" s="171"/>
      <c r="T665" s="172"/>
      <c r="U665" s="171"/>
      <c r="V665" s="172"/>
      <c r="W665" s="171"/>
      <c r="X665" s="172"/>
      <c r="Y665" s="171"/>
      <c r="Z665" s="172"/>
      <c r="AA665" s="171"/>
      <c r="AB665" s="172"/>
      <c r="AC665" s="171"/>
      <c r="AD665" s="172"/>
      <c r="AE665" s="156"/>
      <c r="AF665" s="170"/>
      <c r="AG665" s="172"/>
      <c r="AH665" s="172"/>
      <c r="AI665" s="172"/>
      <c r="AJ665" s="172"/>
      <c r="AK665" s="172"/>
      <c r="AL665" s="172"/>
      <c r="AM665" s="172"/>
      <c r="AN665" s="172"/>
      <c r="AO665" s="172"/>
      <c r="AP665" s="172"/>
      <c r="AQ665" s="172"/>
      <c r="AR665" s="172"/>
      <c r="AS665" s="172"/>
    </row>
    <row r="666" ht="15.75" customHeight="1">
      <c r="A666" s="156"/>
      <c r="B666" s="156"/>
      <c r="C666" s="170"/>
      <c r="D666" s="170"/>
      <c r="E666" s="171"/>
      <c r="F666" s="172"/>
      <c r="G666" s="171"/>
      <c r="H666" s="172"/>
      <c r="I666" s="171"/>
      <c r="J666" s="172"/>
      <c r="K666" s="171"/>
      <c r="L666" s="172"/>
      <c r="M666" s="171"/>
      <c r="N666" s="172"/>
      <c r="O666" s="171"/>
      <c r="P666" s="172"/>
      <c r="Q666" s="171"/>
      <c r="R666" s="172"/>
      <c r="S666" s="171"/>
      <c r="T666" s="172"/>
      <c r="U666" s="171"/>
      <c r="V666" s="172"/>
      <c r="W666" s="171"/>
      <c r="X666" s="172"/>
      <c r="Y666" s="171"/>
      <c r="Z666" s="172"/>
      <c r="AA666" s="171"/>
      <c r="AB666" s="172"/>
      <c r="AC666" s="171"/>
      <c r="AD666" s="172"/>
      <c r="AE666" s="156"/>
      <c r="AF666" s="170"/>
      <c r="AG666" s="172"/>
      <c r="AH666" s="172"/>
      <c r="AI666" s="172"/>
      <c r="AJ666" s="172"/>
      <c r="AK666" s="172"/>
      <c r="AL666" s="172"/>
      <c r="AM666" s="172"/>
      <c r="AN666" s="172"/>
      <c r="AO666" s="172"/>
      <c r="AP666" s="172"/>
      <c r="AQ666" s="172"/>
      <c r="AR666" s="172"/>
      <c r="AS666" s="172"/>
    </row>
    <row r="667" ht="15.75" customHeight="1">
      <c r="A667" s="156"/>
      <c r="B667" s="156"/>
      <c r="C667" s="170"/>
      <c r="D667" s="170"/>
      <c r="E667" s="171"/>
      <c r="F667" s="172"/>
      <c r="G667" s="171"/>
      <c r="H667" s="172"/>
      <c r="I667" s="171"/>
      <c r="J667" s="172"/>
      <c r="K667" s="171"/>
      <c r="L667" s="172"/>
      <c r="M667" s="171"/>
      <c r="N667" s="172"/>
      <c r="O667" s="171"/>
      <c r="P667" s="172"/>
      <c r="Q667" s="171"/>
      <c r="R667" s="172"/>
      <c r="S667" s="171"/>
      <c r="T667" s="172"/>
      <c r="U667" s="171"/>
      <c r="V667" s="172"/>
      <c r="W667" s="171"/>
      <c r="X667" s="172"/>
      <c r="Y667" s="171"/>
      <c r="Z667" s="172"/>
      <c r="AA667" s="171"/>
      <c r="AB667" s="172"/>
      <c r="AC667" s="171"/>
      <c r="AD667" s="172"/>
      <c r="AE667" s="156"/>
      <c r="AF667" s="170"/>
      <c r="AG667" s="172"/>
      <c r="AH667" s="172"/>
      <c r="AI667" s="172"/>
      <c r="AJ667" s="172"/>
      <c r="AK667" s="172"/>
      <c r="AL667" s="172"/>
      <c r="AM667" s="172"/>
      <c r="AN667" s="172"/>
      <c r="AO667" s="172"/>
      <c r="AP667" s="172"/>
      <c r="AQ667" s="172"/>
      <c r="AR667" s="172"/>
      <c r="AS667" s="172"/>
    </row>
    <row r="668" ht="15.75" customHeight="1">
      <c r="A668" s="156"/>
      <c r="B668" s="156"/>
      <c r="C668" s="170"/>
      <c r="D668" s="170"/>
      <c r="E668" s="171"/>
      <c r="F668" s="172"/>
      <c r="G668" s="171"/>
      <c r="H668" s="172"/>
      <c r="I668" s="171"/>
      <c r="J668" s="172"/>
      <c r="K668" s="171"/>
      <c r="L668" s="172"/>
      <c r="M668" s="171"/>
      <c r="N668" s="172"/>
      <c r="O668" s="171"/>
      <c r="P668" s="172"/>
      <c r="Q668" s="171"/>
      <c r="R668" s="172"/>
      <c r="S668" s="171"/>
      <c r="T668" s="172"/>
      <c r="U668" s="171"/>
      <c r="V668" s="172"/>
      <c r="W668" s="171"/>
      <c r="X668" s="172"/>
      <c r="Y668" s="171"/>
      <c r="Z668" s="172"/>
      <c r="AA668" s="171"/>
      <c r="AB668" s="172"/>
      <c r="AC668" s="171"/>
      <c r="AD668" s="172"/>
      <c r="AE668" s="156"/>
      <c r="AF668" s="170"/>
      <c r="AG668" s="172"/>
      <c r="AH668" s="172"/>
      <c r="AI668" s="172"/>
      <c r="AJ668" s="172"/>
      <c r="AK668" s="172"/>
      <c r="AL668" s="172"/>
      <c r="AM668" s="172"/>
      <c r="AN668" s="172"/>
      <c r="AO668" s="172"/>
      <c r="AP668" s="172"/>
      <c r="AQ668" s="172"/>
      <c r="AR668" s="172"/>
      <c r="AS668" s="172"/>
    </row>
    <row r="669" ht="15.75" customHeight="1">
      <c r="A669" s="156"/>
      <c r="B669" s="156"/>
      <c r="C669" s="170"/>
      <c r="D669" s="170"/>
      <c r="E669" s="171"/>
      <c r="F669" s="172"/>
      <c r="G669" s="171"/>
      <c r="H669" s="172"/>
      <c r="I669" s="171"/>
      <c r="J669" s="172"/>
      <c r="K669" s="171"/>
      <c r="L669" s="172"/>
      <c r="M669" s="171"/>
      <c r="N669" s="172"/>
      <c r="O669" s="171"/>
      <c r="P669" s="172"/>
      <c r="Q669" s="171"/>
      <c r="R669" s="172"/>
      <c r="S669" s="171"/>
      <c r="T669" s="172"/>
      <c r="U669" s="171"/>
      <c r="V669" s="172"/>
      <c r="W669" s="171"/>
      <c r="X669" s="172"/>
      <c r="Y669" s="171"/>
      <c r="Z669" s="172"/>
      <c r="AA669" s="171"/>
      <c r="AB669" s="172"/>
      <c r="AC669" s="171"/>
      <c r="AD669" s="172"/>
      <c r="AE669" s="156"/>
      <c r="AF669" s="170"/>
      <c r="AG669" s="172"/>
      <c r="AH669" s="172"/>
      <c r="AI669" s="172"/>
      <c r="AJ669" s="172"/>
      <c r="AK669" s="172"/>
      <c r="AL669" s="172"/>
      <c r="AM669" s="172"/>
      <c r="AN669" s="172"/>
      <c r="AO669" s="172"/>
      <c r="AP669" s="172"/>
      <c r="AQ669" s="172"/>
      <c r="AR669" s="172"/>
      <c r="AS669" s="172"/>
    </row>
    <row r="670" ht="15.75" customHeight="1">
      <c r="A670" s="156"/>
      <c r="B670" s="156"/>
      <c r="C670" s="170"/>
      <c r="D670" s="170"/>
      <c r="E670" s="171"/>
      <c r="F670" s="172"/>
      <c r="G670" s="171"/>
      <c r="H670" s="172"/>
      <c r="I670" s="171"/>
      <c r="J670" s="172"/>
      <c r="K670" s="171"/>
      <c r="L670" s="172"/>
      <c r="M670" s="171"/>
      <c r="N670" s="172"/>
      <c r="O670" s="171"/>
      <c r="P670" s="172"/>
      <c r="Q670" s="171"/>
      <c r="R670" s="172"/>
      <c r="S670" s="171"/>
      <c r="T670" s="172"/>
      <c r="U670" s="171"/>
      <c r="V670" s="172"/>
      <c r="W670" s="171"/>
      <c r="X670" s="172"/>
      <c r="Y670" s="171"/>
      <c r="Z670" s="172"/>
      <c r="AA670" s="171"/>
      <c r="AB670" s="172"/>
      <c r="AC670" s="171"/>
      <c r="AD670" s="172"/>
      <c r="AE670" s="156"/>
      <c r="AF670" s="170"/>
      <c r="AG670" s="172"/>
      <c r="AH670" s="172"/>
      <c r="AI670" s="172"/>
      <c r="AJ670" s="172"/>
      <c r="AK670" s="172"/>
      <c r="AL670" s="172"/>
      <c r="AM670" s="172"/>
      <c r="AN670" s="172"/>
      <c r="AO670" s="172"/>
      <c r="AP670" s="172"/>
      <c r="AQ670" s="172"/>
      <c r="AR670" s="172"/>
      <c r="AS670" s="172"/>
    </row>
    <row r="671" ht="15.75" customHeight="1">
      <c r="A671" s="156"/>
      <c r="B671" s="156"/>
      <c r="C671" s="170"/>
      <c r="D671" s="170"/>
      <c r="E671" s="171"/>
      <c r="F671" s="172"/>
      <c r="G671" s="171"/>
      <c r="H671" s="172"/>
      <c r="I671" s="171"/>
      <c r="J671" s="172"/>
      <c r="K671" s="171"/>
      <c r="L671" s="172"/>
      <c r="M671" s="171"/>
      <c r="N671" s="172"/>
      <c r="O671" s="171"/>
      <c r="P671" s="172"/>
      <c r="Q671" s="171"/>
      <c r="R671" s="172"/>
      <c r="S671" s="171"/>
      <c r="T671" s="172"/>
      <c r="U671" s="171"/>
      <c r="V671" s="172"/>
      <c r="W671" s="171"/>
      <c r="X671" s="172"/>
      <c r="Y671" s="171"/>
      <c r="Z671" s="172"/>
      <c r="AA671" s="171"/>
      <c r="AB671" s="172"/>
      <c r="AC671" s="171"/>
      <c r="AD671" s="172"/>
      <c r="AE671" s="156"/>
      <c r="AF671" s="170"/>
      <c r="AG671" s="172"/>
      <c r="AH671" s="172"/>
      <c r="AI671" s="172"/>
      <c r="AJ671" s="172"/>
      <c r="AK671" s="172"/>
      <c r="AL671" s="172"/>
      <c r="AM671" s="172"/>
      <c r="AN671" s="172"/>
      <c r="AO671" s="172"/>
      <c r="AP671" s="172"/>
      <c r="AQ671" s="172"/>
      <c r="AR671" s="172"/>
      <c r="AS671" s="172"/>
    </row>
    <row r="672" ht="15.75" customHeight="1">
      <c r="A672" s="156"/>
      <c r="B672" s="156"/>
      <c r="C672" s="170"/>
      <c r="D672" s="170"/>
      <c r="E672" s="171"/>
      <c r="F672" s="172"/>
      <c r="G672" s="171"/>
      <c r="H672" s="172"/>
      <c r="I672" s="171"/>
      <c r="J672" s="172"/>
      <c r="K672" s="171"/>
      <c r="L672" s="172"/>
      <c r="M672" s="171"/>
      <c r="N672" s="172"/>
      <c r="O672" s="171"/>
      <c r="P672" s="172"/>
      <c r="Q672" s="171"/>
      <c r="R672" s="172"/>
      <c r="S672" s="171"/>
      <c r="T672" s="172"/>
      <c r="U672" s="171"/>
      <c r="V672" s="172"/>
      <c r="W672" s="171"/>
      <c r="X672" s="172"/>
      <c r="Y672" s="171"/>
      <c r="Z672" s="172"/>
      <c r="AA672" s="171"/>
      <c r="AB672" s="172"/>
      <c r="AC672" s="171"/>
      <c r="AD672" s="172"/>
      <c r="AE672" s="156"/>
      <c r="AF672" s="170"/>
      <c r="AG672" s="172"/>
      <c r="AH672" s="172"/>
      <c r="AI672" s="172"/>
      <c r="AJ672" s="172"/>
      <c r="AK672" s="172"/>
      <c r="AL672" s="172"/>
      <c r="AM672" s="172"/>
      <c r="AN672" s="172"/>
      <c r="AO672" s="172"/>
      <c r="AP672" s="172"/>
      <c r="AQ672" s="172"/>
      <c r="AR672" s="172"/>
      <c r="AS672" s="172"/>
    </row>
    <row r="673" ht="15.75" customHeight="1">
      <c r="A673" s="156"/>
      <c r="B673" s="156"/>
      <c r="C673" s="170"/>
      <c r="D673" s="170"/>
      <c r="E673" s="171"/>
      <c r="F673" s="172"/>
      <c r="G673" s="171"/>
      <c r="H673" s="172"/>
      <c r="I673" s="171"/>
      <c r="J673" s="172"/>
      <c r="K673" s="171"/>
      <c r="L673" s="172"/>
      <c r="M673" s="171"/>
      <c r="N673" s="172"/>
      <c r="O673" s="171"/>
      <c r="P673" s="172"/>
      <c r="Q673" s="171"/>
      <c r="R673" s="172"/>
      <c r="S673" s="171"/>
      <c r="T673" s="172"/>
      <c r="U673" s="171"/>
      <c r="V673" s="172"/>
      <c r="W673" s="171"/>
      <c r="X673" s="172"/>
      <c r="Y673" s="171"/>
      <c r="Z673" s="172"/>
      <c r="AA673" s="171"/>
      <c r="AB673" s="172"/>
      <c r="AC673" s="171"/>
      <c r="AD673" s="172"/>
      <c r="AE673" s="156"/>
      <c r="AF673" s="170"/>
      <c r="AG673" s="172"/>
      <c r="AH673" s="172"/>
      <c r="AI673" s="172"/>
      <c r="AJ673" s="172"/>
      <c r="AK673" s="172"/>
      <c r="AL673" s="172"/>
      <c r="AM673" s="172"/>
      <c r="AN673" s="172"/>
      <c r="AO673" s="172"/>
      <c r="AP673" s="172"/>
      <c r="AQ673" s="172"/>
      <c r="AR673" s="172"/>
      <c r="AS673" s="172"/>
    </row>
    <row r="674" ht="15.75" customHeight="1">
      <c r="A674" s="156"/>
      <c r="B674" s="156"/>
      <c r="C674" s="170"/>
      <c r="D674" s="170"/>
      <c r="E674" s="171"/>
      <c r="F674" s="172"/>
      <c r="G674" s="171"/>
      <c r="H674" s="172"/>
      <c r="I674" s="171"/>
      <c r="J674" s="172"/>
      <c r="K674" s="171"/>
      <c r="L674" s="172"/>
      <c r="M674" s="171"/>
      <c r="N674" s="172"/>
      <c r="O674" s="171"/>
      <c r="P674" s="172"/>
      <c r="Q674" s="171"/>
      <c r="R674" s="172"/>
      <c r="S674" s="171"/>
      <c r="T674" s="172"/>
      <c r="U674" s="171"/>
      <c r="V674" s="172"/>
      <c r="W674" s="171"/>
      <c r="X674" s="172"/>
      <c r="Y674" s="171"/>
      <c r="Z674" s="172"/>
      <c r="AA674" s="171"/>
      <c r="AB674" s="172"/>
      <c r="AC674" s="171"/>
      <c r="AD674" s="172"/>
      <c r="AE674" s="156"/>
      <c r="AF674" s="170"/>
      <c r="AG674" s="172"/>
      <c r="AH674" s="172"/>
      <c r="AI674" s="172"/>
      <c r="AJ674" s="172"/>
      <c r="AK674" s="172"/>
      <c r="AL674" s="172"/>
      <c r="AM674" s="172"/>
      <c r="AN674" s="172"/>
      <c r="AO674" s="172"/>
      <c r="AP674" s="172"/>
      <c r="AQ674" s="172"/>
      <c r="AR674" s="172"/>
      <c r="AS674" s="172"/>
    </row>
    <row r="675" ht="15.75" customHeight="1">
      <c r="A675" s="156"/>
      <c r="B675" s="156"/>
      <c r="C675" s="170"/>
      <c r="D675" s="170"/>
      <c r="E675" s="171"/>
      <c r="F675" s="172"/>
      <c r="G675" s="171"/>
      <c r="H675" s="172"/>
      <c r="I675" s="171"/>
      <c r="J675" s="172"/>
      <c r="K675" s="171"/>
      <c r="L675" s="172"/>
      <c r="M675" s="171"/>
      <c r="N675" s="172"/>
      <c r="O675" s="171"/>
      <c r="P675" s="172"/>
      <c r="Q675" s="171"/>
      <c r="R675" s="172"/>
      <c r="S675" s="171"/>
      <c r="T675" s="172"/>
      <c r="U675" s="171"/>
      <c r="V675" s="172"/>
      <c r="W675" s="171"/>
      <c r="X675" s="172"/>
      <c r="Y675" s="171"/>
      <c r="Z675" s="172"/>
      <c r="AA675" s="171"/>
      <c r="AB675" s="172"/>
      <c r="AC675" s="171"/>
      <c r="AD675" s="172"/>
      <c r="AE675" s="156"/>
      <c r="AF675" s="170"/>
      <c r="AG675" s="172"/>
      <c r="AH675" s="172"/>
      <c r="AI675" s="172"/>
      <c r="AJ675" s="172"/>
      <c r="AK675" s="172"/>
      <c r="AL675" s="172"/>
      <c r="AM675" s="172"/>
      <c r="AN675" s="172"/>
      <c r="AO675" s="172"/>
      <c r="AP675" s="172"/>
      <c r="AQ675" s="172"/>
      <c r="AR675" s="172"/>
      <c r="AS675" s="172"/>
    </row>
    <row r="676" ht="15.75" customHeight="1">
      <c r="A676" s="156"/>
      <c r="B676" s="156"/>
      <c r="C676" s="170"/>
      <c r="D676" s="170"/>
      <c r="E676" s="171"/>
      <c r="F676" s="172"/>
      <c r="G676" s="171"/>
      <c r="H676" s="172"/>
      <c r="I676" s="171"/>
      <c r="J676" s="172"/>
      <c r="K676" s="171"/>
      <c r="L676" s="172"/>
      <c r="M676" s="171"/>
      <c r="N676" s="172"/>
      <c r="O676" s="171"/>
      <c r="P676" s="172"/>
      <c r="Q676" s="171"/>
      <c r="R676" s="172"/>
      <c r="S676" s="171"/>
      <c r="T676" s="172"/>
      <c r="U676" s="171"/>
      <c r="V676" s="172"/>
      <c r="W676" s="171"/>
      <c r="X676" s="172"/>
      <c r="Y676" s="171"/>
      <c r="Z676" s="172"/>
      <c r="AA676" s="171"/>
      <c r="AB676" s="172"/>
      <c r="AC676" s="171"/>
      <c r="AD676" s="172"/>
      <c r="AE676" s="156"/>
      <c r="AF676" s="170"/>
      <c r="AG676" s="172"/>
      <c r="AH676" s="172"/>
      <c r="AI676" s="172"/>
      <c r="AJ676" s="172"/>
      <c r="AK676" s="172"/>
      <c r="AL676" s="172"/>
      <c r="AM676" s="172"/>
      <c r="AN676" s="172"/>
      <c r="AO676" s="172"/>
      <c r="AP676" s="172"/>
      <c r="AQ676" s="172"/>
      <c r="AR676" s="172"/>
      <c r="AS676" s="172"/>
    </row>
    <row r="677" ht="15.75" customHeight="1">
      <c r="A677" s="156"/>
      <c r="B677" s="156"/>
      <c r="C677" s="170"/>
      <c r="D677" s="170"/>
      <c r="E677" s="171"/>
      <c r="F677" s="172"/>
      <c r="G677" s="171"/>
      <c r="H677" s="172"/>
      <c r="I677" s="171"/>
      <c r="J677" s="172"/>
      <c r="K677" s="171"/>
      <c r="L677" s="172"/>
      <c r="M677" s="171"/>
      <c r="N677" s="172"/>
      <c r="O677" s="171"/>
      <c r="P677" s="172"/>
      <c r="Q677" s="171"/>
      <c r="R677" s="172"/>
      <c r="S677" s="171"/>
      <c r="T677" s="172"/>
      <c r="U677" s="171"/>
      <c r="V677" s="172"/>
      <c r="W677" s="171"/>
      <c r="X677" s="172"/>
      <c r="Y677" s="171"/>
      <c r="Z677" s="172"/>
      <c r="AA677" s="171"/>
      <c r="AB677" s="172"/>
      <c r="AC677" s="171"/>
      <c r="AD677" s="172"/>
      <c r="AE677" s="156"/>
      <c r="AF677" s="170"/>
      <c r="AG677" s="172"/>
      <c r="AH677" s="172"/>
      <c r="AI677" s="172"/>
      <c r="AJ677" s="172"/>
      <c r="AK677" s="172"/>
      <c r="AL677" s="172"/>
      <c r="AM677" s="172"/>
      <c r="AN677" s="172"/>
      <c r="AO677" s="172"/>
      <c r="AP677" s="172"/>
      <c r="AQ677" s="172"/>
      <c r="AR677" s="172"/>
      <c r="AS677" s="172"/>
    </row>
    <row r="678" ht="15.75" customHeight="1">
      <c r="A678" s="156"/>
      <c r="B678" s="156"/>
      <c r="C678" s="170"/>
      <c r="D678" s="170"/>
      <c r="E678" s="171"/>
      <c r="F678" s="172"/>
      <c r="G678" s="171"/>
      <c r="H678" s="172"/>
      <c r="I678" s="171"/>
      <c r="J678" s="172"/>
      <c r="K678" s="171"/>
      <c r="L678" s="172"/>
      <c r="M678" s="171"/>
      <c r="N678" s="172"/>
      <c r="O678" s="171"/>
      <c r="P678" s="172"/>
      <c r="Q678" s="171"/>
      <c r="R678" s="172"/>
      <c r="S678" s="171"/>
      <c r="T678" s="172"/>
      <c r="U678" s="171"/>
      <c r="V678" s="172"/>
      <c r="W678" s="171"/>
      <c r="X678" s="172"/>
      <c r="Y678" s="171"/>
      <c r="Z678" s="172"/>
      <c r="AA678" s="171"/>
      <c r="AB678" s="172"/>
      <c r="AC678" s="171"/>
      <c r="AD678" s="172"/>
      <c r="AE678" s="156"/>
      <c r="AF678" s="170"/>
      <c r="AG678" s="172"/>
      <c r="AH678" s="172"/>
      <c r="AI678" s="172"/>
      <c r="AJ678" s="172"/>
      <c r="AK678" s="172"/>
      <c r="AL678" s="172"/>
      <c r="AM678" s="172"/>
      <c r="AN678" s="172"/>
      <c r="AO678" s="172"/>
      <c r="AP678" s="172"/>
      <c r="AQ678" s="172"/>
      <c r="AR678" s="172"/>
      <c r="AS678" s="172"/>
    </row>
    <row r="679" ht="15.75" customHeight="1">
      <c r="A679" s="156"/>
      <c r="B679" s="156"/>
      <c r="C679" s="170"/>
      <c r="D679" s="170"/>
      <c r="E679" s="171"/>
      <c r="F679" s="172"/>
      <c r="G679" s="171"/>
      <c r="H679" s="172"/>
      <c r="I679" s="171"/>
      <c r="J679" s="172"/>
      <c r="K679" s="171"/>
      <c r="L679" s="172"/>
      <c r="M679" s="171"/>
      <c r="N679" s="172"/>
      <c r="O679" s="171"/>
      <c r="P679" s="172"/>
      <c r="Q679" s="171"/>
      <c r="R679" s="172"/>
      <c r="S679" s="171"/>
      <c r="T679" s="172"/>
      <c r="U679" s="171"/>
      <c r="V679" s="172"/>
      <c r="W679" s="171"/>
      <c r="X679" s="172"/>
      <c r="Y679" s="171"/>
      <c r="Z679" s="172"/>
      <c r="AA679" s="171"/>
      <c r="AB679" s="172"/>
      <c r="AC679" s="171"/>
      <c r="AD679" s="172"/>
      <c r="AE679" s="156"/>
      <c r="AF679" s="170"/>
      <c r="AG679" s="172"/>
      <c r="AH679" s="172"/>
      <c r="AI679" s="172"/>
      <c r="AJ679" s="172"/>
      <c r="AK679" s="172"/>
      <c r="AL679" s="172"/>
      <c r="AM679" s="172"/>
      <c r="AN679" s="172"/>
      <c r="AO679" s="172"/>
      <c r="AP679" s="172"/>
      <c r="AQ679" s="172"/>
      <c r="AR679" s="172"/>
      <c r="AS679" s="172"/>
    </row>
    <row r="680" ht="15.75" customHeight="1">
      <c r="A680" s="156"/>
      <c r="B680" s="156"/>
      <c r="C680" s="170"/>
      <c r="D680" s="170"/>
      <c r="E680" s="171"/>
      <c r="F680" s="172"/>
      <c r="G680" s="171"/>
      <c r="H680" s="172"/>
      <c r="I680" s="171"/>
      <c r="J680" s="172"/>
      <c r="K680" s="171"/>
      <c r="L680" s="172"/>
      <c r="M680" s="171"/>
      <c r="N680" s="172"/>
      <c r="O680" s="171"/>
      <c r="P680" s="172"/>
      <c r="Q680" s="171"/>
      <c r="R680" s="172"/>
      <c r="S680" s="171"/>
      <c r="T680" s="172"/>
      <c r="U680" s="171"/>
      <c r="V680" s="172"/>
      <c r="W680" s="171"/>
      <c r="X680" s="172"/>
      <c r="Y680" s="171"/>
      <c r="Z680" s="172"/>
      <c r="AA680" s="171"/>
      <c r="AB680" s="172"/>
      <c r="AC680" s="171"/>
      <c r="AD680" s="172"/>
      <c r="AE680" s="156"/>
      <c r="AF680" s="170"/>
      <c r="AG680" s="172"/>
      <c r="AH680" s="172"/>
      <c r="AI680" s="172"/>
      <c r="AJ680" s="172"/>
      <c r="AK680" s="172"/>
      <c r="AL680" s="172"/>
      <c r="AM680" s="172"/>
      <c r="AN680" s="172"/>
      <c r="AO680" s="172"/>
      <c r="AP680" s="172"/>
      <c r="AQ680" s="172"/>
      <c r="AR680" s="172"/>
      <c r="AS680" s="172"/>
    </row>
    <row r="681" ht="15.75" customHeight="1">
      <c r="A681" s="156"/>
      <c r="B681" s="156"/>
      <c r="C681" s="170"/>
      <c r="D681" s="170"/>
      <c r="E681" s="171"/>
      <c r="F681" s="172"/>
      <c r="G681" s="171"/>
      <c r="H681" s="172"/>
      <c r="I681" s="171"/>
      <c r="J681" s="172"/>
      <c r="K681" s="171"/>
      <c r="L681" s="172"/>
      <c r="M681" s="171"/>
      <c r="N681" s="172"/>
      <c r="O681" s="171"/>
      <c r="P681" s="172"/>
      <c r="Q681" s="171"/>
      <c r="R681" s="172"/>
      <c r="S681" s="171"/>
      <c r="T681" s="172"/>
      <c r="U681" s="171"/>
      <c r="V681" s="172"/>
      <c r="W681" s="171"/>
      <c r="X681" s="172"/>
      <c r="Y681" s="171"/>
      <c r="Z681" s="172"/>
      <c r="AA681" s="171"/>
      <c r="AB681" s="172"/>
      <c r="AC681" s="171"/>
      <c r="AD681" s="172"/>
      <c r="AE681" s="156"/>
      <c r="AF681" s="170"/>
      <c r="AG681" s="172"/>
      <c r="AH681" s="172"/>
      <c r="AI681" s="172"/>
      <c r="AJ681" s="172"/>
      <c r="AK681" s="172"/>
      <c r="AL681" s="172"/>
      <c r="AM681" s="172"/>
      <c r="AN681" s="172"/>
      <c r="AO681" s="172"/>
      <c r="AP681" s="172"/>
      <c r="AQ681" s="172"/>
      <c r="AR681" s="172"/>
      <c r="AS681" s="172"/>
    </row>
    <row r="682" ht="15.75" customHeight="1">
      <c r="A682" s="156"/>
      <c r="B682" s="156"/>
      <c r="C682" s="170"/>
      <c r="D682" s="170"/>
      <c r="E682" s="171"/>
      <c r="F682" s="172"/>
      <c r="G682" s="171"/>
      <c r="H682" s="172"/>
      <c r="I682" s="171"/>
      <c r="J682" s="172"/>
      <c r="K682" s="171"/>
      <c r="L682" s="172"/>
      <c r="M682" s="171"/>
      <c r="N682" s="172"/>
      <c r="O682" s="171"/>
      <c r="P682" s="172"/>
      <c r="Q682" s="171"/>
      <c r="R682" s="172"/>
      <c r="S682" s="171"/>
      <c r="T682" s="172"/>
      <c r="U682" s="171"/>
      <c r="V682" s="172"/>
      <c r="W682" s="171"/>
      <c r="X682" s="172"/>
      <c r="Y682" s="171"/>
      <c r="Z682" s="172"/>
      <c r="AA682" s="171"/>
      <c r="AB682" s="172"/>
      <c r="AC682" s="171"/>
      <c r="AD682" s="172"/>
      <c r="AE682" s="156"/>
      <c r="AF682" s="170"/>
      <c r="AG682" s="172"/>
      <c r="AH682" s="172"/>
      <c r="AI682" s="172"/>
      <c r="AJ682" s="172"/>
      <c r="AK682" s="172"/>
      <c r="AL682" s="172"/>
      <c r="AM682" s="172"/>
      <c r="AN682" s="172"/>
      <c r="AO682" s="172"/>
      <c r="AP682" s="172"/>
      <c r="AQ682" s="172"/>
      <c r="AR682" s="172"/>
      <c r="AS682" s="172"/>
    </row>
    <row r="683" ht="15.75" customHeight="1">
      <c r="A683" s="156"/>
      <c r="B683" s="156"/>
      <c r="C683" s="170"/>
      <c r="D683" s="170"/>
      <c r="E683" s="171"/>
      <c r="F683" s="172"/>
      <c r="G683" s="171"/>
      <c r="H683" s="172"/>
      <c r="I683" s="171"/>
      <c r="J683" s="172"/>
      <c r="K683" s="171"/>
      <c r="L683" s="172"/>
      <c r="M683" s="171"/>
      <c r="N683" s="172"/>
      <c r="O683" s="171"/>
      <c r="P683" s="172"/>
      <c r="Q683" s="171"/>
      <c r="R683" s="172"/>
      <c r="S683" s="171"/>
      <c r="T683" s="172"/>
      <c r="U683" s="171"/>
      <c r="V683" s="172"/>
      <c r="W683" s="171"/>
      <c r="X683" s="172"/>
      <c r="Y683" s="171"/>
      <c r="Z683" s="172"/>
      <c r="AA683" s="171"/>
      <c r="AB683" s="172"/>
      <c r="AC683" s="171"/>
      <c r="AD683" s="172"/>
      <c r="AE683" s="156"/>
      <c r="AF683" s="170"/>
      <c r="AG683" s="172"/>
      <c r="AH683" s="172"/>
      <c r="AI683" s="172"/>
      <c r="AJ683" s="172"/>
      <c r="AK683" s="172"/>
      <c r="AL683" s="172"/>
      <c r="AM683" s="172"/>
      <c r="AN683" s="172"/>
      <c r="AO683" s="172"/>
      <c r="AP683" s="172"/>
      <c r="AQ683" s="172"/>
      <c r="AR683" s="172"/>
      <c r="AS683" s="172"/>
    </row>
    <row r="684" ht="15.75" customHeight="1">
      <c r="A684" s="156"/>
      <c r="B684" s="156"/>
      <c r="C684" s="170"/>
      <c r="D684" s="170"/>
      <c r="E684" s="171"/>
      <c r="F684" s="172"/>
      <c r="G684" s="171"/>
      <c r="H684" s="172"/>
      <c r="I684" s="171"/>
      <c r="J684" s="172"/>
      <c r="K684" s="171"/>
      <c r="L684" s="172"/>
      <c r="M684" s="171"/>
      <c r="N684" s="172"/>
      <c r="O684" s="171"/>
      <c r="P684" s="172"/>
      <c r="Q684" s="171"/>
      <c r="R684" s="172"/>
      <c r="S684" s="171"/>
      <c r="T684" s="172"/>
      <c r="U684" s="171"/>
      <c r="V684" s="172"/>
      <c r="W684" s="171"/>
      <c r="X684" s="172"/>
      <c r="Y684" s="171"/>
      <c r="Z684" s="172"/>
      <c r="AA684" s="171"/>
      <c r="AB684" s="172"/>
      <c r="AC684" s="171"/>
      <c r="AD684" s="172"/>
      <c r="AE684" s="156"/>
      <c r="AF684" s="170"/>
      <c r="AG684" s="172"/>
      <c r="AH684" s="172"/>
      <c r="AI684" s="172"/>
      <c r="AJ684" s="172"/>
      <c r="AK684" s="172"/>
      <c r="AL684" s="172"/>
      <c r="AM684" s="172"/>
      <c r="AN684" s="172"/>
      <c r="AO684" s="172"/>
      <c r="AP684" s="172"/>
      <c r="AQ684" s="172"/>
      <c r="AR684" s="172"/>
      <c r="AS684" s="172"/>
    </row>
    <row r="685" ht="15.75" customHeight="1">
      <c r="A685" s="156"/>
      <c r="B685" s="156"/>
      <c r="C685" s="170"/>
      <c r="D685" s="170"/>
      <c r="E685" s="171"/>
      <c r="F685" s="172"/>
      <c r="G685" s="171"/>
      <c r="H685" s="172"/>
      <c r="I685" s="171"/>
      <c r="J685" s="172"/>
      <c r="K685" s="171"/>
      <c r="L685" s="172"/>
      <c r="M685" s="171"/>
      <c r="N685" s="172"/>
      <c r="O685" s="171"/>
      <c r="P685" s="172"/>
      <c r="Q685" s="171"/>
      <c r="R685" s="172"/>
      <c r="S685" s="171"/>
      <c r="T685" s="172"/>
      <c r="U685" s="171"/>
      <c r="V685" s="172"/>
      <c r="W685" s="171"/>
      <c r="X685" s="172"/>
      <c r="Y685" s="171"/>
      <c r="Z685" s="172"/>
      <c r="AA685" s="171"/>
      <c r="AB685" s="172"/>
      <c r="AC685" s="171"/>
      <c r="AD685" s="172"/>
      <c r="AE685" s="156"/>
      <c r="AF685" s="170"/>
      <c r="AG685" s="172"/>
      <c r="AH685" s="172"/>
      <c r="AI685" s="172"/>
      <c r="AJ685" s="172"/>
      <c r="AK685" s="172"/>
      <c r="AL685" s="172"/>
      <c r="AM685" s="172"/>
      <c r="AN685" s="172"/>
      <c r="AO685" s="172"/>
      <c r="AP685" s="172"/>
      <c r="AQ685" s="172"/>
      <c r="AR685" s="172"/>
      <c r="AS685" s="172"/>
    </row>
    <row r="686" ht="15.75" customHeight="1">
      <c r="A686" s="156"/>
      <c r="B686" s="156"/>
      <c r="C686" s="170"/>
      <c r="D686" s="170"/>
      <c r="E686" s="171"/>
      <c r="F686" s="172"/>
      <c r="G686" s="171"/>
      <c r="H686" s="172"/>
      <c r="I686" s="171"/>
      <c r="J686" s="172"/>
      <c r="K686" s="171"/>
      <c r="L686" s="172"/>
      <c r="M686" s="171"/>
      <c r="N686" s="172"/>
      <c r="O686" s="171"/>
      <c r="P686" s="172"/>
      <c r="Q686" s="171"/>
      <c r="R686" s="172"/>
      <c r="S686" s="171"/>
      <c r="T686" s="172"/>
      <c r="U686" s="171"/>
      <c r="V686" s="172"/>
      <c r="W686" s="171"/>
      <c r="X686" s="172"/>
      <c r="Y686" s="171"/>
      <c r="Z686" s="172"/>
      <c r="AA686" s="171"/>
      <c r="AB686" s="172"/>
      <c r="AC686" s="171"/>
      <c r="AD686" s="172"/>
      <c r="AE686" s="156"/>
      <c r="AF686" s="170"/>
      <c r="AG686" s="172"/>
      <c r="AH686" s="172"/>
      <c r="AI686" s="172"/>
      <c r="AJ686" s="172"/>
      <c r="AK686" s="172"/>
      <c r="AL686" s="172"/>
      <c r="AM686" s="172"/>
      <c r="AN686" s="172"/>
      <c r="AO686" s="172"/>
      <c r="AP686" s="172"/>
      <c r="AQ686" s="172"/>
      <c r="AR686" s="172"/>
      <c r="AS686" s="172"/>
    </row>
    <row r="687" ht="15.75" customHeight="1">
      <c r="A687" s="156"/>
      <c r="B687" s="156"/>
      <c r="C687" s="170"/>
      <c r="D687" s="170"/>
      <c r="E687" s="171"/>
      <c r="F687" s="172"/>
      <c r="G687" s="171"/>
      <c r="H687" s="172"/>
      <c r="I687" s="171"/>
      <c r="J687" s="172"/>
      <c r="K687" s="171"/>
      <c r="L687" s="172"/>
      <c r="M687" s="171"/>
      <c r="N687" s="172"/>
      <c r="O687" s="171"/>
      <c r="P687" s="172"/>
      <c r="Q687" s="171"/>
      <c r="R687" s="172"/>
      <c r="S687" s="171"/>
      <c r="T687" s="172"/>
      <c r="U687" s="171"/>
      <c r="V687" s="172"/>
      <c r="W687" s="171"/>
      <c r="X687" s="172"/>
      <c r="Y687" s="171"/>
      <c r="Z687" s="172"/>
      <c r="AA687" s="171"/>
      <c r="AB687" s="172"/>
      <c r="AC687" s="171"/>
      <c r="AD687" s="172"/>
      <c r="AE687" s="156"/>
      <c r="AF687" s="170"/>
      <c r="AG687" s="172"/>
      <c r="AH687" s="172"/>
      <c r="AI687" s="172"/>
      <c r="AJ687" s="172"/>
      <c r="AK687" s="172"/>
      <c r="AL687" s="172"/>
      <c r="AM687" s="172"/>
      <c r="AN687" s="172"/>
      <c r="AO687" s="172"/>
      <c r="AP687" s="172"/>
      <c r="AQ687" s="172"/>
      <c r="AR687" s="172"/>
      <c r="AS687" s="172"/>
    </row>
    <row r="688" ht="15.75" customHeight="1">
      <c r="A688" s="156"/>
      <c r="B688" s="156"/>
      <c r="C688" s="170"/>
      <c r="D688" s="170"/>
      <c r="E688" s="171"/>
      <c r="F688" s="172"/>
      <c r="G688" s="171"/>
      <c r="H688" s="172"/>
      <c r="I688" s="171"/>
      <c r="J688" s="172"/>
      <c r="K688" s="171"/>
      <c r="L688" s="172"/>
      <c r="M688" s="171"/>
      <c r="N688" s="172"/>
      <c r="O688" s="171"/>
      <c r="P688" s="172"/>
      <c r="Q688" s="171"/>
      <c r="R688" s="172"/>
      <c r="S688" s="171"/>
      <c r="T688" s="172"/>
      <c r="U688" s="171"/>
      <c r="V688" s="172"/>
      <c r="W688" s="171"/>
      <c r="X688" s="172"/>
      <c r="Y688" s="171"/>
      <c r="Z688" s="172"/>
      <c r="AA688" s="171"/>
      <c r="AB688" s="172"/>
      <c r="AC688" s="171"/>
      <c r="AD688" s="172"/>
      <c r="AE688" s="156"/>
      <c r="AF688" s="170"/>
      <c r="AG688" s="172"/>
      <c r="AH688" s="172"/>
      <c r="AI688" s="172"/>
      <c r="AJ688" s="172"/>
      <c r="AK688" s="172"/>
      <c r="AL688" s="172"/>
      <c r="AM688" s="172"/>
      <c r="AN688" s="172"/>
      <c r="AO688" s="172"/>
      <c r="AP688" s="172"/>
      <c r="AQ688" s="172"/>
      <c r="AR688" s="172"/>
      <c r="AS688" s="172"/>
    </row>
    <row r="689" ht="15.75" customHeight="1">
      <c r="A689" s="156"/>
      <c r="B689" s="156"/>
      <c r="C689" s="170"/>
      <c r="D689" s="170"/>
      <c r="E689" s="171"/>
      <c r="F689" s="172"/>
      <c r="G689" s="171"/>
      <c r="H689" s="172"/>
      <c r="I689" s="171"/>
      <c r="J689" s="172"/>
      <c r="K689" s="171"/>
      <c r="L689" s="172"/>
      <c r="M689" s="171"/>
      <c r="N689" s="172"/>
      <c r="O689" s="171"/>
      <c r="P689" s="172"/>
      <c r="Q689" s="171"/>
      <c r="R689" s="172"/>
      <c r="S689" s="171"/>
      <c r="T689" s="172"/>
      <c r="U689" s="171"/>
      <c r="V689" s="172"/>
      <c r="W689" s="171"/>
      <c r="X689" s="172"/>
      <c r="Y689" s="171"/>
      <c r="Z689" s="172"/>
      <c r="AA689" s="171"/>
      <c r="AB689" s="172"/>
      <c r="AC689" s="171"/>
      <c r="AD689" s="172"/>
      <c r="AE689" s="156"/>
      <c r="AF689" s="170"/>
      <c r="AG689" s="172"/>
      <c r="AH689" s="172"/>
      <c r="AI689" s="172"/>
      <c r="AJ689" s="172"/>
      <c r="AK689" s="172"/>
      <c r="AL689" s="172"/>
      <c r="AM689" s="172"/>
      <c r="AN689" s="172"/>
      <c r="AO689" s="172"/>
      <c r="AP689" s="172"/>
      <c r="AQ689" s="172"/>
      <c r="AR689" s="172"/>
      <c r="AS689" s="172"/>
    </row>
    <row r="690" ht="15.75" customHeight="1">
      <c r="A690" s="156"/>
      <c r="B690" s="156"/>
      <c r="C690" s="170"/>
      <c r="D690" s="170"/>
      <c r="E690" s="171"/>
      <c r="F690" s="172"/>
      <c r="G690" s="171"/>
      <c r="H690" s="172"/>
      <c r="I690" s="171"/>
      <c r="J690" s="172"/>
      <c r="K690" s="171"/>
      <c r="L690" s="172"/>
      <c r="M690" s="171"/>
      <c r="N690" s="172"/>
      <c r="O690" s="171"/>
      <c r="P690" s="172"/>
      <c r="Q690" s="171"/>
      <c r="R690" s="172"/>
      <c r="S690" s="171"/>
      <c r="T690" s="172"/>
      <c r="U690" s="171"/>
      <c r="V690" s="172"/>
      <c r="W690" s="171"/>
      <c r="X690" s="172"/>
      <c r="Y690" s="171"/>
      <c r="Z690" s="172"/>
      <c r="AA690" s="171"/>
      <c r="AB690" s="172"/>
      <c r="AC690" s="171"/>
      <c r="AD690" s="172"/>
      <c r="AE690" s="156"/>
      <c r="AF690" s="170"/>
      <c r="AG690" s="172"/>
      <c r="AH690" s="172"/>
      <c r="AI690" s="172"/>
      <c r="AJ690" s="172"/>
      <c r="AK690" s="172"/>
      <c r="AL690" s="172"/>
      <c r="AM690" s="172"/>
      <c r="AN690" s="172"/>
      <c r="AO690" s="172"/>
      <c r="AP690" s="172"/>
      <c r="AQ690" s="172"/>
      <c r="AR690" s="172"/>
      <c r="AS690" s="172"/>
    </row>
    <row r="691" ht="15.75" customHeight="1">
      <c r="A691" s="156"/>
      <c r="B691" s="156"/>
      <c r="C691" s="170"/>
      <c r="D691" s="170"/>
      <c r="E691" s="171"/>
      <c r="F691" s="172"/>
      <c r="G691" s="171"/>
      <c r="H691" s="172"/>
      <c r="I691" s="171"/>
      <c r="J691" s="172"/>
      <c r="K691" s="171"/>
      <c r="L691" s="172"/>
      <c r="M691" s="171"/>
      <c r="N691" s="172"/>
      <c r="O691" s="171"/>
      <c r="P691" s="172"/>
      <c r="Q691" s="171"/>
      <c r="R691" s="172"/>
      <c r="S691" s="171"/>
      <c r="T691" s="172"/>
      <c r="U691" s="171"/>
      <c r="V691" s="172"/>
      <c r="W691" s="171"/>
      <c r="X691" s="172"/>
      <c r="Y691" s="171"/>
      <c r="Z691" s="172"/>
      <c r="AA691" s="171"/>
      <c r="AB691" s="172"/>
      <c r="AC691" s="171"/>
      <c r="AD691" s="172"/>
      <c r="AE691" s="156"/>
      <c r="AF691" s="170"/>
      <c r="AG691" s="172"/>
      <c r="AH691" s="172"/>
      <c r="AI691" s="172"/>
      <c r="AJ691" s="172"/>
      <c r="AK691" s="172"/>
      <c r="AL691" s="172"/>
      <c r="AM691" s="172"/>
      <c r="AN691" s="172"/>
      <c r="AO691" s="172"/>
      <c r="AP691" s="172"/>
      <c r="AQ691" s="172"/>
      <c r="AR691" s="172"/>
      <c r="AS691" s="172"/>
    </row>
    <row r="692" ht="15.75" customHeight="1">
      <c r="A692" s="156"/>
      <c r="B692" s="156"/>
      <c r="C692" s="170"/>
      <c r="D692" s="170"/>
      <c r="E692" s="171"/>
      <c r="F692" s="172"/>
      <c r="G692" s="171"/>
      <c r="H692" s="172"/>
      <c r="I692" s="171"/>
      <c r="J692" s="172"/>
      <c r="K692" s="171"/>
      <c r="L692" s="172"/>
      <c r="M692" s="171"/>
      <c r="N692" s="172"/>
      <c r="O692" s="171"/>
      <c r="P692" s="172"/>
      <c r="Q692" s="171"/>
      <c r="R692" s="172"/>
      <c r="S692" s="171"/>
      <c r="T692" s="172"/>
      <c r="U692" s="171"/>
      <c r="V692" s="172"/>
      <c r="W692" s="171"/>
      <c r="X692" s="172"/>
      <c r="Y692" s="171"/>
      <c r="Z692" s="172"/>
      <c r="AA692" s="171"/>
      <c r="AB692" s="172"/>
      <c r="AC692" s="171"/>
      <c r="AD692" s="172"/>
      <c r="AE692" s="156"/>
      <c r="AF692" s="170"/>
      <c r="AG692" s="172"/>
      <c r="AH692" s="172"/>
      <c r="AI692" s="172"/>
      <c r="AJ692" s="172"/>
      <c r="AK692" s="172"/>
      <c r="AL692" s="172"/>
      <c r="AM692" s="172"/>
      <c r="AN692" s="172"/>
      <c r="AO692" s="172"/>
      <c r="AP692" s="172"/>
      <c r="AQ692" s="172"/>
      <c r="AR692" s="172"/>
      <c r="AS692" s="172"/>
    </row>
    <row r="693" ht="15.75" customHeight="1">
      <c r="A693" s="156"/>
      <c r="B693" s="156"/>
      <c r="C693" s="170"/>
      <c r="D693" s="170"/>
      <c r="E693" s="171"/>
      <c r="F693" s="172"/>
      <c r="G693" s="171"/>
      <c r="H693" s="172"/>
      <c r="I693" s="171"/>
      <c r="J693" s="172"/>
      <c r="K693" s="171"/>
      <c r="L693" s="172"/>
      <c r="M693" s="171"/>
      <c r="N693" s="172"/>
      <c r="O693" s="171"/>
      <c r="P693" s="172"/>
      <c r="Q693" s="171"/>
      <c r="R693" s="172"/>
      <c r="S693" s="171"/>
      <c r="T693" s="172"/>
      <c r="U693" s="171"/>
      <c r="V693" s="172"/>
      <c r="W693" s="171"/>
      <c r="X693" s="172"/>
      <c r="Y693" s="171"/>
      <c r="Z693" s="172"/>
      <c r="AA693" s="171"/>
      <c r="AB693" s="172"/>
      <c r="AC693" s="171"/>
      <c r="AD693" s="172"/>
      <c r="AE693" s="156"/>
      <c r="AF693" s="170"/>
      <c r="AG693" s="172"/>
      <c r="AH693" s="172"/>
      <c r="AI693" s="172"/>
      <c r="AJ693" s="172"/>
      <c r="AK693" s="172"/>
      <c r="AL693" s="172"/>
      <c r="AM693" s="172"/>
      <c r="AN693" s="172"/>
      <c r="AO693" s="172"/>
      <c r="AP693" s="172"/>
      <c r="AQ693" s="172"/>
      <c r="AR693" s="172"/>
      <c r="AS693" s="172"/>
    </row>
    <row r="694" ht="15.75" customHeight="1">
      <c r="A694" s="156"/>
      <c r="B694" s="156"/>
      <c r="C694" s="170"/>
      <c r="D694" s="170"/>
      <c r="E694" s="171"/>
      <c r="F694" s="172"/>
      <c r="G694" s="171"/>
      <c r="H694" s="172"/>
      <c r="I694" s="171"/>
      <c r="J694" s="172"/>
      <c r="K694" s="171"/>
      <c r="L694" s="172"/>
      <c r="M694" s="171"/>
      <c r="N694" s="172"/>
      <c r="O694" s="171"/>
      <c r="P694" s="172"/>
      <c r="Q694" s="171"/>
      <c r="R694" s="172"/>
      <c r="S694" s="171"/>
      <c r="T694" s="172"/>
      <c r="U694" s="171"/>
      <c r="V694" s="172"/>
      <c r="W694" s="171"/>
      <c r="X694" s="172"/>
      <c r="Y694" s="171"/>
      <c r="Z694" s="172"/>
      <c r="AA694" s="171"/>
      <c r="AB694" s="172"/>
      <c r="AC694" s="171"/>
      <c r="AD694" s="172"/>
      <c r="AE694" s="156"/>
      <c r="AF694" s="170"/>
      <c r="AG694" s="172"/>
      <c r="AH694" s="172"/>
      <c r="AI694" s="172"/>
      <c r="AJ694" s="172"/>
      <c r="AK694" s="172"/>
      <c r="AL694" s="172"/>
      <c r="AM694" s="172"/>
      <c r="AN694" s="172"/>
      <c r="AO694" s="172"/>
      <c r="AP694" s="172"/>
      <c r="AQ694" s="172"/>
      <c r="AR694" s="172"/>
      <c r="AS694" s="172"/>
    </row>
    <row r="695" ht="15.75" customHeight="1">
      <c r="A695" s="156"/>
      <c r="B695" s="156"/>
      <c r="C695" s="170"/>
      <c r="D695" s="170"/>
      <c r="E695" s="171"/>
      <c r="F695" s="172"/>
      <c r="G695" s="171"/>
      <c r="H695" s="172"/>
      <c r="I695" s="171"/>
      <c r="J695" s="172"/>
      <c r="K695" s="171"/>
      <c r="L695" s="172"/>
      <c r="M695" s="171"/>
      <c r="N695" s="172"/>
      <c r="O695" s="171"/>
      <c r="P695" s="172"/>
      <c r="Q695" s="171"/>
      <c r="R695" s="172"/>
      <c r="S695" s="171"/>
      <c r="T695" s="172"/>
      <c r="U695" s="171"/>
      <c r="V695" s="172"/>
      <c r="W695" s="171"/>
      <c r="X695" s="172"/>
      <c r="Y695" s="171"/>
      <c r="Z695" s="172"/>
      <c r="AA695" s="171"/>
      <c r="AB695" s="172"/>
      <c r="AC695" s="171"/>
      <c r="AD695" s="172"/>
      <c r="AE695" s="156"/>
      <c r="AF695" s="170"/>
      <c r="AG695" s="172"/>
      <c r="AH695" s="172"/>
      <c r="AI695" s="172"/>
      <c r="AJ695" s="172"/>
      <c r="AK695" s="172"/>
      <c r="AL695" s="172"/>
      <c r="AM695" s="172"/>
      <c r="AN695" s="172"/>
      <c r="AO695" s="172"/>
      <c r="AP695" s="172"/>
      <c r="AQ695" s="172"/>
      <c r="AR695" s="172"/>
      <c r="AS695" s="172"/>
    </row>
    <row r="696" ht="15.75" customHeight="1">
      <c r="A696" s="156"/>
      <c r="B696" s="156"/>
      <c r="C696" s="170"/>
      <c r="D696" s="170"/>
      <c r="E696" s="171"/>
      <c r="F696" s="172"/>
      <c r="G696" s="171"/>
      <c r="H696" s="172"/>
      <c r="I696" s="171"/>
      <c r="J696" s="172"/>
      <c r="K696" s="171"/>
      <c r="L696" s="172"/>
      <c r="M696" s="171"/>
      <c r="N696" s="172"/>
      <c r="O696" s="171"/>
      <c r="P696" s="172"/>
      <c r="Q696" s="171"/>
      <c r="R696" s="172"/>
      <c r="S696" s="171"/>
      <c r="T696" s="172"/>
      <c r="U696" s="171"/>
      <c r="V696" s="172"/>
      <c r="W696" s="171"/>
      <c r="X696" s="172"/>
      <c r="Y696" s="171"/>
      <c r="Z696" s="172"/>
      <c r="AA696" s="171"/>
      <c r="AB696" s="172"/>
      <c r="AC696" s="171"/>
      <c r="AD696" s="172"/>
      <c r="AE696" s="156"/>
      <c r="AF696" s="170"/>
      <c r="AG696" s="172"/>
      <c r="AH696" s="172"/>
      <c r="AI696" s="172"/>
      <c r="AJ696" s="172"/>
      <c r="AK696" s="172"/>
      <c r="AL696" s="172"/>
      <c r="AM696" s="172"/>
      <c r="AN696" s="172"/>
      <c r="AO696" s="172"/>
      <c r="AP696" s="172"/>
      <c r="AQ696" s="172"/>
      <c r="AR696" s="172"/>
      <c r="AS696" s="172"/>
    </row>
    <row r="697" ht="15.75" customHeight="1">
      <c r="A697" s="156"/>
      <c r="B697" s="156"/>
      <c r="C697" s="170"/>
      <c r="D697" s="170"/>
      <c r="E697" s="171"/>
      <c r="F697" s="172"/>
      <c r="G697" s="171"/>
      <c r="H697" s="172"/>
      <c r="I697" s="171"/>
      <c r="J697" s="172"/>
      <c r="K697" s="171"/>
      <c r="L697" s="172"/>
      <c r="M697" s="171"/>
      <c r="N697" s="172"/>
      <c r="O697" s="171"/>
      <c r="P697" s="172"/>
      <c r="Q697" s="171"/>
      <c r="R697" s="172"/>
      <c r="S697" s="171"/>
      <c r="T697" s="172"/>
      <c r="U697" s="171"/>
      <c r="V697" s="172"/>
      <c r="W697" s="171"/>
      <c r="X697" s="172"/>
      <c r="Y697" s="171"/>
      <c r="Z697" s="172"/>
      <c r="AA697" s="171"/>
      <c r="AB697" s="172"/>
      <c r="AC697" s="171"/>
      <c r="AD697" s="172"/>
      <c r="AE697" s="156"/>
      <c r="AF697" s="170"/>
      <c r="AG697" s="172"/>
      <c r="AH697" s="172"/>
      <c r="AI697" s="172"/>
      <c r="AJ697" s="172"/>
      <c r="AK697" s="172"/>
      <c r="AL697" s="172"/>
      <c r="AM697" s="172"/>
      <c r="AN697" s="172"/>
      <c r="AO697" s="172"/>
      <c r="AP697" s="172"/>
      <c r="AQ697" s="172"/>
      <c r="AR697" s="172"/>
      <c r="AS697" s="172"/>
    </row>
    <row r="698" ht="15.75" customHeight="1">
      <c r="A698" s="156"/>
      <c r="B698" s="156"/>
      <c r="C698" s="170"/>
      <c r="D698" s="170"/>
      <c r="E698" s="171"/>
      <c r="F698" s="172"/>
      <c r="G698" s="171"/>
      <c r="H698" s="172"/>
      <c r="I698" s="171"/>
      <c r="J698" s="172"/>
      <c r="K698" s="171"/>
      <c r="L698" s="172"/>
      <c r="M698" s="171"/>
      <c r="N698" s="172"/>
      <c r="O698" s="171"/>
      <c r="P698" s="172"/>
      <c r="Q698" s="171"/>
      <c r="R698" s="172"/>
      <c r="S698" s="171"/>
      <c r="T698" s="172"/>
      <c r="U698" s="171"/>
      <c r="V698" s="172"/>
      <c r="W698" s="171"/>
      <c r="X698" s="172"/>
      <c r="Y698" s="171"/>
      <c r="Z698" s="172"/>
      <c r="AA698" s="171"/>
      <c r="AB698" s="172"/>
      <c r="AC698" s="171"/>
      <c r="AD698" s="172"/>
      <c r="AE698" s="156"/>
      <c r="AF698" s="170"/>
      <c r="AG698" s="172"/>
      <c r="AH698" s="172"/>
      <c r="AI698" s="172"/>
      <c r="AJ698" s="172"/>
      <c r="AK698" s="172"/>
      <c r="AL698" s="172"/>
      <c r="AM698" s="172"/>
      <c r="AN698" s="172"/>
      <c r="AO698" s="172"/>
      <c r="AP698" s="172"/>
      <c r="AQ698" s="172"/>
      <c r="AR698" s="172"/>
      <c r="AS698" s="172"/>
    </row>
    <row r="699" ht="15.75" customHeight="1">
      <c r="A699" s="156"/>
      <c r="B699" s="156"/>
      <c r="C699" s="170"/>
      <c r="D699" s="170"/>
      <c r="E699" s="171"/>
      <c r="F699" s="172"/>
      <c r="G699" s="171"/>
      <c r="H699" s="172"/>
      <c r="I699" s="171"/>
      <c r="J699" s="172"/>
      <c r="K699" s="171"/>
      <c r="L699" s="172"/>
      <c r="M699" s="171"/>
      <c r="N699" s="172"/>
      <c r="O699" s="171"/>
      <c r="P699" s="172"/>
      <c r="Q699" s="171"/>
      <c r="R699" s="172"/>
      <c r="S699" s="171"/>
      <c r="T699" s="172"/>
      <c r="U699" s="171"/>
      <c r="V699" s="172"/>
      <c r="W699" s="171"/>
      <c r="X699" s="172"/>
      <c r="Y699" s="171"/>
      <c r="Z699" s="172"/>
      <c r="AA699" s="171"/>
      <c r="AB699" s="172"/>
      <c r="AC699" s="171"/>
      <c r="AD699" s="172"/>
      <c r="AE699" s="156"/>
      <c r="AF699" s="170"/>
      <c r="AG699" s="172"/>
      <c r="AH699" s="172"/>
      <c r="AI699" s="172"/>
      <c r="AJ699" s="172"/>
      <c r="AK699" s="172"/>
      <c r="AL699" s="172"/>
      <c r="AM699" s="172"/>
      <c r="AN699" s="172"/>
      <c r="AO699" s="172"/>
      <c r="AP699" s="172"/>
      <c r="AQ699" s="172"/>
      <c r="AR699" s="172"/>
      <c r="AS699" s="172"/>
    </row>
    <row r="700" ht="15.75" customHeight="1">
      <c r="A700" s="156"/>
      <c r="B700" s="156"/>
      <c r="C700" s="170"/>
      <c r="D700" s="170"/>
      <c r="E700" s="171"/>
      <c r="F700" s="172"/>
      <c r="G700" s="171"/>
      <c r="H700" s="172"/>
      <c r="I700" s="171"/>
      <c r="J700" s="172"/>
      <c r="K700" s="171"/>
      <c r="L700" s="172"/>
      <c r="M700" s="171"/>
      <c r="N700" s="172"/>
      <c r="O700" s="171"/>
      <c r="P700" s="172"/>
      <c r="Q700" s="171"/>
      <c r="R700" s="172"/>
      <c r="S700" s="171"/>
      <c r="T700" s="172"/>
      <c r="U700" s="171"/>
      <c r="V700" s="172"/>
      <c r="W700" s="171"/>
      <c r="X700" s="172"/>
      <c r="Y700" s="171"/>
      <c r="Z700" s="172"/>
      <c r="AA700" s="171"/>
      <c r="AB700" s="172"/>
      <c r="AC700" s="171"/>
      <c r="AD700" s="172"/>
      <c r="AE700" s="156"/>
      <c r="AF700" s="170"/>
      <c r="AG700" s="172"/>
      <c r="AH700" s="172"/>
      <c r="AI700" s="172"/>
      <c r="AJ700" s="172"/>
      <c r="AK700" s="172"/>
      <c r="AL700" s="172"/>
      <c r="AM700" s="172"/>
      <c r="AN700" s="172"/>
      <c r="AO700" s="172"/>
      <c r="AP700" s="172"/>
      <c r="AQ700" s="172"/>
      <c r="AR700" s="172"/>
      <c r="AS700" s="172"/>
    </row>
    <row r="701" ht="15.75" customHeight="1">
      <c r="A701" s="156"/>
      <c r="B701" s="156"/>
      <c r="C701" s="170"/>
      <c r="D701" s="170"/>
      <c r="E701" s="171"/>
      <c r="F701" s="172"/>
      <c r="G701" s="171"/>
      <c r="H701" s="172"/>
      <c r="I701" s="171"/>
      <c r="J701" s="172"/>
      <c r="K701" s="171"/>
      <c r="L701" s="172"/>
      <c r="M701" s="171"/>
      <c r="N701" s="172"/>
      <c r="O701" s="171"/>
      <c r="P701" s="172"/>
      <c r="Q701" s="171"/>
      <c r="R701" s="172"/>
      <c r="S701" s="171"/>
      <c r="T701" s="172"/>
      <c r="U701" s="171"/>
      <c r="V701" s="172"/>
      <c r="W701" s="171"/>
      <c r="X701" s="172"/>
      <c r="Y701" s="171"/>
      <c r="Z701" s="172"/>
      <c r="AA701" s="171"/>
      <c r="AB701" s="172"/>
      <c r="AC701" s="171"/>
      <c r="AD701" s="172"/>
      <c r="AE701" s="156"/>
      <c r="AF701" s="170"/>
      <c r="AG701" s="172"/>
      <c r="AH701" s="172"/>
      <c r="AI701" s="172"/>
      <c r="AJ701" s="172"/>
      <c r="AK701" s="172"/>
      <c r="AL701" s="172"/>
      <c r="AM701" s="172"/>
      <c r="AN701" s="172"/>
      <c r="AO701" s="172"/>
      <c r="AP701" s="172"/>
      <c r="AQ701" s="172"/>
      <c r="AR701" s="172"/>
      <c r="AS701" s="172"/>
    </row>
    <row r="702" ht="15.75" customHeight="1">
      <c r="A702" s="156"/>
      <c r="B702" s="156"/>
      <c r="C702" s="170"/>
      <c r="D702" s="170"/>
      <c r="E702" s="171"/>
      <c r="F702" s="172"/>
      <c r="G702" s="171"/>
      <c r="H702" s="172"/>
      <c r="I702" s="171"/>
      <c r="J702" s="172"/>
      <c r="K702" s="171"/>
      <c r="L702" s="172"/>
      <c r="M702" s="171"/>
      <c r="N702" s="172"/>
      <c r="O702" s="171"/>
      <c r="P702" s="172"/>
      <c r="Q702" s="171"/>
      <c r="R702" s="172"/>
      <c r="S702" s="171"/>
      <c r="T702" s="172"/>
      <c r="U702" s="171"/>
      <c r="V702" s="172"/>
      <c r="W702" s="171"/>
      <c r="X702" s="172"/>
      <c r="Y702" s="171"/>
      <c r="Z702" s="172"/>
      <c r="AA702" s="171"/>
      <c r="AB702" s="172"/>
      <c r="AC702" s="171"/>
      <c r="AD702" s="172"/>
      <c r="AE702" s="156"/>
      <c r="AF702" s="170"/>
      <c r="AG702" s="172"/>
      <c r="AH702" s="172"/>
      <c r="AI702" s="172"/>
      <c r="AJ702" s="172"/>
      <c r="AK702" s="172"/>
      <c r="AL702" s="172"/>
      <c r="AM702" s="172"/>
      <c r="AN702" s="172"/>
      <c r="AO702" s="172"/>
      <c r="AP702" s="172"/>
      <c r="AQ702" s="172"/>
      <c r="AR702" s="172"/>
      <c r="AS702" s="172"/>
    </row>
    <row r="703" ht="15.75" customHeight="1">
      <c r="A703" s="156"/>
      <c r="B703" s="156"/>
      <c r="C703" s="170"/>
      <c r="D703" s="170"/>
      <c r="E703" s="171"/>
      <c r="F703" s="172"/>
      <c r="G703" s="171"/>
      <c r="H703" s="172"/>
      <c r="I703" s="171"/>
      <c r="J703" s="172"/>
      <c r="K703" s="171"/>
      <c r="L703" s="172"/>
      <c r="M703" s="171"/>
      <c r="N703" s="172"/>
      <c r="O703" s="171"/>
      <c r="P703" s="172"/>
      <c r="Q703" s="171"/>
      <c r="R703" s="172"/>
      <c r="S703" s="171"/>
      <c r="T703" s="172"/>
      <c r="U703" s="171"/>
      <c r="V703" s="172"/>
      <c r="W703" s="171"/>
      <c r="X703" s="172"/>
      <c r="Y703" s="171"/>
      <c r="Z703" s="172"/>
      <c r="AA703" s="171"/>
      <c r="AB703" s="172"/>
      <c r="AC703" s="171"/>
      <c r="AD703" s="172"/>
      <c r="AE703" s="156"/>
      <c r="AF703" s="170"/>
      <c r="AG703" s="172"/>
      <c r="AH703" s="172"/>
      <c r="AI703" s="172"/>
      <c r="AJ703" s="172"/>
      <c r="AK703" s="172"/>
      <c r="AL703" s="172"/>
      <c r="AM703" s="172"/>
      <c r="AN703" s="172"/>
      <c r="AO703" s="172"/>
      <c r="AP703" s="172"/>
      <c r="AQ703" s="172"/>
      <c r="AR703" s="172"/>
      <c r="AS703" s="172"/>
    </row>
    <row r="704" ht="15.75" customHeight="1">
      <c r="A704" s="156"/>
      <c r="B704" s="156"/>
      <c r="C704" s="170"/>
      <c r="D704" s="170"/>
      <c r="E704" s="171"/>
      <c r="F704" s="172"/>
      <c r="G704" s="171"/>
      <c r="H704" s="172"/>
      <c r="I704" s="171"/>
      <c r="J704" s="172"/>
      <c r="K704" s="171"/>
      <c r="L704" s="172"/>
      <c r="M704" s="171"/>
      <c r="N704" s="172"/>
      <c r="O704" s="171"/>
      <c r="P704" s="172"/>
      <c r="Q704" s="171"/>
      <c r="R704" s="172"/>
      <c r="S704" s="171"/>
      <c r="T704" s="172"/>
      <c r="U704" s="171"/>
      <c r="V704" s="172"/>
      <c r="W704" s="171"/>
      <c r="X704" s="172"/>
      <c r="Y704" s="171"/>
      <c r="Z704" s="172"/>
      <c r="AA704" s="171"/>
      <c r="AB704" s="172"/>
      <c r="AC704" s="171"/>
      <c r="AD704" s="172"/>
      <c r="AE704" s="156"/>
      <c r="AF704" s="170"/>
      <c r="AG704" s="172"/>
      <c r="AH704" s="172"/>
      <c r="AI704" s="172"/>
      <c r="AJ704" s="172"/>
      <c r="AK704" s="172"/>
      <c r="AL704" s="172"/>
      <c r="AM704" s="172"/>
      <c r="AN704" s="172"/>
      <c r="AO704" s="172"/>
      <c r="AP704" s="172"/>
      <c r="AQ704" s="172"/>
      <c r="AR704" s="172"/>
      <c r="AS704" s="172"/>
    </row>
    <row r="705" ht="15.75" customHeight="1">
      <c r="A705" s="156"/>
      <c r="B705" s="156"/>
      <c r="C705" s="170"/>
      <c r="D705" s="170"/>
      <c r="E705" s="171"/>
      <c r="F705" s="172"/>
      <c r="G705" s="171"/>
      <c r="H705" s="172"/>
      <c r="I705" s="171"/>
      <c r="J705" s="172"/>
      <c r="K705" s="171"/>
      <c r="L705" s="172"/>
      <c r="M705" s="171"/>
      <c r="N705" s="172"/>
      <c r="O705" s="171"/>
      <c r="P705" s="172"/>
      <c r="Q705" s="171"/>
      <c r="R705" s="172"/>
      <c r="S705" s="171"/>
      <c r="T705" s="172"/>
      <c r="U705" s="171"/>
      <c r="V705" s="172"/>
      <c r="W705" s="171"/>
      <c r="X705" s="172"/>
      <c r="Y705" s="171"/>
      <c r="Z705" s="172"/>
      <c r="AA705" s="171"/>
      <c r="AB705" s="172"/>
      <c r="AC705" s="171"/>
      <c r="AD705" s="172"/>
      <c r="AE705" s="156"/>
      <c r="AF705" s="170"/>
      <c r="AG705" s="172"/>
      <c r="AH705" s="172"/>
      <c r="AI705" s="172"/>
      <c r="AJ705" s="172"/>
      <c r="AK705" s="172"/>
      <c r="AL705" s="172"/>
      <c r="AM705" s="172"/>
      <c r="AN705" s="172"/>
      <c r="AO705" s="172"/>
      <c r="AP705" s="172"/>
      <c r="AQ705" s="172"/>
      <c r="AR705" s="172"/>
      <c r="AS705" s="172"/>
    </row>
    <row r="706" ht="15.75" customHeight="1">
      <c r="A706" s="156"/>
      <c r="B706" s="156"/>
      <c r="C706" s="170"/>
      <c r="D706" s="170"/>
      <c r="E706" s="171"/>
      <c r="F706" s="172"/>
      <c r="G706" s="171"/>
      <c r="H706" s="172"/>
      <c r="I706" s="171"/>
      <c r="J706" s="172"/>
      <c r="K706" s="171"/>
      <c r="L706" s="172"/>
      <c r="M706" s="171"/>
      <c r="N706" s="172"/>
      <c r="O706" s="171"/>
      <c r="P706" s="172"/>
      <c r="Q706" s="171"/>
      <c r="R706" s="172"/>
      <c r="S706" s="171"/>
      <c r="T706" s="172"/>
      <c r="U706" s="171"/>
      <c r="V706" s="172"/>
      <c r="W706" s="171"/>
      <c r="X706" s="172"/>
      <c r="Y706" s="171"/>
      <c r="Z706" s="172"/>
      <c r="AA706" s="171"/>
      <c r="AB706" s="172"/>
      <c r="AC706" s="171"/>
      <c r="AD706" s="172"/>
      <c r="AE706" s="156"/>
      <c r="AF706" s="170"/>
      <c r="AG706" s="172"/>
      <c r="AH706" s="172"/>
      <c r="AI706" s="172"/>
      <c r="AJ706" s="172"/>
      <c r="AK706" s="172"/>
      <c r="AL706" s="172"/>
      <c r="AM706" s="172"/>
      <c r="AN706" s="172"/>
      <c r="AO706" s="172"/>
      <c r="AP706" s="172"/>
      <c r="AQ706" s="172"/>
      <c r="AR706" s="172"/>
      <c r="AS706" s="172"/>
    </row>
    <row r="707" ht="15.75" customHeight="1">
      <c r="A707" s="156"/>
      <c r="B707" s="156"/>
      <c r="C707" s="170"/>
      <c r="D707" s="170"/>
      <c r="E707" s="171"/>
      <c r="F707" s="172"/>
      <c r="G707" s="171"/>
      <c r="H707" s="172"/>
      <c r="I707" s="171"/>
      <c r="J707" s="172"/>
      <c r="K707" s="171"/>
      <c r="L707" s="172"/>
      <c r="M707" s="171"/>
      <c r="N707" s="172"/>
      <c r="O707" s="171"/>
      <c r="P707" s="172"/>
      <c r="Q707" s="171"/>
      <c r="R707" s="172"/>
      <c r="S707" s="171"/>
      <c r="T707" s="172"/>
      <c r="U707" s="171"/>
      <c r="V707" s="172"/>
      <c r="W707" s="171"/>
      <c r="X707" s="172"/>
      <c r="Y707" s="171"/>
      <c r="Z707" s="172"/>
      <c r="AA707" s="171"/>
      <c r="AB707" s="172"/>
      <c r="AC707" s="171"/>
      <c r="AD707" s="172"/>
      <c r="AE707" s="156"/>
      <c r="AF707" s="170"/>
      <c r="AG707" s="172"/>
      <c r="AH707" s="172"/>
      <c r="AI707" s="172"/>
      <c r="AJ707" s="172"/>
      <c r="AK707" s="172"/>
      <c r="AL707" s="172"/>
      <c r="AM707" s="172"/>
      <c r="AN707" s="172"/>
      <c r="AO707" s="172"/>
      <c r="AP707" s="172"/>
      <c r="AQ707" s="172"/>
      <c r="AR707" s="172"/>
      <c r="AS707" s="172"/>
    </row>
    <row r="708" ht="15.75" customHeight="1">
      <c r="A708" s="156"/>
      <c r="B708" s="156"/>
      <c r="C708" s="170"/>
      <c r="D708" s="170"/>
      <c r="E708" s="171"/>
      <c r="F708" s="172"/>
      <c r="G708" s="171"/>
      <c r="H708" s="172"/>
      <c r="I708" s="171"/>
      <c r="J708" s="172"/>
      <c r="K708" s="171"/>
      <c r="L708" s="172"/>
      <c r="M708" s="171"/>
      <c r="N708" s="172"/>
      <c r="O708" s="171"/>
      <c r="P708" s="172"/>
      <c r="Q708" s="171"/>
      <c r="R708" s="172"/>
      <c r="S708" s="171"/>
      <c r="T708" s="172"/>
      <c r="U708" s="171"/>
      <c r="V708" s="172"/>
      <c r="W708" s="171"/>
      <c r="X708" s="172"/>
      <c r="Y708" s="171"/>
      <c r="Z708" s="172"/>
      <c r="AA708" s="171"/>
      <c r="AB708" s="172"/>
      <c r="AC708" s="171"/>
      <c r="AD708" s="172"/>
      <c r="AE708" s="156"/>
      <c r="AF708" s="170"/>
      <c r="AG708" s="172"/>
      <c r="AH708" s="172"/>
      <c r="AI708" s="172"/>
      <c r="AJ708" s="172"/>
      <c r="AK708" s="172"/>
      <c r="AL708" s="172"/>
      <c r="AM708" s="172"/>
      <c r="AN708" s="172"/>
      <c r="AO708" s="172"/>
      <c r="AP708" s="172"/>
      <c r="AQ708" s="172"/>
      <c r="AR708" s="172"/>
      <c r="AS708" s="172"/>
    </row>
    <row r="709" ht="15.75" customHeight="1">
      <c r="A709" s="156"/>
      <c r="B709" s="156"/>
      <c r="C709" s="170"/>
      <c r="D709" s="170"/>
      <c r="E709" s="171"/>
      <c r="F709" s="172"/>
      <c r="G709" s="171"/>
      <c r="H709" s="172"/>
      <c r="I709" s="171"/>
      <c r="J709" s="172"/>
      <c r="K709" s="171"/>
      <c r="L709" s="172"/>
      <c r="M709" s="171"/>
      <c r="N709" s="172"/>
      <c r="O709" s="171"/>
      <c r="P709" s="172"/>
      <c r="Q709" s="171"/>
      <c r="R709" s="172"/>
      <c r="S709" s="171"/>
      <c r="T709" s="172"/>
      <c r="U709" s="171"/>
      <c r="V709" s="172"/>
      <c r="W709" s="171"/>
      <c r="X709" s="172"/>
      <c r="Y709" s="171"/>
      <c r="Z709" s="172"/>
      <c r="AA709" s="171"/>
      <c r="AB709" s="172"/>
      <c r="AC709" s="171"/>
      <c r="AD709" s="172"/>
      <c r="AE709" s="156"/>
      <c r="AF709" s="170"/>
      <c r="AG709" s="172"/>
      <c r="AH709" s="172"/>
      <c r="AI709" s="172"/>
      <c r="AJ709" s="172"/>
      <c r="AK709" s="172"/>
      <c r="AL709" s="172"/>
      <c r="AM709" s="172"/>
      <c r="AN709" s="172"/>
      <c r="AO709" s="172"/>
      <c r="AP709" s="172"/>
      <c r="AQ709" s="172"/>
      <c r="AR709" s="172"/>
      <c r="AS709" s="172"/>
    </row>
    <row r="710" ht="15.75" customHeight="1">
      <c r="A710" s="156"/>
      <c r="B710" s="156"/>
      <c r="C710" s="170"/>
      <c r="D710" s="170"/>
      <c r="E710" s="171"/>
      <c r="F710" s="172"/>
      <c r="G710" s="171"/>
      <c r="H710" s="172"/>
      <c r="I710" s="171"/>
      <c r="J710" s="172"/>
      <c r="K710" s="171"/>
      <c r="L710" s="172"/>
      <c r="M710" s="171"/>
      <c r="N710" s="172"/>
      <c r="O710" s="171"/>
      <c r="P710" s="172"/>
      <c r="Q710" s="171"/>
      <c r="R710" s="172"/>
      <c r="S710" s="171"/>
      <c r="T710" s="172"/>
      <c r="U710" s="171"/>
      <c r="V710" s="172"/>
      <c r="W710" s="171"/>
      <c r="X710" s="172"/>
      <c r="Y710" s="171"/>
      <c r="Z710" s="172"/>
      <c r="AA710" s="171"/>
      <c r="AB710" s="172"/>
      <c r="AC710" s="171"/>
      <c r="AD710" s="172"/>
      <c r="AE710" s="156"/>
      <c r="AF710" s="170"/>
      <c r="AG710" s="172"/>
      <c r="AH710" s="172"/>
      <c r="AI710" s="172"/>
      <c r="AJ710" s="172"/>
      <c r="AK710" s="172"/>
      <c r="AL710" s="172"/>
      <c r="AM710" s="172"/>
      <c r="AN710" s="172"/>
      <c r="AO710" s="172"/>
      <c r="AP710" s="172"/>
      <c r="AQ710" s="172"/>
      <c r="AR710" s="172"/>
      <c r="AS710" s="172"/>
    </row>
    <row r="711" ht="15.75" customHeight="1">
      <c r="A711" s="156"/>
      <c r="B711" s="156"/>
      <c r="C711" s="170"/>
      <c r="D711" s="170"/>
      <c r="E711" s="171"/>
      <c r="F711" s="172"/>
      <c r="G711" s="171"/>
      <c r="H711" s="172"/>
      <c r="I711" s="171"/>
      <c r="J711" s="172"/>
      <c r="K711" s="171"/>
      <c r="L711" s="172"/>
      <c r="M711" s="171"/>
      <c r="N711" s="172"/>
      <c r="O711" s="171"/>
      <c r="P711" s="172"/>
      <c r="Q711" s="171"/>
      <c r="R711" s="172"/>
      <c r="S711" s="171"/>
      <c r="T711" s="172"/>
      <c r="U711" s="171"/>
      <c r="V711" s="172"/>
      <c r="W711" s="171"/>
      <c r="X711" s="172"/>
      <c r="Y711" s="171"/>
      <c r="Z711" s="172"/>
      <c r="AA711" s="171"/>
      <c r="AB711" s="172"/>
      <c r="AC711" s="171"/>
      <c r="AD711" s="172"/>
      <c r="AE711" s="156"/>
      <c r="AF711" s="170"/>
      <c r="AG711" s="172"/>
      <c r="AH711" s="172"/>
      <c r="AI711" s="172"/>
      <c r="AJ711" s="172"/>
      <c r="AK711" s="172"/>
      <c r="AL711" s="172"/>
      <c r="AM711" s="172"/>
      <c r="AN711" s="172"/>
      <c r="AO711" s="172"/>
      <c r="AP711" s="172"/>
      <c r="AQ711" s="172"/>
      <c r="AR711" s="172"/>
      <c r="AS711" s="172"/>
    </row>
    <row r="712" ht="15.75" customHeight="1">
      <c r="A712" s="156"/>
      <c r="B712" s="156"/>
      <c r="C712" s="170"/>
      <c r="D712" s="170"/>
      <c r="E712" s="171"/>
      <c r="F712" s="172"/>
      <c r="G712" s="171"/>
      <c r="H712" s="172"/>
      <c r="I712" s="171"/>
      <c r="J712" s="172"/>
      <c r="K712" s="171"/>
      <c r="L712" s="172"/>
      <c r="M712" s="171"/>
      <c r="N712" s="172"/>
      <c r="O712" s="171"/>
      <c r="P712" s="172"/>
      <c r="Q712" s="171"/>
      <c r="R712" s="172"/>
      <c r="S712" s="171"/>
      <c r="T712" s="172"/>
      <c r="U712" s="171"/>
      <c r="V712" s="172"/>
      <c r="W712" s="171"/>
      <c r="X712" s="172"/>
      <c r="Y712" s="171"/>
      <c r="Z712" s="172"/>
      <c r="AA712" s="171"/>
      <c r="AB712" s="172"/>
      <c r="AC712" s="171"/>
      <c r="AD712" s="172"/>
      <c r="AE712" s="156"/>
      <c r="AF712" s="170"/>
      <c r="AG712" s="172"/>
      <c r="AH712" s="172"/>
      <c r="AI712" s="172"/>
      <c r="AJ712" s="172"/>
      <c r="AK712" s="172"/>
      <c r="AL712" s="172"/>
      <c r="AM712" s="172"/>
      <c r="AN712" s="172"/>
      <c r="AO712" s="172"/>
      <c r="AP712" s="172"/>
      <c r="AQ712" s="172"/>
      <c r="AR712" s="172"/>
      <c r="AS712" s="172"/>
    </row>
    <row r="713" ht="15.75" customHeight="1">
      <c r="A713" s="156"/>
      <c r="B713" s="156"/>
      <c r="C713" s="170"/>
      <c r="D713" s="170"/>
      <c r="E713" s="171"/>
      <c r="F713" s="172"/>
      <c r="G713" s="171"/>
      <c r="H713" s="172"/>
      <c r="I713" s="171"/>
      <c r="J713" s="172"/>
      <c r="K713" s="171"/>
      <c r="L713" s="172"/>
      <c r="M713" s="171"/>
      <c r="N713" s="172"/>
      <c r="O713" s="171"/>
      <c r="P713" s="172"/>
      <c r="Q713" s="171"/>
      <c r="R713" s="172"/>
      <c r="S713" s="171"/>
      <c r="T713" s="172"/>
      <c r="U713" s="171"/>
      <c r="V713" s="172"/>
      <c r="W713" s="171"/>
      <c r="X713" s="172"/>
      <c r="Y713" s="171"/>
      <c r="Z713" s="172"/>
      <c r="AA713" s="171"/>
      <c r="AB713" s="172"/>
      <c r="AC713" s="171"/>
      <c r="AD713" s="172"/>
      <c r="AE713" s="156"/>
      <c r="AF713" s="170"/>
      <c r="AG713" s="172"/>
      <c r="AH713" s="172"/>
      <c r="AI713" s="172"/>
      <c r="AJ713" s="172"/>
      <c r="AK713" s="172"/>
      <c r="AL713" s="172"/>
      <c r="AM713" s="172"/>
      <c r="AN713" s="172"/>
      <c r="AO713" s="172"/>
      <c r="AP713" s="172"/>
      <c r="AQ713" s="172"/>
      <c r="AR713" s="172"/>
      <c r="AS713" s="172"/>
    </row>
    <row r="714" ht="15.75" customHeight="1">
      <c r="A714" s="156"/>
      <c r="B714" s="156"/>
      <c r="C714" s="170"/>
      <c r="D714" s="170"/>
      <c r="E714" s="171"/>
      <c r="F714" s="172"/>
      <c r="G714" s="171"/>
      <c r="H714" s="172"/>
      <c r="I714" s="171"/>
      <c r="J714" s="172"/>
      <c r="K714" s="171"/>
      <c r="L714" s="172"/>
      <c r="M714" s="171"/>
      <c r="N714" s="172"/>
      <c r="O714" s="171"/>
      <c r="P714" s="172"/>
      <c r="Q714" s="171"/>
      <c r="R714" s="172"/>
      <c r="S714" s="171"/>
      <c r="T714" s="172"/>
      <c r="U714" s="171"/>
      <c r="V714" s="172"/>
      <c r="W714" s="171"/>
      <c r="X714" s="172"/>
      <c r="Y714" s="171"/>
      <c r="Z714" s="172"/>
      <c r="AA714" s="171"/>
      <c r="AB714" s="172"/>
      <c r="AC714" s="171"/>
      <c r="AD714" s="172"/>
      <c r="AE714" s="156"/>
      <c r="AF714" s="170"/>
      <c r="AG714" s="172"/>
      <c r="AH714" s="172"/>
      <c r="AI714" s="172"/>
      <c r="AJ714" s="172"/>
      <c r="AK714" s="172"/>
      <c r="AL714" s="172"/>
      <c r="AM714" s="172"/>
      <c r="AN714" s="172"/>
      <c r="AO714" s="172"/>
      <c r="AP714" s="172"/>
      <c r="AQ714" s="172"/>
      <c r="AR714" s="172"/>
      <c r="AS714" s="172"/>
    </row>
    <row r="715" ht="15.75" customHeight="1">
      <c r="A715" s="156"/>
      <c r="B715" s="156"/>
      <c r="C715" s="170"/>
      <c r="D715" s="170"/>
      <c r="E715" s="171"/>
      <c r="F715" s="172"/>
      <c r="G715" s="171"/>
      <c r="H715" s="172"/>
      <c r="I715" s="171"/>
      <c r="J715" s="172"/>
      <c r="K715" s="171"/>
      <c r="L715" s="172"/>
      <c r="M715" s="171"/>
      <c r="N715" s="172"/>
      <c r="O715" s="171"/>
      <c r="P715" s="172"/>
      <c r="Q715" s="171"/>
      <c r="R715" s="172"/>
      <c r="S715" s="171"/>
      <c r="T715" s="172"/>
      <c r="U715" s="171"/>
      <c r="V715" s="172"/>
      <c r="W715" s="171"/>
      <c r="X715" s="172"/>
      <c r="Y715" s="171"/>
      <c r="Z715" s="172"/>
      <c r="AA715" s="171"/>
      <c r="AB715" s="172"/>
      <c r="AC715" s="171"/>
      <c r="AD715" s="172"/>
      <c r="AE715" s="156"/>
      <c r="AF715" s="170"/>
      <c r="AG715" s="172"/>
      <c r="AH715" s="172"/>
      <c r="AI715" s="172"/>
      <c r="AJ715" s="172"/>
      <c r="AK715" s="172"/>
      <c r="AL715" s="172"/>
      <c r="AM715" s="172"/>
      <c r="AN715" s="172"/>
      <c r="AO715" s="172"/>
      <c r="AP715" s="172"/>
      <c r="AQ715" s="172"/>
      <c r="AR715" s="172"/>
      <c r="AS715" s="172"/>
    </row>
    <row r="716" ht="15.75" customHeight="1">
      <c r="A716" s="156"/>
      <c r="B716" s="156"/>
      <c r="C716" s="170"/>
      <c r="D716" s="170"/>
      <c r="E716" s="171"/>
      <c r="F716" s="172"/>
      <c r="G716" s="171"/>
      <c r="H716" s="172"/>
      <c r="I716" s="171"/>
      <c r="J716" s="172"/>
      <c r="K716" s="171"/>
      <c r="L716" s="172"/>
      <c r="M716" s="171"/>
      <c r="N716" s="172"/>
      <c r="O716" s="171"/>
      <c r="P716" s="172"/>
      <c r="Q716" s="171"/>
      <c r="R716" s="172"/>
      <c r="S716" s="171"/>
      <c r="T716" s="172"/>
      <c r="U716" s="171"/>
      <c r="V716" s="172"/>
      <c r="W716" s="171"/>
      <c r="X716" s="172"/>
      <c r="Y716" s="171"/>
      <c r="Z716" s="172"/>
      <c r="AA716" s="171"/>
      <c r="AB716" s="172"/>
      <c r="AC716" s="171"/>
      <c r="AD716" s="172"/>
      <c r="AE716" s="156"/>
      <c r="AF716" s="170"/>
      <c r="AG716" s="172"/>
      <c r="AH716" s="172"/>
      <c r="AI716" s="172"/>
      <c r="AJ716" s="172"/>
      <c r="AK716" s="172"/>
      <c r="AL716" s="172"/>
      <c r="AM716" s="172"/>
      <c r="AN716" s="172"/>
      <c r="AO716" s="172"/>
      <c r="AP716" s="172"/>
      <c r="AQ716" s="172"/>
      <c r="AR716" s="172"/>
      <c r="AS716" s="172"/>
    </row>
    <row r="717" ht="15.75" customHeight="1">
      <c r="A717" s="156"/>
      <c r="B717" s="156"/>
      <c r="C717" s="170"/>
      <c r="D717" s="170"/>
      <c r="E717" s="171"/>
      <c r="F717" s="172"/>
      <c r="G717" s="171"/>
      <c r="H717" s="172"/>
      <c r="I717" s="171"/>
      <c r="J717" s="172"/>
      <c r="K717" s="171"/>
      <c r="L717" s="172"/>
      <c r="M717" s="171"/>
      <c r="N717" s="172"/>
      <c r="O717" s="171"/>
      <c r="P717" s="172"/>
      <c r="Q717" s="171"/>
      <c r="R717" s="172"/>
      <c r="S717" s="171"/>
      <c r="T717" s="172"/>
      <c r="U717" s="171"/>
      <c r="V717" s="172"/>
      <c r="W717" s="171"/>
      <c r="X717" s="172"/>
      <c r="Y717" s="171"/>
      <c r="Z717" s="172"/>
      <c r="AA717" s="171"/>
      <c r="AB717" s="172"/>
      <c r="AC717" s="171"/>
      <c r="AD717" s="172"/>
      <c r="AE717" s="156"/>
      <c r="AF717" s="170"/>
      <c r="AG717" s="172"/>
      <c r="AH717" s="172"/>
      <c r="AI717" s="172"/>
      <c r="AJ717" s="172"/>
      <c r="AK717" s="172"/>
      <c r="AL717" s="172"/>
      <c r="AM717" s="172"/>
      <c r="AN717" s="172"/>
      <c r="AO717" s="172"/>
      <c r="AP717" s="172"/>
      <c r="AQ717" s="172"/>
      <c r="AR717" s="172"/>
      <c r="AS717" s="172"/>
    </row>
    <row r="718" ht="15.75" customHeight="1">
      <c r="A718" s="156"/>
      <c r="B718" s="156"/>
      <c r="C718" s="170"/>
      <c r="D718" s="170"/>
      <c r="E718" s="171"/>
      <c r="F718" s="172"/>
      <c r="G718" s="171"/>
      <c r="H718" s="172"/>
      <c r="I718" s="171"/>
      <c r="J718" s="172"/>
      <c r="K718" s="171"/>
      <c r="L718" s="172"/>
      <c r="M718" s="171"/>
      <c r="N718" s="172"/>
      <c r="O718" s="171"/>
      <c r="P718" s="172"/>
      <c r="Q718" s="171"/>
      <c r="R718" s="172"/>
      <c r="S718" s="171"/>
      <c r="T718" s="172"/>
      <c r="U718" s="171"/>
      <c r="V718" s="172"/>
      <c r="W718" s="171"/>
      <c r="X718" s="172"/>
      <c r="Y718" s="171"/>
      <c r="Z718" s="172"/>
      <c r="AA718" s="171"/>
      <c r="AB718" s="172"/>
      <c r="AC718" s="171"/>
      <c r="AD718" s="172"/>
      <c r="AE718" s="156"/>
      <c r="AF718" s="170"/>
      <c r="AG718" s="172"/>
      <c r="AH718" s="172"/>
      <c r="AI718" s="172"/>
      <c r="AJ718" s="172"/>
      <c r="AK718" s="172"/>
      <c r="AL718" s="172"/>
      <c r="AM718" s="172"/>
      <c r="AN718" s="172"/>
      <c r="AO718" s="172"/>
      <c r="AP718" s="172"/>
      <c r="AQ718" s="172"/>
      <c r="AR718" s="172"/>
      <c r="AS718" s="172"/>
    </row>
    <row r="719" ht="15.75" customHeight="1">
      <c r="A719" s="156"/>
      <c r="B719" s="156"/>
      <c r="C719" s="170"/>
      <c r="D719" s="170"/>
      <c r="E719" s="171"/>
      <c r="F719" s="172"/>
      <c r="G719" s="171"/>
      <c r="H719" s="172"/>
      <c r="I719" s="171"/>
      <c r="J719" s="172"/>
      <c r="K719" s="171"/>
      <c r="L719" s="172"/>
      <c r="M719" s="171"/>
      <c r="N719" s="172"/>
      <c r="O719" s="171"/>
      <c r="P719" s="172"/>
      <c r="Q719" s="171"/>
      <c r="R719" s="172"/>
      <c r="S719" s="171"/>
      <c r="T719" s="172"/>
      <c r="U719" s="171"/>
      <c r="V719" s="172"/>
      <c r="W719" s="171"/>
      <c r="X719" s="172"/>
      <c r="Y719" s="171"/>
      <c r="Z719" s="172"/>
      <c r="AA719" s="171"/>
      <c r="AB719" s="172"/>
      <c r="AC719" s="171"/>
      <c r="AD719" s="172"/>
      <c r="AE719" s="156"/>
      <c r="AF719" s="170"/>
      <c r="AG719" s="172"/>
      <c r="AH719" s="172"/>
      <c r="AI719" s="172"/>
      <c r="AJ719" s="172"/>
      <c r="AK719" s="172"/>
      <c r="AL719" s="172"/>
      <c r="AM719" s="172"/>
      <c r="AN719" s="172"/>
      <c r="AO719" s="172"/>
      <c r="AP719" s="172"/>
      <c r="AQ719" s="172"/>
      <c r="AR719" s="172"/>
      <c r="AS719" s="172"/>
    </row>
    <row r="720" ht="15.75" customHeight="1">
      <c r="A720" s="156"/>
      <c r="B720" s="156"/>
      <c r="C720" s="170"/>
      <c r="D720" s="170"/>
      <c r="E720" s="171"/>
      <c r="F720" s="172"/>
      <c r="G720" s="171"/>
      <c r="H720" s="172"/>
      <c r="I720" s="171"/>
      <c r="J720" s="172"/>
      <c r="K720" s="171"/>
      <c r="L720" s="172"/>
      <c r="M720" s="171"/>
      <c r="N720" s="172"/>
      <c r="O720" s="171"/>
      <c r="P720" s="172"/>
      <c r="Q720" s="171"/>
      <c r="R720" s="172"/>
      <c r="S720" s="171"/>
      <c r="T720" s="172"/>
      <c r="U720" s="171"/>
      <c r="V720" s="172"/>
      <c r="W720" s="171"/>
      <c r="X720" s="172"/>
      <c r="Y720" s="171"/>
      <c r="Z720" s="172"/>
      <c r="AA720" s="171"/>
      <c r="AB720" s="172"/>
      <c r="AC720" s="171"/>
      <c r="AD720" s="172"/>
      <c r="AE720" s="156"/>
      <c r="AF720" s="170"/>
      <c r="AG720" s="172"/>
      <c r="AH720" s="172"/>
      <c r="AI720" s="172"/>
      <c r="AJ720" s="172"/>
      <c r="AK720" s="172"/>
      <c r="AL720" s="172"/>
      <c r="AM720" s="172"/>
      <c r="AN720" s="172"/>
      <c r="AO720" s="172"/>
      <c r="AP720" s="172"/>
      <c r="AQ720" s="172"/>
      <c r="AR720" s="172"/>
      <c r="AS720" s="172"/>
    </row>
    <row r="721" ht="15.75" customHeight="1">
      <c r="A721" s="156"/>
      <c r="B721" s="156"/>
      <c r="C721" s="170"/>
      <c r="D721" s="170"/>
      <c r="E721" s="171"/>
      <c r="F721" s="172"/>
      <c r="G721" s="171"/>
      <c r="H721" s="172"/>
      <c r="I721" s="171"/>
      <c r="J721" s="172"/>
      <c r="K721" s="171"/>
      <c r="L721" s="172"/>
      <c r="M721" s="171"/>
      <c r="N721" s="172"/>
      <c r="O721" s="171"/>
      <c r="P721" s="172"/>
      <c r="Q721" s="171"/>
      <c r="R721" s="172"/>
      <c r="S721" s="171"/>
      <c r="T721" s="172"/>
      <c r="U721" s="171"/>
      <c r="V721" s="172"/>
      <c r="W721" s="171"/>
      <c r="X721" s="172"/>
      <c r="Y721" s="171"/>
      <c r="Z721" s="172"/>
      <c r="AA721" s="171"/>
      <c r="AB721" s="172"/>
      <c r="AC721" s="171"/>
      <c r="AD721" s="172"/>
      <c r="AE721" s="156"/>
      <c r="AF721" s="170"/>
      <c r="AG721" s="172"/>
      <c r="AH721" s="172"/>
      <c r="AI721" s="172"/>
      <c r="AJ721" s="172"/>
      <c r="AK721" s="172"/>
      <c r="AL721" s="172"/>
      <c r="AM721" s="172"/>
      <c r="AN721" s="172"/>
      <c r="AO721" s="172"/>
      <c r="AP721" s="172"/>
      <c r="AQ721" s="172"/>
      <c r="AR721" s="172"/>
      <c r="AS721" s="172"/>
    </row>
    <row r="722" ht="15.75" customHeight="1">
      <c r="A722" s="156"/>
      <c r="B722" s="156"/>
      <c r="C722" s="170"/>
      <c r="D722" s="170"/>
      <c r="E722" s="171"/>
      <c r="F722" s="172"/>
      <c r="G722" s="171"/>
      <c r="H722" s="172"/>
      <c r="I722" s="171"/>
      <c r="J722" s="172"/>
      <c r="K722" s="171"/>
      <c r="L722" s="172"/>
      <c r="M722" s="171"/>
      <c r="N722" s="172"/>
      <c r="O722" s="171"/>
      <c r="P722" s="172"/>
      <c r="Q722" s="171"/>
      <c r="R722" s="172"/>
      <c r="S722" s="171"/>
      <c r="T722" s="172"/>
      <c r="U722" s="171"/>
      <c r="V722" s="172"/>
      <c r="W722" s="171"/>
      <c r="X722" s="172"/>
      <c r="Y722" s="171"/>
      <c r="Z722" s="172"/>
      <c r="AA722" s="171"/>
      <c r="AB722" s="172"/>
      <c r="AC722" s="171"/>
      <c r="AD722" s="172"/>
      <c r="AE722" s="156"/>
      <c r="AF722" s="170"/>
      <c r="AG722" s="172"/>
      <c r="AH722" s="172"/>
      <c r="AI722" s="172"/>
      <c r="AJ722" s="172"/>
      <c r="AK722" s="172"/>
      <c r="AL722" s="172"/>
      <c r="AM722" s="172"/>
      <c r="AN722" s="172"/>
      <c r="AO722" s="172"/>
      <c r="AP722" s="172"/>
      <c r="AQ722" s="172"/>
      <c r="AR722" s="172"/>
      <c r="AS722" s="172"/>
    </row>
    <row r="723" ht="15.75" customHeight="1">
      <c r="A723" s="156"/>
      <c r="B723" s="156"/>
      <c r="C723" s="170"/>
      <c r="D723" s="170"/>
      <c r="E723" s="171"/>
      <c r="F723" s="172"/>
      <c r="G723" s="171"/>
      <c r="H723" s="172"/>
      <c r="I723" s="171"/>
      <c r="J723" s="172"/>
      <c r="K723" s="171"/>
      <c r="L723" s="172"/>
      <c r="M723" s="171"/>
      <c r="N723" s="172"/>
      <c r="O723" s="171"/>
      <c r="P723" s="172"/>
      <c r="Q723" s="171"/>
      <c r="R723" s="172"/>
      <c r="S723" s="171"/>
      <c r="T723" s="172"/>
      <c r="U723" s="171"/>
      <c r="V723" s="172"/>
      <c r="W723" s="171"/>
      <c r="X723" s="172"/>
      <c r="Y723" s="171"/>
      <c r="Z723" s="172"/>
      <c r="AA723" s="171"/>
      <c r="AB723" s="172"/>
      <c r="AC723" s="171"/>
      <c r="AD723" s="172"/>
      <c r="AE723" s="156"/>
      <c r="AF723" s="170"/>
      <c r="AG723" s="172"/>
      <c r="AH723" s="172"/>
      <c r="AI723" s="172"/>
      <c r="AJ723" s="172"/>
      <c r="AK723" s="172"/>
      <c r="AL723" s="172"/>
      <c r="AM723" s="172"/>
      <c r="AN723" s="172"/>
      <c r="AO723" s="172"/>
      <c r="AP723" s="172"/>
      <c r="AQ723" s="172"/>
      <c r="AR723" s="172"/>
      <c r="AS723" s="172"/>
    </row>
    <row r="724" ht="15.75" customHeight="1">
      <c r="A724" s="156"/>
      <c r="B724" s="156"/>
      <c r="C724" s="170"/>
      <c r="D724" s="170"/>
      <c r="E724" s="171"/>
      <c r="F724" s="172"/>
      <c r="G724" s="171"/>
      <c r="H724" s="172"/>
      <c r="I724" s="171"/>
      <c r="J724" s="172"/>
      <c r="K724" s="171"/>
      <c r="L724" s="172"/>
      <c r="M724" s="171"/>
      <c r="N724" s="172"/>
      <c r="O724" s="171"/>
      <c r="P724" s="172"/>
      <c r="Q724" s="171"/>
      <c r="R724" s="172"/>
      <c r="S724" s="171"/>
      <c r="T724" s="172"/>
      <c r="U724" s="171"/>
      <c r="V724" s="172"/>
      <c r="W724" s="171"/>
      <c r="X724" s="172"/>
      <c r="Y724" s="171"/>
      <c r="Z724" s="172"/>
      <c r="AA724" s="171"/>
      <c r="AB724" s="172"/>
      <c r="AC724" s="171"/>
      <c r="AD724" s="172"/>
      <c r="AE724" s="156"/>
      <c r="AF724" s="170"/>
      <c r="AG724" s="172"/>
      <c r="AH724" s="172"/>
      <c r="AI724" s="172"/>
      <c r="AJ724" s="172"/>
      <c r="AK724" s="172"/>
      <c r="AL724" s="172"/>
      <c r="AM724" s="172"/>
      <c r="AN724" s="172"/>
      <c r="AO724" s="172"/>
      <c r="AP724" s="172"/>
      <c r="AQ724" s="172"/>
      <c r="AR724" s="172"/>
      <c r="AS724" s="172"/>
    </row>
    <row r="725" ht="15.75" customHeight="1">
      <c r="A725" s="156"/>
      <c r="B725" s="156"/>
      <c r="C725" s="170"/>
      <c r="D725" s="170"/>
      <c r="E725" s="171"/>
      <c r="F725" s="172"/>
      <c r="G725" s="171"/>
      <c r="H725" s="172"/>
      <c r="I725" s="171"/>
      <c r="J725" s="172"/>
      <c r="K725" s="171"/>
      <c r="L725" s="172"/>
      <c r="M725" s="171"/>
      <c r="N725" s="172"/>
      <c r="O725" s="171"/>
      <c r="P725" s="172"/>
      <c r="Q725" s="171"/>
      <c r="R725" s="172"/>
      <c r="S725" s="171"/>
      <c r="T725" s="172"/>
      <c r="U725" s="171"/>
      <c r="V725" s="172"/>
      <c r="W725" s="171"/>
      <c r="X725" s="172"/>
      <c r="Y725" s="171"/>
      <c r="Z725" s="172"/>
      <c r="AA725" s="171"/>
      <c r="AB725" s="172"/>
      <c r="AC725" s="171"/>
      <c r="AD725" s="172"/>
      <c r="AE725" s="156"/>
      <c r="AF725" s="170"/>
      <c r="AG725" s="172"/>
      <c r="AH725" s="172"/>
      <c r="AI725" s="172"/>
      <c r="AJ725" s="172"/>
      <c r="AK725" s="172"/>
      <c r="AL725" s="172"/>
      <c r="AM725" s="172"/>
      <c r="AN725" s="172"/>
      <c r="AO725" s="172"/>
      <c r="AP725" s="172"/>
      <c r="AQ725" s="172"/>
      <c r="AR725" s="172"/>
      <c r="AS725" s="172"/>
    </row>
    <row r="726" ht="15.75" customHeight="1">
      <c r="A726" s="156"/>
      <c r="B726" s="156"/>
      <c r="C726" s="170"/>
      <c r="D726" s="170"/>
      <c r="E726" s="171"/>
      <c r="F726" s="172"/>
      <c r="G726" s="171"/>
      <c r="H726" s="172"/>
      <c r="I726" s="171"/>
      <c r="J726" s="172"/>
      <c r="K726" s="171"/>
      <c r="L726" s="172"/>
      <c r="M726" s="171"/>
      <c r="N726" s="172"/>
      <c r="O726" s="171"/>
      <c r="P726" s="172"/>
      <c r="Q726" s="171"/>
      <c r="R726" s="172"/>
      <c r="S726" s="171"/>
      <c r="T726" s="172"/>
      <c r="U726" s="171"/>
      <c r="V726" s="172"/>
      <c r="W726" s="171"/>
      <c r="X726" s="172"/>
      <c r="Y726" s="171"/>
      <c r="Z726" s="172"/>
      <c r="AA726" s="171"/>
      <c r="AB726" s="172"/>
      <c r="AC726" s="171"/>
      <c r="AD726" s="172"/>
      <c r="AE726" s="156"/>
      <c r="AF726" s="170"/>
      <c r="AG726" s="172"/>
      <c r="AH726" s="172"/>
      <c r="AI726" s="172"/>
      <c r="AJ726" s="172"/>
      <c r="AK726" s="172"/>
      <c r="AL726" s="172"/>
      <c r="AM726" s="172"/>
      <c r="AN726" s="172"/>
      <c r="AO726" s="172"/>
      <c r="AP726" s="172"/>
      <c r="AQ726" s="172"/>
      <c r="AR726" s="172"/>
      <c r="AS726" s="172"/>
    </row>
    <row r="727" ht="15.75" customHeight="1">
      <c r="A727" s="156"/>
      <c r="B727" s="156"/>
      <c r="C727" s="170"/>
      <c r="D727" s="170"/>
      <c r="E727" s="171"/>
      <c r="F727" s="172"/>
      <c r="G727" s="171"/>
      <c r="H727" s="172"/>
      <c r="I727" s="171"/>
      <c r="J727" s="172"/>
      <c r="K727" s="171"/>
      <c r="L727" s="172"/>
      <c r="M727" s="171"/>
      <c r="N727" s="172"/>
      <c r="O727" s="171"/>
      <c r="P727" s="172"/>
      <c r="Q727" s="171"/>
      <c r="R727" s="172"/>
      <c r="S727" s="171"/>
      <c r="T727" s="172"/>
      <c r="U727" s="171"/>
      <c r="V727" s="172"/>
      <c r="W727" s="171"/>
      <c r="X727" s="172"/>
      <c r="Y727" s="171"/>
      <c r="Z727" s="172"/>
      <c r="AA727" s="171"/>
      <c r="AB727" s="172"/>
      <c r="AC727" s="171"/>
      <c r="AD727" s="172"/>
      <c r="AE727" s="156"/>
      <c r="AF727" s="170"/>
      <c r="AG727" s="172"/>
      <c r="AH727" s="172"/>
      <c r="AI727" s="172"/>
      <c r="AJ727" s="172"/>
      <c r="AK727" s="172"/>
      <c r="AL727" s="172"/>
      <c r="AM727" s="172"/>
      <c r="AN727" s="172"/>
      <c r="AO727" s="172"/>
      <c r="AP727" s="172"/>
      <c r="AQ727" s="172"/>
      <c r="AR727" s="172"/>
      <c r="AS727" s="172"/>
    </row>
    <row r="728" ht="15.75" customHeight="1">
      <c r="A728" s="156"/>
      <c r="B728" s="156"/>
      <c r="C728" s="170"/>
      <c r="D728" s="170"/>
      <c r="E728" s="171"/>
      <c r="F728" s="172"/>
      <c r="G728" s="171"/>
      <c r="H728" s="172"/>
      <c r="I728" s="171"/>
      <c r="J728" s="172"/>
      <c r="K728" s="171"/>
      <c r="L728" s="172"/>
      <c r="M728" s="171"/>
      <c r="N728" s="172"/>
      <c r="O728" s="171"/>
      <c r="P728" s="172"/>
      <c r="Q728" s="171"/>
      <c r="R728" s="172"/>
      <c r="S728" s="171"/>
      <c r="T728" s="172"/>
      <c r="U728" s="171"/>
      <c r="V728" s="172"/>
      <c r="W728" s="171"/>
      <c r="X728" s="172"/>
      <c r="Y728" s="171"/>
      <c r="Z728" s="172"/>
      <c r="AA728" s="171"/>
      <c r="AB728" s="172"/>
      <c r="AC728" s="171"/>
      <c r="AD728" s="172"/>
      <c r="AE728" s="156"/>
      <c r="AF728" s="170"/>
      <c r="AG728" s="172"/>
      <c r="AH728" s="172"/>
      <c r="AI728" s="172"/>
      <c r="AJ728" s="172"/>
      <c r="AK728" s="172"/>
      <c r="AL728" s="172"/>
      <c r="AM728" s="172"/>
      <c r="AN728" s="172"/>
      <c r="AO728" s="172"/>
      <c r="AP728" s="172"/>
      <c r="AQ728" s="172"/>
      <c r="AR728" s="172"/>
      <c r="AS728" s="172"/>
    </row>
    <row r="729" ht="15.75" customHeight="1">
      <c r="A729" s="156"/>
      <c r="B729" s="156"/>
      <c r="C729" s="170"/>
      <c r="D729" s="170"/>
      <c r="E729" s="171"/>
      <c r="F729" s="172"/>
      <c r="G729" s="171"/>
      <c r="H729" s="172"/>
      <c r="I729" s="171"/>
      <c r="J729" s="172"/>
      <c r="K729" s="171"/>
      <c r="L729" s="172"/>
      <c r="M729" s="171"/>
      <c r="N729" s="172"/>
      <c r="O729" s="171"/>
      <c r="P729" s="172"/>
      <c r="Q729" s="171"/>
      <c r="R729" s="172"/>
      <c r="S729" s="171"/>
      <c r="T729" s="172"/>
      <c r="U729" s="171"/>
      <c r="V729" s="172"/>
      <c r="W729" s="171"/>
      <c r="X729" s="172"/>
      <c r="Y729" s="171"/>
      <c r="Z729" s="172"/>
      <c r="AA729" s="171"/>
      <c r="AB729" s="172"/>
      <c r="AC729" s="171"/>
      <c r="AD729" s="172"/>
      <c r="AE729" s="156"/>
      <c r="AF729" s="170"/>
      <c r="AG729" s="172"/>
      <c r="AH729" s="172"/>
      <c r="AI729" s="172"/>
      <c r="AJ729" s="172"/>
      <c r="AK729" s="172"/>
      <c r="AL729" s="172"/>
      <c r="AM729" s="172"/>
      <c r="AN729" s="172"/>
      <c r="AO729" s="172"/>
      <c r="AP729" s="172"/>
      <c r="AQ729" s="172"/>
      <c r="AR729" s="172"/>
      <c r="AS729" s="172"/>
    </row>
    <row r="730" ht="15.75" customHeight="1">
      <c r="A730" s="156"/>
      <c r="B730" s="156"/>
      <c r="C730" s="170"/>
      <c r="D730" s="170"/>
      <c r="E730" s="171"/>
      <c r="F730" s="172"/>
      <c r="G730" s="171"/>
      <c r="H730" s="172"/>
      <c r="I730" s="171"/>
      <c r="J730" s="172"/>
      <c r="K730" s="171"/>
      <c r="L730" s="172"/>
      <c r="M730" s="171"/>
      <c r="N730" s="172"/>
      <c r="O730" s="171"/>
      <c r="P730" s="172"/>
      <c r="Q730" s="171"/>
      <c r="R730" s="172"/>
      <c r="S730" s="171"/>
      <c r="T730" s="172"/>
      <c r="U730" s="171"/>
      <c r="V730" s="172"/>
      <c r="W730" s="171"/>
      <c r="X730" s="172"/>
      <c r="Y730" s="171"/>
      <c r="Z730" s="172"/>
      <c r="AA730" s="171"/>
      <c r="AB730" s="172"/>
      <c r="AC730" s="171"/>
      <c r="AD730" s="172"/>
      <c r="AE730" s="156"/>
      <c r="AF730" s="170"/>
      <c r="AG730" s="172"/>
      <c r="AH730" s="172"/>
      <c r="AI730" s="172"/>
      <c r="AJ730" s="172"/>
      <c r="AK730" s="172"/>
      <c r="AL730" s="172"/>
      <c r="AM730" s="172"/>
      <c r="AN730" s="172"/>
      <c r="AO730" s="172"/>
      <c r="AP730" s="172"/>
      <c r="AQ730" s="172"/>
      <c r="AR730" s="172"/>
      <c r="AS730" s="172"/>
    </row>
    <row r="731" ht="15.75" customHeight="1">
      <c r="A731" s="156"/>
      <c r="B731" s="156"/>
      <c r="C731" s="170"/>
      <c r="D731" s="170"/>
      <c r="E731" s="171"/>
      <c r="F731" s="172"/>
      <c r="G731" s="171"/>
      <c r="H731" s="172"/>
      <c r="I731" s="171"/>
      <c r="J731" s="172"/>
      <c r="K731" s="171"/>
      <c r="L731" s="172"/>
      <c r="M731" s="171"/>
      <c r="N731" s="172"/>
      <c r="O731" s="171"/>
      <c r="P731" s="172"/>
      <c r="Q731" s="171"/>
      <c r="R731" s="172"/>
      <c r="S731" s="171"/>
      <c r="T731" s="172"/>
      <c r="U731" s="171"/>
      <c r="V731" s="172"/>
      <c r="W731" s="171"/>
      <c r="X731" s="172"/>
      <c r="Y731" s="171"/>
      <c r="Z731" s="172"/>
      <c r="AA731" s="171"/>
      <c r="AB731" s="172"/>
      <c r="AC731" s="171"/>
      <c r="AD731" s="172"/>
      <c r="AE731" s="156"/>
      <c r="AF731" s="170"/>
      <c r="AG731" s="172"/>
      <c r="AH731" s="172"/>
      <c r="AI731" s="172"/>
      <c r="AJ731" s="172"/>
      <c r="AK731" s="172"/>
      <c r="AL731" s="172"/>
      <c r="AM731" s="172"/>
      <c r="AN731" s="172"/>
      <c r="AO731" s="172"/>
      <c r="AP731" s="172"/>
      <c r="AQ731" s="172"/>
      <c r="AR731" s="172"/>
      <c r="AS731" s="172"/>
    </row>
    <row r="732" ht="15.75" customHeight="1">
      <c r="A732" s="156"/>
      <c r="B732" s="156"/>
      <c r="C732" s="170"/>
      <c r="D732" s="170"/>
      <c r="E732" s="171"/>
      <c r="F732" s="172"/>
      <c r="G732" s="171"/>
      <c r="H732" s="172"/>
      <c r="I732" s="171"/>
      <c r="J732" s="172"/>
      <c r="K732" s="171"/>
      <c r="L732" s="172"/>
      <c r="M732" s="171"/>
      <c r="N732" s="172"/>
      <c r="O732" s="171"/>
      <c r="P732" s="172"/>
      <c r="Q732" s="171"/>
      <c r="R732" s="172"/>
      <c r="S732" s="171"/>
      <c r="T732" s="172"/>
      <c r="U732" s="171"/>
      <c r="V732" s="172"/>
      <c r="W732" s="171"/>
      <c r="X732" s="172"/>
      <c r="Y732" s="171"/>
      <c r="Z732" s="172"/>
      <c r="AA732" s="171"/>
      <c r="AB732" s="172"/>
      <c r="AC732" s="171"/>
      <c r="AD732" s="172"/>
      <c r="AE732" s="156"/>
      <c r="AF732" s="170"/>
      <c r="AG732" s="172"/>
      <c r="AH732" s="172"/>
      <c r="AI732" s="172"/>
      <c r="AJ732" s="172"/>
      <c r="AK732" s="172"/>
      <c r="AL732" s="172"/>
      <c r="AM732" s="172"/>
      <c r="AN732" s="172"/>
      <c r="AO732" s="172"/>
      <c r="AP732" s="172"/>
      <c r="AQ732" s="172"/>
      <c r="AR732" s="172"/>
      <c r="AS732" s="172"/>
    </row>
    <row r="733" ht="15.75" customHeight="1">
      <c r="A733" s="156"/>
      <c r="B733" s="156"/>
      <c r="C733" s="170"/>
      <c r="D733" s="170"/>
      <c r="E733" s="171"/>
      <c r="F733" s="172"/>
      <c r="G733" s="171"/>
      <c r="H733" s="172"/>
      <c r="I733" s="171"/>
      <c r="J733" s="172"/>
      <c r="K733" s="171"/>
      <c r="L733" s="172"/>
      <c r="M733" s="171"/>
      <c r="N733" s="172"/>
      <c r="O733" s="171"/>
      <c r="P733" s="172"/>
      <c r="Q733" s="171"/>
      <c r="R733" s="172"/>
      <c r="S733" s="171"/>
      <c r="T733" s="172"/>
      <c r="U733" s="171"/>
      <c r="V733" s="172"/>
      <c r="W733" s="171"/>
      <c r="X733" s="172"/>
      <c r="Y733" s="171"/>
      <c r="Z733" s="172"/>
      <c r="AA733" s="171"/>
      <c r="AB733" s="172"/>
      <c r="AC733" s="171"/>
      <c r="AD733" s="172"/>
      <c r="AE733" s="156"/>
      <c r="AF733" s="170"/>
      <c r="AG733" s="172"/>
      <c r="AH733" s="172"/>
      <c r="AI733" s="172"/>
      <c r="AJ733" s="172"/>
      <c r="AK733" s="172"/>
      <c r="AL733" s="172"/>
      <c r="AM733" s="172"/>
      <c r="AN733" s="172"/>
      <c r="AO733" s="172"/>
      <c r="AP733" s="172"/>
      <c r="AQ733" s="172"/>
      <c r="AR733" s="172"/>
      <c r="AS733" s="172"/>
    </row>
    <row r="734" ht="15.75" customHeight="1">
      <c r="A734" s="156"/>
      <c r="B734" s="156"/>
      <c r="C734" s="170"/>
      <c r="D734" s="170"/>
      <c r="E734" s="171"/>
      <c r="F734" s="172"/>
      <c r="G734" s="171"/>
      <c r="H734" s="172"/>
      <c r="I734" s="171"/>
      <c r="J734" s="172"/>
      <c r="K734" s="171"/>
      <c r="L734" s="172"/>
      <c r="M734" s="171"/>
      <c r="N734" s="172"/>
      <c r="O734" s="171"/>
      <c r="P734" s="172"/>
      <c r="Q734" s="171"/>
      <c r="R734" s="172"/>
      <c r="S734" s="171"/>
      <c r="T734" s="172"/>
      <c r="U734" s="171"/>
      <c r="V734" s="172"/>
      <c r="W734" s="171"/>
      <c r="X734" s="172"/>
      <c r="Y734" s="171"/>
      <c r="Z734" s="172"/>
      <c r="AA734" s="171"/>
      <c r="AB734" s="172"/>
      <c r="AC734" s="171"/>
      <c r="AD734" s="172"/>
      <c r="AE734" s="156"/>
      <c r="AF734" s="170"/>
      <c r="AG734" s="172"/>
      <c r="AH734" s="172"/>
      <c r="AI734" s="172"/>
      <c r="AJ734" s="172"/>
      <c r="AK734" s="172"/>
      <c r="AL734" s="172"/>
      <c r="AM734" s="172"/>
      <c r="AN734" s="172"/>
      <c r="AO734" s="172"/>
      <c r="AP734" s="172"/>
      <c r="AQ734" s="172"/>
      <c r="AR734" s="172"/>
      <c r="AS734" s="172"/>
    </row>
    <row r="735" ht="15.75" customHeight="1">
      <c r="A735" s="156"/>
      <c r="B735" s="156"/>
      <c r="C735" s="170"/>
      <c r="D735" s="170"/>
      <c r="E735" s="171"/>
      <c r="F735" s="172"/>
      <c r="G735" s="171"/>
      <c r="H735" s="172"/>
      <c r="I735" s="171"/>
      <c r="J735" s="172"/>
      <c r="K735" s="171"/>
      <c r="L735" s="172"/>
      <c r="M735" s="171"/>
      <c r="N735" s="172"/>
      <c r="O735" s="171"/>
      <c r="P735" s="172"/>
      <c r="Q735" s="171"/>
      <c r="R735" s="172"/>
      <c r="S735" s="171"/>
      <c r="T735" s="172"/>
      <c r="U735" s="171"/>
      <c r="V735" s="172"/>
      <c r="W735" s="171"/>
      <c r="X735" s="172"/>
      <c r="Y735" s="171"/>
      <c r="Z735" s="172"/>
      <c r="AA735" s="171"/>
      <c r="AB735" s="172"/>
      <c r="AC735" s="171"/>
      <c r="AD735" s="172"/>
      <c r="AE735" s="156"/>
      <c r="AF735" s="170"/>
      <c r="AG735" s="172"/>
      <c r="AH735" s="172"/>
      <c r="AI735" s="172"/>
      <c r="AJ735" s="172"/>
      <c r="AK735" s="172"/>
      <c r="AL735" s="172"/>
      <c r="AM735" s="172"/>
      <c r="AN735" s="172"/>
      <c r="AO735" s="172"/>
      <c r="AP735" s="172"/>
      <c r="AQ735" s="172"/>
      <c r="AR735" s="172"/>
      <c r="AS735" s="172"/>
    </row>
    <row r="736" ht="15.75" customHeight="1">
      <c r="A736" s="156"/>
      <c r="B736" s="156"/>
      <c r="C736" s="170"/>
      <c r="D736" s="170"/>
      <c r="E736" s="171"/>
      <c r="F736" s="172"/>
      <c r="G736" s="171"/>
      <c r="H736" s="172"/>
      <c r="I736" s="171"/>
      <c r="J736" s="172"/>
      <c r="K736" s="171"/>
      <c r="L736" s="172"/>
      <c r="M736" s="171"/>
      <c r="N736" s="172"/>
      <c r="O736" s="171"/>
      <c r="P736" s="172"/>
      <c r="Q736" s="171"/>
      <c r="R736" s="172"/>
      <c r="S736" s="171"/>
      <c r="T736" s="172"/>
      <c r="U736" s="171"/>
      <c r="V736" s="172"/>
      <c r="W736" s="171"/>
      <c r="X736" s="172"/>
      <c r="Y736" s="171"/>
      <c r="Z736" s="172"/>
      <c r="AA736" s="171"/>
      <c r="AB736" s="172"/>
      <c r="AC736" s="171"/>
      <c r="AD736" s="172"/>
      <c r="AE736" s="156"/>
      <c r="AF736" s="170"/>
      <c r="AG736" s="172"/>
      <c r="AH736" s="172"/>
      <c r="AI736" s="172"/>
      <c r="AJ736" s="172"/>
      <c r="AK736" s="172"/>
      <c r="AL736" s="172"/>
      <c r="AM736" s="172"/>
      <c r="AN736" s="172"/>
      <c r="AO736" s="172"/>
      <c r="AP736" s="172"/>
      <c r="AQ736" s="172"/>
      <c r="AR736" s="172"/>
      <c r="AS736" s="172"/>
    </row>
    <row r="737" ht="15.75" customHeight="1">
      <c r="A737" s="156"/>
      <c r="B737" s="156"/>
      <c r="C737" s="170"/>
      <c r="D737" s="170"/>
      <c r="E737" s="171"/>
      <c r="F737" s="172"/>
      <c r="G737" s="171"/>
      <c r="H737" s="172"/>
      <c r="I737" s="171"/>
      <c r="J737" s="172"/>
      <c r="K737" s="171"/>
      <c r="L737" s="172"/>
      <c r="M737" s="171"/>
      <c r="N737" s="172"/>
      <c r="O737" s="171"/>
      <c r="P737" s="172"/>
      <c r="Q737" s="171"/>
      <c r="R737" s="172"/>
      <c r="S737" s="171"/>
      <c r="T737" s="172"/>
      <c r="U737" s="171"/>
      <c r="V737" s="172"/>
      <c r="W737" s="171"/>
      <c r="X737" s="172"/>
      <c r="Y737" s="171"/>
      <c r="Z737" s="172"/>
      <c r="AA737" s="171"/>
      <c r="AB737" s="172"/>
      <c r="AC737" s="171"/>
      <c r="AD737" s="172"/>
      <c r="AE737" s="156"/>
      <c r="AF737" s="170"/>
      <c r="AG737" s="172"/>
      <c r="AH737" s="172"/>
      <c r="AI737" s="172"/>
      <c r="AJ737" s="172"/>
      <c r="AK737" s="172"/>
      <c r="AL737" s="172"/>
      <c r="AM737" s="172"/>
      <c r="AN737" s="172"/>
      <c r="AO737" s="172"/>
      <c r="AP737" s="172"/>
      <c r="AQ737" s="172"/>
      <c r="AR737" s="172"/>
      <c r="AS737" s="172"/>
    </row>
    <row r="738" ht="15.75" customHeight="1">
      <c r="A738" s="156"/>
      <c r="B738" s="156"/>
      <c r="C738" s="170"/>
      <c r="D738" s="170"/>
      <c r="E738" s="171"/>
      <c r="F738" s="172"/>
      <c r="G738" s="171"/>
      <c r="H738" s="172"/>
      <c r="I738" s="171"/>
      <c r="J738" s="172"/>
      <c r="K738" s="171"/>
      <c r="L738" s="172"/>
      <c r="M738" s="171"/>
      <c r="N738" s="172"/>
      <c r="O738" s="171"/>
      <c r="P738" s="172"/>
      <c r="Q738" s="171"/>
      <c r="R738" s="172"/>
      <c r="S738" s="171"/>
      <c r="T738" s="172"/>
      <c r="U738" s="171"/>
      <c r="V738" s="172"/>
      <c r="W738" s="171"/>
      <c r="X738" s="172"/>
      <c r="Y738" s="171"/>
      <c r="Z738" s="172"/>
      <c r="AA738" s="171"/>
      <c r="AB738" s="172"/>
      <c r="AC738" s="171"/>
      <c r="AD738" s="172"/>
      <c r="AE738" s="156"/>
      <c r="AF738" s="170"/>
      <c r="AG738" s="172"/>
      <c r="AH738" s="172"/>
      <c r="AI738" s="172"/>
      <c r="AJ738" s="172"/>
      <c r="AK738" s="172"/>
      <c r="AL738" s="172"/>
      <c r="AM738" s="172"/>
      <c r="AN738" s="172"/>
      <c r="AO738" s="172"/>
      <c r="AP738" s="172"/>
      <c r="AQ738" s="172"/>
      <c r="AR738" s="172"/>
      <c r="AS738" s="172"/>
    </row>
    <row r="739" ht="15.75" customHeight="1">
      <c r="A739" s="156"/>
      <c r="B739" s="156"/>
      <c r="C739" s="170"/>
      <c r="D739" s="170"/>
      <c r="E739" s="171"/>
      <c r="F739" s="172"/>
      <c r="G739" s="171"/>
      <c r="H739" s="172"/>
      <c r="I739" s="171"/>
      <c r="J739" s="172"/>
      <c r="K739" s="171"/>
      <c r="L739" s="172"/>
      <c r="M739" s="171"/>
      <c r="N739" s="172"/>
      <c r="O739" s="171"/>
      <c r="P739" s="172"/>
      <c r="Q739" s="171"/>
      <c r="R739" s="172"/>
      <c r="S739" s="171"/>
      <c r="T739" s="172"/>
      <c r="U739" s="171"/>
      <c r="V739" s="172"/>
      <c r="W739" s="171"/>
      <c r="X739" s="172"/>
      <c r="Y739" s="171"/>
      <c r="Z739" s="172"/>
      <c r="AA739" s="171"/>
      <c r="AB739" s="172"/>
      <c r="AC739" s="171"/>
      <c r="AD739" s="172"/>
      <c r="AE739" s="156"/>
      <c r="AF739" s="170"/>
      <c r="AG739" s="172"/>
      <c r="AH739" s="172"/>
      <c r="AI739" s="172"/>
      <c r="AJ739" s="172"/>
      <c r="AK739" s="172"/>
      <c r="AL739" s="172"/>
      <c r="AM739" s="172"/>
      <c r="AN739" s="172"/>
      <c r="AO739" s="172"/>
      <c r="AP739" s="172"/>
      <c r="AQ739" s="172"/>
      <c r="AR739" s="172"/>
      <c r="AS739" s="172"/>
    </row>
    <row r="740" ht="15.75" customHeight="1">
      <c r="A740" s="156"/>
      <c r="B740" s="156"/>
      <c r="C740" s="170"/>
      <c r="D740" s="170"/>
      <c r="E740" s="171"/>
      <c r="F740" s="172"/>
      <c r="G740" s="171"/>
      <c r="H740" s="172"/>
      <c r="I740" s="171"/>
      <c r="J740" s="172"/>
      <c r="K740" s="171"/>
      <c r="L740" s="172"/>
      <c r="M740" s="171"/>
      <c r="N740" s="172"/>
      <c r="O740" s="171"/>
      <c r="P740" s="172"/>
      <c r="Q740" s="171"/>
      <c r="R740" s="172"/>
      <c r="S740" s="171"/>
      <c r="T740" s="172"/>
      <c r="U740" s="171"/>
      <c r="V740" s="172"/>
      <c r="W740" s="171"/>
      <c r="X740" s="172"/>
      <c r="Y740" s="171"/>
      <c r="Z740" s="172"/>
      <c r="AA740" s="171"/>
      <c r="AB740" s="172"/>
      <c r="AC740" s="171"/>
      <c r="AD740" s="172"/>
      <c r="AE740" s="156"/>
      <c r="AF740" s="170"/>
      <c r="AG740" s="172"/>
      <c r="AH740" s="172"/>
      <c r="AI740" s="172"/>
      <c r="AJ740" s="172"/>
      <c r="AK740" s="172"/>
      <c r="AL740" s="172"/>
      <c r="AM740" s="172"/>
      <c r="AN740" s="172"/>
      <c r="AO740" s="172"/>
      <c r="AP740" s="172"/>
      <c r="AQ740" s="172"/>
      <c r="AR740" s="172"/>
      <c r="AS740" s="172"/>
    </row>
    <row r="741" ht="15.75" customHeight="1">
      <c r="A741" s="156"/>
      <c r="B741" s="156"/>
      <c r="C741" s="170"/>
      <c r="D741" s="170"/>
      <c r="E741" s="171"/>
      <c r="F741" s="172"/>
      <c r="G741" s="171"/>
      <c r="H741" s="172"/>
      <c r="I741" s="171"/>
      <c r="J741" s="172"/>
      <c r="K741" s="171"/>
      <c r="L741" s="172"/>
      <c r="M741" s="171"/>
      <c r="N741" s="172"/>
      <c r="O741" s="171"/>
      <c r="P741" s="172"/>
      <c r="Q741" s="171"/>
      <c r="R741" s="172"/>
      <c r="S741" s="171"/>
      <c r="T741" s="172"/>
      <c r="U741" s="171"/>
      <c r="V741" s="172"/>
      <c r="W741" s="171"/>
      <c r="X741" s="172"/>
      <c r="Y741" s="171"/>
      <c r="Z741" s="172"/>
      <c r="AA741" s="171"/>
      <c r="AB741" s="172"/>
      <c r="AC741" s="171"/>
      <c r="AD741" s="172"/>
      <c r="AE741" s="156"/>
      <c r="AF741" s="170"/>
      <c r="AG741" s="172"/>
      <c r="AH741" s="172"/>
      <c r="AI741" s="172"/>
      <c r="AJ741" s="172"/>
      <c r="AK741" s="172"/>
      <c r="AL741" s="172"/>
      <c r="AM741" s="172"/>
      <c r="AN741" s="172"/>
      <c r="AO741" s="172"/>
      <c r="AP741" s="172"/>
      <c r="AQ741" s="172"/>
      <c r="AR741" s="172"/>
      <c r="AS741" s="172"/>
    </row>
    <row r="742" ht="15.75" customHeight="1">
      <c r="A742" s="156"/>
      <c r="B742" s="156"/>
      <c r="C742" s="170"/>
      <c r="D742" s="170"/>
      <c r="E742" s="171"/>
      <c r="F742" s="172"/>
      <c r="G742" s="171"/>
      <c r="H742" s="172"/>
      <c r="I742" s="171"/>
      <c r="J742" s="172"/>
      <c r="K742" s="171"/>
      <c r="L742" s="172"/>
      <c r="M742" s="171"/>
      <c r="N742" s="172"/>
      <c r="O742" s="171"/>
      <c r="P742" s="172"/>
      <c r="Q742" s="171"/>
      <c r="R742" s="172"/>
      <c r="S742" s="171"/>
      <c r="T742" s="172"/>
      <c r="U742" s="171"/>
      <c r="V742" s="172"/>
      <c r="W742" s="171"/>
      <c r="X742" s="172"/>
      <c r="Y742" s="171"/>
      <c r="Z742" s="172"/>
      <c r="AA742" s="171"/>
      <c r="AB742" s="172"/>
      <c r="AC742" s="171"/>
      <c r="AD742" s="172"/>
      <c r="AE742" s="156"/>
      <c r="AF742" s="170"/>
      <c r="AG742" s="172"/>
      <c r="AH742" s="172"/>
      <c r="AI742" s="172"/>
      <c r="AJ742" s="172"/>
      <c r="AK742" s="172"/>
      <c r="AL742" s="172"/>
      <c r="AM742" s="172"/>
      <c r="AN742" s="172"/>
      <c r="AO742" s="172"/>
      <c r="AP742" s="172"/>
      <c r="AQ742" s="172"/>
      <c r="AR742" s="172"/>
      <c r="AS742" s="172"/>
    </row>
    <row r="743" ht="15.75" customHeight="1">
      <c r="A743" s="156"/>
      <c r="B743" s="156"/>
      <c r="C743" s="170"/>
      <c r="D743" s="170"/>
      <c r="E743" s="171"/>
      <c r="F743" s="172"/>
      <c r="G743" s="171"/>
      <c r="H743" s="172"/>
      <c r="I743" s="171"/>
      <c r="J743" s="172"/>
      <c r="K743" s="171"/>
      <c r="L743" s="172"/>
      <c r="M743" s="171"/>
      <c r="N743" s="172"/>
      <c r="O743" s="171"/>
      <c r="P743" s="172"/>
      <c r="Q743" s="171"/>
      <c r="R743" s="172"/>
      <c r="S743" s="171"/>
      <c r="T743" s="172"/>
      <c r="U743" s="171"/>
      <c r="V743" s="172"/>
      <c r="W743" s="171"/>
      <c r="X743" s="172"/>
      <c r="Y743" s="171"/>
      <c r="Z743" s="172"/>
      <c r="AA743" s="171"/>
      <c r="AB743" s="172"/>
      <c r="AC743" s="171"/>
      <c r="AD743" s="172"/>
      <c r="AE743" s="156"/>
      <c r="AF743" s="170"/>
      <c r="AG743" s="172"/>
      <c r="AH743" s="172"/>
      <c r="AI743" s="172"/>
      <c r="AJ743" s="172"/>
      <c r="AK743" s="172"/>
      <c r="AL743" s="172"/>
      <c r="AM743" s="172"/>
      <c r="AN743" s="172"/>
      <c r="AO743" s="172"/>
      <c r="AP743" s="172"/>
      <c r="AQ743" s="172"/>
      <c r="AR743" s="172"/>
      <c r="AS743" s="172"/>
    </row>
    <row r="744" ht="15.75" customHeight="1">
      <c r="A744" s="156"/>
      <c r="B744" s="156"/>
      <c r="C744" s="170"/>
      <c r="D744" s="170"/>
      <c r="E744" s="171"/>
      <c r="F744" s="172"/>
      <c r="G744" s="171"/>
      <c r="H744" s="172"/>
      <c r="I744" s="171"/>
      <c r="J744" s="172"/>
      <c r="K744" s="171"/>
      <c r="L744" s="172"/>
      <c r="M744" s="171"/>
      <c r="N744" s="172"/>
      <c r="O744" s="171"/>
      <c r="P744" s="172"/>
      <c r="Q744" s="171"/>
      <c r="R744" s="172"/>
      <c r="S744" s="171"/>
      <c r="T744" s="172"/>
      <c r="U744" s="171"/>
      <c r="V744" s="172"/>
      <c r="W744" s="171"/>
      <c r="X744" s="172"/>
      <c r="Y744" s="171"/>
      <c r="Z744" s="172"/>
      <c r="AA744" s="171"/>
      <c r="AB744" s="172"/>
      <c r="AC744" s="171"/>
      <c r="AD744" s="172"/>
      <c r="AE744" s="156"/>
      <c r="AF744" s="170"/>
      <c r="AG744" s="172"/>
      <c r="AH744" s="172"/>
      <c r="AI744" s="172"/>
      <c r="AJ744" s="172"/>
      <c r="AK744" s="172"/>
      <c r="AL744" s="172"/>
      <c r="AM744" s="172"/>
      <c r="AN744" s="172"/>
      <c r="AO744" s="172"/>
      <c r="AP744" s="172"/>
      <c r="AQ744" s="172"/>
      <c r="AR744" s="172"/>
      <c r="AS744" s="172"/>
    </row>
    <row r="745" ht="15.75" customHeight="1">
      <c r="A745" s="156"/>
      <c r="B745" s="156"/>
      <c r="C745" s="170"/>
      <c r="D745" s="170"/>
      <c r="E745" s="171"/>
      <c r="F745" s="172"/>
      <c r="G745" s="171"/>
      <c r="H745" s="172"/>
      <c r="I745" s="171"/>
      <c r="J745" s="172"/>
      <c r="K745" s="171"/>
      <c r="L745" s="172"/>
      <c r="M745" s="171"/>
      <c r="N745" s="172"/>
      <c r="O745" s="171"/>
      <c r="P745" s="172"/>
      <c r="Q745" s="171"/>
      <c r="R745" s="172"/>
      <c r="S745" s="171"/>
      <c r="T745" s="172"/>
      <c r="U745" s="171"/>
      <c r="V745" s="172"/>
      <c r="W745" s="171"/>
      <c r="X745" s="172"/>
      <c r="Y745" s="171"/>
      <c r="Z745" s="172"/>
      <c r="AA745" s="171"/>
      <c r="AB745" s="172"/>
      <c r="AC745" s="171"/>
      <c r="AD745" s="172"/>
      <c r="AE745" s="156"/>
      <c r="AF745" s="170"/>
      <c r="AG745" s="172"/>
      <c r="AH745" s="172"/>
      <c r="AI745" s="172"/>
      <c r="AJ745" s="172"/>
      <c r="AK745" s="172"/>
      <c r="AL745" s="172"/>
      <c r="AM745" s="172"/>
      <c r="AN745" s="172"/>
      <c r="AO745" s="172"/>
      <c r="AP745" s="172"/>
      <c r="AQ745" s="172"/>
      <c r="AR745" s="172"/>
      <c r="AS745" s="172"/>
    </row>
    <row r="746" ht="15.75" customHeight="1">
      <c r="A746" s="156"/>
      <c r="B746" s="156"/>
      <c r="C746" s="170"/>
      <c r="D746" s="170"/>
      <c r="E746" s="171"/>
      <c r="F746" s="172"/>
      <c r="G746" s="171"/>
      <c r="H746" s="172"/>
      <c r="I746" s="171"/>
      <c r="J746" s="172"/>
      <c r="K746" s="171"/>
      <c r="L746" s="172"/>
      <c r="M746" s="171"/>
      <c r="N746" s="172"/>
      <c r="O746" s="171"/>
      <c r="P746" s="172"/>
      <c r="Q746" s="171"/>
      <c r="R746" s="172"/>
      <c r="S746" s="171"/>
      <c r="T746" s="172"/>
      <c r="U746" s="171"/>
      <c r="V746" s="172"/>
      <c r="W746" s="171"/>
      <c r="X746" s="172"/>
      <c r="Y746" s="171"/>
      <c r="Z746" s="172"/>
      <c r="AA746" s="171"/>
      <c r="AB746" s="172"/>
      <c r="AC746" s="171"/>
      <c r="AD746" s="172"/>
      <c r="AE746" s="156"/>
      <c r="AF746" s="170"/>
      <c r="AG746" s="172"/>
      <c r="AH746" s="172"/>
      <c r="AI746" s="172"/>
      <c r="AJ746" s="172"/>
      <c r="AK746" s="172"/>
      <c r="AL746" s="172"/>
      <c r="AM746" s="172"/>
      <c r="AN746" s="172"/>
      <c r="AO746" s="172"/>
      <c r="AP746" s="172"/>
      <c r="AQ746" s="172"/>
      <c r="AR746" s="172"/>
      <c r="AS746" s="172"/>
    </row>
    <row r="747" ht="15.75" customHeight="1">
      <c r="A747" s="156"/>
      <c r="B747" s="156"/>
      <c r="C747" s="170"/>
      <c r="D747" s="170"/>
      <c r="E747" s="171"/>
      <c r="F747" s="172"/>
      <c r="G747" s="171"/>
      <c r="H747" s="172"/>
      <c r="I747" s="171"/>
      <c r="J747" s="172"/>
      <c r="K747" s="171"/>
      <c r="L747" s="172"/>
      <c r="M747" s="171"/>
      <c r="N747" s="172"/>
      <c r="O747" s="171"/>
      <c r="P747" s="172"/>
      <c r="Q747" s="171"/>
      <c r="R747" s="172"/>
      <c r="S747" s="171"/>
      <c r="T747" s="172"/>
      <c r="U747" s="171"/>
      <c r="V747" s="172"/>
      <c r="W747" s="171"/>
      <c r="X747" s="172"/>
      <c r="Y747" s="171"/>
      <c r="Z747" s="172"/>
      <c r="AA747" s="171"/>
      <c r="AB747" s="172"/>
      <c r="AC747" s="171"/>
      <c r="AD747" s="172"/>
      <c r="AE747" s="156"/>
      <c r="AF747" s="170"/>
      <c r="AG747" s="172"/>
      <c r="AH747" s="172"/>
      <c r="AI747" s="172"/>
      <c r="AJ747" s="172"/>
      <c r="AK747" s="172"/>
      <c r="AL747" s="172"/>
      <c r="AM747" s="172"/>
      <c r="AN747" s="172"/>
      <c r="AO747" s="172"/>
      <c r="AP747" s="172"/>
      <c r="AQ747" s="172"/>
      <c r="AR747" s="172"/>
      <c r="AS747" s="172"/>
    </row>
    <row r="748" ht="15.75" customHeight="1">
      <c r="A748" s="156"/>
      <c r="B748" s="156"/>
      <c r="C748" s="170"/>
      <c r="D748" s="170"/>
      <c r="E748" s="171"/>
      <c r="F748" s="172"/>
      <c r="G748" s="171"/>
      <c r="H748" s="172"/>
      <c r="I748" s="171"/>
      <c r="J748" s="172"/>
      <c r="K748" s="171"/>
      <c r="L748" s="172"/>
      <c r="M748" s="171"/>
      <c r="N748" s="172"/>
      <c r="O748" s="171"/>
      <c r="P748" s="172"/>
      <c r="Q748" s="171"/>
      <c r="R748" s="172"/>
      <c r="S748" s="171"/>
      <c r="T748" s="172"/>
      <c r="U748" s="171"/>
      <c r="V748" s="172"/>
      <c r="W748" s="171"/>
      <c r="X748" s="172"/>
      <c r="Y748" s="171"/>
      <c r="Z748" s="172"/>
      <c r="AA748" s="171"/>
      <c r="AB748" s="172"/>
      <c r="AC748" s="171"/>
      <c r="AD748" s="172"/>
      <c r="AE748" s="156"/>
      <c r="AF748" s="170"/>
      <c r="AG748" s="172"/>
      <c r="AH748" s="172"/>
      <c r="AI748" s="172"/>
      <c r="AJ748" s="172"/>
      <c r="AK748" s="172"/>
      <c r="AL748" s="172"/>
      <c r="AM748" s="172"/>
      <c r="AN748" s="172"/>
      <c r="AO748" s="172"/>
      <c r="AP748" s="172"/>
      <c r="AQ748" s="172"/>
      <c r="AR748" s="172"/>
      <c r="AS748" s="172"/>
    </row>
    <row r="749" ht="15.75" customHeight="1">
      <c r="A749" s="156"/>
      <c r="B749" s="156"/>
      <c r="C749" s="170"/>
      <c r="D749" s="170"/>
      <c r="E749" s="171"/>
      <c r="F749" s="172"/>
      <c r="G749" s="171"/>
      <c r="H749" s="172"/>
      <c r="I749" s="171"/>
      <c r="J749" s="172"/>
      <c r="K749" s="171"/>
      <c r="L749" s="172"/>
      <c r="M749" s="171"/>
      <c r="N749" s="172"/>
      <c r="O749" s="171"/>
      <c r="P749" s="172"/>
      <c r="Q749" s="171"/>
      <c r="R749" s="172"/>
      <c r="S749" s="171"/>
      <c r="T749" s="172"/>
      <c r="U749" s="171"/>
      <c r="V749" s="172"/>
      <c r="W749" s="171"/>
      <c r="X749" s="172"/>
      <c r="Y749" s="171"/>
      <c r="Z749" s="172"/>
      <c r="AA749" s="171"/>
      <c r="AB749" s="172"/>
      <c r="AC749" s="171"/>
      <c r="AD749" s="172"/>
      <c r="AE749" s="156"/>
      <c r="AF749" s="170"/>
      <c r="AG749" s="172"/>
      <c r="AH749" s="172"/>
      <c r="AI749" s="172"/>
      <c r="AJ749" s="172"/>
      <c r="AK749" s="172"/>
      <c r="AL749" s="172"/>
      <c r="AM749" s="172"/>
      <c r="AN749" s="172"/>
      <c r="AO749" s="172"/>
      <c r="AP749" s="172"/>
      <c r="AQ749" s="172"/>
      <c r="AR749" s="172"/>
      <c r="AS749" s="172"/>
    </row>
    <row r="750" ht="15.75" customHeight="1">
      <c r="A750" s="156"/>
      <c r="B750" s="156"/>
      <c r="C750" s="170"/>
      <c r="D750" s="170"/>
      <c r="E750" s="171"/>
      <c r="F750" s="172"/>
      <c r="G750" s="171"/>
      <c r="H750" s="172"/>
      <c r="I750" s="171"/>
      <c r="J750" s="172"/>
      <c r="K750" s="171"/>
      <c r="L750" s="172"/>
      <c r="M750" s="171"/>
      <c r="N750" s="172"/>
      <c r="O750" s="171"/>
      <c r="P750" s="172"/>
      <c r="Q750" s="171"/>
      <c r="R750" s="172"/>
      <c r="S750" s="171"/>
      <c r="T750" s="172"/>
      <c r="U750" s="171"/>
      <c r="V750" s="172"/>
      <c r="W750" s="171"/>
      <c r="X750" s="172"/>
      <c r="Y750" s="171"/>
      <c r="Z750" s="172"/>
      <c r="AA750" s="171"/>
      <c r="AB750" s="172"/>
      <c r="AC750" s="171"/>
      <c r="AD750" s="172"/>
      <c r="AE750" s="156"/>
      <c r="AF750" s="170"/>
      <c r="AG750" s="172"/>
      <c r="AH750" s="172"/>
      <c r="AI750" s="172"/>
      <c r="AJ750" s="172"/>
      <c r="AK750" s="172"/>
      <c r="AL750" s="172"/>
      <c r="AM750" s="172"/>
      <c r="AN750" s="172"/>
      <c r="AO750" s="172"/>
      <c r="AP750" s="172"/>
      <c r="AQ750" s="172"/>
      <c r="AR750" s="172"/>
      <c r="AS750" s="172"/>
    </row>
    <row r="751" ht="15.75" customHeight="1">
      <c r="A751" s="156"/>
      <c r="B751" s="156"/>
      <c r="C751" s="170"/>
      <c r="D751" s="170"/>
      <c r="E751" s="171"/>
      <c r="F751" s="172"/>
      <c r="G751" s="171"/>
      <c r="H751" s="172"/>
      <c r="I751" s="171"/>
      <c r="J751" s="172"/>
      <c r="K751" s="171"/>
      <c r="L751" s="172"/>
      <c r="M751" s="171"/>
      <c r="N751" s="172"/>
      <c r="O751" s="171"/>
      <c r="P751" s="172"/>
      <c r="Q751" s="171"/>
      <c r="R751" s="172"/>
      <c r="S751" s="171"/>
      <c r="T751" s="172"/>
      <c r="U751" s="171"/>
      <c r="V751" s="172"/>
      <c r="W751" s="171"/>
      <c r="X751" s="172"/>
      <c r="Y751" s="171"/>
      <c r="Z751" s="172"/>
      <c r="AA751" s="171"/>
      <c r="AB751" s="172"/>
      <c r="AC751" s="171"/>
      <c r="AD751" s="172"/>
      <c r="AE751" s="156"/>
      <c r="AF751" s="170"/>
      <c r="AG751" s="172"/>
      <c r="AH751" s="172"/>
      <c r="AI751" s="172"/>
      <c r="AJ751" s="172"/>
      <c r="AK751" s="172"/>
      <c r="AL751" s="172"/>
      <c r="AM751" s="172"/>
      <c r="AN751" s="172"/>
      <c r="AO751" s="172"/>
      <c r="AP751" s="172"/>
      <c r="AQ751" s="172"/>
      <c r="AR751" s="172"/>
      <c r="AS751" s="172"/>
    </row>
    <row r="752" ht="15.75" customHeight="1">
      <c r="A752" s="156"/>
      <c r="B752" s="156"/>
      <c r="C752" s="170"/>
      <c r="D752" s="170"/>
      <c r="E752" s="171"/>
      <c r="F752" s="172"/>
      <c r="G752" s="171"/>
      <c r="H752" s="172"/>
      <c r="I752" s="171"/>
      <c r="J752" s="172"/>
      <c r="K752" s="171"/>
      <c r="L752" s="172"/>
      <c r="M752" s="171"/>
      <c r="N752" s="172"/>
      <c r="O752" s="171"/>
      <c r="P752" s="172"/>
      <c r="Q752" s="171"/>
      <c r="R752" s="172"/>
      <c r="S752" s="171"/>
      <c r="T752" s="172"/>
      <c r="U752" s="171"/>
      <c r="V752" s="172"/>
      <c r="W752" s="171"/>
      <c r="X752" s="172"/>
      <c r="Y752" s="171"/>
      <c r="Z752" s="172"/>
      <c r="AA752" s="171"/>
      <c r="AB752" s="172"/>
      <c r="AC752" s="171"/>
      <c r="AD752" s="172"/>
      <c r="AE752" s="156"/>
      <c r="AF752" s="170"/>
      <c r="AG752" s="172"/>
      <c r="AH752" s="172"/>
      <c r="AI752" s="172"/>
      <c r="AJ752" s="172"/>
      <c r="AK752" s="172"/>
      <c r="AL752" s="172"/>
      <c r="AM752" s="172"/>
      <c r="AN752" s="172"/>
      <c r="AO752" s="172"/>
      <c r="AP752" s="172"/>
      <c r="AQ752" s="172"/>
      <c r="AR752" s="172"/>
      <c r="AS752" s="172"/>
    </row>
    <row r="753" ht="15.75" customHeight="1">
      <c r="A753" s="156"/>
      <c r="B753" s="156"/>
      <c r="C753" s="170"/>
      <c r="D753" s="170"/>
      <c r="E753" s="171"/>
      <c r="F753" s="172"/>
      <c r="G753" s="171"/>
      <c r="H753" s="172"/>
      <c r="I753" s="171"/>
      <c r="J753" s="172"/>
      <c r="K753" s="171"/>
      <c r="L753" s="172"/>
      <c r="M753" s="171"/>
      <c r="N753" s="172"/>
      <c r="O753" s="171"/>
      <c r="P753" s="172"/>
      <c r="Q753" s="171"/>
      <c r="R753" s="172"/>
      <c r="S753" s="171"/>
      <c r="T753" s="172"/>
      <c r="U753" s="171"/>
      <c r="V753" s="172"/>
      <c r="W753" s="171"/>
      <c r="X753" s="172"/>
      <c r="Y753" s="171"/>
      <c r="Z753" s="172"/>
      <c r="AA753" s="171"/>
      <c r="AB753" s="172"/>
      <c r="AC753" s="171"/>
      <c r="AD753" s="172"/>
      <c r="AE753" s="156"/>
      <c r="AF753" s="170"/>
      <c r="AG753" s="172"/>
      <c r="AH753" s="172"/>
      <c r="AI753" s="172"/>
      <c r="AJ753" s="172"/>
      <c r="AK753" s="172"/>
      <c r="AL753" s="172"/>
      <c r="AM753" s="172"/>
      <c r="AN753" s="172"/>
      <c r="AO753" s="172"/>
      <c r="AP753" s="172"/>
      <c r="AQ753" s="172"/>
      <c r="AR753" s="172"/>
      <c r="AS753" s="172"/>
    </row>
    <row r="754" ht="15.75" customHeight="1">
      <c r="A754" s="156"/>
      <c r="B754" s="156"/>
      <c r="C754" s="170"/>
      <c r="D754" s="170"/>
      <c r="E754" s="171"/>
      <c r="F754" s="172"/>
      <c r="G754" s="171"/>
      <c r="H754" s="172"/>
      <c r="I754" s="171"/>
      <c r="J754" s="172"/>
      <c r="K754" s="171"/>
      <c r="L754" s="172"/>
      <c r="M754" s="171"/>
      <c r="N754" s="172"/>
      <c r="O754" s="171"/>
      <c r="P754" s="172"/>
      <c r="Q754" s="171"/>
      <c r="R754" s="172"/>
      <c r="S754" s="171"/>
      <c r="T754" s="172"/>
      <c r="U754" s="171"/>
      <c r="V754" s="172"/>
      <c r="W754" s="171"/>
      <c r="X754" s="172"/>
      <c r="Y754" s="171"/>
      <c r="Z754" s="172"/>
      <c r="AA754" s="171"/>
      <c r="AB754" s="172"/>
      <c r="AC754" s="171"/>
      <c r="AD754" s="172"/>
      <c r="AE754" s="156"/>
      <c r="AF754" s="170"/>
      <c r="AG754" s="172"/>
      <c r="AH754" s="172"/>
      <c r="AI754" s="172"/>
      <c r="AJ754" s="172"/>
      <c r="AK754" s="172"/>
      <c r="AL754" s="172"/>
      <c r="AM754" s="172"/>
      <c r="AN754" s="172"/>
      <c r="AO754" s="172"/>
      <c r="AP754" s="172"/>
      <c r="AQ754" s="172"/>
      <c r="AR754" s="172"/>
      <c r="AS754" s="172"/>
    </row>
    <row r="755" ht="15.75" customHeight="1">
      <c r="A755" s="156"/>
      <c r="B755" s="156"/>
      <c r="C755" s="170"/>
      <c r="D755" s="170"/>
      <c r="E755" s="171"/>
      <c r="F755" s="172"/>
      <c r="G755" s="171"/>
      <c r="H755" s="172"/>
      <c r="I755" s="171"/>
      <c r="J755" s="172"/>
      <c r="K755" s="171"/>
      <c r="L755" s="172"/>
      <c r="M755" s="171"/>
      <c r="N755" s="172"/>
      <c r="O755" s="171"/>
      <c r="P755" s="172"/>
      <c r="Q755" s="171"/>
      <c r="R755" s="172"/>
      <c r="S755" s="171"/>
      <c r="T755" s="172"/>
      <c r="U755" s="171"/>
      <c r="V755" s="172"/>
      <c r="W755" s="171"/>
      <c r="X755" s="172"/>
      <c r="Y755" s="171"/>
      <c r="Z755" s="172"/>
      <c r="AA755" s="171"/>
      <c r="AB755" s="172"/>
      <c r="AC755" s="171"/>
      <c r="AD755" s="172"/>
      <c r="AE755" s="156"/>
      <c r="AF755" s="170"/>
      <c r="AG755" s="172"/>
      <c r="AH755" s="172"/>
      <c r="AI755" s="172"/>
      <c r="AJ755" s="172"/>
      <c r="AK755" s="172"/>
      <c r="AL755" s="172"/>
      <c r="AM755" s="172"/>
      <c r="AN755" s="172"/>
      <c r="AO755" s="172"/>
      <c r="AP755" s="172"/>
      <c r="AQ755" s="172"/>
      <c r="AR755" s="172"/>
      <c r="AS755" s="172"/>
    </row>
    <row r="756" ht="15.75" customHeight="1">
      <c r="A756" s="156"/>
      <c r="B756" s="156"/>
      <c r="C756" s="170"/>
      <c r="D756" s="170"/>
      <c r="E756" s="171"/>
      <c r="F756" s="172"/>
      <c r="G756" s="171"/>
      <c r="H756" s="172"/>
      <c r="I756" s="171"/>
      <c r="J756" s="172"/>
      <c r="K756" s="171"/>
      <c r="L756" s="172"/>
      <c r="M756" s="171"/>
      <c r="N756" s="172"/>
      <c r="O756" s="171"/>
      <c r="P756" s="172"/>
      <c r="Q756" s="171"/>
      <c r="R756" s="172"/>
      <c r="S756" s="171"/>
      <c r="T756" s="172"/>
      <c r="U756" s="171"/>
      <c r="V756" s="172"/>
      <c r="W756" s="171"/>
      <c r="X756" s="172"/>
      <c r="Y756" s="171"/>
      <c r="Z756" s="172"/>
      <c r="AA756" s="171"/>
      <c r="AB756" s="172"/>
      <c r="AC756" s="171"/>
      <c r="AD756" s="172"/>
      <c r="AE756" s="156"/>
      <c r="AF756" s="170"/>
      <c r="AG756" s="172"/>
      <c r="AH756" s="172"/>
      <c r="AI756" s="172"/>
      <c r="AJ756" s="172"/>
      <c r="AK756" s="172"/>
      <c r="AL756" s="172"/>
      <c r="AM756" s="172"/>
      <c r="AN756" s="172"/>
      <c r="AO756" s="172"/>
      <c r="AP756" s="172"/>
      <c r="AQ756" s="172"/>
      <c r="AR756" s="172"/>
      <c r="AS756" s="172"/>
    </row>
    <row r="757" ht="15.75" customHeight="1">
      <c r="A757" s="156"/>
      <c r="B757" s="156"/>
      <c r="C757" s="170"/>
      <c r="D757" s="170"/>
      <c r="E757" s="171"/>
      <c r="F757" s="172"/>
      <c r="G757" s="171"/>
      <c r="H757" s="172"/>
      <c r="I757" s="171"/>
      <c r="J757" s="172"/>
      <c r="K757" s="171"/>
      <c r="L757" s="172"/>
      <c r="M757" s="171"/>
      <c r="N757" s="172"/>
      <c r="O757" s="171"/>
      <c r="P757" s="172"/>
      <c r="Q757" s="171"/>
      <c r="R757" s="172"/>
      <c r="S757" s="171"/>
      <c r="T757" s="172"/>
      <c r="U757" s="171"/>
      <c r="V757" s="172"/>
      <c r="W757" s="171"/>
      <c r="X757" s="172"/>
      <c r="Y757" s="171"/>
      <c r="Z757" s="172"/>
      <c r="AA757" s="171"/>
      <c r="AB757" s="172"/>
      <c r="AC757" s="171"/>
      <c r="AD757" s="172"/>
      <c r="AE757" s="156"/>
      <c r="AF757" s="170"/>
      <c r="AG757" s="172"/>
      <c r="AH757" s="172"/>
      <c r="AI757" s="172"/>
      <c r="AJ757" s="172"/>
      <c r="AK757" s="172"/>
      <c r="AL757" s="172"/>
      <c r="AM757" s="172"/>
      <c r="AN757" s="172"/>
      <c r="AO757" s="172"/>
      <c r="AP757" s="172"/>
      <c r="AQ757" s="172"/>
      <c r="AR757" s="172"/>
      <c r="AS757" s="172"/>
    </row>
    <row r="758" ht="15.75" customHeight="1">
      <c r="A758" s="156"/>
      <c r="B758" s="156"/>
      <c r="C758" s="170"/>
      <c r="D758" s="170"/>
      <c r="E758" s="171"/>
      <c r="F758" s="172"/>
      <c r="G758" s="171"/>
      <c r="H758" s="172"/>
      <c r="I758" s="171"/>
      <c r="J758" s="172"/>
      <c r="K758" s="171"/>
      <c r="L758" s="172"/>
      <c r="M758" s="171"/>
      <c r="N758" s="172"/>
      <c r="O758" s="171"/>
      <c r="P758" s="172"/>
      <c r="Q758" s="171"/>
      <c r="R758" s="172"/>
      <c r="S758" s="171"/>
      <c r="T758" s="172"/>
      <c r="U758" s="171"/>
      <c r="V758" s="172"/>
      <c r="W758" s="171"/>
      <c r="X758" s="172"/>
      <c r="Y758" s="171"/>
      <c r="Z758" s="172"/>
      <c r="AA758" s="171"/>
      <c r="AB758" s="172"/>
      <c r="AC758" s="171"/>
      <c r="AD758" s="172"/>
      <c r="AE758" s="156"/>
      <c r="AF758" s="170"/>
      <c r="AG758" s="172"/>
      <c r="AH758" s="172"/>
      <c r="AI758" s="172"/>
      <c r="AJ758" s="172"/>
      <c r="AK758" s="172"/>
      <c r="AL758" s="172"/>
      <c r="AM758" s="172"/>
      <c r="AN758" s="172"/>
      <c r="AO758" s="172"/>
      <c r="AP758" s="172"/>
      <c r="AQ758" s="172"/>
      <c r="AR758" s="172"/>
      <c r="AS758" s="172"/>
    </row>
    <row r="759" ht="15.75" customHeight="1">
      <c r="A759" s="156"/>
      <c r="B759" s="156"/>
      <c r="C759" s="170"/>
      <c r="D759" s="170"/>
      <c r="E759" s="171"/>
      <c r="F759" s="172"/>
      <c r="G759" s="171"/>
      <c r="H759" s="172"/>
      <c r="I759" s="171"/>
      <c r="J759" s="172"/>
      <c r="K759" s="171"/>
      <c r="L759" s="172"/>
      <c r="M759" s="171"/>
      <c r="N759" s="172"/>
      <c r="O759" s="171"/>
      <c r="P759" s="172"/>
      <c r="Q759" s="171"/>
      <c r="R759" s="172"/>
      <c r="S759" s="171"/>
      <c r="T759" s="172"/>
      <c r="U759" s="171"/>
      <c r="V759" s="172"/>
      <c r="W759" s="171"/>
      <c r="X759" s="172"/>
      <c r="Y759" s="171"/>
      <c r="Z759" s="172"/>
      <c r="AA759" s="171"/>
      <c r="AB759" s="172"/>
      <c r="AC759" s="171"/>
      <c r="AD759" s="172"/>
      <c r="AE759" s="156"/>
      <c r="AF759" s="170"/>
      <c r="AG759" s="172"/>
      <c r="AH759" s="172"/>
      <c r="AI759" s="172"/>
      <c r="AJ759" s="172"/>
      <c r="AK759" s="172"/>
      <c r="AL759" s="172"/>
      <c r="AM759" s="172"/>
      <c r="AN759" s="172"/>
      <c r="AO759" s="172"/>
      <c r="AP759" s="172"/>
      <c r="AQ759" s="172"/>
      <c r="AR759" s="172"/>
      <c r="AS759" s="172"/>
    </row>
    <row r="760" ht="15.75" customHeight="1">
      <c r="A760" s="156"/>
      <c r="B760" s="156"/>
      <c r="C760" s="170"/>
      <c r="D760" s="170"/>
      <c r="E760" s="171"/>
      <c r="F760" s="172"/>
      <c r="G760" s="171"/>
      <c r="H760" s="172"/>
      <c r="I760" s="171"/>
      <c r="J760" s="172"/>
      <c r="K760" s="171"/>
      <c r="L760" s="172"/>
      <c r="M760" s="171"/>
      <c r="N760" s="172"/>
      <c r="O760" s="171"/>
      <c r="P760" s="172"/>
      <c r="Q760" s="171"/>
      <c r="R760" s="172"/>
      <c r="S760" s="171"/>
      <c r="T760" s="172"/>
      <c r="U760" s="171"/>
      <c r="V760" s="172"/>
      <c r="W760" s="171"/>
      <c r="X760" s="172"/>
      <c r="Y760" s="171"/>
      <c r="Z760" s="172"/>
      <c r="AA760" s="171"/>
      <c r="AB760" s="172"/>
      <c r="AC760" s="171"/>
      <c r="AD760" s="172"/>
      <c r="AE760" s="156"/>
      <c r="AF760" s="170"/>
      <c r="AG760" s="172"/>
      <c r="AH760" s="172"/>
      <c r="AI760" s="172"/>
      <c r="AJ760" s="172"/>
      <c r="AK760" s="172"/>
      <c r="AL760" s="172"/>
      <c r="AM760" s="172"/>
      <c r="AN760" s="172"/>
      <c r="AO760" s="172"/>
      <c r="AP760" s="172"/>
      <c r="AQ760" s="172"/>
      <c r="AR760" s="172"/>
      <c r="AS760" s="172"/>
    </row>
    <row r="761" ht="15.75" customHeight="1">
      <c r="A761" s="156"/>
      <c r="B761" s="156"/>
      <c r="C761" s="170"/>
      <c r="D761" s="170"/>
      <c r="E761" s="171"/>
      <c r="F761" s="172"/>
      <c r="G761" s="171"/>
      <c r="H761" s="172"/>
      <c r="I761" s="171"/>
      <c r="J761" s="172"/>
      <c r="K761" s="171"/>
      <c r="L761" s="172"/>
      <c r="M761" s="171"/>
      <c r="N761" s="172"/>
      <c r="O761" s="171"/>
      <c r="P761" s="172"/>
      <c r="Q761" s="171"/>
      <c r="R761" s="172"/>
      <c r="S761" s="171"/>
      <c r="T761" s="172"/>
      <c r="U761" s="171"/>
      <c r="V761" s="172"/>
      <c r="W761" s="171"/>
      <c r="X761" s="172"/>
      <c r="Y761" s="171"/>
      <c r="Z761" s="172"/>
      <c r="AA761" s="171"/>
      <c r="AB761" s="172"/>
      <c r="AC761" s="171"/>
      <c r="AD761" s="172"/>
      <c r="AE761" s="156"/>
      <c r="AF761" s="170"/>
      <c r="AG761" s="172"/>
      <c r="AH761" s="172"/>
      <c r="AI761" s="172"/>
      <c r="AJ761" s="172"/>
      <c r="AK761" s="172"/>
      <c r="AL761" s="172"/>
      <c r="AM761" s="172"/>
      <c r="AN761" s="172"/>
      <c r="AO761" s="172"/>
      <c r="AP761" s="172"/>
      <c r="AQ761" s="172"/>
      <c r="AR761" s="172"/>
      <c r="AS761" s="172"/>
    </row>
    <row r="762" ht="15.75" customHeight="1">
      <c r="A762" s="156"/>
      <c r="B762" s="156"/>
      <c r="C762" s="170"/>
      <c r="D762" s="170"/>
      <c r="E762" s="171"/>
      <c r="F762" s="172"/>
      <c r="G762" s="171"/>
      <c r="H762" s="172"/>
      <c r="I762" s="171"/>
      <c r="J762" s="172"/>
      <c r="K762" s="171"/>
      <c r="L762" s="172"/>
      <c r="M762" s="171"/>
      <c r="N762" s="172"/>
      <c r="O762" s="171"/>
      <c r="P762" s="172"/>
      <c r="Q762" s="171"/>
      <c r="R762" s="172"/>
      <c r="S762" s="171"/>
      <c r="T762" s="172"/>
      <c r="U762" s="171"/>
      <c r="V762" s="172"/>
      <c r="W762" s="171"/>
      <c r="X762" s="172"/>
      <c r="Y762" s="171"/>
      <c r="Z762" s="172"/>
      <c r="AA762" s="171"/>
      <c r="AB762" s="172"/>
      <c r="AC762" s="171"/>
      <c r="AD762" s="172"/>
      <c r="AE762" s="156"/>
      <c r="AF762" s="170"/>
      <c r="AG762" s="172"/>
      <c r="AH762" s="172"/>
      <c r="AI762" s="172"/>
      <c r="AJ762" s="172"/>
      <c r="AK762" s="172"/>
      <c r="AL762" s="172"/>
      <c r="AM762" s="172"/>
      <c r="AN762" s="172"/>
      <c r="AO762" s="172"/>
      <c r="AP762" s="172"/>
      <c r="AQ762" s="172"/>
      <c r="AR762" s="172"/>
      <c r="AS762" s="172"/>
    </row>
    <row r="763" ht="15.75" customHeight="1">
      <c r="A763" s="156"/>
      <c r="B763" s="156"/>
      <c r="C763" s="170"/>
      <c r="D763" s="170"/>
      <c r="E763" s="171"/>
      <c r="F763" s="172"/>
      <c r="G763" s="171"/>
      <c r="H763" s="172"/>
      <c r="I763" s="171"/>
      <c r="J763" s="172"/>
      <c r="K763" s="171"/>
      <c r="L763" s="172"/>
      <c r="M763" s="171"/>
      <c r="N763" s="172"/>
      <c r="O763" s="171"/>
      <c r="P763" s="172"/>
      <c r="Q763" s="171"/>
      <c r="R763" s="172"/>
      <c r="S763" s="171"/>
      <c r="T763" s="172"/>
      <c r="U763" s="171"/>
      <c r="V763" s="172"/>
      <c r="W763" s="171"/>
      <c r="X763" s="172"/>
      <c r="Y763" s="171"/>
      <c r="Z763" s="172"/>
      <c r="AA763" s="171"/>
      <c r="AB763" s="172"/>
      <c r="AC763" s="171"/>
      <c r="AD763" s="172"/>
      <c r="AE763" s="156"/>
      <c r="AF763" s="170"/>
      <c r="AG763" s="172"/>
      <c r="AH763" s="172"/>
      <c r="AI763" s="172"/>
      <c r="AJ763" s="172"/>
      <c r="AK763" s="172"/>
      <c r="AL763" s="172"/>
      <c r="AM763" s="172"/>
      <c r="AN763" s="172"/>
      <c r="AO763" s="172"/>
      <c r="AP763" s="172"/>
      <c r="AQ763" s="172"/>
      <c r="AR763" s="172"/>
      <c r="AS763" s="172"/>
    </row>
    <row r="764" ht="15.75" customHeight="1">
      <c r="A764" s="156"/>
      <c r="B764" s="156"/>
      <c r="C764" s="170"/>
      <c r="D764" s="170"/>
      <c r="E764" s="171"/>
      <c r="F764" s="172"/>
      <c r="G764" s="171"/>
      <c r="H764" s="172"/>
      <c r="I764" s="171"/>
      <c r="J764" s="172"/>
      <c r="K764" s="171"/>
      <c r="L764" s="172"/>
      <c r="M764" s="171"/>
      <c r="N764" s="172"/>
      <c r="O764" s="171"/>
      <c r="P764" s="172"/>
      <c r="Q764" s="171"/>
      <c r="R764" s="172"/>
      <c r="S764" s="171"/>
      <c r="T764" s="172"/>
      <c r="U764" s="171"/>
      <c r="V764" s="172"/>
      <c r="W764" s="171"/>
      <c r="X764" s="172"/>
      <c r="Y764" s="171"/>
      <c r="Z764" s="172"/>
      <c r="AA764" s="171"/>
      <c r="AB764" s="172"/>
      <c r="AC764" s="171"/>
      <c r="AD764" s="172"/>
      <c r="AE764" s="156"/>
      <c r="AF764" s="170"/>
      <c r="AG764" s="172"/>
      <c r="AH764" s="172"/>
      <c r="AI764" s="172"/>
      <c r="AJ764" s="172"/>
      <c r="AK764" s="172"/>
      <c r="AL764" s="172"/>
      <c r="AM764" s="172"/>
      <c r="AN764" s="172"/>
      <c r="AO764" s="172"/>
      <c r="AP764" s="172"/>
      <c r="AQ764" s="172"/>
      <c r="AR764" s="172"/>
      <c r="AS764" s="172"/>
    </row>
    <row r="765" ht="15.75" customHeight="1">
      <c r="A765" s="156"/>
      <c r="B765" s="156"/>
      <c r="C765" s="170"/>
      <c r="D765" s="170"/>
      <c r="E765" s="171"/>
      <c r="F765" s="172"/>
      <c r="G765" s="171"/>
      <c r="H765" s="172"/>
      <c r="I765" s="171"/>
      <c r="J765" s="172"/>
      <c r="K765" s="171"/>
      <c r="L765" s="172"/>
      <c r="M765" s="171"/>
      <c r="N765" s="172"/>
      <c r="O765" s="171"/>
      <c r="P765" s="172"/>
      <c r="Q765" s="171"/>
      <c r="R765" s="172"/>
      <c r="S765" s="171"/>
      <c r="T765" s="172"/>
      <c r="U765" s="171"/>
      <c r="V765" s="172"/>
      <c r="W765" s="171"/>
      <c r="X765" s="172"/>
      <c r="Y765" s="171"/>
      <c r="Z765" s="172"/>
      <c r="AA765" s="171"/>
      <c r="AB765" s="172"/>
      <c r="AC765" s="171"/>
      <c r="AD765" s="172"/>
      <c r="AE765" s="156"/>
      <c r="AF765" s="170"/>
      <c r="AG765" s="172"/>
      <c r="AH765" s="172"/>
      <c r="AI765" s="172"/>
      <c r="AJ765" s="172"/>
      <c r="AK765" s="172"/>
      <c r="AL765" s="172"/>
      <c r="AM765" s="172"/>
      <c r="AN765" s="172"/>
      <c r="AO765" s="172"/>
      <c r="AP765" s="172"/>
      <c r="AQ765" s="172"/>
      <c r="AR765" s="172"/>
      <c r="AS765" s="172"/>
    </row>
    <row r="766" ht="15.75" customHeight="1">
      <c r="A766" s="156"/>
      <c r="B766" s="156"/>
      <c r="C766" s="170"/>
      <c r="D766" s="170"/>
      <c r="E766" s="171"/>
      <c r="F766" s="172"/>
      <c r="G766" s="171"/>
      <c r="H766" s="172"/>
      <c r="I766" s="171"/>
      <c r="J766" s="172"/>
      <c r="K766" s="171"/>
      <c r="L766" s="172"/>
      <c r="M766" s="171"/>
      <c r="N766" s="172"/>
      <c r="O766" s="171"/>
      <c r="P766" s="172"/>
      <c r="Q766" s="171"/>
      <c r="R766" s="172"/>
      <c r="S766" s="171"/>
      <c r="T766" s="172"/>
      <c r="U766" s="171"/>
      <c r="V766" s="172"/>
      <c r="W766" s="171"/>
      <c r="X766" s="172"/>
      <c r="Y766" s="171"/>
      <c r="Z766" s="172"/>
      <c r="AA766" s="171"/>
      <c r="AB766" s="172"/>
      <c r="AC766" s="171"/>
      <c r="AD766" s="172"/>
      <c r="AE766" s="156"/>
      <c r="AF766" s="170"/>
      <c r="AG766" s="172"/>
      <c r="AH766" s="172"/>
      <c r="AI766" s="172"/>
      <c r="AJ766" s="172"/>
      <c r="AK766" s="172"/>
      <c r="AL766" s="172"/>
      <c r="AM766" s="172"/>
      <c r="AN766" s="172"/>
      <c r="AO766" s="172"/>
      <c r="AP766" s="172"/>
      <c r="AQ766" s="172"/>
      <c r="AR766" s="172"/>
      <c r="AS766" s="172"/>
    </row>
    <row r="767" ht="15.75" customHeight="1">
      <c r="A767" s="156"/>
      <c r="B767" s="156"/>
      <c r="C767" s="170"/>
      <c r="D767" s="170"/>
      <c r="E767" s="171"/>
      <c r="F767" s="172"/>
      <c r="G767" s="171"/>
      <c r="H767" s="172"/>
      <c r="I767" s="171"/>
      <c r="J767" s="172"/>
      <c r="K767" s="171"/>
      <c r="L767" s="172"/>
      <c r="M767" s="171"/>
      <c r="N767" s="172"/>
      <c r="O767" s="171"/>
      <c r="P767" s="172"/>
      <c r="Q767" s="171"/>
      <c r="R767" s="172"/>
      <c r="S767" s="171"/>
      <c r="T767" s="172"/>
      <c r="U767" s="171"/>
      <c r="V767" s="172"/>
      <c r="W767" s="171"/>
      <c r="X767" s="172"/>
      <c r="Y767" s="171"/>
      <c r="Z767" s="172"/>
      <c r="AA767" s="171"/>
      <c r="AB767" s="172"/>
      <c r="AC767" s="171"/>
      <c r="AD767" s="172"/>
      <c r="AE767" s="156"/>
      <c r="AF767" s="170"/>
      <c r="AG767" s="172"/>
      <c r="AH767" s="172"/>
      <c r="AI767" s="172"/>
      <c r="AJ767" s="172"/>
      <c r="AK767" s="172"/>
      <c r="AL767" s="172"/>
      <c r="AM767" s="172"/>
      <c r="AN767" s="172"/>
      <c r="AO767" s="172"/>
      <c r="AP767" s="172"/>
      <c r="AQ767" s="172"/>
      <c r="AR767" s="172"/>
      <c r="AS767" s="172"/>
    </row>
    <row r="768" ht="15.75" customHeight="1">
      <c r="A768" s="156"/>
      <c r="B768" s="156"/>
      <c r="C768" s="170"/>
      <c r="D768" s="170"/>
      <c r="E768" s="171"/>
      <c r="F768" s="172"/>
      <c r="G768" s="171"/>
      <c r="H768" s="172"/>
      <c r="I768" s="171"/>
      <c r="J768" s="172"/>
      <c r="K768" s="171"/>
      <c r="L768" s="172"/>
      <c r="M768" s="171"/>
      <c r="N768" s="172"/>
      <c r="O768" s="171"/>
      <c r="P768" s="172"/>
      <c r="Q768" s="171"/>
      <c r="R768" s="172"/>
      <c r="S768" s="171"/>
      <c r="T768" s="172"/>
      <c r="U768" s="171"/>
      <c r="V768" s="172"/>
      <c r="W768" s="171"/>
      <c r="X768" s="172"/>
      <c r="Y768" s="171"/>
      <c r="Z768" s="172"/>
      <c r="AA768" s="171"/>
      <c r="AB768" s="172"/>
      <c r="AC768" s="171"/>
      <c r="AD768" s="172"/>
      <c r="AE768" s="156"/>
      <c r="AF768" s="170"/>
      <c r="AG768" s="172"/>
      <c r="AH768" s="172"/>
      <c r="AI768" s="172"/>
      <c r="AJ768" s="172"/>
      <c r="AK768" s="172"/>
      <c r="AL768" s="172"/>
      <c r="AM768" s="172"/>
      <c r="AN768" s="172"/>
      <c r="AO768" s="172"/>
      <c r="AP768" s="172"/>
      <c r="AQ768" s="172"/>
      <c r="AR768" s="172"/>
      <c r="AS768" s="172"/>
    </row>
    <row r="769" ht="15.75" customHeight="1">
      <c r="A769" s="156"/>
      <c r="B769" s="156"/>
      <c r="C769" s="170"/>
      <c r="D769" s="170"/>
      <c r="E769" s="171"/>
      <c r="F769" s="172"/>
      <c r="G769" s="171"/>
      <c r="H769" s="172"/>
      <c r="I769" s="171"/>
      <c r="J769" s="172"/>
      <c r="K769" s="171"/>
      <c r="L769" s="172"/>
      <c r="M769" s="171"/>
      <c r="N769" s="172"/>
      <c r="O769" s="171"/>
      <c r="P769" s="172"/>
      <c r="Q769" s="171"/>
      <c r="R769" s="172"/>
      <c r="S769" s="171"/>
      <c r="T769" s="172"/>
      <c r="U769" s="171"/>
      <c r="V769" s="172"/>
      <c r="W769" s="171"/>
      <c r="X769" s="172"/>
      <c r="Y769" s="171"/>
      <c r="Z769" s="172"/>
      <c r="AA769" s="171"/>
      <c r="AB769" s="172"/>
      <c r="AC769" s="171"/>
      <c r="AD769" s="172"/>
      <c r="AE769" s="156"/>
      <c r="AF769" s="170"/>
      <c r="AG769" s="172"/>
      <c r="AH769" s="172"/>
      <c r="AI769" s="172"/>
      <c r="AJ769" s="172"/>
      <c r="AK769" s="172"/>
      <c r="AL769" s="172"/>
      <c r="AM769" s="172"/>
      <c r="AN769" s="172"/>
      <c r="AO769" s="172"/>
      <c r="AP769" s="172"/>
      <c r="AQ769" s="172"/>
      <c r="AR769" s="172"/>
      <c r="AS769" s="172"/>
    </row>
    <row r="770" ht="15.75" customHeight="1">
      <c r="A770" s="156"/>
      <c r="B770" s="156"/>
      <c r="C770" s="170"/>
      <c r="D770" s="170"/>
      <c r="E770" s="171"/>
      <c r="F770" s="172"/>
      <c r="G770" s="171"/>
      <c r="H770" s="172"/>
      <c r="I770" s="171"/>
      <c r="J770" s="172"/>
      <c r="K770" s="171"/>
      <c r="L770" s="172"/>
      <c r="M770" s="171"/>
      <c r="N770" s="172"/>
      <c r="O770" s="171"/>
      <c r="P770" s="172"/>
      <c r="Q770" s="171"/>
      <c r="R770" s="172"/>
      <c r="S770" s="171"/>
      <c r="T770" s="172"/>
      <c r="U770" s="171"/>
      <c r="V770" s="172"/>
      <c r="W770" s="171"/>
      <c r="X770" s="172"/>
      <c r="Y770" s="171"/>
      <c r="Z770" s="172"/>
      <c r="AA770" s="171"/>
      <c r="AB770" s="172"/>
      <c r="AC770" s="171"/>
      <c r="AD770" s="172"/>
      <c r="AE770" s="156"/>
      <c r="AF770" s="170"/>
      <c r="AG770" s="172"/>
      <c r="AH770" s="172"/>
      <c r="AI770" s="172"/>
      <c r="AJ770" s="172"/>
      <c r="AK770" s="172"/>
      <c r="AL770" s="172"/>
      <c r="AM770" s="172"/>
      <c r="AN770" s="172"/>
      <c r="AO770" s="172"/>
      <c r="AP770" s="172"/>
      <c r="AQ770" s="172"/>
      <c r="AR770" s="172"/>
      <c r="AS770" s="172"/>
    </row>
    <row r="771" ht="15.75" customHeight="1">
      <c r="A771" s="156"/>
      <c r="B771" s="156"/>
      <c r="C771" s="170"/>
      <c r="D771" s="170"/>
      <c r="E771" s="171"/>
      <c r="F771" s="172"/>
      <c r="G771" s="171"/>
      <c r="H771" s="172"/>
      <c r="I771" s="171"/>
      <c r="J771" s="172"/>
      <c r="K771" s="171"/>
      <c r="L771" s="172"/>
      <c r="M771" s="171"/>
      <c r="N771" s="172"/>
      <c r="O771" s="171"/>
      <c r="P771" s="172"/>
      <c r="Q771" s="171"/>
      <c r="R771" s="172"/>
      <c r="S771" s="171"/>
      <c r="T771" s="172"/>
      <c r="U771" s="171"/>
      <c r="V771" s="172"/>
      <c r="W771" s="171"/>
      <c r="X771" s="172"/>
      <c r="Y771" s="171"/>
      <c r="Z771" s="172"/>
      <c r="AA771" s="171"/>
      <c r="AB771" s="172"/>
      <c r="AC771" s="171"/>
      <c r="AD771" s="172"/>
      <c r="AE771" s="156"/>
      <c r="AF771" s="170"/>
      <c r="AG771" s="172"/>
      <c r="AH771" s="172"/>
      <c r="AI771" s="172"/>
      <c r="AJ771" s="172"/>
      <c r="AK771" s="172"/>
      <c r="AL771" s="172"/>
      <c r="AM771" s="172"/>
      <c r="AN771" s="172"/>
      <c r="AO771" s="172"/>
      <c r="AP771" s="172"/>
      <c r="AQ771" s="172"/>
      <c r="AR771" s="172"/>
      <c r="AS771" s="172"/>
    </row>
    <row r="772" ht="15.75" customHeight="1">
      <c r="A772" s="156"/>
      <c r="B772" s="156"/>
      <c r="C772" s="170"/>
      <c r="D772" s="170"/>
      <c r="E772" s="171"/>
      <c r="F772" s="172"/>
      <c r="G772" s="171"/>
      <c r="H772" s="172"/>
      <c r="I772" s="171"/>
      <c r="J772" s="172"/>
      <c r="K772" s="171"/>
      <c r="L772" s="172"/>
      <c r="M772" s="171"/>
      <c r="N772" s="172"/>
      <c r="O772" s="171"/>
      <c r="P772" s="172"/>
      <c r="Q772" s="171"/>
      <c r="R772" s="172"/>
      <c r="S772" s="171"/>
      <c r="T772" s="172"/>
      <c r="U772" s="171"/>
      <c r="V772" s="172"/>
      <c r="W772" s="171"/>
      <c r="X772" s="172"/>
      <c r="Y772" s="171"/>
      <c r="Z772" s="172"/>
      <c r="AA772" s="171"/>
      <c r="AB772" s="172"/>
      <c r="AC772" s="171"/>
      <c r="AD772" s="172"/>
      <c r="AE772" s="156"/>
      <c r="AF772" s="170"/>
      <c r="AG772" s="172"/>
      <c r="AH772" s="172"/>
      <c r="AI772" s="172"/>
      <c r="AJ772" s="172"/>
      <c r="AK772" s="172"/>
      <c r="AL772" s="172"/>
      <c r="AM772" s="172"/>
      <c r="AN772" s="172"/>
      <c r="AO772" s="172"/>
      <c r="AP772" s="172"/>
      <c r="AQ772" s="172"/>
      <c r="AR772" s="172"/>
      <c r="AS772" s="172"/>
    </row>
    <row r="773" ht="15.75" customHeight="1">
      <c r="A773" s="156"/>
      <c r="B773" s="156"/>
      <c r="C773" s="170"/>
      <c r="D773" s="170"/>
      <c r="E773" s="171"/>
      <c r="F773" s="172"/>
      <c r="G773" s="171"/>
      <c r="H773" s="172"/>
      <c r="I773" s="171"/>
      <c r="J773" s="172"/>
      <c r="K773" s="171"/>
      <c r="L773" s="172"/>
      <c r="M773" s="171"/>
      <c r="N773" s="172"/>
      <c r="O773" s="171"/>
      <c r="P773" s="172"/>
      <c r="Q773" s="171"/>
      <c r="R773" s="172"/>
      <c r="S773" s="171"/>
      <c r="T773" s="172"/>
      <c r="U773" s="171"/>
      <c r="V773" s="172"/>
      <c r="W773" s="171"/>
      <c r="X773" s="172"/>
      <c r="Y773" s="171"/>
      <c r="Z773" s="172"/>
      <c r="AA773" s="171"/>
      <c r="AB773" s="172"/>
      <c r="AC773" s="171"/>
      <c r="AD773" s="172"/>
      <c r="AE773" s="156"/>
      <c r="AF773" s="170"/>
      <c r="AG773" s="172"/>
      <c r="AH773" s="172"/>
      <c r="AI773" s="172"/>
      <c r="AJ773" s="172"/>
      <c r="AK773" s="172"/>
      <c r="AL773" s="172"/>
      <c r="AM773" s="172"/>
      <c r="AN773" s="172"/>
      <c r="AO773" s="172"/>
      <c r="AP773" s="172"/>
      <c r="AQ773" s="172"/>
      <c r="AR773" s="172"/>
      <c r="AS773" s="172"/>
    </row>
    <row r="774" ht="15.75" customHeight="1">
      <c r="A774" s="156"/>
      <c r="B774" s="156"/>
      <c r="C774" s="170"/>
      <c r="D774" s="170"/>
      <c r="E774" s="171"/>
      <c r="F774" s="172"/>
      <c r="G774" s="171"/>
      <c r="H774" s="172"/>
      <c r="I774" s="171"/>
      <c r="J774" s="172"/>
      <c r="K774" s="171"/>
      <c r="L774" s="172"/>
      <c r="M774" s="171"/>
      <c r="N774" s="172"/>
      <c r="O774" s="171"/>
      <c r="P774" s="172"/>
      <c r="Q774" s="171"/>
      <c r="R774" s="172"/>
      <c r="S774" s="171"/>
      <c r="T774" s="172"/>
      <c r="U774" s="171"/>
      <c r="V774" s="172"/>
      <c r="W774" s="171"/>
      <c r="X774" s="172"/>
      <c r="Y774" s="171"/>
      <c r="Z774" s="172"/>
      <c r="AA774" s="171"/>
      <c r="AB774" s="172"/>
      <c r="AC774" s="171"/>
      <c r="AD774" s="172"/>
      <c r="AE774" s="156"/>
      <c r="AF774" s="170"/>
      <c r="AG774" s="172"/>
      <c r="AH774" s="172"/>
      <c r="AI774" s="172"/>
      <c r="AJ774" s="172"/>
      <c r="AK774" s="172"/>
      <c r="AL774" s="172"/>
      <c r="AM774" s="172"/>
      <c r="AN774" s="172"/>
      <c r="AO774" s="172"/>
      <c r="AP774" s="172"/>
      <c r="AQ774" s="172"/>
      <c r="AR774" s="172"/>
      <c r="AS774" s="172"/>
    </row>
    <row r="775" ht="15.75" customHeight="1">
      <c r="A775" s="156"/>
      <c r="B775" s="156"/>
      <c r="C775" s="170"/>
      <c r="D775" s="170"/>
      <c r="E775" s="171"/>
      <c r="F775" s="172"/>
      <c r="G775" s="171"/>
      <c r="H775" s="172"/>
      <c r="I775" s="171"/>
      <c r="J775" s="172"/>
      <c r="K775" s="171"/>
      <c r="L775" s="172"/>
      <c r="M775" s="171"/>
      <c r="N775" s="172"/>
      <c r="O775" s="171"/>
      <c r="P775" s="172"/>
      <c r="Q775" s="171"/>
      <c r="R775" s="172"/>
      <c r="S775" s="171"/>
      <c r="T775" s="172"/>
      <c r="U775" s="171"/>
      <c r="V775" s="172"/>
      <c r="W775" s="171"/>
      <c r="X775" s="172"/>
      <c r="Y775" s="171"/>
      <c r="Z775" s="172"/>
      <c r="AA775" s="171"/>
      <c r="AB775" s="172"/>
      <c r="AC775" s="171"/>
      <c r="AD775" s="172"/>
      <c r="AE775" s="156"/>
      <c r="AF775" s="170"/>
      <c r="AG775" s="172"/>
      <c r="AH775" s="172"/>
      <c r="AI775" s="172"/>
      <c r="AJ775" s="172"/>
      <c r="AK775" s="172"/>
      <c r="AL775" s="172"/>
      <c r="AM775" s="172"/>
      <c r="AN775" s="172"/>
      <c r="AO775" s="172"/>
      <c r="AP775" s="172"/>
      <c r="AQ775" s="172"/>
      <c r="AR775" s="172"/>
      <c r="AS775" s="172"/>
    </row>
    <row r="776" ht="15.75" customHeight="1">
      <c r="A776" s="156"/>
      <c r="B776" s="156"/>
      <c r="C776" s="170"/>
      <c r="D776" s="170"/>
      <c r="E776" s="171"/>
      <c r="F776" s="172"/>
      <c r="G776" s="171"/>
      <c r="H776" s="172"/>
      <c r="I776" s="171"/>
      <c r="J776" s="172"/>
      <c r="K776" s="171"/>
      <c r="L776" s="172"/>
      <c r="M776" s="171"/>
      <c r="N776" s="172"/>
      <c r="O776" s="171"/>
      <c r="P776" s="172"/>
      <c r="Q776" s="171"/>
      <c r="R776" s="172"/>
      <c r="S776" s="171"/>
      <c r="T776" s="172"/>
      <c r="U776" s="171"/>
      <c r="V776" s="172"/>
      <c r="W776" s="171"/>
      <c r="X776" s="172"/>
      <c r="Y776" s="171"/>
      <c r="Z776" s="172"/>
      <c r="AA776" s="171"/>
      <c r="AB776" s="172"/>
      <c r="AC776" s="171"/>
      <c r="AD776" s="172"/>
      <c r="AE776" s="156"/>
      <c r="AF776" s="170"/>
      <c r="AG776" s="172"/>
      <c r="AH776" s="172"/>
      <c r="AI776" s="172"/>
      <c r="AJ776" s="172"/>
      <c r="AK776" s="172"/>
      <c r="AL776" s="172"/>
      <c r="AM776" s="172"/>
      <c r="AN776" s="172"/>
      <c r="AO776" s="172"/>
      <c r="AP776" s="172"/>
      <c r="AQ776" s="172"/>
      <c r="AR776" s="172"/>
      <c r="AS776" s="172"/>
    </row>
    <row r="777" ht="15.75" customHeight="1">
      <c r="A777" s="156"/>
      <c r="B777" s="156"/>
      <c r="C777" s="170"/>
      <c r="D777" s="170"/>
      <c r="E777" s="171"/>
      <c r="F777" s="172"/>
      <c r="G777" s="171"/>
      <c r="H777" s="172"/>
      <c r="I777" s="171"/>
      <c r="J777" s="172"/>
      <c r="K777" s="171"/>
      <c r="L777" s="172"/>
      <c r="M777" s="171"/>
      <c r="N777" s="172"/>
      <c r="O777" s="171"/>
      <c r="P777" s="172"/>
      <c r="Q777" s="171"/>
      <c r="R777" s="172"/>
      <c r="S777" s="171"/>
      <c r="T777" s="172"/>
      <c r="U777" s="171"/>
      <c r="V777" s="172"/>
      <c r="W777" s="171"/>
      <c r="X777" s="172"/>
      <c r="Y777" s="171"/>
      <c r="Z777" s="172"/>
      <c r="AA777" s="171"/>
      <c r="AB777" s="172"/>
      <c r="AC777" s="171"/>
      <c r="AD777" s="172"/>
      <c r="AE777" s="156"/>
      <c r="AF777" s="170"/>
      <c r="AG777" s="172"/>
      <c r="AH777" s="172"/>
      <c r="AI777" s="172"/>
      <c r="AJ777" s="172"/>
      <c r="AK777" s="172"/>
      <c r="AL777" s="172"/>
      <c r="AM777" s="172"/>
      <c r="AN777" s="172"/>
      <c r="AO777" s="172"/>
      <c r="AP777" s="172"/>
      <c r="AQ777" s="172"/>
      <c r="AR777" s="172"/>
      <c r="AS777" s="172"/>
    </row>
    <row r="778" ht="15.75" customHeight="1">
      <c r="A778" s="156"/>
      <c r="B778" s="156"/>
      <c r="C778" s="170"/>
      <c r="D778" s="170"/>
      <c r="E778" s="171"/>
      <c r="F778" s="172"/>
      <c r="G778" s="171"/>
      <c r="H778" s="172"/>
      <c r="I778" s="171"/>
      <c r="J778" s="172"/>
      <c r="K778" s="171"/>
      <c r="L778" s="172"/>
      <c r="M778" s="171"/>
      <c r="N778" s="172"/>
      <c r="O778" s="171"/>
      <c r="P778" s="172"/>
      <c r="Q778" s="171"/>
      <c r="R778" s="172"/>
      <c r="S778" s="171"/>
      <c r="T778" s="172"/>
      <c r="U778" s="171"/>
      <c r="V778" s="172"/>
      <c r="W778" s="171"/>
      <c r="X778" s="172"/>
      <c r="Y778" s="171"/>
      <c r="Z778" s="172"/>
      <c r="AA778" s="171"/>
      <c r="AB778" s="172"/>
      <c r="AC778" s="171"/>
      <c r="AD778" s="172"/>
      <c r="AE778" s="156"/>
      <c r="AF778" s="170"/>
      <c r="AG778" s="172"/>
      <c r="AH778" s="172"/>
      <c r="AI778" s="172"/>
      <c r="AJ778" s="172"/>
      <c r="AK778" s="172"/>
      <c r="AL778" s="172"/>
      <c r="AM778" s="172"/>
      <c r="AN778" s="172"/>
      <c r="AO778" s="172"/>
      <c r="AP778" s="172"/>
      <c r="AQ778" s="172"/>
      <c r="AR778" s="172"/>
      <c r="AS778" s="172"/>
    </row>
    <row r="779" ht="15.75" customHeight="1">
      <c r="A779" s="156"/>
      <c r="B779" s="156"/>
      <c r="C779" s="170"/>
      <c r="D779" s="170"/>
      <c r="E779" s="171"/>
      <c r="F779" s="172"/>
      <c r="G779" s="171"/>
      <c r="H779" s="172"/>
      <c r="I779" s="171"/>
      <c r="J779" s="172"/>
      <c r="K779" s="171"/>
      <c r="L779" s="172"/>
      <c r="M779" s="171"/>
      <c r="N779" s="172"/>
      <c r="O779" s="171"/>
      <c r="P779" s="172"/>
      <c r="Q779" s="171"/>
      <c r="R779" s="172"/>
      <c r="S779" s="171"/>
      <c r="T779" s="172"/>
      <c r="U779" s="171"/>
      <c r="V779" s="172"/>
      <c r="W779" s="171"/>
      <c r="X779" s="172"/>
      <c r="Y779" s="171"/>
      <c r="Z779" s="172"/>
      <c r="AA779" s="171"/>
      <c r="AB779" s="172"/>
      <c r="AC779" s="171"/>
      <c r="AD779" s="172"/>
      <c r="AE779" s="156"/>
      <c r="AF779" s="170"/>
      <c r="AG779" s="172"/>
      <c r="AH779" s="172"/>
      <c r="AI779" s="172"/>
      <c r="AJ779" s="172"/>
      <c r="AK779" s="172"/>
      <c r="AL779" s="172"/>
      <c r="AM779" s="172"/>
      <c r="AN779" s="172"/>
      <c r="AO779" s="172"/>
      <c r="AP779" s="172"/>
      <c r="AQ779" s="172"/>
      <c r="AR779" s="172"/>
      <c r="AS779" s="172"/>
    </row>
    <row r="780" ht="15.75" customHeight="1">
      <c r="A780" s="156"/>
      <c r="B780" s="156"/>
      <c r="C780" s="170"/>
      <c r="D780" s="170"/>
      <c r="E780" s="171"/>
      <c r="F780" s="172"/>
      <c r="G780" s="171"/>
      <c r="H780" s="172"/>
      <c r="I780" s="171"/>
      <c r="J780" s="172"/>
      <c r="K780" s="171"/>
      <c r="L780" s="172"/>
      <c r="M780" s="171"/>
      <c r="N780" s="172"/>
      <c r="O780" s="171"/>
      <c r="P780" s="172"/>
      <c r="Q780" s="171"/>
      <c r="R780" s="172"/>
      <c r="S780" s="171"/>
      <c r="T780" s="172"/>
      <c r="U780" s="171"/>
      <c r="V780" s="172"/>
      <c r="W780" s="171"/>
      <c r="X780" s="172"/>
      <c r="Y780" s="171"/>
      <c r="Z780" s="172"/>
      <c r="AA780" s="171"/>
      <c r="AB780" s="172"/>
      <c r="AC780" s="171"/>
      <c r="AD780" s="172"/>
      <c r="AE780" s="156"/>
      <c r="AF780" s="170"/>
      <c r="AG780" s="172"/>
      <c r="AH780" s="172"/>
      <c r="AI780" s="172"/>
      <c r="AJ780" s="172"/>
      <c r="AK780" s="172"/>
      <c r="AL780" s="172"/>
      <c r="AM780" s="172"/>
      <c r="AN780" s="172"/>
      <c r="AO780" s="172"/>
      <c r="AP780" s="172"/>
      <c r="AQ780" s="172"/>
      <c r="AR780" s="172"/>
      <c r="AS780" s="172"/>
    </row>
    <row r="781" ht="15.75" customHeight="1">
      <c r="A781" s="156"/>
      <c r="B781" s="156"/>
      <c r="C781" s="170"/>
      <c r="D781" s="170"/>
      <c r="E781" s="171"/>
      <c r="F781" s="172"/>
      <c r="G781" s="171"/>
      <c r="H781" s="172"/>
      <c r="I781" s="171"/>
      <c r="J781" s="172"/>
      <c r="K781" s="171"/>
      <c r="L781" s="172"/>
      <c r="M781" s="171"/>
      <c r="N781" s="172"/>
      <c r="O781" s="171"/>
      <c r="P781" s="172"/>
      <c r="Q781" s="171"/>
      <c r="R781" s="172"/>
      <c r="S781" s="171"/>
      <c r="T781" s="172"/>
      <c r="U781" s="171"/>
      <c r="V781" s="172"/>
      <c r="W781" s="171"/>
      <c r="X781" s="172"/>
      <c r="Y781" s="171"/>
      <c r="Z781" s="172"/>
      <c r="AA781" s="171"/>
      <c r="AB781" s="172"/>
      <c r="AC781" s="171"/>
      <c r="AD781" s="172"/>
      <c r="AE781" s="156"/>
      <c r="AF781" s="170"/>
      <c r="AG781" s="172"/>
      <c r="AH781" s="172"/>
      <c r="AI781" s="172"/>
      <c r="AJ781" s="172"/>
      <c r="AK781" s="172"/>
      <c r="AL781" s="172"/>
      <c r="AM781" s="172"/>
      <c r="AN781" s="172"/>
      <c r="AO781" s="172"/>
      <c r="AP781" s="172"/>
      <c r="AQ781" s="172"/>
      <c r="AR781" s="172"/>
      <c r="AS781" s="172"/>
    </row>
    <row r="782" ht="15.75" customHeight="1">
      <c r="A782" s="156"/>
      <c r="B782" s="156"/>
      <c r="C782" s="170"/>
      <c r="D782" s="170"/>
      <c r="E782" s="171"/>
      <c r="F782" s="172"/>
      <c r="G782" s="171"/>
      <c r="H782" s="172"/>
      <c r="I782" s="171"/>
      <c r="J782" s="172"/>
      <c r="K782" s="171"/>
      <c r="L782" s="172"/>
      <c r="M782" s="171"/>
      <c r="N782" s="172"/>
      <c r="O782" s="171"/>
      <c r="P782" s="172"/>
      <c r="Q782" s="171"/>
      <c r="R782" s="172"/>
      <c r="S782" s="171"/>
      <c r="T782" s="172"/>
      <c r="U782" s="171"/>
      <c r="V782" s="172"/>
      <c r="W782" s="171"/>
      <c r="X782" s="172"/>
      <c r="Y782" s="171"/>
      <c r="Z782" s="172"/>
      <c r="AA782" s="171"/>
      <c r="AB782" s="172"/>
      <c r="AC782" s="171"/>
      <c r="AD782" s="172"/>
      <c r="AE782" s="156"/>
      <c r="AF782" s="170"/>
      <c r="AG782" s="172"/>
      <c r="AH782" s="172"/>
      <c r="AI782" s="172"/>
      <c r="AJ782" s="172"/>
      <c r="AK782" s="172"/>
      <c r="AL782" s="172"/>
      <c r="AM782" s="172"/>
      <c r="AN782" s="172"/>
      <c r="AO782" s="172"/>
      <c r="AP782" s="172"/>
      <c r="AQ782" s="172"/>
      <c r="AR782" s="172"/>
      <c r="AS782" s="172"/>
    </row>
    <row r="783" ht="15.75" customHeight="1">
      <c r="A783" s="156"/>
      <c r="B783" s="156"/>
      <c r="C783" s="170"/>
      <c r="D783" s="170"/>
      <c r="E783" s="171"/>
      <c r="F783" s="172"/>
      <c r="G783" s="171"/>
      <c r="H783" s="172"/>
      <c r="I783" s="171"/>
      <c r="J783" s="172"/>
      <c r="K783" s="171"/>
      <c r="L783" s="172"/>
      <c r="M783" s="171"/>
      <c r="N783" s="172"/>
      <c r="O783" s="171"/>
      <c r="P783" s="172"/>
      <c r="Q783" s="171"/>
      <c r="R783" s="172"/>
      <c r="S783" s="171"/>
      <c r="T783" s="172"/>
      <c r="U783" s="171"/>
      <c r="V783" s="172"/>
      <c r="W783" s="171"/>
      <c r="X783" s="172"/>
      <c r="Y783" s="171"/>
      <c r="Z783" s="172"/>
      <c r="AA783" s="171"/>
      <c r="AB783" s="172"/>
      <c r="AC783" s="171"/>
      <c r="AD783" s="172"/>
      <c r="AE783" s="156"/>
      <c r="AF783" s="170"/>
      <c r="AG783" s="172"/>
      <c r="AH783" s="172"/>
      <c r="AI783" s="172"/>
      <c r="AJ783" s="172"/>
      <c r="AK783" s="172"/>
      <c r="AL783" s="172"/>
      <c r="AM783" s="172"/>
      <c r="AN783" s="172"/>
      <c r="AO783" s="172"/>
      <c r="AP783" s="172"/>
      <c r="AQ783" s="172"/>
      <c r="AR783" s="172"/>
      <c r="AS783" s="172"/>
    </row>
    <row r="784" ht="15.75" customHeight="1">
      <c r="A784" s="156"/>
      <c r="B784" s="156"/>
      <c r="C784" s="170"/>
      <c r="D784" s="170"/>
      <c r="E784" s="171"/>
      <c r="F784" s="172"/>
      <c r="G784" s="171"/>
      <c r="H784" s="172"/>
      <c r="I784" s="171"/>
      <c r="J784" s="172"/>
      <c r="K784" s="171"/>
      <c r="L784" s="172"/>
      <c r="M784" s="171"/>
      <c r="N784" s="172"/>
      <c r="O784" s="171"/>
      <c r="P784" s="172"/>
      <c r="Q784" s="171"/>
      <c r="R784" s="172"/>
      <c r="S784" s="171"/>
      <c r="T784" s="172"/>
      <c r="U784" s="171"/>
      <c r="V784" s="172"/>
      <c r="W784" s="171"/>
      <c r="X784" s="172"/>
      <c r="Y784" s="171"/>
      <c r="Z784" s="172"/>
      <c r="AA784" s="171"/>
      <c r="AB784" s="172"/>
      <c r="AC784" s="171"/>
      <c r="AD784" s="172"/>
      <c r="AE784" s="156"/>
      <c r="AF784" s="170"/>
      <c r="AG784" s="172"/>
      <c r="AH784" s="172"/>
      <c r="AI784" s="172"/>
      <c r="AJ784" s="172"/>
      <c r="AK784" s="172"/>
      <c r="AL784" s="172"/>
      <c r="AM784" s="172"/>
      <c r="AN784" s="172"/>
      <c r="AO784" s="172"/>
      <c r="AP784" s="172"/>
      <c r="AQ784" s="172"/>
      <c r="AR784" s="172"/>
      <c r="AS784" s="172"/>
    </row>
    <row r="785" ht="15.75" customHeight="1">
      <c r="A785" s="156"/>
      <c r="B785" s="156"/>
      <c r="C785" s="170"/>
      <c r="D785" s="170"/>
      <c r="E785" s="171"/>
      <c r="F785" s="172"/>
      <c r="G785" s="171"/>
      <c r="H785" s="172"/>
      <c r="I785" s="171"/>
      <c r="J785" s="172"/>
      <c r="K785" s="171"/>
      <c r="L785" s="172"/>
      <c r="M785" s="171"/>
      <c r="N785" s="172"/>
      <c r="O785" s="171"/>
      <c r="P785" s="172"/>
      <c r="Q785" s="171"/>
      <c r="R785" s="172"/>
      <c r="S785" s="171"/>
      <c r="T785" s="172"/>
      <c r="U785" s="171"/>
      <c r="V785" s="172"/>
      <c r="W785" s="171"/>
      <c r="X785" s="172"/>
      <c r="Y785" s="171"/>
      <c r="Z785" s="172"/>
      <c r="AA785" s="171"/>
      <c r="AB785" s="172"/>
      <c r="AC785" s="171"/>
      <c r="AD785" s="172"/>
      <c r="AE785" s="156"/>
      <c r="AF785" s="170"/>
      <c r="AG785" s="172"/>
      <c r="AH785" s="172"/>
      <c r="AI785" s="172"/>
      <c r="AJ785" s="172"/>
      <c r="AK785" s="172"/>
      <c r="AL785" s="172"/>
      <c r="AM785" s="172"/>
      <c r="AN785" s="172"/>
      <c r="AO785" s="172"/>
      <c r="AP785" s="172"/>
      <c r="AQ785" s="172"/>
      <c r="AR785" s="172"/>
      <c r="AS785" s="172"/>
    </row>
    <row r="786" ht="15.75" customHeight="1">
      <c r="A786" s="156"/>
      <c r="B786" s="156"/>
      <c r="C786" s="170"/>
      <c r="D786" s="170"/>
      <c r="E786" s="171"/>
      <c r="F786" s="172"/>
      <c r="G786" s="171"/>
      <c r="H786" s="172"/>
      <c r="I786" s="171"/>
      <c r="J786" s="172"/>
      <c r="K786" s="171"/>
      <c r="L786" s="172"/>
      <c r="M786" s="171"/>
      <c r="N786" s="172"/>
      <c r="O786" s="171"/>
      <c r="P786" s="172"/>
      <c r="Q786" s="171"/>
      <c r="R786" s="172"/>
      <c r="S786" s="171"/>
      <c r="T786" s="172"/>
      <c r="U786" s="171"/>
      <c r="V786" s="172"/>
      <c r="W786" s="171"/>
      <c r="X786" s="172"/>
      <c r="Y786" s="171"/>
      <c r="Z786" s="172"/>
      <c r="AA786" s="171"/>
      <c r="AB786" s="172"/>
      <c r="AC786" s="171"/>
      <c r="AD786" s="172"/>
      <c r="AE786" s="156"/>
      <c r="AF786" s="170"/>
      <c r="AG786" s="172"/>
      <c r="AH786" s="172"/>
      <c r="AI786" s="172"/>
      <c r="AJ786" s="172"/>
      <c r="AK786" s="172"/>
      <c r="AL786" s="172"/>
      <c r="AM786" s="172"/>
      <c r="AN786" s="172"/>
      <c r="AO786" s="172"/>
      <c r="AP786" s="172"/>
      <c r="AQ786" s="172"/>
      <c r="AR786" s="172"/>
      <c r="AS786" s="172"/>
    </row>
    <row r="787" ht="15.75" customHeight="1">
      <c r="A787" s="156"/>
      <c r="B787" s="156"/>
      <c r="C787" s="170"/>
      <c r="D787" s="170"/>
      <c r="E787" s="171"/>
      <c r="F787" s="172"/>
      <c r="G787" s="171"/>
      <c r="H787" s="172"/>
      <c r="I787" s="171"/>
      <c r="J787" s="172"/>
      <c r="K787" s="171"/>
      <c r="L787" s="172"/>
      <c r="M787" s="171"/>
      <c r="N787" s="172"/>
      <c r="O787" s="171"/>
      <c r="P787" s="172"/>
      <c r="Q787" s="171"/>
      <c r="R787" s="172"/>
      <c r="S787" s="171"/>
      <c r="T787" s="172"/>
      <c r="U787" s="171"/>
      <c r="V787" s="172"/>
      <c r="W787" s="171"/>
      <c r="X787" s="172"/>
      <c r="Y787" s="171"/>
      <c r="Z787" s="172"/>
      <c r="AA787" s="171"/>
      <c r="AB787" s="172"/>
      <c r="AC787" s="171"/>
      <c r="AD787" s="172"/>
      <c r="AE787" s="156"/>
      <c r="AF787" s="170"/>
      <c r="AG787" s="172"/>
      <c r="AH787" s="172"/>
      <c r="AI787" s="172"/>
      <c r="AJ787" s="172"/>
      <c r="AK787" s="172"/>
      <c r="AL787" s="172"/>
      <c r="AM787" s="172"/>
      <c r="AN787" s="172"/>
      <c r="AO787" s="172"/>
      <c r="AP787" s="172"/>
      <c r="AQ787" s="172"/>
      <c r="AR787" s="172"/>
      <c r="AS787" s="172"/>
    </row>
    <row r="788" ht="15.75" customHeight="1">
      <c r="A788" s="156"/>
      <c r="B788" s="156"/>
      <c r="C788" s="170"/>
      <c r="D788" s="170"/>
      <c r="E788" s="171"/>
      <c r="F788" s="172"/>
      <c r="G788" s="171"/>
      <c r="H788" s="172"/>
      <c r="I788" s="171"/>
      <c r="J788" s="172"/>
      <c r="K788" s="171"/>
      <c r="L788" s="172"/>
      <c r="M788" s="171"/>
      <c r="N788" s="172"/>
      <c r="O788" s="171"/>
      <c r="P788" s="172"/>
      <c r="Q788" s="171"/>
      <c r="R788" s="172"/>
      <c r="S788" s="171"/>
      <c r="T788" s="172"/>
      <c r="U788" s="171"/>
      <c r="V788" s="172"/>
      <c r="W788" s="171"/>
      <c r="X788" s="172"/>
      <c r="Y788" s="171"/>
      <c r="Z788" s="172"/>
      <c r="AA788" s="171"/>
      <c r="AB788" s="172"/>
      <c r="AC788" s="171"/>
      <c r="AD788" s="172"/>
      <c r="AE788" s="156"/>
      <c r="AF788" s="170"/>
      <c r="AG788" s="172"/>
      <c r="AH788" s="172"/>
      <c r="AI788" s="172"/>
      <c r="AJ788" s="172"/>
      <c r="AK788" s="172"/>
      <c r="AL788" s="172"/>
      <c r="AM788" s="172"/>
      <c r="AN788" s="172"/>
      <c r="AO788" s="172"/>
      <c r="AP788" s="172"/>
      <c r="AQ788" s="172"/>
      <c r="AR788" s="172"/>
      <c r="AS788" s="172"/>
    </row>
    <row r="789" ht="15.75" customHeight="1">
      <c r="A789" s="156"/>
      <c r="B789" s="156"/>
      <c r="C789" s="170"/>
      <c r="D789" s="170"/>
      <c r="E789" s="171"/>
      <c r="F789" s="172"/>
      <c r="G789" s="171"/>
      <c r="H789" s="172"/>
      <c r="I789" s="171"/>
      <c r="J789" s="172"/>
      <c r="K789" s="171"/>
      <c r="L789" s="172"/>
      <c r="M789" s="171"/>
      <c r="N789" s="172"/>
      <c r="O789" s="171"/>
      <c r="P789" s="172"/>
      <c r="Q789" s="171"/>
      <c r="R789" s="172"/>
      <c r="S789" s="171"/>
      <c r="T789" s="172"/>
      <c r="U789" s="171"/>
      <c r="V789" s="172"/>
      <c r="W789" s="171"/>
      <c r="X789" s="172"/>
      <c r="Y789" s="171"/>
      <c r="Z789" s="172"/>
      <c r="AA789" s="171"/>
      <c r="AB789" s="172"/>
      <c r="AC789" s="171"/>
      <c r="AD789" s="172"/>
      <c r="AE789" s="156"/>
      <c r="AF789" s="170"/>
      <c r="AG789" s="172"/>
      <c r="AH789" s="172"/>
      <c r="AI789" s="172"/>
      <c r="AJ789" s="172"/>
      <c r="AK789" s="172"/>
      <c r="AL789" s="172"/>
      <c r="AM789" s="172"/>
      <c r="AN789" s="172"/>
      <c r="AO789" s="172"/>
      <c r="AP789" s="172"/>
      <c r="AQ789" s="172"/>
      <c r="AR789" s="172"/>
      <c r="AS789" s="172"/>
    </row>
    <row r="790" ht="15.75" customHeight="1">
      <c r="A790" s="156"/>
      <c r="B790" s="156"/>
      <c r="C790" s="170"/>
      <c r="D790" s="170"/>
      <c r="E790" s="171"/>
      <c r="F790" s="172"/>
      <c r="G790" s="171"/>
      <c r="H790" s="172"/>
      <c r="I790" s="171"/>
      <c r="J790" s="172"/>
      <c r="K790" s="171"/>
      <c r="L790" s="172"/>
      <c r="M790" s="171"/>
      <c r="N790" s="172"/>
      <c r="O790" s="171"/>
      <c r="P790" s="172"/>
      <c r="Q790" s="171"/>
      <c r="R790" s="172"/>
      <c r="S790" s="171"/>
      <c r="T790" s="172"/>
      <c r="U790" s="171"/>
      <c r="V790" s="172"/>
      <c r="W790" s="171"/>
      <c r="X790" s="172"/>
      <c r="Y790" s="171"/>
      <c r="Z790" s="172"/>
      <c r="AA790" s="171"/>
      <c r="AB790" s="172"/>
      <c r="AC790" s="171"/>
      <c r="AD790" s="172"/>
      <c r="AE790" s="156"/>
      <c r="AF790" s="170"/>
      <c r="AG790" s="172"/>
      <c r="AH790" s="172"/>
      <c r="AI790" s="172"/>
      <c r="AJ790" s="172"/>
      <c r="AK790" s="172"/>
      <c r="AL790" s="172"/>
      <c r="AM790" s="172"/>
      <c r="AN790" s="172"/>
      <c r="AO790" s="172"/>
      <c r="AP790" s="172"/>
      <c r="AQ790" s="172"/>
      <c r="AR790" s="172"/>
      <c r="AS790" s="172"/>
    </row>
    <row r="791" ht="15.75" customHeight="1">
      <c r="A791" s="156"/>
      <c r="B791" s="156"/>
      <c r="C791" s="170"/>
      <c r="D791" s="170"/>
      <c r="E791" s="171"/>
      <c r="F791" s="172"/>
      <c r="G791" s="171"/>
      <c r="H791" s="172"/>
      <c r="I791" s="171"/>
      <c r="J791" s="172"/>
      <c r="K791" s="171"/>
      <c r="L791" s="172"/>
      <c r="M791" s="171"/>
      <c r="N791" s="172"/>
      <c r="O791" s="171"/>
      <c r="P791" s="172"/>
      <c r="Q791" s="171"/>
      <c r="R791" s="172"/>
      <c r="S791" s="171"/>
      <c r="T791" s="172"/>
      <c r="U791" s="171"/>
      <c r="V791" s="172"/>
      <c r="W791" s="171"/>
      <c r="X791" s="172"/>
      <c r="Y791" s="171"/>
      <c r="Z791" s="172"/>
      <c r="AA791" s="171"/>
      <c r="AB791" s="172"/>
      <c r="AC791" s="171"/>
      <c r="AD791" s="172"/>
      <c r="AE791" s="156"/>
      <c r="AF791" s="170"/>
      <c r="AG791" s="172"/>
      <c r="AH791" s="172"/>
      <c r="AI791" s="172"/>
      <c r="AJ791" s="172"/>
      <c r="AK791" s="172"/>
      <c r="AL791" s="172"/>
      <c r="AM791" s="172"/>
      <c r="AN791" s="172"/>
      <c r="AO791" s="172"/>
      <c r="AP791" s="172"/>
      <c r="AQ791" s="172"/>
      <c r="AR791" s="172"/>
      <c r="AS791" s="172"/>
    </row>
    <row r="792" ht="15.75" customHeight="1">
      <c r="A792" s="156"/>
      <c r="B792" s="156"/>
      <c r="C792" s="170"/>
      <c r="D792" s="170"/>
      <c r="E792" s="171"/>
      <c r="F792" s="172"/>
      <c r="G792" s="171"/>
      <c r="H792" s="172"/>
      <c r="I792" s="171"/>
      <c r="J792" s="172"/>
      <c r="K792" s="171"/>
      <c r="L792" s="172"/>
      <c r="M792" s="171"/>
      <c r="N792" s="172"/>
      <c r="O792" s="171"/>
      <c r="P792" s="172"/>
      <c r="Q792" s="171"/>
      <c r="R792" s="172"/>
      <c r="S792" s="171"/>
      <c r="T792" s="172"/>
      <c r="U792" s="171"/>
      <c r="V792" s="172"/>
      <c r="W792" s="171"/>
      <c r="X792" s="172"/>
      <c r="Y792" s="171"/>
      <c r="Z792" s="172"/>
      <c r="AA792" s="171"/>
      <c r="AB792" s="172"/>
      <c r="AC792" s="171"/>
      <c r="AD792" s="172"/>
      <c r="AE792" s="156"/>
      <c r="AF792" s="170"/>
      <c r="AG792" s="172"/>
      <c r="AH792" s="172"/>
      <c r="AI792" s="172"/>
      <c r="AJ792" s="172"/>
      <c r="AK792" s="172"/>
      <c r="AL792" s="172"/>
      <c r="AM792" s="172"/>
      <c r="AN792" s="172"/>
      <c r="AO792" s="172"/>
      <c r="AP792" s="172"/>
      <c r="AQ792" s="172"/>
      <c r="AR792" s="172"/>
      <c r="AS792" s="172"/>
    </row>
    <row r="793" ht="15.75" customHeight="1">
      <c r="A793" s="156"/>
      <c r="B793" s="156"/>
      <c r="C793" s="170"/>
      <c r="D793" s="170"/>
      <c r="E793" s="171"/>
      <c r="F793" s="172"/>
      <c r="G793" s="171"/>
      <c r="H793" s="172"/>
      <c r="I793" s="171"/>
      <c r="J793" s="172"/>
      <c r="K793" s="171"/>
      <c r="L793" s="172"/>
      <c r="M793" s="171"/>
      <c r="N793" s="172"/>
      <c r="O793" s="171"/>
      <c r="P793" s="172"/>
      <c r="Q793" s="171"/>
      <c r="R793" s="172"/>
      <c r="S793" s="171"/>
      <c r="T793" s="172"/>
      <c r="U793" s="171"/>
      <c r="V793" s="172"/>
      <c r="W793" s="171"/>
      <c r="X793" s="172"/>
      <c r="Y793" s="171"/>
      <c r="Z793" s="172"/>
      <c r="AA793" s="171"/>
      <c r="AB793" s="172"/>
      <c r="AC793" s="171"/>
      <c r="AD793" s="172"/>
      <c r="AE793" s="156"/>
      <c r="AF793" s="170"/>
      <c r="AG793" s="172"/>
      <c r="AH793" s="172"/>
      <c r="AI793" s="172"/>
      <c r="AJ793" s="172"/>
      <c r="AK793" s="172"/>
      <c r="AL793" s="172"/>
      <c r="AM793" s="172"/>
      <c r="AN793" s="172"/>
      <c r="AO793" s="172"/>
      <c r="AP793" s="172"/>
      <c r="AQ793" s="172"/>
      <c r="AR793" s="172"/>
      <c r="AS793" s="172"/>
    </row>
    <row r="794" ht="15.75" customHeight="1">
      <c r="A794" s="156"/>
      <c r="B794" s="156"/>
      <c r="C794" s="170"/>
      <c r="D794" s="170"/>
      <c r="E794" s="171"/>
      <c r="F794" s="172"/>
      <c r="G794" s="171"/>
      <c r="H794" s="172"/>
      <c r="I794" s="171"/>
      <c r="J794" s="172"/>
      <c r="K794" s="171"/>
      <c r="L794" s="172"/>
      <c r="M794" s="171"/>
      <c r="N794" s="172"/>
      <c r="O794" s="171"/>
      <c r="P794" s="172"/>
      <c r="Q794" s="171"/>
      <c r="R794" s="172"/>
      <c r="S794" s="171"/>
      <c r="T794" s="172"/>
      <c r="U794" s="171"/>
      <c r="V794" s="172"/>
      <c r="W794" s="171"/>
      <c r="X794" s="172"/>
      <c r="Y794" s="171"/>
      <c r="Z794" s="172"/>
      <c r="AA794" s="171"/>
      <c r="AB794" s="172"/>
      <c r="AC794" s="171"/>
      <c r="AD794" s="172"/>
      <c r="AE794" s="156"/>
      <c r="AF794" s="170"/>
      <c r="AG794" s="172"/>
      <c r="AH794" s="172"/>
      <c r="AI794" s="172"/>
      <c r="AJ794" s="172"/>
      <c r="AK794" s="172"/>
      <c r="AL794" s="172"/>
      <c r="AM794" s="172"/>
      <c r="AN794" s="172"/>
      <c r="AO794" s="172"/>
      <c r="AP794" s="172"/>
      <c r="AQ794" s="172"/>
      <c r="AR794" s="172"/>
      <c r="AS794" s="172"/>
    </row>
    <row r="795" ht="15.75" customHeight="1">
      <c r="A795" s="156"/>
      <c r="B795" s="156"/>
      <c r="C795" s="170"/>
      <c r="D795" s="170"/>
      <c r="E795" s="171"/>
      <c r="F795" s="172"/>
      <c r="G795" s="171"/>
      <c r="H795" s="172"/>
      <c r="I795" s="171"/>
      <c r="J795" s="172"/>
      <c r="K795" s="171"/>
      <c r="L795" s="172"/>
      <c r="M795" s="171"/>
      <c r="N795" s="172"/>
      <c r="O795" s="171"/>
      <c r="P795" s="172"/>
      <c r="Q795" s="171"/>
      <c r="R795" s="172"/>
      <c r="S795" s="171"/>
      <c r="T795" s="172"/>
      <c r="U795" s="171"/>
      <c r="V795" s="172"/>
      <c r="W795" s="171"/>
      <c r="X795" s="172"/>
      <c r="Y795" s="171"/>
      <c r="Z795" s="172"/>
      <c r="AA795" s="171"/>
      <c r="AB795" s="172"/>
      <c r="AC795" s="171"/>
      <c r="AD795" s="172"/>
      <c r="AE795" s="156"/>
      <c r="AF795" s="170"/>
      <c r="AG795" s="172"/>
      <c r="AH795" s="172"/>
      <c r="AI795" s="172"/>
      <c r="AJ795" s="172"/>
      <c r="AK795" s="172"/>
      <c r="AL795" s="172"/>
      <c r="AM795" s="172"/>
      <c r="AN795" s="172"/>
      <c r="AO795" s="172"/>
      <c r="AP795" s="172"/>
      <c r="AQ795" s="172"/>
      <c r="AR795" s="172"/>
      <c r="AS795" s="172"/>
    </row>
    <row r="796" ht="15.75" customHeight="1">
      <c r="A796" s="156"/>
      <c r="B796" s="156"/>
      <c r="C796" s="170"/>
      <c r="D796" s="170"/>
      <c r="E796" s="171"/>
      <c r="F796" s="172"/>
      <c r="G796" s="171"/>
      <c r="H796" s="172"/>
      <c r="I796" s="171"/>
      <c r="J796" s="172"/>
      <c r="K796" s="171"/>
      <c r="L796" s="172"/>
      <c r="M796" s="171"/>
      <c r="N796" s="172"/>
      <c r="O796" s="171"/>
      <c r="P796" s="172"/>
      <c r="Q796" s="171"/>
      <c r="R796" s="172"/>
      <c r="S796" s="171"/>
      <c r="T796" s="172"/>
      <c r="U796" s="171"/>
      <c r="V796" s="172"/>
      <c r="W796" s="171"/>
      <c r="X796" s="172"/>
      <c r="Y796" s="171"/>
      <c r="Z796" s="172"/>
      <c r="AA796" s="171"/>
      <c r="AB796" s="172"/>
      <c r="AC796" s="171"/>
      <c r="AD796" s="172"/>
      <c r="AE796" s="156"/>
      <c r="AF796" s="170"/>
      <c r="AG796" s="172"/>
      <c r="AH796" s="172"/>
      <c r="AI796" s="172"/>
      <c r="AJ796" s="172"/>
      <c r="AK796" s="172"/>
      <c r="AL796" s="172"/>
      <c r="AM796" s="172"/>
      <c r="AN796" s="172"/>
      <c r="AO796" s="172"/>
      <c r="AP796" s="172"/>
      <c r="AQ796" s="172"/>
      <c r="AR796" s="172"/>
      <c r="AS796" s="172"/>
    </row>
    <row r="797" ht="15.75" customHeight="1">
      <c r="A797" s="156"/>
      <c r="B797" s="156"/>
      <c r="C797" s="170"/>
      <c r="D797" s="170"/>
      <c r="E797" s="171"/>
      <c r="F797" s="172"/>
      <c r="G797" s="171"/>
      <c r="H797" s="172"/>
      <c r="I797" s="171"/>
      <c r="J797" s="172"/>
      <c r="K797" s="171"/>
      <c r="L797" s="172"/>
      <c r="M797" s="171"/>
      <c r="N797" s="172"/>
      <c r="O797" s="171"/>
      <c r="P797" s="172"/>
      <c r="Q797" s="171"/>
      <c r="R797" s="172"/>
      <c r="S797" s="171"/>
      <c r="T797" s="172"/>
      <c r="U797" s="171"/>
      <c r="V797" s="172"/>
      <c r="W797" s="171"/>
      <c r="X797" s="172"/>
      <c r="Y797" s="171"/>
      <c r="Z797" s="172"/>
      <c r="AA797" s="171"/>
      <c r="AB797" s="172"/>
      <c r="AC797" s="171"/>
      <c r="AD797" s="172"/>
      <c r="AE797" s="156"/>
      <c r="AF797" s="170"/>
      <c r="AG797" s="172"/>
      <c r="AH797" s="172"/>
      <c r="AI797" s="172"/>
      <c r="AJ797" s="172"/>
      <c r="AK797" s="172"/>
      <c r="AL797" s="172"/>
      <c r="AM797" s="172"/>
      <c r="AN797" s="172"/>
      <c r="AO797" s="172"/>
      <c r="AP797" s="172"/>
      <c r="AQ797" s="172"/>
      <c r="AR797" s="172"/>
      <c r="AS797" s="172"/>
    </row>
    <row r="798" ht="15.75" customHeight="1">
      <c r="A798" s="156"/>
      <c r="B798" s="156"/>
      <c r="C798" s="170"/>
      <c r="D798" s="170"/>
      <c r="E798" s="171"/>
      <c r="F798" s="172"/>
      <c r="G798" s="171"/>
      <c r="H798" s="172"/>
      <c r="I798" s="171"/>
      <c r="J798" s="172"/>
      <c r="K798" s="171"/>
      <c r="L798" s="172"/>
      <c r="M798" s="171"/>
      <c r="N798" s="172"/>
      <c r="O798" s="171"/>
      <c r="P798" s="172"/>
      <c r="Q798" s="171"/>
      <c r="R798" s="172"/>
      <c r="S798" s="171"/>
      <c r="T798" s="172"/>
      <c r="U798" s="171"/>
      <c r="V798" s="172"/>
      <c r="W798" s="171"/>
      <c r="X798" s="172"/>
      <c r="Y798" s="171"/>
      <c r="Z798" s="172"/>
      <c r="AA798" s="171"/>
      <c r="AB798" s="172"/>
      <c r="AC798" s="171"/>
      <c r="AD798" s="172"/>
      <c r="AE798" s="156"/>
      <c r="AF798" s="170"/>
      <c r="AG798" s="172"/>
      <c r="AH798" s="172"/>
      <c r="AI798" s="172"/>
      <c r="AJ798" s="172"/>
      <c r="AK798" s="172"/>
      <c r="AL798" s="172"/>
      <c r="AM798" s="172"/>
      <c r="AN798" s="172"/>
      <c r="AO798" s="172"/>
      <c r="AP798" s="172"/>
      <c r="AQ798" s="172"/>
      <c r="AR798" s="172"/>
      <c r="AS798" s="172"/>
    </row>
    <row r="799" ht="15.75" customHeight="1">
      <c r="A799" s="156"/>
      <c r="B799" s="156"/>
      <c r="C799" s="170"/>
      <c r="D799" s="170"/>
      <c r="E799" s="171"/>
      <c r="F799" s="172"/>
      <c r="G799" s="171"/>
      <c r="H799" s="172"/>
      <c r="I799" s="171"/>
      <c r="J799" s="172"/>
      <c r="K799" s="171"/>
      <c r="L799" s="172"/>
      <c r="M799" s="171"/>
      <c r="N799" s="172"/>
      <c r="O799" s="171"/>
      <c r="P799" s="172"/>
      <c r="Q799" s="171"/>
      <c r="R799" s="172"/>
      <c r="S799" s="171"/>
      <c r="T799" s="172"/>
      <c r="U799" s="171"/>
      <c r="V799" s="172"/>
      <c r="W799" s="171"/>
      <c r="X799" s="172"/>
      <c r="Y799" s="171"/>
      <c r="Z799" s="172"/>
      <c r="AA799" s="171"/>
      <c r="AB799" s="172"/>
      <c r="AC799" s="171"/>
      <c r="AD799" s="172"/>
      <c r="AE799" s="156"/>
      <c r="AF799" s="170"/>
      <c r="AG799" s="172"/>
      <c r="AH799" s="172"/>
      <c r="AI799" s="172"/>
      <c r="AJ799" s="172"/>
      <c r="AK799" s="172"/>
      <c r="AL799" s="172"/>
      <c r="AM799" s="172"/>
      <c r="AN799" s="172"/>
      <c r="AO799" s="172"/>
      <c r="AP799" s="172"/>
      <c r="AQ799" s="172"/>
      <c r="AR799" s="172"/>
      <c r="AS799" s="172"/>
    </row>
    <row r="800" ht="15.75" customHeight="1">
      <c r="A800" s="156"/>
      <c r="B800" s="156"/>
      <c r="C800" s="170"/>
      <c r="D800" s="170"/>
      <c r="E800" s="171"/>
      <c r="F800" s="172"/>
      <c r="G800" s="171"/>
      <c r="H800" s="172"/>
      <c r="I800" s="171"/>
      <c r="J800" s="172"/>
      <c r="K800" s="171"/>
      <c r="L800" s="172"/>
      <c r="M800" s="171"/>
      <c r="N800" s="172"/>
      <c r="O800" s="171"/>
      <c r="P800" s="172"/>
      <c r="Q800" s="171"/>
      <c r="R800" s="172"/>
      <c r="S800" s="171"/>
      <c r="T800" s="172"/>
      <c r="U800" s="171"/>
      <c r="V800" s="172"/>
      <c r="W800" s="171"/>
      <c r="X800" s="172"/>
      <c r="Y800" s="171"/>
      <c r="Z800" s="172"/>
      <c r="AA800" s="171"/>
      <c r="AB800" s="172"/>
      <c r="AC800" s="171"/>
      <c r="AD800" s="172"/>
      <c r="AE800" s="156"/>
      <c r="AF800" s="170"/>
      <c r="AG800" s="172"/>
      <c r="AH800" s="172"/>
      <c r="AI800" s="172"/>
      <c r="AJ800" s="172"/>
      <c r="AK800" s="172"/>
      <c r="AL800" s="172"/>
      <c r="AM800" s="172"/>
      <c r="AN800" s="172"/>
      <c r="AO800" s="172"/>
      <c r="AP800" s="172"/>
      <c r="AQ800" s="172"/>
      <c r="AR800" s="172"/>
      <c r="AS800" s="172"/>
    </row>
    <row r="801" ht="15.75" customHeight="1">
      <c r="A801" s="156"/>
      <c r="B801" s="156"/>
      <c r="C801" s="170"/>
      <c r="D801" s="170"/>
      <c r="E801" s="171"/>
      <c r="F801" s="172"/>
      <c r="G801" s="171"/>
      <c r="H801" s="172"/>
      <c r="I801" s="171"/>
      <c r="J801" s="172"/>
      <c r="K801" s="171"/>
      <c r="L801" s="172"/>
      <c r="M801" s="171"/>
      <c r="N801" s="172"/>
      <c r="O801" s="171"/>
      <c r="P801" s="172"/>
      <c r="Q801" s="171"/>
      <c r="R801" s="172"/>
      <c r="S801" s="171"/>
      <c r="T801" s="172"/>
      <c r="U801" s="171"/>
      <c r="V801" s="172"/>
      <c r="W801" s="171"/>
      <c r="X801" s="172"/>
      <c r="Y801" s="171"/>
      <c r="Z801" s="172"/>
      <c r="AA801" s="171"/>
      <c r="AB801" s="172"/>
      <c r="AC801" s="171"/>
      <c r="AD801" s="172"/>
      <c r="AE801" s="156"/>
      <c r="AF801" s="170"/>
      <c r="AG801" s="172"/>
      <c r="AH801" s="172"/>
      <c r="AI801" s="172"/>
      <c r="AJ801" s="172"/>
      <c r="AK801" s="172"/>
      <c r="AL801" s="172"/>
      <c r="AM801" s="172"/>
      <c r="AN801" s="172"/>
      <c r="AO801" s="172"/>
      <c r="AP801" s="172"/>
      <c r="AQ801" s="172"/>
      <c r="AR801" s="172"/>
      <c r="AS801" s="172"/>
    </row>
    <row r="802" ht="15.75" customHeight="1">
      <c r="A802" s="156"/>
      <c r="B802" s="156"/>
      <c r="C802" s="170"/>
      <c r="D802" s="170"/>
      <c r="E802" s="171"/>
      <c r="F802" s="172"/>
      <c r="G802" s="171"/>
      <c r="H802" s="172"/>
      <c r="I802" s="171"/>
      <c r="J802" s="172"/>
      <c r="K802" s="171"/>
      <c r="L802" s="172"/>
      <c r="M802" s="171"/>
      <c r="N802" s="172"/>
      <c r="O802" s="171"/>
      <c r="P802" s="172"/>
      <c r="Q802" s="171"/>
      <c r="R802" s="172"/>
      <c r="S802" s="171"/>
      <c r="T802" s="172"/>
      <c r="U802" s="171"/>
      <c r="V802" s="172"/>
      <c r="W802" s="171"/>
      <c r="X802" s="172"/>
      <c r="Y802" s="171"/>
      <c r="Z802" s="172"/>
      <c r="AA802" s="171"/>
      <c r="AB802" s="172"/>
      <c r="AC802" s="171"/>
      <c r="AD802" s="172"/>
      <c r="AE802" s="156"/>
      <c r="AF802" s="170"/>
      <c r="AG802" s="172"/>
      <c r="AH802" s="172"/>
      <c r="AI802" s="172"/>
      <c r="AJ802" s="172"/>
      <c r="AK802" s="172"/>
      <c r="AL802" s="172"/>
      <c r="AM802" s="172"/>
      <c r="AN802" s="172"/>
      <c r="AO802" s="172"/>
      <c r="AP802" s="172"/>
      <c r="AQ802" s="172"/>
      <c r="AR802" s="172"/>
      <c r="AS802" s="172"/>
    </row>
    <row r="803" ht="15.75" customHeight="1">
      <c r="A803" s="156"/>
      <c r="B803" s="156"/>
      <c r="C803" s="170"/>
      <c r="D803" s="170"/>
      <c r="E803" s="171"/>
      <c r="F803" s="172"/>
      <c r="G803" s="171"/>
      <c r="H803" s="172"/>
      <c r="I803" s="171"/>
      <c r="J803" s="172"/>
      <c r="K803" s="171"/>
      <c r="L803" s="172"/>
      <c r="M803" s="171"/>
      <c r="N803" s="172"/>
      <c r="O803" s="171"/>
      <c r="P803" s="172"/>
      <c r="Q803" s="171"/>
      <c r="R803" s="172"/>
      <c r="S803" s="171"/>
      <c r="T803" s="172"/>
      <c r="U803" s="171"/>
      <c r="V803" s="172"/>
      <c r="W803" s="171"/>
      <c r="X803" s="172"/>
      <c r="Y803" s="171"/>
      <c r="Z803" s="172"/>
      <c r="AA803" s="171"/>
      <c r="AB803" s="172"/>
      <c r="AC803" s="171"/>
      <c r="AD803" s="172"/>
      <c r="AE803" s="156"/>
      <c r="AF803" s="170"/>
      <c r="AG803" s="172"/>
      <c r="AH803" s="172"/>
      <c r="AI803" s="172"/>
      <c r="AJ803" s="172"/>
      <c r="AK803" s="172"/>
      <c r="AL803" s="172"/>
      <c r="AM803" s="172"/>
      <c r="AN803" s="172"/>
      <c r="AO803" s="172"/>
      <c r="AP803" s="172"/>
      <c r="AQ803" s="172"/>
      <c r="AR803" s="172"/>
      <c r="AS803" s="172"/>
    </row>
    <row r="804" ht="15.75" customHeight="1">
      <c r="A804" s="156"/>
      <c r="B804" s="156"/>
      <c r="C804" s="170"/>
      <c r="D804" s="170"/>
      <c r="E804" s="171"/>
      <c r="F804" s="172"/>
      <c r="G804" s="171"/>
      <c r="H804" s="172"/>
      <c r="I804" s="171"/>
      <c r="J804" s="172"/>
      <c r="K804" s="171"/>
      <c r="L804" s="172"/>
      <c r="M804" s="171"/>
      <c r="N804" s="172"/>
      <c r="O804" s="171"/>
      <c r="P804" s="172"/>
      <c r="Q804" s="171"/>
      <c r="R804" s="172"/>
      <c r="S804" s="171"/>
      <c r="T804" s="172"/>
      <c r="U804" s="171"/>
      <c r="V804" s="172"/>
      <c r="W804" s="171"/>
      <c r="X804" s="172"/>
      <c r="Y804" s="171"/>
      <c r="Z804" s="172"/>
      <c r="AA804" s="171"/>
      <c r="AB804" s="172"/>
      <c r="AC804" s="171"/>
      <c r="AD804" s="172"/>
      <c r="AE804" s="156"/>
      <c r="AF804" s="170"/>
      <c r="AG804" s="172"/>
      <c r="AH804" s="172"/>
      <c r="AI804" s="172"/>
      <c r="AJ804" s="172"/>
      <c r="AK804" s="172"/>
      <c r="AL804" s="172"/>
      <c r="AM804" s="172"/>
      <c r="AN804" s="172"/>
      <c r="AO804" s="172"/>
      <c r="AP804" s="172"/>
      <c r="AQ804" s="172"/>
      <c r="AR804" s="172"/>
      <c r="AS804" s="172"/>
    </row>
    <row r="805" ht="15.75" customHeight="1">
      <c r="A805" s="156"/>
      <c r="B805" s="156"/>
      <c r="C805" s="170"/>
      <c r="D805" s="170"/>
      <c r="E805" s="171"/>
      <c r="F805" s="172"/>
      <c r="G805" s="171"/>
      <c r="H805" s="172"/>
      <c r="I805" s="171"/>
      <c r="J805" s="172"/>
      <c r="K805" s="171"/>
      <c r="L805" s="172"/>
      <c r="M805" s="171"/>
      <c r="N805" s="172"/>
      <c r="O805" s="171"/>
      <c r="P805" s="172"/>
      <c r="Q805" s="171"/>
      <c r="R805" s="172"/>
      <c r="S805" s="171"/>
      <c r="T805" s="172"/>
      <c r="U805" s="171"/>
      <c r="V805" s="172"/>
      <c r="W805" s="171"/>
      <c r="X805" s="172"/>
      <c r="Y805" s="171"/>
      <c r="Z805" s="172"/>
      <c r="AA805" s="171"/>
      <c r="AB805" s="172"/>
      <c r="AC805" s="171"/>
      <c r="AD805" s="172"/>
      <c r="AE805" s="156"/>
      <c r="AF805" s="170"/>
      <c r="AG805" s="172"/>
      <c r="AH805" s="172"/>
      <c r="AI805" s="172"/>
      <c r="AJ805" s="172"/>
      <c r="AK805" s="172"/>
      <c r="AL805" s="172"/>
      <c r="AM805" s="172"/>
      <c r="AN805" s="172"/>
      <c r="AO805" s="172"/>
      <c r="AP805" s="172"/>
      <c r="AQ805" s="172"/>
      <c r="AR805" s="172"/>
      <c r="AS805" s="172"/>
    </row>
    <row r="806" ht="15.75" customHeight="1">
      <c r="A806" s="156"/>
      <c r="B806" s="156"/>
      <c r="C806" s="170"/>
      <c r="D806" s="170"/>
      <c r="E806" s="171"/>
      <c r="F806" s="172"/>
      <c r="G806" s="171"/>
      <c r="H806" s="172"/>
      <c r="I806" s="171"/>
      <c r="J806" s="172"/>
      <c r="K806" s="171"/>
      <c r="L806" s="172"/>
      <c r="M806" s="171"/>
      <c r="N806" s="172"/>
      <c r="O806" s="171"/>
      <c r="P806" s="172"/>
      <c r="Q806" s="171"/>
      <c r="R806" s="172"/>
      <c r="S806" s="171"/>
      <c r="T806" s="172"/>
      <c r="U806" s="171"/>
      <c r="V806" s="172"/>
      <c r="W806" s="171"/>
      <c r="X806" s="172"/>
      <c r="Y806" s="171"/>
      <c r="Z806" s="172"/>
      <c r="AA806" s="171"/>
      <c r="AB806" s="172"/>
      <c r="AC806" s="171"/>
      <c r="AD806" s="172"/>
      <c r="AE806" s="156"/>
      <c r="AF806" s="170"/>
      <c r="AG806" s="172"/>
      <c r="AH806" s="172"/>
      <c r="AI806" s="172"/>
      <c r="AJ806" s="172"/>
      <c r="AK806" s="172"/>
      <c r="AL806" s="172"/>
      <c r="AM806" s="172"/>
      <c r="AN806" s="172"/>
      <c r="AO806" s="172"/>
      <c r="AP806" s="172"/>
      <c r="AQ806" s="172"/>
      <c r="AR806" s="172"/>
      <c r="AS806" s="172"/>
    </row>
    <row r="807" ht="15.75" customHeight="1">
      <c r="A807" s="156"/>
      <c r="B807" s="156"/>
      <c r="C807" s="170"/>
      <c r="D807" s="170"/>
      <c r="E807" s="171"/>
      <c r="F807" s="172"/>
      <c r="G807" s="171"/>
      <c r="H807" s="172"/>
      <c r="I807" s="171"/>
      <c r="J807" s="172"/>
      <c r="K807" s="171"/>
      <c r="L807" s="172"/>
      <c r="M807" s="171"/>
      <c r="N807" s="172"/>
      <c r="O807" s="171"/>
      <c r="P807" s="172"/>
      <c r="Q807" s="171"/>
      <c r="R807" s="172"/>
      <c r="S807" s="171"/>
      <c r="T807" s="172"/>
      <c r="U807" s="171"/>
      <c r="V807" s="172"/>
      <c r="W807" s="171"/>
      <c r="X807" s="172"/>
      <c r="Y807" s="171"/>
      <c r="Z807" s="172"/>
      <c r="AA807" s="171"/>
      <c r="AB807" s="172"/>
      <c r="AC807" s="171"/>
      <c r="AD807" s="172"/>
      <c r="AE807" s="156"/>
      <c r="AF807" s="170"/>
      <c r="AG807" s="172"/>
      <c r="AH807" s="172"/>
      <c r="AI807" s="172"/>
      <c r="AJ807" s="172"/>
      <c r="AK807" s="172"/>
      <c r="AL807" s="172"/>
      <c r="AM807" s="172"/>
      <c r="AN807" s="172"/>
      <c r="AO807" s="172"/>
      <c r="AP807" s="172"/>
      <c r="AQ807" s="172"/>
      <c r="AR807" s="172"/>
      <c r="AS807" s="172"/>
    </row>
    <row r="808" ht="15.75" customHeight="1">
      <c r="A808" s="156"/>
      <c r="B808" s="156"/>
      <c r="C808" s="170"/>
      <c r="D808" s="170"/>
      <c r="E808" s="171"/>
      <c r="F808" s="172"/>
      <c r="G808" s="171"/>
      <c r="H808" s="172"/>
      <c r="I808" s="171"/>
      <c r="J808" s="172"/>
      <c r="K808" s="171"/>
      <c r="L808" s="172"/>
      <c r="M808" s="171"/>
      <c r="N808" s="172"/>
      <c r="O808" s="171"/>
      <c r="P808" s="172"/>
      <c r="Q808" s="171"/>
      <c r="R808" s="172"/>
      <c r="S808" s="171"/>
      <c r="T808" s="172"/>
      <c r="U808" s="171"/>
      <c r="V808" s="172"/>
      <c r="W808" s="171"/>
      <c r="X808" s="172"/>
      <c r="Y808" s="171"/>
      <c r="Z808" s="172"/>
      <c r="AA808" s="171"/>
      <c r="AB808" s="172"/>
      <c r="AC808" s="171"/>
      <c r="AD808" s="172"/>
      <c r="AE808" s="156"/>
      <c r="AF808" s="170"/>
      <c r="AG808" s="172"/>
      <c r="AH808" s="172"/>
      <c r="AI808" s="172"/>
      <c r="AJ808" s="172"/>
      <c r="AK808" s="172"/>
      <c r="AL808" s="172"/>
      <c r="AM808" s="172"/>
      <c r="AN808" s="172"/>
      <c r="AO808" s="172"/>
      <c r="AP808" s="172"/>
      <c r="AQ808" s="172"/>
      <c r="AR808" s="172"/>
      <c r="AS808" s="172"/>
    </row>
    <row r="809" ht="15.75" customHeight="1">
      <c r="A809" s="156"/>
      <c r="B809" s="156"/>
      <c r="C809" s="170"/>
      <c r="D809" s="170"/>
      <c r="E809" s="171"/>
      <c r="F809" s="172"/>
      <c r="G809" s="171"/>
      <c r="H809" s="172"/>
      <c r="I809" s="171"/>
      <c r="J809" s="172"/>
      <c r="K809" s="171"/>
      <c r="L809" s="172"/>
      <c r="M809" s="171"/>
      <c r="N809" s="172"/>
      <c r="O809" s="171"/>
      <c r="P809" s="172"/>
      <c r="Q809" s="171"/>
      <c r="R809" s="172"/>
      <c r="S809" s="171"/>
      <c r="T809" s="172"/>
      <c r="U809" s="171"/>
      <c r="V809" s="172"/>
      <c r="W809" s="171"/>
      <c r="X809" s="172"/>
      <c r="Y809" s="171"/>
      <c r="Z809" s="172"/>
      <c r="AA809" s="171"/>
      <c r="AB809" s="172"/>
      <c r="AC809" s="171"/>
      <c r="AD809" s="172"/>
      <c r="AE809" s="156"/>
      <c r="AF809" s="170"/>
      <c r="AG809" s="172"/>
      <c r="AH809" s="172"/>
      <c r="AI809" s="172"/>
      <c r="AJ809" s="172"/>
      <c r="AK809" s="172"/>
      <c r="AL809" s="172"/>
      <c r="AM809" s="172"/>
      <c r="AN809" s="172"/>
      <c r="AO809" s="172"/>
      <c r="AP809" s="172"/>
      <c r="AQ809" s="172"/>
      <c r="AR809" s="172"/>
      <c r="AS809" s="172"/>
    </row>
    <row r="810" ht="15.75" customHeight="1">
      <c r="A810" s="156"/>
      <c r="B810" s="156"/>
      <c r="C810" s="170"/>
      <c r="D810" s="170"/>
      <c r="E810" s="171"/>
      <c r="F810" s="172"/>
      <c r="G810" s="171"/>
      <c r="H810" s="172"/>
      <c r="I810" s="171"/>
      <c r="J810" s="172"/>
      <c r="K810" s="171"/>
      <c r="L810" s="172"/>
      <c r="M810" s="171"/>
      <c r="N810" s="172"/>
      <c r="O810" s="171"/>
      <c r="P810" s="172"/>
      <c r="Q810" s="171"/>
      <c r="R810" s="172"/>
      <c r="S810" s="171"/>
      <c r="T810" s="172"/>
      <c r="U810" s="171"/>
      <c r="V810" s="172"/>
      <c r="W810" s="171"/>
      <c r="X810" s="172"/>
      <c r="Y810" s="171"/>
      <c r="Z810" s="172"/>
      <c r="AA810" s="171"/>
      <c r="AB810" s="172"/>
      <c r="AC810" s="171"/>
      <c r="AD810" s="172"/>
      <c r="AE810" s="156"/>
      <c r="AF810" s="170"/>
      <c r="AG810" s="172"/>
      <c r="AH810" s="172"/>
      <c r="AI810" s="172"/>
      <c r="AJ810" s="172"/>
      <c r="AK810" s="172"/>
      <c r="AL810" s="172"/>
      <c r="AM810" s="172"/>
      <c r="AN810" s="172"/>
      <c r="AO810" s="172"/>
      <c r="AP810" s="172"/>
      <c r="AQ810" s="172"/>
      <c r="AR810" s="172"/>
      <c r="AS810" s="172"/>
    </row>
    <row r="811" ht="15.75" customHeight="1">
      <c r="A811" s="156"/>
      <c r="B811" s="156"/>
      <c r="C811" s="170"/>
      <c r="D811" s="170"/>
      <c r="E811" s="171"/>
      <c r="F811" s="172"/>
      <c r="G811" s="171"/>
      <c r="H811" s="172"/>
      <c r="I811" s="171"/>
      <c r="J811" s="172"/>
      <c r="K811" s="171"/>
      <c r="L811" s="172"/>
      <c r="M811" s="171"/>
      <c r="N811" s="172"/>
      <c r="O811" s="171"/>
      <c r="P811" s="172"/>
      <c r="Q811" s="171"/>
      <c r="R811" s="172"/>
      <c r="S811" s="171"/>
      <c r="T811" s="172"/>
      <c r="U811" s="171"/>
      <c r="V811" s="172"/>
      <c r="W811" s="171"/>
      <c r="X811" s="172"/>
      <c r="Y811" s="171"/>
      <c r="Z811" s="172"/>
      <c r="AA811" s="171"/>
      <c r="AB811" s="172"/>
      <c r="AC811" s="171"/>
      <c r="AD811" s="172"/>
      <c r="AE811" s="156"/>
      <c r="AF811" s="170"/>
      <c r="AG811" s="172"/>
      <c r="AH811" s="172"/>
      <c r="AI811" s="172"/>
      <c r="AJ811" s="172"/>
      <c r="AK811" s="172"/>
      <c r="AL811" s="172"/>
      <c r="AM811" s="172"/>
      <c r="AN811" s="172"/>
      <c r="AO811" s="172"/>
      <c r="AP811" s="172"/>
      <c r="AQ811" s="172"/>
      <c r="AR811" s="172"/>
      <c r="AS811" s="172"/>
    </row>
    <row r="812" ht="15.75" customHeight="1">
      <c r="A812" s="156"/>
      <c r="B812" s="156"/>
      <c r="C812" s="170"/>
      <c r="D812" s="170"/>
      <c r="E812" s="171"/>
      <c r="F812" s="172"/>
      <c r="G812" s="171"/>
      <c r="H812" s="172"/>
      <c r="I812" s="171"/>
      <c r="J812" s="172"/>
      <c r="K812" s="171"/>
      <c r="L812" s="172"/>
      <c r="M812" s="171"/>
      <c r="N812" s="172"/>
      <c r="O812" s="171"/>
      <c r="P812" s="172"/>
      <c r="Q812" s="171"/>
      <c r="R812" s="172"/>
      <c r="S812" s="171"/>
      <c r="T812" s="172"/>
      <c r="U812" s="171"/>
      <c r="V812" s="172"/>
      <c r="W812" s="171"/>
      <c r="X812" s="172"/>
      <c r="Y812" s="171"/>
      <c r="Z812" s="172"/>
      <c r="AA812" s="171"/>
      <c r="AB812" s="172"/>
      <c r="AC812" s="171"/>
      <c r="AD812" s="172"/>
      <c r="AE812" s="156"/>
      <c r="AF812" s="170"/>
      <c r="AG812" s="172"/>
      <c r="AH812" s="172"/>
      <c r="AI812" s="172"/>
      <c r="AJ812" s="172"/>
      <c r="AK812" s="172"/>
      <c r="AL812" s="172"/>
      <c r="AM812" s="172"/>
      <c r="AN812" s="172"/>
      <c r="AO812" s="172"/>
      <c r="AP812" s="172"/>
      <c r="AQ812" s="172"/>
      <c r="AR812" s="172"/>
      <c r="AS812" s="172"/>
    </row>
    <row r="813" ht="15.75" customHeight="1">
      <c r="A813" s="156"/>
      <c r="B813" s="156"/>
      <c r="C813" s="170"/>
      <c r="D813" s="170"/>
      <c r="E813" s="171"/>
      <c r="F813" s="172"/>
      <c r="G813" s="171"/>
      <c r="H813" s="172"/>
      <c r="I813" s="171"/>
      <c r="J813" s="172"/>
      <c r="K813" s="171"/>
      <c r="L813" s="172"/>
      <c r="M813" s="171"/>
      <c r="N813" s="172"/>
      <c r="O813" s="171"/>
      <c r="P813" s="172"/>
      <c r="Q813" s="171"/>
      <c r="R813" s="172"/>
      <c r="S813" s="171"/>
      <c r="T813" s="172"/>
      <c r="U813" s="171"/>
      <c r="V813" s="172"/>
      <c r="W813" s="171"/>
      <c r="X813" s="172"/>
      <c r="Y813" s="171"/>
      <c r="Z813" s="172"/>
      <c r="AA813" s="171"/>
      <c r="AB813" s="172"/>
      <c r="AC813" s="171"/>
      <c r="AD813" s="172"/>
      <c r="AE813" s="156"/>
      <c r="AF813" s="170"/>
      <c r="AG813" s="172"/>
      <c r="AH813" s="172"/>
      <c r="AI813" s="172"/>
      <c r="AJ813" s="172"/>
      <c r="AK813" s="172"/>
      <c r="AL813" s="172"/>
      <c r="AM813" s="172"/>
      <c r="AN813" s="172"/>
      <c r="AO813" s="172"/>
      <c r="AP813" s="172"/>
      <c r="AQ813" s="172"/>
      <c r="AR813" s="172"/>
      <c r="AS813" s="172"/>
    </row>
    <row r="814" ht="15.75" customHeight="1">
      <c r="A814" s="156"/>
      <c r="B814" s="156"/>
      <c r="C814" s="170"/>
      <c r="D814" s="170"/>
      <c r="E814" s="171"/>
      <c r="F814" s="172"/>
      <c r="G814" s="171"/>
      <c r="H814" s="172"/>
      <c r="I814" s="171"/>
      <c r="J814" s="172"/>
      <c r="K814" s="171"/>
      <c r="L814" s="172"/>
      <c r="M814" s="171"/>
      <c r="N814" s="172"/>
      <c r="O814" s="171"/>
      <c r="P814" s="172"/>
      <c r="Q814" s="171"/>
      <c r="R814" s="172"/>
      <c r="S814" s="171"/>
      <c r="T814" s="172"/>
      <c r="U814" s="171"/>
      <c r="V814" s="172"/>
      <c r="W814" s="171"/>
      <c r="X814" s="172"/>
      <c r="Y814" s="171"/>
      <c r="Z814" s="172"/>
      <c r="AA814" s="171"/>
      <c r="AB814" s="172"/>
      <c r="AC814" s="171"/>
      <c r="AD814" s="172"/>
      <c r="AE814" s="156"/>
      <c r="AF814" s="170"/>
      <c r="AG814" s="172"/>
      <c r="AH814" s="172"/>
      <c r="AI814" s="172"/>
      <c r="AJ814" s="172"/>
      <c r="AK814" s="172"/>
      <c r="AL814" s="172"/>
      <c r="AM814" s="172"/>
      <c r="AN814" s="172"/>
      <c r="AO814" s="172"/>
      <c r="AP814" s="172"/>
      <c r="AQ814" s="172"/>
      <c r="AR814" s="172"/>
      <c r="AS814" s="172"/>
    </row>
    <row r="815" ht="15.75" customHeight="1">
      <c r="A815" s="156"/>
      <c r="B815" s="156"/>
      <c r="C815" s="170"/>
      <c r="D815" s="170"/>
      <c r="E815" s="171"/>
      <c r="F815" s="172"/>
      <c r="G815" s="171"/>
      <c r="H815" s="172"/>
      <c r="I815" s="171"/>
      <c r="J815" s="172"/>
      <c r="K815" s="171"/>
      <c r="L815" s="172"/>
      <c r="M815" s="171"/>
      <c r="N815" s="172"/>
      <c r="O815" s="171"/>
      <c r="P815" s="172"/>
      <c r="Q815" s="171"/>
      <c r="R815" s="172"/>
      <c r="S815" s="171"/>
      <c r="T815" s="172"/>
      <c r="U815" s="171"/>
      <c r="V815" s="172"/>
      <c r="W815" s="171"/>
      <c r="X815" s="172"/>
      <c r="Y815" s="171"/>
      <c r="Z815" s="172"/>
      <c r="AA815" s="171"/>
      <c r="AB815" s="172"/>
      <c r="AC815" s="171"/>
      <c r="AD815" s="172"/>
      <c r="AE815" s="156"/>
      <c r="AF815" s="170"/>
      <c r="AG815" s="172"/>
      <c r="AH815" s="172"/>
      <c r="AI815" s="172"/>
      <c r="AJ815" s="172"/>
      <c r="AK815" s="172"/>
      <c r="AL815" s="172"/>
      <c r="AM815" s="172"/>
      <c r="AN815" s="172"/>
      <c r="AO815" s="172"/>
      <c r="AP815" s="172"/>
      <c r="AQ815" s="172"/>
      <c r="AR815" s="172"/>
      <c r="AS815" s="172"/>
    </row>
    <row r="816" ht="15.75" customHeight="1">
      <c r="A816" s="156"/>
      <c r="B816" s="156"/>
      <c r="C816" s="170"/>
      <c r="D816" s="170"/>
      <c r="E816" s="171"/>
      <c r="F816" s="172"/>
      <c r="G816" s="171"/>
      <c r="H816" s="172"/>
      <c r="I816" s="171"/>
      <c r="J816" s="172"/>
      <c r="K816" s="171"/>
      <c r="L816" s="172"/>
      <c r="M816" s="171"/>
      <c r="N816" s="172"/>
      <c r="O816" s="171"/>
      <c r="P816" s="172"/>
      <c r="Q816" s="171"/>
      <c r="R816" s="172"/>
      <c r="S816" s="171"/>
      <c r="T816" s="172"/>
      <c r="U816" s="171"/>
      <c r="V816" s="172"/>
      <c r="W816" s="171"/>
      <c r="X816" s="172"/>
      <c r="Y816" s="171"/>
      <c r="Z816" s="172"/>
      <c r="AA816" s="171"/>
      <c r="AB816" s="172"/>
      <c r="AC816" s="171"/>
      <c r="AD816" s="172"/>
      <c r="AE816" s="156"/>
      <c r="AF816" s="170"/>
      <c r="AG816" s="172"/>
      <c r="AH816" s="172"/>
      <c r="AI816" s="172"/>
      <c r="AJ816" s="172"/>
      <c r="AK816" s="172"/>
      <c r="AL816" s="172"/>
      <c r="AM816" s="172"/>
      <c r="AN816" s="172"/>
      <c r="AO816" s="172"/>
      <c r="AP816" s="172"/>
      <c r="AQ816" s="172"/>
      <c r="AR816" s="172"/>
      <c r="AS816" s="172"/>
    </row>
    <row r="817" ht="15.75" customHeight="1">
      <c r="A817" s="156"/>
      <c r="B817" s="156"/>
      <c r="C817" s="170"/>
      <c r="D817" s="170"/>
      <c r="E817" s="171"/>
      <c r="F817" s="172"/>
      <c r="G817" s="171"/>
      <c r="H817" s="172"/>
      <c r="I817" s="171"/>
      <c r="J817" s="172"/>
      <c r="K817" s="171"/>
      <c r="L817" s="172"/>
      <c r="M817" s="171"/>
      <c r="N817" s="172"/>
      <c r="O817" s="171"/>
      <c r="P817" s="172"/>
      <c r="Q817" s="171"/>
      <c r="R817" s="172"/>
      <c r="S817" s="171"/>
      <c r="T817" s="172"/>
      <c r="U817" s="171"/>
      <c r="V817" s="172"/>
      <c r="W817" s="171"/>
      <c r="X817" s="172"/>
      <c r="Y817" s="171"/>
      <c r="Z817" s="172"/>
      <c r="AA817" s="171"/>
      <c r="AB817" s="172"/>
      <c r="AC817" s="171"/>
      <c r="AD817" s="172"/>
      <c r="AE817" s="156"/>
      <c r="AF817" s="170"/>
      <c r="AG817" s="172"/>
      <c r="AH817" s="172"/>
      <c r="AI817" s="172"/>
      <c r="AJ817" s="172"/>
      <c r="AK817" s="172"/>
      <c r="AL817" s="172"/>
      <c r="AM817" s="172"/>
      <c r="AN817" s="172"/>
      <c r="AO817" s="172"/>
      <c r="AP817" s="172"/>
      <c r="AQ817" s="172"/>
      <c r="AR817" s="172"/>
      <c r="AS817" s="172"/>
    </row>
    <row r="818" ht="15.75" customHeight="1">
      <c r="A818" s="156"/>
      <c r="B818" s="156"/>
      <c r="C818" s="170"/>
      <c r="D818" s="170"/>
      <c r="E818" s="171"/>
      <c r="F818" s="172"/>
      <c r="G818" s="171"/>
      <c r="H818" s="172"/>
      <c r="I818" s="171"/>
      <c r="J818" s="172"/>
      <c r="K818" s="171"/>
      <c r="L818" s="172"/>
      <c r="M818" s="171"/>
      <c r="N818" s="172"/>
      <c r="O818" s="171"/>
      <c r="P818" s="172"/>
      <c r="Q818" s="171"/>
      <c r="R818" s="172"/>
      <c r="S818" s="171"/>
      <c r="T818" s="172"/>
      <c r="U818" s="171"/>
      <c r="V818" s="172"/>
      <c r="W818" s="171"/>
      <c r="X818" s="172"/>
      <c r="Y818" s="171"/>
      <c r="Z818" s="172"/>
      <c r="AA818" s="171"/>
      <c r="AB818" s="172"/>
      <c r="AC818" s="171"/>
      <c r="AD818" s="172"/>
      <c r="AE818" s="156"/>
      <c r="AF818" s="170"/>
      <c r="AG818" s="172"/>
      <c r="AH818" s="172"/>
      <c r="AI818" s="172"/>
      <c r="AJ818" s="172"/>
      <c r="AK818" s="172"/>
      <c r="AL818" s="172"/>
      <c r="AM818" s="172"/>
      <c r="AN818" s="172"/>
      <c r="AO818" s="172"/>
      <c r="AP818" s="172"/>
      <c r="AQ818" s="172"/>
      <c r="AR818" s="172"/>
      <c r="AS818" s="172"/>
    </row>
    <row r="819" ht="15.75" customHeight="1">
      <c r="A819" s="156"/>
      <c r="B819" s="156"/>
      <c r="C819" s="170"/>
      <c r="D819" s="170"/>
      <c r="E819" s="171"/>
      <c r="F819" s="172"/>
      <c r="G819" s="171"/>
      <c r="H819" s="172"/>
      <c r="I819" s="171"/>
      <c r="J819" s="172"/>
      <c r="K819" s="171"/>
      <c r="L819" s="172"/>
      <c r="M819" s="171"/>
      <c r="N819" s="172"/>
      <c r="O819" s="171"/>
      <c r="P819" s="172"/>
      <c r="Q819" s="171"/>
      <c r="R819" s="172"/>
      <c r="S819" s="171"/>
      <c r="T819" s="172"/>
      <c r="U819" s="171"/>
      <c r="V819" s="172"/>
      <c r="W819" s="171"/>
      <c r="X819" s="172"/>
      <c r="Y819" s="171"/>
      <c r="Z819" s="172"/>
      <c r="AA819" s="171"/>
      <c r="AB819" s="172"/>
      <c r="AC819" s="171"/>
      <c r="AD819" s="172"/>
      <c r="AE819" s="156"/>
      <c r="AF819" s="170"/>
      <c r="AG819" s="172"/>
      <c r="AH819" s="172"/>
      <c r="AI819" s="172"/>
      <c r="AJ819" s="172"/>
      <c r="AK819" s="172"/>
      <c r="AL819" s="172"/>
      <c r="AM819" s="172"/>
      <c r="AN819" s="172"/>
      <c r="AO819" s="172"/>
      <c r="AP819" s="172"/>
      <c r="AQ819" s="172"/>
      <c r="AR819" s="172"/>
      <c r="AS819" s="172"/>
    </row>
    <row r="820" ht="15.75" customHeight="1">
      <c r="A820" s="156"/>
      <c r="B820" s="156"/>
      <c r="C820" s="170"/>
      <c r="D820" s="170"/>
      <c r="E820" s="171"/>
      <c r="F820" s="172"/>
      <c r="G820" s="171"/>
      <c r="H820" s="172"/>
      <c r="I820" s="171"/>
      <c r="J820" s="172"/>
      <c r="K820" s="171"/>
      <c r="L820" s="172"/>
      <c r="M820" s="171"/>
      <c r="N820" s="172"/>
      <c r="O820" s="171"/>
      <c r="P820" s="172"/>
      <c r="Q820" s="171"/>
      <c r="R820" s="172"/>
      <c r="S820" s="171"/>
      <c r="T820" s="172"/>
      <c r="U820" s="171"/>
      <c r="V820" s="172"/>
      <c r="W820" s="171"/>
      <c r="X820" s="172"/>
      <c r="Y820" s="171"/>
      <c r="Z820" s="172"/>
      <c r="AA820" s="171"/>
      <c r="AB820" s="172"/>
      <c r="AC820" s="171"/>
      <c r="AD820" s="172"/>
      <c r="AE820" s="156"/>
      <c r="AF820" s="170"/>
      <c r="AG820" s="172"/>
      <c r="AH820" s="172"/>
      <c r="AI820" s="172"/>
      <c r="AJ820" s="172"/>
      <c r="AK820" s="172"/>
      <c r="AL820" s="172"/>
      <c r="AM820" s="172"/>
      <c r="AN820" s="172"/>
      <c r="AO820" s="172"/>
      <c r="AP820" s="172"/>
      <c r="AQ820" s="172"/>
      <c r="AR820" s="172"/>
      <c r="AS820" s="172"/>
    </row>
    <row r="821" ht="15.75" customHeight="1">
      <c r="A821" s="156"/>
      <c r="B821" s="156"/>
      <c r="C821" s="170"/>
      <c r="D821" s="170"/>
      <c r="E821" s="171"/>
      <c r="F821" s="172"/>
      <c r="G821" s="171"/>
      <c r="H821" s="172"/>
      <c r="I821" s="171"/>
      <c r="J821" s="172"/>
      <c r="K821" s="171"/>
      <c r="L821" s="172"/>
      <c r="M821" s="171"/>
      <c r="N821" s="172"/>
      <c r="O821" s="171"/>
      <c r="P821" s="172"/>
      <c r="Q821" s="171"/>
      <c r="R821" s="172"/>
      <c r="S821" s="171"/>
      <c r="T821" s="172"/>
      <c r="U821" s="171"/>
      <c r="V821" s="172"/>
      <c r="W821" s="171"/>
      <c r="X821" s="172"/>
      <c r="Y821" s="171"/>
      <c r="Z821" s="172"/>
      <c r="AA821" s="171"/>
      <c r="AB821" s="172"/>
      <c r="AC821" s="171"/>
      <c r="AD821" s="172"/>
      <c r="AE821" s="156"/>
      <c r="AF821" s="170"/>
      <c r="AG821" s="172"/>
      <c r="AH821" s="172"/>
      <c r="AI821" s="172"/>
      <c r="AJ821" s="172"/>
      <c r="AK821" s="172"/>
      <c r="AL821" s="172"/>
      <c r="AM821" s="172"/>
      <c r="AN821" s="172"/>
      <c r="AO821" s="172"/>
      <c r="AP821" s="172"/>
      <c r="AQ821" s="172"/>
      <c r="AR821" s="172"/>
      <c r="AS821" s="172"/>
    </row>
    <row r="822" ht="15.75" customHeight="1">
      <c r="A822" s="156"/>
      <c r="B822" s="156"/>
      <c r="C822" s="170"/>
      <c r="D822" s="170"/>
      <c r="E822" s="171"/>
      <c r="F822" s="172"/>
      <c r="G822" s="171"/>
      <c r="H822" s="172"/>
      <c r="I822" s="171"/>
      <c r="J822" s="172"/>
      <c r="K822" s="171"/>
      <c r="L822" s="172"/>
      <c r="M822" s="171"/>
      <c r="N822" s="172"/>
      <c r="O822" s="171"/>
      <c r="P822" s="172"/>
      <c r="Q822" s="171"/>
      <c r="R822" s="172"/>
      <c r="S822" s="171"/>
      <c r="T822" s="172"/>
      <c r="U822" s="171"/>
      <c r="V822" s="172"/>
      <c r="W822" s="171"/>
      <c r="X822" s="172"/>
      <c r="Y822" s="171"/>
      <c r="Z822" s="172"/>
      <c r="AA822" s="171"/>
      <c r="AB822" s="172"/>
      <c r="AC822" s="171"/>
      <c r="AD822" s="172"/>
      <c r="AE822" s="156"/>
      <c r="AF822" s="170"/>
      <c r="AG822" s="172"/>
      <c r="AH822" s="172"/>
      <c r="AI822" s="172"/>
      <c r="AJ822" s="172"/>
      <c r="AK822" s="172"/>
      <c r="AL822" s="172"/>
      <c r="AM822" s="172"/>
      <c r="AN822" s="172"/>
      <c r="AO822" s="172"/>
      <c r="AP822" s="172"/>
      <c r="AQ822" s="172"/>
      <c r="AR822" s="172"/>
      <c r="AS822" s="172"/>
    </row>
    <row r="823" ht="15.75" customHeight="1">
      <c r="A823" s="156"/>
      <c r="B823" s="156"/>
      <c r="C823" s="170"/>
      <c r="D823" s="170"/>
      <c r="E823" s="171"/>
      <c r="F823" s="172"/>
      <c r="G823" s="171"/>
      <c r="H823" s="172"/>
      <c r="I823" s="171"/>
      <c r="J823" s="172"/>
      <c r="K823" s="171"/>
      <c r="L823" s="172"/>
      <c r="M823" s="171"/>
      <c r="N823" s="172"/>
      <c r="O823" s="171"/>
      <c r="P823" s="172"/>
      <c r="Q823" s="171"/>
      <c r="R823" s="172"/>
      <c r="S823" s="171"/>
      <c r="T823" s="172"/>
      <c r="U823" s="171"/>
      <c r="V823" s="172"/>
      <c r="W823" s="171"/>
      <c r="X823" s="172"/>
      <c r="Y823" s="171"/>
      <c r="Z823" s="172"/>
      <c r="AA823" s="171"/>
      <c r="AB823" s="172"/>
      <c r="AC823" s="171"/>
      <c r="AD823" s="172"/>
      <c r="AE823" s="156"/>
      <c r="AF823" s="170"/>
      <c r="AG823" s="172"/>
      <c r="AH823" s="172"/>
      <c r="AI823" s="172"/>
      <c r="AJ823" s="172"/>
      <c r="AK823" s="172"/>
      <c r="AL823" s="172"/>
      <c r="AM823" s="172"/>
      <c r="AN823" s="172"/>
      <c r="AO823" s="172"/>
      <c r="AP823" s="172"/>
      <c r="AQ823" s="172"/>
      <c r="AR823" s="172"/>
      <c r="AS823" s="172"/>
    </row>
    <row r="824" ht="15.75" customHeight="1">
      <c r="A824" s="156"/>
      <c r="B824" s="156"/>
      <c r="C824" s="170"/>
      <c r="D824" s="170"/>
      <c r="E824" s="171"/>
      <c r="F824" s="172"/>
      <c r="G824" s="171"/>
      <c r="H824" s="172"/>
      <c r="I824" s="171"/>
      <c r="J824" s="172"/>
      <c r="K824" s="171"/>
      <c r="L824" s="172"/>
      <c r="M824" s="171"/>
      <c r="N824" s="172"/>
      <c r="O824" s="171"/>
      <c r="P824" s="172"/>
      <c r="Q824" s="171"/>
      <c r="R824" s="172"/>
      <c r="S824" s="171"/>
      <c r="T824" s="172"/>
      <c r="U824" s="171"/>
      <c r="V824" s="172"/>
      <c r="W824" s="171"/>
      <c r="X824" s="172"/>
      <c r="Y824" s="171"/>
      <c r="Z824" s="172"/>
      <c r="AA824" s="171"/>
      <c r="AB824" s="172"/>
      <c r="AC824" s="171"/>
      <c r="AD824" s="172"/>
      <c r="AE824" s="156"/>
      <c r="AF824" s="170"/>
      <c r="AG824" s="172"/>
      <c r="AH824" s="172"/>
      <c r="AI824" s="172"/>
      <c r="AJ824" s="172"/>
      <c r="AK824" s="172"/>
      <c r="AL824" s="172"/>
      <c r="AM824" s="172"/>
      <c r="AN824" s="172"/>
      <c r="AO824" s="172"/>
      <c r="AP824" s="172"/>
      <c r="AQ824" s="172"/>
      <c r="AR824" s="172"/>
      <c r="AS824" s="172"/>
    </row>
    <row r="825" ht="15.75" customHeight="1">
      <c r="A825" s="156"/>
      <c r="B825" s="156"/>
      <c r="C825" s="170"/>
      <c r="D825" s="170"/>
      <c r="E825" s="171"/>
      <c r="F825" s="172"/>
      <c r="G825" s="171"/>
      <c r="H825" s="172"/>
      <c r="I825" s="171"/>
      <c r="J825" s="172"/>
      <c r="K825" s="171"/>
      <c r="L825" s="172"/>
      <c r="M825" s="171"/>
      <c r="N825" s="172"/>
      <c r="O825" s="171"/>
      <c r="P825" s="172"/>
      <c r="Q825" s="171"/>
      <c r="R825" s="172"/>
      <c r="S825" s="171"/>
      <c r="T825" s="172"/>
      <c r="U825" s="171"/>
      <c r="V825" s="172"/>
      <c r="W825" s="171"/>
      <c r="X825" s="172"/>
      <c r="Y825" s="171"/>
      <c r="Z825" s="172"/>
      <c r="AA825" s="171"/>
      <c r="AB825" s="172"/>
      <c r="AC825" s="171"/>
      <c r="AD825" s="172"/>
      <c r="AE825" s="156"/>
      <c r="AF825" s="170"/>
      <c r="AG825" s="172"/>
      <c r="AH825" s="172"/>
      <c r="AI825" s="172"/>
      <c r="AJ825" s="172"/>
      <c r="AK825" s="172"/>
      <c r="AL825" s="172"/>
      <c r="AM825" s="172"/>
      <c r="AN825" s="172"/>
      <c r="AO825" s="172"/>
      <c r="AP825" s="172"/>
      <c r="AQ825" s="172"/>
      <c r="AR825" s="172"/>
      <c r="AS825" s="172"/>
    </row>
    <row r="826" ht="15.75" customHeight="1">
      <c r="A826" s="156"/>
      <c r="B826" s="156"/>
      <c r="C826" s="170"/>
      <c r="D826" s="170"/>
      <c r="E826" s="171"/>
      <c r="F826" s="172"/>
      <c r="G826" s="171"/>
      <c r="H826" s="172"/>
      <c r="I826" s="171"/>
      <c r="J826" s="172"/>
      <c r="K826" s="171"/>
      <c r="L826" s="172"/>
      <c r="M826" s="171"/>
      <c r="N826" s="172"/>
      <c r="O826" s="171"/>
      <c r="P826" s="172"/>
      <c r="Q826" s="171"/>
      <c r="R826" s="172"/>
      <c r="S826" s="171"/>
      <c r="T826" s="172"/>
      <c r="U826" s="171"/>
      <c r="V826" s="172"/>
      <c r="W826" s="171"/>
      <c r="X826" s="172"/>
      <c r="Y826" s="171"/>
      <c r="Z826" s="172"/>
      <c r="AA826" s="171"/>
      <c r="AB826" s="172"/>
      <c r="AC826" s="171"/>
      <c r="AD826" s="172"/>
      <c r="AE826" s="156"/>
      <c r="AF826" s="170"/>
      <c r="AG826" s="172"/>
      <c r="AH826" s="172"/>
      <c r="AI826" s="172"/>
      <c r="AJ826" s="172"/>
      <c r="AK826" s="172"/>
      <c r="AL826" s="172"/>
      <c r="AM826" s="172"/>
      <c r="AN826" s="172"/>
      <c r="AO826" s="172"/>
      <c r="AP826" s="172"/>
      <c r="AQ826" s="172"/>
      <c r="AR826" s="172"/>
      <c r="AS826" s="172"/>
    </row>
    <row r="827" ht="15.75" customHeight="1">
      <c r="A827" s="156"/>
      <c r="B827" s="156"/>
      <c r="C827" s="170"/>
      <c r="D827" s="170"/>
      <c r="E827" s="171"/>
      <c r="F827" s="172"/>
      <c r="G827" s="171"/>
      <c r="H827" s="172"/>
      <c r="I827" s="171"/>
      <c r="J827" s="172"/>
      <c r="K827" s="171"/>
      <c r="L827" s="172"/>
      <c r="M827" s="171"/>
      <c r="N827" s="172"/>
      <c r="O827" s="171"/>
      <c r="P827" s="172"/>
      <c r="Q827" s="171"/>
      <c r="R827" s="172"/>
      <c r="S827" s="171"/>
      <c r="T827" s="172"/>
      <c r="U827" s="171"/>
      <c r="V827" s="172"/>
      <c r="W827" s="171"/>
      <c r="X827" s="172"/>
      <c r="Y827" s="171"/>
      <c r="Z827" s="172"/>
      <c r="AA827" s="171"/>
      <c r="AB827" s="172"/>
      <c r="AC827" s="171"/>
      <c r="AD827" s="172"/>
      <c r="AE827" s="156"/>
      <c r="AF827" s="170"/>
      <c r="AG827" s="172"/>
      <c r="AH827" s="172"/>
      <c r="AI827" s="172"/>
      <c r="AJ827" s="172"/>
      <c r="AK827" s="172"/>
      <c r="AL827" s="172"/>
      <c r="AM827" s="172"/>
      <c r="AN827" s="172"/>
      <c r="AO827" s="172"/>
      <c r="AP827" s="172"/>
      <c r="AQ827" s="172"/>
      <c r="AR827" s="172"/>
      <c r="AS827" s="172"/>
    </row>
    <row r="828" ht="15.75" customHeight="1">
      <c r="A828" s="156"/>
      <c r="B828" s="156"/>
      <c r="C828" s="170"/>
      <c r="D828" s="170"/>
      <c r="E828" s="171"/>
      <c r="F828" s="172"/>
      <c r="G828" s="171"/>
      <c r="H828" s="172"/>
      <c r="I828" s="171"/>
      <c r="J828" s="172"/>
      <c r="K828" s="171"/>
      <c r="L828" s="172"/>
      <c r="M828" s="171"/>
      <c r="N828" s="172"/>
      <c r="O828" s="171"/>
      <c r="P828" s="172"/>
      <c r="Q828" s="171"/>
      <c r="R828" s="172"/>
      <c r="S828" s="171"/>
      <c r="T828" s="172"/>
      <c r="U828" s="171"/>
      <c r="V828" s="172"/>
      <c r="W828" s="171"/>
      <c r="X828" s="172"/>
      <c r="Y828" s="171"/>
      <c r="Z828" s="172"/>
      <c r="AA828" s="171"/>
      <c r="AB828" s="172"/>
      <c r="AC828" s="171"/>
      <c r="AD828" s="172"/>
      <c r="AE828" s="156"/>
      <c r="AF828" s="170"/>
      <c r="AG828" s="172"/>
      <c r="AH828" s="172"/>
      <c r="AI828" s="172"/>
      <c r="AJ828" s="172"/>
      <c r="AK828" s="172"/>
      <c r="AL828" s="172"/>
      <c r="AM828" s="172"/>
      <c r="AN828" s="172"/>
      <c r="AO828" s="172"/>
      <c r="AP828" s="172"/>
      <c r="AQ828" s="172"/>
      <c r="AR828" s="172"/>
      <c r="AS828" s="172"/>
    </row>
    <row r="829" ht="15.75" customHeight="1">
      <c r="A829" s="156"/>
      <c r="B829" s="156"/>
      <c r="C829" s="170"/>
      <c r="D829" s="170"/>
      <c r="E829" s="171"/>
      <c r="F829" s="172"/>
      <c r="G829" s="171"/>
      <c r="H829" s="172"/>
      <c r="I829" s="171"/>
      <c r="J829" s="172"/>
      <c r="K829" s="171"/>
      <c r="L829" s="172"/>
      <c r="M829" s="171"/>
      <c r="N829" s="172"/>
      <c r="O829" s="171"/>
      <c r="P829" s="172"/>
      <c r="Q829" s="171"/>
      <c r="R829" s="172"/>
      <c r="S829" s="171"/>
      <c r="T829" s="172"/>
      <c r="U829" s="171"/>
      <c r="V829" s="172"/>
      <c r="W829" s="171"/>
      <c r="X829" s="172"/>
      <c r="Y829" s="171"/>
      <c r="Z829" s="172"/>
      <c r="AA829" s="171"/>
      <c r="AB829" s="172"/>
      <c r="AC829" s="171"/>
      <c r="AD829" s="172"/>
      <c r="AE829" s="156"/>
      <c r="AF829" s="170"/>
      <c r="AG829" s="172"/>
      <c r="AH829" s="172"/>
      <c r="AI829" s="172"/>
      <c r="AJ829" s="172"/>
      <c r="AK829" s="172"/>
      <c r="AL829" s="172"/>
      <c r="AM829" s="172"/>
      <c r="AN829" s="172"/>
      <c r="AO829" s="172"/>
      <c r="AP829" s="172"/>
      <c r="AQ829" s="172"/>
      <c r="AR829" s="172"/>
      <c r="AS829" s="172"/>
    </row>
    <row r="830" ht="15.75" customHeight="1">
      <c r="A830" s="156"/>
      <c r="B830" s="156"/>
      <c r="C830" s="170"/>
      <c r="D830" s="170"/>
      <c r="E830" s="171"/>
      <c r="F830" s="172"/>
      <c r="G830" s="171"/>
      <c r="H830" s="172"/>
      <c r="I830" s="171"/>
      <c r="J830" s="172"/>
      <c r="K830" s="171"/>
      <c r="L830" s="172"/>
      <c r="M830" s="171"/>
      <c r="N830" s="172"/>
      <c r="O830" s="171"/>
      <c r="P830" s="172"/>
      <c r="Q830" s="171"/>
      <c r="R830" s="172"/>
      <c r="S830" s="171"/>
      <c r="T830" s="172"/>
      <c r="U830" s="171"/>
      <c r="V830" s="172"/>
      <c r="W830" s="171"/>
      <c r="X830" s="172"/>
      <c r="Y830" s="171"/>
      <c r="Z830" s="172"/>
      <c r="AA830" s="171"/>
      <c r="AB830" s="172"/>
      <c r="AC830" s="171"/>
      <c r="AD830" s="172"/>
      <c r="AE830" s="156"/>
      <c r="AF830" s="170"/>
      <c r="AG830" s="172"/>
      <c r="AH830" s="172"/>
      <c r="AI830" s="172"/>
      <c r="AJ830" s="172"/>
      <c r="AK830" s="172"/>
      <c r="AL830" s="172"/>
      <c r="AM830" s="172"/>
      <c r="AN830" s="172"/>
      <c r="AO830" s="172"/>
      <c r="AP830" s="172"/>
      <c r="AQ830" s="172"/>
      <c r="AR830" s="172"/>
      <c r="AS830" s="172"/>
    </row>
    <row r="831" ht="15.75" customHeight="1">
      <c r="A831" s="156"/>
      <c r="B831" s="156"/>
      <c r="C831" s="170"/>
      <c r="D831" s="170"/>
      <c r="E831" s="171"/>
      <c r="F831" s="172"/>
      <c r="G831" s="171"/>
      <c r="H831" s="172"/>
      <c r="I831" s="171"/>
      <c r="J831" s="172"/>
      <c r="K831" s="171"/>
      <c r="L831" s="172"/>
      <c r="M831" s="171"/>
      <c r="N831" s="172"/>
      <c r="O831" s="171"/>
      <c r="P831" s="172"/>
      <c r="Q831" s="171"/>
      <c r="R831" s="172"/>
      <c r="S831" s="171"/>
      <c r="T831" s="172"/>
      <c r="U831" s="171"/>
      <c r="V831" s="172"/>
      <c r="W831" s="171"/>
      <c r="X831" s="172"/>
      <c r="Y831" s="171"/>
      <c r="Z831" s="172"/>
      <c r="AA831" s="171"/>
      <c r="AB831" s="172"/>
      <c r="AC831" s="171"/>
      <c r="AD831" s="172"/>
      <c r="AE831" s="156"/>
      <c r="AF831" s="170"/>
      <c r="AG831" s="172"/>
      <c r="AH831" s="172"/>
      <c r="AI831" s="172"/>
      <c r="AJ831" s="172"/>
      <c r="AK831" s="172"/>
      <c r="AL831" s="172"/>
      <c r="AM831" s="172"/>
      <c r="AN831" s="172"/>
      <c r="AO831" s="172"/>
      <c r="AP831" s="172"/>
      <c r="AQ831" s="172"/>
      <c r="AR831" s="172"/>
      <c r="AS831" s="172"/>
    </row>
    <row r="832" ht="15.75" customHeight="1">
      <c r="A832" s="156"/>
      <c r="B832" s="156"/>
      <c r="C832" s="170"/>
      <c r="D832" s="170"/>
      <c r="E832" s="171"/>
      <c r="F832" s="172"/>
      <c r="G832" s="171"/>
      <c r="H832" s="172"/>
      <c r="I832" s="171"/>
      <c r="J832" s="172"/>
      <c r="K832" s="171"/>
      <c r="L832" s="172"/>
      <c r="M832" s="171"/>
      <c r="N832" s="172"/>
      <c r="O832" s="171"/>
      <c r="P832" s="172"/>
      <c r="Q832" s="171"/>
      <c r="R832" s="172"/>
      <c r="S832" s="171"/>
      <c r="T832" s="172"/>
      <c r="U832" s="171"/>
      <c r="V832" s="172"/>
      <c r="W832" s="171"/>
      <c r="X832" s="172"/>
      <c r="Y832" s="171"/>
      <c r="Z832" s="172"/>
      <c r="AA832" s="171"/>
      <c r="AB832" s="172"/>
      <c r="AC832" s="171"/>
      <c r="AD832" s="172"/>
      <c r="AE832" s="156"/>
      <c r="AF832" s="170"/>
      <c r="AG832" s="172"/>
      <c r="AH832" s="172"/>
      <c r="AI832" s="172"/>
      <c r="AJ832" s="172"/>
      <c r="AK832" s="172"/>
      <c r="AL832" s="172"/>
      <c r="AM832" s="172"/>
      <c r="AN832" s="172"/>
      <c r="AO832" s="172"/>
      <c r="AP832" s="172"/>
      <c r="AQ832" s="172"/>
      <c r="AR832" s="172"/>
      <c r="AS832" s="172"/>
    </row>
    <row r="833" ht="15.75" customHeight="1">
      <c r="A833" s="156"/>
      <c r="B833" s="156"/>
      <c r="C833" s="170"/>
      <c r="D833" s="170"/>
      <c r="E833" s="171"/>
      <c r="F833" s="172"/>
      <c r="G833" s="171"/>
      <c r="H833" s="172"/>
      <c r="I833" s="171"/>
      <c r="J833" s="172"/>
      <c r="K833" s="171"/>
      <c r="L833" s="172"/>
      <c r="M833" s="171"/>
      <c r="N833" s="172"/>
      <c r="O833" s="171"/>
      <c r="P833" s="172"/>
      <c r="Q833" s="171"/>
      <c r="R833" s="172"/>
      <c r="S833" s="171"/>
      <c r="T833" s="172"/>
      <c r="U833" s="171"/>
      <c r="V833" s="172"/>
      <c r="W833" s="171"/>
      <c r="X833" s="172"/>
      <c r="Y833" s="171"/>
      <c r="Z833" s="172"/>
      <c r="AA833" s="171"/>
      <c r="AB833" s="172"/>
      <c r="AC833" s="171"/>
      <c r="AD833" s="172"/>
      <c r="AE833" s="156"/>
      <c r="AF833" s="170"/>
      <c r="AG833" s="172"/>
      <c r="AH833" s="172"/>
      <c r="AI833" s="172"/>
      <c r="AJ833" s="172"/>
      <c r="AK833" s="172"/>
      <c r="AL833" s="172"/>
      <c r="AM833" s="172"/>
      <c r="AN833" s="172"/>
      <c r="AO833" s="172"/>
      <c r="AP833" s="172"/>
      <c r="AQ833" s="172"/>
      <c r="AR833" s="172"/>
      <c r="AS833" s="172"/>
    </row>
    <row r="834" ht="15.75" customHeight="1">
      <c r="A834" s="156"/>
      <c r="B834" s="156"/>
      <c r="C834" s="170"/>
      <c r="D834" s="170"/>
      <c r="E834" s="171"/>
      <c r="F834" s="172"/>
      <c r="G834" s="171"/>
      <c r="H834" s="172"/>
      <c r="I834" s="171"/>
      <c r="J834" s="172"/>
      <c r="K834" s="171"/>
      <c r="L834" s="172"/>
      <c r="M834" s="171"/>
      <c r="N834" s="172"/>
      <c r="O834" s="171"/>
      <c r="P834" s="172"/>
      <c r="Q834" s="171"/>
      <c r="R834" s="172"/>
      <c r="S834" s="171"/>
      <c r="T834" s="172"/>
      <c r="U834" s="171"/>
      <c r="V834" s="172"/>
      <c r="W834" s="171"/>
      <c r="X834" s="172"/>
      <c r="Y834" s="171"/>
      <c r="Z834" s="172"/>
      <c r="AA834" s="171"/>
      <c r="AB834" s="172"/>
      <c r="AC834" s="171"/>
      <c r="AD834" s="172"/>
      <c r="AE834" s="156"/>
      <c r="AF834" s="170"/>
      <c r="AG834" s="172"/>
      <c r="AH834" s="172"/>
      <c r="AI834" s="172"/>
      <c r="AJ834" s="172"/>
      <c r="AK834" s="172"/>
      <c r="AL834" s="172"/>
      <c r="AM834" s="172"/>
      <c r="AN834" s="172"/>
      <c r="AO834" s="172"/>
      <c r="AP834" s="172"/>
      <c r="AQ834" s="172"/>
      <c r="AR834" s="172"/>
      <c r="AS834" s="172"/>
    </row>
    <row r="835" ht="15.75" customHeight="1">
      <c r="A835" s="156"/>
      <c r="B835" s="156"/>
      <c r="C835" s="170"/>
      <c r="D835" s="170"/>
      <c r="E835" s="171"/>
      <c r="F835" s="172"/>
      <c r="G835" s="171"/>
      <c r="H835" s="172"/>
      <c r="I835" s="171"/>
      <c r="J835" s="172"/>
      <c r="K835" s="171"/>
      <c r="L835" s="172"/>
      <c r="M835" s="171"/>
      <c r="N835" s="172"/>
      <c r="O835" s="171"/>
      <c r="P835" s="172"/>
      <c r="Q835" s="171"/>
      <c r="R835" s="172"/>
      <c r="S835" s="171"/>
      <c r="T835" s="172"/>
      <c r="U835" s="171"/>
      <c r="V835" s="172"/>
      <c r="W835" s="171"/>
      <c r="X835" s="172"/>
      <c r="Y835" s="171"/>
      <c r="Z835" s="172"/>
      <c r="AA835" s="171"/>
      <c r="AB835" s="172"/>
      <c r="AC835" s="171"/>
      <c r="AD835" s="172"/>
      <c r="AE835" s="156"/>
      <c r="AF835" s="170"/>
      <c r="AG835" s="172"/>
      <c r="AH835" s="172"/>
      <c r="AI835" s="172"/>
      <c r="AJ835" s="172"/>
      <c r="AK835" s="172"/>
      <c r="AL835" s="172"/>
      <c r="AM835" s="172"/>
      <c r="AN835" s="172"/>
      <c r="AO835" s="172"/>
      <c r="AP835" s="172"/>
      <c r="AQ835" s="172"/>
      <c r="AR835" s="172"/>
      <c r="AS835" s="172"/>
    </row>
    <row r="836" ht="15.75" customHeight="1">
      <c r="A836" s="156"/>
      <c r="B836" s="156"/>
      <c r="C836" s="170"/>
      <c r="D836" s="170"/>
      <c r="E836" s="171"/>
      <c r="F836" s="172"/>
      <c r="G836" s="171"/>
      <c r="H836" s="172"/>
      <c r="I836" s="171"/>
      <c r="J836" s="172"/>
      <c r="K836" s="171"/>
      <c r="L836" s="172"/>
      <c r="M836" s="171"/>
      <c r="N836" s="172"/>
      <c r="O836" s="171"/>
      <c r="P836" s="172"/>
      <c r="Q836" s="171"/>
      <c r="R836" s="172"/>
      <c r="S836" s="171"/>
      <c r="T836" s="172"/>
      <c r="U836" s="171"/>
      <c r="V836" s="172"/>
      <c r="W836" s="171"/>
      <c r="X836" s="172"/>
      <c r="Y836" s="171"/>
      <c r="Z836" s="172"/>
      <c r="AA836" s="171"/>
      <c r="AB836" s="172"/>
      <c r="AC836" s="171"/>
      <c r="AD836" s="172"/>
      <c r="AE836" s="156"/>
      <c r="AF836" s="170"/>
      <c r="AG836" s="172"/>
      <c r="AH836" s="172"/>
      <c r="AI836" s="172"/>
      <c r="AJ836" s="172"/>
      <c r="AK836" s="172"/>
      <c r="AL836" s="172"/>
      <c r="AM836" s="172"/>
      <c r="AN836" s="172"/>
      <c r="AO836" s="172"/>
      <c r="AP836" s="172"/>
      <c r="AQ836" s="172"/>
      <c r="AR836" s="172"/>
      <c r="AS836" s="172"/>
    </row>
    <row r="837" ht="15.75" customHeight="1">
      <c r="A837" s="156"/>
      <c r="B837" s="156"/>
      <c r="C837" s="170"/>
      <c r="D837" s="170"/>
      <c r="E837" s="171"/>
      <c r="F837" s="172"/>
      <c r="G837" s="171"/>
      <c r="H837" s="172"/>
      <c r="I837" s="171"/>
      <c r="J837" s="172"/>
      <c r="K837" s="171"/>
      <c r="L837" s="172"/>
      <c r="M837" s="171"/>
      <c r="N837" s="172"/>
      <c r="O837" s="171"/>
      <c r="P837" s="172"/>
      <c r="Q837" s="171"/>
      <c r="R837" s="172"/>
      <c r="S837" s="171"/>
      <c r="T837" s="172"/>
      <c r="U837" s="171"/>
      <c r="V837" s="172"/>
      <c r="W837" s="171"/>
      <c r="X837" s="172"/>
      <c r="Y837" s="171"/>
      <c r="Z837" s="172"/>
      <c r="AA837" s="171"/>
      <c r="AB837" s="172"/>
      <c r="AC837" s="171"/>
      <c r="AD837" s="172"/>
      <c r="AE837" s="156"/>
      <c r="AF837" s="170"/>
      <c r="AG837" s="172"/>
      <c r="AH837" s="172"/>
      <c r="AI837" s="172"/>
      <c r="AJ837" s="172"/>
      <c r="AK837" s="172"/>
      <c r="AL837" s="172"/>
      <c r="AM837" s="172"/>
      <c r="AN837" s="172"/>
      <c r="AO837" s="172"/>
      <c r="AP837" s="172"/>
      <c r="AQ837" s="172"/>
      <c r="AR837" s="172"/>
      <c r="AS837" s="172"/>
    </row>
    <row r="838" ht="15.75" customHeight="1">
      <c r="A838" s="156"/>
      <c r="B838" s="156"/>
      <c r="C838" s="170"/>
      <c r="D838" s="170"/>
      <c r="E838" s="171"/>
      <c r="F838" s="172"/>
      <c r="G838" s="171"/>
      <c r="H838" s="172"/>
      <c r="I838" s="171"/>
      <c r="J838" s="172"/>
      <c r="K838" s="171"/>
      <c r="L838" s="172"/>
      <c r="M838" s="171"/>
      <c r="N838" s="172"/>
      <c r="O838" s="171"/>
      <c r="P838" s="172"/>
      <c r="Q838" s="171"/>
      <c r="R838" s="172"/>
      <c r="S838" s="171"/>
      <c r="T838" s="172"/>
      <c r="U838" s="171"/>
      <c r="V838" s="172"/>
      <c r="W838" s="171"/>
      <c r="X838" s="172"/>
      <c r="Y838" s="171"/>
      <c r="Z838" s="172"/>
      <c r="AA838" s="171"/>
      <c r="AB838" s="172"/>
      <c r="AC838" s="171"/>
      <c r="AD838" s="172"/>
      <c r="AE838" s="156"/>
      <c r="AF838" s="170"/>
      <c r="AG838" s="172"/>
      <c r="AH838" s="172"/>
      <c r="AI838" s="172"/>
      <c r="AJ838" s="172"/>
      <c r="AK838" s="172"/>
      <c r="AL838" s="172"/>
      <c r="AM838" s="172"/>
      <c r="AN838" s="172"/>
      <c r="AO838" s="172"/>
      <c r="AP838" s="172"/>
      <c r="AQ838" s="172"/>
      <c r="AR838" s="172"/>
      <c r="AS838" s="172"/>
    </row>
    <row r="839" ht="15.75" customHeight="1">
      <c r="A839" s="156"/>
      <c r="B839" s="156"/>
      <c r="C839" s="170"/>
      <c r="D839" s="170"/>
      <c r="E839" s="171"/>
      <c r="F839" s="172"/>
      <c r="G839" s="171"/>
      <c r="H839" s="172"/>
      <c r="I839" s="171"/>
      <c r="J839" s="172"/>
      <c r="K839" s="171"/>
      <c r="L839" s="172"/>
      <c r="M839" s="171"/>
      <c r="N839" s="172"/>
      <c r="O839" s="171"/>
      <c r="P839" s="172"/>
      <c r="Q839" s="171"/>
      <c r="R839" s="172"/>
      <c r="S839" s="171"/>
      <c r="T839" s="172"/>
      <c r="U839" s="171"/>
      <c r="V839" s="172"/>
      <c r="W839" s="171"/>
      <c r="X839" s="172"/>
      <c r="Y839" s="171"/>
      <c r="Z839" s="172"/>
      <c r="AA839" s="171"/>
      <c r="AB839" s="172"/>
      <c r="AC839" s="171"/>
      <c r="AD839" s="172"/>
      <c r="AE839" s="156"/>
      <c r="AF839" s="170"/>
      <c r="AG839" s="172"/>
      <c r="AH839" s="172"/>
      <c r="AI839" s="172"/>
      <c r="AJ839" s="172"/>
      <c r="AK839" s="172"/>
      <c r="AL839" s="172"/>
      <c r="AM839" s="172"/>
      <c r="AN839" s="172"/>
      <c r="AO839" s="172"/>
      <c r="AP839" s="172"/>
      <c r="AQ839" s="172"/>
      <c r="AR839" s="172"/>
      <c r="AS839" s="172"/>
    </row>
    <row r="840" ht="15.75" customHeight="1">
      <c r="A840" s="156"/>
      <c r="B840" s="156"/>
      <c r="C840" s="170"/>
      <c r="D840" s="170"/>
      <c r="E840" s="171"/>
      <c r="F840" s="172"/>
      <c r="G840" s="171"/>
      <c r="H840" s="172"/>
      <c r="I840" s="171"/>
      <c r="J840" s="172"/>
      <c r="K840" s="171"/>
      <c r="L840" s="172"/>
      <c r="M840" s="171"/>
      <c r="N840" s="172"/>
      <c r="O840" s="171"/>
      <c r="P840" s="172"/>
      <c r="Q840" s="171"/>
      <c r="R840" s="172"/>
      <c r="S840" s="171"/>
      <c r="T840" s="172"/>
      <c r="U840" s="171"/>
      <c r="V840" s="172"/>
      <c r="W840" s="171"/>
      <c r="X840" s="172"/>
      <c r="Y840" s="171"/>
      <c r="Z840" s="172"/>
      <c r="AA840" s="171"/>
      <c r="AB840" s="172"/>
      <c r="AC840" s="171"/>
      <c r="AD840" s="172"/>
      <c r="AE840" s="156"/>
      <c r="AF840" s="170"/>
      <c r="AG840" s="172"/>
      <c r="AH840" s="172"/>
      <c r="AI840" s="172"/>
      <c r="AJ840" s="172"/>
      <c r="AK840" s="172"/>
      <c r="AL840" s="172"/>
      <c r="AM840" s="172"/>
      <c r="AN840" s="172"/>
      <c r="AO840" s="172"/>
      <c r="AP840" s="172"/>
      <c r="AQ840" s="172"/>
      <c r="AR840" s="172"/>
      <c r="AS840" s="172"/>
    </row>
    <row r="841" ht="15.75" customHeight="1">
      <c r="A841" s="156"/>
      <c r="B841" s="156"/>
      <c r="C841" s="170"/>
      <c r="D841" s="170"/>
      <c r="E841" s="171"/>
      <c r="F841" s="172"/>
      <c r="G841" s="171"/>
      <c r="H841" s="172"/>
      <c r="I841" s="171"/>
      <c r="J841" s="172"/>
      <c r="K841" s="171"/>
      <c r="L841" s="172"/>
      <c r="M841" s="171"/>
      <c r="N841" s="172"/>
      <c r="O841" s="171"/>
      <c r="P841" s="172"/>
      <c r="Q841" s="171"/>
      <c r="R841" s="172"/>
      <c r="S841" s="171"/>
      <c r="T841" s="172"/>
      <c r="U841" s="171"/>
      <c r="V841" s="172"/>
      <c r="W841" s="171"/>
      <c r="X841" s="172"/>
      <c r="Y841" s="171"/>
      <c r="Z841" s="172"/>
      <c r="AA841" s="171"/>
      <c r="AB841" s="172"/>
      <c r="AC841" s="171"/>
      <c r="AD841" s="172"/>
      <c r="AE841" s="156"/>
      <c r="AF841" s="170"/>
      <c r="AG841" s="172"/>
      <c r="AH841" s="172"/>
      <c r="AI841" s="172"/>
      <c r="AJ841" s="172"/>
      <c r="AK841" s="172"/>
      <c r="AL841" s="172"/>
      <c r="AM841" s="172"/>
      <c r="AN841" s="172"/>
      <c r="AO841" s="172"/>
      <c r="AP841" s="172"/>
      <c r="AQ841" s="172"/>
      <c r="AR841" s="172"/>
      <c r="AS841" s="172"/>
    </row>
    <row r="842" ht="15.75" customHeight="1">
      <c r="A842" s="156"/>
      <c r="B842" s="156"/>
      <c r="C842" s="170"/>
      <c r="D842" s="170"/>
      <c r="E842" s="171"/>
      <c r="F842" s="172"/>
      <c r="G842" s="171"/>
      <c r="H842" s="172"/>
      <c r="I842" s="171"/>
      <c r="J842" s="172"/>
      <c r="K842" s="171"/>
      <c r="L842" s="172"/>
      <c r="M842" s="171"/>
      <c r="N842" s="172"/>
      <c r="O842" s="171"/>
      <c r="P842" s="172"/>
      <c r="Q842" s="171"/>
      <c r="R842" s="172"/>
      <c r="S842" s="171"/>
      <c r="T842" s="172"/>
      <c r="U842" s="171"/>
      <c r="V842" s="172"/>
      <c r="W842" s="171"/>
      <c r="X842" s="172"/>
      <c r="Y842" s="171"/>
      <c r="Z842" s="172"/>
      <c r="AA842" s="171"/>
      <c r="AB842" s="172"/>
      <c r="AC842" s="171"/>
      <c r="AD842" s="172"/>
      <c r="AE842" s="156"/>
      <c r="AF842" s="170"/>
      <c r="AG842" s="172"/>
      <c r="AH842" s="172"/>
      <c r="AI842" s="172"/>
      <c r="AJ842" s="172"/>
      <c r="AK842" s="172"/>
      <c r="AL842" s="172"/>
      <c r="AM842" s="172"/>
      <c r="AN842" s="172"/>
      <c r="AO842" s="172"/>
      <c r="AP842" s="172"/>
      <c r="AQ842" s="172"/>
      <c r="AR842" s="172"/>
      <c r="AS842" s="172"/>
    </row>
    <row r="843" ht="15.75" customHeight="1">
      <c r="A843" s="156"/>
      <c r="B843" s="156"/>
      <c r="C843" s="170"/>
      <c r="D843" s="170"/>
      <c r="E843" s="171"/>
      <c r="F843" s="172"/>
      <c r="G843" s="171"/>
      <c r="H843" s="172"/>
      <c r="I843" s="171"/>
      <c r="J843" s="172"/>
      <c r="K843" s="171"/>
      <c r="L843" s="172"/>
      <c r="M843" s="171"/>
      <c r="N843" s="172"/>
      <c r="O843" s="171"/>
      <c r="P843" s="172"/>
      <c r="Q843" s="171"/>
      <c r="R843" s="172"/>
      <c r="S843" s="171"/>
      <c r="T843" s="172"/>
      <c r="U843" s="171"/>
      <c r="V843" s="172"/>
      <c r="W843" s="171"/>
      <c r="X843" s="172"/>
      <c r="Y843" s="171"/>
      <c r="Z843" s="172"/>
      <c r="AA843" s="171"/>
      <c r="AB843" s="172"/>
      <c r="AC843" s="171"/>
      <c r="AD843" s="172"/>
      <c r="AE843" s="156"/>
      <c r="AF843" s="170"/>
      <c r="AG843" s="172"/>
      <c r="AH843" s="172"/>
      <c r="AI843" s="172"/>
      <c r="AJ843" s="172"/>
      <c r="AK843" s="172"/>
      <c r="AL843" s="172"/>
      <c r="AM843" s="172"/>
      <c r="AN843" s="172"/>
      <c r="AO843" s="172"/>
      <c r="AP843" s="172"/>
      <c r="AQ843" s="172"/>
      <c r="AR843" s="172"/>
      <c r="AS843" s="172"/>
    </row>
    <row r="844" ht="15.75" customHeight="1">
      <c r="A844" s="156"/>
      <c r="B844" s="156"/>
      <c r="C844" s="170"/>
      <c r="D844" s="170"/>
      <c r="E844" s="171"/>
      <c r="F844" s="172"/>
      <c r="G844" s="171"/>
      <c r="H844" s="172"/>
      <c r="I844" s="171"/>
      <c r="J844" s="172"/>
      <c r="K844" s="171"/>
      <c r="L844" s="172"/>
      <c r="M844" s="171"/>
      <c r="N844" s="172"/>
      <c r="O844" s="171"/>
      <c r="P844" s="172"/>
      <c r="Q844" s="171"/>
      <c r="R844" s="172"/>
      <c r="S844" s="171"/>
      <c r="T844" s="172"/>
      <c r="U844" s="171"/>
      <c r="V844" s="172"/>
      <c r="W844" s="171"/>
      <c r="X844" s="172"/>
      <c r="Y844" s="171"/>
      <c r="Z844" s="172"/>
      <c r="AA844" s="171"/>
      <c r="AB844" s="172"/>
      <c r="AC844" s="171"/>
      <c r="AD844" s="172"/>
      <c r="AE844" s="156"/>
      <c r="AF844" s="170"/>
      <c r="AG844" s="172"/>
      <c r="AH844" s="172"/>
      <c r="AI844" s="172"/>
      <c r="AJ844" s="172"/>
      <c r="AK844" s="172"/>
      <c r="AL844" s="172"/>
      <c r="AM844" s="172"/>
      <c r="AN844" s="172"/>
      <c r="AO844" s="172"/>
      <c r="AP844" s="172"/>
      <c r="AQ844" s="172"/>
      <c r="AR844" s="172"/>
      <c r="AS844" s="172"/>
    </row>
    <row r="845" ht="15.75" customHeight="1">
      <c r="A845" s="156"/>
      <c r="B845" s="156"/>
      <c r="C845" s="170"/>
      <c r="D845" s="170"/>
      <c r="E845" s="171"/>
      <c r="F845" s="172"/>
      <c r="G845" s="171"/>
      <c r="H845" s="172"/>
      <c r="I845" s="171"/>
      <c r="J845" s="172"/>
      <c r="K845" s="171"/>
      <c r="L845" s="172"/>
      <c r="M845" s="171"/>
      <c r="N845" s="172"/>
      <c r="O845" s="171"/>
      <c r="P845" s="172"/>
      <c r="Q845" s="171"/>
      <c r="R845" s="172"/>
      <c r="S845" s="171"/>
      <c r="T845" s="172"/>
      <c r="U845" s="171"/>
      <c r="V845" s="172"/>
      <c r="W845" s="171"/>
      <c r="X845" s="172"/>
      <c r="Y845" s="171"/>
      <c r="Z845" s="172"/>
      <c r="AA845" s="171"/>
      <c r="AB845" s="172"/>
      <c r="AC845" s="171"/>
      <c r="AD845" s="172"/>
      <c r="AE845" s="156"/>
      <c r="AF845" s="170"/>
      <c r="AG845" s="172"/>
      <c r="AH845" s="172"/>
      <c r="AI845" s="172"/>
      <c r="AJ845" s="172"/>
      <c r="AK845" s="172"/>
      <c r="AL845" s="172"/>
      <c r="AM845" s="172"/>
      <c r="AN845" s="172"/>
      <c r="AO845" s="172"/>
      <c r="AP845" s="172"/>
      <c r="AQ845" s="172"/>
      <c r="AR845" s="172"/>
      <c r="AS845" s="172"/>
    </row>
    <row r="846" ht="15.75" customHeight="1">
      <c r="A846" s="156"/>
      <c r="B846" s="156"/>
      <c r="C846" s="170"/>
      <c r="D846" s="170"/>
      <c r="E846" s="171"/>
      <c r="F846" s="172"/>
      <c r="G846" s="171"/>
      <c r="H846" s="172"/>
      <c r="I846" s="171"/>
      <c r="J846" s="172"/>
      <c r="K846" s="171"/>
      <c r="L846" s="172"/>
      <c r="M846" s="171"/>
      <c r="N846" s="172"/>
      <c r="O846" s="171"/>
      <c r="P846" s="172"/>
      <c r="Q846" s="171"/>
      <c r="R846" s="172"/>
      <c r="S846" s="171"/>
      <c r="T846" s="172"/>
      <c r="U846" s="171"/>
      <c r="V846" s="172"/>
      <c r="W846" s="171"/>
      <c r="X846" s="172"/>
      <c r="Y846" s="171"/>
      <c r="Z846" s="172"/>
      <c r="AA846" s="171"/>
      <c r="AB846" s="172"/>
      <c r="AC846" s="171"/>
      <c r="AD846" s="172"/>
      <c r="AE846" s="156"/>
      <c r="AF846" s="170"/>
      <c r="AG846" s="172"/>
      <c r="AH846" s="172"/>
      <c r="AI846" s="172"/>
      <c r="AJ846" s="172"/>
      <c r="AK846" s="172"/>
      <c r="AL846" s="172"/>
      <c r="AM846" s="172"/>
      <c r="AN846" s="172"/>
      <c r="AO846" s="172"/>
      <c r="AP846" s="172"/>
      <c r="AQ846" s="172"/>
      <c r="AR846" s="172"/>
      <c r="AS846" s="172"/>
    </row>
    <row r="847" ht="15.75" customHeight="1">
      <c r="A847" s="156"/>
      <c r="B847" s="156"/>
      <c r="C847" s="170"/>
      <c r="D847" s="170"/>
      <c r="E847" s="171"/>
      <c r="F847" s="172"/>
      <c r="G847" s="171"/>
      <c r="H847" s="172"/>
      <c r="I847" s="171"/>
      <c r="J847" s="172"/>
      <c r="K847" s="171"/>
      <c r="L847" s="172"/>
      <c r="M847" s="171"/>
      <c r="N847" s="172"/>
      <c r="O847" s="171"/>
      <c r="P847" s="172"/>
      <c r="Q847" s="171"/>
      <c r="R847" s="172"/>
      <c r="S847" s="171"/>
      <c r="T847" s="172"/>
      <c r="U847" s="171"/>
      <c r="V847" s="172"/>
      <c r="W847" s="171"/>
      <c r="X847" s="172"/>
      <c r="Y847" s="171"/>
      <c r="Z847" s="172"/>
      <c r="AA847" s="171"/>
      <c r="AB847" s="172"/>
      <c r="AC847" s="171"/>
      <c r="AD847" s="172"/>
      <c r="AE847" s="156"/>
      <c r="AF847" s="170"/>
      <c r="AG847" s="172"/>
      <c r="AH847" s="172"/>
      <c r="AI847" s="172"/>
      <c r="AJ847" s="172"/>
      <c r="AK847" s="172"/>
      <c r="AL847" s="172"/>
      <c r="AM847" s="172"/>
      <c r="AN847" s="172"/>
      <c r="AO847" s="172"/>
      <c r="AP847" s="172"/>
      <c r="AQ847" s="172"/>
      <c r="AR847" s="172"/>
      <c r="AS847" s="172"/>
    </row>
    <row r="848" ht="15.75" customHeight="1">
      <c r="A848" s="156"/>
      <c r="B848" s="156"/>
      <c r="C848" s="170"/>
      <c r="D848" s="170"/>
      <c r="E848" s="171"/>
      <c r="F848" s="172"/>
      <c r="G848" s="171"/>
      <c r="H848" s="172"/>
      <c r="I848" s="171"/>
      <c r="J848" s="172"/>
      <c r="K848" s="171"/>
      <c r="L848" s="172"/>
      <c r="M848" s="171"/>
      <c r="N848" s="172"/>
      <c r="O848" s="171"/>
      <c r="P848" s="172"/>
      <c r="Q848" s="171"/>
      <c r="R848" s="172"/>
      <c r="S848" s="171"/>
      <c r="T848" s="172"/>
      <c r="U848" s="171"/>
      <c r="V848" s="172"/>
      <c r="W848" s="171"/>
      <c r="X848" s="172"/>
      <c r="Y848" s="171"/>
      <c r="Z848" s="172"/>
      <c r="AA848" s="171"/>
      <c r="AB848" s="172"/>
      <c r="AC848" s="171"/>
      <c r="AD848" s="172"/>
      <c r="AE848" s="156"/>
      <c r="AF848" s="170"/>
      <c r="AG848" s="172"/>
      <c r="AH848" s="172"/>
      <c r="AI848" s="172"/>
      <c r="AJ848" s="172"/>
      <c r="AK848" s="172"/>
      <c r="AL848" s="172"/>
      <c r="AM848" s="172"/>
      <c r="AN848" s="172"/>
      <c r="AO848" s="172"/>
      <c r="AP848" s="172"/>
      <c r="AQ848" s="172"/>
      <c r="AR848" s="172"/>
      <c r="AS848" s="172"/>
    </row>
    <row r="849" ht="15.75" customHeight="1">
      <c r="A849" s="156"/>
      <c r="B849" s="156"/>
      <c r="C849" s="170"/>
      <c r="D849" s="170"/>
      <c r="E849" s="171"/>
      <c r="F849" s="172"/>
      <c r="G849" s="171"/>
      <c r="H849" s="172"/>
      <c r="I849" s="171"/>
      <c r="J849" s="172"/>
      <c r="K849" s="171"/>
      <c r="L849" s="172"/>
      <c r="M849" s="171"/>
      <c r="N849" s="172"/>
      <c r="O849" s="171"/>
      <c r="P849" s="172"/>
      <c r="Q849" s="171"/>
      <c r="R849" s="172"/>
      <c r="S849" s="171"/>
      <c r="T849" s="172"/>
      <c r="U849" s="171"/>
      <c r="V849" s="172"/>
      <c r="W849" s="171"/>
      <c r="X849" s="172"/>
      <c r="Y849" s="171"/>
      <c r="Z849" s="172"/>
      <c r="AA849" s="171"/>
      <c r="AB849" s="172"/>
      <c r="AC849" s="171"/>
      <c r="AD849" s="172"/>
      <c r="AE849" s="156"/>
      <c r="AF849" s="170"/>
      <c r="AG849" s="172"/>
      <c r="AH849" s="172"/>
      <c r="AI849" s="172"/>
      <c r="AJ849" s="172"/>
      <c r="AK849" s="172"/>
      <c r="AL849" s="172"/>
      <c r="AM849" s="172"/>
      <c r="AN849" s="172"/>
      <c r="AO849" s="172"/>
      <c r="AP849" s="172"/>
      <c r="AQ849" s="172"/>
      <c r="AR849" s="172"/>
      <c r="AS849" s="172"/>
    </row>
    <row r="850" ht="15.75" customHeight="1">
      <c r="A850" s="156"/>
      <c r="B850" s="156"/>
      <c r="C850" s="170"/>
      <c r="D850" s="170"/>
      <c r="E850" s="171"/>
      <c r="F850" s="172"/>
      <c r="G850" s="171"/>
      <c r="H850" s="172"/>
      <c r="I850" s="171"/>
      <c r="J850" s="172"/>
      <c r="K850" s="171"/>
      <c r="L850" s="172"/>
      <c r="M850" s="171"/>
      <c r="N850" s="172"/>
      <c r="O850" s="171"/>
      <c r="P850" s="172"/>
      <c r="Q850" s="171"/>
      <c r="R850" s="172"/>
      <c r="S850" s="171"/>
      <c r="T850" s="172"/>
      <c r="U850" s="171"/>
      <c r="V850" s="172"/>
      <c r="W850" s="171"/>
      <c r="X850" s="172"/>
      <c r="Y850" s="171"/>
      <c r="Z850" s="172"/>
      <c r="AA850" s="171"/>
      <c r="AB850" s="172"/>
      <c r="AC850" s="171"/>
      <c r="AD850" s="172"/>
      <c r="AE850" s="156"/>
      <c r="AF850" s="170"/>
      <c r="AG850" s="172"/>
      <c r="AH850" s="172"/>
      <c r="AI850" s="172"/>
      <c r="AJ850" s="172"/>
      <c r="AK850" s="172"/>
      <c r="AL850" s="172"/>
      <c r="AM850" s="172"/>
      <c r="AN850" s="172"/>
      <c r="AO850" s="172"/>
      <c r="AP850" s="172"/>
      <c r="AQ850" s="172"/>
      <c r="AR850" s="172"/>
      <c r="AS850" s="172"/>
    </row>
    <row r="851" ht="15.75" customHeight="1">
      <c r="A851" s="156"/>
      <c r="B851" s="156"/>
      <c r="C851" s="170"/>
      <c r="D851" s="170"/>
      <c r="E851" s="171"/>
      <c r="F851" s="172"/>
      <c r="G851" s="171"/>
      <c r="H851" s="172"/>
      <c r="I851" s="171"/>
      <c r="J851" s="172"/>
      <c r="K851" s="171"/>
      <c r="L851" s="172"/>
      <c r="M851" s="171"/>
      <c r="N851" s="172"/>
      <c r="O851" s="171"/>
      <c r="P851" s="172"/>
      <c r="Q851" s="171"/>
      <c r="R851" s="172"/>
      <c r="S851" s="171"/>
      <c r="T851" s="172"/>
      <c r="U851" s="171"/>
      <c r="V851" s="172"/>
      <c r="W851" s="171"/>
      <c r="X851" s="172"/>
      <c r="Y851" s="171"/>
      <c r="Z851" s="172"/>
      <c r="AA851" s="171"/>
      <c r="AB851" s="172"/>
      <c r="AC851" s="171"/>
      <c r="AD851" s="172"/>
      <c r="AE851" s="156"/>
      <c r="AF851" s="170"/>
      <c r="AG851" s="172"/>
      <c r="AH851" s="172"/>
      <c r="AI851" s="172"/>
      <c r="AJ851" s="172"/>
      <c r="AK851" s="172"/>
      <c r="AL851" s="172"/>
      <c r="AM851" s="172"/>
      <c r="AN851" s="172"/>
      <c r="AO851" s="172"/>
      <c r="AP851" s="172"/>
      <c r="AQ851" s="172"/>
      <c r="AR851" s="172"/>
      <c r="AS851" s="172"/>
    </row>
    <row r="852" ht="15.75" customHeight="1">
      <c r="A852" s="156"/>
      <c r="B852" s="156"/>
      <c r="C852" s="170"/>
      <c r="D852" s="170"/>
      <c r="E852" s="171"/>
      <c r="F852" s="172"/>
      <c r="G852" s="171"/>
      <c r="H852" s="172"/>
      <c r="I852" s="171"/>
      <c r="J852" s="172"/>
      <c r="K852" s="171"/>
      <c r="L852" s="172"/>
      <c r="M852" s="171"/>
      <c r="N852" s="172"/>
      <c r="O852" s="171"/>
      <c r="P852" s="172"/>
      <c r="Q852" s="171"/>
      <c r="R852" s="172"/>
      <c r="S852" s="171"/>
      <c r="T852" s="172"/>
      <c r="U852" s="171"/>
      <c r="V852" s="172"/>
      <c r="W852" s="171"/>
      <c r="X852" s="172"/>
      <c r="Y852" s="171"/>
      <c r="Z852" s="172"/>
      <c r="AA852" s="171"/>
      <c r="AB852" s="172"/>
      <c r="AC852" s="171"/>
      <c r="AD852" s="172"/>
      <c r="AE852" s="156"/>
      <c r="AF852" s="170"/>
      <c r="AG852" s="172"/>
      <c r="AH852" s="172"/>
      <c r="AI852" s="172"/>
      <c r="AJ852" s="172"/>
      <c r="AK852" s="172"/>
      <c r="AL852" s="172"/>
      <c r="AM852" s="172"/>
      <c r="AN852" s="172"/>
      <c r="AO852" s="172"/>
      <c r="AP852" s="172"/>
      <c r="AQ852" s="172"/>
      <c r="AR852" s="172"/>
      <c r="AS852" s="172"/>
    </row>
    <row r="853" ht="15.75" customHeight="1">
      <c r="A853" s="156"/>
      <c r="B853" s="156"/>
      <c r="C853" s="170"/>
      <c r="D853" s="170"/>
      <c r="E853" s="171"/>
      <c r="F853" s="172"/>
      <c r="G853" s="171"/>
      <c r="H853" s="172"/>
      <c r="I853" s="171"/>
      <c r="J853" s="172"/>
      <c r="K853" s="171"/>
      <c r="L853" s="172"/>
      <c r="M853" s="171"/>
      <c r="N853" s="172"/>
      <c r="O853" s="171"/>
      <c r="P853" s="172"/>
      <c r="Q853" s="171"/>
      <c r="R853" s="172"/>
      <c r="S853" s="171"/>
      <c r="T853" s="172"/>
      <c r="U853" s="171"/>
      <c r="V853" s="172"/>
      <c r="W853" s="171"/>
      <c r="X853" s="172"/>
      <c r="Y853" s="171"/>
      <c r="Z853" s="172"/>
      <c r="AA853" s="171"/>
      <c r="AB853" s="172"/>
      <c r="AC853" s="171"/>
      <c r="AD853" s="172"/>
      <c r="AE853" s="156"/>
      <c r="AF853" s="170"/>
      <c r="AG853" s="172"/>
      <c r="AH853" s="172"/>
      <c r="AI853" s="172"/>
      <c r="AJ853" s="172"/>
      <c r="AK853" s="172"/>
      <c r="AL853" s="172"/>
      <c r="AM853" s="172"/>
      <c r="AN853" s="172"/>
      <c r="AO853" s="172"/>
      <c r="AP853" s="172"/>
      <c r="AQ853" s="172"/>
      <c r="AR853" s="172"/>
      <c r="AS853" s="172"/>
    </row>
    <row r="854" ht="15.75" customHeight="1">
      <c r="A854" s="156"/>
      <c r="B854" s="156"/>
      <c r="C854" s="170"/>
      <c r="D854" s="170"/>
      <c r="E854" s="171"/>
      <c r="F854" s="172"/>
      <c r="G854" s="171"/>
      <c r="H854" s="172"/>
      <c r="I854" s="171"/>
      <c r="J854" s="172"/>
      <c r="K854" s="171"/>
      <c r="L854" s="172"/>
      <c r="M854" s="171"/>
      <c r="N854" s="172"/>
      <c r="O854" s="171"/>
      <c r="P854" s="172"/>
      <c r="Q854" s="171"/>
      <c r="R854" s="172"/>
      <c r="S854" s="171"/>
      <c r="T854" s="172"/>
      <c r="U854" s="171"/>
      <c r="V854" s="172"/>
      <c r="W854" s="171"/>
      <c r="X854" s="172"/>
      <c r="Y854" s="171"/>
      <c r="Z854" s="172"/>
      <c r="AA854" s="171"/>
      <c r="AB854" s="172"/>
      <c r="AC854" s="171"/>
      <c r="AD854" s="172"/>
      <c r="AE854" s="156"/>
      <c r="AF854" s="170"/>
      <c r="AG854" s="172"/>
      <c r="AH854" s="172"/>
      <c r="AI854" s="172"/>
      <c r="AJ854" s="172"/>
      <c r="AK854" s="172"/>
      <c r="AL854" s="172"/>
      <c r="AM854" s="172"/>
      <c r="AN854" s="172"/>
      <c r="AO854" s="172"/>
      <c r="AP854" s="172"/>
      <c r="AQ854" s="172"/>
      <c r="AR854" s="172"/>
      <c r="AS854" s="172"/>
    </row>
    <row r="855" ht="15.75" customHeight="1">
      <c r="A855" s="156"/>
      <c r="B855" s="156"/>
      <c r="C855" s="170"/>
      <c r="D855" s="170"/>
      <c r="E855" s="171"/>
      <c r="F855" s="172"/>
      <c r="G855" s="171"/>
      <c r="H855" s="172"/>
      <c r="I855" s="171"/>
      <c r="J855" s="172"/>
      <c r="K855" s="171"/>
      <c r="L855" s="172"/>
      <c r="M855" s="171"/>
      <c r="N855" s="172"/>
      <c r="O855" s="171"/>
      <c r="P855" s="172"/>
      <c r="Q855" s="171"/>
      <c r="R855" s="172"/>
      <c r="S855" s="171"/>
      <c r="T855" s="172"/>
      <c r="U855" s="171"/>
      <c r="V855" s="172"/>
      <c r="W855" s="171"/>
      <c r="X855" s="172"/>
      <c r="Y855" s="171"/>
      <c r="Z855" s="172"/>
      <c r="AA855" s="171"/>
      <c r="AB855" s="172"/>
      <c r="AC855" s="171"/>
      <c r="AD855" s="172"/>
      <c r="AE855" s="156"/>
      <c r="AF855" s="170"/>
      <c r="AG855" s="172"/>
      <c r="AH855" s="172"/>
      <c r="AI855" s="172"/>
      <c r="AJ855" s="172"/>
      <c r="AK855" s="172"/>
      <c r="AL855" s="172"/>
      <c r="AM855" s="172"/>
      <c r="AN855" s="172"/>
      <c r="AO855" s="172"/>
      <c r="AP855" s="172"/>
      <c r="AQ855" s="172"/>
      <c r="AR855" s="172"/>
      <c r="AS855" s="172"/>
    </row>
    <row r="856" ht="15.75" customHeight="1">
      <c r="A856" s="156"/>
      <c r="B856" s="156"/>
      <c r="C856" s="170"/>
      <c r="D856" s="170"/>
      <c r="E856" s="171"/>
      <c r="F856" s="172"/>
      <c r="G856" s="171"/>
      <c r="H856" s="172"/>
      <c r="I856" s="171"/>
      <c r="J856" s="172"/>
      <c r="K856" s="171"/>
      <c r="L856" s="172"/>
      <c r="M856" s="171"/>
      <c r="N856" s="172"/>
      <c r="O856" s="171"/>
      <c r="P856" s="172"/>
      <c r="Q856" s="171"/>
      <c r="R856" s="172"/>
      <c r="S856" s="171"/>
      <c r="T856" s="172"/>
      <c r="U856" s="171"/>
      <c r="V856" s="172"/>
      <c r="W856" s="171"/>
      <c r="X856" s="172"/>
      <c r="Y856" s="171"/>
      <c r="Z856" s="172"/>
      <c r="AA856" s="171"/>
      <c r="AB856" s="172"/>
      <c r="AC856" s="171"/>
      <c r="AD856" s="172"/>
      <c r="AE856" s="156"/>
      <c r="AF856" s="170"/>
      <c r="AG856" s="172"/>
      <c r="AH856" s="172"/>
      <c r="AI856" s="172"/>
      <c r="AJ856" s="172"/>
      <c r="AK856" s="172"/>
      <c r="AL856" s="172"/>
      <c r="AM856" s="172"/>
      <c r="AN856" s="172"/>
      <c r="AO856" s="172"/>
      <c r="AP856" s="172"/>
      <c r="AQ856" s="172"/>
      <c r="AR856" s="172"/>
      <c r="AS856" s="172"/>
    </row>
    <row r="857" ht="15.75" customHeight="1">
      <c r="A857" s="156"/>
      <c r="B857" s="156"/>
      <c r="C857" s="170"/>
      <c r="D857" s="170"/>
      <c r="E857" s="171"/>
      <c r="F857" s="172"/>
      <c r="G857" s="171"/>
      <c r="H857" s="172"/>
      <c r="I857" s="171"/>
      <c r="J857" s="172"/>
      <c r="K857" s="171"/>
      <c r="L857" s="172"/>
      <c r="M857" s="171"/>
      <c r="N857" s="172"/>
      <c r="O857" s="171"/>
      <c r="P857" s="172"/>
      <c r="Q857" s="171"/>
      <c r="R857" s="172"/>
      <c r="S857" s="171"/>
      <c r="T857" s="172"/>
      <c r="U857" s="171"/>
      <c r="V857" s="172"/>
      <c r="W857" s="171"/>
      <c r="X857" s="172"/>
      <c r="Y857" s="171"/>
      <c r="Z857" s="172"/>
      <c r="AA857" s="171"/>
      <c r="AB857" s="172"/>
      <c r="AC857" s="171"/>
      <c r="AD857" s="172"/>
      <c r="AE857" s="156"/>
      <c r="AF857" s="170"/>
      <c r="AG857" s="172"/>
      <c r="AH857" s="172"/>
      <c r="AI857" s="172"/>
      <c r="AJ857" s="172"/>
      <c r="AK857" s="172"/>
      <c r="AL857" s="172"/>
      <c r="AM857" s="172"/>
      <c r="AN857" s="172"/>
      <c r="AO857" s="172"/>
      <c r="AP857" s="172"/>
      <c r="AQ857" s="172"/>
      <c r="AR857" s="172"/>
      <c r="AS857" s="172"/>
    </row>
    <row r="858" ht="15.75" customHeight="1">
      <c r="A858" s="156"/>
      <c r="B858" s="156"/>
      <c r="C858" s="170"/>
      <c r="D858" s="170"/>
      <c r="E858" s="171"/>
      <c r="F858" s="172"/>
      <c r="G858" s="171"/>
      <c r="H858" s="172"/>
      <c r="I858" s="171"/>
      <c r="J858" s="172"/>
      <c r="K858" s="171"/>
      <c r="L858" s="172"/>
      <c r="M858" s="171"/>
      <c r="N858" s="172"/>
      <c r="O858" s="171"/>
      <c r="P858" s="172"/>
      <c r="Q858" s="171"/>
      <c r="R858" s="172"/>
      <c r="S858" s="171"/>
      <c r="T858" s="172"/>
      <c r="U858" s="171"/>
      <c r="V858" s="172"/>
      <c r="W858" s="171"/>
      <c r="X858" s="172"/>
      <c r="Y858" s="171"/>
      <c r="Z858" s="172"/>
      <c r="AA858" s="171"/>
      <c r="AB858" s="172"/>
      <c r="AC858" s="171"/>
      <c r="AD858" s="172"/>
      <c r="AE858" s="156"/>
      <c r="AF858" s="170"/>
      <c r="AG858" s="172"/>
      <c r="AH858" s="172"/>
      <c r="AI858" s="172"/>
      <c r="AJ858" s="172"/>
      <c r="AK858" s="172"/>
      <c r="AL858" s="172"/>
      <c r="AM858" s="172"/>
      <c r="AN858" s="172"/>
      <c r="AO858" s="172"/>
      <c r="AP858" s="172"/>
      <c r="AQ858" s="172"/>
      <c r="AR858" s="172"/>
      <c r="AS858" s="172"/>
    </row>
    <row r="859" ht="15.75" customHeight="1">
      <c r="A859" s="156"/>
      <c r="B859" s="156"/>
      <c r="C859" s="170"/>
      <c r="D859" s="170"/>
      <c r="E859" s="171"/>
      <c r="F859" s="172"/>
      <c r="G859" s="171"/>
      <c r="H859" s="172"/>
      <c r="I859" s="171"/>
      <c r="J859" s="172"/>
      <c r="K859" s="171"/>
      <c r="L859" s="172"/>
      <c r="M859" s="171"/>
      <c r="N859" s="172"/>
      <c r="O859" s="171"/>
      <c r="P859" s="172"/>
      <c r="Q859" s="171"/>
      <c r="R859" s="172"/>
      <c r="S859" s="171"/>
      <c r="T859" s="172"/>
      <c r="U859" s="171"/>
      <c r="V859" s="172"/>
      <c r="W859" s="171"/>
      <c r="X859" s="172"/>
      <c r="Y859" s="171"/>
      <c r="Z859" s="172"/>
      <c r="AA859" s="171"/>
      <c r="AB859" s="172"/>
      <c r="AC859" s="171"/>
      <c r="AD859" s="172"/>
      <c r="AE859" s="156"/>
      <c r="AF859" s="170"/>
      <c r="AG859" s="172"/>
      <c r="AH859" s="172"/>
      <c r="AI859" s="172"/>
      <c r="AJ859" s="172"/>
      <c r="AK859" s="172"/>
      <c r="AL859" s="172"/>
      <c r="AM859" s="172"/>
      <c r="AN859" s="172"/>
      <c r="AO859" s="172"/>
      <c r="AP859" s="172"/>
      <c r="AQ859" s="172"/>
      <c r="AR859" s="172"/>
      <c r="AS859" s="172"/>
    </row>
    <row r="860" ht="15.75" customHeight="1">
      <c r="A860" s="156"/>
      <c r="B860" s="156"/>
      <c r="C860" s="170"/>
      <c r="D860" s="170"/>
      <c r="E860" s="171"/>
      <c r="F860" s="172"/>
      <c r="G860" s="171"/>
      <c r="H860" s="172"/>
      <c r="I860" s="171"/>
      <c r="J860" s="172"/>
      <c r="K860" s="171"/>
      <c r="L860" s="172"/>
      <c r="M860" s="171"/>
      <c r="N860" s="172"/>
      <c r="O860" s="171"/>
      <c r="P860" s="172"/>
      <c r="Q860" s="171"/>
      <c r="R860" s="172"/>
      <c r="S860" s="171"/>
      <c r="T860" s="172"/>
      <c r="U860" s="171"/>
      <c r="V860" s="172"/>
      <c r="W860" s="171"/>
      <c r="X860" s="172"/>
      <c r="Y860" s="171"/>
      <c r="Z860" s="172"/>
      <c r="AA860" s="171"/>
      <c r="AB860" s="172"/>
      <c r="AC860" s="171"/>
      <c r="AD860" s="172"/>
      <c r="AE860" s="156"/>
      <c r="AF860" s="170"/>
      <c r="AG860" s="172"/>
      <c r="AH860" s="172"/>
      <c r="AI860" s="172"/>
      <c r="AJ860" s="172"/>
      <c r="AK860" s="172"/>
      <c r="AL860" s="172"/>
      <c r="AM860" s="172"/>
      <c r="AN860" s="172"/>
      <c r="AO860" s="172"/>
      <c r="AP860" s="172"/>
      <c r="AQ860" s="172"/>
      <c r="AR860" s="172"/>
      <c r="AS860" s="172"/>
    </row>
    <row r="861" ht="15.75" customHeight="1">
      <c r="A861" s="156"/>
      <c r="B861" s="156"/>
      <c r="C861" s="170"/>
      <c r="D861" s="170"/>
      <c r="E861" s="171"/>
      <c r="F861" s="172"/>
      <c r="G861" s="171"/>
      <c r="H861" s="172"/>
      <c r="I861" s="171"/>
      <c r="J861" s="172"/>
      <c r="K861" s="171"/>
      <c r="L861" s="172"/>
      <c r="M861" s="171"/>
      <c r="N861" s="172"/>
      <c r="O861" s="171"/>
      <c r="P861" s="172"/>
      <c r="Q861" s="171"/>
      <c r="R861" s="172"/>
      <c r="S861" s="171"/>
      <c r="T861" s="172"/>
      <c r="U861" s="171"/>
      <c r="V861" s="172"/>
      <c r="W861" s="171"/>
      <c r="X861" s="172"/>
      <c r="Y861" s="171"/>
      <c r="Z861" s="172"/>
      <c r="AA861" s="171"/>
      <c r="AB861" s="172"/>
      <c r="AC861" s="171"/>
      <c r="AD861" s="172"/>
      <c r="AE861" s="156"/>
      <c r="AF861" s="170"/>
      <c r="AG861" s="172"/>
      <c r="AH861" s="172"/>
      <c r="AI861" s="172"/>
      <c r="AJ861" s="172"/>
      <c r="AK861" s="172"/>
      <c r="AL861" s="172"/>
      <c r="AM861" s="172"/>
      <c r="AN861" s="172"/>
      <c r="AO861" s="172"/>
      <c r="AP861" s="172"/>
      <c r="AQ861" s="172"/>
      <c r="AR861" s="172"/>
      <c r="AS861" s="172"/>
    </row>
    <row r="862" ht="15.75" customHeight="1">
      <c r="A862" s="156"/>
      <c r="B862" s="156"/>
      <c r="C862" s="170"/>
      <c r="D862" s="170"/>
      <c r="E862" s="171"/>
      <c r="F862" s="172"/>
      <c r="G862" s="171"/>
      <c r="H862" s="172"/>
      <c r="I862" s="171"/>
      <c r="J862" s="172"/>
      <c r="K862" s="171"/>
      <c r="L862" s="172"/>
      <c r="M862" s="171"/>
      <c r="N862" s="172"/>
      <c r="O862" s="171"/>
      <c r="P862" s="172"/>
      <c r="Q862" s="171"/>
      <c r="R862" s="172"/>
      <c r="S862" s="171"/>
      <c r="T862" s="172"/>
      <c r="U862" s="171"/>
      <c r="V862" s="172"/>
      <c r="W862" s="171"/>
      <c r="X862" s="172"/>
      <c r="Y862" s="171"/>
      <c r="Z862" s="172"/>
      <c r="AA862" s="171"/>
      <c r="AB862" s="172"/>
      <c r="AC862" s="171"/>
      <c r="AD862" s="172"/>
      <c r="AE862" s="156"/>
      <c r="AF862" s="170"/>
      <c r="AG862" s="172"/>
      <c r="AH862" s="172"/>
      <c r="AI862" s="172"/>
      <c r="AJ862" s="172"/>
      <c r="AK862" s="172"/>
      <c r="AL862" s="172"/>
      <c r="AM862" s="172"/>
      <c r="AN862" s="172"/>
      <c r="AO862" s="172"/>
      <c r="AP862" s="172"/>
      <c r="AQ862" s="172"/>
      <c r="AR862" s="172"/>
      <c r="AS862" s="172"/>
    </row>
    <row r="863" ht="15.75" customHeight="1">
      <c r="A863" s="156"/>
      <c r="B863" s="156"/>
      <c r="C863" s="170"/>
      <c r="D863" s="170"/>
      <c r="E863" s="171"/>
      <c r="F863" s="172"/>
      <c r="G863" s="171"/>
      <c r="H863" s="172"/>
      <c r="I863" s="171"/>
      <c r="J863" s="172"/>
      <c r="K863" s="171"/>
      <c r="L863" s="172"/>
      <c r="M863" s="171"/>
      <c r="N863" s="172"/>
      <c r="O863" s="171"/>
      <c r="P863" s="172"/>
      <c r="Q863" s="171"/>
      <c r="R863" s="172"/>
      <c r="S863" s="171"/>
      <c r="T863" s="172"/>
      <c r="U863" s="171"/>
      <c r="V863" s="172"/>
      <c r="W863" s="171"/>
      <c r="X863" s="172"/>
      <c r="Y863" s="171"/>
      <c r="Z863" s="172"/>
      <c r="AA863" s="171"/>
      <c r="AB863" s="172"/>
      <c r="AC863" s="171"/>
      <c r="AD863" s="172"/>
      <c r="AE863" s="156"/>
      <c r="AF863" s="170"/>
      <c r="AG863" s="172"/>
      <c r="AH863" s="172"/>
      <c r="AI863" s="172"/>
      <c r="AJ863" s="172"/>
      <c r="AK863" s="172"/>
      <c r="AL863" s="172"/>
      <c r="AM863" s="172"/>
      <c r="AN863" s="172"/>
      <c r="AO863" s="172"/>
      <c r="AP863" s="172"/>
      <c r="AQ863" s="172"/>
      <c r="AR863" s="172"/>
      <c r="AS863" s="172"/>
    </row>
    <row r="864" ht="15.75" customHeight="1">
      <c r="A864" s="156"/>
      <c r="B864" s="156"/>
      <c r="C864" s="170"/>
      <c r="D864" s="170"/>
      <c r="E864" s="171"/>
      <c r="F864" s="172"/>
      <c r="G864" s="171"/>
      <c r="H864" s="172"/>
      <c r="I864" s="171"/>
      <c r="J864" s="172"/>
      <c r="K864" s="171"/>
      <c r="L864" s="172"/>
      <c r="M864" s="171"/>
      <c r="N864" s="172"/>
      <c r="O864" s="171"/>
      <c r="P864" s="172"/>
      <c r="Q864" s="171"/>
      <c r="R864" s="172"/>
      <c r="S864" s="171"/>
      <c r="T864" s="172"/>
      <c r="U864" s="171"/>
      <c r="V864" s="172"/>
      <c r="W864" s="171"/>
      <c r="X864" s="172"/>
      <c r="Y864" s="171"/>
      <c r="Z864" s="172"/>
      <c r="AA864" s="171"/>
      <c r="AB864" s="172"/>
      <c r="AC864" s="171"/>
      <c r="AD864" s="172"/>
      <c r="AE864" s="156"/>
      <c r="AF864" s="170"/>
      <c r="AG864" s="172"/>
      <c r="AH864" s="172"/>
      <c r="AI864" s="172"/>
      <c r="AJ864" s="172"/>
      <c r="AK864" s="172"/>
      <c r="AL864" s="172"/>
      <c r="AM864" s="172"/>
      <c r="AN864" s="172"/>
      <c r="AO864" s="172"/>
      <c r="AP864" s="172"/>
      <c r="AQ864" s="172"/>
      <c r="AR864" s="172"/>
      <c r="AS864" s="172"/>
    </row>
    <row r="865" ht="15.75" customHeight="1">
      <c r="A865" s="156"/>
      <c r="B865" s="156"/>
      <c r="C865" s="170"/>
      <c r="D865" s="170"/>
      <c r="E865" s="171"/>
      <c r="F865" s="172"/>
      <c r="G865" s="171"/>
      <c r="H865" s="172"/>
      <c r="I865" s="171"/>
      <c r="J865" s="172"/>
      <c r="K865" s="171"/>
      <c r="L865" s="172"/>
      <c r="M865" s="171"/>
      <c r="N865" s="172"/>
      <c r="O865" s="171"/>
      <c r="P865" s="172"/>
      <c r="Q865" s="171"/>
      <c r="R865" s="172"/>
      <c r="S865" s="171"/>
      <c r="T865" s="172"/>
      <c r="U865" s="171"/>
      <c r="V865" s="172"/>
      <c r="W865" s="171"/>
      <c r="X865" s="172"/>
      <c r="Y865" s="171"/>
      <c r="Z865" s="172"/>
      <c r="AA865" s="171"/>
      <c r="AB865" s="172"/>
      <c r="AC865" s="171"/>
      <c r="AD865" s="172"/>
      <c r="AE865" s="156"/>
      <c r="AF865" s="170"/>
      <c r="AG865" s="172"/>
      <c r="AH865" s="172"/>
      <c r="AI865" s="172"/>
      <c r="AJ865" s="172"/>
      <c r="AK865" s="172"/>
      <c r="AL865" s="172"/>
      <c r="AM865" s="172"/>
      <c r="AN865" s="172"/>
      <c r="AO865" s="172"/>
      <c r="AP865" s="172"/>
      <c r="AQ865" s="172"/>
      <c r="AR865" s="172"/>
      <c r="AS865" s="172"/>
    </row>
    <row r="866" ht="15.75" customHeight="1">
      <c r="A866" s="156"/>
      <c r="B866" s="156"/>
      <c r="C866" s="170"/>
      <c r="D866" s="170"/>
      <c r="E866" s="171"/>
      <c r="F866" s="172"/>
      <c r="G866" s="171"/>
      <c r="H866" s="172"/>
      <c r="I866" s="171"/>
      <c r="J866" s="172"/>
      <c r="K866" s="171"/>
      <c r="L866" s="172"/>
      <c r="M866" s="171"/>
      <c r="N866" s="172"/>
      <c r="O866" s="171"/>
      <c r="P866" s="172"/>
      <c r="Q866" s="171"/>
      <c r="R866" s="172"/>
      <c r="S866" s="171"/>
      <c r="T866" s="172"/>
      <c r="U866" s="171"/>
      <c r="V866" s="172"/>
      <c r="W866" s="171"/>
      <c r="X866" s="172"/>
      <c r="Y866" s="171"/>
      <c r="Z866" s="172"/>
      <c r="AA866" s="171"/>
      <c r="AB866" s="172"/>
      <c r="AC866" s="171"/>
      <c r="AD866" s="172"/>
      <c r="AE866" s="156"/>
      <c r="AF866" s="170"/>
      <c r="AG866" s="172"/>
      <c r="AH866" s="172"/>
      <c r="AI866" s="172"/>
      <c r="AJ866" s="172"/>
      <c r="AK866" s="172"/>
      <c r="AL866" s="172"/>
      <c r="AM866" s="172"/>
      <c r="AN866" s="172"/>
      <c r="AO866" s="172"/>
      <c r="AP866" s="172"/>
      <c r="AQ866" s="172"/>
      <c r="AR866" s="172"/>
      <c r="AS866" s="172"/>
    </row>
    <row r="867" ht="15.75" customHeight="1">
      <c r="A867" s="156"/>
      <c r="B867" s="156"/>
      <c r="C867" s="170"/>
      <c r="D867" s="170"/>
      <c r="E867" s="171"/>
      <c r="F867" s="172"/>
      <c r="G867" s="171"/>
      <c r="H867" s="172"/>
      <c r="I867" s="171"/>
      <c r="J867" s="172"/>
      <c r="K867" s="171"/>
      <c r="L867" s="172"/>
      <c r="M867" s="171"/>
      <c r="N867" s="172"/>
      <c r="O867" s="171"/>
      <c r="P867" s="172"/>
      <c r="Q867" s="171"/>
      <c r="R867" s="172"/>
      <c r="S867" s="171"/>
      <c r="T867" s="172"/>
      <c r="U867" s="171"/>
      <c r="V867" s="172"/>
      <c r="W867" s="171"/>
      <c r="X867" s="172"/>
      <c r="Y867" s="171"/>
      <c r="Z867" s="172"/>
      <c r="AA867" s="171"/>
      <c r="AB867" s="172"/>
      <c r="AC867" s="171"/>
      <c r="AD867" s="172"/>
      <c r="AE867" s="156"/>
      <c r="AF867" s="170"/>
      <c r="AG867" s="172"/>
      <c r="AH867" s="172"/>
      <c r="AI867" s="172"/>
      <c r="AJ867" s="172"/>
      <c r="AK867" s="172"/>
      <c r="AL867" s="172"/>
      <c r="AM867" s="172"/>
      <c r="AN867" s="172"/>
      <c r="AO867" s="172"/>
      <c r="AP867" s="172"/>
      <c r="AQ867" s="172"/>
      <c r="AR867" s="172"/>
      <c r="AS867" s="172"/>
    </row>
    <row r="868" ht="15.75" customHeight="1">
      <c r="A868" s="156"/>
      <c r="B868" s="156"/>
      <c r="C868" s="170"/>
      <c r="D868" s="170"/>
      <c r="E868" s="171"/>
      <c r="F868" s="172"/>
      <c r="G868" s="171"/>
      <c r="H868" s="172"/>
      <c r="I868" s="171"/>
      <c r="J868" s="172"/>
      <c r="K868" s="171"/>
      <c r="L868" s="172"/>
      <c r="M868" s="171"/>
      <c r="N868" s="172"/>
      <c r="O868" s="171"/>
      <c r="P868" s="172"/>
      <c r="Q868" s="171"/>
      <c r="R868" s="172"/>
      <c r="S868" s="171"/>
      <c r="T868" s="172"/>
      <c r="U868" s="171"/>
      <c r="V868" s="172"/>
      <c r="W868" s="171"/>
      <c r="X868" s="172"/>
      <c r="Y868" s="171"/>
      <c r="Z868" s="172"/>
      <c r="AA868" s="171"/>
      <c r="AB868" s="172"/>
      <c r="AC868" s="171"/>
      <c r="AD868" s="172"/>
      <c r="AE868" s="156"/>
      <c r="AF868" s="170"/>
      <c r="AG868" s="172"/>
      <c r="AH868" s="172"/>
      <c r="AI868" s="172"/>
      <c r="AJ868" s="172"/>
      <c r="AK868" s="172"/>
      <c r="AL868" s="172"/>
      <c r="AM868" s="172"/>
      <c r="AN868" s="172"/>
      <c r="AO868" s="172"/>
      <c r="AP868" s="172"/>
      <c r="AQ868" s="172"/>
      <c r="AR868" s="172"/>
      <c r="AS868" s="172"/>
    </row>
    <row r="869" ht="15.75" customHeight="1">
      <c r="A869" s="156"/>
      <c r="B869" s="156"/>
      <c r="C869" s="170"/>
      <c r="D869" s="170"/>
      <c r="E869" s="171"/>
      <c r="F869" s="172"/>
      <c r="G869" s="171"/>
      <c r="H869" s="172"/>
      <c r="I869" s="171"/>
      <c r="J869" s="172"/>
      <c r="K869" s="171"/>
      <c r="L869" s="172"/>
      <c r="M869" s="171"/>
      <c r="N869" s="172"/>
      <c r="O869" s="171"/>
      <c r="P869" s="172"/>
      <c r="Q869" s="171"/>
      <c r="R869" s="172"/>
      <c r="S869" s="171"/>
      <c r="T869" s="172"/>
      <c r="U869" s="171"/>
      <c r="V869" s="172"/>
      <c r="W869" s="171"/>
      <c r="X869" s="172"/>
      <c r="Y869" s="171"/>
      <c r="Z869" s="172"/>
      <c r="AA869" s="171"/>
      <c r="AB869" s="172"/>
      <c r="AC869" s="171"/>
      <c r="AD869" s="172"/>
      <c r="AE869" s="156"/>
      <c r="AF869" s="170"/>
      <c r="AG869" s="172"/>
      <c r="AH869" s="172"/>
      <c r="AI869" s="172"/>
      <c r="AJ869" s="172"/>
      <c r="AK869" s="172"/>
      <c r="AL869" s="172"/>
      <c r="AM869" s="172"/>
      <c r="AN869" s="172"/>
      <c r="AO869" s="172"/>
      <c r="AP869" s="172"/>
      <c r="AQ869" s="172"/>
      <c r="AR869" s="172"/>
      <c r="AS869" s="172"/>
    </row>
    <row r="870" ht="15.75" customHeight="1">
      <c r="A870" s="156"/>
      <c r="B870" s="156"/>
      <c r="C870" s="170"/>
      <c r="D870" s="170"/>
      <c r="E870" s="171"/>
      <c r="F870" s="172"/>
      <c r="G870" s="171"/>
      <c r="H870" s="172"/>
      <c r="I870" s="171"/>
      <c r="J870" s="172"/>
      <c r="K870" s="171"/>
      <c r="L870" s="172"/>
      <c r="M870" s="171"/>
      <c r="N870" s="172"/>
      <c r="O870" s="171"/>
      <c r="P870" s="172"/>
      <c r="Q870" s="171"/>
      <c r="R870" s="172"/>
      <c r="S870" s="171"/>
      <c r="T870" s="172"/>
      <c r="U870" s="171"/>
      <c r="V870" s="172"/>
      <c r="W870" s="171"/>
      <c r="X870" s="172"/>
      <c r="Y870" s="171"/>
      <c r="Z870" s="172"/>
      <c r="AA870" s="171"/>
      <c r="AB870" s="172"/>
      <c r="AC870" s="171"/>
      <c r="AD870" s="172"/>
      <c r="AE870" s="156"/>
      <c r="AF870" s="170"/>
      <c r="AG870" s="172"/>
      <c r="AH870" s="172"/>
      <c r="AI870" s="172"/>
      <c r="AJ870" s="172"/>
      <c r="AK870" s="172"/>
      <c r="AL870" s="172"/>
      <c r="AM870" s="172"/>
      <c r="AN870" s="172"/>
      <c r="AO870" s="172"/>
      <c r="AP870" s="172"/>
      <c r="AQ870" s="172"/>
      <c r="AR870" s="172"/>
      <c r="AS870" s="172"/>
    </row>
    <row r="871" ht="15.75" customHeight="1">
      <c r="A871" s="156"/>
      <c r="B871" s="156"/>
      <c r="C871" s="170"/>
      <c r="D871" s="170"/>
      <c r="E871" s="171"/>
      <c r="F871" s="172"/>
      <c r="G871" s="171"/>
      <c r="H871" s="172"/>
      <c r="I871" s="171"/>
      <c r="J871" s="172"/>
      <c r="K871" s="171"/>
      <c r="L871" s="172"/>
      <c r="M871" s="171"/>
      <c r="N871" s="172"/>
      <c r="O871" s="171"/>
      <c r="P871" s="172"/>
      <c r="Q871" s="171"/>
      <c r="R871" s="172"/>
      <c r="S871" s="171"/>
      <c r="T871" s="172"/>
      <c r="U871" s="171"/>
      <c r="V871" s="172"/>
      <c r="W871" s="171"/>
      <c r="X871" s="172"/>
      <c r="Y871" s="171"/>
      <c r="Z871" s="172"/>
      <c r="AA871" s="171"/>
      <c r="AB871" s="172"/>
      <c r="AC871" s="171"/>
      <c r="AD871" s="172"/>
      <c r="AE871" s="156"/>
      <c r="AF871" s="170"/>
      <c r="AG871" s="172"/>
      <c r="AH871" s="172"/>
      <c r="AI871" s="172"/>
      <c r="AJ871" s="172"/>
      <c r="AK871" s="172"/>
      <c r="AL871" s="172"/>
      <c r="AM871" s="172"/>
      <c r="AN871" s="172"/>
      <c r="AO871" s="172"/>
      <c r="AP871" s="172"/>
      <c r="AQ871" s="172"/>
      <c r="AR871" s="172"/>
      <c r="AS871" s="172"/>
    </row>
    <row r="872" ht="15.75" customHeight="1">
      <c r="A872" s="156"/>
      <c r="B872" s="156"/>
      <c r="C872" s="170"/>
      <c r="D872" s="170"/>
      <c r="E872" s="171"/>
      <c r="F872" s="172"/>
      <c r="G872" s="171"/>
      <c r="H872" s="172"/>
      <c r="I872" s="171"/>
      <c r="J872" s="172"/>
      <c r="K872" s="171"/>
      <c r="L872" s="172"/>
      <c r="M872" s="171"/>
      <c r="N872" s="172"/>
      <c r="O872" s="171"/>
      <c r="P872" s="172"/>
      <c r="Q872" s="171"/>
      <c r="R872" s="172"/>
      <c r="S872" s="171"/>
      <c r="T872" s="172"/>
      <c r="U872" s="171"/>
      <c r="V872" s="172"/>
      <c r="W872" s="171"/>
      <c r="X872" s="172"/>
      <c r="Y872" s="171"/>
      <c r="Z872" s="172"/>
      <c r="AA872" s="171"/>
      <c r="AB872" s="172"/>
      <c r="AC872" s="171"/>
      <c r="AD872" s="172"/>
      <c r="AE872" s="156"/>
      <c r="AF872" s="170"/>
      <c r="AG872" s="172"/>
      <c r="AH872" s="172"/>
      <c r="AI872" s="172"/>
      <c r="AJ872" s="172"/>
      <c r="AK872" s="172"/>
      <c r="AL872" s="172"/>
      <c r="AM872" s="172"/>
      <c r="AN872" s="172"/>
      <c r="AO872" s="172"/>
      <c r="AP872" s="172"/>
      <c r="AQ872" s="172"/>
      <c r="AR872" s="172"/>
      <c r="AS872" s="172"/>
    </row>
    <row r="873" ht="15.75" customHeight="1">
      <c r="A873" s="156"/>
      <c r="B873" s="156"/>
      <c r="C873" s="170"/>
      <c r="D873" s="170"/>
      <c r="E873" s="171"/>
      <c r="F873" s="172"/>
      <c r="G873" s="171"/>
      <c r="H873" s="172"/>
      <c r="I873" s="171"/>
      <c r="J873" s="172"/>
      <c r="K873" s="171"/>
      <c r="L873" s="172"/>
      <c r="M873" s="171"/>
      <c r="N873" s="172"/>
      <c r="O873" s="171"/>
      <c r="P873" s="172"/>
      <c r="Q873" s="171"/>
      <c r="R873" s="172"/>
      <c r="S873" s="171"/>
      <c r="T873" s="172"/>
      <c r="U873" s="171"/>
      <c r="V873" s="172"/>
      <c r="W873" s="171"/>
      <c r="X873" s="172"/>
      <c r="Y873" s="171"/>
      <c r="Z873" s="172"/>
      <c r="AA873" s="171"/>
      <c r="AB873" s="172"/>
      <c r="AC873" s="171"/>
      <c r="AD873" s="172"/>
      <c r="AE873" s="156"/>
      <c r="AF873" s="170"/>
      <c r="AG873" s="172"/>
      <c r="AH873" s="172"/>
      <c r="AI873" s="172"/>
      <c r="AJ873" s="172"/>
      <c r="AK873" s="172"/>
      <c r="AL873" s="172"/>
      <c r="AM873" s="172"/>
      <c r="AN873" s="172"/>
      <c r="AO873" s="172"/>
      <c r="AP873" s="172"/>
      <c r="AQ873" s="172"/>
      <c r="AR873" s="172"/>
      <c r="AS873" s="172"/>
    </row>
    <row r="874" ht="15.75" customHeight="1">
      <c r="A874" s="156"/>
      <c r="B874" s="156"/>
      <c r="C874" s="170"/>
      <c r="D874" s="170"/>
      <c r="E874" s="171"/>
      <c r="F874" s="172"/>
      <c r="G874" s="171"/>
      <c r="H874" s="172"/>
      <c r="I874" s="171"/>
      <c r="J874" s="172"/>
      <c r="K874" s="171"/>
      <c r="L874" s="172"/>
      <c r="M874" s="171"/>
      <c r="N874" s="172"/>
      <c r="O874" s="171"/>
      <c r="P874" s="172"/>
      <c r="Q874" s="171"/>
      <c r="R874" s="172"/>
      <c r="S874" s="171"/>
      <c r="T874" s="172"/>
      <c r="U874" s="171"/>
      <c r="V874" s="172"/>
      <c r="W874" s="171"/>
      <c r="X874" s="172"/>
      <c r="Y874" s="171"/>
      <c r="Z874" s="172"/>
      <c r="AA874" s="171"/>
      <c r="AB874" s="172"/>
      <c r="AC874" s="171"/>
      <c r="AD874" s="172"/>
      <c r="AE874" s="156"/>
      <c r="AF874" s="170"/>
      <c r="AG874" s="172"/>
      <c r="AH874" s="172"/>
      <c r="AI874" s="172"/>
      <c r="AJ874" s="172"/>
      <c r="AK874" s="172"/>
      <c r="AL874" s="172"/>
      <c r="AM874" s="172"/>
      <c r="AN874" s="172"/>
      <c r="AO874" s="172"/>
      <c r="AP874" s="172"/>
      <c r="AQ874" s="172"/>
      <c r="AR874" s="172"/>
      <c r="AS874" s="172"/>
    </row>
    <row r="875" ht="15.75" customHeight="1">
      <c r="A875" s="156"/>
      <c r="B875" s="156"/>
      <c r="C875" s="170"/>
      <c r="D875" s="170"/>
      <c r="E875" s="171"/>
      <c r="F875" s="172"/>
      <c r="G875" s="171"/>
      <c r="H875" s="172"/>
      <c r="I875" s="171"/>
      <c r="J875" s="172"/>
      <c r="K875" s="171"/>
      <c r="L875" s="172"/>
      <c r="M875" s="171"/>
      <c r="N875" s="172"/>
      <c r="O875" s="171"/>
      <c r="P875" s="172"/>
      <c r="Q875" s="171"/>
      <c r="R875" s="172"/>
      <c r="S875" s="171"/>
      <c r="T875" s="172"/>
      <c r="U875" s="171"/>
      <c r="V875" s="172"/>
      <c r="W875" s="171"/>
      <c r="X875" s="172"/>
      <c r="Y875" s="171"/>
      <c r="Z875" s="172"/>
      <c r="AA875" s="171"/>
      <c r="AB875" s="172"/>
      <c r="AC875" s="171"/>
      <c r="AD875" s="172"/>
      <c r="AE875" s="156"/>
      <c r="AF875" s="170"/>
      <c r="AG875" s="172"/>
      <c r="AH875" s="172"/>
      <c r="AI875" s="172"/>
      <c r="AJ875" s="172"/>
      <c r="AK875" s="172"/>
      <c r="AL875" s="172"/>
      <c r="AM875" s="172"/>
      <c r="AN875" s="172"/>
      <c r="AO875" s="172"/>
      <c r="AP875" s="172"/>
      <c r="AQ875" s="172"/>
      <c r="AR875" s="172"/>
      <c r="AS875" s="172"/>
    </row>
    <row r="876" ht="15.75" customHeight="1">
      <c r="A876" s="156"/>
      <c r="B876" s="156"/>
      <c r="C876" s="170"/>
      <c r="D876" s="170"/>
      <c r="E876" s="171"/>
      <c r="F876" s="172"/>
      <c r="G876" s="171"/>
      <c r="H876" s="172"/>
      <c r="I876" s="171"/>
      <c r="J876" s="172"/>
      <c r="K876" s="171"/>
      <c r="L876" s="172"/>
      <c r="M876" s="171"/>
      <c r="N876" s="172"/>
      <c r="O876" s="171"/>
      <c r="P876" s="172"/>
      <c r="Q876" s="171"/>
      <c r="R876" s="172"/>
      <c r="S876" s="171"/>
      <c r="T876" s="172"/>
      <c r="U876" s="171"/>
      <c r="V876" s="172"/>
      <c r="W876" s="171"/>
      <c r="X876" s="172"/>
      <c r="Y876" s="171"/>
      <c r="Z876" s="172"/>
      <c r="AA876" s="171"/>
      <c r="AB876" s="172"/>
      <c r="AC876" s="171"/>
      <c r="AD876" s="172"/>
      <c r="AE876" s="156"/>
      <c r="AF876" s="170"/>
      <c r="AG876" s="172"/>
      <c r="AH876" s="172"/>
      <c r="AI876" s="172"/>
      <c r="AJ876" s="172"/>
      <c r="AK876" s="172"/>
      <c r="AL876" s="172"/>
      <c r="AM876" s="172"/>
      <c r="AN876" s="172"/>
      <c r="AO876" s="172"/>
      <c r="AP876" s="172"/>
      <c r="AQ876" s="172"/>
      <c r="AR876" s="172"/>
      <c r="AS876" s="172"/>
    </row>
    <row r="877" ht="15.75" customHeight="1">
      <c r="A877" s="156"/>
      <c r="B877" s="156"/>
      <c r="C877" s="170"/>
      <c r="D877" s="170"/>
      <c r="E877" s="171"/>
      <c r="F877" s="172"/>
      <c r="G877" s="171"/>
      <c r="H877" s="172"/>
      <c r="I877" s="171"/>
      <c r="J877" s="172"/>
      <c r="K877" s="171"/>
      <c r="L877" s="172"/>
      <c r="M877" s="171"/>
      <c r="N877" s="172"/>
      <c r="O877" s="171"/>
      <c r="P877" s="172"/>
      <c r="Q877" s="171"/>
      <c r="R877" s="172"/>
      <c r="S877" s="171"/>
      <c r="T877" s="172"/>
      <c r="U877" s="171"/>
      <c r="V877" s="172"/>
      <c r="W877" s="171"/>
      <c r="X877" s="172"/>
      <c r="Y877" s="171"/>
      <c r="Z877" s="172"/>
      <c r="AA877" s="171"/>
      <c r="AB877" s="172"/>
      <c r="AC877" s="171"/>
      <c r="AD877" s="172"/>
      <c r="AE877" s="156"/>
      <c r="AF877" s="170"/>
      <c r="AG877" s="172"/>
      <c r="AH877" s="172"/>
      <c r="AI877" s="172"/>
      <c r="AJ877" s="172"/>
      <c r="AK877" s="172"/>
      <c r="AL877" s="172"/>
      <c r="AM877" s="172"/>
      <c r="AN877" s="172"/>
      <c r="AO877" s="172"/>
      <c r="AP877" s="172"/>
      <c r="AQ877" s="172"/>
      <c r="AR877" s="172"/>
      <c r="AS877" s="172"/>
    </row>
    <row r="878" ht="15.75" customHeight="1">
      <c r="A878" s="156"/>
      <c r="B878" s="156"/>
      <c r="C878" s="170"/>
      <c r="D878" s="170"/>
      <c r="E878" s="171"/>
      <c r="F878" s="172"/>
      <c r="G878" s="171"/>
      <c r="H878" s="172"/>
      <c r="I878" s="171"/>
      <c r="J878" s="172"/>
      <c r="K878" s="171"/>
      <c r="L878" s="172"/>
      <c r="M878" s="171"/>
      <c r="N878" s="172"/>
      <c r="O878" s="171"/>
      <c r="P878" s="172"/>
      <c r="Q878" s="171"/>
      <c r="R878" s="172"/>
      <c r="S878" s="171"/>
      <c r="T878" s="172"/>
      <c r="U878" s="171"/>
      <c r="V878" s="172"/>
      <c r="W878" s="171"/>
      <c r="X878" s="172"/>
      <c r="Y878" s="171"/>
      <c r="Z878" s="172"/>
      <c r="AA878" s="171"/>
      <c r="AB878" s="172"/>
      <c r="AC878" s="171"/>
      <c r="AD878" s="172"/>
      <c r="AE878" s="156"/>
      <c r="AF878" s="170"/>
      <c r="AG878" s="172"/>
      <c r="AH878" s="172"/>
      <c r="AI878" s="172"/>
      <c r="AJ878" s="172"/>
      <c r="AK878" s="172"/>
      <c r="AL878" s="172"/>
      <c r="AM878" s="172"/>
      <c r="AN878" s="172"/>
      <c r="AO878" s="172"/>
      <c r="AP878" s="172"/>
      <c r="AQ878" s="172"/>
      <c r="AR878" s="172"/>
      <c r="AS878" s="172"/>
    </row>
    <row r="879" ht="15.75" customHeight="1">
      <c r="A879" s="156"/>
      <c r="B879" s="156"/>
      <c r="C879" s="170"/>
      <c r="D879" s="170"/>
      <c r="E879" s="171"/>
      <c r="F879" s="172"/>
      <c r="G879" s="171"/>
      <c r="H879" s="172"/>
      <c r="I879" s="171"/>
      <c r="J879" s="172"/>
      <c r="K879" s="171"/>
      <c r="L879" s="172"/>
      <c r="M879" s="171"/>
      <c r="N879" s="172"/>
      <c r="O879" s="171"/>
      <c r="P879" s="172"/>
      <c r="Q879" s="171"/>
      <c r="R879" s="172"/>
      <c r="S879" s="171"/>
      <c r="T879" s="172"/>
      <c r="U879" s="171"/>
      <c r="V879" s="172"/>
      <c r="W879" s="171"/>
      <c r="X879" s="172"/>
      <c r="Y879" s="171"/>
      <c r="Z879" s="172"/>
      <c r="AA879" s="171"/>
      <c r="AB879" s="172"/>
      <c r="AC879" s="171"/>
      <c r="AD879" s="172"/>
      <c r="AE879" s="156"/>
      <c r="AF879" s="170"/>
      <c r="AG879" s="172"/>
      <c r="AH879" s="172"/>
      <c r="AI879" s="172"/>
      <c r="AJ879" s="172"/>
      <c r="AK879" s="172"/>
      <c r="AL879" s="172"/>
      <c r="AM879" s="172"/>
      <c r="AN879" s="172"/>
      <c r="AO879" s="172"/>
      <c r="AP879" s="172"/>
      <c r="AQ879" s="172"/>
      <c r="AR879" s="172"/>
      <c r="AS879" s="172"/>
    </row>
    <row r="880" ht="15.75" customHeight="1">
      <c r="A880" s="156"/>
      <c r="B880" s="156"/>
      <c r="C880" s="170"/>
      <c r="D880" s="170"/>
      <c r="E880" s="171"/>
      <c r="F880" s="172"/>
      <c r="G880" s="171"/>
      <c r="H880" s="172"/>
      <c r="I880" s="171"/>
      <c r="J880" s="172"/>
      <c r="K880" s="171"/>
      <c r="L880" s="172"/>
      <c r="M880" s="171"/>
      <c r="N880" s="172"/>
      <c r="O880" s="171"/>
      <c r="P880" s="172"/>
      <c r="Q880" s="171"/>
      <c r="R880" s="172"/>
      <c r="S880" s="171"/>
      <c r="T880" s="172"/>
      <c r="U880" s="171"/>
      <c r="V880" s="172"/>
      <c r="W880" s="171"/>
      <c r="X880" s="172"/>
      <c r="Y880" s="171"/>
      <c r="Z880" s="172"/>
      <c r="AA880" s="171"/>
      <c r="AB880" s="172"/>
      <c r="AC880" s="171"/>
      <c r="AD880" s="172"/>
      <c r="AE880" s="156"/>
      <c r="AF880" s="170"/>
      <c r="AG880" s="172"/>
      <c r="AH880" s="172"/>
      <c r="AI880" s="172"/>
      <c r="AJ880" s="172"/>
      <c r="AK880" s="172"/>
      <c r="AL880" s="172"/>
      <c r="AM880" s="172"/>
      <c r="AN880" s="172"/>
      <c r="AO880" s="172"/>
      <c r="AP880" s="172"/>
      <c r="AQ880" s="172"/>
      <c r="AR880" s="172"/>
      <c r="AS880" s="172"/>
    </row>
    <row r="881" ht="15.75" customHeight="1">
      <c r="A881" s="156"/>
      <c r="B881" s="156"/>
      <c r="C881" s="170"/>
      <c r="D881" s="170"/>
      <c r="E881" s="171"/>
      <c r="F881" s="172"/>
      <c r="G881" s="171"/>
      <c r="H881" s="172"/>
      <c r="I881" s="171"/>
      <c r="J881" s="172"/>
      <c r="K881" s="171"/>
      <c r="L881" s="172"/>
      <c r="M881" s="171"/>
      <c r="N881" s="172"/>
      <c r="O881" s="171"/>
      <c r="P881" s="172"/>
      <c r="Q881" s="171"/>
      <c r="R881" s="172"/>
      <c r="S881" s="171"/>
      <c r="T881" s="172"/>
      <c r="U881" s="171"/>
      <c r="V881" s="172"/>
      <c r="W881" s="171"/>
      <c r="X881" s="172"/>
      <c r="Y881" s="171"/>
      <c r="Z881" s="172"/>
      <c r="AA881" s="171"/>
      <c r="AB881" s="172"/>
      <c r="AC881" s="171"/>
      <c r="AD881" s="172"/>
      <c r="AE881" s="156"/>
      <c r="AF881" s="170"/>
      <c r="AG881" s="172"/>
      <c r="AH881" s="172"/>
      <c r="AI881" s="172"/>
      <c r="AJ881" s="172"/>
      <c r="AK881" s="172"/>
      <c r="AL881" s="172"/>
      <c r="AM881" s="172"/>
      <c r="AN881" s="172"/>
      <c r="AO881" s="172"/>
      <c r="AP881" s="172"/>
      <c r="AQ881" s="172"/>
      <c r="AR881" s="172"/>
      <c r="AS881" s="172"/>
    </row>
    <row r="882" ht="15.75" customHeight="1">
      <c r="A882" s="156"/>
      <c r="B882" s="156"/>
      <c r="C882" s="170"/>
      <c r="D882" s="170"/>
      <c r="E882" s="171"/>
      <c r="F882" s="172"/>
      <c r="G882" s="171"/>
      <c r="H882" s="172"/>
      <c r="I882" s="171"/>
      <c r="J882" s="172"/>
      <c r="K882" s="171"/>
      <c r="L882" s="172"/>
      <c r="M882" s="171"/>
      <c r="N882" s="172"/>
      <c r="O882" s="171"/>
      <c r="P882" s="172"/>
      <c r="Q882" s="171"/>
      <c r="R882" s="172"/>
      <c r="S882" s="171"/>
      <c r="T882" s="172"/>
      <c r="U882" s="171"/>
      <c r="V882" s="172"/>
      <c r="W882" s="171"/>
      <c r="X882" s="172"/>
      <c r="Y882" s="171"/>
      <c r="Z882" s="172"/>
      <c r="AA882" s="171"/>
      <c r="AB882" s="172"/>
      <c r="AC882" s="171"/>
      <c r="AD882" s="172"/>
      <c r="AE882" s="156"/>
      <c r="AF882" s="170"/>
      <c r="AG882" s="172"/>
      <c r="AH882" s="172"/>
      <c r="AI882" s="172"/>
      <c r="AJ882" s="172"/>
      <c r="AK882" s="172"/>
      <c r="AL882" s="172"/>
      <c r="AM882" s="172"/>
      <c r="AN882" s="172"/>
      <c r="AO882" s="172"/>
      <c r="AP882" s="172"/>
      <c r="AQ882" s="172"/>
      <c r="AR882" s="172"/>
      <c r="AS882" s="172"/>
    </row>
    <row r="883" ht="15.75" customHeight="1">
      <c r="A883" s="156"/>
      <c r="B883" s="156"/>
      <c r="C883" s="170"/>
      <c r="D883" s="170"/>
      <c r="E883" s="171"/>
      <c r="F883" s="172"/>
      <c r="G883" s="171"/>
      <c r="H883" s="172"/>
      <c r="I883" s="171"/>
      <c r="J883" s="172"/>
      <c r="K883" s="171"/>
      <c r="L883" s="172"/>
      <c r="M883" s="171"/>
      <c r="N883" s="172"/>
      <c r="O883" s="171"/>
      <c r="P883" s="172"/>
      <c r="Q883" s="171"/>
      <c r="R883" s="172"/>
      <c r="S883" s="171"/>
      <c r="T883" s="172"/>
      <c r="U883" s="171"/>
      <c r="V883" s="172"/>
      <c r="W883" s="171"/>
      <c r="X883" s="172"/>
      <c r="Y883" s="171"/>
      <c r="Z883" s="172"/>
      <c r="AA883" s="171"/>
      <c r="AB883" s="172"/>
      <c r="AC883" s="171"/>
      <c r="AD883" s="172"/>
      <c r="AE883" s="156"/>
      <c r="AF883" s="170"/>
      <c r="AG883" s="172"/>
      <c r="AH883" s="172"/>
      <c r="AI883" s="172"/>
      <c r="AJ883" s="172"/>
      <c r="AK883" s="172"/>
      <c r="AL883" s="172"/>
      <c r="AM883" s="172"/>
      <c r="AN883" s="172"/>
      <c r="AO883" s="172"/>
      <c r="AP883" s="172"/>
      <c r="AQ883" s="172"/>
      <c r="AR883" s="172"/>
      <c r="AS883" s="172"/>
    </row>
    <row r="884" ht="15.75" customHeight="1">
      <c r="A884" s="156"/>
      <c r="B884" s="156"/>
      <c r="C884" s="170"/>
      <c r="D884" s="170"/>
      <c r="E884" s="171"/>
      <c r="F884" s="172"/>
      <c r="G884" s="171"/>
      <c r="H884" s="172"/>
      <c r="I884" s="171"/>
      <c r="J884" s="172"/>
      <c r="K884" s="171"/>
      <c r="L884" s="172"/>
      <c r="M884" s="171"/>
      <c r="N884" s="172"/>
      <c r="O884" s="171"/>
      <c r="P884" s="172"/>
      <c r="Q884" s="171"/>
      <c r="R884" s="172"/>
      <c r="S884" s="171"/>
      <c r="T884" s="172"/>
      <c r="U884" s="171"/>
      <c r="V884" s="172"/>
      <c r="W884" s="171"/>
      <c r="X884" s="172"/>
      <c r="Y884" s="171"/>
      <c r="Z884" s="172"/>
      <c r="AA884" s="171"/>
      <c r="AB884" s="172"/>
      <c r="AC884" s="171"/>
      <c r="AD884" s="172"/>
      <c r="AE884" s="156"/>
      <c r="AF884" s="170"/>
      <c r="AG884" s="172"/>
      <c r="AH884" s="172"/>
      <c r="AI884" s="172"/>
      <c r="AJ884" s="172"/>
      <c r="AK884" s="172"/>
      <c r="AL884" s="172"/>
      <c r="AM884" s="172"/>
      <c r="AN884" s="172"/>
      <c r="AO884" s="172"/>
      <c r="AP884" s="172"/>
      <c r="AQ884" s="172"/>
      <c r="AR884" s="172"/>
      <c r="AS884" s="172"/>
    </row>
    <row r="885" ht="15.75" customHeight="1">
      <c r="A885" s="156"/>
      <c r="B885" s="156"/>
      <c r="C885" s="170"/>
      <c r="D885" s="170"/>
      <c r="E885" s="171"/>
      <c r="F885" s="172"/>
      <c r="G885" s="171"/>
      <c r="H885" s="172"/>
      <c r="I885" s="171"/>
      <c r="J885" s="172"/>
      <c r="K885" s="171"/>
      <c r="L885" s="172"/>
      <c r="M885" s="171"/>
      <c r="N885" s="172"/>
      <c r="O885" s="171"/>
      <c r="P885" s="172"/>
      <c r="Q885" s="171"/>
      <c r="R885" s="172"/>
      <c r="S885" s="171"/>
      <c r="T885" s="172"/>
      <c r="U885" s="171"/>
      <c r="V885" s="172"/>
      <c r="W885" s="171"/>
      <c r="X885" s="172"/>
      <c r="Y885" s="171"/>
      <c r="Z885" s="172"/>
      <c r="AA885" s="171"/>
      <c r="AB885" s="172"/>
      <c r="AC885" s="171"/>
      <c r="AD885" s="172"/>
      <c r="AE885" s="156"/>
      <c r="AF885" s="170"/>
      <c r="AG885" s="172"/>
      <c r="AH885" s="172"/>
      <c r="AI885" s="172"/>
      <c r="AJ885" s="172"/>
      <c r="AK885" s="172"/>
      <c r="AL885" s="172"/>
      <c r="AM885" s="172"/>
      <c r="AN885" s="172"/>
      <c r="AO885" s="172"/>
      <c r="AP885" s="172"/>
      <c r="AQ885" s="172"/>
      <c r="AR885" s="172"/>
      <c r="AS885" s="172"/>
    </row>
    <row r="886" ht="15.75" customHeight="1">
      <c r="A886" s="156"/>
      <c r="B886" s="156"/>
      <c r="C886" s="170"/>
      <c r="D886" s="170"/>
      <c r="E886" s="171"/>
      <c r="F886" s="172"/>
      <c r="G886" s="171"/>
      <c r="H886" s="172"/>
      <c r="I886" s="171"/>
      <c r="J886" s="172"/>
      <c r="K886" s="171"/>
      <c r="L886" s="172"/>
      <c r="M886" s="171"/>
      <c r="N886" s="172"/>
      <c r="O886" s="171"/>
      <c r="P886" s="172"/>
      <c r="Q886" s="171"/>
      <c r="R886" s="172"/>
      <c r="S886" s="171"/>
      <c r="T886" s="172"/>
      <c r="U886" s="171"/>
      <c r="V886" s="172"/>
      <c r="W886" s="171"/>
      <c r="X886" s="172"/>
      <c r="Y886" s="171"/>
      <c r="Z886" s="172"/>
      <c r="AA886" s="171"/>
      <c r="AB886" s="172"/>
      <c r="AC886" s="171"/>
      <c r="AD886" s="172"/>
      <c r="AE886" s="156"/>
      <c r="AF886" s="170"/>
      <c r="AG886" s="172"/>
      <c r="AH886" s="172"/>
      <c r="AI886" s="172"/>
      <c r="AJ886" s="172"/>
      <c r="AK886" s="172"/>
      <c r="AL886" s="172"/>
      <c r="AM886" s="172"/>
      <c r="AN886" s="172"/>
      <c r="AO886" s="172"/>
      <c r="AP886" s="172"/>
      <c r="AQ886" s="172"/>
      <c r="AR886" s="172"/>
      <c r="AS886" s="172"/>
    </row>
    <row r="887" ht="15.75" customHeight="1">
      <c r="A887" s="156"/>
      <c r="B887" s="156"/>
      <c r="C887" s="170"/>
      <c r="D887" s="170"/>
      <c r="E887" s="171"/>
      <c r="F887" s="172"/>
      <c r="G887" s="171"/>
      <c r="H887" s="172"/>
      <c r="I887" s="171"/>
      <c r="J887" s="172"/>
      <c r="K887" s="171"/>
      <c r="L887" s="172"/>
      <c r="M887" s="171"/>
      <c r="N887" s="172"/>
      <c r="O887" s="171"/>
      <c r="P887" s="172"/>
      <c r="Q887" s="171"/>
      <c r="R887" s="172"/>
      <c r="S887" s="171"/>
      <c r="T887" s="172"/>
      <c r="U887" s="171"/>
      <c r="V887" s="172"/>
      <c r="W887" s="171"/>
      <c r="X887" s="172"/>
      <c r="Y887" s="171"/>
      <c r="Z887" s="172"/>
      <c r="AA887" s="171"/>
      <c r="AB887" s="172"/>
      <c r="AC887" s="171"/>
      <c r="AD887" s="172"/>
      <c r="AE887" s="156"/>
      <c r="AF887" s="170"/>
      <c r="AG887" s="172"/>
      <c r="AH887" s="172"/>
      <c r="AI887" s="172"/>
      <c r="AJ887" s="172"/>
      <c r="AK887" s="172"/>
      <c r="AL887" s="172"/>
      <c r="AM887" s="172"/>
      <c r="AN887" s="172"/>
      <c r="AO887" s="172"/>
      <c r="AP887" s="172"/>
      <c r="AQ887" s="172"/>
      <c r="AR887" s="172"/>
      <c r="AS887" s="172"/>
    </row>
    <row r="888" ht="15.75" customHeight="1">
      <c r="A888" s="156"/>
      <c r="B888" s="156"/>
      <c r="C888" s="170"/>
      <c r="D888" s="170"/>
      <c r="E888" s="171"/>
      <c r="F888" s="172"/>
      <c r="G888" s="171"/>
      <c r="H888" s="172"/>
      <c r="I888" s="171"/>
      <c r="J888" s="172"/>
      <c r="K888" s="171"/>
      <c r="L888" s="172"/>
      <c r="M888" s="171"/>
      <c r="N888" s="172"/>
      <c r="O888" s="171"/>
      <c r="P888" s="172"/>
      <c r="Q888" s="171"/>
      <c r="R888" s="172"/>
      <c r="S888" s="171"/>
      <c r="T888" s="172"/>
      <c r="U888" s="171"/>
      <c r="V888" s="172"/>
      <c r="W888" s="171"/>
      <c r="X888" s="172"/>
      <c r="Y888" s="171"/>
      <c r="Z888" s="172"/>
      <c r="AA888" s="171"/>
      <c r="AB888" s="172"/>
      <c r="AC888" s="171"/>
      <c r="AD888" s="172"/>
      <c r="AE888" s="156"/>
      <c r="AF888" s="170"/>
      <c r="AG888" s="172"/>
      <c r="AH888" s="172"/>
      <c r="AI888" s="172"/>
      <c r="AJ888" s="172"/>
      <c r="AK888" s="172"/>
      <c r="AL888" s="172"/>
      <c r="AM888" s="172"/>
      <c r="AN888" s="172"/>
      <c r="AO888" s="172"/>
      <c r="AP888" s="172"/>
      <c r="AQ888" s="172"/>
      <c r="AR888" s="172"/>
      <c r="AS888" s="172"/>
    </row>
    <row r="889" ht="15.75" customHeight="1">
      <c r="A889" s="156"/>
      <c r="B889" s="156"/>
      <c r="C889" s="170"/>
      <c r="D889" s="170"/>
      <c r="E889" s="171"/>
      <c r="F889" s="172"/>
      <c r="G889" s="171"/>
      <c r="H889" s="172"/>
      <c r="I889" s="171"/>
      <c r="J889" s="172"/>
      <c r="K889" s="171"/>
      <c r="L889" s="172"/>
      <c r="M889" s="171"/>
      <c r="N889" s="172"/>
      <c r="O889" s="171"/>
      <c r="P889" s="172"/>
      <c r="Q889" s="171"/>
      <c r="R889" s="172"/>
      <c r="S889" s="171"/>
      <c r="T889" s="172"/>
      <c r="U889" s="171"/>
      <c r="V889" s="172"/>
      <c r="W889" s="171"/>
      <c r="X889" s="172"/>
      <c r="Y889" s="171"/>
      <c r="Z889" s="172"/>
      <c r="AA889" s="171"/>
      <c r="AB889" s="172"/>
      <c r="AC889" s="171"/>
      <c r="AD889" s="172"/>
      <c r="AE889" s="156"/>
      <c r="AF889" s="170"/>
      <c r="AG889" s="172"/>
      <c r="AH889" s="172"/>
      <c r="AI889" s="172"/>
      <c r="AJ889" s="172"/>
      <c r="AK889" s="172"/>
      <c r="AL889" s="172"/>
      <c r="AM889" s="172"/>
      <c r="AN889" s="172"/>
      <c r="AO889" s="172"/>
      <c r="AP889" s="172"/>
      <c r="AQ889" s="172"/>
      <c r="AR889" s="172"/>
      <c r="AS889" s="172"/>
    </row>
    <row r="890" ht="15.75" customHeight="1">
      <c r="A890" s="156"/>
      <c r="B890" s="156"/>
      <c r="C890" s="170"/>
      <c r="D890" s="170"/>
      <c r="E890" s="171"/>
      <c r="F890" s="172"/>
      <c r="G890" s="171"/>
      <c r="H890" s="172"/>
      <c r="I890" s="171"/>
      <c r="J890" s="172"/>
      <c r="K890" s="171"/>
      <c r="L890" s="172"/>
      <c r="M890" s="171"/>
      <c r="N890" s="172"/>
      <c r="O890" s="171"/>
      <c r="P890" s="172"/>
      <c r="Q890" s="171"/>
      <c r="R890" s="172"/>
      <c r="S890" s="171"/>
      <c r="T890" s="172"/>
      <c r="U890" s="171"/>
      <c r="V890" s="172"/>
      <c r="W890" s="171"/>
      <c r="X890" s="172"/>
      <c r="Y890" s="171"/>
      <c r="Z890" s="172"/>
      <c r="AA890" s="171"/>
      <c r="AB890" s="172"/>
      <c r="AC890" s="171"/>
      <c r="AD890" s="172"/>
      <c r="AE890" s="156"/>
      <c r="AF890" s="170"/>
      <c r="AG890" s="172"/>
      <c r="AH890" s="172"/>
      <c r="AI890" s="172"/>
      <c r="AJ890" s="172"/>
      <c r="AK890" s="172"/>
      <c r="AL890" s="172"/>
      <c r="AM890" s="172"/>
      <c r="AN890" s="172"/>
      <c r="AO890" s="172"/>
      <c r="AP890" s="172"/>
      <c r="AQ890" s="172"/>
      <c r="AR890" s="172"/>
      <c r="AS890" s="172"/>
    </row>
    <row r="891" ht="15.75" customHeight="1">
      <c r="A891" s="156"/>
      <c r="B891" s="156"/>
      <c r="C891" s="170"/>
      <c r="D891" s="170"/>
      <c r="E891" s="171"/>
      <c r="F891" s="172"/>
      <c r="G891" s="171"/>
      <c r="H891" s="172"/>
      <c r="I891" s="171"/>
      <c r="J891" s="172"/>
      <c r="K891" s="171"/>
      <c r="L891" s="172"/>
      <c r="M891" s="171"/>
      <c r="N891" s="172"/>
      <c r="O891" s="171"/>
      <c r="P891" s="172"/>
      <c r="Q891" s="171"/>
      <c r="R891" s="172"/>
      <c r="S891" s="171"/>
      <c r="T891" s="172"/>
      <c r="U891" s="171"/>
      <c r="V891" s="172"/>
      <c r="W891" s="171"/>
      <c r="X891" s="172"/>
      <c r="Y891" s="171"/>
      <c r="Z891" s="172"/>
      <c r="AA891" s="171"/>
      <c r="AB891" s="172"/>
      <c r="AC891" s="171"/>
      <c r="AD891" s="172"/>
      <c r="AE891" s="156"/>
      <c r="AF891" s="170"/>
      <c r="AG891" s="172"/>
      <c r="AH891" s="172"/>
      <c r="AI891" s="172"/>
      <c r="AJ891" s="172"/>
      <c r="AK891" s="172"/>
      <c r="AL891" s="172"/>
      <c r="AM891" s="172"/>
      <c r="AN891" s="172"/>
      <c r="AO891" s="172"/>
      <c r="AP891" s="172"/>
      <c r="AQ891" s="172"/>
      <c r="AR891" s="172"/>
      <c r="AS891" s="172"/>
    </row>
    <row r="892" ht="15.75" customHeight="1">
      <c r="A892" s="156"/>
      <c r="B892" s="156"/>
      <c r="C892" s="170"/>
      <c r="D892" s="170"/>
      <c r="E892" s="171"/>
      <c r="F892" s="172"/>
      <c r="G892" s="171"/>
      <c r="H892" s="172"/>
      <c r="I892" s="171"/>
      <c r="J892" s="172"/>
      <c r="K892" s="171"/>
      <c r="L892" s="172"/>
      <c r="M892" s="171"/>
      <c r="N892" s="172"/>
      <c r="O892" s="171"/>
      <c r="P892" s="172"/>
      <c r="Q892" s="171"/>
      <c r="R892" s="172"/>
      <c r="S892" s="171"/>
      <c r="T892" s="172"/>
      <c r="U892" s="171"/>
      <c r="V892" s="172"/>
      <c r="W892" s="171"/>
      <c r="X892" s="172"/>
      <c r="Y892" s="171"/>
      <c r="Z892" s="172"/>
      <c r="AA892" s="171"/>
      <c r="AB892" s="172"/>
      <c r="AC892" s="171"/>
      <c r="AD892" s="172"/>
      <c r="AE892" s="156"/>
      <c r="AF892" s="170"/>
      <c r="AG892" s="172"/>
      <c r="AH892" s="172"/>
      <c r="AI892" s="172"/>
      <c r="AJ892" s="172"/>
      <c r="AK892" s="172"/>
      <c r="AL892" s="172"/>
      <c r="AM892" s="172"/>
      <c r="AN892" s="172"/>
      <c r="AO892" s="172"/>
      <c r="AP892" s="172"/>
      <c r="AQ892" s="172"/>
      <c r="AR892" s="172"/>
      <c r="AS892" s="172"/>
    </row>
    <row r="893" ht="15.75" customHeight="1">
      <c r="A893" s="156"/>
      <c r="B893" s="156"/>
      <c r="C893" s="170"/>
      <c r="D893" s="170"/>
      <c r="E893" s="171"/>
      <c r="F893" s="172"/>
      <c r="G893" s="171"/>
      <c r="H893" s="172"/>
      <c r="I893" s="171"/>
      <c r="J893" s="172"/>
      <c r="K893" s="171"/>
      <c r="L893" s="172"/>
      <c r="M893" s="171"/>
      <c r="N893" s="172"/>
      <c r="O893" s="171"/>
      <c r="P893" s="172"/>
      <c r="Q893" s="171"/>
      <c r="R893" s="172"/>
      <c r="S893" s="171"/>
      <c r="T893" s="172"/>
      <c r="U893" s="171"/>
      <c r="V893" s="172"/>
      <c r="W893" s="171"/>
      <c r="X893" s="172"/>
      <c r="Y893" s="171"/>
      <c r="Z893" s="172"/>
      <c r="AA893" s="171"/>
      <c r="AB893" s="172"/>
      <c r="AC893" s="171"/>
      <c r="AD893" s="172"/>
      <c r="AE893" s="156"/>
      <c r="AF893" s="170"/>
      <c r="AG893" s="172"/>
      <c r="AH893" s="172"/>
      <c r="AI893" s="172"/>
      <c r="AJ893" s="172"/>
      <c r="AK893" s="172"/>
      <c r="AL893" s="172"/>
      <c r="AM893" s="172"/>
      <c r="AN893" s="172"/>
      <c r="AO893" s="172"/>
      <c r="AP893" s="172"/>
      <c r="AQ893" s="172"/>
      <c r="AR893" s="172"/>
      <c r="AS893" s="172"/>
    </row>
    <row r="894" ht="15.75" customHeight="1">
      <c r="A894" s="156"/>
      <c r="B894" s="156"/>
      <c r="C894" s="170"/>
      <c r="D894" s="170"/>
      <c r="E894" s="171"/>
      <c r="F894" s="172"/>
      <c r="G894" s="171"/>
      <c r="H894" s="172"/>
      <c r="I894" s="171"/>
      <c r="J894" s="172"/>
      <c r="K894" s="171"/>
      <c r="L894" s="172"/>
      <c r="M894" s="171"/>
      <c r="N894" s="172"/>
      <c r="O894" s="171"/>
      <c r="P894" s="172"/>
      <c r="Q894" s="171"/>
      <c r="R894" s="172"/>
      <c r="S894" s="171"/>
      <c r="T894" s="172"/>
      <c r="U894" s="171"/>
      <c r="V894" s="172"/>
      <c r="W894" s="171"/>
      <c r="X894" s="172"/>
      <c r="Y894" s="171"/>
      <c r="Z894" s="172"/>
      <c r="AA894" s="171"/>
      <c r="AB894" s="172"/>
      <c r="AC894" s="171"/>
      <c r="AD894" s="172"/>
      <c r="AE894" s="156"/>
      <c r="AF894" s="170"/>
      <c r="AG894" s="172"/>
      <c r="AH894" s="172"/>
      <c r="AI894" s="172"/>
      <c r="AJ894" s="172"/>
      <c r="AK894" s="172"/>
      <c r="AL894" s="172"/>
      <c r="AM894" s="172"/>
      <c r="AN894" s="172"/>
      <c r="AO894" s="172"/>
      <c r="AP894" s="172"/>
      <c r="AQ894" s="172"/>
      <c r="AR894" s="172"/>
      <c r="AS894" s="172"/>
    </row>
    <row r="895" ht="15.75" customHeight="1">
      <c r="A895" s="156"/>
      <c r="B895" s="156"/>
      <c r="C895" s="170"/>
      <c r="D895" s="170"/>
      <c r="E895" s="171"/>
      <c r="F895" s="172"/>
      <c r="G895" s="171"/>
      <c r="H895" s="172"/>
      <c r="I895" s="171"/>
      <c r="J895" s="172"/>
      <c r="K895" s="171"/>
      <c r="L895" s="172"/>
      <c r="M895" s="171"/>
      <c r="N895" s="172"/>
      <c r="O895" s="171"/>
      <c r="P895" s="172"/>
      <c r="Q895" s="171"/>
      <c r="R895" s="172"/>
      <c r="S895" s="171"/>
      <c r="T895" s="172"/>
      <c r="U895" s="171"/>
      <c r="V895" s="172"/>
      <c r="W895" s="171"/>
      <c r="X895" s="172"/>
      <c r="Y895" s="171"/>
      <c r="Z895" s="172"/>
      <c r="AA895" s="171"/>
      <c r="AB895" s="172"/>
      <c r="AC895" s="171"/>
      <c r="AD895" s="172"/>
      <c r="AE895" s="156"/>
      <c r="AF895" s="170"/>
      <c r="AG895" s="172"/>
      <c r="AH895" s="172"/>
      <c r="AI895" s="172"/>
      <c r="AJ895" s="172"/>
      <c r="AK895" s="172"/>
      <c r="AL895" s="172"/>
      <c r="AM895" s="172"/>
      <c r="AN895" s="172"/>
      <c r="AO895" s="172"/>
      <c r="AP895" s="172"/>
      <c r="AQ895" s="172"/>
      <c r="AR895" s="172"/>
      <c r="AS895" s="172"/>
    </row>
    <row r="896" ht="15.75" customHeight="1">
      <c r="A896" s="156"/>
      <c r="B896" s="156"/>
      <c r="C896" s="170"/>
      <c r="D896" s="170"/>
      <c r="E896" s="171"/>
      <c r="F896" s="172"/>
      <c r="G896" s="171"/>
      <c r="H896" s="172"/>
      <c r="I896" s="171"/>
      <c r="J896" s="172"/>
      <c r="K896" s="171"/>
      <c r="L896" s="172"/>
      <c r="M896" s="171"/>
      <c r="N896" s="172"/>
      <c r="O896" s="171"/>
      <c r="P896" s="172"/>
      <c r="Q896" s="171"/>
      <c r="R896" s="172"/>
      <c r="S896" s="171"/>
      <c r="T896" s="172"/>
      <c r="U896" s="171"/>
      <c r="V896" s="172"/>
      <c r="W896" s="171"/>
      <c r="X896" s="172"/>
      <c r="Y896" s="171"/>
      <c r="Z896" s="172"/>
      <c r="AA896" s="171"/>
      <c r="AB896" s="172"/>
      <c r="AC896" s="171"/>
      <c r="AD896" s="172"/>
      <c r="AE896" s="156"/>
      <c r="AF896" s="170"/>
      <c r="AG896" s="172"/>
      <c r="AH896" s="172"/>
      <c r="AI896" s="172"/>
      <c r="AJ896" s="172"/>
      <c r="AK896" s="172"/>
      <c r="AL896" s="172"/>
      <c r="AM896" s="172"/>
      <c r="AN896" s="172"/>
      <c r="AO896" s="172"/>
      <c r="AP896" s="172"/>
      <c r="AQ896" s="172"/>
      <c r="AR896" s="172"/>
      <c r="AS896" s="172"/>
    </row>
    <row r="897" ht="15.75" customHeight="1">
      <c r="A897" s="156"/>
      <c r="B897" s="156"/>
      <c r="C897" s="170"/>
      <c r="D897" s="170"/>
      <c r="E897" s="171"/>
      <c r="F897" s="172"/>
      <c r="G897" s="171"/>
      <c r="H897" s="172"/>
      <c r="I897" s="171"/>
      <c r="J897" s="172"/>
      <c r="K897" s="171"/>
      <c r="L897" s="172"/>
      <c r="M897" s="171"/>
      <c r="N897" s="172"/>
      <c r="O897" s="171"/>
      <c r="P897" s="172"/>
      <c r="Q897" s="171"/>
      <c r="R897" s="172"/>
      <c r="S897" s="171"/>
      <c r="T897" s="172"/>
      <c r="U897" s="171"/>
      <c r="V897" s="172"/>
      <c r="W897" s="171"/>
      <c r="X897" s="172"/>
      <c r="Y897" s="171"/>
      <c r="Z897" s="172"/>
      <c r="AA897" s="171"/>
      <c r="AB897" s="172"/>
      <c r="AC897" s="171"/>
      <c r="AD897" s="172"/>
      <c r="AE897" s="156"/>
      <c r="AF897" s="170"/>
      <c r="AG897" s="172"/>
      <c r="AH897" s="172"/>
      <c r="AI897" s="172"/>
      <c r="AJ897" s="172"/>
      <c r="AK897" s="172"/>
      <c r="AL897" s="172"/>
      <c r="AM897" s="172"/>
      <c r="AN897" s="172"/>
      <c r="AO897" s="172"/>
      <c r="AP897" s="172"/>
      <c r="AQ897" s="172"/>
      <c r="AR897" s="172"/>
      <c r="AS897" s="172"/>
    </row>
    <row r="898" ht="15.75" customHeight="1">
      <c r="A898" s="156"/>
      <c r="B898" s="156"/>
      <c r="C898" s="170"/>
      <c r="D898" s="170"/>
      <c r="E898" s="171"/>
      <c r="F898" s="172"/>
      <c r="G898" s="171"/>
      <c r="H898" s="172"/>
      <c r="I898" s="171"/>
      <c r="J898" s="172"/>
      <c r="K898" s="171"/>
      <c r="L898" s="172"/>
      <c r="M898" s="171"/>
      <c r="N898" s="172"/>
      <c r="O898" s="171"/>
      <c r="P898" s="172"/>
      <c r="Q898" s="171"/>
      <c r="R898" s="172"/>
      <c r="S898" s="171"/>
      <c r="T898" s="172"/>
      <c r="U898" s="171"/>
      <c r="V898" s="172"/>
      <c r="W898" s="171"/>
      <c r="X898" s="172"/>
      <c r="Y898" s="171"/>
      <c r="Z898" s="172"/>
      <c r="AA898" s="171"/>
      <c r="AB898" s="172"/>
      <c r="AC898" s="171"/>
      <c r="AD898" s="172"/>
      <c r="AE898" s="156"/>
      <c r="AF898" s="170"/>
      <c r="AG898" s="172"/>
      <c r="AH898" s="172"/>
      <c r="AI898" s="172"/>
      <c r="AJ898" s="172"/>
      <c r="AK898" s="172"/>
      <c r="AL898" s="172"/>
      <c r="AM898" s="172"/>
      <c r="AN898" s="172"/>
      <c r="AO898" s="172"/>
      <c r="AP898" s="172"/>
      <c r="AQ898" s="172"/>
      <c r="AR898" s="172"/>
      <c r="AS898" s="172"/>
    </row>
    <row r="899" ht="15.75" customHeight="1">
      <c r="A899" s="156"/>
      <c r="B899" s="156"/>
      <c r="C899" s="170"/>
      <c r="D899" s="170"/>
      <c r="E899" s="171"/>
      <c r="F899" s="172"/>
      <c r="G899" s="171"/>
      <c r="H899" s="172"/>
      <c r="I899" s="171"/>
      <c r="J899" s="172"/>
      <c r="K899" s="171"/>
      <c r="L899" s="172"/>
      <c r="M899" s="171"/>
      <c r="N899" s="172"/>
      <c r="O899" s="171"/>
      <c r="P899" s="172"/>
      <c r="Q899" s="171"/>
      <c r="R899" s="172"/>
      <c r="S899" s="171"/>
      <c r="T899" s="172"/>
      <c r="U899" s="171"/>
      <c r="V899" s="172"/>
      <c r="W899" s="171"/>
      <c r="X899" s="172"/>
      <c r="Y899" s="171"/>
      <c r="Z899" s="172"/>
      <c r="AA899" s="171"/>
      <c r="AB899" s="172"/>
      <c r="AC899" s="171"/>
      <c r="AD899" s="172"/>
      <c r="AE899" s="156"/>
      <c r="AF899" s="170"/>
      <c r="AG899" s="172"/>
      <c r="AH899" s="172"/>
      <c r="AI899" s="172"/>
      <c r="AJ899" s="172"/>
      <c r="AK899" s="172"/>
      <c r="AL899" s="172"/>
      <c r="AM899" s="172"/>
      <c r="AN899" s="172"/>
      <c r="AO899" s="172"/>
      <c r="AP899" s="172"/>
      <c r="AQ899" s="172"/>
      <c r="AR899" s="172"/>
      <c r="AS899" s="172"/>
    </row>
    <row r="900" ht="15.75" customHeight="1">
      <c r="A900" s="156"/>
      <c r="B900" s="156"/>
      <c r="C900" s="170"/>
      <c r="D900" s="170"/>
      <c r="E900" s="171"/>
      <c r="F900" s="172"/>
      <c r="G900" s="171"/>
      <c r="H900" s="172"/>
      <c r="I900" s="171"/>
      <c r="J900" s="172"/>
      <c r="K900" s="171"/>
      <c r="L900" s="172"/>
      <c r="M900" s="171"/>
      <c r="N900" s="172"/>
      <c r="O900" s="171"/>
      <c r="P900" s="172"/>
      <c r="Q900" s="171"/>
      <c r="R900" s="172"/>
      <c r="S900" s="171"/>
      <c r="T900" s="172"/>
      <c r="U900" s="171"/>
      <c r="V900" s="172"/>
      <c r="W900" s="171"/>
      <c r="X900" s="172"/>
      <c r="Y900" s="171"/>
      <c r="Z900" s="172"/>
      <c r="AA900" s="171"/>
      <c r="AB900" s="172"/>
      <c r="AC900" s="171"/>
      <c r="AD900" s="172"/>
      <c r="AE900" s="156"/>
      <c r="AF900" s="170"/>
      <c r="AG900" s="172"/>
      <c r="AH900" s="172"/>
      <c r="AI900" s="172"/>
      <c r="AJ900" s="172"/>
      <c r="AK900" s="172"/>
      <c r="AL900" s="172"/>
      <c r="AM900" s="172"/>
      <c r="AN900" s="172"/>
      <c r="AO900" s="172"/>
      <c r="AP900" s="172"/>
      <c r="AQ900" s="172"/>
      <c r="AR900" s="172"/>
      <c r="AS900" s="172"/>
    </row>
    <row r="901" ht="15.75" customHeight="1">
      <c r="A901" s="156"/>
      <c r="B901" s="156"/>
      <c r="C901" s="170"/>
      <c r="D901" s="170"/>
      <c r="E901" s="171"/>
      <c r="F901" s="172"/>
      <c r="G901" s="171"/>
      <c r="H901" s="172"/>
      <c r="I901" s="171"/>
      <c r="J901" s="172"/>
      <c r="K901" s="171"/>
      <c r="L901" s="172"/>
      <c r="M901" s="171"/>
      <c r="N901" s="172"/>
      <c r="O901" s="171"/>
      <c r="P901" s="172"/>
      <c r="Q901" s="171"/>
      <c r="R901" s="172"/>
      <c r="S901" s="171"/>
      <c r="T901" s="172"/>
      <c r="U901" s="171"/>
      <c r="V901" s="172"/>
      <c r="W901" s="171"/>
      <c r="X901" s="172"/>
      <c r="Y901" s="171"/>
      <c r="Z901" s="172"/>
      <c r="AA901" s="171"/>
      <c r="AB901" s="172"/>
      <c r="AC901" s="171"/>
      <c r="AD901" s="172"/>
      <c r="AE901" s="156"/>
      <c r="AF901" s="170"/>
      <c r="AG901" s="172"/>
      <c r="AH901" s="172"/>
      <c r="AI901" s="172"/>
      <c r="AJ901" s="172"/>
      <c r="AK901" s="172"/>
      <c r="AL901" s="172"/>
      <c r="AM901" s="172"/>
      <c r="AN901" s="172"/>
      <c r="AO901" s="172"/>
      <c r="AP901" s="172"/>
      <c r="AQ901" s="172"/>
      <c r="AR901" s="172"/>
      <c r="AS901" s="172"/>
    </row>
    <row r="902" ht="15.75" customHeight="1">
      <c r="A902" s="156"/>
      <c r="B902" s="156"/>
      <c r="C902" s="170"/>
      <c r="D902" s="170"/>
      <c r="E902" s="171"/>
      <c r="F902" s="172"/>
      <c r="G902" s="171"/>
      <c r="H902" s="172"/>
      <c r="I902" s="171"/>
      <c r="J902" s="172"/>
      <c r="K902" s="171"/>
      <c r="L902" s="172"/>
      <c r="M902" s="171"/>
      <c r="N902" s="172"/>
      <c r="O902" s="171"/>
      <c r="P902" s="172"/>
      <c r="Q902" s="171"/>
      <c r="R902" s="172"/>
      <c r="S902" s="171"/>
      <c r="T902" s="172"/>
      <c r="U902" s="171"/>
      <c r="V902" s="172"/>
      <c r="W902" s="171"/>
      <c r="X902" s="172"/>
      <c r="Y902" s="171"/>
      <c r="Z902" s="172"/>
      <c r="AA902" s="171"/>
      <c r="AB902" s="172"/>
      <c r="AC902" s="171"/>
      <c r="AD902" s="172"/>
      <c r="AE902" s="156"/>
      <c r="AF902" s="170"/>
      <c r="AG902" s="172"/>
      <c r="AH902" s="172"/>
      <c r="AI902" s="172"/>
      <c r="AJ902" s="172"/>
      <c r="AK902" s="172"/>
      <c r="AL902" s="172"/>
      <c r="AM902" s="172"/>
      <c r="AN902" s="172"/>
      <c r="AO902" s="172"/>
      <c r="AP902" s="172"/>
      <c r="AQ902" s="172"/>
      <c r="AR902" s="172"/>
      <c r="AS902" s="172"/>
    </row>
    <row r="903" ht="15.75" customHeight="1">
      <c r="A903" s="156"/>
      <c r="B903" s="156"/>
      <c r="C903" s="170"/>
      <c r="D903" s="170"/>
      <c r="E903" s="171"/>
      <c r="F903" s="172"/>
      <c r="G903" s="171"/>
      <c r="H903" s="172"/>
      <c r="I903" s="171"/>
      <c r="J903" s="172"/>
      <c r="K903" s="171"/>
      <c r="L903" s="172"/>
      <c r="M903" s="171"/>
      <c r="N903" s="172"/>
      <c r="O903" s="171"/>
      <c r="P903" s="172"/>
      <c r="Q903" s="171"/>
      <c r="R903" s="172"/>
      <c r="S903" s="171"/>
      <c r="T903" s="172"/>
      <c r="U903" s="171"/>
      <c r="V903" s="172"/>
      <c r="W903" s="171"/>
      <c r="X903" s="172"/>
      <c r="Y903" s="171"/>
      <c r="Z903" s="172"/>
      <c r="AA903" s="171"/>
      <c r="AB903" s="172"/>
      <c r="AC903" s="171"/>
      <c r="AD903" s="172"/>
      <c r="AE903" s="156"/>
      <c r="AF903" s="170"/>
      <c r="AG903" s="172"/>
      <c r="AH903" s="172"/>
      <c r="AI903" s="172"/>
      <c r="AJ903" s="172"/>
      <c r="AK903" s="172"/>
      <c r="AL903" s="172"/>
      <c r="AM903" s="172"/>
      <c r="AN903" s="172"/>
      <c r="AO903" s="172"/>
      <c r="AP903" s="172"/>
      <c r="AQ903" s="172"/>
      <c r="AR903" s="172"/>
      <c r="AS903" s="172"/>
    </row>
    <row r="904" ht="15.75" customHeight="1">
      <c r="A904" s="156"/>
      <c r="B904" s="156"/>
      <c r="C904" s="170"/>
      <c r="D904" s="170"/>
      <c r="E904" s="171"/>
      <c r="F904" s="172"/>
      <c r="G904" s="171"/>
      <c r="H904" s="172"/>
      <c r="I904" s="171"/>
      <c r="J904" s="172"/>
      <c r="K904" s="171"/>
      <c r="L904" s="172"/>
      <c r="M904" s="171"/>
      <c r="N904" s="172"/>
      <c r="O904" s="171"/>
      <c r="P904" s="172"/>
      <c r="Q904" s="171"/>
      <c r="R904" s="172"/>
      <c r="S904" s="171"/>
      <c r="T904" s="172"/>
      <c r="U904" s="171"/>
      <c r="V904" s="172"/>
      <c r="W904" s="171"/>
      <c r="X904" s="172"/>
      <c r="Y904" s="171"/>
      <c r="Z904" s="172"/>
      <c r="AA904" s="171"/>
      <c r="AB904" s="172"/>
      <c r="AC904" s="171"/>
      <c r="AD904" s="172"/>
      <c r="AE904" s="156"/>
      <c r="AF904" s="170"/>
      <c r="AG904" s="172"/>
      <c r="AH904" s="172"/>
      <c r="AI904" s="172"/>
      <c r="AJ904" s="172"/>
      <c r="AK904" s="172"/>
      <c r="AL904" s="172"/>
      <c r="AM904" s="172"/>
      <c r="AN904" s="172"/>
      <c r="AO904" s="172"/>
      <c r="AP904" s="172"/>
      <c r="AQ904" s="172"/>
      <c r="AR904" s="172"/>
      <c r="AS904" s="172"/>
    </row>
    <row r="905" ht="15.75" customHeight="1">
      <c r="A905" s="156"/>
      <c r="B905" s="156"/>
      <c r="C905" s="170"/>
      <c r="D905" s="170"/>
      <c r="E905" s="171"/>
      <c r="F905" s="172"/>
      <c r="G905" s="171"/>
      <c r="H905" s="172"/>
      <c r="I905" s="171"/>
      <c r="J905" s="172"/>
      <c r="K905" s="171"/>
      <c r="L905" s="172"/>
      <c r="M905" s="171"/>
      <c r="N905" s="172"/>
      <c r="O905" s="171"/>
      <c r="P905" s="172"/>
      <c r="Q905" s="171"/>
      <c r="R905" s="172"/>
      <c r="S905" s="171"/>
      <c r="T905" s="172"/>
      <c r="U905" s="171"/>
      <c r="V905" s="172"/>
      <c r="W905" s="171"/>
      <c r="X905" s="172"/>
      <c r="Y905" s="171"/>
      <c r="Z905" s="172"/>
      <c r="AA905" s="171"/>
      <c r="AB905" s="172"/>
      <c r="AC905" s="171"/>
      <c r="AD905" s="172"/>
      <c r="AE905" s="156"/>
      <c r="AF905" s="170"/>
      <c r="AG905" s="172"/>
      <c r="AH905" s="172"/>
      <c r="AI905" s="172"/>
      <c r="AJ905" s="172"/>
      <c r="AK905" s="172"/>
      <c r="AL905" s="172"/>
      <c r="AM905" s="172"/>
      <c r="AN905" s="172"/>
      <c r="AO905" s="172"/>
      <c r="AP905" s="172"/>
      <c r="AQ905" s="172"/>
      <c r="AR905" s="172"/>
      <c r="AS905" s="172"/>
    </row>
    <row r="906" ht="15.75" customHeight="1">
      <c r="A906" s="156"/>
      <c r="B906" s="156"/>
      <c r="C906" s="170"/>
      <c r="D906" s="170"/>
      <c r="E906" s="171"/>
      <c r="F906" s="172"/>
      <c r="G906" s="171"/>
      <c r="H906" s="172"/>
      <c r="I906" s="171"/>
      <c r="J906" s="172"/>
      <c r="K906" s="171"/>
      <c r="L906" s="172"/>
      <c r="M906" s="171"/>
      <c r="N906" s="172"/>
      <c r="O906" s="171"/>
      <c r="P906" s="172"/>
      <c r="Q906" s="171"/>
      <c r="R906" s="172"/>
      <c r="S906" s="171"/>
      <c r="T906" s="172"/>
      <c r="U906" s="171"/>
      <c r="V906" s="172"/>
      <c r="W906" s="171"/>
      <c r="X906" s="172"/>
      <c r="Y906" s="171"/>
      <c r="Z906" s="172"/>
      <c r="AA906" s="171"/>
      <c r="AB906" s="172"/>
      <c r="AC906" s="171"/>
      <c r="AD906" s="172"/>
      <c r="AE906" s="156"/>
      <c r="AF906" s="170"/>
      <c r="AG906" s="172"/>
      <c r="AH906" s="172"/>
      <c r="AI906" s="172"/>
      <c r="AJ906" s="172"/>
      <c r="AK906" s="172"/>
      <c r="AL906" s="172"/>
      <c r="AM906" s="172"/>
      <c r="AN906" s="172"/>
      <c r="AO906" s="172"/>
      <c r="AP906" s="172"/>
      <c r="AQ906" s="172"/>
      <c r="AR906" s="172"/>
      <c r="AS906" s="172"/>
    </row>
    <row r="907" ht="15.75" customHeight="1">
      <c r="A907" s="156"/>
      <c r="B907" s="156"/>
      <c r="C907" s="170"/>
      <c r="D907" s="170"/>
      <c r="E907" s="171"/>
      <c r="F907" s="172"/>
      <c r="G907" s="171"/>
      <c r="H907" s="172"/>
      <c r="I907" s="171"/>
      <c r="J907" s="172"/>
      <c r="K907" s="171"/>
      <c r="L907" s="172"/>
      <c r="M907" s="171"/>
      <c r="N907" s="172"/>
      <c r="O907" s="171"/>
      <c r="P907" s="172"/>
      <c r="Q907" s="171"/>
      <c r="R907" s="172"/>
      <c r="S907" s="171"/>
      <c r="T907" s="172"/>
      <c r="U907" s="171"/>
      <c r="V907" s="172"/>
      <c r="W907" s="171"/>
      <c r="X907" s="172"/>
      <c r="Y907" s="171"/>
      <c r="Z907" s="172"/>
      <c r="AA907" s="171"/>
      <c r="AB907" s="172"/>
      <c r="AC907" s="171"/>
      <c r="AD907" s="172"/>
      <c r="AE907" s="156"/>
      <c r="AF907" s="170"/>
      <c r="AG907" s="172"/>
      <c r="AH907" s="172"/>
      <c r="AI907" s="172"/>
      <c r="AJ907" s="172"/>
      <c r="AK907" s="172"/>
      <c r="AL907" s="172"/>
      <c r="AM907" s="172"/>
      <c r="AN907" s="172"/>
      <c r="AO907" s="172"/>
      <c r="AP907" s="172"/>
      <c r="AQ907" s="172"/>
      <c r="AR907" s="172"/>
      <c r="AS907" s="172"/>
    </row>
    <row r="908" ht="15.75" customHeight="1">
      <c r="A908" s="156"/>
      <c r="B908" s="156"/>
      <c r="C908" s="170"/>
      <c r="D908" s="170"/>
      <c r="E908" s="171"/>
      <c r="F908" s="172"/>
      <c r="G908" s="171"/>
      <c r="H908" s="172"/>
      <c r="I908" s="171"/>
      <c r="J908" s="172"/>
      <c r="K908" s="171"/>
      <c r="L908" s="172"/>
      <c r="M908" s="171"/>
      <c r="N908" s="172"/>
      <c r="O908" s="171"/>
      <c r="P908" s="172"/>
      <c r="Q908" s="171"/>
      <c r="R908" s="172"/>
      <c r="S908" s="171"/>
      <c r="T908" s="172"/>
      <c r="U908" s="171"/>
      <c r="V908" s="172"/>
      <c r="W908" s="171"/>
      <c r="X908" s="172"/>
      <c r="Y908" s="171"/>
      <c r="Z908" s="172"/>
      <c r="AA908" s="171"/>
      <c r="AB908" s="172"/>
      <c r="AC908" s="171"/>
      <c r="AD908" s="172"/>
      <c r="AE908" s="156"/>
      <c r="AF908" s="170"/>
      <c r="AG908" s="172"/>
      <c r="AH908" s="172"/>
      <c r="AI908" s="172"/>
      <c r="AJ908" s="172"/>
      <c r="AK908" s="172"/>
      <c r="AL908" s="172"/>
      <c r="AM908" s="172"/>
      <c r="AN908" s="172"/>
      <c r="AO908" s="172"/>
      <c r="AP908" s="172"/>
      <c r="AQ908" s="172"/>
      <c r="AR908" s="172"/>
      <c r="AS908" s="172"/>
    </row>
    <row r="909" ht="15.75" customHeight="1">
      <c r="A909" s="156"/>
      <c r="B909" s="156"/>
      <c r="C909" s="170"/>
      <c r="D909" s="170"/>
      <c r="E909" s="171"/>
      <c r="F909" s="172"/>
      <c r="G909" s="171"/>
      <c r="H909" s="172"/>
      <c r="I909" s="171"/>
      <c r="J909" s="172"/>
      <c r="K909" s="171"/>
      <c r="L909" s="172"/>
      <c r="M909" s="171"/>
      <c r="N909" s="172"/>
      <c r="O909" s="171"/>
      <c r="P909" s="172"/>
      <c r="Q909" s="171"/>
      <c r="R909" s="172"/>
      <c r="S909" s="171"/>
      <c r="T909" s="172"/>
      <c r="U909" s="171"/>
      <c r="V909" s="172"/>
      <c r="W909" s="171"/>
      <c r="X909" s="172"/>
      <c r="Y909" s="171"/>
      <c r="Z909" s="172"/>
      <c r="AA909" s="171"/>
      <c r="AB909" s="172"/>
      <c r="AC909" s="171"/>
      <c r="AD909" s="172"/>
      <c r="AE909" s="156"/>
      <c r="AF909" s="170"/>
      <c r="AG909" s="172"/>
      <c r="AH909" s="172"/>
      <c r="AI909" s="172"/>
      <c r="AJ909" s="172"/>
      <c r="AK909" s="172"/>
      <c r="AL909" s="172"/>
      <c r="AM909" s="172"/>
      <c r="AN909" s="172"/>
      <c r="AO909" s="172"/>
      <c r="AP909" s="172"/>
      <c r="AQ909" s="172"/>
      <c r="AR909" s="172"/>
      <c r="AS909" s="172"/>
    </row>
    <row r="910" ht="15.75" customHeight="1">
      <c r="A910" s="156"/>
      <c r="B910" s="156"/>
      <c r="C910" s="170"/>
      <c r="D910" s="170"/>
      <c r="E910" s="171"/>
      <c r="F910" s="172"/>
      <c r="G910" s="171"/>
      <c r="H910" s="172"/>
      <c r="I910" s="171"/>
      <c r="J910" s="172"/>
      <c r="K910" s="171"/>
      <c r="L910" s="172"/>
      <c r="M910" s="171"/>
      <c r="N910" s="172"/>
      <c r="O910" s="171"/>
      <c r="P910" s="172"/>
      <c r="Q910" s="171"/>
      <c r="R910" s="172"/>
      <c r="S910" s="171"/>
      <c r="T910" s="172"/>
      <c r="U910" s="171"/>
      <c r="V910" s="172"/>
      <c r="W910" s="171"/>
      <c r="X910" s="172"/>
      <c r="Y910" s="171"/>
      <c r="Z910" s="172"/>
      <c r="AA910" s="171"/>
      <c r="AB910" s="172"/>
      <c r="AC910" s="171"/>
      <c r="AD910" s="172"/>
      <c r="AE910" s="156"/>
      <c r="AF910" s="170"/>
      <c r="AG910" s="172"/>
      <c r="AH910" s="172"/>
      <c r="AI910" s="172"/>
      <c r="AJ910" s="172"/>
      <c r="AK910" s="172"/>
      <c r="AL910" s="172"/>
      <c r="AM910" s="172"/>
      <c r="AN910" s="172"/>
      <c r="AO910" s="172"/>
      <c r="AP910" s="172"/>
      <c r="AQ910" s="172"/>
      <c r="AR910" s="172"/>
      <c r="AS910" s="172"/>
    </row>
    <row r="911" ht="15.75" customHeight="1">
      <c r="A911" s="156"/>
      <c r="B911" s="156"/>
      <c r="C911" s="170"/>
      <c r="D911" s="170"/>
      <c r="E911" s="171"/>
      <c r="F911" s="172"/>
      <c r="G911" s="171"/>
      <c r="H911" s="172"/>
      <c r="I911" s="171"/>
      <c r="J911" s="172"/>
      <c r="K911" s="171"/>
      <c r="L911" s="172"/>
      <c r="M911" s="171"/>
      <c r="N911" s="172"/>
      <c r="O911" s="171"/>
      <c r="P911" s="172"/>
      <c r="Q911" s="171"/>
      <c r="R911" s="172"/>
      <c r="S911" s="171"/>
      <c r="T911" s="172"/>
      <c r="U911" s="171"/>
      <c r="V911" s="172"/>
      <c r="W911" s="171"/>
      <c r="X911" s="172"/>
      <c r="Y911" s="171"/>
      <c r="Z911" s="172"/>
      <c r="AA911" s="171"/>
      <c r="AB911" s="172"/>
      <c r="AC911" s="171"/>
      <c r="AD911" s="172"/>
      <c r="AE911" s="156"/>
      <c r="AF911" s="170"/>
      <c r="AG911" s="172"/>
      <c r="AH911" s="172"/>
      <c r="AI911" s="172"/>
      <c r="AJ911" s="172"/>
      <c r="AK911" s="172"/>
      <c r="AL911" s="172"/>
      <c r="AM911" s="172"/>
      <c r="AN911" s="172"/>
      <c r="AO911" s="172"/>
      <c r="AP911" s="172"/>
      <c r="AQ911" s="172"/>
      <c r="AR911" s="172"/>
      <c r="AS911" s="172"/>
    </row>
    <row r="912" ht="15.75" customHeight="1">
      <c r="A912" s="156"/>
      <c r="B912" s="156"/>
      <c r="C912" s="170"/>
      <c r="D912" s="170"/>
      <c r="E912" s="171"/>
      <c r="F912" s="172"/>
      <c r="G912" s="171"/>
      <c r="H912" s="172"/>
      <c r="I912" s="171"/>
      <c r="J912" s="172"/>
      <c r="K912" s="171"/>
      <c r="L912" s="172"/>
      <c r="M912" s="171"/>
      <c r="N912" s="172"/>
      <c r="O912" s="171"/>
      <c r="P912" s="172"/>
      <c r="Q912" s="171"/>
      <c r="R912" s="172"/>
      <c r="S912" s="171"/>
      <c r="T912" s="172"/>
      <c r="U912" s="171"/>
      <c r="V912" s="172"/>
      <c r="W912" s="171"/>
      <c r="X912" s="172"/>
      <c r="Y912" s="171"/>
      <c r="Z912" s="172"/>
      <c r="AA912" s="171"/>
      <c r="AB912" s="172"/>
      <c r="AC912" s="171"/>
      <c r="AD912" s="172"/>
      <c r="AE912" s="156"/>
      <c r="AF912" s="170"/>
      <c r="AG912" s="172"/>
      <c r="AH912" s="172"/>
      <c r="AI912" s="172"/>
      <c r="AJ912" s="172"/>
      <c r="AK912" s="172"/>
      <c r="AL912" s="172"/>
      <c r="AM912" s="172"/>
      <c r="AN912" s="172"/>
      <c r="AO912" s="172"/>
      <c r="AP912" s="172"/>
      <c r="AQ912" s="172"/>
      <c r="AR912" s="172"/>
      <c r="AS912" s="172"/>
    </row>
    <row r="913" ht="15.75" customHeight="1">
      <c r="A913" s="156"/>
      <c r="B913" s="156"/>
      <c r="C913" s="170"/>
      <c r="D913" s="170"/>
      <c r="E913" s="171"/>
      <c r="F913" s="172"/>
      <c r="G913" s="171"/>
      <c r="H913" s="172"/>
      <c r="I913" s="171"/>
      <c r="J913" s="172"/>
      <c r="K913" s="171"/>
      <c r="L913" s="172"/>
      <c r="M913" s="171"/>
      <c r="N913" s="172"/>
      <c r="O913" s="171"/>
      <c r="P913" s="172"/>
      <c r="Q913" s="171"/>
      <c r="R913" s="172"/>
      <c r="S913" s="171"/>
      <c r="T913" s="172"/>
      <c r="U913" s="171"/>
      <c r="V913" s="172"/>
      <c r="W913" s="171"/>
      <c r="X913" s="172"/>
      <c r="Y913" s="171"/>
      <c r="Z913" s="172"/>
      <c r="AA913" s="171"/>
      <c r="AB913" s="172"/>
      <c r="AC913" s="171"/>
      <c r="AD913" s="172"/>
      <c r="AE913" s="156"/>
      <c r="AF913" s="170"/>
      <c r="AG913" s="172"/>
      <c r="AH913" s="172"/>
      <c r="AI913" s="172"/>
      <c r="AJ913" s="172"/>
      <c r="AK913" s="172"/>
      <c r="AL913" s="172"/>
      <c r="AM913" s="172"/>
      <c r="AN913" s="172"/>
      <c r="AO913" s="172"/>
      <c r="AP913" s="172"/>
      <c r="AQ913" s="172"/>
      <c r="AR913" s="172"/>
      <c r="AS913" s="172"/>
    </row>
    <row r="914" ht="15.75" customHeight="1">
      <c r="A914" s="156"/>
      <c r="B914" s="156"/>
      <c r="C914" s="170"/>
      <c r="D914" s="170"/>
      <c r="E914" s="171"/>
      <c r="F914" s="172"/>
      <c r="G914" s="171"/>
      <c r="H914" s="172"/>
      <c r="I914" s="171"/>
      <c r="J914" s="172"/>
      <c r="K914" s="171"/>
      <c r="L914" s="172"/>
      <c r="M914" s="171"/>
      <c r="N914" s="172"/>
      <c r="O914" s="171"/>
      <c r="P914" s="172"/>
      <c r="Q914" s="171"/>
      <c r="R914" s="172"/>
      <c r="S914" s="171"/>
      <c r="T914" s="172"/>
      <c r="U914" s="171"/>
      <c r="V914" s="172"/>
      <c r="W914" s="171"/>
      <c r="X914" s="172"/>
      <c r="Y914" s="171"/>
      <c r="Z914" s="172"/>
      <c r="AA914" s="171"/>
      <c r="AB914" s="172"/>
      <c r="AC914" s="171"/>
      <c r="AD914" s="172"/>
      <c r="AE914" s="156"/>
      <c r="AF914" s="170"/>
      <c r="AG914" s="172"/>
      <c r="AH914" s="172"/>
      <c r="AI914" s="172"/>
      <c r="AJ914" s="172"/>
      <c r="AK914" s="172"/>
      <c r="AL914" s="172"/>
      <c r="AM914" s="172"/>
      <c r="AN914" s="172"/>
      <c r="AO914" s="172"/>
      <c r="AP914" s="172"/>
      <c r="AQ914" s="172"/>
      <c r="AR914" s="172"/>
      <c r="AS914" s="172"/>
    </row>
    <row r="915" ht="15.75" customHeight="1">
      <c r="A915" s="156"/>
      <c r="B915" s="156"/>
      <c r="C915" s="170"/>
      <c r="D915" s="170"/>
      <c r="E915" s="171"/>
      <c r="F915" s="172"/>
      <c r="G915" s="171"/>
      <c r="H915" s="172"/>
      <c r="I915" s="171"/>
      <c r="J915" s="172"/>
      <c r="K915" s="171"/>
      <c r="L915" s="172"/>
      <c r="M915" s="171"/>
      <c r="N915" s="172"/>
      <c r="O915" s="171"/>
      <c r="P915" s="172"/>
      <c r="Q915" s="171"/>
      <c r="R915" s="172"/>
      <c r="S915" s="171"/>
      <c r="T915" s="172"/>
      <c r="U915" s="171"/>
      <c r="V915" s="172"/>
      <c r="W915" s="171"/>
      <c r="X915" s="172"/>
      <c r="Y915" s="171"/>
      <c r="Z915" s="172"/>
      <c r="AA915" s="171"/>
      <c r="AB915" s="172"/>
      <c r="AC915" s="171"/>
      <c r="AD915" s="172"/>
      <c r="AE915" s="156"/>
      <c r="AF915" s="170"/>
      <c r="AG915" s="172"/>
      <c r="AH915" s="172"/>
      <c r="AI915" s="172"/>
      <c r="AJ915" s="172"/>
      <c r="AK915" s="172"/>
      <c r="AL915" s="172"/>
      <c r="AM915" s="172"/>
      <c r="AN915" s="172"/>
      <c r="AO915" s="172"/>
      <c r="AP915" s="172"/>
      <c r="AQ915" s="172"/>
      <c r="AR915" s="172"/>
      <c r="AS915" s="172"/>
    </row>
    <row r="916" ht="15.75" customHeight="1">
      <c r="A916" s="156"/>
      <c r="B916" s="156"/>
      <c r="C916" s="170"/>
      <c r="D916" s="170"/>
      <c r="E916" s="171"/>
      <c r="F916" s="172"/>
      <c r="G916" s="171"/>
      <c r="H916" s="172"/>
      <c r="I916" s="171"/>
      <c r="J916" s="172"/>
      <c r="K916" s="171"/>
      <c r="L916" s="172"/>
      <c r="M916" s="171"/>
      <c r="N916" s="172"/>
      <c r="O916" s="171"/>
      <c r="P916" s="172"/>
      <c r="Q916" s="171"/>
      <c r="R916" s="172"/>
      <c r="S916" s="171"/>
      <c r="T916" s="172"/>
      <c r="U916" s="171"/>
      <c r="V916" s="172"/>
      <c r="W916" s="171"/>
      <c r="X916" s="172"/>
      <c r="Y916" s="171"/>
      <c r="Z916" s="172"/>
      <c r="AA916" s="171"/>
      <c r="AB916" s="172"/>
      <c r="AC916" s="171"/>
      <c r="AD916" s="172"/>
      <c r="AE916" s="156"/>
      <c r="AF916" s="170"/>
      <c r="AG916" s="172"/>
      <c r="AH916" s="172"/>
      <c r="AI916" s="172"/>
      <c r="AJ916" s="172"/>
      <c r="AK916" s="172"/>
      <c r="AL916" s="172"/>
      <c r="AM916" s="172"/>
      <c r="AN916" s="172"/>
      <c r="AO916" s="172"/>
      <c r="AP916" s="172"/>
      <c r="AQ916" s="172"/>
      <c r="AR916" s="172"/>
      <c r="AS916" s="172"/>
    </row>
    <row r="917" ht="15.75" customHeight="1">
      <c r="A917" s="156"/>
      <c r="B917" s="156"/>
      <c r="C917" s="170"/>
      <c r="D917" s="170"/>
      <c r="E917" s="171"/>
      <c r="F917" s="172"/>
      <c r="G917" s="171"/>
      <c r="H917" s="172"/>
      <c r="I917" s="171"/>
      <c r="J917" s="172"/>
      <c r="K917" s="171"/>
      <c r="L917" s="172"/>
      <c r="M917" s="171"/>
      <c r="N917" s="172"/>
      <c r="O917" s="171"/>
      <c r="P917" s="172"/>
      <c r="Q917" s="171"/>
      <c r="R917" s="172"/>
      <c r="S917" s="171"/>
      <c r="T917" s="172"/>
      <c r="U917" s="171"/>
      <c r="V917" s="172"/>
      <c r="W917" s="171"/>
      <c r="X917" s="172"/>
      <c r="Y917" s="171"/>
      <c r="Z917" s="172"/>
      <c r="AA917" s="171"/>
      <c r="AB917" s="172"/>
      <c r="AC917" s="171"/>
      <c r="AD917" s="172"/>
      <c r="AE917" s="156"/>
      <c r="AF917" s="170"/>
      <c r="AG917" s="172"/>
      <c r="AH917" s="172"/>
      <c r="AI917" s="172"/>
      <c r="AJ917" s="172"/>
      <c r="AK917" s="172"/>
      <c r="AL917" s="172"/>
      <c r="AM917" s="172"/>
      <c r="AN917" s="172"/>
      <c r="AO917" s="172"/>
      <c r="AP917" s="172"/>
      <c r="AQ917" s="172"/>
      <c r="AR917" s="172"/>
      <c r="AS917" s="172"/>
    </row>
    <row r="918" ht="15.75" customHeight="1">
      <c r="A918" s="156"/>
      <c r="B918" s="156"/>
      <c r="C918" s="170"/>
      <c r="D918" s="170"/>
      <c r="E918" s="171"/>
      <c r="F918" s="172"/>
      <c r="G918" s="171"/>
      <c r="H918" s="172"/>
      <c r="I918" s="171"/>
      <c r="J918" s="172"/>
      <c r="K918" s="171"/>
      <c r="L918" s="172"/>
      <c r="M918" s="171"/>
      <c r="N918" s="172"/>
      <c r="O918" s="171"/>
      <c r="P918" s="172"/>
      <c r="Q918" s="171"/>
      <c r="R918" s="172"/>
      <c r="S918" s="171"/>
      <c r="T918" s="172"/>
      <c r="U918" s="171"/>
      <c r="V918" s="172"/>
      <c r="W918" s="171"/>
      <c r="X918" s="172"/>
      <c r="Y918" s="171"/>
      <c r="Z918" s="172"/>
      <c r="AA918" s="171"/>
      <c r="AB918" s="172"/>
      <c r="AC918" s="171"/>
      <c r="AD918" s="172"/>
      <c r="AE918" s="156"/>
      <c r="AF918" s="170"/>
      <c r="AG918" s="172"/>
      <c r="AH918" s="172"/>
      <c r="AI918" s="172"/>
      <c r="AJ918" s="172"/>
      <c r="AK918" s="172"/>
      <c r="AL918" s="172"/>
      <c r="AM918" s="172"/>
      <c r="AN918" s="172"/>
      <c r="AO918" s="172"/>
      <c r="AP918" s="172"/>
      <c r="AQ918" s="172"/>
      <c r="AR918" s="172"/>
      <c r="AS918" s="172"/>
    </row>
    <row r="919" ht="15.75" customHeight="1">
      <c r="A919" s="156"/>
      <c r="B919" s="156"/>
      <c r="C919" s="170"/>
      <c r="D919" s="170"/>
      <c r="E919" s="171"/>
      <c r="F919" s="172"/>
      <c r="G919" s="171"/>
      <c r="H919" s="172"/>
      <c r="I919" s="171"/>
      <c r="J919" s="172"/>
      <c r="K919" s="171"/>
      <c r="L919" s="172"/>
      <c r="M919" s="171"/>
      <c r="N919" s="172"/>
      <c r="O919" s="171"/>
      <c r="P919" s="172"/>
      <c r="Q919" s="171"/>
      <c r="R919" s="172"/>
      <c r="S919" s="171"/>
      <c r="T919" s="172"/>
      <c r="U919" s="171"/>
      <c r="V919" s="172"/>
      <c r="W919" s="171"/>
      <c r="X919" s="172"/>
      <c r="Y919" s="171"/>
      <c r="Z919" s="172"/>
      <c r="AA919" s="171"/>
      <c r="AB919" s="172"/>
      <c r="AC919" s="171"/>
      <c r="AD919" s="172"/>
      <c r="AE919" s="156"/>
      <c r="AF919" s="170"/>
      <c r="AG919" s="172"/>
      <c r="AH919" s="172"/>
      <c r="AI919" s="172"/>
      <c r="AJ919" s="172"/>
      <c r="AK919" s="172"/>
      <c r="AL919" s="172"/>
      <c r="AM919" s="172"/>
      <c r="AN919" s="172"/>
      <c r="AO919" s="172"/>
      <c r="AP919" s="172"/>
      <c r="AQ919" s="172"/>
      <c r="AR919" s="172"/>
      <c r="AS919" s="172"/>
    </row>
    <row r="920" ht="15.75" customHeight="1">
      <c r="A920" s="156"/>
      <c r="B920" s="156"/>
      <c r="C920" s="170"/>
      <c r="D920" s="170"/>
      <c r="E920" s="171"/>
      <c r="F920" s="172"/>
      <c r="G920" s="171"/>
      <c r="H920" s="172"/>
      <c r="I920" s="171"/>
      <c r="J920" s="172"/>
      <c r="K920" s="171"/>
      <c r="L920" s="172"/>
      <c r="M920" s="171"/>
      <c r="N920" s="172"/>
      <c r="O920" s="171"/>
      <c r="P920" s="172"/>
      <c r="Q920" s="171"/>
      <c r="R920" s="172"/>
      <c r="S920" s="171"/>
      <c r="T920" s="172"/>
      <c r="U920" s="171"/>
      <c r="V920" s="172"/>
      <c r="W920" s="171"/>
      <c r="X920" s="172"/>
      <c r="Y920" s="171"/>
      <c r="Z920" s="172"/>
      <c r="AA920" s="171"/>
      <c r="AB920" s="172"/>
      <c r="AC920" s="171"/>
      <c r="AD920" s="172"/>
      <c r="AE920" s="156"/>
      <c r="AF920" s="170"/>
      <c r="AG920" s="172"/>
      <c r="AH920" s="172"/>
      <c r="AI920" s="172"/>
      <c r="AJ920" s="172"/>
      <c r="AK920" s="172"/>
      <c r="AL920" s="172"/>
      <c r="AM920" s="172"/>
      <c r="AN920" s="172"/>
      <c r="AO920" s="172"/>
      <c r="AP920" s="172"/>
      <c r="AQ920" s="172"/>
      <c r="AR920" s="172"/>
      <c r="AS920" s="172"/>
    </row>
    <row r="921" ht="15.75" customHeight="1">
      <c r="A921" s="156"/>
      <c r="B921" s="156"/>
      <c r="C921" s="170"/>
      <c r="D921" s="170"/>
      <c r="E921" s="171"/>
      <c r="F921" s="172"/>
      <c r="G921" s="171"/>
      <c r="H921" s="172"/>
      <c r="I921" s="171"/>
      <c r="J921" s="172"/>
      <c r="K921" s="171"/>
      <c r="L921" s="172"/>
      <c r="M921" s="171"/>
      <c r="N921" s="172"/>
      <c r="O921" s="171"/>
      <c r="P921" s="172"/>
      <c r="Q921" s="171"/>
      <c r="R921" s="172"/>
      <c r="S921" s="171"/>
      <c r="T921" s="172"/>
      <c r="U921" s="171"/>
      <c r="V921" s="172"/>
      <c r="W921" s="171"/>
      <c r="X921" s="172"/>
      <c r="Y921" s="171"/>
      <c r="Z921" s="172"/>
      <c r="AA921" s="171"/>
      <c r="AB921" s="172"/>
      <c r="AC921" s="171"/>
      <c r="AD921" s="172"/>
      <c r="AE921" s="156"/>
      <c r="AF921" s="170"/>
      <c r="AG921" s="172"/>
      <c r="AH921" s="172"/>
      <c r="AI921" s="172"/>
      <c r="AJ921" s="172"/>
      <c r="AK921" s="172"/>
      <c r="AL921" s="172"/>
      <c r="AM921" s="172"/>
      <c r="AN921" s="172"/>
      <c r="AO921" s="172"/>
      <c r="AP921" s="172"/>
      <c r="AQ921" s="172"/>
      <c r="AR921" s="172"/>
      <c r="AS921" s="172"/>
    </row>
    <row r="922" ht="15.75" customHeight="1">
      <c r="A922" s="156"/>
      <c r="B922" s="156"/>
      <c r="C922" s="170"/>
      <c r="D922" s="170"/>
      <c r="E922" s="171"/>
      <c r="F922" s="172"/>
      <c r="G922" s="171"/>
      <c r="H922" s="172"/>
      <c r="I922" s="171"/>
      <c r="J922" s="172"/>
      <c r="K922" s="171"/>
      <c r="L922" s="172"/>
      <c r="M922" s="171"/>
      <c r="N922" s="172"/>
      <c r="O922" s="171"/>
      <c r="P922" s="172"/>
      <c r="Q922" s="171"/>
      <c r="R922" s="172"/>
      <c r="S922" s="171"/>
      <c r="T922" s="172"/>
      <c r="U922" s="171"/>
      <c r="V922" s="172"/>
      <c r="W922" s="171"/>
      <c r="X922" s="172"/>
      <c r="Y922" s="171"/>
      <c r="Z922" s="172"/>
      <c r="AA922" s="171"/>
      <c r="AB922" s="172"/>
      <c r="AC922" s="171"/>
      <c r="AD922" s="172"/>
      <c r="AE922" s="156"/>
      <c r="AF922" s="170"/>
      <c r="AG922" s="172"/>
      <c r="AH922" s="172"/>
      <c r="AI922" s="172"/>
      <c r="AJ922" s="172"/>
      <c r="AK922" s="172"/>
      <c r="AL922" s="172"/>
      <c r="AM922" s="172"/>
      <c r="AN922" s="172"/>
      <c r="AO922" s="172"/>
      <c r="AP922" s="172"/>
      <c r="AQ922" s="172"/>
      <c r="AR922" s="172"/>
      <c r="AS922" s="172"/>
    </row>
    <row r="923" ht="15.75" customHeight="1">
      <c r="A923" s="156"/>
      <c r="B923" s="156"/>
      <c r="C923" s="170"/>
      <c r="D923" s="170"/>
      <c r="E923" s="171"/>
      <c r="F923" s="172"/>
      <c r="G923" s="171"/>
      <c r="H923" s="172"/>
      <c r="I923" s="171"/>
      <c r="J923" s="172"/>
      <c r="K923" s="171"/>
      <c r="L923" s="172"/>
      <c r="M923" s="171"/>
      <c r="N923" s="172"/>
      <c r="O923" s="171"/>
      <c r="P923" s="172"/>
      <c r="Q923" s="171"/>
      <c r="R923" s="172"/>
      <c r="S923" s="171"/>
      <c r="T923" s="172"/>
      <c r="U923" s="171"/>
      <c r="V923" s="172"/>
      <c r="W923" s="171"/>
      <c r="X923" s="172"/>
      <c r="Y923" s="171"/>
      <c r="Z923" s="172"/>
      <c r="AA923" s="171"/>
      <c r="AB923" s="172"/>
      <c r="AC923" s="171"/>
      <c r="AD923" s="172"/>
      <c r="AE923" s="156"/>
      <c r="AF923" s="170"/>
      <c r="AG923" s="172"/>
      <c r="AH923" s="172"/>
      <c r="AI923" s="172"/>
      <c r="AJ923" s="172"/>
      <c r="AK923" s="172"/>
      <c r="AL923" s="172"/>
      <c r="AM923" s="172"/>
      <c r="AN923" s="172"/>
      <c r="AO923" s="172"/>
      <c r="AP923" s="172"/>
      <c r="AQ923" s="172"/>
      <c r="AR923" s="172"/>
      <c r="AS923" s="172"/>
    </row>
    <row r="924" ht="15.75" customHeight="1">
      <c r="A924" s="156"/>
      <c r="B924" s="156"/>
      <c r="C924" s="170"/>
      <c r="D924" s="170"/>
      <c r="E924" s="171"/>
      <c r="F924" s="172"/>
      <c r="G924" s="171"/>
      <c r="H924" s="172"/>
      <c r="I924" s="171"/>
      <c r="J924" s="172"/>
      <c r="K924" s="171"/>
      <c r="L924" s="172"/>
      <c r="M924" s="171"/>
      <c r="N924" s="172"/>
      <c r="O924" s="171"/>
      <c r="P924" s="172"/>
      <c r="Q924" s="171"/>
      <c r="R924" s="172"/>
      <c r="S924" s="171"/>
      <c r="T924" s="172"/>
      <c r="U924" s="171"/>
      <c r="V924" s="172"/>
      <c r="W924" s="171"/>
      <c r="X924" s="172"/>
      <c r="Y924" s="171"/>
      <c r="Z924" s="172"/>
      <c r="AA924" s="171"/>
      <c r="AB924" s="172"/>
      <c r="AC924" s="171"/>
      <c r="AD924" s="172"/>
      <c r="AE924" s="156"/>
      <c r="AF924" s="170"/>
      <c r="AG924" s="172"/>
      <c r="AH924" s="172"/>
      <c r="AI924" s="172"/>
      <c r="AJ924" s="172"/>
      <c r="AK924" s="172"/>
      <c r="AL924" s="172"/>
      <c r="AM924" s="172"/>
      <c r="AN924" s="172"/>
      <c r="AO924" s="172"/>
      <c r="AP924" s="172"/>
      <c r="AQ924" s="172"/>
      <c r="AR924" s="172"/>
      <c r="AS924" s="172"/>
    </row>
    <row r="925" ht="15.75" customHeight="1">
      <c r="A925" s="156"/>
      <c r="B925" s="156"/>
      <c r="C925" s="170"/>
      <c r="D925" s="170"/>
      <c r="E925" s="171"/>
      <c r="F925" s="172"/>
      <c r="G925" s="171"/>
      <c r="H925" s="172"/>
      <c r="I925" s="171"/>
      <c r="J925" s="172"/>
      <c r="K925" s="171"/>
      <c r="L925" s="172"/>
      <c r="M925" s="171"/>
      <c r="N925" s="172"/>
      <c r="O925" s="171"/>
      <c r="P925" s="172"/>
      <c r="Q925" s="171"/>
      <c r="R925" s="172"/>
      <c r="S925" s="171"/>
      <c r="T925" s="172"/>
      <c r="U925" s="171"/>
      <c r="V925" s="172"/>
      <c r="W925" s="171"/>
      <c r="X925" s="172"/>
      <c r="Y925" s="171"/>
      <c r="Z925" s="172"/>
      <c r="AA925" s="171"/>
      <c r="AB925" s="172"/>
      <c r="AC925" s="171"/>
      <c r="AD925" s="172"/>
      <c r="AE925" s="156"/>
      <c r="AF925" s="170"/>
      <c r="AG925" s="172"/>
      <c r="AH925" s="172"/>
      <c r="AI925" s="172"/>
      <c r="AJ925" s="172"/>
      <c r="AK925" s="172"/>
      <c r="AL925" s="172"/>
      <c r="AM925" s="172"/>
      <c r="AN925" s="172"/>
      <c r="AO925" s="172"/>
      <c r="AP925" s="172"/>
      <c r="AQ925" s="172"/>
      <c r="AR925" s="172"/>
      <c r="AS925" s="172"/>
    </row>
    <row r="926" ht="15.75" customHeight="1">
      <c r="A926" s="156"/>
      <c r="B926" s="156"/>
      <c r="C926" s="170"/>
      <c r="D926" s="170"/>
      <c r="E926" s="171"/>
      <c r="F926" s="172"/>
      <c r="G926" s="171"/>
      <c r="H926" s="172"/>
      <c r="I926" s="171"/>
      <c r="J926" s="172"/>
      <c r="K926" s="171"/>
      <c r="L926" s="172"/>
      <c r="M926" s="171"/>
      <c r="N926" s="172"/>
      <c r="O926" s="171"/>
      <c r="P926" s="172"/>
      <c r="Q926" s="171"/>
      <c r="R926" s="172"/>
      <c r="S926" s="171"/>
      <c r="T926" s="172"/>
      <c r="U926" s="171"/>
      <c r="V926" s="172"/>
      <c r="W926" s="171"/>
      <c r="X926" s="172"/>
      <c r="Y926" s="171"/>
      <c r="Z926" s="172"/>
      <c r="AA926" s="171"/>
      <c r="AB926" s="172"/>
      <c r="AC926" s="171"/>
      <c r="AD926" s="172"/>
      <c r="AE926" s="156"/>
      <c r="AF926" s="170"/>
      <c r="AG926" s="172"/>
      <c r="AH926" s="172"/>
      <c r="AI926" s="172"/>
      <c r="AJ926" s="172"/>
      <c r="AK926" s="172"/>
      <c r="AL926" s="172"/>
      <c r="AM926" s="172"/>
      <c r="AN926" s="172"/>
      <c r="AO926" s="172"/>
      <c r="AP926" s="172"/>
      <c r="AQ926" s="172"/>
      <c r="AR926" s="172"/>
      <c r="AS926" s="172"/>
    </row>
    <row r="927" ht="15.75" customHeight="1">
      <c r="A927" s="156"/>
      <c r="B927" s="156"/>
      <c r="C927" s="170"/>
      <c r="D927" s="170"/>
      <c r="E927" s="171"/>
      <c r="F927" s="172"/>
      <c r="G927" s="171"/>
      <c r="H927" s="172"/>
      <c r="I927" s="171"/>
      <c r="J927" s="172"/>
      <c r="K927" s="171"/>
      <c r="L927" s="172"/>
      <c r="M927" s="171"/>
      <c r="N927" s="172"/>
      <c r="O927" s="171"/>
      <c r="P927" s="172"/>
      <c r="Q927" s="171"/>
      <c r="R927" s="172"/>
      <c r="S927" s="171"/>
      <c r="T927" s="172"/>
      <c r="U927" s="171"/>
      <c r="V927" s="172"/>
      <c r="W927" s="171"/>
      <c r="X927" s="172"/>
      <c r="Y927" s="171"/>
      <c r="Z927" s="172"/>
      <c r="AA927" s="171"/>
      <c r="AB927" s="172"/>
      <c r="AC927" s="171"/>
      <c r="AD927" s="172"/>
      <c r="AE927" s="156"/>
      <c r="AF927" s="170"/>
      <c r="AG927" s="172"/>
      <c r="AH927" s="172"/>
      <c r="AI927" s="172"/>
      <c r="AJ927" s="172"/>
      <c r="AK927" s="172"/>
      <c r="AL927" s="172"/>
      <c r="AM927" s="172"/>
      <c r="AN927" s="172"/>
      <c r="AO927" s="172"/>
      <c r="AP927" s="172"/>
      <c r="AQ927" s="172"/>
      <c r="AR927" s="172"/>
      <c r="AS927" s="172"/>
    </row>
    <row r="928" ht="15.75" customHeight="1">
      <c r="A928" s="156"/>
      <c r="B928" s="156"/>
      <c r="C928" s="170"/>
      <c r="D928" s="170"/>
      <c r="E928" s="171"/>
      <c r="F928" s="172"/>
      <c r="G928" s="171"/>
      <c r="H928" s="172"/>
      <c r="I928" s="171"/>
      <c r="J928" s="172"/>
      <c r="K928" s="171"/>
      <c r="L928" s="172"/>
      <c r="M928" s="171"/>
      <c r="N928" s="172"/>
      <c r="O928" s="171"/>
      <c r="P928" s="172"/>
      <c r="Q928" s="171"/>
      <c r="R928" s="172"/>
      <c r="S928" s="171"/>
      <c r="T928" s="172"/>
      <c r="U928" s="171"/>
      <c r="V928" s="172"/>
      <c r="W928" s="171"/>
      <c r="X928" s="172"/>
      <c r="Y928" s="171"/>
      <c r="Z928" s="172"/>
      <c r="AA928" s="171"/>
      <c r="AB928" s="172"/>
      <c r="AC928" s="171"/>
      <c r="AD928" s="172"/>
      <c r="AE928" s="156"/>
      <c r="AF928" s="170"/>
      <c r="AG928" s="172"/>
      <c r="AH928" s="172"/>
      <c r="AI928" s="172"/>
      <c r="AJ928" s="172"/>
      <c r="AK928" s="172"/>
      <c r="AL928" s="172"/>
      <c r="AM928" s="172"/>
      <c r="AN928" s="172"/>
      <c r="AO928" s="172"/>
      <c r="AP928" s="172"/>
      <c r="AQ928" s="172"/>
      <c r="AR928" s="172"/>
      <c r="AS928" s="172"/>
    </row>
    <row r="929" ht="15.75" customHeight="1">
      <c r="A929" s="156"/>
      <c r="B929" s="156"/>
      <c r="C929" s="170"/>
      <c r="D929" s="170"/>
      <c r="E929" s="171"/>
      <c r="F929" s="172"/>
      <c r="G929" s="171"/>
      <c r="H929" s="172"/>
      <c r="I929" s="171"/>
      <c r="J929" s="172"/>
      <c r="K929" s="171"/>
      <c r="L929" s="172"/>
      <c r="M929" s="171"/>
      <c r="N929" s="172"/>
      <c r="O929" s="171"/>
      <c r="P929" s="172"/>
      <c r="Q929" s="171"/>
      <c r="R929" s="172"/>
      <c r="S929" s="171"/>
      <c r="T929" s="172"/>
      <c r="U929" s="171"/>
      <c r="V929" s="172"/>
      <c r="W929" s="171"/>
      <c r="X929" s="172"/>
      <c r="Y929" s="171"/>
      <c r="Z929" s="172"/>
      <c r="AA929" s="171"/>
      <c r="AB929" s="172"/>
      <c r="AC929" s="171"/>
      <c r="AD929" s="172"/>
      <c r="AE929" s="156"/>
      <c r="AF929" s="170"/>
      <c r="AG929" s="172"/>
      <c r="AH929" s="172"/>
      <c r="AI929" s="172"/>
      <c r="AJ929" s="172"/>
      <c r="AK929" s="172"/>
      <c r="AL929" s="172"/>
      <c r="AM929" s="172"/>
      <c r="AN929" s="172"/>
      <c r="AO929" s="172"/>
      <c r="AP929" s="172"/>
      <c r="AQ929" s="172"/>
      <c r="AR929" s="172"/>
      <c r="AS929" s="172"/>
    </row>
    <row r="930" ht="15.75" customHeight="1">
      <c r="A930" s="156"/>
      <c r="B930" s="156"/>
      <c r="C930" s="170"/>
      <c r="D930" s="170"/>
      <c r="E930" s="171"/>
      <c r="F930" s="172"/>
      <c r="G930" s="171"/>
      <c r="H930" s="172"/>
      <c r="I930" s="171"/>
      <c r="J930" s="172"/>
      <c r="K930" s="171"/>
      <c r="L930" s="172"/>
      <c r="M930" s="171"/>
      <c r="N930" s="172"/>
      <c r="O930" s="171"/>
      <c r="P930" s="172"/>
      <c r="Q930" s="171"/>
      <c r="R930" s="172"/>
      <c r="S930" s="171"/>
      <c r="T930" s="172"/>
      <c r="U930" s="171"/>
      <c r="V930" s="172"/>
      <c r="W930" s="171"/>
      <c r="X930" s="172"/>
      <c r="Y930" s="171"/>
      <c r="Z930" s="172"/>
      <c r="AA930" s="171"/>
      <c r="AB930" s="172"/>
      <c r="AC930" s="171"/>
      <c r="AD930" s="172"/>
      <c r="AE930" s="156"/>
      <c r="AF930" s="170"/>
      <c r="AG930" s="172"/>
      <c r="AH930" s="172"/>
      <c r="AI930" s="172"/>
      <c r="AJ930" s="172"/>
      <c r="AK930" s="172"/>
      <c r="AL930" s="172"/>
      <c r="AM930" s="172"/>
      <c r="AN930" s="172"/>
      <c r="AO930" s="172"/>
      <c r="AP930" s="172"/>
      <c r="AQ930" s="172"/>
      <c r="AR930" s="172"/>
      <c r="AS930" s="172"/>
    </row>
    <row r="931" ht="15.75" customHeight="1">
      <c r="A931" s="156"/>
      <c r="B931" s="156"/>
      <c r="C931" s="170"/>
      <c r="D931" s="170"/>
      <c r="E931" s="171"/>
      <c r="F931" s="172"/>
      <c r="G931" s="171"/>
      <c r="H931" s="172"/>
      <c r="I931" s="171"/>
      <c r="J931" s="172"/>
      <c r="K931" s="171"/>
      <c r="L931" s="172"/>
      <c r="M931" s="171"/>
      <c r="N931" s="172"/>
      <c r="O931" s="171"/>
      <c r="P931" s="172"/>
      <c r="Q931" s="171"/>
      <c r="R931" s="172"/>
      <c r="S931" s="171"/>
      <c r="T931" s="172"/>
      <c r="U931" s="171"/>
      <c r="V931" s="172"/>
      <c r="W931" s="171"/>
      <c r="X931" s="172"/>
      <c r="Y931" s="171"/>
      <c r="Z931" s="172"/>
      <c r="AA931" s="171"/>
      <c r="AB931" s="172"/>
      <c r="AC931" s="171"/>
      <c r="AD931" s="172"/>
      <c r="AE931" s="156"/>
      <c r="AF931" s="170"/>
      <c r="AG931" s="172"/>
      <c r="AH931" s="172"/>
      <c r="AI931" s="172"/>
      <c r="AJ931" s="172"/>
      <c r="AK931" s="172"/>
      <c r="AL931" s="172"/>
      <c r="AM931" s="172"/>
      <c r="AN931" s="172"/>
      <c r="AO931" s="172"/>
      <c r="AP931" s="172"/>
      <c r="AQ931" s="172"/>
      <c r="AR931" s="172"/>
      <c r="AS931" s="172"/>
    </row>
    <row r="932" ht="15.75" customHeight="1">
      <c r="A932" s="156"/>
      <c r="B932" s="156"/>
      <c r="C932" s="170"/>
      <c r="D932" s="170"/>
      <c r="E932" s="171"/>
      <c r="F932" s="172"/>
      <c r="G932" s="171"/>
      <c r="H932" s="172"/>
      <c r="I932" s="171"/>
      <c r="J932" s="172"/>
      <c r="K932" s="171"/>
      <c r="L932" s="172"/>
      <c r="M932" s="171"/>
      <c r="N932" s="172"/>
      <c r="O932" s="171"/>
      <c r="P932" s="172"/>
      <c r="Q932" s="171"/>
      <c r="R932" s="172"/>
      <c r="S932" s="171"/>
      <c r="T932" s="172"/>
      <c r="U932" s="171"/>
      <c r="V932" s="172"/>
      <c r="W932" s="171"/>
      <c r="X932" s="172"/>
      <c r="Y932" s="171"/>
      <c r="Z932" s="172"/>
      <c r="AA932" s="171"/>
      <c r="AB932" s="172"/>
      <c r="AC932" s="171"/>
      <c r="AD932" s="172"/>
      <c r="AE932" s="156"/>
      <c r="AF932" s="170"/>
      <c r="AG932" s="172"/>
      <c r="AH932" s="172"/>
      <c r="AI932" s="172"/>
      <c r="AJ932" s="172"/>
      <c r="AK932" s="172"/>
      <c r="AL932" s="172"/>
      <c r="AM932" s="172"/>
      <c r="AN932" s="172"/>
      <c r="AO932" s="172"/>
      <c r="AP932" s="172"/>
      <c r="AQ932" s="172"/>
      <c r="AR932" s="172"/>
      <c r="AS932" s="172"/>
    </row>
    <row r="933" ht="15.75" customHeight="1">
      <c r="A933" s="156"/>
      <c r="B933" s="156"/>
      <c r="C933" s="170"/>
      <c r="D933" s="170"/>
      <c r="E933" s="171"/>
      <c r="F933" s="172"/>
      <c r="G933" s="171"/>
      <c r="H933" s="172"/>
      <c r="I933" s="171"/>
      <c r="J933" s="172"/>
      <c r="K933" s="171"/>
      <c r="L933" s="172"/>
      <c r="M933" s="171"/>
      <c r="N933" s="172"/>
      <c r="O933" s="171"/>
      <c r="P933" s="172"/>
      <c r="Q933" s="171"/>
      <c r="R933" s="172"/>
      <c r="S933" s="171"/>
      <c r="T933" s="172"/>
      <c r="U933" s="171"/>
      <c r="V933" s="172"/>
      <c r="W933" s="171"/>
      <c r="X933" s="172"/>
      <c r="Y933" s="171"/>
      <c r="Z933" s="172"/>
      <c r="AA933" s="171"/>
      <c r="AB933" s="172"/>
      <c r="AC933" s="171"/>
      <c r="AD933" s="172"/>
      <c r="AE933" s="156"/>
      <c r="AF933" s="170"/>
      <c r="AG933" s="172"/>
      <c r="AH933" s="172"/>
      <c r="AI933" s="172"/>
      <c r="AJ933" s="172"/>
      <c r="AK933" s="172"/>
      <c r="AL933" s="172"/>
      <c r="AM933" s="172"/>
      <c r="AN933" s="172"/>
      <c r="AO933" s="172"/>
      <c r="AP933" s="172"/>
      <c r="AQ933" s="172"/>
      <c r="AR933" s="172"/>
      <c r="AS933" s="172"/>
    </row>
    <row r="934" ht="15.75" customHeight="1">
      <c r="A934" s="156"/>
      <c r="B934" s="156"/>
      <c r="C934" s="170"/>
      <c r="D934" s="170"/>
      <c r="E934" s="171"/>
      <c r="F934" s="172"/>
      <c r="G934" s="171"/>
      <c r="H934" s="172"/>
      <c r="I934" s="171"/>
      <c r="J934" s="172"/>
      <c r="K934" s="171"/>
      <c r="L934" s="172"/>
      <c r="M934" s="171"/>
      <c r="N934" s="172"/>
      <c r="O934" s="171"/>
      <c r="P934" s="172"/>
      <c r="Q934" s="171"/>
      <c r="R934" s="172"/>
      <c r="S934" s="171"/>
      <c r="T934" s="172"/>
      <c r="U934" s="171"/>
      <c r="V934" s="172"/>
      <c r="W934" s="171"/>
      <c r="X934" s="172"/>
      <c r="Y934" s="171"/>
      <c r="Z934" s="172"/>
      <c r="AA934" s="171"/>
      <c r="AB934" s="172"/>
      <c r="AC934" s="171"/>
      <c r="AD934" s="172"/>
      <c r="AE934" s="156"/>
      <c r="AF934" s="170"/>
      <c r="AG934" s="172"/>
      <c r="AH934" s="172"/>
      <c r="AI934" s="172"/>
      <c r="AJ934" s="172"/>
      <c r="AK934" s="172"/>
      <c r="AL934" s="172"/>
      <c r="AM934" s="172"/>
      <c r="AN934" s="172"/>
      <c r="AO934" s="172"/>
      <c r="AP934" s="172"/>
      <c r="AQ934" s="172"/>
      <c r="AR934" s="172"/>
      <c r="AS934" s="172"/>
    </row>
    <row r="935" ht="15.75" customHeight="1">
      <c r="A935" s="156"/>
      <c r="B935" s="156"/>
      <c r="C935" s="170"/>
      <c r="D935" s="170"/>
      <c r="E935" s="171"/>
      <c r="F935" s="172"/>
      <c r="G935" s="171"/>
      <c r="H935" s="172"/>
      <c r="I935" s="171"/>
      <c r="J935" s="172"/>
      <c r="K935" s="171"/>
      <c r="L935" s="172"/>
      <c r="M935" s="171"/>
      <c r="N935" s="172"/>
      <c r="O935" s="171"/>
      <c r="P935" s="172"/>
      <c r="Q935" s="171"/>
      <c r="R935" s="172"/>
      <c r="S935" s="171"/>
      <c r="T935" s="172"/>
      <c r="U935" s="171"/>
      <c r="V935" s="172"/>
      <c r="W935" s="171"/>
      <c r="X935" s="172"/>
      <c r="Y935" s="171"/>
      <c r="Z935" s="172"/>
      <c r="AA935" s="171"/>
      <c r="AB935" s="172"/>
      <c r="AC935" s="171"/>
      <c r="AD935" s="172"/>
      <c r="AE935" s="156"/>
      <c r="AF935" s="170"/>
      <c r="AG935" s="172"/>
      <c r="AH935" s="172"/>
      <c r="AI935" s="172"/>
      <c r="AJ935" s="172"/>
      <c r="AK935" s="172"/>
      <c r="AL935" s="172"/>
      <c r="AM935" s="172"/>
      <c r="AN935" s="172"/>
      <c r="AO935" s="172"/>
      <c r="AP935" s="172"/>
      <c r="AQ935" s="172"/>
      <c r="AR935" s="172"/>
      <c r="AS935" s="172"/>
    </row>
    <row r="936" ht="15.75" customHeight="1">
      <c r="A936" s="156"/>
      <c r="B936" s="156"/>
      <c r="C936" s="170"/>
      <c r="D936" s="170"/>
      <c r="E936" s="171"/>
      <c r="F936" s="172"/>
      <c r="G936" s="171"/>
      <c r="H936" s="172"/>
      <c r="I936" s="171"/>
      <c r="J936" s="172"/>
      <c r="K936" s="171"/>
      <c r="L936" s="172"/>
      <c r="M936" s="171"/>
      <c r="N936" s="172"/>
      <c r="O936" s="171"/>
      <c r="P936" s="172"/>
      <c r="Q936" s="171"/>
      <c r="R936" s="172"/>
      <c r="S936" s="171"/>
      <c r="T936" s="172"/>
      <c r="U936" s="171"/>
      <c r="V936" s="172"/>
      <c r="W936" s="171"/>
      <c r="X936" s="172"/>
      <c r="Y936" s="171"/>
      <c r="Z936" s="172"/>
      <c r="AA936" s="171"/>
      <c r="AB936" s="172"/>
      <c r="AC936" s="171"/>
      <c r="AD936" s="172"/>
      <c r="AE936" s="156"/>
      <c r="AF936" s="170"/>
      <c r="AG936" s="172"/>
      <c r="AH936" s="172"/>
      <c r="AI936" s="172"/>
      <c r="AJ936" s="172"/>
      <c r="AK936" s="172"/>
      <c r="AL936" s="172"/>
      <c r="AM936" s="172"/>
      <c r="AN936" s="172"/>
      <c r="AO936" s="172"/>
      <c r="AP936" s="172"/>
      <c r="AQ936" s="172"/>
      <c r="AR936" s="172"/>
      <c r="AS936" s="172"/>
    </row>
    <row r="937" ht="15.75" customHeight="1">
      <c r="A937" s="156"/>
      <c r="B937" s="156"/>
      <c r="C937" s="170"/>
      <c r="D937" s="170"/>
      <c r="E937" s="171"/>
      <c r="F937" s="172"/>
      <c r="G937" s="171"/>
      <c r="H937" s="172"/>
      <c r="I937" s="171"/>
      <c r="J937" s="172"/>
      <c r="K937" s="171"/>
      <c r="L937" s="172"/>
      <c r="M937" s="171"/>
      <c r="N937" s="172"/>
      <c r="O937" s="171"/>
      <c r="P937" s="172"/>
      <c r="Q937" s="171"/>
      <c r="R937" s="172"/>
      <c r="S937" s="171"/>
      <c r="T937" s="172"/>
      <c r="U937" s="171"/>
      <c r="V937" s="172"/>
      <c r="W937" s="171"/>
      <c r="X937" s="172"/>
      <c r="Y937" s="171"/>
      <c r="Z937" s="172"/>
      <c r="AA937" s="171"/>
      <c r="AB937" s="172"/>
      <c r="AC937" s="171"/>
      <c r="AD937" s="172"/>
      <c r="AE937" s="156"/>
      <c r="AF937" s="170"/>
      <c r="AG937" s="172"/>
      <c r="AH937" s="172"/>
      <c r="AI937" s="172"/>
      <c r="AJ937" s="172"/>
      <c r="AK937" s="172"/>
      <c r="AL937" s="172"/>
      <c r="AM937" s="172"/>
      <c r="AN937" s="172"/>
      <c r="AO937" s="172"/>
      <c r="AP937" s="172"/>
      <c r="AQ937" s="172"/>
      <c r="AR937" s="172"/>
      <c r="AS937" s="172"/>
    </row>
    <row r="938" ht="15.75" customHeight="1">
      <c r="A938" s="156"/>
      <c r="B938" s="156"/>
      <c r="C938" s="170"/>
      <c r="D938" s="170"/>
      <c r="E938" s="171"/>
      <c r="F938" s="172"/>
      <c r="G938" s="171"/>
      <c r="H938" s="172"/>
      <c r="I938" s="171"/>
      <c r="J938" s="172"/>
      <c r="K938" s="171"/>
      <c r="L938" s="172"/>
      <c r="M938" s="171"/>
      <c r="N938" s="172"/>
      <c r="O938" s="171"/>
      <c r="P938" s="172"/>
      <c r="Q938" s="171"/>
      <c r="R938" s="172"/>
      <c r="S938" s="171"/>
      <c r="T938" s="172"/>
      <c r="U938" s="171"/>
      <c r="V938" s="172"/>
      <c r="W938" s="171"/>
      <c r="X938" s="172"/>
      <c r="Y938" s="171"/>
      <c r="Z938" s="172"/>
      <c r="AA938" s="171"/>
      <c r="AB938" s="172"/>
      <c r="AC938" s="171"/>
      <c r="AD938" s="172"/>
      <c r="AE938" s="156"/>
      <c r="AF938" s="170"/>
      <c r="AG938" s="172"/>
      <c r="AH938" s="172"/>
      <c r="AI938" s="172"/>
      <c r="AJ938" s="172"/>
      <c r="AK938" s="172"/>
      <c r="AL938" s="172"/>
      <c r="AM938" s="172"/>
      <c r="AN938" s="172"/>
      <c r="AO938" s="172"/>
      <c r="AP938" s="172"/>
      <c r="AQ938" s="172"/>
      <c r="AR938" s="172"/>
      <c r="AS938" s="172"/>
    </row>
    <row r="939" ht="15.75" customHeight="1">
      <c r="A939" s="156"/>
      <c r="B939" s="156"/>
      <c r="C939" s="170"/>
      <c r="D939" s="170"/>
      <c r="E939" s="171"/>
      <c r="F939" s="172"/>
      <c r="G939" s="171"/>
      <c r="H939" s="172"/>
      <c r="I939" s="171"/>
      <c r="J939" s="172"/>
      <c r="K939" s="171"/>
      <c r="L939" s="172"/>
      <c r="M939" s="171"/>
      <c r="N939" s="172"/>
      <c r="O939" s="171"/>
      <c r="P939" s="172"/>
      <c r="Q939" s="171"/>
      <c r="R939" s="172"/>
      <c r="S939" s="171"/>
      <c r="T939" s="172"/>
      <c r="U939" s="171"/>
      <c r="V939" s="172"/>
      <c r="W939" s="171"/>
      <c r="X939" s="172"/>
      <c r="Y939" s="171"/>
      <c r="Z939" s="172"/>
      <c r="AA939" s="171"/>
      <c r="AB939" s="172"/>
      <c r="AC939" s="171"/>
      <c r="AD939" s="172"/>
      <c r="AE939" s="156"/>
      <c r="AF939" s="170"/>
      <c r="AG939" s="172"/>
      <c r="AH939" s="172"/>
      <c r="AI939" s="172"/>
      <c r="AJ939" s="172"/>
      <c r="AK939" s="172"/>
      <c r="AL939" s="172"/>
      <c r="AM939" s="172"/>
      <c r="AN939" s="172"/>
      <c r="AO939" s="172"/>
      <c r="AP939" s="172"/>
      <c r="AQ939" s="172"/>
      <c r="AR939" s="172"/>
      <c r="AS939" s="172"/>
    </row>
    <row r="940" ht="15.75" customHeight="1">
      <c r="A940" s="156"/>
      <c r="B940" s="156"/>
      <c r="C940" s="170"/>
      <c r="D940" s="170"/>
      <c r="E940" s="171"/>
      <c r="F940" s="172"/>
      <c r="G940" s="171"/>
      <c r="H940" s="172"/>
      <c r="I940" s="171"/>
      <c r="J940" s="172"/>
      <c r="K940" s="171"/>
      <c r="L940" s="172"/>
      <c r="M940" s="171"/>
      <c r="N940" s="172"/>
      <c r="O940" s="171"/>
      <c r="P940" s="172"/>
      <c r="Q940" s="171"/>
      <c r="R940" s="172"/>
      <c r="S940" s="171"/>
      <c r="T940" s="172"/>
      <c r="U940" s="171"/>
      <c r="V940" s="172"/>
      <c r="W940" s="171"/>
      <c r="X940" s="172"/>
      <c r="Y940" s="171"/>
      <c r="Z940" s="172"/>
      <c r="AA940" s="171"/>
      <c r="AB940" s="172"/>
      <c r="AC940" s="171"/>
      <c r="AD940" s="172"/>
      <c r="AE940" s="156"/>
      <c r="AF940" s="170"/>
      <c r="AG940" s="172"/>
      <c r="AH940" s="172"/>
      <c r="AI940" s="172"/>
      <c r="AJ940" s="172"/>
      <c r="AK940" s="172"/>
      <c r="AL940" s="172"/>
      <c r="AM940" s="172"/>
      <c r="AN940" s="172"/>
      <c r="AO940" s="172"/>
      <c r="AP940" s="172"/>
      <c r="AQ940" s="172"/>
      <c r="AR940" s="172"/>
      <c r="AS940" s="172"/>
    </row>
    <row r="941" ht="15.75" customHeight="1">
      <c r="A941" s="156"/>
      <c r="B941" s="156"/>
      <c r="C941" s="170"/>
      <c r="D941" s="170"/>
      <c r="E941" s="171"/>
      <c r="F941" s="172"/>
      <c r="G941" s="171"/>
      <c r="H941" s="172"/>
      <c r="I941" s="171"/>
      <c r="J941" s="172"/>
      <c r="K941" s="171"/>
      <c r="L941" s="172"/>
      <c r="M941" s="171"/>
      <c r="N941" s="172"/>
      <c r="O941" s="171"/>
      <c r="P941" s="172"/>
      <c r="Q941" s="171"/>
      <c r="R941" s="172"/>
      <c r="S941" s="171"/>
      <c r="T941" s="172"/>
      <c r="U941" s="171"/>
      <c r="V941" s="172"/>
      <c r="W941" s="171"/>
      <c r="X941" s="172"/>
      <c r="Y941" s="171"/>
      <c r="Z941" s="172"/>
      <c r="AA941" s="171"/>
      <c r="AB941" s="172"/>
      <c r="AC941" s="171"/>
      <c r="AD941" s="172"/>
      <c r="AE941" s="156"/>
      <c r="AF941" s="170"/>
      <c r="AG941" s="172"/>
      <c r="AH941" s="172"/>
      <c r="AI941" s="172"/>
      <c r="AJ941" s="172"/>
      <c r="AK941" s="172"/>
      <c r="AL941" s="172"/>
      <c r="AM941" s="172"/>
      <c r="AN941" s="172"/>
      <c r="AO941" s="172"/>
      <c r="AP941" s="172"/>
      <c r="AQ941" s="172"/>
      <c r="AR941" s="172"/>
      <c r="AS941" s="172"/>
    </row>
    <row r="942" ht="15.75" customHeight="1">
      <c r="A942" s="156"/>
      <c r="B942" s="156"/>
      <c r="C942" s="170"/>
      <c r="D942" s="170"/>
      <c r="E942" s="171"/>
      <c r="F942" s="172"/>
      <c r="G942" s="171"/>
      <c r="H942" s="172"/>
      <c r="I942" s="171"/>
      <c r="J942" s="172"/>
      <c r="K942" s="171"/>
      <c r="L942" s="172"/>
      <c r="M942" s="171"/>
      <c r="N942" s="172"/>
      <c r="O942" s="171"/>
      <c r="P942" s="172"/>
      <c r="Q942" s="171"/>
      <c r="R942" s="172"/>
      <c r="S942" s="171"/>
      <c r="T942" s="172"/>
      <c r="U942" s="171"/>
      <c r="V942" s="172"/>
      <c r="W942" s="171"/>
      <c r="X942" s="172"/>
      <c r="Y942" s="171"/>
      <c r="Z942" s="172"/>
      <c r="AA942" s="171"/>
      <c r="AB942" s="172"/>
      <c r="AC942" s="171"/>
      <c r="AD942" s="172"/>
      <c r="AE942" s="156"/>
      <c r="AF942" s="170"/>
      <c r="AG942" s="172"/>
      <c r="AH942" s="172"/>
      <c r="AI942" s="172"/>
      <c r="AJ942" s="172"/>
      <c r="AK942" s="172"/>
      <c r="AL942" s="172"/>
      <c r="AM942" s="172"/>
      <c r="AN942" s="172"/>
      <c r="AO942" s="172"/>
      <c r="AP942" s="172"/>
      <c r="AQ942" s="172"/>
      <c r="AR942" s="172"/>
      <c r="AS942" s="172"/>
    </row>
    <row r="943" ht="15.75" customHeight="1">
      <c r="A943" s="156"/>
      <c r="B943" s="156"/>
      <c r="C943" s="170"/>
      <c r="D943" s="170"/>
      <c r="E943" s="171"/>
      <c r="F943" s="172"/>
      <c r="G943" s="171"/>
      <c r="H943" s="172"/>
      <c r="I943" s="171"/>
      <c r="J943" s="172"/>
      <c r="K943" s="171"/>
      <c r="L943" s="172"/>
      <c r="M943" s="171"/>
      <c r="N943" s="172"/>
      <c r="O943" s="171"/>
      <c r="P943" s="172"/>
      <c r="Q943" s="171"/>
      <c r="R943" s="172"/>
      <c r="S943" s="171"/>
      <c r="T943" s="172"/>
      <c r="U943" s="171"/>
      <c r="V943" s="172"/>
      <c r="W943" s="171"/>
      <c r="X943" s="172"/>
      <c r="Y943" s="171"/>
      <c r="Z943" s="172"/>
      <c r="AA943" s="171"/>
      <c r="AB943" s="172"/>
      <c r="AC943" s="171"/>
      <c r="AD943" s="172"/>
      <c r="AE943" s="156"/>
      <c r="AF943" s="170"/>
      <c r="AG943" s="172"/>
      <c r="AH943" s="172"/>
      <c r="AI943" s="172"/>
      <c r="AJ943" s="172"/>
      <c r="AK943" s="172"/>
      <c r="AL943" s="172"/>
      <c r="AM943" s="172"/>
      <c r="AN943" s="172"/>
      <c r="AO943" s="172"/>
      <c r="AP943" s="172"/>
      <c r="AQ943" s="172"/>
      <c r="AR943" s="172"/>
      <c r="AS943" s="172"/>
    </row>
    <row r="944" ht="15.75" customHeight="1">
      <c r="A944" s="156"/>
      <c r="B944" s="156"/>
      <c r="C944" s="170"/>
      <c r="D944" s="170"/>
      <c r="E944" s="171"/>
      <c r="F944" s="172"/>
      <c r="G944" s="171"/>
      <c r="H944" s="172"/>
      <c r="I944" s="171"/>
      <c r="J944" s="172"/>
      <c r="K944" s="171"/>
      <c r="L944" s="172"/>
      <c r="M944" s="171"/>
      <c r="N944" s="172"/>
      <c r="O944" s="171"/>
      <c r="P944" s="172"/>
      <c r="Q944" s="171"/>
      <c r="R944" s="172"/>
      <c r="S944" s="171"/>
      <c r="T944" s="172"/>
      <c r="U944" s="171"/>
      <c r="V944" s="172"/>
      <c r="W944" s="171"/>
      <c r="X944" s="172"/>
      <c r="Y944" s="171"/>
      <c r="Z944" s="172"/>
      <c r="AA944" s="171"/>
      <c r="AB944" s="172"/>
      <c r="AC944" s="171"/>
      <c r="AD944" s="172"/>
      <c r="AE944" s="156"/>
      <c r="AF944" s="170"/>
      <c r="AG944" s="172"/>
      <c r="AH944" s="172"/>
      <c r="AI944" s="172"/>
      <c r="AJ944" s="172"/>
      <c r="AK944" s="172"/>
      <c r="AL944" s="172"/>
      <c r="AM944" s="172"/>
      <c r="AN944" s="172"/>
      <c r="AO944" s="172"/>
      <c r="AP944" s="172"/>
      <c r="AQ944" s="172"/>
      <c r="AR944" s="172"/>
      <c r="AS944" s="172"/>
    </row>
    <row r="945" ht="15.75" customHeight="1">
      <c r="A945" s="156"/>
      <c r="B945" s="156"/>
      <c r="C945" s="170"/>
      <c r="D945" s="170"/>
      <c r="E945" s="171"/>
      <c r="F945" s="172"/>
      <c r="G945" s="171"/>
      <c r="H945" s="172"/>
      <c r="I945" s="171"/>
      <c r="J945" s="172"/>
      <c r="K945" s="171"/>
      <c r="L945" s="172"/>
      <c r="M945" s="171"/>
      <c r="N945" s="172"/>
      <c r="O945" s="171"/>
      <c r="P945" s="172"/>
      <c r="Q945" s="171"/>
      <c r="R945" s="172"/>
      <c r="S945" s="171"/>
      <c r="T945" s="172"/>
      <c r="U945" s="171"/>
      <c r="V945" s="172"/>
      <c r="W945" s="171"/>
      <c r="X945" s="172"/>
      <c r="Y945" s="171"/>
      <c r="Z945" s="172"/>
      <c r="AA945" s="171"/>
      <c r="AB945" s="172"/>
      <c r="AC945" s="171"/>
      <c r="AD945" s="172"/>
      <c r="AE945" s="156"/>
      <c r="AF945" s="170"/>
      <c r="AG945" s="172"/>
      <c r="AH945" s="172"/>
      <c r="AI945" s="172"/>
      <c r="AJ945" s="172"/>
      <c r="AK945" s="172"/>
      <c r="AL945" s="172"/>
      <c r="AM945" s="172"/>
      <c r="AN945" s="172"/>
      <c r="AO945" s="172"/>
      <c r="AP945" s="172"/>
      <c r="AQ945" s="172"/>
      <c r="AR945" s="172"/>
      <c r="AS945" s="172"/>
    </row>
    <row r="946" ht="15.75" customHeight="1">
      <c r="A946" s="156"/>
      <c r="B946" s="156"/>
      <c r="C946" s="170"/>
      <c r="D946" s="170"/>
      <c r="E946" s="171"/>
      <c r="F946" s="172"/>
      <c r="G946" s="171"/>
      <c r="H946" s="172"/>
      <c r="I946" s="171"/>
      <c r="J946" s="172"/>
      <c r="K946" s="171"/>
      <c r="L946" s="172"/>
      <c r="M946" s="171"/>
      <c r="N946" s="172"/>
      <c r="O946" s="171"/>
      <c r="P946" s="172"/>
      <c r="Q946" s="171"/>
      <c r="R946" s="172"/>
      <c r="S946" s="171"/>
      <c r="T946" s="172"/>
      <c r="U946" s="171"/>
      <c r="V946" s="172"/>
      <c r="W946" s="171"/>
      <c r="X946" s="172"/>
      <c r="Y946" s="171"/>
      <c r="Z946" s="172"/>
      <c r="AA946" s="171"/>
      <c r="AB946" s="172"/>
      <c r="AC946" s="171"/>
      <c r="AD946" s="172"/>
      <c r="AE946" s="156"/>
      <c r="AF946" s="170"/>
      <c r="AG946" s="172"/>
      <c r="AH946" s="172"/>
      <c r="AI946" s="172"/>
      <c r="AJ946" s="172"/>
      <c r="AK946" s="172"/>
      <c r="AL946" s="172"/>
      <c r="AM946" s="172"/>
      <c r="AN946" s="172"/>
      <c r="AO946" s="172"/>
      <c r="AP946" s="172"/>
      <c r="AQ946" s="172"/>
      <c r="AR946" s="172"/>
      <c r="AS946" s="172"/>
    </row>
    <row r="947" ht="15.75" customHeight="1">
      <c r="A947" s="156"/>
      <c r="B947" s="156"/>
      <c r="C947" s="170"/>
      <c r="D947" s="170"/>
      <c r="E947" s="171"/>
      <c r="F947" s="172"/>
      <c r="G947" s="171"/>
      <c r="H947" s="172"/>
      <c r="I947" s="171"/>
      <c r="J947" s="172"/>
      <c r="K947" s="171"/>
      <c r="L947" s="172"/>
      <c r="M947" s="171"/>
      <c r="N947" s="172"/>
      <c r="O947" s="171"/>
      <c r="P947" s="172"/>
      <c r="Q947" s="171"/>
      <c r="R947" s="172"/>
      <c r="S947" s="171"/>
      <c r="T947" s="172"/>
      <c r="U947" s="171"/>
      <c r="V947" s="172"/>
      <c r="W947" s="171"/>
      <c r="X947" s="172"/>
      <c r="Y947" s="171"/>
      <c r="Z947" s="172"/>
      <c r="AA947" s="171"/>
      <c r="AB947" s="172"/>
      <c r="AC947" s="171"/>
      <c r="AD947" s="172"/>
      <c r="AE947" s="156"/>
      <c r="AF947" s="170"/>
      <c r="AG947" s="172"/>
      <c r="AH947" s="172"/>
      <c r="AI947" s="172"/>
      <c r="AJ947" s="172"/>
      <c r="AK947" s="172"/>
      <c r="AL947" s="172"/>
      <c r="AM947" s="172"/>
      <c r="AN947" s="172"/>
      <c r="AO947" s="172"/>
      <c r="AP947" s="172"/>
      <c r="AQ947" s="172"/>
      <c r="AR947" s="172"/>
      <c r="AS947" s="172"/>
    </row>
    <row r="948" ht="15.75" customHeight="1">
      <c r="A948" s="156"/>
      <c r="B948" s="156"/>
      <c r="C948" s="170"/>
      <c r="D948" s="170"/>
      <c r="E948" s="171"/>
      <c r="F948" s="172"/>
      <c r="G948" s="171"/>
      <c r="H948" s="172"/>
      <c r="I948" s="171"/>
      <c r="J948" s="172"/>
      <c r="K948" s="171"/>
      <c r="L948" s="172"/>
      <c r="M948" s="171"/>
      <c r="N948" s="172"/>
      <c r="O948" s="171"/>
      <c r="P948" s="172"/>
      <c r="Q948" s="171"/>
      <c r="R948" s="172"/>
      <c r="S948" s="171"/>
      <c r="T948" s="172"/>
      <c r="U948" s="171"/>
      <c r="V948" s="172"/>
      <c r="W948" s="171"/>
      <c r="X948" s="172"/>
      <c r="Y948" s="171"/>
      <c r="Z948" s="172"/>
      <c r="AA948" s="171"/>
      <c r="AB948" s="172"/>
      <c r="AC948" s="171"/>
      <c r="AD948" s="172"/>
      <c r="AE948" s="156"/>
      <c r="AF948" s="170"/>
      <c r="AG948" s="172"/>
      <c r="AH948" s="172"/>
      <c r="AI948" s="172"/>
      <c r="AJ948" s="172"/>
      <c r="AK948" s="172"/>
      <c r="AL948" s="172"/>
      <c r="AM948" s="172"/>
      <c r="AN948" s="172"/>
      <c r="AO948" s="172"/>
      <c r="AP948" s="172"/>
      <c r="AQ948" s="172"/>
      <c r="AR948" s="172"/>
      <c r="AS948" s="172"/>
    </row>
    <row r="949" ht="15.75" customHeight="1">
      <c r="A949" s="156"/>
      <c r="B949" s="156"/>
      <c r="C949" s="170"/>
      <c r="D949" s="170"/>
      <c r="E949" s="171"/>
      <c r="F949" s="172"/>
      <c r="G949" s="171"/>
      <c r="H949" s="172"/>
      <c r="I949" s="171"/>
      <c r="J949" s="172"/>
      <c r="K949" s="171"/>
      <c r="L949" s="172"/>
      <c r="M949" s="171"/>
      <c r="N949" s="172"/>
      <c r="O949" s="171"/>
      <c r="P949" s="172"/>
      <c r="Q949" s="171"/>
      <c r="R949" s="172"/>
      <c r="S949" s="171"/>
      <c r="T949" s="172"/>
      <c r="U949" s="171"/>
      <c r="V949" s="172"/>
      <c r="W949" s="171"/>
      <c r="X949" s="172"/>
      <c r="Y949" s="171"/>
      <c r="Z949" s="172"/>
      <c r="AA949" s="171"/>
      <c r="AB949" s="172"/>
      <c r="AC949" s="171"/>
      <c r="AD949" s="172"/>
      <c r="AE949" s="156"/>
      <c r="AF949" s="170"/>
      <c r="AG949" s="172"/>
      <c r="AH949" s="172"/>
      <c r="AI949" s="172"/>
      <c r="AJ949" s="172"/>
      <c r="AK949" s="172"/>
      <c r="AL949" s="172"/>
      <c r="AM949" s="172"/>
      <c r="AN949" s="172"/>
      <c r="AO949" s="172"/>
      <c r="AP949" s="172"/>
      <c r="AQ949" s="172"/>
      <c r="AR949" s="172"/>
      <c r="AS949" s="172"/>
    </row>
    <row r="950" ht="15.75" customHeight="1">
      <c r="A950" s="156"/>
      <c r="B950" s="156"/>
      <c r="C950" s="170"/>
      <c r="D950" s="170"/>
      <c r="E950" s="171"/>
      <c r="F950" s="172"/>
      <c r="G950" s="171"/>
      <c r="H950" s="172"/>
      <c r="I950" s="171"/>
      <c r="J950" s="172"/>
      <c r="K950" s="171"/>
      <c r="L950" s="172"/>
      <c r="M950" s="171"/>
      <c r="N950" s="172"/>
      <c r="O950" s="171"/>
      <c r="P950" s="172"/>
      <c r="Q950" s="171"/>
      <c r="R950" s="172"/>
      <c r="S950" s="171"/>
      <c r="T950" s="172"/>
      <c r="U950" s="171"/>
      <c r="V950" s="172"/>
      <c r="W950" s="171"/>
      <c r="X950" s="172"/>
      <c r="Y950" s="171"/>
      <c r="Z950" s="172"/>
      <c r="AA950" s="171"/>
      <c r="AB950" s="172"/>
      <c r="AC950" s="171"/>
      <c r="AD950" s="172"/>
      <c r="AE950" s="156"/>
      <c r="AF950" s="170"/>
      <c r="AG950" s="172"/>
      <c r="AH950" s="172"/>
      <c r="AI950" s="172"/>
      <c r="AJ950" s="172"/>
      <c r="AK950" s="172"/>
      <c r="AL950" s="172"/>
      <c r="AM950" s="172"/>
      <c r="AN950" s="172"/>
      <c r="AO950" s="172"/>
      <c r="AP950" s="172"/>
      <c r="AQ950" s="172"/>
      <c r="AR950" s="172"/>
      <c r="AS950" s="172"/>
    </row>
    <row r="951" ht="15.75" customHeight="1">
      <c r="A951" s="156"/>
      <c r="B951" s="156"/>
      <c r="C951" s="170"/>
      <c r="D951" s="170"/>
      <c r="E951" s="171"/>
      <c r="F951" s="172"/>
      <c r="G951" s="171"/>
      <c r="H951" s="172"/>
      <c r="I951" s="171"/>
      <c r="J951" s="172"/>
      <c r="K951" s="171"/>
      <c r="L951" s="172"/>
      <c r="M951" s="171"/>
      <c r="N951" s="172"/>
      <c r="O951" s="171"/>
      <c r="P951" s="172"/>
      <c r="Q951" s="171"/>
      <c r="R951" s="172"/>
      <c r="S951" s="171"/>
      <c r="T951" s="172"/>
      <c r="U951" s="171"/>
      <c r="V951" s="172"/>
      <c r="W951" s="171"/>
      <c r="X951" s="172"/>
      <c r="Y951" s="171"/>
      <c r="Z951" s="172"/>
      <c r="AA951" s="171"/>
      <c r="AB951" s="172"/>
      <c r="AC951" s="171"/>
      <c r="AD951" s="172"/>
      <c r="AE951" s="156"/>
      <c r="AF951" s="170"/>
      <c r="AG951" s="172"/>
      <c r="AH951" s="172"/>
      <c r="AI951" s="172"/>
      <c r="AJ951" s="172"/>
      <c r="AK951" s="172"/>
      <c r="AL951" s="172"/>
      <c r="AM951" s="172"/>
      <c r="AN951" s="172"/>
      <c r="AO951" s="172"/>
      <c r="AP951" s="172"/>
      <c r="AQ951" s="172"/>
      <c r="AR951" s="172"/>
      <c r="AS951" s="172"/>
    </row>
    <row r="952" ht="15.75" customHeight="1">
      <c r="A952" s="156"/>
      <c r="B952" s="156"/>
      <c r="C952" s="170"/>
      <c r="D952" s="170"/>
      <c r="E952" s="171"/>
      <c r="F952" s="172"/>
      <c r="G952" s="171"/>
      <c r="H952" s="172"/>
      <c r="I952" s="171"/>
      <c r="J952" s="172"/>
      <c r="K952" s="171"/>
      <c r="L952" s="172"/>
      <c r="M952" s="171"/>
      <c r="N952" s="172"/>
      <c r="O952" s="171"/>
      <c r="P952" s="172"/>
      <c r="Q952" s="171"/>
      <c r="R952" s="172"/>
      <c r="S952" s="171"/>
      <c r="T952" s="172"/>
      <c r="U952" s="171"/>
      <c r="V952" s="172"/>
      <c r="W952" s="171"/>
      <c r="X952" s="172"/>
      <c r="Y952" s="171"/>
      <c r="Z952" s="172"/>
      <c r="AA952" s="171"/>
      <c r="AB952" s="172"/>
      <c r="AC952" s="171"/>
      <c r="AD952" s="172"/>
      <c r="AE952" s="156"/>
      <c r="AF952" s="170"/>
      <c r="AG952" s="172"/>
      <c r="AH952" s="172"/>
      <c r="AI952" s="172"/>
      <c r="AJ952" s="172"/>
      <c r="AK952" s="172"/>
      <c r="AL952" s="172"/>
      <c r="AM952" s="172"/>
      <c r="AN952" s="172"/>
      <c r="AO952" s="172"/>
      <c r="AP952" s="172"/>
      <c r="AQ952" s="172"/>
      <c r="AR952" s="172"/>
      <c r="AS952" s="172"/>
    </row>
    <row r="953" ht="15.75" customHeight="1">
      <c r="A953" s="156"/>
      <c r="B953" s="156"/>
      <c r="C953" s="170"/>
      <c r="D953" s="170"/>
      <c r="E953" s="171"/>
      <c r="F953" s="172"/>
      <c r="G953" s="171"/>
      <c r="H953" s="172"/>
      <c r="I953" s="171"/>
      <c r="J953" s="172"/>
      <c r="K953" s="171"/>
      <c r="L953" s="172"/>
      <c r="M953" s="171"/>
      <c r="N953" s="172"/>
      <c r="O953" s="171"/>
      <c r="P953" s="172"/>
      <c r="Q953" s="171"/>
      <c r="R953" s="172"/>
      <c r="S953" s="171"/>
      <c r="T953" s="172"/>
      <c r="U953" s="171"/>
      <c r="V953" s="172"/>
      <c r="W953" s="171"/>
      <c r="X953" s="172"/>
      <c r="Y953" s="171"/>
      <c r="Z953" s="172"/>
      <c r="AA953" s="171"/>
      <c r="AB953" s="172"/>
      <c r="AC953" s="171"/>
      <c r="AD953" s="172"/>
      <c r="AE953" s="156"/>
      <c r="AF953" s="170"/>
      <c r="AG953" s="172"/>
      <c r="AH953" s="172"/>
      <c r="AI953" s="172"/>
      <c r="AJ953" s="172"/>
      <c r="AK953" s="172"/>
      <c r="AL953" s="172"/>
      <c r="AM953" s="172"/>
      <c r="AN953" s="172"/>
      <c r="AO953" s="172"/>
      <c r="AP953" s="172"/>
      <c r="AQ953" s="172"/>
      <c r="AR953" s="172"/>
      <c r="AS953" s="172"/>
    </row>
    <row r="954" ht="15.75" customHeight="1">
      <c r="A954" s="156"/>
      <c r="B954" s="156"/>
      <c r="C954" s="170"/>
      <c r="D954" s="170"/>
      <c r="E954" s="171"/>
      <c r="F954" s="172"/>
      <c r="G954" s="171"/>
      <c r="H954" s="172"/>
      <c r="I954" s="171"/>
      <c r="J954" s="172"/>
      <c r="K954" s="171"/>
      <c r="L954" s="172"/>
      <c r="M954" s="171"/>
      <c r="N954" s="172"/>
      <c r="O954" s="171"/>
      <c r="P954" s="172"/>
      <c r="Q954" s="171"/>
      <c r="R954" s="172"/>
      <c r="S954" s="171"/>
      <c r="T954" s="172"/>
      <c r="U954" s="171"/>
      <c r="V954" s="172"/>
      <c r="W954" s="171"/>
      <c r="X954" s="172"/>
      <c r="Y954" s="171"/>
      <c r="Z954" s="172"/>
      <c r="AA954" s="171"/>
      <c r="AB954" s="172"/>
      <c r="AC954" s="171"/>
      <c r="AD954" s="172"/>
      <c r="AE954" s="156"/>
      <c r="AF954" s="170"/>
      <c r="AG954" s="172"/>
      <c r="AH954" s="172"/>
      <c r="AI954" s="172"/>
      <c r="AJ954" s="172"/>
      <c r="AK954" s="172"/>
      <c r="AL954" s="172"/>
      <c r="AM954" s="172"/>
      <c r="AN954" s="172"/>
      <c r="AO954" s="172"/>
      <c r="AP954" s="172"/>
      <c r="AQ954" s="172"/>
      <c r="AR954" s="172"/>
      <c r="AS954" s="172"/>
    </row>
    <row r="955" ht="15.75" customHeight="1">
      <c r="A955" s="156"/>
      <c r="B955" s="156"/>
      <c r="C955" s="170"/>
      <c r="D955" s="170"/>
      <c r="E955" s="171"/>
      <c r="F955" s="172"/>
      <c r="G955" s="171"/>
      <c r="H955" s="172"/>
      <c r="I955" s="171"/>
      <c r="J955" s="172"/>
      <c r="K955" s="171"/>
      <c r="L955" s="172"/>
      <c r="M955" s="171"/>
      <c r="N955" s="172"/>
      <c r="O955" s="171"/>
      <c r="P955" s="172"/>
      <c r="Q955" s="171"/>
      <c r="R955" s="172"/>
      <c r="S955" s="171"/>
      <c r="T955" s="172"/>
      <c r="U955" s="171"/>
      <c r="V955" s="172"/>
      <c r="W955" s="171"/>
      <c r="X955" s="172"/>
      <c r="Y955" s="171"/>
      <c r="Z955" s="172"/>
      <c r="AA955" s="171"/>
      <c r="AB955" s="172"/>
      <c r="AC955" s="171"/>
      <c r="AD955" s="172"/>
      <c r="AE955" s="156"/>
      <c r="AF955" s="170"/>
      <c r="AG955" s="172"/>
      <c r="AH955" s="172"/>
      <c r="AI955" s="172"/>
      <c r="AJ955" s="172"/>
      <c r="AK955" s="172"/>
      <c r="AL955" s="172"/>
      <c r="AM955" s="172"/>
      <c r="AN955" s="172"/>
      <c r="AO955" s="172"/>
      <c r="AP955" s="172"/>
      <c r="AQ955" s="172"/>
      <c r="AR955" s="172"/>
      <c r="AS955" s="172"/>
    </row>
    <row r="956" ht="15.75" customHeight="1">
      <c r="A956" s="156"/>
      <c r="B956" s="156"/>
      <c r="C956" s="170"/>
      <c r="D956" s="170"/>
      <c r="E956" s="171"/>
      <c r="F956" s="172"/>
      <c r="G956" s="171"/>
      <c r="H956" s="172"/>
      <c r="I956" s="171"/>
      <c r="J956" s="172"/>
      <c r="K956" s="171"/>
      <c r="L956" s="172"/>
      <c r="M956" s="171"/>
      <c r="N956" s="172"/>
      <c r="O956" s="171"/>
      <c r="P956" s="172"/>
      <c r="Q956" s="171"/>
      <c r="R956" s="172"/>
      <c r="S956" s="171"/>
      <c r="T956" s="172"/>
      <c r="U956" s="171"/>
      <c r="V956" s="172"/>
      <c r="W956" s="171"/>
      <c r="X956" s="172"/>
      <c r="Y956" s="171"/>
      <c r="Z956" s="172"/>
      <c r="AA956" s="171"/>
      <c r="AB956" s="172"/>
      <c r="AC956" s="171"/>
      <c r="AD956" s="172"/>
      <c r="AE956" s="156"/>
      <c r="AF956" s="170"/>
      <c r="AG956" s="172"/>
      <c r="AH956" s="172"/>
      <c r="AI956" s="172"/>
      <c r="AJ956" s="172"/>
      <c r="AK956" s="172"/>
      <c r="AL956" s="172"/>
      <c r="AM956" s="172"/>
      <c r="AN956" s="172"/>
      <c r="AO956" s="172"/>
      <c r="AP956" s="172"/>
      <c r="AQ956" s="172"/>
      <c r="AR956" s="172"/>
      <c r="AS956" s="172"/>
    </row>
    <row r="957" ht="15.75" customHeight="1">
      <c r="A957" s="156"/>
      <c r="B957" s="156"/>
      <c r="C957" s="170"/>
      <c r="D957" s="170"/>
      <c r="E957" s="171"/>
      <c r="F957" s="172"/>
      <c r="G957" s="171"/>
      <c r="H957" s="172"/>
      <c r="I957" s="171"/>
      <c r="J957" s="172"/>
      <c r="K957" s="171"/>
      <c r="L957" s="172"/>
      <c r="M957" s="171"/>
      <c r="N957" s="172"/>
      <c r="O957" s="171"/>
      <c r="P957" s="172"/>
      <c r="Q957" s="171"/>
      <c r="R957" s="172"/>
      <c r="S957" s="171"/>
      <c r="T957" s="172"/>
      <c r="U957" s="171"/>
      <c r="V957" s="172"/>
      <c r="W957" s="171"/>
      <c r="X957" s="172"/>
      <c r="Y957" s="171"/>
      <c r="Z957" s="172"/>
      <c r="AA957" s="171"/>
      <c r="AB957" s="172"/>
      <c r="AC957" s="171"/>
      <c r="AD957" s="172"/>
      <c r="AE957" s="156"/>
      <c r="AF957" s="170"/>
      <c r="AG957" s="172"/>
      <c r="AH957" s="172"/>
      <c r="AI957" s="172"/>
      <c r="AJ957" s="172"/>
      <c r="AK957" s="172"/>
      <c r="AL957" s="172"/>
      <c r="AM957" s="172"/>
      <c r="AN957" s="172"/>
      <c r="AO957" s="172"/>
      <c r="AP957" s="172"/>
      <c r="AQ957" s="172"/>
      <c r="AR957" s="172"/>
      <c r="AS957" s="172"/>
    </row>
    <row r="958" ht="15.75" customHeight="1">
      <c r="A958" s="156"/>
      <c r="B958" s="156"/>
      <c r="C958" s="170"/>
      <c r="D958" s="170"/>
      <c r="E958" s="171"/>
      <c r="F958" s="172"/>
      <c r="G958" s="171"/>
      <c r="H958" s="172"/>
      <c r="I958" s="171"/>
      <c r="J958" s="172"/>
      <c r="K958" s="171"/>
      <c r="L958" s="172"/>
      <c r="M958" s="171"/>
      <c r="N958" s="172"/>
      <c r="O958" s="171"/>
      <c r="P958" s="172"/>
      <c r="Q958" s="171"/>
      <c r="R958" s="172"/>
      <c r="S958" s="171"/>
      <c r="T958" s="172"/>
      <c r="U958" s="171"/>
      <c r="V958" s="172"/>
      <c r="W958" s="171"/>
      <c r="X958" s="172"/>
      <c r="Y958" s="171"/>
      <c r="Z958" s="172"/>
      <c r="AA958" s="171"/>
      <c r="AB958" s="172"/>
      <c r="AC958" s="171"/>
      <c r="AD958" s="172"/>
      <c r="AE958" s="156"/>
      <c r="AF958" s="170"/>
      <c r="AG958" s="172"/>
      <c r="AH958" s="172"/>
      <c r="AI958" s="172"/>
      <c r="AJ958" s="172"/>
      <c r="AK958" s="172"/>
      <c r="AL958" s="172"/>
      <c r="AM958" s="172"/>
      <c r="AN958" s="172"/>
      <c r="AO958" s="172"/>
      <c r="AP958" s="172"/>
      <c r="AQ958" s="172"/>
      <c r="AR958" s="172"/>
      <c r="AS958" s="172"/>
    </row>
    <row r="959" ht="15.75" customHeight="1">
      <c r="A959" s="156"/>
      <c r="B959" s="156"/>
      <c r="C959" s="170"/>
      <c r="D959" s="170"/>
      <c r="E959" s="171"/>
      <c r="F959" s="172"/>
      <c r="G959" s="171"/>
      <c r="H959" s="172"/>
      <c r="I959" s="171"/>
      <c r="J959" s="172"/>
      <c r="K959" s="171"/>
      <c r="L959" s="172"/>
      <c r="M959" s="171"/>
      <c r="N959" s="172"/>
      <c r="O959" s="171"/>
      <c r="P959" s="172"/>
      <c r="Q959" s="171"/>
      <c r="R959" s="172"/>
      <c r="S959" s="171"/>
      <c r="T959" s="172"/>
      <c r="U959" s="171"/>
      <c r="V959" s="172"/>
      <c r="W959" s="171"/>
      <c r="X959" s="172"/>
      <c r="Y959" s="171"/>
      <c r="Z959" s="172"/>
      <c r="AA959" s="171"/>
      <c r="AB959" s="172"/>
      <c r="AC959" s="171"/>
      <c r="AD959" s="172"/>
      <c r="AE959" s="156"/>
      <c r="AF959" s="170"/>
      <c r="AG959" s="172"/>
      <c r="AH959" s="172"/>
      <c r="AI959" s="172"/>
      <c r="AJ959" s="172"/>
      <c r="AK959" s="172"/>
      <c r="AL959" s="172"/>
      <c r="AM959" s="172"/>
      <c r="AN959" s="172"/>
      <c r="AO959" s="172"/>
      <c r="AP959" s="172"/>
      <c r="AQ959" s="172"/>
      <c r="AR959" s="172"/>
      <c r="AS959" s="172"/>
    </row>
    <row r="960" ht="15.75" customHeight="1">
      <c r="A960" s="156"/>
      <c r="B960" s="156"/>
      <c r="C960" s="170"/>
      <c r="D960" s="170"/>
      <c r="E960" s="171"/>
      <c r="F960" s="172"/>
      <c r="G960" s="171"/>
      <c r="H960" s="172"/>
      <c r="I960" s="171"/>
      <c r="J960" s="172"/>
      <c r="K960" s="171"/>
      <c r="L960" s="172"/>
      <c r="M960" s="171"/>
      <c r="N960" s="172"/>
      <c r="O960" s="171"/>
      <c r="P960" s="172"/>
      <c r="Q960" s="171"/>
      <c r="R960" s="172"/>
      <c r="S960" s="171"/>
      <c r="T960" s="172"/>
      <c r="U960" s="171"/>
      <c r="V960" s="172"/>
      <c r="W960" s="171"/>
      <c r="X960" s="172"/>
      <c r="Y960" s="171"/>
      <c r="Z960" s="172"/>
      <c r="AA960" s="171"/>
      <c r="AB960" s="172"/>
      <c r="AC960" s="171"/>
      <c r="AD960" s="172"/>
      <c r="AE960" s="156"/>
      <c r="AF960" s="170"/>
      <c r="AG960" s="172"/>
      <c r="AH960" s="172"/>
      <c r="AI960" s="172"/>
      <c r="AJ960" s="172"/>
      <c r="AK960" s="172"/>
      <c r="AL960" s="172"/>
      <c r="AM960" s="172"/>
      <c r="AN960" s="172"/>
      <c r="AO960" s="172"/>
      <c r="AP960" s="172"/>
      <c r="AQ960" s="172"/>
      <c r="AR960" s="172"/>
      <c r="AS960" s="172"/>
    </row>
    <row r="961" ht="15.75" customHeight="1">
      <c r="A961" s="156"/>
      <c r="B961" s="156"/>
      <c r="C961" s="170"/>
      <c r="D961" s="170"/>
      <c r="E961" s="171"/>
      <c r="F961" s="172"/>
      <c r="G961" s="171"/>
      <c r="H961" s="172"/>
      <c r="I961" s="171"/>
      <c r="J961" s="172"/>
      <c r="K961" s="171"/>
      <c r="L961" s="172"/>
      <c r="M961" s="171"/>
      <c r="N961" s="172"/>
      <c r="O961" s="171"/>
      <c r="P961" s="172"/>
      <c r="Q961" s="171"/>
      <c r="R961" s="172"/>
      <c r="S961" s="171"/>
      <c r="T961" s="172"/>
      <c r="U961" s="171"/>
      <c r="V961" s="172"/>
      <c r="W961" s="171"/>
      <c r="X961" s="172"/>
      <c r="Y961" s="171"/>
      <c r="Z961" s="172"/>
      <c r="AA961" s="171"/>
      <c r="AB961" s="172"/>
      <c r="AC961" s="171"/>
      <c r="AD961" s="172"/>
      <c r="AE961" s="156"/>
      <c r="AF961" s="170"/>
      <c r="AG961" s="172"/>
      <c r="AH961" s="172"/>
      <c r="AI961" s="172"/>
      <c r="AJ961" s="172"/>
      <c r="AK961" s="172"/>
      <c r="AL961" s="172"/>
      <c r="AM961" s="172"/>
      <c r="AN961" s="172"/>
      <c r="AO961" s="172"/>
      <c r="AP961" s="172"/>
      <c r="AQ961" s="172"/>
      <c r="AR961" s="172"/>
      <c r="AS961" s="172"/>
    </row>
    <row r="962" ht="15.75" customHeight="1">
      <c r="A962" s="156"/>
      <c r="B962" s="156"/>
      <c r="C962" s="170"/>
      <c r="D962" s="170"/>
      <c r="E962" s="171"/>
      <c r="F962" s="172"/>
      <c r="G962" s="171"/>
      <c r="H962" s="172"/>
      <c r="I962" s="171"/>
      <c r="J962" s="172"/>
      <c r="K962" s="171"/>
      <c r="L962" s="172"/>
      <c r="M962" s="171"/>
      <c r="N962" s="172"/>
      <c r="O962" s="171"/>
      <c r="P962" s="172"/>
      <c r="Q962" s="171"/>
      <c r="R962" s="172"/>
      <c r="S962" s="171"/>
      <c r="T962" s="172"/>
      <c r="U962" s="171"/>
      <c r="V962" s="172"/>
      <c r="W962" s="171"/>
      <c r="X962" s="172"/>
      <c r="Y962" s="171"/>
      <c r="Z962" s="172"/>
      <c r="AA962" s="171"/>
      <c r="AB962" s="172"/>
      <c r="AC962" s="171"/>
      <c r="AD962" s="172"/>
      <c r="AE962" s="156"/>
      <c r="AF962" s="170"/>
      <c r="AG962" s="172"/>
      <c r="AH962" s="172"/>
      <c r="AI962" s="172"/>
      <c r="AJ962" s="172"/>
      <c r="AK962" s="172"/>
      <c r="AL962" s="172"/>
      <c r="AM962" s="172"/>
      <c r="AN962" s="172"/>
      <c r="AO962" s="172"/>
      <c r="AP962" s="172"/>
      <c r="AQ962" s="172"/>
      <c r="AR962" s="172"/>
      <c r="AS962" s="172"/>
    </row>
    <row r="963" ht="15.75" customHeight="1">
      <c r="A963" s="156"/>
      <c r="B963" s="156"/>
      <c r="C963" s="170"/>
      <c r="D963" s="170"/>
      <c r="E963" s="171"/>
      <c r="F963" s="172"/>
      <c r="G963" s="171"/>
      <c r="H963" s="172"/>
      <c r="I963" s="171"/>
      <c r="J963" s="172"/>
      <c r="K963" s="171"/>
      <c r="L963" s="172"/>
      <c r="M963" s="171"/>
      <c r="N963" s="172"/>
      <c r="O963" s="171"/>
      <c r="P963" s="172"/>
      <c r="Q963" s="171"/>
      <c r="R963" s="172"/>
      <c r="S963" s="171"/>
      <c r="T963" s="172"/>
      <c r="U963" s="171"/>
      <c r="V963" s="172"/>
      <c r="W963" s="171"/>
      <c r="X963" s="172"/>
      <c r="Y963" s="171"/>
      <c r="Z963" s="172"/>
      <c r="AA963" s="171"/>
      <c r="AB963" s="172"/>
      <c r="AC963" s="171"/>
      <c r="AD963" s="172"/>
      <c r="AE963" s="156"/>
      <c r="AF963" s="170"/>
      <c r="AG963" s="172"/>
      <c r="AH963" s="172"/>
      <c r="AI963" s="172"/>
      <c r="AJ963" s="172"/>
      <c r="AK963" s="172"/>
      <c r="AL963" s="172"/>
      <c r="AM963" s="172"/>
      <c r="AN963" s="172"/>
      <c r="AO963" s="172"/>
      <c r="AP963" s="172"/>
      <c r="AQ963" s="172"/>
      <c r="AR963" s="172"/>
      <c r="AS963" s="172"/>
    </row>
    <row r="964" ht="15.75" customHeight="1">
      <c r="A964" s="156"/>
      <c r="B964" s="156"/>
      <c r="C964" s="170"/>
      <c r="D964" s="170"/>
      <c r="E964" s="171"/>
      <c r="F964" s="172"/>
      <c r="G964" s="171"/>
      <c r="H964" s="172"/>
      <c r="I964" s="171"/>
      <c r="J964" s="172"/>
      <c r="K964" s="171"/>
      <c r="L964" s="172"/>
      <c r="M964" s="171"/>
      <c r="N964" s="172"/>
      <c r="O964" s="171"/>
      <c r="P964" s="172"/>
      <c r="Q964" s="171"/>
      <c r="R964" s="172"/>
      <c r="S964" s="171"/>
      <c r="T964" s="172"/>
      <c r="U964" s="171"/>
      <c r="V964" s="172"/>
      <c r="W964" s="171"/>
      <c r="X964" s="172"/>
      <c r="Y964" s="171"/>
      <c r="Z964" s="172"/>
      <c r="AA964" s="171"/>
      <c r="AB964" s="172"/>
      <c r="AC964" s="171"/>
      <c r="AD964" s="172"/>
      <c r="AE964" s="156"/>
      <c r="AF964" s="170"/>
      <c r="AG964" s="172"/>
      <c r="AH964" s="172"/>
      <c r="AI964" s="172"/>
      <c r="AJ964" s="172"/>
      <c r="AK964" s="172"/>
      <c r="AL964" s="172"/>
      <c r="AM964" s="172"/>
      <c r="AN964" s="172"/>
      <c r="AO964" s="172"/>
      <c r="AP964" s="172"/>
      <c r="AQ964" s="172"/>
      <c r="AR964" s="172"/>
      <c r="AS964" s="172"/>
    </row>
    <row r="965" ht="15.75" customHeight="1">
      <c r="A965" s="156"/>
      <c r="B965" s="156"/>
      <c r="C965" s="170"/>
      <c r="D965" s="170"/>
      <c r="E965" s="171"/>
      <c r="F965" s="172"/>
      <c r="G965" s="171"/>
      <c r="H965" s="172"/>
      <c r="I965" s="171"/>
      <c r="J965" s="172"/>
      <c r="K965" s="171"/>
      <c r="L965" s="172"/>
      <c r="M965" s="171"/>
      <c r="N965" s="172"/>
      <c r="O965" s="171"/>
      <c r="P965" s="172"/>
      <c r="Q965" s="171"/>
      <c r="R965" s="172"/>
      <c r="S965" s="171"/>
      <c r="T965" s="172"/>
      <c r="U965" s="171"/>
      <c r="V965" s="172"/>
      <c r="W965" s="171"/>
      <c r="X965" s="172"/>
      <c r="Y965" s="171"/>
      <c r="Z965" s="172"/>
      <c r="AA965" s="171"/>
      <c r="AB965" s="172"/>
      <c r="AC965" s="171"/>
      <c r="AD965" s="172"/>
      <c r="AE965" s="156"/>
      <c r="AF965" s="170"/>
      <c r="AG965" s="172"/>
      <c r="AH965" s="172"/>
      <c r="AI965" s="172"/>
      <c r="AJ965" s="172"/>
      <c r="AK965" s="172"/>
      <c r="AL965" s="172"/>
      <c r="AM965" s="172"/>
      <c r="AN965" s="172"/>
      <c r="AO965" s="172"/>
      <c r="AP965" s="172"/>
      <c r="AQ965" s="172"/>
      <c r="AR965" s="172"/>
      <c r="AS965" s="172"/>
    </row>
    <row r="966" ht="15.75" customHeight="1">
      <c r="A966" s="156"/>
      <c r="B966" s="156"/>
      <c r="C966" s="170"/>
      <c r="D966" s="170"/>
      <c r="E966" s="171"/>
      <c r="F966" s="172"/>
      <c r="G966" s="171"/>
      <c r="H966" s="172"/>
      <c r="I966" s="171"/>
      <c r="J966" s="172"/>
      <c r="K966" s="171"/>
      <c r="L966" s="172"/>
      <c r="M966" s="171"/>
      <c r="N966" s="172"/>
      <c r="O966" s="171"/>
      <c r="P966" s="172"/>
      <c r="Q966" s="171"/>
      <c r="R966" s="172"/>
      <c r="S966" s="171"/>
      <c r="T966" s="172"/>
      <c r="U966" s="171"/>
      <c r="V966" s="172"/>
      <c r="W966" s="171"/>
      <c r="X966" s="172"/>
      <c r="Y966" s="171"/>
      <c r="Z966" s="172"/>
      <c r="AA966" s="171"/>
      <c r="AB966" s="172"/>
      <c r="AC966" s="171"/>
      <c r="AD966" s="172"/>
      <c r="AE966" s="156"/>
      <c r="AF966" s="170"/>
      <c r="AG966" s="172"/>
      <c r="AH966" s="172"/>
      <c r="AI966" s="172"/>
      <c r="AJ966" s="172"/>
      <c r="AK966" s="172"/>
      <c r="AL966" s="172"/>
      <c r="AM966" s="172"/>
      <c r="AN966" s="172"/>
      <c r="AO966" s="172"/>
      <c r="AP966" s="172"/>
      <c r="AQ966" s="172"/>
      <c r="AR966" s="172"/>
      <c r="AS966" s="172"/>
    </row>
    <row r="967" ht="15.75" customHeight="1">
      <c r="A967" s="156"/>
      <c r="B967" s="156"/>
      <c r="C967" s="170"/>
      <c r="D967" s="170"/>
      <c r="E967" s="171"/>
      <c r="F967" s="172"/>
      <c r="G967" s="171"/>
      <c r="H967" s="172"/>
      <c r="I967" s="171"/>
      <c r="J967" s="172"/>
      <c r="K967" s="171"/>
      <c r="L967" s="172"/>
      <c r="M967" s="171"/>
      <c r="N967" s="172"/>
      <c r="O967" s="171"/>
      <c r="P967" s="172"/>
      <c r="Q967" s="171"/>
      <c r="R967" s="172"/>
      <c r="S967" s="171"/>
      <c r="T967" s="172"/>
      <c r="U967" s="171"/>
      <c r="V967" s="172"/>
      <c r="W967" s="171"/>
      <c r="X967" s="172"/>
      <c r="Y967" s="171"/>
      <c r="Z967" s="172"/>
      <c r="AA967" s="171"/>
      <c r="AB967" s="172"/>
      <c r="AC967" s="171"/>
      <c r="AD967" s="172"/>
      <c r="AE967" s="156"/>
      <c r="AF967" s="170"/>
      <c r="AG967" s="172"/>
      <c r="AH967" s="172"/>
      <c r="AI967" s="172"/>
      <c r="AJ967" s="172"/>
      <c r="AK967" s="172"/>
      <c r="AL967" s="172"/>
      <c r="AM967" s="172"/>
      <c r="AN967" s="172"/>
      <c r="AO967" s="172"/>
      <c r="AP967" s="172"/>
      <c r="AQ967" s="172"/>
      <c r="AR967" s="172"/>
      <c r="AS967" s="172"/>
    </row>
    <row r="968" ht="15.75" customHeight="1">
      <c r="A968" s="156"/>
      <c r="B968" s="156"/>
      <c r="C968" s="170"/>
      <c r="D968" s="170"/>
      <c r="E968" s="171"/>
      <c r="F968" s="172"/>
      <c r="G968" s="171"/>
      <c r="H968" s="172"/>
      <c r="I968" s="171"/>
      <c r="J968" s="172"/>
      <c r="K968" s="171"/>
      <c r="L968" s="172"/>
      <c r="M968" s="171"/>
      <c r="N968" s="172"/>
      <c r="O968" s="171"/>
      <c r="P968" s="172"/>
      <c r="Q968" s="171"/>
      <c r="R968" s="172"/>
      <c r="S968" s="171"/>
      <c r="T968" s="172"/>
      <c r="U968" s="171"/>
      <c r="V968" s="172"/>
      <c r="W968" s="171"/>
      <c r="X968" s="172"/>
      <c r="Y968" s="171"/>
      <c r="Z968" s="172"/>
      <c r="AA968" s="171"/>
      <c r="AB968" s="172"/>
      <c r="AC968" s="171"/>
      <c r="AD968" s="172"/>
      <c r="AE968" s="156"/>
      <c r="AF968" s="170"/>
      <c r="AG968" s="172"/>
      <c r="AH968" s="172"/>
      <c r="AI968" s="172"/>
      <c r="AJ968" s="172"/>
      <c r="AK968" s="172"/>
      <c r="AL968" s="172"/>
      <c r="AM968" s="172"/>
      <c r="AN968" s="172"/>
      <c r="AO968" s="172"/>
      <c r="AP968" s="172"/>
      <c r="AQ968" s="172"/>
      <c r="AR968" s="172"/>
      <c r="AS968" s="172"/>
    </row>
    <row r="969" ht="15.75" customHeight="1">
      <c r="A969" s="156"/>
      <c r="B969" s="156"/>
      <c r="C969" s="170"/>
      <c r="D969" s="170"/>
      <c r="E969" s="171"/>
      <c r="F969" s="172"/>
      <c r="G969" s="171"/>
      <c r="H969" s="172"/>
      <c r="I969" s="171"/>
      <c r="J969" s="172"/>
      <c r="K969" s="171"/>
      <c r="L969" s="172"/>
      <c r="M969" s="171"/>
      <c r="N969" s="172"/>
      <c r="O969" s="171"/>
      <c r="P969" s="172"/>
      <c r="Q969" s="171"/>
      <c r="R969" s="172"/>
      <c r="S969" s="171"/>
      <c r="T969" s="172"/>
      <c r="U969" s="171"/>
      <c r="V969" s="172"/>
      <c r="W969" s="171"/>
      <c r="X969" s="172"/>
      <c r="Y969" s="171"/>
      <c r="Z969" s="172"/>
      <c r="AA969" s="171"/>
      <c r="AB969" s="172"/>
      <c r="AC969" s="171"/>
      <c r="AD969" s="172"/>
      <c r="AE969" s="156"/>
      <c r="AF969" s="170"/>
      <c r="AG969" s="172"/>
      <c r="AH969" s="172"/>
      <c r="AI969" s="172"/>
      <c r="AJ969" s="172"/>
      <c r="AK969" s="172"/>
      <c r="AL969" s="172"/>
      <c r="AM969" s="172"/>
      <c r="AN969" s="172"/>
      <c r="AO969" s="172"/>
      <c r="AP969" s="172"/>
      <c r="AQ969" s="172"/>
      <c r="AR969" s="172"/>
      <c r="AS969" s="172"/>
    </row>
    <row r="970" ht="15.75" customHeight="1">
      <c r="A970" s="156"/>
      <c r="B970" s="156"/>
      <c r="C970" s="170"/>
      <c r="D970" s="170"/>
      <c r="E970" s="171"/>
      <c r="F970" s="172"/>
      <c r="G970" s="171"/>
      <c r="H970" s="172"/>
      <c r="I970" s="171"/>
      <c r="J970" s="172"/>
      <c r="K970" s="171"/>
      <c r="L970" s="172"/>
      <c r="M970" s="171"/>
      <c r="N970" s="172"/>
      <c r="O970" s="171"/>
      <c r="P970" s="172"/>
      <c r="Q970" s="171"/>
      <c r="R970" s="172"/>
      <c r="S970" s="171"/>
      <c r="T970" s="172"/>
      <c r="U970" s="171"/>
      <c r="V970" s="172"/>
      <c r="W970" s="171"/>
      <c r="X970" s="172"/>
      <c r="Y970" s="171"/>
      <c r="Z970" s="172"/>
      <c r="AA970" s="171"/>
      <c r="AB970" s="172"/>
      <c r="AC970" s="171"/>
      <c r="AD970" s="172"/>
      <c r="AE970" s="156"/>
      <c r="AF970" s="170"/>
      <c r="AG970" s="172"/>
      <c r="AH970" s="172"/>
      <c r="AI970" s="172"/>
      <c r="AJ970" s="172"/>
      <c r="AK970" s="172"/>
      <c r="AL970" s="172"/>
      <c r="AM970" s="172"/>
      <c r="AN970" s="172"/>
      <c r="AO970" s="172"/>
      <c r="AP970" s="172"/>
      <c r="AQ970" s="172"/>
      <c r="AR970" s="172"/>
      <c r="AS970" s="172"/>
    </row>
    <row r="971" ht="15.75" customHeight="1">
      <c r="A971" s="156"/>
      <c r="B971" s="156"/>
      <c r="C971" s="170"/>
      <c r="D971" s="170"/>
      <c r="E971" s="171"/>
      <c r="F971" s="172"/>
      <c r="G971" s="171"/>
      <c r="H971" s="172"/>
      <c r="I971" s="171"/>
      <c r="J971" s="172"/>
      <c r="K971" s="171"/>
      <c r="L971" s="172"/>
      <c r="M971" s="171"/>
      <c r="N971" s="172"/>
      <c r="O971" s="171"/>
      <c r="P971" s="172"/>
      <c r="Q971" s="171"/>
      <c r="R971" s="172"/>
      <c r="S971" s="171"/>
      <c r="T971" s="172"/>
      <c r="U971" s="171"/>
      <c r="V971" s="172"/>
      <c r="W971" s="171"/>
      <c r="X971" s="172"/>
      <c r="Y971" s="171"/>
      <c r="Z971" s="172"/>
      <c r="AA971" s="171"/>
      <c r="AB971" s="172"/>
      <c r="AC971" s="171"/>
      <c r="AD971" s="172"/>
      <c r="AE971" s="156"/>
      <c r="AF971" s="170"/>
      <c r="AG971" s="172"/>
      <c r="AH971" s="172"/>
      <c r="AI971" s="172"/>
      <c r="AJ971" s="172"/>
      <c r="AK971" s="172"/>
      <c r="AL971" s="172"/>
      <c r="AM971" s="172"/>
      <c r="AN971" s="172"/>
      <c r="AO971" s="172"/>
      <c r="AP971" s="172"/>
      <c r="AQ971" s="172"/>
      <c r="AR971" s="172"/>
      <c r="AS971" s="172"/>
    </row>
    <row r="972" ht="15.75" customHeight="1">
      <c r="A972" s="156"/>
      <c r="B972" s="156"/>
      <c r="C972" s="170"/>
      <c r="D972" s="170"/>
      <c r="E972" s="171"/>
      <c r="F972" s="172"/>
      <c r="G972" s="171"/>
      <c r="H972" s="172"/>
      <c r="I972" s="171"/>
      <c r="J972" s="172"/>
      <c r="K972" s="171"/>
      <c r="L972" s="172"/>
      <c r="M972" s="171"/>
      <c r="N972" s="172"/>
      <c r="O972" s="171"/>
      <c r="P972" s="172"/>
      <c r="Q972" s="171"/>
      <c r="R972" s="172"/>
      <c r="S972" s="171"/>
      <c r="T972" s="172"/>
      <c r="U972" s="171"/>
      <c r="V972" s="172"/>
      <c r="W972" s="171"/>
      <c r="X972" s="172"/>
      <c r="Y972" s="171"/>
      <c r="Z972" s="172"/>
      <c r="AA972" s="171"/>
      <c r="AB972" s="172"/>
      <c r="AC972" s="171"/>
      <c r="AD972" s="172"/>
      <c r="AE972" s="156"/>
      <c r="AF972" s="170"/>
      <c r="AG972" s="172"/>
      <c r="AH972" s="172"/>
      <c r="AI972" s="172"/>
      <c r="AJ972" s="172"/>
      <c r="AK972" s="172"/>
      <c r="AL972" s="172"/>
      <c r="AM972" s="172"/>
      <c r="AN972" s="172"/>
      <c r="AO972" s="172"/>
      <c r="AP972" s="172"/>
      <c r="AQ972" s="172"/>
      <c r="AR972" s="172"/>
      <c r="AS972" s="172"/>
    </row>
    <row r="973" ht="15.75" customHeight="1">
      <c r="A973" s="156"/>
      <c r="B973" s="156"/>
      <c r="C973" s="170"/>
      <c r="D973" s="170"/>
      <c r="E973" s="171"/>
      <c r="F973" s="172"/>
      <c r="G973" s="171"/>
      <c r="H973" s="172"/>
      <c r="I973" s="171"/>
      <c r="J973" s="172"/>
      <c r="K973" s="171"/>
      <c r="L973" s="172"/>
      <c r="M973" s="171"/>
      <c r="N973" s="172"/>
      <c r="O973" s="171"/>
      <c r="P973" s="172"/>
      <c r="Q973" s="171"/>
      <c r="R973" s="172"/>
      <c r="S973" s="171"/>
      <c r="T973" s="172"/>
      <c r="U973" s="171"/>
      <c r="V973" s="172"/>
      <c r="W973" s="171"/>
      <c r="X973" s="172"/>
      <c r="Y973" s="171"/>
      <c r="Z973" s="172"/>
      <c r="AA973" s="171"/>
      <c r="AB973" s="172"/>
      <c r="AC973" s="171"/>
      <c r="AD973" s="172"/>
      <c r="AE973" s="156"/>
      <c r="AF973" s="170"/>
      <c r="AG973" s="172"/>
      <c r="AH973" s="172"/>
      <c r="AI973" s="172"/>
      <c r="AJ973" s="172"/>
      <c r="AK973" s="172"/>
      <c r="AL973" s="172"/>
      <c r="AM973" s="172"/>
      <c r="AN973" s="172"/>
      <c r="AO973" s="172"/>
      <c r="AP973" s="172"/>
      <c r="AQ973" s="172"/>
      <c r="AR973" s="172"/>
      <c r="AS973" s="172"/>
    </row>
    <row r="974" ht="15.75" customHeight="1">
      <c r="A974" s="156"/>
      <c r="B974" s="156"/>
      <c r="C974" s="170"/>
      <c r="D974" s="170"/>
      <c r="E974" s="171"/>
      <c r="F974" s="172"/>
      <c r="G974" s="171"/>
      <c r="H974" s="172"/>
      <c r="I974" s="171"/>
      <c r="J974" s="172"/>
      <c r="K974" s="171"/>
      <c r="L974" s="172"/>
      <c r="M974" s="171"/>
      <c r="N974" s="172"/>
      <c r="O974" s="171"/>
      <c r="P974" s="172"/>
      <c r="Q974" s="171"/>
      <c r="R974" s="172"/>
      <c r="S974" s="171"/>
      <c r="T974" s="172"/>
      <c r="U974" s="171"/>
      <c r="V974" s="172"/>
      <c r="W974" s="171"/>
      <c r="X974" s="172"/>
      <c r="Y974" s="171"/>
      <c r="Z974" s="172"/>
      <c r="AA974" s="171"/>
      <c r="AB974" s="172"/>
      <c r="AC974" s="171"/>
      <c r="AD974" s="172"/>
      <c r="AE974" s="156"/>
      <c r="AF974" s="170"/>
      <c r="AG974" s="172"/>
      <c r="AH974" s="172"/>
      <c r="AI974" s="172"/>
      <c r="AJ974" s="172"/>
      <c r="AK974" s="172"/>
      <c r="AL974" s="172"/>
      <c r="AM974" s="172"/>
      <c r="AN974" s="172"/>
      <c r="AO974" s="172"/>
      <c r="AP974" s="172"/>
      <c r="AQ974" s="172"/>
      <c r="AR974" s="172"/>
      <c r="AS974" s="172"/>
    </row>
    <row r="975" ht="15.75" customHeight="1">
      <c r="A975" s="156"/>
      <c r="B975" s="156"/>
      <c r="C975" s="170"/>
      <c r="D975" s="170"/>
      <c r="E975" s="171"/>
      <c r="F975" s="172"/>
      <c r="G975" s="171"/>
      <c r="H975" s="172"/>
      <c r="I975" s="171"/>
      <c r="J975" s="172"/>
      <c r="K975" s="171"/>
      <c r="L975" s="172"/>
      <c r="M975" s="171"/>
      <c r="N975" s="172"/>
      <c r="O975" s="171"/>
      <c r="P975" s="172"/>
      <c r="Q975" s="171"/>
      <c r="R975" s="172"/>
      <c r="S975" s="171"/>
      <c r="T975" s="172"/>
      <c r="U975" s="171"/>
      <c r="V975" s="172"/>
      <c r="W975" s="171"/>
      <c r="X975" s="172"/>
      <c r="Y975" s="171"/>
      <c r="Z975" s="172"/>
      <c r="AA975" s="171"/>
      <c r="AB975" s="172"/>
      <c r="AC975" s="171"/>
      <c r="AD975" s="172"/>
      <c r="AE975" s="156"/>
      <c r="AF975" s="170"/>
      <c r="AG975" s="172"/>
      <c r="AH975" s="172"/>
      <c r="AI975" s="172"/>
      <c r="AJ975" s="172"/>
      <c r="AK975" s="172"/>
      <c r="AL975" s="172"/>
      <c r="AM975" s="172"/>
      <c r="AN975" s="172"/>
      <c r="AO975" s="172"/>
      <c r="AP975" s="172"/>
      <c r="AQ975" s="172"/>
      <c r="AR975" s="172"/>
      <c r="AS975" s="172"/>
    </row>
    <row r="976" ht="15.75" customHeight="1">
      <c r="A976" s="156"/>
      <c r="B976" s="156"/>
      <c r="C976" s="170"/>
      <c r="D976" s="170"/>
      <c r="E976" s="171"/>
      <c r="F976" s="172"/>
      <c r="G976" s="171"/>
      <c r="H976" s="172"/>
      <c r="I976" s="171"/>
      <c r="J976" s="172"/>
      <c r="K976" s="171"/>
      <c r="L976" s="172"/>
      <c r="M976" s="171"/>
      <c r="N976" s="172"/>
      <c r="O976" s="171"/>
      <c r="P976" s="172"/>
      <c r="Q976" s="171"/>
      <c r="R976" s="172"/>
      <c r="S976" s="171"/>
      <c r="T976" s="172"/>
      <c r="U976" s="171"/>
      <c r="V976" s="172"/>
      <c r="W976" s="171"/>
      <c r="X976" s="172"/>
      <c r="Y976" s="171"/>
      <c r="Z976" s="172"/>
      <c r="AA976" s="171"/>
      <c r="AB976" s="172"/>
      <c r="AC976" s="171"/>
      <c r="AD976" s="172"/>
      <c r="AE976" s="156"/>
      <c r="AF976" s="170"/>
      <c r="AG976" s="172"/>
      <c r="AH976" s="172"/>
      <c r="AI976" s="172"/>
      <c r="AJ976" s="172"/>
      <c r="AK976" s="172"/>
      <c r="AL976" s="172"/>
      <c r="AM976" s="172"/>
      <c r="AN976" s="172"/>
      <c r="AO976" s="172"/>
      <c r="AP976" s="172"/>
      <c r="AQ976" s="172"/>
      <c r="AR976" s="172"/>
      <c r="AS976" s="172"/>
    </row>
    <row r="977" ht="15.75" customHeight="1">
      <c r="A977" s="156"/>
      <c r="B977" s="156"/>
      <c r="C977" s="170"/>
      <c r="D977" s="170"/>
      <c r="E977" s="171"/>
      <c r="F977" s="172"/>
      <c r="G977" s="171"/>
      <c r="H977" s="172"/>
      <c r="I977" s="171"/>
      <c r="J977" s="172"/>
      <c r="K977" s="171"/>
      <c r="L977" s="172"/>
      <c r="M977" s="171"/>
      <c r="N977" s="172"/>
      <c r="O977" s="171"/>
      <c r="P977" s="172"/>
      <c r="Q977" s="171"/>
      <c r="R977" s="172"/>
      <c r="S977" s="171"/>
      <c r="T977" s="172"/>
      <c r="U977" s="171"/>
      <c r="V977" s="172"/>
      <c r="W977" s="171"/>
      <c r="X977" s="172"/>
      <c r="Y977" s="171"/>
      <c r="Z977" s="172"/>
      <c r="AA977" s="171"/>
      <c r="AB977" s="172"/>
      <c r="AC977" s="171"/>
      <c r="AD977" s="172"/>
      <c r="AE977" s="156"/>
      <c r="AF977" s="170"/>
      <c r="AG977" s="172"/>
      <c r="AH977" s="172"/>
      <c r="AI977" s="172"/>
      <c r="AJ977" s="172"/>
      <c r="AK977" s="172"/>
      <c r="AL977" s="172"/>
      <c r="AM977" s="172"/>
      <c r="AN977" s="172"/>
      <c r="AO977" s="172"/>
      <c r="AP977" s="172"/>
      <c r="AQ977" s="172"/>
      <c r="AR977" s="172"/>
      <c r="AS977" s="172"/>
    </row>
    <row r="978" ht="15.75" customHeight="1">
      <c r="A978" s="156"/>
      <c r="B978" s="156"/>
      <c r="C978" s="170"/>
      <c r="D978" s="170"/>
      <c r="E978" s="171"/>
      <c r="F978" s="172"/>
      <c r="G978" s="171"/>
      <c r="H978" s="172"/>
      <c r="I978" s="171"/>
      <c r="J978" s="172"/>
      <c r="K978" s="171"/>
      <c r="L978" s="172"/>
      <c r="M978" s="171"/>
      <c r="N978" s="172"/>
      <c r="O978" s="171"/>
      <c r="P978" s="172"/>
      <c r="Q978" s="171"/>
      <c r="R978" s="172"/>
      <c r="S978" s="171"/>
      <c r="T978" s="172"/>
      <c r="U978" s="171"/>
      <c r="V978" s="172"/>
      <c r="W978" s="171"/>
      <c r="X978" s="172"/>
      <c r="Y978" s="171"/>
      <c r="Z978" s="172"/>
      <c r="AA978" s="171"/>
      <c r="AB978" s="172"/>
      <c r="AC978" s="171"/>
      <c r="AD978" s="172"/>
      <c r="AE978" s="156"/>
      <c r="AF978" s="170"/>
      <c r="AG978" s="172"/>
      <c r="AH978" s="172"/>
      <c r="AI978" s="172"/>
      <c r="AJ978" s="172"/>
      <c r="AK978" s="172"/>
      <c r="AL978" s="172"/>
      <c r="AM978" s="172"/>
      <c r="AN978" s="172"/>
      <c r="AO978" s="172"/>
      <c r="AP978" s="172"/>
      <c r="AQ978" s="172"/>
      <c r="AR978" s="172"/>
      <c r="AS978" s="172"/>
    </row>
    <row r="979" ht="15.75" customHeight="1">
      <c r="A979" s="156"/>
      <c r="B979" s="156"/>
      <c r="C979" s="170"/>
      <c r="D979" s="170"/>
      <c r="E979" s="171"/>
      <c r="F979" s="172"/>
      <c r="G979" s="171"/>
      <c r="H979" s="172"/>
      <c r="I979" s="171"/>
      <c r="J979" s="172"/>
      <c r="K979" s="171"/>
      <c r="L979" s="172"/>
      <c r="M979" s="171"/>
      <c r="N979" s="172"/>
      <c r="O979" s="171"/>
      <c r="P979" s="172"/>
      <c r="Q979" s="171"/>
      <c r="R979" s="172"/>
      <c r="S979" s="171"/>
      <c r="T979" s="172"/>
      <c r="U979" s="171"/>
      <c r="V979" s="172"/>
      <c r="W979" s="171"/>
      <c r="X979" s="172"/>
      <c r="Y979" s="171"/>
      <c r="Z979" s="172"/>
      <c r="AA979" s="171"/>
      <c r="AB979" s="172"/>
      <c r="AC979" s="171"/>
      <c r="AD979" s="172"/>
      <c r="AE979" s="156"/>
      <c r="AF979" s="170"/>
      <c r="AG979" s="172"/>
      <c r="AH979" s="172"/>
      <c r="AI979" s="172"/>
      <c r="AJ979" s="172"/>
      <c r="AK979" s="172"/>
      <c r="AL979" s="172"/>
      <c r="AM979" s="172"/>
      <c r="AN979" s="172"/>
      <c r="AO979" s="172"/>
      <c r="AP979" s="172"/>
      <c r="AQ979" s="172"/>
      <c r="AR979" s="172"/>
      <c r="AS979" s="172"/>
    </row>
    <row r="980" ht="15.75" customHeight="1">
      <c r="A980" s="156"/>
      <c r="B980" s="156"/>
      <c r="C980" s="170"/>
      <c r="D980" s="170"/>
      <c r="E980" s="171"/>
      <c r="F980" s="172"/>
      <c r="G980" s="171"/>
      <c r="H980" s="172"/>
      <c r="I980" s="171"/>
      <c r="J980" s="172"/>
      <c r="K980" s="171"/>
      <c r="L980" s="172"/>
      <c r="M980" s="171"/>
      <c r="N980" s="172"/>
      <c r="O980" s="171"/>
      <c r="P980" s="172"/>
      <c r="Q980" s="171"/>
      <c r="R980" s="172"/>
      <c r="S980" s="171"/>
      <c r="T980" s="172"/>
      <c r="U980" s="171"/>
      <c r="V980" s="172"/>
      <c r="W980" s="171"/>
      <c r="X980" s="172"/>
      <c r="Y980" s="171"/>
      <c r="Z980" s="172"/>
      <c r="AA980" s="171"/>
      <c r="AB980" s="172"/>
      <c r="AC980" s="171"/>
      <c r="AD980" s="172"/>
      <c r="AE980" s="156"/>
      <c r="AF980" s="170"/>
      <c r="AG980" s="172"/>
      <c r="AH980" s="172"/>
      <c r="AI980" s="172"/>
      <c r="AJ980" s="172"/>
      <c r="AK980" s="172"/>
      <c r="AL980" s="172"/>
      <c r="AM980" s="172"/>
      <c r="AN980" s="172"/>
      <c r="AO980" s="172"/>
      <c r="AP980" s="172"/>
      <c r="AQ980" s="172"/>
      <c r="AR980" s="172"/>
      <c r="AS980" s="172"/>
    </row>
    <row r="981" ht="15.75" customHeight="1">
      <c r="A981" s="156"/>
      <c r="B981" s="156"/>
      <c r="C981" s="170"/>
      <c r="D981" s="170"/>
      <c r="E981" s="171"/>
      <c r="F981" s="172"/>
      <c r="G981" s="171"/>
      <c r="H981" s="172"/>
      <c r="I981" s="171"/>
      <c r="J981" s="172"/>
      <c r="K981" s="171"/>
      <c r="L981" s="172"/>
      <c r="M981" s="171"/>
      <c r="N981" s="172"/>
      <c r="O981" s="171"/>
      <c r="P981" s="172"/>
      <c r="Q981" s="171"/>
      <c r="R981" s="172"/>
      <c r="S981" s="171"/>
      <c r="T981" s="172"/>
      <c r="U981" s="171"/>
      <c r="V981" s="172"/>
      <c r="W981" s="171"/>
      <c r="X981" s="172"/>
      <c r="Y981" s="171"/>
      <c r="Z981" s="172"/>
      <c r="AA981" s="171"/>
      <c r="AB981" s="172"/>
      <c r="AC981" s="171"/>
      <c r="AD981" s="172"/>
      <c r="AE981" s="156"/>
      <c r="AF981" s="170"/>
      <c r="AG981" s="172"/>
      <c r="AH981" s="172"/>
      <c r="AI981" s="172"/>
      <c r="AJ981" s="172"/>
      <c r="AK981" s="172"/>
      <c r="AL981" s="172"/>
      <c r="AM981" s="172"/>
      <c r="AN981" s="172"/>
      <c r="AO981" s="172"/>
      <c r="AP981" s="172"/>
      <c r="AQ981" s="172"/>
      <c r="AR981" s="172"/>
      <c r="AS981" s="172"/>
    </row>
    <row r="982" ht="15.75" customHeight="1">
      <c r="A982" s="156"/>
      <c r="B982" s="156"/>
      <c r="C982" s="170"/>
      <c r="D982" s="170"/>
      <c r="E982" s="171"/>
      <c r="F982" s="172"/>
      <c r="G982" s="171"/>
      <c r="H982" s="172"/>
      <c r="I982" s="171"/>
      <c r="J982" s="172"/>
      <c r="K982" s="171"/>
      <c r="L982" s="172"/>
      <c r="M982" s="171"/>
      <c r="N982" s="172"/>
      <c r="O982" s="171"/>
      <c r="P982" s="172"/>
      <c r="Q982" s="171"/>
      <c r="R982" s="172"/>
      <c r="S982" s="171"/>
      <c r="T982" s="172"/>
      <c r="U982" s="171"/>
      <c r="V982" s="172"/>
      <c r="W982" s="171"/>
      <c r="X982" s="172"/>
      <c r="Y982" s="171"/>
      <c r="Z982" s="172"/>
      <c r="AA982" s="171"/>
      <c r="AB982" s="172"/>
      <c r="AC982" s="171"/>
      <c r="AD982" s="172"/>
      <c r="AE982" s="156"/>
      <c r="AF982" s="170"/>
      <c r="AG982" s="172"/>
      <c r="AH982" s="172"/>
      <c r="AI982" s="172"/>
      <c r="AJ982" s="172"/>
      <c r="AK982" s="172"/>
      <c r="AL982" s="172"/>
      <c r="AM982" s="172"/>
      <c r="AN982" s="172"/>
      <c r="AO982" s="172"/>
      <c r="AP982" s="172"/>
      <c r="AQ982" s="172"/>
      <c r="AR982" s="172"/>
      <c r="AS982" s="172"/>
    </row>
    <row r="983" ht="15.75" customHeight="1">
      <c r="A983" s="156"/>
      <c r="B983" s="156"/>
      <c r="C983" s="170"/>
      <c r="D983" s="170"/>
      <c r="E983" s="171"/>
      <c r="F983" s="172"/>
      <c r="G983" s="171"/>
      <c r="H983" s="172"/>
      <c r="I983" s="171"/>
      <c r="J983" s="172"/>
      <c r="K983" s="171"/>
      <c r="L983" s="172"/>
      <c r="M983" s="171"/>
      <c r="N983" s="172"/>
      <c r="O983" s="171"/>
      <c r="P983" s="172"/>
      <c r="Q983" s="171"/>
      <c r="R983" s="172"/>
      <c r="S983" s="171"/>
      <c r="T983" s="172"/>
      <c r="U983" s="171"/>
      <c r="V983" s="172"/>
      <c r="W983" s="171"/>
      <c r="X983" s="172"/>
      <c r="Y983" s="171"/>
      <c r="Z983" s="172"/>
      <c r="AA983" s="171"/>
      <c r="AB983" s="172"/>
      <c r="AC983" s="171"/>
      <c r="AD983" s="172"/>
      <c r="AE983" s="156"/>
      <c r="AF983" s="170"/>
      <c r="AG983" s="172"/>
      <c r="AH983" s="172"/>
      <c r="AI983" s="172"/>
      <c r="AJ983" s="172"/>
      <c r="AK983" s="172"/>
      <c r="AL983" s="172"/>
      <c r="AM983" s="172"/>
      <c r="AN983" s="172"/>
      <c r="AO983" s="172"/>
      <c r="AP983" s="172"/>
      <c r="AQ983" s="172"/>
      <c r="AR983" s="172"/>
      <c r="AS983" s="172"/>
    </row>
    <row r="984" ht="15.75" customHeight="1">
      <c r="A984" s="156"/>
      <c r="B984" s="156"/>
      <c r="C984" s="170"/>
      <c r="D984" s="170"/>
      <c r="E984" s="171"/>
      <c r="F984" s="172"/>
      <c r="G984" s="171"/>
      <c r="H984" s="172"/>
      <c r="I984" s="171"/>
      <c r="J984" s="172"/>
      <c r="K984" s="171"/>
      <c r="L984" s="172"/>
      <c r="M984" s="171"/>
      <c r="N984" s="172"/>
      <c r="O984" s="171"/>
      <c r="P984" s="172"/>
      <c r="Q984" s="171"/>
      <c r="R984" s="172"/>
      <c r="S984" s="171"/>
      <c r="T984" s="172"/>
      <c r="U984" s="171"/>
      <c r="V984" s="172"/>
      <c r="W984" s="171"/>
      <c r="X984" s="172"/>
      <c r="Y984" s="171"/>
      <c r="Z984" s="172"/>
      <c r="AA984" s="171"/>
      <c r="AB984" s="172"/>
      <c r="AC984" s="171"/>
      <c r="AD984" s="172"/>
      <c r="AE984" s="156"/>
      <c r="AF984" s="170"/>
      <c r="AG984" s="172"/>
      <c r="AH984" s="172"/>
      <c r="AI984" s="172"/>
      <c r="AJ984" s="172"/>
      <c r="AK984" s="172"/>
      <c r="AL984" s="172"/>
      <c r="AM984" s="172"/>
      <c r="AN984" s="172"/>
      <c r="AO984" s="172"/>
      <c r="AP984" s="172"/>
      <c r="AQ984" s="172"/>
      <c r="AR984" s="172"/>
      <c r="AS984" s="172"/>
    </row>
    <row r="985" ht="15.75" customHeight="1">
      <c r="A985" s="156"/>
      <c r="B985" s="156"/>
      <c r="C985" s="170"/>
      <c r="D985" s="170"/>
      <c r="E985" s="171"/>
      <c r="F985" s="172"/>
      <c r="G985" s="171"/>
      <c r="H985" s="172"/>
      <c r="I985" s="171"/>
      <c r="J985" s="172"/>
      <c r="K985" s="171"/>
      <c r="L985" s="172"/>
      <c r="M985" s="171"/>
      <c r="N985" s="172"/>
      <c r="O985" s="171"/>
      <c r="P985" s="172"/>
      <c r="Q985" s="171"/>
      <c r="R985" s="172"/>
      <c r="S985" s="171"/>
      <c r="T985" s="172"/>
      <c r="U985" s="171"/>
      <c r="V985" s="172"/>
      <c r="W985" s="171"/>
      <c r="X985" s="172"/>
      <c r="Y985" s="171"/>
      <c r="Z985" s="172"/>
      <c r="AA985" s="171"/>
      <c r="AB985" s="172"/>
      <c r="AC985" s="171"/>
      <c r="AD985" s="172"/>
      <c r="AE985" s="156"/>
      <c r="AF985" s="170"/>
      <c r="AG985" s="172"/>
      <c r="AH985" s="172"/>
      <c r="AI985" s="172"/>
      <c r="AJ985" s="172"/>
      <c r="AK985" s="172"/>
      <c r="AL985" s="172"/>
      <c r="AM985" s="172"/>
      <c r="AN985" s="172"/>
      <c r="AO985" s="172"/>
      <c r="AP985" s="172"/>
      <c r="AQ985" s="172"/>
      <c r="AR985" s="172"/>
      <c r="AS985" s="172"/>
    </row>
    <row r="986" ht="15.75" customHeight="1">
      <c r="A986" s="156"/>
      <c r="B986" s="156"/>
      <c r="C986" s="170"/>
      <c r="D986" s="170"/>
      <c r="E986" s="171"/>
      <c r="F986" s="172"/>
      <c r="G986" s="171"/>
      <c r="H986" s="172"/>
      <c r="I986" s="171"/>
      <c r="J986" s="172"/>
      <c r="K986" s="171"/>
      <c r="L986" s="172"/>
      <c r="M986" s="171"/>
      <c r="N986" s="172"/>
      <c r="O986" s="171"/>
      <c r="P986" s="172"/>
      <c r="Q986" s="171"/>
      <c r="R986" s="172"/>
      <c r="S986" s="171"/>
      <c r="T986" s="172"/>
      <c r="U986" s="171"/>
      <c r="V986" s="172"/>
      <c r="W986" s="171"/>
      <c r="X986" s="172"/>
      <c r="Y986" s="171"/>
      <c r="Z986" s="172"/>
      <c r="AA986" s="171"/>
      <c r="AB986" s="172"/>
      <c r="AC986" s="171"/>
      <c r="AD986" s="172"/>
      <c r="AE986" s="156"/>
      <c r="AF986" s="170"/>
      <c r="AG986" s="172"/>
      <c r="AH986" s="172"/>
      <c r="AI986" s="172"/>
      <c r="AJ986" s="172"/>
      <c r="AK986" s="172"/>
      <c r="AL986" s="172"/>
      <c r="AM986" s="172"/>
      <c r="AN986" s="172"/>
      <c r="AO986" s="172"/>
      <c r="AP986" s="172"/>
      <c r="AQ986" s="172"/>
      <c r="AR986" s="172"/>
      <c r="AS986" s="172"/>
    </row>
    <row r="987" ht="15.75" customHeight="1">
      <c r="A987" s="156"/>
      <c r="B987" s="156"/>
      <c r="C987" s="170"/>
      <c r="D987" s="170"/>
      <c r="E987" s="171"/>
      <c r="F987" s="172"/>
      <c r="G987" s="171"/>
      <c r="H987" s="172"/>
      <c r="I987" s="171"/>
      <c r="J987" s="172"/>
      <c r="K987" s="171"/>
      <c r="L987" s="172"/>
      <c r="M987" s="171"/>
      <c r="N987" s="172"/>
      <c r="O987" s="171"/>
      <c r="P987" s="172"/>
      <c r="Q987" s="171"/>
      <c r="R987" s="172"/>
      <c r="S987" s="171"/>
      <c r="T987" s="172"/>
      <c r="U987" s="171"/>
      <c r="V987" s="172"/>
      <c r="W987" s="171"/>
      <c r="X987" s="172"/>
      <c r="Y987" s="171"/>
      <c r="Z987" s="172"/>
      <c r="AA987" s="171"/>
      <c r="AB987" s="172"/>
      <c r="AC987" s="171"/>
      <c r="AD987" s="172"/>
      <c r="AE987" s="156"/>
      <c r="AF987" s="170"/>
      <c r="AG987" s="172"/>
      <c r="AH987" s="172"/>
      <c r="AI987" s="172"/>
      <c r="AJ987" s="172"/>
      <c r="AK987" s="172"/>
      <c r="AL987" s="172"/>
      <c r="AM987" s="172"/>
      <c r="AN987" s="172"/>
      <c r="AO987" s="172"/>
      <c r="AP987" s="172"/>
      <c r="AQ987" s="172"/>
      <c r="AR987" s="172"/>
      <c r="AS987" s="172"/>
    </row>
    <row r="988" ht="15.75" customHeight="1">
      <c r="A988" s="156"/>
      <c r="B988" s="156"/>
      <c r="C988" s="170"/>
      <c r="D988" s="170"/>
      <c r="E988" s="171"/>
      <c r="F988" s="172"/>
      <c r="G988" s="171"/>
      <c r="H988" s="172"/>
      <c r="I988" s="171"/>
      <c r="J988" s="172"/>
      <c r="K988" s="171"/>
      <c r="L988" s="172"/>
      <c r="M988" s="171"/>
      <c r="N988" s="172"/>
      <c r="O988" s="171"/>
      <c r="P988" s="172"/>
      <c r="Q988" s="171"/>
      <c r="R988" s="172"/>
      <c r="S988" s="171"/>
      <c r="T988" s="172"/>
      <c r="U988" s="171"/>
      <c r="V988" s="172"/>
      <c r="W988" s="171"/>
      <c r="X988" s="172"/>
      <c r="Y988" s="171"/>
      <c r="Z988" s="172"/>
      <c r="AA988" s="171"/>
      <c r="AB988" s="172"/>
      <c r="AC988" s="171"/>
      <c r="AD988" s="172"/>
      <c r="AE988" s="156"/>
      <c r="AF988" s="170"/>
      <c r="AG988" s="172"/>
      <c r="AH988" s="172"/>
      <c r="AI988" s="172"/>
      <c r="AJ988" s="172"/>
      <c r="AK988" s="172"/>
      <c r="AL988" s="172"/>
      <c r="AM988" s="172"/>
      <c r="AN988" s="172"/>
      <c r="AO988" s="172"/>
      <c r="AP988" s="172"/>
      <c r="AQ988" s="172"/>
      <c r="AR988" s="172"/>
      <c r="AS988" s="172"/>
    </row>
    <row r="989" ht="15.75" customHeight="1">
      <c r="A989" s="156"/>
      <c r="B989" s="156"/>
      <c r="C989" s="170"/>
      <c r="D989" s="170"/>
      <c r="E989" s="171"/>
      <c r="F989" s="172"/>
      <c r="G989" s="171"/>
      <c r="H989" s="172"/>
      <c r="I989" s="171"/>
      <c r="J989" s="172"/>
      <c r="K989" s="171"/>
      <c r="L989" s="172"/>
      <c r="M989" s="171"/>
      <c r="N989" s="172"/>
      <c r="O989" s="171"/>
      <c r="P989" s="172"/>
      <c r="Q989" s="171"/>
      <c r="R989" s="172"/>
      <c r="S989" s="171"/>
      <c r="T989" s="172"/>
      <c r="U989" s="171"/>
      <c r="V989" s="172"/>
      <c r="W989" s="171"/>
      <c r="X989" s="172"/>
      <c r="Y989" s="171"/>
      <c r="Z989" s="172"/>
      <c r="AA989" s="171"/>
      <c r="AB989" s="172"/>
      <c r="AC989" s="171"/>
      <c r="AD989" s="172"/>
      <c r="AE989" s="156"/>
      <c r="AF989" s="170"/>
      <c r="AG989" s="172"/>
      <c r="AH989" s="172"/>
      <c r="AI989" s="172"/>
      <c r="AJ989" s="172"/>
      <c r="AK989" s="172"/>
      <c r="AL989" s="172"/>
      <c r="AM989" s="172"/>
      <c r="AN989" s="172"/>
      <c r="AO989" s="172"/>
      <c r="AP989" s="172"/>
      <c r="AQ989" s="172"/>
      <c r="AR989" s="172"/>
      <c r="AS989" s="172"/>
    </row>
    <row r="990" ht="15.75" customHeight="1">
      <c r="A990" s="156"/>
      <c r="B990" s="156"/>
      <c r="C990" s="170"/>
      <c r="D990" s="170"/>
      <c r="E990" s="171"/>
      <c r="F990" s="172"/>
      <c r="G990" s="171"/>
      <c r="H990" s="172"/>
      <c r="I990" s="171"/>
      <c r="J990" s="172"/>
      <c r="K990" s="171"/>
      <c r="L990" s="172"/>
      <c r="M990" s="171"/>
      <c r="N990" s="172"/>
      <c r="O990" s="171"/>
      <c r="P990" s="172"/>
      <c r="Q990" s="171"/>
      <c r="R990" s="172"/>
      <c r="S990" s="171"/>
      <c r="T990" s="172"/>
      <c r="U990" s="171"/>
      <c r="V990" s="172"/>
      <c r="W990" s="171"/>
      <c r="X990" s="172"/>
      <c r="Y990" s="171"/>
      <c r="Z990" s="172"/>
      <c r="AA990" s="171"/>
      <c r="AB990" s="172"/>
      <c r="AC990" s="171"/>
      <c r="AD990" s="172"/>
      <c r="AE990" s="156"/>
      <c r="AF990" s="170"/>
      <c r="AG990" s="172"/>
      <c r="AH990" s="172"/>
      <c r="AI990" s="172"/>
      <c r="AJ990" s="172"/>
      <c r="AK990" s="172"/>
      <c r="AL990" s="172"/>
      <c r="AM990" s="172"/>
      <c r="AN990" s="172"/>
      <c r="AO990" s="172"/>
      <c r="AP990" s="172"/>
      <c r="AQ990" s="172"/>
      <c r="AR990" s="172"/>
      <c r="AS990" s="172"/>
    </row>
    <row r="991" ht="15.75" customHeight="1">
      <c r="A991" s="156"/>
      <c r="B991" s="156"/>
      <c r="C991" s="170"/>
      <c r="D991" s="170"/>
      <c r="E991" s="171"/>
      <c r="F991" s="172"/>
      <c r="G991" s="171"/>
      <c r="H991" s="172"/>
      <c r="I991" s="171"/>
      <c r="J991" s="172"/>
      <c r="K991" s="171"/>
      <c r="L991" s="172"/>
      <c r="M991" s="171"/>
      <c r="N991" s="172"/>
      <c r="O991" s="171"/>
      <c r="P991" s="172"/>
      <c r="Q991" s="171"/>
      <c r="R991" s="172"/>
      <c r="S991" s="171"/>
      <c r="T991" s="172"/>
      <c r="U991" s="171"/>
      <c r="V991" s="172"/>
      <c r="W991" s="171"/>
      <c r="X991" s="172"/>
      <c r="Y991" s="171"/>
      <c r="Z991" s="172"/>
      <c r="AA991" s="171"/>
      <c r="AB991" s="172"/>
      <c r="AC991" s="171"/>
      <c r="AD991" s="172"/>
      <c r="AE991" s="156"/>
      <c r="AF991" s="170"/>
      <c r="AG991" s="172"/>
      <c r="AH991" s="172"/>
      <c r="AI991" s="172"/>
      <c r="AJ991" s="172"/>
      <c r="AK991" s="172"/>
      <c r="AL991" s="172"/>
      <c r="AM991" s="172"/>
      <c r="AN991" s="172"/>
      <c r="AO991" s="172"/>
      <c r="AP991" s="172"/>
      <c r="AQ991" s="172"/>
      <c r="AR991" s="172"/>
      <c r="AS991" s="172"/>
    </row>
    <row r="992" ht="15.75" customHeight="1">
      <c r="A992" s="156"/>
      <c r="B992" s="156"/>
      <c r="C992" s="170"/>
      <c r="D992" s="170"/>
      <c r="E992" s="171"/>
      <c r="F992" s="172"/>
      <c r="G992" s="171"/>
      <c r="H992" s="172"/>
      <c r="I992" s="171"/>
      <c r="J992" s="172"/>
      <c r="K992" s="171"/>
      <c r="L992" s="172"/>
      <c r="M992" s="171"/>
      <c r="N992" s="172"/>
      <c r="O992" s="171"/>
      <c r="P992" s="172"/>
      <c r="Q992" s="171"/>
      <c r="R992" s="172"/>
      <c r="S992" s="171"/>
      <c r="T992" s="172"/>
      <c r="U992" s="171"/>
      <c r="V992" s="172"/>
      <c r="W992" s="171"/>
      <c r="X992" s="172"/>
      <c r="Y992" s="171"/>
      <c r="Z992" s="172"/>
      <c r="AA992" s="171"/>
      <c r="AB992" s="172"/>
      <c r="AC992" s="171"/>
      <c r="AD992" s="172"/>
      <c r="AE992" s="156"/>
      <c r="AF992" s="170"/>
      <c r="AG992" s="172"/>
      <c r="AH992" s="172"/>
      <c r="AI992" s="172"/>
      <c r="AJ992" s="172"/>
      <c r="AK992" s="172"/>
      <c r="AL992" s="172"/>
      <c r="AM992" s="172"/>
      <c r="AN992" s="172"/>
      <c r="AO992" s="172"/>
      <c r="AP992" s="172"/>
      <c r="AQ992" s="172"/>
      <c r="AR992" s="172"/>
      <c r="AS992" s="172"/>
    </row>
    <row r="993" ht="15.75" customHeight="1">
      <c r="A993" s="156"/>
      <c r="B993" s="156"/>
      <c r="C993" s="170"/>
      <c r="D993" s="170"/>
      <c r="E993" s="171"/>
      <c r="F993" s="172"/>
      <c r="G993" s="171"/>
      <c r="H993" s="172"/>
      <c r="I993" s="171"/>
      <c r="J993" s="172"/>
      <c r="K993" s="171"/>
      <c r="L993" s="172"/>
      <c r="M993" s="171"/>
      <c r="N993" s="172"/>
      <c r="O993" s="171"/>
      <c r="P993" s="172"/>
      <c r="Q993" s="171"/>
      <c r="R993" s="172"/>
      <c r="S993" s="171"/>
      <c r="T993" s="172"/>
      <c r="U993" s="171"/>
      <c r="V993" s="172"/>
      <c r="W993" s="171"/>
      <c r="X993" s="172"/>
      <c r="Y993" s="171"/>
      <c r="Z993" s="172"/>
      <c r="AA993" s="171"/>
      <c r="AB993" s="172"/>
      <c r="AC993" s="171"/>
      <c r="AD993" s="172"/>
      <c r="AE993" s="156"/>
      <c r="AF993" s="170"/>
      <c r="AG993" s="172"/>
      <c r="AH993" s="172"/>
      <c r="AI993" s="172"/>
      <c r="AJ993" s="172"/>
      <c r="AK993" s="172"/>
      <c r="AL993" s="172"/>
      <c r="AM993" s="172"/>
      <c r="AN993" s="172"/>
      <c r="AO993" s="172"/>
      <c r="AP993" s="172"/>
      <c r="AQ993" s="172"/>
      <c r="AR993" s="172"/>
      <c r="AS993" s="172"/>
    </row>
    <row r="994" ht="15.75" customHeight="1">
      <c r="A994" s="156"/>
      <c r="B994" s="156"/>
      <c r="C994" s="170"/>
      <c r="D994" s="170"/>
      <c r="E994" s="171"/>
      <c r="F994" s="172"/>
      <c r="G994" s="171"/>
      <c r="H994" s="172"/>
      <c r="I994" s="171"/>
      <c r="J994" s="172"/>
      <c r="K994" s="171"/>
      <c r="L994" s="172"/>
      <c r="M994" s="171"/>
      <c r="N994" s="172"/>
      <c r="O994" s="171"/>
      <c r="P994" s="172"/>
      <c r="Q994" s="171"/>
      <c r="R994" s="172"/>
      <c r="S994" s="171"/>
      <c r="T994" s="172"/>
      <c r="U994" s="171"/>
      <c r="V994" s="172"/>
      <c r="W994" s="171"/>
      <c r="X994" s="172"/>
      <c r="Y994" s="171"/>
      <c r="Z994" s="172"/>
      <c r="AA994" s="171"/>
      <c r="AB994" s="172"/>
      <c r="AC994" s="171"/>
      <c r="AD994" s="172"/>
      <c r="AE994" s="156"/>
      <c r="AF994" s="170"/>
      <c r="AG994" s="172"/>
      <c r="AH994" s="172"/>
      <c r="AI994" s="172"/>
      <c r="AJ994" s="172"/>
      <c r="AK994" s="172"/>
      <c r="AL994" s="172"/>
      <c r="AM994" s="172"/>
      <c r="AN994" s="172"/>
      <c r="AO994" s="172"/>
      <c r="AP994" s="172"/>
      <c r="AQ994" s="172"/>
      <c r="AR994" s="172"/>
      <c r="AS994" s="172"/>
    </row>
    <row r="995" ht="15.75" customHeight="1">
      <c r="A995" s="156"/>
      <c r="B995" s="156"/>
      <c r="C995" s="170"/>
      <c r="D995" s="170"/>
      <c r="E995" s="171"/>
      <c r="F995" s="172"/>
      <c r="G995" s="171"/>
      <c r="H995" s="172"/>
      <c r="I995" s="171"/>
      <c r="J995" s="172"/>
      <c r="K995" s="171"/>
      <c r="L995" s="172"/>
      <c r="M995" s="171"/>
      <c r="N995" s="172"/>
      <c r="O995" s="171"/>
      <c r="P995" s="172"/>
      <c r="Q995" s="171"/>
      <c r="R995" s="172"/>
      <c r="S995" s="171"/>
      <c r="T995" s="172"/>
      <c r="U995" s="171"/>
      <c r="V995" s="172"/>
      <c r="W995" s="171"/>
      <c r="X995" s="172"/>
      <c r="Y995" s="171"/>
      <c r="Z995" s="172"/>
      <c r="AA995" s="171"/>
      <c r="AB995" s="172"/>
      <c r="AC995" s="171"/>
      <c r="AD995" s="172"/>
      <c r="AE995" s="156"/>
      <c r="AF995" s="170"/>
      <c r="AG995" s="172"/>
      <c r="AH995" s="172"/>
      <c r="AI995" s="172"/>
      <c r="AJ995" s="172"/>
      <c r="AK995" s="172"/>
      <c r="AL995" s="172"/>
      <c r="AM995" s="172"/>
      <c r="AN995" s="172"/>
      <c r="AO995" s="172"/>
      <c r="AP995" s="172"/>
      <c r="AQ995" s="172"/>
      <c r="AR995" s="172"/>
      <c r="AS995" s="172"/>
    </row>
    <row r="996" ht="15.75" customHeight="1">
      <c r="A996" s="156"/>
      <c r="B996" s="156"/>
      <c r="C996" s="170"/>
      <c r="D996" s="170"/>
      <c r="E996" s="171"/>
      <c r="F996" s="172"/>
      <c r="G996" s="171"/>
      <c r="H996" s="172"/>
      <c r="I996" s="171"/>
      <c r="J996" s="172"/>
      <c r="K996" s="171"/>
      <c r="L996" s="172"/>
      <c r="M996" s="171"/>
      <c r="N996" s="172"/>
      <c r="O996" s="171"/>
      <c r="P996" s="172"/>
      <c r="Q996" s="171"/>
      <c r="R996" s="172"/>
      <c r="S996" s="171"/>
      <c r="T996" s="172"/>
      <c r="U996" s="171"/>
      <c r="V996" s="172"/>
      <c r="W996" s="171"/>
      <c r="X996" s="172"/>
      <c r="Y996" s="171"/>
      <c r="Z996" s="172"/>
      <c r="AA996" s="171"/>
      <c r="AB996" s="172"/>
      <c r="AC996" s="171"/>
      <c r="AD996" s="172"/>
      <c r="AE996" s="156"/>
      <c r="AF996" s="170"/>
      <c r="AG996" s="172"/>
      <c r="AH996" s="172"/>
      <c r="AI996" s="172"/>
      <c r="AJ996" s="172"/>
      <c r="AK996" s="172"/>
      <c r="AL996" s="172"/>
      <c r="AM996" s="172"/>
      <c r="AN996" s="172"/>
      <c r="AO996" s="172"/>
      <c r="AP996" s="172"/>
      <c r="AQ996" s="172"/>
      <c r="AR996" s="172"/>
      <c r="AS996" s="172"/>
    </row>
    <row r="997" ht="15.75" customHeight="1">
      <c r="A997" s="156"/>
      <c r="B997" s="156"/>
      <c r="C997" s="170"/>
      <c r="D997" s="170"/>
      <c r="E997" s="171"/>
      <c r="F997" s="172"/>
      <c r="G997" s="171"/>
      <c r="H997" s="172"/>
      <c r="I997" s="171"/>
      <c r="J997" s="172"/>
      <c r="K997" s="171"/>
      <c r="L997" s="172"/>
      <c r="M997" s="171"/>
      <c r="N997" s="172"/>
      <c r="O997" s="171"/>
      <c r="P997" s="172"/>
      <c r="Q997" s="171"/>
      <c r="R997" s="172"/>
      <c r="S997" s="171"/>
      <c r="T997" s="172"/>
      <c r="U997" s="171"/>
      <c r="V997" s="172"/>
      <c r="W997" s="171"/>
      <c r="X997" s="172"/>
      <c r="Y997" s="171"/>
      <c r="Z997" s="172"/>
      <c r="AA997" s="171"/>
      <c r="AB997" s="172"/>
      <c r="AC997" s="171"/>
      <c r="AD997" s="172"/>
      <c r="AE997" s="156"/>
      <c r="AF997" s="170"/>
      <c r="AG997" s="172"/>
      <c r="AH997" s="172"/>
      <c r="AI997" s="172"/>
      <c r="AJ997" s="172"/>
      <c r="AK997" s="172"/>
      <c r="AL997" s="172"/>
      <c r="AM997" s="172"/>
      <c r="AN997" s="172"/>
      <c r="AO997" s="172"/>
      <c r="AP997" s="172"/>
      <c r="AQ997" s="172"/>
      <c r="AR997" s="172"/>
      <c r="AS997" s="172"/>
    </row>
    <row r="998" ht="15.75" customHeight="1">
      <c r="A998" s="156"/>
      <c r="B998" s="156"/>
      <c r="C998" s="170"/>
      <c r="D998" s="170"/>
      <c r="E998" s="171"/>
      <c r="F998" s="172"/>
      <c r="G998" s="171"/>
      <c r="H998" s="172"/>
      <c r="I998" s="171"/>
      <c r="J998" s="172"/>
      <c r="K998" s="171"/>
      <c r="L998" s="172"/>
      <c r="M998" s="171"/>
      <c r="N998" s="172"/>
      <c r="O998" s="171"/>
      <c r="P998" s="172"/>
      <c r="Q998" s="171"/>
      <c r="R998" s="172"/>
      <c r="S998" s="171"/>
      <c r="T998" s="172"/>
      <c r="U998" s="171"/>
      <c r="V998" s="172"/>
      <c r="W998" s="171"/>
      <c r="X998" s="172"/>
      <c r="Y998" s="171"/>
      <c r="Z998" s="172"/>
      <c r="AA998" s="171"/>
      <c r="AB998" s="172"/>
      <c r="AC998" s="171"/>
      <c r="AD998" s="172"/>
      <c r="AE998" s="156"/>
      <c r="AF998" s="170"/>
      <c r="AG998" s="172"/>
      <c r="AH998" s="172"/>
      <c r="AI998" s="172"/>
      <c r="AJ998" s="172"/>
      <c r="AK998" s="172"/>
      <c r="AL998" s="172"/>
      <c r="AM998" s="172"/>
      <c r="AN998" s="172"/>
      <c r="AO998" s="172"/>
      <c r="AP998" s="172"/>
      <c r="AQ998" s="172"/>
      <c r="AR998" s="172"/>
      <c r="AS998" s="172"/>
    </row>
    <row r="999" ht="15.75" customHeight="1">
      <c r="A999" s="156"/>
      <c r="B999" s="156"/>
      <c r="C999" s="170"/>
      <c r="D999" s="170"/>
      <c r="E999" s="171"/>
      <c r="F999" s="172"/>
      <c r="G999" s="171"/>
      <c r="H999" s="172"/>
      <c r="I999" s="171"/>
      <c r="J999" s="172"/>
      <c r="K999" s="171"/>
      <c r="L999" s="172"/>
      <c r="M999" s="171"/>
      <c r="N999" s="172"/>
      <c r="O999" s="171"/>
      <c r="P999" s="172"/>
      <c r="Q999" s="171"/>
      <c r="R999" s="172"/>
      <c r="S999" s="171"/>
      <c r="T999" s="172"/>
      <c r="U999" s="171"/>
      <c r="V999" s="172"/>
      <c r="W999" s="171"/>
      <c r="X999" s="172"/>
      <c r="Y999" s="171"/>
      <c r="Z999" s="172"/>
      <c r="AA999" s="171"/>
      <c r="AB999" s="172"/>
      <c r="AC999" s="171"/>
      <c r="AD999" s="172"/>
      <c r="AE999" s="156"/>
      <c r="AF999" s="170"/>
      <c r="AG999" s="172"/>
      <c r="AH999" s="172"/>
      <c r="AI999" s="172"/>
      <c r="AJ999" s="172"/>
      <c r="AK999" s="172"/>
      <c r="AL999" s="172"/>
      <c r="AM999" s="172"/>
      <c r="AN999" s="172"/>
      <c r="AO999" s="172"/>
      <c r="AP999" s="172"/>
      <c r="AQ999" s="172"/>
      <c r="AR999" s="172"/>
      <c r="AS999" s="172"/>
    </row>
    <row r="1000" ht="15.75" customHeight="1">
      <c r="B1000" s="156"/>
      <c r="C1000" s="182"/>
      <c r="D1000" s="182"/>
      <c r="E1000" s="183"/>
      <c r="F1000" s="173"/>
      <c r="G1000" s="183"/>
      <c r="H1000" s="173"/>
      <c r="I1000" s="183"/>
      <c r="J1000" s="173"/>
      <c r="K1000" s="183"/>
      <c r="L1000" s="173"/>
      <c r="M1000" s="183"/>
      <c r="N1000" s="173"/>
      <c r="O1000" s="183"/>
      <c r="P1000" s="173"/>
      <c r="Q1000" s="183"/>
      <c r="R1000" s="173"/>
      <c r="S1000" s="183"/>
      <c r="T1000" s="173"/>
      <c r="U1000" s="183"/>
      <c r="V1000" s="173"/>
      <c r="W1000" s="183"/>
      <c r="X1000" s="173"/>
      <c r="Y1000" s="183"/>
      <c r="Z1000" s="173"/>
      <c r="AA1000" s="183"/>
      <c r="AB1000" s="173"/>
      <c r="AC1000" s="183"/>
      <c r="AD1000" s="173"/>
      <c r="AE1000" s="156"/>
      <c r="AF1000" s="182"/>
      <c r="AG1000" s="173"/>
      <c r="AH1000" s="173"/>
      <c r="AI1000" s="173"/>
      <c r="AJ1000" s="173"/>
      <c r="AK1000" s="173"/>
      <c r="AL1000" s="173"/>
      <c r="AM1000" s="173"/>
      <c r="AN1000" s="173"/>
      <c r="AO1000" s="173"/>
      <c r="AP1000" s="173"/>
      <c r="AQ1000" s="173"/>
      <c r="AR1000" s="173"/>
      <c r="AS1000" s="173"/>
    </row>
  </sheetData>
  <conditionalFormatting sqref="B2:B49 AE2:AE49 B122:B126 AE122:AE126">
    <cfRule type="containsText" dxfId="10" priority="1" operator="containsText" text="0">
      <formula>NOT(ISERROR(SEARCH(("0"),(B2))))</formula>
    </cfRule>
  </conditionalFormatting>
  <conditionalFormatting sqref="B122:B126 AE122:AE126">
    <cfRule type="containsText" dxfId="10" priority="2" operator="containsText" text="0">
      <formula>NOT(ISERROR(SEARCH(("0"),(B122))))</formula>
    </cfRule>
  </conditionalFormatting>
  <conditionalFormatting sqref="B122:B126 AE122:AE126">
    <cfRule type="containsText" dxfId="10" priority="3" operator="containsText" text="0">
      <formula>NOT(ISERROR(SEARCH(("0"),(B122))))</formula>
    </cfRule>
  </conditionalFormatting>
  <conditionalFormatting sqref="B122:B126 AE122:AE126">
    <cfRule type="containsText" dxfId="10" priority="4" operator="containsText" text="0">
      <formula>NOT(ISERROR(SEARCH(("0"),(B122))))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67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IMPORTRANGE(""https://docs.google.com/spreadsheets/d/1UB7ZZDuihQBT8ESyJsvaiAQu413WBb2raql5Gmt80oY/edit?gid=695545632#gid=695545632"",""Roller Coaster!A2:A161"")"),"TontonZgueg")</f>
        <v>TontonZgueg</v>
      </c>
      <c r="B2" s="118">
        <v>1.0</v>
      </c>
      <c r="C2" s="119">
        <f t="shared" ref="C2:C160" si="1">525*(1-(B2/($F$1+1)))*POWER((SQRT(($F$1+1)/B2)),1/2)</f>
        <v>1485.430789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IFERROR(__xludf.DUMMYFUNCTION("""COMPUTED_VALUE"""),"Scherkan86")</f>
        <v>Scherkan86</v>
      </c>
      <c r="B3" s="121">
        <v>2.0</v>
      </c>
      <c r="C3" s="119">
        <f t="shared" si="1"/>
        <v>1230.450241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IFERROR(__xludf.DUMMYFUNCTION("""COMPUTED_VALUE"""),"rastamokett")</f>
        <v>rastamokett</v>
      </c>
      <c r="B4" s="118">
        <v>3.0</v>
      </c>
      <c r="C4" s="119">
        <f t="shared" si="1"/>
        <v>1094.991283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IFERROR(__xludf.DUMMYFUNCTION("""COMPUTED_VALUE"""),"fiodor86")</f>
        <v>fiodor86</v>
      </c>
      <c r="B5" s="121">
        <v>4.0</v>
      </c>
      <c r="C5" s="119">
        <f t="shared" si="1"/>
        <v>1003.327221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IFERROR(__xludf.DUMMYFUNCTION("""COMPUTED_VALUE"""),"jejehehe")</f>
        <v>jejehehe</v>
      </c>
      <c r="B6" s="118">
        <v>5.0</v>
      </c>
      <c r="C6" s="119">
        <f t="shared" si="1"/>
        <v>934.0619204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IFERROR(__xludf.DUMMYFUNCTION("""COMPUTED_VALUE"""),"Mako Lemore")</f>
        <v>Mako Lemore</v>
      </c>
      <c r="B7" s="121">
        <v>6.0</v>
      </c>
      <c r="C7" s="119">
        <f t="shared" si="1"/>
        <v>878.2769717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IFERROR(__xludf.DUMMYFUNCTION("""COMPUTED_VALUE"""),"titounio")</f>
        <v>titounio</v>
      </c>
      <c r="B8" s="118">
        <v>7.0</v>
      </c>
      <c r="C8" s="119">
        <f t="shared" si="1"/>
        <v>831.4438856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IFERROR(__xludf.DUMMYFUNCTION("""COMPUTED_VALUE"""),"Kevfurious")</f>
        <v>Kevfurious</v>
      </c>
      <c r="B9" s="121">
        <v>8.0</v>
      </c>
      <c r="C9" s="119">
        <f t="shared" si="1"/>
        <v>790.9633718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IFERROR(__xludf.DUMMYFUNCTION("""COMPUTED_VALUE"""),"_VisMaVie_")</f>
        <v>_VisMaVie_</v>
      </c>
      <c r="B10" s="118">
        <v>9.0</v>
      </c>
      <c r="C10" s="119">
        <f t="shared" si="1"/>
        <v>755.2122105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IFERROR(__xludf.DUMMYFUNCTION("""COMPUTED_VALUE"""),"Rod_John_VI")</f>
        <v>Rod_John_VI</v>
      </c>
      <c r="B11" s="121">
        <v>10.0</v>
      </c>
      <c r="C11" s="119">
        <f t="shared" si="1"/>
        <v>723.1120729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IFERROR(__xludf.DUMMYFUNCTION("""COMPUTED_VALUE"""),"..mamat86..")</f>
        <v>..mamat86..</v>
      </c>
      <c r="B12" s="118">
        <v>11.0</v>
      </c>
      <c r="C12" s="119">
        <f t="shared" si="1"/>
        <v>693.9118487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IFERROR(__xludf.DUMMYFUNCTION("""COMPUTED_VALUE"""),"Chuckandier")</f>
        <v>Chuckandier</v>
      </c>
      <c r="B13" s="121">
        <v>12.0</v>
      </c>
      <c r="C13" s="119">
        <f t="shared" si="1"/>
        <v>667.0683484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IFERROR(__xludf.DUMMYFUNCTION("""COMPUTED_VALUE"""),"RicDeckard")</f>
        <v>RicDeckard</v>
      </c>
      <c r="B14" s="118">
        <v>13.0</v>
      </c>
      <c r="C14" s="119">
        <f t="shared" si="1"/>
        <v>642.1765909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IFERROR(__xludf.DUMMYFUNCTION("""COMPUTED_VALUE"""),"Foldzilla")</f>
        <v>Foldzilla</v>
      </c>
      <c r="B15" s="121">
        <v>14.0</v>
      </c>
      <c r="C15" s="119">
        <f t="shared" si="1"/>
        <v>618.926916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IFERROR(__xludf.DUMMYFUNCTION("""COMPUTED_VALUE"""),"Dirty Bazaar")</f>
        <v>Dirty Bazaar</v>
      </c>
      <c r="B16" s="118">
        <v>15.0</v>
      </c>
      <c r="C16" s="119">
        <f t="shared" si="1"/>
        <v>597.077456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IFERROR(__xludf.DUMMYFUNCTION("""COMPUTED_VALUE"""),"Kiki Bazaar")</f>
        <v>Kiki Bazaar</v>
      </c>
      <c r="B17" s="121">
        <v>16.0</v>
      </c>
      <c r="C17" s="119">
        <f t="shared" si="1"/>
        <v>576.4358288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IFERROR(__xludf.DUMMYFUNCTION("""COMPUTED_VALUE"""),"COMBERS")</f>
        <v>COMBERS</v>
      </c>
      <c r="B18" s="118">
        <v>17.0</v>
      </c>
      <c r="C18" s="119">
        <f t="shared" si="1"/>
        <v>556.8465902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IFERROR(__xludf.DUMMYFUNCTION("""COMPUTED_VALUE"""),"SINGE7")</f>
        <v>SINGE7</v>
      </c>
      <c r="B19" s="121">
        <v>18.0</v>
      </c>
      <c r="C19" s="119">
        <f t="shared" si="1"/>
        <v>538.1824073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IFERROR(__xludf.DUMMYFUNCTION("""COMPUTED_VALUE"""),"Immond")</f>
        <v>Immond</v>
      </c>
      <c r="B20" s="118">
        <v>19.0</v>
      </c>
      <c r="C20" s="119">
        <f t="shared" si="1"/>
        <v>520.3377068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IFERROR(__xludf.DUMMYFUNCTION("""COMPUTED_VALUE"""),"shokooo")</f>
        <v>shokooo</v>
      </c>
      <c r="B21" s="121">
        <v>20.0</v>
      </c>
      <c r="C21" s="119">
        <f t="shared" si="1"/>
        <v>503.2240137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IFERROR(__xludf.DUMMYFUNCTION("""COMPUTED_VALUE"""),"JM-Chatte")</f>
        <v>JM-Chatte</v>
      </c>
      <c r="B22" s="118">
        <v>21.0</v>
      </c>
      <c r="C22" s="119">
        <f t="shared" si="1"/>
        <v>486.7664679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IFERROR(__xludf.DUMMYFUNCTION("""COMPUTED_VALUE"""),"Baloo-R")</f>
        <v>Baloo-R</v>
      </c>
      <c r="B23" s="121">
        <v>22.0</v>
      </c>
      <c r="C23" s="119">
        <f t="shared" si="1"/>
        <v>470.9011818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IFERROR(__xludf.DUMMYFUNCTION("""COMPUTED_VALUE"""),"Nanny on pe")</f>
        <v>Nanny on pe</v>
      </c>
      <c r="B24" s="118">
        <v>23.0</v>
      </c>
      <c r="C24" s="119">
        <f t="shared" si="1"/>
        <v>455.573206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IFERROR(__xludf.DUMMYFUNCTION("""COMPUTED_VALUE"""),"Mistral86")</f>
        <v>Mistral86</v>
      </c>
      <c r="B25" s="121">
        <v>24.0</v>
      </c>
      <c r="C25" s="119">
        <f t="shared" si="1"/>
        <v>440.7349437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IFERROR(__xludf.DUMMYFUNCTION("""COMPUTED_VALUE"""),"Phil1308")</f>
        <v>Phil1308</v>
      </c>
      <c r="B26" s="118">
        <v>25.0</v>
      </c>
      <c r="C26" s="119">
        <f t="shared" si="1"/>
        <v>426.3449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IFERROR(__xludf.DUMMYFUNCTION("""COMPUTED_VALUE"""),"Pitt86700")</f>
        <v>Pitt86700</v>
      </c>
      <c r="B27" s="121">
        <v>26.0</v>
      </c>
      <c r="C27" s="119">
        <f t="shared" si="1"/>
        <v>412.3666858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IFERROR(__xludf.DUMMYFUNCTION("""COMPUTED_VALUE"""),"Bratake")</f>
        <v>Bratake</v>
      </c>
      <c r="B28" s="118">
        <v>27.0</v>
      </c>
      <c r="C28" s="119">
        <f t="shared" si="1"/>
        <v>398.7682152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IFERROR(__xludf.DUMMYFUNCTION("""COMPUTED_VALUE"""),"Gus enScene")</f>
        <v>Gus enScene</v>
      </c>
      <c r="B29" s="121">
        <v>28.0</v>
      </c>
      <c r="C29" s="119">
        <f t="shared" si="1"/>
        <v>385.5210555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IFERROR(__xludf.DUMMYFUNCTION("""COMPUTED_VALUE"""),"cataleya86")</f>
        <v>cataleya86</v>
      </c>
      <c r="B30" s="118">
        <v>29.0</v>
      </c>
      <c r="C30" s="119">
        <f t="shared" si="1"/>
        <v>372.5998935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IFERROR(__xludf.DUMMYFUNCTION("""COMPUTED_VALUE"""),"KamehamehAS")</f>
        <v>KamehamehAS</v>
      </c>
      <c r="B31" s="121">
        <v>30.0</v>
      </c>
      <c r="C31" s="119">
        <f t="shared" si="1"/>
        <v>359.9820964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IFERROR(__xludf.DUMMYFUNCTION("""COMPUTED_VALUE"""),"cassius-86")</f>
        <v>cassius-86</v>
      </c>
      <c r="B32" s="118">
        <v>31.0</v>
      </c>
      <c r="C32" s="119">
        <f t="shared" si="1"/>
        <v>347.647347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IFERROR(__xludf.DUMMYFUNCTION("""COMPUTED_VALUE"""),"Patgaret")</f>
        <v>Patgaret</v>
      </c>
      <c r="B33" s="121">
        <v>32.0</v>
      </c>
      <c r="C33" s="119">
        <f t="shared" si="1"/>
        <v>335.5773383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IFERROR(__xludf.DUMMYFUNCTION("""COMPUTED_VALUE"""),"Agouty79")</f>
        <v>Agouty79</v>
      </c>
      <c r="B34" s="118">
        <v>33.0</v>
      </c>
      <c r="C34" s="119">
        <f t="shared" si="1"/>
        <v>323.7555173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IFERROR(__xludf.DUMMYFUNCTION("""COMPUTED_VALUE"""),"8kinder6")</f>
        <v>8kinder6</v>
      </c>
      <c r="B35" s="121">
        <v>34.0</v>
      </c>
      <c r="C35" s="119">
        <f t="shared" si="1"/>
        <v>312.1668677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IFERROR(__xludf.DUMMYFUNCTION("""COMPUTED_VALUE"""),"ifig")</f>
        <v>ifig</v>
      </c>
      <c r="B36" s="118">
        <v>35.0</v>
      </c>
      <c r="C36" s="119">
        <f t="shared" si="1"/>
        <v>300.7977253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IFERROR(__xludf.DUMMYFUNCTION("""COMPUTED_VALUE"""),"gregmoore")</f>
        <v>gregmoore</v>
      </c>
      <c r="B37" s="121">
        <v>36.0</v>
      </c>
      <c r="C37" s="119">
        <f t="shared" si="1"/>
        <v>289.6356205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IFERROR(__xludf.DUMMYFUNCTION("""COMPUTED_VALUE"""),"Vaillant 86")</f>
        <v>Vaillant 86</v>
      </c>
      <c r="B38" s="118">
        <v>37.0</v>
      </c>
      <c r="C38" s="119">
        <f t="shared" si="1"/>
        <v>278.6691428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IFERROR(__xludf.DUMMYFUNCTION("""COMPUTED_VALUE"""),"Dr Linebourg")</f>
        <v>Dr Linebourg</v>
      </c>
      <c r="B39" s="121">
        <v>38.0</v>
      </c>
      <c r="C39" s="119">
        <f t="shared" si="1"/>
        <v>267.8878239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IFERROR(__xludf.DUMMYFUNCTION("""COMPUTED_VALUE"""),"christ86000")</f>
        <v>christ86000</v>
      </c>
      <c r="B40" s="118">
        <v>39.0</v>
      </c>
      <c r="C40" s="119">
        <f t="shared" si="1"/>
        <v>257.2820367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IFERROR(__xludf.DUMMYFUNCTION("""COMPUTED_VALUE"""),".BARBAPAPA66")</f>
        <v>.BARBAPAPA66</v>
      </c>
      <c r="B41" s="121">
        <v>40.0</v>
      </c>
      <c r="C41" s="119">
        <f t="shared" si="1"/>
        <v>246.842907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IFERROR(__xludf.DUMMYFUNCTION("""COMPUTED_VALUE"""),"Multiversus")</f>
        <v>Multiversus</v>
      </c>
      <c r="B42" s="118">
        <v>41.0</v>
      </c>
      <c r="C42" s="119">
        <f t="shared" si="1"/>
        <v>236.5622373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IFERROR(__xludf.DUMMYFUNCTION("""COMPUTED_VALUE"""),"pablo")</f>
        <v>pablo</v>
      </c>
      <c r="B43" s="121">
        <v>42.0</v>
      </c>
      <c r="C43" s="119">
        <f t="shared" si="1"/>
        <v>226.4324388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IFERROR(__xludf.DUMMYFUNCTION("""COMPUTED_VALUE"""),"_Sale-Bet_")</f>
        <v>_Sale-Bet_</v>
      </c>
      <c r="B44" s="118">
        <v>43.0</v>
      </c>
      <c r="C44" s="119">
        <f t="shared" si="1"/>
        <v>216.4464731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IFERROR(__xludf.DUMMYFUNCTION("""COMPUTED_VALUE"""),"roudoudou759")</f>
        <v>roudoudou759</v>
      </c>
      <c r="B45" s="121">
        <v>44.0</v>
      </c>
      <c r="C45" s="119">
        <f t="shared" si="1"/>
        <v>206.5977995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IFERROR(__xludf.DUMMYFUNCTION("""COMPUTED_VALUE"""),"Baykoku")</f>
        <v>Baykoku</v>
      </c>
      <c r="B46" s="118">
        <v>45.0</v>
      </c>
      <c r="C46" s="119">
        <f t="shared" si="1"/>
        <v>196.880329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IFERROR(__xludf.DUMMYFUNCTION("""COMPUTED_VALUE"""),"_Macash_")</f>
        <v>_Macash_</v>
      </c>
      <c r="B47" s="121">
        <v>46.0</v>
      </c>
      <c r="C47" s="119">
        <f t="shared" si="1"/>
        <v>187.2883837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IFERROR(__xludf.DUMMYFUNCTION("""COMPUTED_VALUE"""),"sonic86")</f>
        <v>sonic86</v>
      </c>
      <c r="B48" s="118">
        <v>47.0</v>
      </c>
      <c r="C48" s="119">
        <f t="shared" si="1"/>
        <v>177.8166603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IFERROR(__xludf.DUMMYFUNCTION("""COMPUTED_VALUE"""),"kiki86 x")</f>
        <v>kiki86 x</v>
      </c>
      <c r="B49" s="121">
        <v>48.0</v>
      </c>
      <c r="C49" s="119">
        <f t="shared" si="1"/>
        <v>168.4601974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IFERROR(__xludf.DUMMYFUNCTION("""COMPUTED_VALUE"""),"Spyke 22")</f>
        <v>Spyke 22</v>
      </c>
      <c r="B50" s="118">
        <v>49.0</v>
      </c>
      <c r="C50" s="119">
        <f t="shared" si="1"/>
        <v>159.2143469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IFERROR(__xludf.DUMMYFUNCTION("""COMPUTED_VALUE"""),"Butterfly-as")</f>
        <v>Butterfly-as</v>
      </c>
      <c r="B51" s="121">
        <v>50.0</v>
      </c>
      <c r="C51" s="119">
        <f t="shared" si="1"/>
        <v>150.074748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IFERROR(__xludf.DUMMYFUNCTION("""COMPUTED_VALUE"""),"vicmackey86")</f>
        <v>vicmackey86</v>
      </c>
      <c r="B52" s="118">
        <v>51.0</v>
      </c>
      <c r="C52" s="119">
        <f t="shared" si="1"/>
        <v>141.0373036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IFERROR(__xludf.DUMMYFUNCTION("""COMPUTED_VALUE"""),"erniedog56x")</f>
        <v>erniedog56x</v>
      </c>
      <c r="B53" s="121">
        <v>52.0</v>
      </c>
      <c r="C53" s="119">
        <f t="shared" si="1"/>
        <v>132.0981592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IFERROR(__xludf.DUMMYFUNCTION("""COMPUTED_VALUE"""),"Le MARVEL")</f>
        <v>Le MARVEL</v>
      </c>
      <c r="B54" s="118">
        <v>53.0</v>
      </c>
      <c r="C54" s="119">
        <f t="shared" si="1"/>
        <v>123.2536844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IFERROR(__xludf.DUMMYFUNCTION("""COMPUTED_VALUE"""),"emmanuel.g")</f>
        <v>emmanuel.g</v>
      </c>
      <c r="B55" s="121">
        <v>54.0</v>
      </c>
      <c r="C55" s="119">
        <f t="shared" si="1"/>
        <v>114.5004556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IFERROR(__xludf.DUMMYFUNCTION("""COMPUTED_VALUE"""),"Xenocq79")</f>
        <v>Xenocq79</v>
      </c>
      <c r="B56" s="118">
        <v>55.0</v>
      </c>
      <c r="C56" s="119">
        <f t="shared" si="1"/>
        <v>105.83524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IFERROR(__xludf.DUMMYFUNCTION("""COMPUTED_VALUE"""),"HIPPO777")</f>
        <v>HIPPO777</v>
      </c>
      <c r="B57" s="121">
        <v>56.0</v>
      </c>
      <c r="C57" s="119">
        <f t="shared" si="1"/>
        <v>97.25498208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IFERROR(__xludf.DUMMYFUNCTION("""COMPUTED_VALUE"""),"Mitch")</f>
        <v>Mitch</v>
      </c>
      <c r="B58" s="118">
        <v>57.0</v>
      </c>
      <c r="C58" s="119">
        <f t="shared" si="1"/>
        <v>88.75679063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IFERROR(__xludf.DUMMYFUNCTION("""COMPUTED_VALUE"""),"M2TH___off")</f>
        <v>M2TH___off</v>
      </c>
      <c r="B59" s="121">
        <v>58.0</v>
      </c>
      <c r="C59" s="119">
        <f t="shared" si="1"/>
        <v>80.33792686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IFERROR(__xludf.DUMMYFUNCTION("""COMPUTED_VALUE"""),"Blochedu86")</f>
        <v>Blochedu86</v>
      </c>
      <c r="B60" s="118">
        <v>59.0</v>
      </c>
      <c r="C60" s="119">
        <f t="shared" si="1"/>
        <v>71.99579396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IFERROR(__xludf.DUMMYFUNCTION("""COMPUTED_VALUE"""),"Legabodu86")</f>
        <v>Legabodu86</v>
      </c>
      <c r="B61" s="121">
        <v>60.0</v>
      </c>
      <c r="C61" s="119">
        <f t="shared" si="1"/>
        <v>63.72792725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IFERROR(__xludf.DUMMYFUNCTION("""COMPUTED_VALUE"""),"Jennyyy8")</f>
        <v>Jennyyy8</v>
      </c>
      <c r="B62" s="118">
        <v>61.0</v>
      </c>
      <c r="C62" s="119">
        <f t="shared" si="1"/>
        <v>55.53198531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IFERROR(__xludf.DUMMYFUNCTION("""COMPUTED_VALUE"""),"StephBoss05")</f>
        <v>StephBoss05</v>
      </c>
      <c r="B63" s="121">
        <v>62.0</v>
      </c>
      <c r="C63" s="119">
        <f t="shared" si="1"/>
        <v>47.40574181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IFERROR(__xludf.DUMMYFUNCTION("""COMPUTED_VALUE"""),"iOneGeek")</f>
        <v>iOneGeek</v>
      </c>
      <c r="B64" s="118">
        <v>63.0</v>
      </c>
      <c r="C64" s="119">
        <f t="shared" si="1"/>
        <v>39.34707796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 t="str">
        <f>IFERROR(__xludf.DUMMYFUNCTION("""COMPUTED_VALUE"""),"Le_Pictavien")</f>
        <v>Le_Pictavien</v>
      </c>
      <c r="B65" s="121">
        <v>64.0</v>
      </c>
      <c r="C65" s="119">
        <f t="shared" si="1"/>
        <v>31.35397565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 t="str">
        <f>IFERROR(__xludf.DUMMYFUNCTION("""COMPUTED_VALUE"""),"Redblood92")</f>
        <v>Redblood92</v>
      </c>
      <c r="B66" s="118">
        <v>65.0</v>
      </c>
      <c r="C66" s="119">
        <f t="shared" si="1"/>
        <v>23.42451105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 t="str">
        <f>IFERROR(__xludf.DUMMYFUNCTION("""COMPUTED_VALUE"""),"chatouill86")</f>
        <v>chatouill86</v>
      </c>
      <c r="B67" s="121">
        <v>66.0</v>
      </c>
      <c r="C67" s="119">
        <f t="shared" si="1"/>
        <v>15.5568488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 t="str">
        <f>IFERROR(__xludf.DUMMYFUNCTION("""COMPUTED_VALUE"""),"Kilua941")</f>
        <v>Kilua941</v>
      </c>
      <c r="B68" s="118">
        <v>67.0</v>
      </c>
      <c r="C68" s="119">
        <f t="shared" si="1"/>
        <v>7.74923655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0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-7.692461763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-15.32968054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-22.913123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-30.44419438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-37.92424191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-45.35455804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-52.7363834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-60.07090955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-67.35928165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-74.60260081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-81.80192639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-88.95827814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-96.07263813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-103.1459527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-110.1791341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-117.1730622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-124.1285862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-131.0465256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-137.9276722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-144.7727908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-151.5826209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-158.3578776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-165.0992524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-171.8074151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-178.4830137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-185.1266761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-191.7390105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-198.3206065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-204.8720359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-211.3938531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-217.886596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-224.3507869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-230.7869328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-237.1955259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-243.5770448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-249.9319541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-256.2607059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-262.5637396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-268.8414824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-275.0943504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-281.3227481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-287.5270695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-293.7076982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-299.8650079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-305.9993626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-312.1111168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-318.2006165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-324.2681986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-330.3141919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-336.338917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-342.3426867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-348.3258062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-354.2885737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-360.2312798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-366.1542088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-372.057638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-377.9418384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-383.807075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-389.6536065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-395.4816859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-401.2915606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-407.0834723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-412.8576578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-418.6143484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-424.3537704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-430.0761456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-435.7816907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-441.470618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-447.1431354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-452.7994465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-458.4397505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-464.0642429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-469.6731148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-475.2665538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-480.8447436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-486.4078644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-491.9560927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-497.4896015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-503.0085608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-508.513137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-514.0034934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-519.4797902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-524.9421848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-530.3908313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-535.8258812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-541.2474832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-546.6557832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-552.0509244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-557.4330476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-562.8022909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-568.1587901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68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IMPORTRANGE(""https://docs.google.com/spreadsheets/d/1rXjOemCd-NaaLjdK3_2ECftrCBomtbv5crDUANSOjGE/edit?gid=695545632#gid=695545632"",""Roller Coaster!A2:A161"")"),"JM-Chatte")</f>
        <v>JM-Chatte</v>
      </c>
      <c r="B2" s="118">
        <v>1.0</v>
      </c>
      <c r="C2" s="119">
        <f t="shared" ref="C2:C160" si="1">525*(1-(B2/($F$1+1)))*POWER((SQRT(($F$1+1)/B2)),1/2)</f>
        <v>1491.184559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IFERROR(__xludf.DUMMYFUNCTION("""COMPUTED_VALUE"""),"RicDeckard")</f>
        <v>RicDeckard</v>
      </c>
      <c r="B3" s="121">
        <v>2.0</v>
      </c>
      <c r="C3" s="119">
        <f t="shared" si="1"/>
        <v>1235.491578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IFERROR(__xludf.DUMMYFUNCTION("""COMPUTED_VALUE"""),"francesco0")</f>
        <v>francesco0</v>
      </c>
      <c r="B4" s="118">
        <v>3.0</v>
      </c>
      <c r="C4" s="119">
        <f t="shared" si="1"/>
        <v>1099.730088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IFERROR(__xludf.DUMMYFUNCTION("""COMPUTED_VALUE"""),"christ86000")</f>
        <v>christ86000</v>
      </c>
      <c r="B5" s="121">
        <v>4.0</v>
      </c>
      <c r="C5" s="119">
        <f t="shared" si="1"/>
        <v>1007.907888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IFERROR(__xludf.DUMMYFUNCTION("""COMPUTED_VALUE"""),"nono.1er")</f>
        <v>nono.1er</v>
      </c>
      <c r="B6" s="118">
        <v>5.0</v>
      </c>
      <c r="C6" s="119">
        <f t="shared" si="1"/>
        <v>938.5554983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IFERROR(__xludf.DUMMYFUNCTION("""COMPUTED_VALUE"""),"8kinder6")</f>
        <v>8kinder6</v>
      </c>
      <c r="B7" s="121">
        <v>6.0</v>
      </c>
      <c r="C7" s="119">
        <f t="shared" si="1"/>
        <v>882.7245846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IFERROR(__xludf.DUMMYFUNCTION("""COMPUTED_VALUE"""),"Chuckandier")</f>
        <v>Chuckandier</v>
      </c>
      <c r="B8" s="118">
        <v>7.0</v>
      </c>
      <c r="C8" s="119">
        <f t="shared" si="1"/>
        <v>835.8717832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IFERROR(__xludf.DUMMYFUNCTION("""COMPUTED_VALUE"""),"Mr Steven")</f>
        <v>Mr Steven</v>
      </c>
      <c r="B9" s="121">
        <v>8.0</v>
      </c>
      <c r="C9" s="119">
        <f t="shared" si="1"/>
        <v>795.3894452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IFERROR(__xludf.DUMMYFUNCTION("""COMPUTED_VALUE"""),"BBH 75")</f>
        <v>BBH 75</v>
      </c>
      <c r="B10" s="118">
        <v>9.0</v>
      </c>
      <c r="C10" s="119">
        <f t="shared" si="1"/>
        <v>759.6492412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IFERROR(__xludf.DUMMYFUNCTION("""COMPUTED_VALUE"""),"ifig")</f>
        <v>ifig</v>
      </c>
      <c r="B11" s="121">
        <v>10.0</v>
      </c>
      <c r="C11" s="119">
        <f t="shared" si="1"/>
        <v>727.5695201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IFERROR(__xludf.DUMMYFUNCTION("""COMPUTED_VALUE"""),"marypops64")</f>
        <v>marypops64</v>
      </c>
      <c r="B12" s="118">
        <v>11.0</v>
      </c>
      <c r="C12" s="119">
        <f t="shared" si="1"/>
        <v>698.3969075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IFERROR(__xludf.DUMMYFUNCTION("""COMPUTED_VALUE"""),"belussac")</f>
        <v>belussac</v>
      </c>
      <c r="B13" s="121">
        <v>12.0</v>
      </c>
      <c r="C13" s="119">
        <f t="shared" si="1"/>
        <v>671.5866113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IFERROR(__xludf.DUMMYFUNCTION("""COMPUTED_VALUE"""),"cassius-86")</f>
        <v>cassius-86</v>
      </c>
      <c r="B14" s="118">
        <v>13.0</v>
      </c>
      <c r="C14" s="119">
        <f t="shared" si="1"/>
        <v>646.7324827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IFERROR(__xludf.DUMMYFUNCTION("""COMPUTED_VALUE"""),"Mako Lemore")</f>
        <v>Mako Lemore</v>
      </c>
      <c r="B15" s="121">
        <v>14.0</v>
      </c>
      <c r="C15" s="119">
        <f t="shared" si="1"/>
        <v>623.5239877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IFERROR(__xludf.DUMMYFUNCTION("""COMPUTED_VALUE"""),"Dirty Bazaar")</f>
        <v>Dirty Bazaar</v>
      </c>
      <c r="B16" s="118">
        <v>15.0</v>
      </c>
      <c r="C16" s="119">
        <f t="shared" si="1"/>
        <v>601.7185917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IFERROR(__xludf.DUMMYFUNCTION("""COMPUTED_VALUE"""),"FridAKahlo")</f>
        <v>FridAKahlo</v>
      </c>
      <c r="B17" s="121">
        <v>16.0</v>
      </c>
      <c r="C17" s="119">
        <f t="shared" si="1"/>
        <v>581.1233944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IFERROR(__xludf.DUMMYFUNCTION("""COMPUTED_VALUE"""),"_Macash_")</f>
        <v>_Macash_</v>
      </c>
      <c r="B18" s="118">
        <v>17.0</v>
      </c>
      <c r="C18" s="119">
        <f t="shared" si="1"/>
        <v>561.5825424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IFERROR(__xludf.DUMMYFUNCTION("""COMPUTED_VALUE"""),"COMBERS")</f>
        <v>COMBERS</v>
      </c>
      <c r="B19" s="121">
        <v>18.0</v>
      </c>
      <c r="C19" s="119">
        <f t="shared" si="1"/>
        <v>542.9683752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IFERROR(__xludf.DUMMYFUNCTION("""COMPUTED_VALUE"""),"KamehamehAS")</f>
        <v>KamehamehAS</v>
      </c>
      <c r="B20" s="118">
        <v>19.0</v>
      </c>
      <c r="C20" s="119">
        <f t="shared" si="1"/>
        <v>525.1750548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IFERROR(__xludf.DUMMYFUNCTION("""COMPUTED_VALUE"""),"Legabodu86")</f>
        <v>Legabodu86</v>
      </c>
      <c r="B21" s="121">
        <v>20.0</v>
      </c>
      <c r="C21" s="119">
        <f t="shared" si="1"/>
        <v>508.1138892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IFERROR(__xludf.DUMMYFUNCTION("""COMPUTED_VALUE"""),"Nanny on pe")</f>
        <v>Nanny on pe</v>
      </c>
      <c r="B22" s="118">
        <v>21.0</v>
      </c>
      <c r="C22" s="119">
        <f t="shared" si="1"/>
        <v>491.7098396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IFERROR(__xludf.DUMMYFUNCTION("""COMPUTED_VALUE"""),"Baykoku")</f>
        <v>Baykoku</v>
      </c>
      <c r="B23" s="121">
        <v>22.0</v>
      </c>
      <c r="C23" s="119">
        <f t="shared" si="1"/>
        <v>475.8988694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IFERROR(__xludf.DUMMYFUNCTION("""COMPUTED_VALUE"""),"Multiversus")</f>
        <v>Multiversus</v>
      </c>
      <c r="B24" s="118">
        <v>23.0</v>
      </c>
      <c r="C24" s="119">
        <f t="shared" si="1"/>
        <v>460.6259045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IFERROR(__xludf.DUMMYFUNCTION("""COMPUTED_VALUE"""),"Spyke 22")</f>
        <v>Spyke 22</v>
      </c>
      <c r="B25" s="121">
        <v>24.0</v>
      </c>
      <c r="C25" s="119">
        <f t="shared" si="1"/>
        <v>445.8432426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IFERROR(__xludf.DUMMYFUNCTION("""COMPUTED_VALUE"""),"HIPPO777")</f>
        <v>HIPPO777</v>
      </c>
      <c r="B26" s="118">
        <v>25.0</v>
      </c>
      <c r="C26" s="119">
        <f t="shared" si="1"/>
        <v>431.5092995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IFERROR(__xludf.DUMMYFUNCTION("""COMPUTED_VALUE"""),"TontonZgueg")</f>
        <v>TontonZgueg</v>
      </c>
      <c r="B27" s="121">
        <v>26.0</v>
      </c>
      <c r="C27" s="119">
        <f t="shared" si="1"/>
        <v>417.5876095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IFERROR(__xludf.DUMMYFUNCTION("""COMPUTED_VALUE"""),"shokooo")</f>
        <v>shokooo</v>
      </c>
      <c r="B28" s="118">
        <v>27.0</v>
      </c>
      <c r="C28" s="119">
        <f t="shared" si="1"/>
        <v>404.0460214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IFERROR(__xludf.DUMMYFUNCTION("""COMPUTED_VALUE"""),"Patgaret")</f>
        <v>Patgaret</v>
      </c>
      <c r="B29" s="121">
        <v>28.0</v>
      </c>
      <c r="C29" s="119">
        <f t="shared" si="1"/>
        <v>390.856046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IFERROR(__xludf.DUMMYFUNCTION("""COMPUTED_VALUE"""),"Kevfurious")</f>
        <v>Kevfurious</v>
      </c>
      <c r="B30" s="118">
        <v>29.0</v>
      </c>
      <c r="C30" s="119">
        <f t="shared" si="1"/>
        <v>377.9923211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IFERROR(__xludf.DUMMYFUNCTION("""COMPUTED_VALUE"""),".BARBAPAPA66")</f>
        <v>.BARBAPAPA66</v>
      </c>
      <c r="B31" s="121">
        <v>30.0</v>
      </c>
      <c r="C31" s="119">
        <f t="shared" si="1"/>
        <v>365.4321716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IFERROR(__xludf.DUMMYFUNCTION("""COMPUTED_VALUE"""),"Fishtipanda")</f>
        <v>Fishtipanda</v>
      </c>
      <c r="B32" s="118">
        <v>31.0</v>
      </c>
      <c r="C32" s="119">
        <f t="shared" si="1"/>
        <v>353.1552432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IFERROR(__xludf.DUMMYFUNCTION("""COMPUTED_VALUE"""),"SINGE7")</f>
        <v>SINGE7</v>
      </c>
      <c r="B33" s="121">
        <v>32.0</v>
      </c>
      <c r="C33" s="119">
        <f t="shared" si="1"/>
        <v>341.1431968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IFERROR(__xludf.DUMMYFUNCTION("""COMPUTED_VALUE"""),"titounio")</f>
        <v>titounio</v>
      </c>
      <c r="B34" s="118">
        <v>33.0</v>
      </c>
      <c r="C34" s="119">
        <f t="shared" si="1"/>
        <v>329.3794509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IFERROR(__xludf.DUMMYFUNCTION("""COMPUTED_VALUE"""),"_Sale-Bet_")</f>
        <v>_Sale-Bet_</v>
      </c>
      <c r="B35" s="121">
        <v>34.0</v>
      </c>
      <c r="C35" s="119">
        <f t="shared" si="1"/>
        <v>317.8489642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IFERROR(__xludf.DUMMYFUNCTION("""COMPUTED_VALUE"""),"gregmoore")</f>
        <v>gregmoore</v>
      </c>
      <c r="B36" s="118">
        <v>35.0</v>
      </c>
      <c r="C36" s="119">
        <f t="shared" si="1"/>
        <v>306.5380507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IFERROR(__xludf.DUMMYFUNCTION("""COMPUTED_VALUE"""),"DSCOSTA")</f>
        <v>DSCOSTA</v>
      </c>
      <c r="B37" s="121">
        <v>36.0</v>
      </c>
      <c r="C37" s="119">
        <f t="shared" si="1"/>
        <v>295.4342214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IFERROR(__xludf.DUMMYFUNCTION("""COMPUTED_VALUE"""),"A_iniesta")</f>
        <v>A_iniesta</v>
      </c>
      <c r="B38" s="118">
        <v>37.0</v>
      </c>
      <c r="C38" s="119">
        <f t="shared" si="1"/>
        <v>284.5260487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IFERROR(__xludf.DUMMYFUNCTION("""COMPUTED_VALUE"""),"Jennyyy8")</f>
        <v>Jennyyy8</v>
      </c>
      <c r="B39" s="121">
        <v>38.0</v>
      </c>
      <c r="C39" s="119">
        <f t="shared" si="1"/>
        <v>273.803049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IFERROR(__xludf.DUMMYFUNCTION("""COMPUTED_VALUE"""),"kiki86 x")</f>
        <v>kiki86 x</v>
      </c>
      <c r="B40" s="118">
        <v>39.0</v>
      </c>
      <c r="C40" s="119">
        <f t="shared" si="1"/>
        <v>263.2555818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IFERROR(__xludf.DUMMYFUNCTION("""COMPUTED_VALUE"""),"Le MARVEL")</f>
        <v>Le MARVEL</v>
      </c>
      <c r="B41" s="121">
        <v>40.0</v>
      </c>
      <c r="C41" s="119">
        <f t="shared" si="1"/>
        <v>252.8747611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IFERROR(__xludf.DUMMYFUNCTION("""COMPUTED_VALUE"""),"emmanuel.g")</f>
        <v>emmanuel.g</v>
      </c>
      <c r="B42" s="118">
        <v>41.0</v>
      </c>
      <c r="C42" s="119">
        <f t="shared" si="1"/>
        <v>242.6523784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IFERROR(__xludf.DUMMYFUNCTION("""COMPUTED_VALUE"""),"Mitch")</f>
        <v>Mitch</v>
      </c>
      <c r="B43" s="121">
        <v>42.0</v>
      </c>
      <c r="C43" s="119">
        <f t="shared" si="1"/>
        <v>232.5808358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IFERROR(__xludf.DUMMYFUNCTION("""COMPUTED_VALUE"""),"RousskoShark")</f>
        <v>RousskoShark</v>
      </c>
      <c r="B44" s="118">
        <v>43.0</v>
      </c>
      <c r="C44" s="119">
        <f t="shared" si="1"/>
        <v>222.6530863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IFERROR(__xludf.DUMMYFUNCTION("""COMPUTED_VALUE"""),"vicmackey86")</f>
        <v>vicmackey86</v>
      </c>
      <c r="B45" s="121">
        <v>44.0</v>
      </c>
      <c r="C45" s="119">
        <f t="shared" si="1"/>
        <v>212.8625816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IFERROR(__xludf.DUMMYFUNCTION("""COMPUTED_VALUE"""),"Rod_John_VI")</f>
        <v>Rod_John_VI</v>
      </c>
      <c r="B46" s="118">
        <v>45.0</v>
      </c>
      <c r="C46" s="119">
        <f t="shared" si="1"/>
        <v>203.2032261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IFERROR(__xludf.DUMMYFUNCTION("""COMPUTED_VALUE"""),"Kiki Bazaar")</f>
        <v>Kiki Bazaar</v>
      </c>
      <c r="B47" s="121">
        <v>46.0</v>
      </c>
      <c r="C47" s="119">
        <f t="shared" si="1"/>
        <v>193.6693359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IFERROR(__xludf.DUMMYFUNCTION("""COMPUTED_VALUE"""),"jejehehe")</f>
        <v>jejehehe</v>
      </c>
      <c r="B48" s="118">
        <v>47.0</v>
      </c>
      <c r="C48" s="119">
        <f t="shared" si="1"/>
        <v>184.2556024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IFERROR(__xludf.DUMMYFUNCTION("""COMPUTED_VALUE"""),"ElDail")</f>
        <v>ElDail</v>
      </c>
      <c r="B49" s="121">
        <v>48.0</v>
      </c>
      <c r="C49" s="119">
        <f t="shared" si="1"/>
        <v>174.9570594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IFERROR(__xludf.DUMMYFUNCTION("""COMPUTED_VALUE"""),"LeYug")</f>
        <v>LeYug</v>
      </c>
      <c r="B50" s="118">
        <v>49.0</v>
      </c>
      <c r="C50" s="119">
        <f t="shared" si="1"/>
        <v>165.7690547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IFERROR(__xludf.DUMMYFUNCTION("""COMPUTED_VALUE"""),"xnrj")</f>
        <v>xnrj</v>
      </c>
      <c r="B51" s="121">
        <v>50.0</v>
      </c>
      <c r="C51" s="119">
        <f t="shared" si="1"/>
        <v>156.6872236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IFERROR(__xludf.DUMMYFUNCTION("""COMPUTED_VALUE"""),"Vaillant 86")</f>
        <v>Vaillant 86</v>
      </c>
      <c r="B52" s="118">
        <v>51.0</v>
      </c>
      <c r="C52" s="119">
        <f t="shared" si="1"/>
        <v>147.7074656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IFERROR(__xludf.DUMMYFUNCTION("""COMPUTED_VALUE"""),"PSGJM")</f>
        <v>PSGJM</v>
      </c>
      <c r="B53" s="121">
        <v>52.0</v>
      </c>
      <c r="C53" s="119">
        <f t="shared" si="1"/>
        <v>138.8259234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IFERROR(__xludf.DUMMYFUNCTION("""COMPUTED_VALUE"""),"StephBoss05")</f>
        <v>StephBoss05</v>
      </c>
      <c r="B54" s="118">
        <v>53.0</v>
      </c>
      <c r="C54" s="119">
        <f t="shared" si="1"/>
        <v>130.0389639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IFERROR(__xludf.DUMMYFUNCTION("""COMPUTED_VALUE"""),"SCOTT16")</f>
        <v>SCOTT16</v>
      </c>
      <c r="B55" s="121">
        <v>54.0</v>
      </c>
      <c r="C55" s="119">
        <f t="shared" si="1"/>
        <v>121.3431611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IFERROR(__xludf.DUMMYFUNCTION("""COMPUTED_VALUE"""),"pablo")</f>
        <v>pablo</v>
      </c>
      <c r="B56" s="118">
        <v>55.0</v>
      </c>
      <c r="C56" s="119">
        <f t="shared" si="1"/>
        <v>112.7352802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IFERROR(__xludf.DUMMYFUNCTION("""COMPUTED_VALUE"""),"sonic86")</f>
        <v>sonic86</v>
      </c>
      <c r="B57" s="121">
        <v>56.0</v>
      </c>
      <c r="C57" s="119">
        <f t="shared" si="1"/>
        <v>104.212264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IFERROR(__xludf.DUMMYFUNCTION("""COMPUTED_VALUE"""),"iOneGeek")</f>
        <v>iOneGeek</v>
      </c>
      <c r="B58" s="118">
        <v>57.0</v>
      </c>
      <c r="C58" s="119">
        <f t="shared" si="1"/>
        <v>95.77121949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IFERROR(__xludf.DUMMYFUNCTION("""COMPUTED_VALUE"""),"cataleya86")</f>
        <v>cataleya86</v>
      </c>
      <c r="B59" s="121">
        <v>58.0</v>
      </c>
      <c r="C59" s="119">
        <f t="shared" si="1"/>
        <v>87.40940664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IFERROR(__xludf.DUMMYFUNCTION("""COMPUTED_VALUE"""),"Phil1308")</f>
        <v>Phil1308</v>
      </c>
      <c r="B60" s="118">
        <v>59.0</v>
      </c>
      <c r="C60" s="119">
        <f t="shared" si="1"/>
        <v>79.1242274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IFERROR(__xludf.DUMMYFUNCTION("""COMPUTED_VALUE"""),"Immond")</f>
        <v>Immond</v>
      </c>
      <c r="B61" s="121">
        <v>60.0</v>
      </c>
      <c r="C61" s="119">
        <f t="shared" si="1"/>
        <v>70.9132161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IFERROR(__xludf.DUMMYFUNCTION("""COMPUTED_VALUE"""),"fiodor86")</f>
        <v>fiodor86</v>
      </c>
      <c r="B62" s="118">
        <v>61.0</v>
      </c>
      <c r="C62" s="119">
        <f t="shared" si="1"/>
        <v>62.77403043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IFERROR(__xludf.DUMMYFUNCTION("""COMPUTED_VALUE"""),"Gus enScene")</f>
        <v>Gus enScene</v>
      </c>
      <c r="B63" s="121">
        <v>62.0</v>
      </c>
      <c r="C63" s="119">
        <f t="shared" si="1"/>
        <v>54.70444333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IFERROR(__xludf.DUMMYFUNCTION("""COMPUTED_VALUE"""),"Redblood92")</f>
        <v>Redblood92</v>
      </c>
      <c r="B64" s="118">
        <v>63.0</v>
      </c>
      <c r="C64" s="119">
        <f t="shared" si="1"/>
        <v>46.70233539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 t="str">
        <f>IFERROR(__xludf.DUMMYFUNCTION("""COMPUTED_VALUE"""),"Scherkan86")</f>
        <v>Scherkan86</v>
      </c>
      <c r="B65" s="121">
        <v>64.0</v>
      </c>
      <c r="C65" s="119">
        <f t="shared" si="1"/>
        <v>38.76568801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 t="str">
        <f>IFERROR(__xludf.DUMMYFUNCTION("""COMPUTED_VALUE"""),"M2TH___off")</f>
        <v>M2TH___off</v>
      </c>
      <c r="B66" s="118">
        <v>65.0</v>
      </c>
      <c r="C66" s="119">
        <f t="shared" si="1"/>
        <v>30.89257698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 t="str">
        <f>IFERROR(__xludf.DUMMYFUNCTION("""COMPUTED_VALUE"""),"UnPetitJaune")</f>
        <v>UnPetitJaune</v>
      </c>
      <c r="B67" s="121">
        <v>66.0</v>
      </c>
      <c r="C67" s="119">
        <f t="shared" si="1"/>
        <v>23.08116662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 t="str">
        <f>IFERROR(__xludf.DUMMYFUNCTION("""COMPUTED_VALUE"""),"erniedog56x")</f>
        <v>erniedog56x</v>
      </c>
      <c r="B68" s="118">
        <v>67.0</v>
      </c>
      <c r="C68" s="119">
        <f t="shared" si="1"/>
        <v>15.32970439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 t="str">
        <f>IFERROR(__xludf.DUMMYFUNCTION("""COMPUTED_VALUE"""),"chatouill86")</f>
        <v>chatouill86</v>
      </c>
      <c r="B69" s="121">
        <v>68.0</v>
      </c>
      <c r="C69" s="119">
        <f t="shared" si="1"/>
        <v>7.636515844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0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-7.581374939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-15.10907559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-22.58450706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-30.00901645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-37.38389599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-44.71038606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-51.98967796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-59.22291652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-66.41120251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-73.55559494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-80.65711314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-87.71673878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-94.73541775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-101.7140619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-108.6535506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-115.5547325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-122.4184268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-129.2454245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-136.0364902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-142.7923626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-149.5137563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-156.2013626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-162.8558503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-169.4778672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-176.0680404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-182.6269777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-189.1552681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-195.6534828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-202.1221756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-208.5618841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-214.9731297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-221.3564189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-227.7122436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-234.0410815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-240.3433968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-246.6196411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-252.870253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-259.0956595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-265.2962758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-271.4725061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-277.6247438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-283.7533719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-289.8587635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-295.9412821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-302.0012818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-308.0391079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-314.0550968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-320.0495768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-326.022868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-331.9752826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-337.9071255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-343.8186941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-349.7102787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-355.5821629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-361.4346237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-367.2679316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-373.0823509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-378.87814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-384.6555514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-390.4148319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-396.1562229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-401.8799605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-407.5862757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-413.2753945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-418.9475378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-424.6029222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-430.2417595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-435.8642571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-441.470618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-447.0610413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-452.6357217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-458.1948501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-463.7386137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-469.2671957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-474.7807758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-480.2795301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-485.7636315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-491.2332491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-496.6885492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-502.1296947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-507.5568454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-512.9701581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-518.3697868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-523.7558825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-529.1285934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-534.4880651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-539.8344406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-545.16786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-550.4884613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-555.7963799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69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IMPORTRANGE(""https://docs.google.com/spreadsheets/d/1rEXrei92qv6g8dIKn9s9kEg-3d8l0tqp9gxj_syBAi8/edit?gid=695545632#gid=695545632"",""Roller Coaster!A2:A161"")"),"shokooo")</f>
        <v>shokooo</v>
      </c>
      <c r="B2" s="118">
        <v>1.0</v>
      </c>
      <c r="C2" s="119">
        <f t="shared" ref="C2:C160" si="1">525*(1-(B2/($F$1+1)))*POWER((SQRT(($F$1+1)/B2)),1/2)</f>
        <v>1496.872687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IFERROR(__xludf.DUMMYFUNCTION("""COMPUTED_VALUE"""),"Nanny on pe")</f>
        <v>Nanny on pe</v>
      </c>
      <c r="B3" s="121">
        <v>2.0</v>
      </c>
      <c r="C3" s="119">
        <f t="shared" si="1"/>
        <v>1240.472632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IFERROR(__xludf.DUMMYFUNCTION("""COMPUTED_VALUE"""),"Dirty Bazaar")</f>
        <v>Dirty Bazaar</v>
      </c>
      <c r="B4" s="118">
        <v>3.0</v>
      </c>
      <c r="C4" s="119">
        <f t="shared" si="1"/>
        <v>1104.409827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IFERROR(__xludf.DUMMYFUNCTION("""COMPUTED_VALUE"""),"_Macash_")</f>
        <v>_Macash_</v>
      </c>
      <c r="B5" s="121">
        <v>4.0</v>
      </c>
      <c r="C5" s="119">
        <f t="shared" si="1"/>
        <v>1012.429314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IFERROR(__xludf.DUMMYFUNCTION("""COMPUTED_VALUE"""),"..mamat86..")</f>
        <v>..mamat86..</v>
      </c>
      <c r="B6" s="118">
        <v>5.0</v>
      </c>
      <c r="C6" s="119">
        <f t="shared" si="1"/>
        <v>942.9890049</v>
      </c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IFERROR(__xludf.DUMMYFUNCTION("""COMPUTED_VALUE"""),"Chuckandier")</f>
        <v>Chuckandier</v>
      </c>
      <c r="B7" s="121">
        <v>6.0</v>
      </c>
      <c r="C7" s="119">
        <f t="shared" si="1"/>
        <v>887.1109394</v>
      </c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IFERROR(__xludf.DUMMYFUNCTION("""COMPUTED_VALUE"""),"SINGE7")</f>
        <v>SINGE7</v>
      </c>
      <c r="B8" s="118">
        <v>7.0</v>
      </c>
      <c r="C8" s="119">
        <f t="shared" si="1"/>
        <v>840.2370212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IFERROR(__xludf.DUMMYFUNCTION("""COMPUTED_VALUE"""),"Vaillant 86")</f>
        <v>Vaillant 86</v>
      </c>
      <c r="B9" s="121">
        <v>8.0</v>
      </c>
      <c r="C9" s="119">
        <f t="shared" si="1"/>
        <v>799.7513211</v>
      </c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IFERROR(__xludf.DUMMYFUNCTION("""COMPUTED_VALUE"""),"Baloo-R")</f>
        <v>Baloo-R</v>
      </c>
      <c r="B10" s="118">
        <v>9.0</v>
      </c>
      <c r="C10" s="119">
        <f t="shared" si="1"/>
        <v>764.0204462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IFERROR(__xludf.DUMMYFUNCTION("""COMPUTED_VALUE"""),"Immond")</f>
        <v>Immond</v>
      </c>
      <c r="B11" s="121">
        <v>10.0</v>
      </c>
      <c r="C11" s="119">
        <f t="shared" si="1"/>
        <v>731.9594528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IFERROR(__xludf.DUMMYFUNCTION("""COMPUTED_VALUE"""),"emmanuel.g")</f>
        <v>emmanuel.g</v>
      </c>
      <c r="B12" s="118">
        <v>11.0</v>
      </c>
      <c r="C12" s="119">
        <f t="shared" si="1"/>
        <v>702.8127211</v>
      </c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IFERROR(__xludf.DUMMYFUNCTION("""COMPUTED_VALUE"""),"A_iniesta")</f>
        <v>A_iniesta</v>
      </c>
      <c r="B13" s="121">
        <v>12.0</v>
      </c>
      <c r="C13" s="119">
        <f t="shared" si="1"/>
        <v>676.0338706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IFERROR(__xludf.DUMMYFUNCTION("""COMPUTED_VALUE"""),"alexinzaghi")</f>
        <v>alexinzaghi</v>
      </c>
      <c r="B14" s="118">
        <v>13.0</v>
      </c>
      <c r="C14" s="119">
        <f t="shared" si="1"/>
        <v>651.2155931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IFERROR(__xludf.DUMMYFUNCTION("""COMPUTED_VALUE"""),"cassius-86")</f>
        <v>cassius-86</v>
      </c>
      <c r="B15" s="121">
        <v>14.0</v>
      </c>
      <c r="C15" s="119">
        <f t="shared" si="1"/>
        <v>628.0464881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IFERROR(__xludf.DUMMYFUNCTION("""COMPUTED_VALUE"""),".BARBAPAPA66")</f>
        <v>.BARBAPAPA66</v>
      </c>
      <c r="B16" s="118">
        <v>15.0</v>
      </c>
      <c r="C16" s="119">
        <f t="shared" si="1"/>
        <v>606.2833591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IFERROR(__xludf.DUMMYFUNCTION("""COMPUTED_VALUE"""),"Foldzilla")</f>
        <v>Foldzilla</v>
      </c>
      <c r="B17" s="121">
        <v>16.0</v>
      </c>
      <c r="C17" s="119">
        <f t="shared" si="1"/>
        <v>585.7327907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IFERROR(__xludf.DUMMYFUNCTION("""COMPUTED_VALUE"""),"Baykoku")</f>
        <v>Baykoku</v>
      </c>
      <c r="B18" s="118">
        <v>17.0</v>
      </c>
      <c r="C18" s="119">
        <f t="shared" si="1"/>
        <v>566.2385232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IFERROR(__xludf.DUMMYFUNCTION("""COMPUTED_VALUE"""),"Gus enScene")</f>
        <v>Gus enScene</v>
      </c>
      <c r="B19" s="121">
        <v>18.0</v>
      </c>
      <c r="C19" s="119">
        <f t="shared" si="1"/>
        <v>547.672571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IFERROR(__xludf.DUMMYFUNCTION("""COMPUTED_VALUE"""),"Butterfly-as")</f>
        <v>Butterfly-as</v>
      </c>
      <c r="B20" s="118">
        <v>19.0</v>
      </c>
      <c r="C20" s="119">
        <f t="shared" si="1"/>
        <v>529.9288324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IFERROR(__xludf.DUMMYFUNCTION("""COMPUTED_VALUE"""),"M2TH___off")</f>
        <v>M2TH___off</v>
      </c>
      <c r="B21" s="121">
        <v>20.0</v>
      </c>
      <c r="C21" s="119">
        <f t="shared" si="1"/>
        <v>512.9184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IFERROR(__xludf.DUMMYFUNCTION("""COMPUTED_VALUE"""),"FridAKahlo")</f>
        <v>FridAKahlo</v>
      </c>
      <c r="B22" s="118">
        <v>21.0</v>
      </c>
      <c r="C22" s="119">
        <f t="shared" si="1"/>
        <v>496.5660569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IFERROR(__xludf.DUMMYFUNCTION("""COMPUTED_VALUE"""),"RicDeckard")</f>
        <v>RicDeckard</v>
      </c>
      <c r="B23" s="121">
        <v>22.0</v>
      </c>
      <c r="C23" s="119">
        <f t="shared" si="1"/>
        <v>480.8076185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IFERROR(__xludf.DUMMYFUNCTION("""COMPUTED_VALUE"""),"nono.1er")</f>
        <v>nono.1er</v>
      </c>
      <c r="B24" s="118">
        <v>23.0</v>
      </c>
      <c r="C24" s="119">
        <f t="shared" si="1"/>
        <v>465.5878863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IFERROR(__xludf.DUMMYFUNCTION("""COMPUTED_VALUE"""),"Dr Linebourg")</f>
        <v>Dr Linebourg</v>
      </c>
      <c r="B25" s="121">
        <v>24.0</v>
      </c>
      <c r="C25" s="119">
        <f t="shared" si="1"/>
        <v>450.8590532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IFERROR(__xludf.DUMMYFUNCTION("""COMPUTED_VALUE"""),"jejehehe")</f>
        <v>jejehehe</v>
      </c>
      <c r="B26" s="118">
        <v>25.0</v>
      </c>
      <c r="C26" s="119">
        <f t="shared" si="1"/>
        <v>436.5794456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IFERROR(__xludf.DUMMYFUNCTION("""COMPUTED_VALUE"""),"Mikalack")</f>
        <v>Mikalack</v>
      </c>
      <c r="B27" s="121">
        <v>26.0</v>
      </c>
      <c r="C27" s="119">
        <f t="shared" si="1"/>
        <v>422.7125218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IFERROR(__xludf.DUMMYFUNCTION("""COMPUTED_VALUE"""),"33joe33")</f>
        <v>33joe33</v>
      </c>
      <c r="B28" s="118">
        <v>27.0</v>
      </c>
      <c r="C28" s="119">
        <f t="shared" si="1"/>
        <v>409.2260653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IFERROR(__xludf.DUMMYFUNCTION("""COMPUTED_VALUE"""),"Kiki Bazaar")</f>
        <v>Kiki Bazaar</v>
      </c>
      <c r="B29" s="121">
        <v>28.0</v>
      </c>
      <c r="C29" s="119">
        <f t="shared" si="1"/>
        <v>396.0915304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IFERROR(__xludf.DUMMYFUNCTION("""COMPUTED_VALUE"""),"francesco0")</f>
        <v>francesco0</v>
      </c>
      <c r="B30" s="118">
        <v>29.0</v>
      </c>
      <c r="C30" s="119">
        <f t="shared" si="1"/>
        <v>383.2835061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IFERROR(__xludf.DUMMYFUNCTION("""COMPUTED_VALUE"""),"HIPPO777")</f>
        <v>HIPPO777</v>
      </c>
      <c r="B31" s="121">
        <v>30.0</v>
      </c>
      <c r="C31" s="119">
        <f t="shared" si="1"/>
        <v>370.7792751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IFERROR(__xludf.DUMMYFUNCTION("""COMPUTED_VALUE"""),"KamehamehAS")</f>
        <v>KamehamehAS</v>
      </c>
      <c r="B32" s="118">
        <v>31.0</v>
      </c>
      <c r="C32" s="119">
        <f t="shared" si="1"/>
        <v>358.558446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IFERROR(__xludf.DUMMYFUNCTION("""COMPUTED_VALUE"""),"Blochedu86")</f>
        <v>Blochedu86</v>
      </c>
      <c r="B33" s="121">
        <v>32.0</v>
      </c>
      <c r="C33" s="119">
        <f t="shared" si="1"/>
        <v>346.6026473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IFERROR(__xludf.DUMMYFUNCTION("""COMPUTED_VALUE"""),"Spyke 22")</f>
        <v>Spyke 22</v>
      </c>
      <c r="B34" s="118">
        <v>33.0</v>
      </c>
      <c r="C34" s="119">
        <f t="shared" si="1"/>
        <v>334.8952691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IFERROR(__xludf.DUMMYFUNCTION("""COMPUTED_VALUE"""),"DSCOSTA")</f>
        <v>DSCOSTA</v>
      </c>
      <c r="B35" s="121">
        <v>34.0</v>
      </c>
      <c r="C35" s="119">
        <f t="shared" si="1"/>
        <v>323.4212452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IFERROR(__xludf.DUMMYFUNCTION("""COMPUTED_VALUE"""),"Scherkan86")</f>
        <v>Scherkan86</v>
      </c>
      <c r="B36" s="118">
        <v>35.0</v>
      </c>
      <c r="C36" s="119">
        <f t="shared" si="1"/>
        <v>312.1668677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IFERROR(__xludf.DUMMYFUNCTION("""COMPUTED_VALUE"""),"_VisMaVie_")</f>
        <v>_VisMaVie_</v>
      </c>
      <c r="B37" s="121">
        <v>36.0</v>
      </c>
      <c r="C37" s="119">
        <f t="shared" si="1"/>
        <v>301.119628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IFERROR(__xludf.DUMMYFUNCTION("""COMPUTED_VALUE"""),"JM-Chatte")</f>
        <v>JM-Chatte</v>
      </c>
      <c r="B38" s="118">
        <v>37.0</v>
      </c>
      <c r="C38" s="119">
        <f t="shared" si="1"/>
        <v>290.2680813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IFERROR(__xludf.DUMMYFUNCTION("""COMPUTED_VALUE"""),"titounio")</f>
        <v>titounio</v>
      </c>
      <c r="B39" s="121">
        <v>38.0</v>
      </c>
      <c r="C39" s="119">
        <f t="shared" si="1"/>
        <v>279.6017289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IFERROR(__xludf.DUMMYFUNCTION("""COMPUTED_VALUE"""),"Le MARVEL")</f>
        <v>Le MARVEL</v>
      </c>
      <c r="B40" s="118">
        <v>39.0</v>
      </c>
      <c r="C40" s="119">
        <f t="shared" si="1"/>
        <v>269.1109166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IFERROR(__xludf.DUMMYFUNCTION("""COMPUTED_VALUE"""),"chatouill86")</f>
        <v>chatouill86</v>
      </c>
      <c r="B41" s="121">
        <v>40.0</v>
      </c>
      <c r="C41" s="119">
        <f t="shared" si="1"/>
        <v>258.7867463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IFERROR(__xludf.DUMMYFUNCTION("""COMPUTED_VALUE"""),"christ86000")</f>
        <v>christ86000</v>
      </c>
      <c r="B42" s="118">
        <v>41.0</v>
      </c>
      <c r="C42" s="119">
        <f t="shared" si="1"/>
        <v>248.620999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IFERROR(__xludf.DUMMYFUNCTION("""COMPUTED_VALUE"""),"_Sale-Bet_")</f>
        <v>_Sale-Bet_</v>
      </c>
      <c r="B43" s="121">
        <v>42.0</v>
      </c>
      <c r="C43" s="119">
        <f t="shared" si="1"/>
        <v>238.606067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IFERROR(__xludf.DUMMYFUNCTION("""COMPUTED_VALUE"""),"Fishtipanda")</f>
        <v>Fishtipanda</v>
      </c>
      <c r="B44" s="118">
        <v>43.0</v>
      </c>
      <c r="C44" s="119">
        <f t="shared" si="1"/>
        <v>228.7348948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IFERROR(__xludf.DUMMYFUNCTION("""COMPUTED_VALUE"""),"Mr Steven")</f>
        <v>Mr Steven</v>
      </c>
      <c r="B45" s="121">
        <v>44.0</v>
      </c>
      <c r="C45" s="119">
        <f t="shared" si="1"/>
        <v>219.0009265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IFERROR(__xludf.DUMMYFUNCTION("""COMPUTED_VALUE"""),"Mitch")</f>
        <v>Mitch</v>
      </c>
      <c r="B46" s="118">
        <v>45.0</v>
      </c>
      <c r="C46" s="119">
        <f t="shared" si="1"/>
        <v>209.3980599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IFERROR(__xludf.DUMMYFUNCTION("""COMPUTED_VALUE"""),"Mako Lemore")</f>
        <v>Mako Lemore</v>
      </c>
      <c r="B47" s="121">
        <v>46.0</v>
      </c>
      <c r="C47" s="119">
        <f t="shared" si="1"/>
        <v>199.9206049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IFERROR(__xludf.DUMMYFUNCTION("""COMPUTED_VALUE"""),"cataleya86")</f>
        <v>cataleya86</v>
      </c>
      <c r="B48" s="118">
        <v>47.0</v>
      </c>
      <c r="C48" s="119">
        <f t="shared" si="1"/>
        <v>190.5632474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IFERROR(__xludf.DUMMYFUNCTION("""COMPUTED_VALUE"""),"pablo")</f>
        <v>pablo</v>
      </c>
      <c r="B49" s="121">
        <v>48.0</v>
      </c>
      <c r="C49" s="119">
        <f t="shared" si="1"/>
        <v>181.3210164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IFERROR(__xludf.DUMMYFUNCTION("""COMPUTED_VALUE"""),"PSGJM")</f>
        <v>PSGJM</v>
      </c>
      <c r="B50" s="118">
        <v>49.0</v>
      </c>
      <c r="C50" s="119">
        <f t="shared" si="1"/>
        <v>172.1892554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IFERROR(__xludf.DUMMYFUNCTION("""COMPUTED_VALUE"""),"Jennyyy8")</f>
        <v>Jennyyy8</v>
      </c>
      <c r="B51" s="121">
        <v>50.0</v>
      </c>
      <c r="C51" s="119">
        <f t="shared" si="1"/>
        <v>163.1635959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IFERROR(__xludf.DUMMYFUNCTION("""COMPUTED_VALUE"""),"kiki86 x")</f>
        <v>kiki86 x</v>
      </c>
      <c r="B52" s="118">
        <v>51.0</v>
      </c>
      <c r="C52" s="119">
        <f t="shared" si="1"/>
        <v>154.2399339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IFERROR(__xludf.DUMMYFUNCTION("""COMPUTED_VALUE"""),"Legabodu86")</f>
        <v>Legabodu86</v>
      </c>
      <c r="B53" s="121">
        <v>52.0</v>
      </c>
      <c r="C53" s="119">
        <f t="shared" si="1"/>
        <v>145.414409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IFERROR(__xludf.DUMMYFUNCTION("""COMPUTED_VALUE"""),"UnPetitJaune")</f>
        <v>UnPetitJaune</v>
      </c>
      <c r="B54" s="118">
        <v>53.0</v>
      </c>
      <c r="C54" s="119">
        <f t="shared" si="1"/>
        <v>136.6833855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IFERROR(__xludf.DUMMYFUNCTION("""COMPUTED_VALUE"""),"Redblood92")</f>
        <v>Redblood92</v>
      </c>
      <c r="B55" s="121">
        <v>54.0</v>
      </c>
      <c r="C55" s="119">
        <f t="shared" si="1"/>
        <v>128.0434349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IFERROR(__xludf.DUMMYFUNCTION("""COMPUTED_VALUE"""),"fiodor86")</f>
        <v>fiodor86</v>
      </c>
      <c r="B56" s="118">
        <v>55.0</v>
      </c>
      <c r="C56" s="119">
        <f t="shared" si="1"/>
        <v>119.4913204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IFERROR(__xludf.DUMMYFUNCTION("""COMPUTED_VALUE"""),"REDSQUIRREL")</f>
        <v>REDSQUIRREL</v>
      </c>
      <c r="B57" s="121">
        <v>56.0</v>
      </c>
      <c r="C57" s="119">
        <f t="shared" si="1"/>
        <v>111.0239827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IFERROR(__xludf.DUMMYFUNCTION("""COMPUTED_VALUE"""),"Kevfurious")</f>
        <v>Kevfurious</v>
      </c>
      <c r="B58" s="118">
        <v>57.0</v>
      </c>
      <c r="C58" s="119">
        <f t="shared" si="1"/>
        <v>102.6385273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IFERROR(__xludf.DUMMYFUNCTION("""COMPUTED_VALUE"""),"Le_Pictavien")</f>
        <v>Le_Pictavien</v>
      </c>
      <c r="B59" s="121">
        <v>58.0</v>
      </c>
      <c r="C59" s="119">
        <f t="shared" si="1"/>
        <v>94.33221259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IFERROR(__xludf.DUMMYFUNCTION("""COMPUTED_VALUE"""),"Rod_John_VI")</f>
        <v>Rod_John_VI</v>
      </c>
      <c r="B60" s="118">
        <v>59.0</v>
      </c>
      <c r="C60" s="119">
        <f t="shared" si="1"/>
        <v>86.10243937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IFERROR(__xludf.DUMMYFUNCTION("""COMPUTED_VALUE"""),"ifig")</f>
        <v>ifig</v>
      </c>
      <c r="B61" s="121">
        <v>60.0</v>
      </c>
      <c r="C61" s="119">
        <f t="shared" si="1"/>
        <v>77.94674082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IFERROR(__xludf.DUMMYFUNCTION("""COMPUTED_VALUE"""),"Adrinhooo")</f>
        <v>Adrinhooo</v>
      </c>
      <c r="B62" s="118">
        <v>61.0</v>
      </c>
      <c r="C62" s="119">
        <f t="shared" si="1"/>
        <v>69.8627737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IFERROR(__xludf.DUMMYFUNCTION("""COMPUTED_VALUE"""),"FisherPrice.")</f>
        <v>FisherPrice.</v>
      </c>
      <c r="B63" s="121">
        <v>62.0</v>
      </c>
      <c r="C63" s="119">
        <f t="shared" si="1"/>
        <v>61.84831013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IFERROR(__xludf.DUMMYFUNCTION("""COMPUTED_VALUE"""),"Multiversus")</f>
        <v>Multiversus</v>
      </c>
      <c r="B64" s="118">
        <v>63.0</v>
      </c>
      <c r="C64" s="119">
        <f t="shared" si="1"/>
        <v>53.90123004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 t="str">
        <f>IFERROR(__xludf.DUMMYFUNCTION("""COMPUTED_VALUE"""),"Patgaret")</f>
        <v>Patgaret</v>
      </c>
      <c r="B65" s="121">
        <v>64.0</v>
      </c>
      <c r="C65" s="119">
        <f t="shared" si="1"/>
        <v>46.01951425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 t="str">
        <f>IFERROR(__xludf.DUMMYFUNCTION("""COMPUTED_VALUE"""),"TontonZgueg")</f>
        <v>TontonZgueg</v>
      </c>
      <c r="B66" s="118">
        <v>65.0</v>
      </c>
      <c r="C66" s="119">
        <f t="shared" si="1"/>
        <v>38.2012381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 t="str">
        <f>IFERROR(__xludf.DUMMYFUNCTION("""COMPUTED_VALUE"""),"8kinder6")</f>
        <v>8kinder6</v>
      </c>
      <c r="B67" s="121">
        <v>66.0</v>
      </c>
      <c r="C67" s="119">
        <f t="shared" si="1"/>
        <v>30.44456554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 t="str">
        <f>IFERROR(__xludf.DUMMYFUNCTION("""COMPUTED_VALUE"""),"sonic86")</f>
        <v>sonic86</v>
      </c>
      <c r="B68" s="118">
        <v>67.0</v>
      </c>
      <c r="C68" s="119">
        <f t="shared" si="1"/>
        <v>22.74774376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 t="str">
        <f>IFERROR(__xludf.DUMMYFUNCTION("""COMPUTED_VALUE"""),"Pitt86700")</f>
        <v>Pitt86700</v>
      </c>
      <c r="B69" s="121">
        <v>68.0</v>
      </c>
      <c r="C69" s="119">
        <f t="shared" si="1"/>
        <v>15.1090981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 t="str">
        <f>IFERROR(__xludf.DUMMYFUNCTION("""COMPUTED_VALUE"""),"roudoudou759")</f>
        <v>roudoudou759</v>
      </c>
      <c r="B70" s="118">
        <v>69.0</v>
      </c>
      <c r="C70" s="119">
        <f t="shared" si="1"/>
        <v>7.527027465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0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-7.473450911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-14.89473034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-22.26518526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-29.58610776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-36.85873804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-44.08426717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-51.26383971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-58.39855615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-65.48947517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-72.53761576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-79.54395923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-86.50945108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-93.43500273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-100.3214932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-107.1697706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-113.9806537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-120.7549331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-127.4933728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-134.1967112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-140.8656624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-147.5009169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-154.1031433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-160.6729888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-167.2110799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-173.718024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-180.1944096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-186.6408072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-193.0577702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-199.4458356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-205.8055243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-212.1373424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-218.441781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-224.7193175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-230.9704155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-237.1955259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-243.3950871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-249.5695253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-255.7192554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-261.8446808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-267.9461945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-274.0241791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-280.0790071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-286.1110414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-292.1206357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-298.1081347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-304.0738744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-310.0181825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-315.9413787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-321.8437746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-327.7256747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-333.5873758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-339.4291678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-345.2513339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-351.0541504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-356.8378875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-362.602809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-368.3491727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-374.0772308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-379.7872296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-385.4794101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-391.1540079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-396.8112534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-402.4513723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-408.0745851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-413.6811079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-419.2711521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-424.8449246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-430.4026281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-435.9444611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-441.470618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-446.9812894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-452.4766618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-457.9569182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-463.4222379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-468.8727966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-474.3087666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-479.7303169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-485.1376132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-490.5308181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-495.910091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-501.2755884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-506.6274638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-511.9658679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-517.2909485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-522.6028509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-527.9017176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-533.1876886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-538.4609013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-543.7214908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67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IMPORTRANGE(""https://docs.google.com/spreadsheets/d/1WroB9LwVptViEl_S7c4-CAomiuglt0BdXpQUDgUx5CM/edit?gid=695545632#gid=695545632"",""Roller Coaster!A2:A161"")"),"christ86000")</f>
        <v>christ86000</v>
      </c>
      <c r="B2" s="118">
        <v>1.0</v>
      </c>
      <c r="C2" s="119">
        <f t="shared" ref="C2:C160" si="1">525*(1-(B2/($F$1+1)))*POWER((SQRT(($F$1+1)/B2)),1/2)</f>
        <v>1485.430789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IFERROR(__xludf.DUMMYFUNCTION("""COMPUTED_VALUE"""),"Legabodu86")</f>
        <v>Legabodu86</v>
      </c>
      <c r="B3" s="121">
        <v>2.0</v>
      </c>
      <c r="C3" s="119">
        <f t="shared" si="1"/>
        <v>1230.450241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IFERROR(__xludf.DUMMYFUNCTION("""COMPUTED_VALUE"""),"belussac")</f>
        <v>belussac</v>
      </c>
      <c r="B4" s="118">
        <v>3.0</v>
      </c>
      <c r="C4" s="119">
        <f t="shared" si="1"/>
        <v>1094.991283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IFERROR(__xludf.DUMMYFUNCTION("""COMPUTED_VALUE"""),"Baykoku")</f>
        <v>Baykoku</v>
      </c>
      <c r="B5" s="121">
        <v>4.0</v>
      </c>
      <c r="C5" s="119">
        <f t="shared" si="1"/>
        <v>1003.327221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IFERROR(__xludf.DUMMYFUNCTION("""COMPUTED_VALUE"""),"alexinzaghi")</f>
        <v>alexinzaghi</v>
      </c>
      <c r="B6" s="118">
        <v>5.0</v>
      </c>
      <c r="C6" s="119">
        <f t="shared" si="1"/>
        <v>934.0619204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IFERROR(__xludf.DUMMYFUNCTION("""COMPUTED_VALUE"""),"A_iniesta")</f>
        <v>A_iniesta</v>
      </c>
      <c r="B7" s="121">
        <v>6.0</v>
      </c>
      <c r="C7" s="119">
        <f t="shared" si="1"/>
        <v>878.2769717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IFERROR(__xludf.DUMMYFUNCTION("""COMPUTED_VALUE"""),"Blochedu86")</f>
        <v>Blochedu86</v>
      </c>
      <c r="B8" s="118">
        <v>7.0</v>
      </c>
      <c r="C8" s="119">
        <f t="shared" si="1"/>
        <v>831.4438856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IFERROR(__xludf.DUMMYFUNCTION("""COMPUTED_VALUE"""),"rastamokett")</f>
        <v>rastamokett</v>
      </c>
      <c r="B9" s="121">
        <v>8.0</v>
      </c>
      <c r="C9" s="119">
        <f t="shared" si="1"/>
        <v>790.9633718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IFERROR(__xludf.DUMMYFUNCTION("""COMPUTED_VALUE"""),"Mako Lemore")</f>
        <v>Mako Lemore</v>
      </c>
      <c r="B10" s="118">
        <v>9.0</v>
      </c>
      <c r="C10" s="119">
        <f t="shared" si="1"/>
        <v>755.2122105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IFERROR(__xludf.DUMMYFUNCTION("""COMPUTED_VALUE"""),"S.coco")</f>
        <v>S.coco</v>
      </c>
      <c r="B11" s="121">
        <v>10.0</v>
      </c>
      <c r="C11" s="119">
        <f t="shared" si="1"/>
        <v>723.1120729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IFERROR(__xludf.DUMMYFUNCTION("""COMPUTED_VALUE"""),"cassius-86")</f>
        <v>cassius-86</v>
      </c>
      <c r="B12" s="118">
        <v>11.0</v>
      </c>
      <c r="C12" s="119">
        <f t="shared" si="1"/>
        <v>693.9118487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IFERROR(__xludf.DUMMYFUNCTION("""COMPUTED_VALUE"""),"Gus enScene")</f>
        <v>Gus enScene</v>
      </c>
      <c r="B13" s="121">
        <v>12.0</v>
      </c>
      <c r="C13" s="119">
        <f t="shared" si="1"/>
        <v>667.0683484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IFERROR(__xludf.DUMMYFUNCTION("""COMPUTED_VALUE"""),"_VisMaVie_")</f>
        <v>_VisMaVie_</v>
      </c>
      <c r="B14" s="118">
        <v>13.0</v>
      </c>
      <c r="C14" s="119">
        <f t="shared" si="1"/>
        <v>642.1765909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IFERROR(__xludf.DUMMYFUNCTION("""COMPUTED_VALUE"""),"REDSQUIRREL")</f>
        <v>REDSQUIRREL</v>
      </c>
      <c r="B15" s="121">
        <v>14.0</v>
      </c>
      <c r="C15" s="119">
        <f t="shared" si="1"/>
        <v>618.926916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IFERROR(__xludf.DUMMYFUNCTION("""COMPUTED_VALUE"""),"SINGE7")</f>
        <v>SINGE7</v>
      </c>
      <c r="B16" s="118">
        <v>15.0</v>
      </c>
      <c r="C16" s="119">
        <f t="shared" si="1"/>
        <v>597.077456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IFERROR(__xludf.DUMMYFUNCTION("""COMPUTED_VALUE"""),"Rod_John_VI")</f>
        <v>Rod_John_VI</v>
      </c>
      <c r="B17" s="121">
        <v>16.0</v>
      </c>
      <c r="C17" s="119">
        <f t="shared" si="1"/>
        <v>576.4358288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IFERROR(__xludf.DUMMYFUNCTION("""COMPUTED_VALUE"""),"COMBERS")</f>
        <v>COMBERS</v>
      </c>
      <c r="B18" s="118">
        <v>17.0</v>
      </c>
      <c r="C18" s="119">
        <f t="shared" si="1"/>
        <v>556.8465902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IFERROR(__xludf.DUMMYFUNCTION("""COMPUTED_VALUE"""),"Nanny on pe")</f>
        <v>Nanny on pe</v>
      </c>
      <c r="B19" s="121">
        <v>18.0</v>
      </c>
      <c r="C19" s="119">
        <f t="shared" si="1"/>
        <v>538.1824073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IFERROR(__xludf.DUMMYFUNCTION("""COMPUTED_VALUE"""),"Sharky")</f>
        <v>Sharky</v>
      </c>
      <c r="B20" s="118">
        <v>19.0</v>
      </c>
      <c r="C20" s="119">
        <f t="shared" si="1"/>
        <v>520.3377068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IFERROR(__xludf.DUMMYFUNCTION("""COMPUTED_VALUE"""),"Foldzilla")</f>
        <v>Foldzilla</v>
      </c>
      <c r="B21" s="121">
        <v>20.0</v>
      </c>
      <c r="C21" s="119">
        <f t="shared" si="1"/>
        <v>503.2240137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IFERROR(__xludf.DUMMYFUNCTION("""COMPUTED_VALUE"""),"..mamat86..")</f>
        <v>..mamat86..</v>
      </c>
      <c r="B22" s="118">
        <v>21.0</v>
      </c>
      <c r="C22" s="119">
        <f t="shared" si="1"/>
        <v>486.7664679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IFERROR(__xludf.DUMMYFUNCTION("""COMPUTED_VALUE"""),"JM-Chatte")</f>
        <v>JM-Chatte</v>
      </c>
      <c r="B23" s="121">
        <v>22.0</v>
      </c>
      <c r="C23" s="119">
        <f t="shared" si="1"/>
        <v>470.9011818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IFERROR(__xludf.DUMMYFUNCTION("""COMPUTED_VALUE"""),"kiki86 x")</f>
        <v>kiki86 x</v>
      </c>
      <c r="B24" s="118">
        <v>23.0</v>
      </c>
      <c r="C24" s="119">
        <f t="shared" si="1"/>
        <v>455.573206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IFERROR(__xludf.DUMMYFUNCTION("""COMPUTED_VALUE"""),"Agouty79")</f>
        <v>Agouty79</v>
      </c>
      <c r="B25" s="121">
        <v>24.0</v>
      </c>
      <c r="C25" s="119">
        <f t="shared" si="1"/>
        <v>440.7349437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IFERROR(__xludf.DUMMYFUNCTION("""COMPUTED_VALUE"""),"iOneGeek")</f>
        <v>iOneGeek</v>
      </c>
      <c r="B26" s="118">
        <v>25.0</v>
      </c>
      <c r="C26" s="119">
        <f t="shared" si="1"/>
        <v>426.3449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IFERROR(__xludf.DUMMYFUNCTION("""COMPUTED_VALUE"""),"8kinder6")</f>
        <v>8kinder6</v>
      </c>
      <c r="B27" s="121">
        <v>26.0</v>
      </c>
      <c r="C27" s="119">
        <f t="shared" si="1"/>
        <v>412.3666858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IFERROR(__xludf.DUMMYFUNCTION("""COMPUTED_VALUE"""),"Chuckandier")</f>
        <v>Chuckandier</v>
      </c>
      <c r="B28" s="118">
        <v>27.0</v>
      </c>
      <c r="C28" s="119">
        <f t="shared" si="1"/>
        <v>398.7682152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IFERROR(__xludf.DUMMYFUNCTION("""COMPUTED_VALUE"""),"BRUNOWINNER")</f>
        <v>BRUNOWINNER</v>
      </c>
      <c r="B29" s="121">
        <v>28.0</v>
      </c>
      <c r="C29" s="119">
        <f t="shared" si="1"/>
        <v>385.5210555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IFERROR(__xludf.DUMMYFUNCTION("""COMPUTED_VALUE"""),"Spyke 22")</f>
        <v>Spyke 22</v>
      </c>
      <c r="B30" s="118">
        <v>29.0</v>
      </c>
      <c r="C30" s="119">
        <f t="shared" si="1"/>
        <v>372.5998935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IFERROR(__xludf.DUMMYFUNCTION("""COMPUTED_VALUE"""),"Immond")</f>
        <v>Immond</v>
      </c>
      <c r="B31" s="121">
        <v>30.0</v>
      </c>
      <c r="C31" s="119">
        <f t="shared" si="1"/>
        <v>359.9820964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IFERROR(__xludf.DUMMYFUNCTION("""COMPUTED_VALUE"""),"fiodor86")</f>
        <v>fiodor86</v>
      </c>
      <c r="B32" s="118">
        <v>31.0</v>
      </c>
      <c r="C32" s="119">
        <f t="shared" si="1"/>
        <v>347.647347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IFERROR(__xludf.DUMMYFUNCTION("""COMPUTED_VALUE"""),"FridAKahlo")</f>
        <v>FridAKahlo</v>
      </c>
      <c r="B33" s="121">
        <v>32.0</v>
      </c>
      <c r="C33" s="119">
        <f t="shared" si="1"/>
        <v>335.5773383</v>
      </c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IFERROR(__xludf.DUMMYFUNCTION("""COMPUTED_VALUE"""),"marypops64")</f>
        <v>marypops64</v>
      </c>
      <c r="B34" s="118">
        <v>33.0</v>
      </c>
      <c r="C34" s="119">
        <f t="shared" si="1"/>
        <v>323.7555173</v>
      </c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IFERROR(__xludf.DUMMYFUNCTION("""COMPUTED_VALUE"""),"Senfou")</f>
        <v>Senfou</v>
      </c>
      <c r="B35" s="121">
        <v>34.0</v>
      </c>
      <c r="C35" s="119">
        <f t="shared" si="1"/>
        <v>312.1668677</v>
      </c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IFERROR(__xludf.DUMMYFUNCTION("""COMPUTED_VALUE"""),"Pitt86700")</f>
        <v>Pitt86700</v>
      </c>
      <c r="B36" s="118">
        <v>35.0</v>
      </c>
      <c r="C36" s="119">
        <f t="shared" si="1"/>
        <v>300.7977253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IFERROR(__xludf.DUMMYFUNCTION("""COMPUTED_VALUE"""),"Le MARVEL")</f>
        <v>Le MARVEL</v>
      </c>
      <c r="B37" s="121">
        <v>36.0</v>
      </c>
      <c r="C37" s="119">
        <f t="shared" si="1"/>
        <v>289.6356205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IFERROR(__xludf.DUMMYFUNCTION("""COMPUTED_VALUE"""),"Dr Linebourg")</f>
        <v>Dr Linebourg</v>
      </c>
      <c r="B38" s="118">
        <v>37.0</v>
      </c>
      <c r="C38" s="119">
        <f t="shared" si="1"/>
        <v>278.6691428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IFERROR(__xludf.DUMMYFUNCTION("""COMPUTED_VALUE"""),"kkaicharlie")</f>
        <v>kkaicharlie</v>
      </c>
      <c r="B39" s="121">
        <v>38.0</v>
      </c>
      <c r="C39" s="119">
        <f t="shared" si="1"/>
        <v>267.8878239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IFERROR(__xludf.DUMMYFUNCTION("""COMPUTED_VALUE"""),"PSGJM")</f>
        <v>PSGJM</v>
      </c>
      <c r="B40" s="118">
        <v>39.0</v>
      </c>
      <c r="C40" s="119">
        <f t="shared" si="1"/>
        <v>257.2820367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IFERROR(__xludf.DUMMYFUNCTION("""COMPUTED_VALUE"""),"RicDeckard")</f>
        <v>RicDeckard</v>
      </c>
      <c r="B41" s="121">
        <v>40.0</v>
      </c>
      <c r="C41" s="119">
        <f t="shared" si="1"/>
        <v>246.842907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IFERROR(__xludf.DUMMYFUNCTION("""COMPUTED_VALUE"""),"Fishtipanda")</f>
        <v>Fishtipanda</v>
      </c>
      <c r="B42" s="118">
        <v>41.0</v>
      </c>
      <c r="C42" s="119">
        <f t="shared" si="1"/>
        <v>236.5622373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IFERROR(__xludf.DUMMYFUNCTION("""COMPUTED_VALUE"""),"SCOTT16")</f>
        <v>SCOTT16</v>
      </c>
      <c r="B43" s="121">
        <v>42.0</v>
      </c>
      <c r="C43" s="119">
        <f t="shared" si="1"/>
        <v>226.4324388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IFERROR(__xludf.DUMMYFUNCTION("""COMPUTED_VALUE"""),"Kevfurious")</f>
        <v>Kevfurious</v>
      </c>
      <c r="B44" s="118">
        <v>43.0</v>
      </c>
      <c r="C44" s="119">
        <f t="shared" si="1"/>
        <v>216.4464731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IFERROR(__xludf.DUMMYFUNCTION("""COMPUTED_VALUE"""),"Scherkan86")</f>
        <v>Scherkan86</v>
      </c>
      <c r="B45" s="121">
        <v>44.0</v>
      </c>
      <c r="C45" s="119">
        <f t="shared" si="1"/>
        <v>206.5977995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IFERROR(__xludf.DUMMYFUNCTION("""COMPUTED_VALUE"""),"chatouill86")</f>
        <v>chatouill86</v>
      </c>
      <c r="B46" s="118">
        <v>45.0</v>
      </c>
      <c r="C46" s="119">
        <f t="shared" si="1"/>
        <v>196.880329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IFERROR(__xludf.DUMMYFUNCTION("""COMPUTED_VALUE"""),"ElDail")</f>
        <v>ElDail</v>
      </c>
      <c r="B47" s="121">
        <v>46.0</v>
      </c>
      <c r="C47" s="119">
        <f t="shared" si="1"/>
        <v>187.2883837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IFERROR(__xludf.DUMMYFUNCTION("""COMPUTED_VALUE"""),"shokooo")</f>
        <v>shokooo</v>
      </c>
      <c r="B48" s="118">
        <v>47.0</v>
      </c>
      <c r="C48" s="119">
        <f t="shared" si="1"/>
        <v>177.8166603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IFERROR(__xludf.DUMMYFUNCTION("""COMPUTED_VALUE"""),"nono.1er")</f>
        <v>nono.1er</v>
      </c>
      <c r="B49" s="121">
        <v>48.0</v>
      </c>
      <c r="C49" s="119">
        <f t="shared" si="1"/>
        <v>168.4601974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IFERROR(__xludf.DUMMYFUNCTION("""COMPUTED_VALUE"""),"sonic86")</f>
        <v>sonic86</v>
      </c>
      <c r="B50" s="118">
        <v>49.0</v>
      </c>
      <c r="C50" s="119">
        <f t="shared" si="1"/>
        <v>159.2143469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IFERROR(__xludf.DUMMYFUNCTION("""COMPUTED_VALUE"""),"emmanuel.g")</f>
        <v>emmanuel.g</v>
      </c>
      <c r="B51" s="121">
        <v>50.0</v>
      </c>
      <c r="C51" s="119">
        <f t="shared" si="1"/>
        <v>150.074748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IFERROR(__xludf.DUMMYFUNCTION("""COMPUTED_VALUE"""),"--WondeR--")</f>
        <v>--WondeR--</v>
      </c>
      <c r="B52" s="118">
        <v>51.0</v>
      </c>
      <c r="C52" s="119">
        <f t="shared" si="1"/>
        <v>141.0373036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IFERROR(__xludf.DUMMYFUNCTION("""COMPUTED_VALUE"""),"Redblood92")</f>
        <v>Redblood92</v>
      </c>
      <c r="B53" s="121">
        <v>52.0</v>
      </c>
      <c r="C53" s="119">
        <f t="shared" si="1"/>
        <v>132.0981592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IFERROR(__xludf.DUMMYFUNCTION("""COMPUTED_VALUE"""),"jejehehe")</f>
        <v>jejehehe</v>
      </c>
      <c r="B54" s="118">
        <v>53.0</v>
      </c>
      <c r="C54" s="119">
        <f t="shared" si="1"/>
        <v>123.2536844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IFERROR(__xludf.DUMMYFUNCTION("""COMPUTED_VALUE"""),"Patgaret")</f>
        <v>Patgaret</v>
      </c>
      <c r="B55" s="121">
        <v>54.0</v>
      </c>
      <c r="C55" s="119">
        <f t="shared" si="1"/>
        <v>114.5004556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IFERROR(__xludf.DUMMYFUNCTION("""COMPUTED_VALUE"""),"FisherPrice.")</f>
        <v>FisherPrice.</v>
      </c>
      <c r="B56" s="118">
        <v>55.0</v>
      </c>
      <c r="C56" s="119">
        <f t="shared" si="1"/>
        <v>105.83524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IFERROR(__xludf.DUMMYFUNCTION("""COMPUTED_VALUE"""),"Jennyyy8")</f>
        <v>Jennyyy8</v>
      </c>
      <c r="B57" s="121">
        <v>56.0</v>
      </c>
      <c r="C57" s="119">
        <f t="shared" si="1"/>
        <v>97.25498208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IFERROR(__xludf.DUMMYFUNCTION("""COMPUTED_VALUE"""),"Mitch")</f>
        <v>Mitch</v>
      </c>
      <c r="B58" s="118">
        <v>57.0</v>
      </c>
      <c r="C58" s="119">
        <f t="shared" si="1"/>
        <v>88.75679063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IFERROR(__xludf.DUMMYFUNCTION("""COMPUTED_VALUE"""),"M2TH___off")</f>
        <v>M2TH___off</v>
      </c>
      <c r="B59" s="121">
        <v>58.0</v>
      </c>
      <c r="C59" s="119">
        <f t="shared" si="1"/>
        <v>80.33792686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IFERROR(__xludf.DUMMYFUNCTION("""COMPUTED_VALUE"""),"XFLOXANXGEX")</f>
        <v>XFLOXANXGEX</v>
      </c>
      <c r="B60" s="118">
        <v>59.0</v>
      </c>
      <c r="C60" s="119">
        <f t="shared" si="1"/>
        <v>71.99579396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IFERROR(__xludf.DUMMYFUNCTION("""COMPUTED_VALUE"""),".BARBAPAPA66")</f>
        <v>.BARBAPAPA66</v>
      </c>
      <c r="B61" s="121">
        <v>60.0</v>
      </c>
      <c r="C61" s="119">
        <f t="shared" si="1"/>
        <v>63.72792725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IFERROR(__xludf.DUMMYFUNCTION("""COMPUTED_VALUE"""),"Vaillant 86")</f>
        <v>Vaillant 86</v>
      </c>
      <c r="B62" s="118">
        <v>61.0</v>
      </c>
      <c r="C62" s="119">
        <f t="shared" si="1"/>
        <v>55.53198531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IFERROR(__xludf.DUMMYFUNCTION("""COMPUTED_VALUE"""),"_Macash_")</f>
        <v>_Macash_</v>
      </c>
      <c r="B63" s="121">
        <v>62.0</v>
      </c>
      <c r="C63" s="119">
        <f t="shared" si="1"/>
        <v>47.40574181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IFERROR(__xludf.DUMMYFUNCTION("""COMPUTED_VALUE"""),"cataleya86")</f>
        <v>cataleya86</v>
      </c>
      <c r="B64" s="118">
        <v>63.0</v>
      </c>
      <c r="C64" s="119">
        <f t="shared" si="1"/>
        <v>39.34707796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 t="str">
        <f>IFERROR(__xludf.DUMMYFUNCTION("""COMPUTED_VALUE"""),"gregmoore")</f>
        <v>gregmoore</v>
      </c>
      <c r="B65" s="121">
        <v>64.0</v>
      </c>
      <c r="C65" s="119">
        <f t="shared" si="1"/>
        <v>31.35397565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 t="str">
        <f>IFERROR(__xludf.DUMMYFUNCTION("""COMPUTED_VALUE"""),"StephBoss05")</f>
        <v>StephBoss05</v>
      </c>
      <c r="B66" s="118">
        <v>65.0</v>
      </c>
      <c r="C66" s="119">
        <f t="shared" si="1"/>
        <v>23.42451105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 t="str">
        <f>IFERROR(__xludf.DUMMYFUNCTION("""COMPUTED_VALUE"""),"BBH 75")</f>
        <v>BBH 75</v>
      </c>
      <c r="B67" s="121">
        <v>66.0</v>
      </c>
      <c r="C67" s="119">
        <f t="shared" si="1"/>
        <v>15.5568488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 t="str">
        <f>IFERROR(__xludf.DUMMYFUNCTION("""COMPUTED_VALUE"""),"HIPPO777")</f>
        <v>HIPPO777</v>
      </c>
      <c r="B68" s="118">
        <v>67.0</v>
      </c>
      <c r="C68" s="119">
        <f t="shared" si="1"/>
        <v>7.74923655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0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-7.692461763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-15.32968054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-22.913123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-30.44419438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-37.92424191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-45.35455804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-52.7363834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-60.07090955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-67.35928165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-74.60260081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-81.80192639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-88.95827814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-96.07263813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-103.1459527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-110.1791341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-117.1730622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-124.1285862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-131.0465256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-137.9276722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-144.7727908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-151.5826209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-158.3578776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-165.0992524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-171.8074151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-178.4830137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-185.1266761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-191.7390105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-198.3206065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-204.8720359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-211.3938531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-217.886596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-224.3507869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-230.7869328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-237.1955259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-243.5770448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-249.9319541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-256.2607059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-262.5637396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-268.8414824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-275.0943504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-281.3227481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-287.5270695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-293.7076982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-299.8650079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-305.9993626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-312.1111168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-318.2006165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-324.2681986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-330.3141919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-336.338917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-342.3426867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-348.3258062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-354.2885737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-360.2312798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-366.1542088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-372.057638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-377.9418384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-383.807075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-389.6536065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-395.4816859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-401.2915606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-407.0834723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-412.8576578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-418.6143484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-424.3537704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-430.0761456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-435.7816907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-441.470618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-447.1431354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-452.7994465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-458.4397505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-464.0642429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-469.6731148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-475.2665538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-480.8447436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-486.4078644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-491.9560927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-497.4896015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-503.0085608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-508.513137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-514.0034934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-519.4797902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-524.9421848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-530.3908313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-535.8258812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-541.2474832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-546.6557832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-552.0509244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-557.4330476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-562.8022909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-568.1587901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63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IMPORTRANGE(""https://docs.google.com/spreadsheets/d/1H3roDYACK76v0aFe0U-f2JcEFuvBq5VyLYtxFLQAbhw/edit?gid=695545632#gid=695545632"",""Roller Coaster!A2:A161"")"),"Nanny on pe")</f>
        <v>Nanny on pe</v>
      </c>
      <c r="B2" s="118">
        <v>1.0</v>
      </c>
      <c r="C2" s="119">
        <f t="shared" ref="C2:C159" si="1">525*(1-(B2/($F$1+1)))*POWER((SQRT(($F$1+1)/B2)),1/2)</f>
        <v>1461.722299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IFERROR(__xludf.DUMMYFUNCTION("""COMPUTED_VALUE"""),"Foldzilla")</f>
        <v>Foldzilla</v>
      </c>
      <c r="B3" s="121">
        <v>2.0</v>
      </c>
      <c r="C3" s="119">
        <f t="shared" si="1"/>
        <v>1209.646612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IFERROR(__xludf.DUMMYFUNCTION("""COMPUTED_VALUE"""),"elvasco")</f>
        <v>elvasco</v>
      </c>
      <c r="B4" s="118">
        <v>3.0</v>
      </c>
      <c r="C4" s="119">
        <f t="shared" si="1"/>
        <v>1075.40944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IFERROR(__xludf.DUMMYFUNCTION("""COMPUTED_VALUE"""),"Redblood92")</f>
        <v>Redblood92</v>
      </c>
      <c r="B5" s="121">
        <v>4.0</v>
      </c>
      <c r="C5" s="119">
        <f t="shared" si="1"/>
        <v>984.375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IFERROR(__xludf.DUMMYFUNCTION("""COMPUTED_VALUE"""),"Mako Lemore")</f>
        <v>Mako Lemore</v>
      </c>
      <c r="B6" s="118">
        <v>5.0</v>
      </c>
      <c r="C6" s="119">
        <f t="shared" si="1"/>
        <v>915.4483231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IFERROR(__xludf.DUMMYFUNCTION("""COMPUTED_VALUE"""),"COMBERS")</f>
        <v>COMBERS</v>
      </c>
      <c r="B7" s="121">
        <v>6.0</v>
      </c>
      <c r="C7" s="119">
        <f t="shared" si="1"/>
        <v>859.8337816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IFERROR(__xludf.DUMMYFUNCTION("""COMPUTED_VALUE"""),"UnPetitJaune")</f>
        <v>UnPetitJaune</v>
      </c>
      <c r="B8" s="118">
        <v>7.0</v>
      </c>
      <c r="C8" s="119">
        <f t="shared" si="1"/>
        <v>813.0638808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IFERROR(__xludf.DUMMYFUNCTION("""COMPUTED_VALUE"""),"Agouty79")</f>
        <v>Agouty79</v>
      </c>
      <c r="B9" s="121">
        <v>8.0</v>
      </c>
      <c r="C9" s="119">
        <f t="shared" si="1"/>
        <v>772.5735815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IFERROR(__xludf.DUMMYFUNCTION("""COMPUTED_VALUE"""),"..mamat86..")</f>
        <v>..mamat86..</v>
      </c>
      <c r="B10" s="118">
        <v>9.0</v>
      </c>
      <c r="C10" s="119">
        <f t="shared" si="1"/>
        <v>736.7605867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IFERROR(__xludf.DUMMYFUNCTION("""COMPUTED_VALUE"""),"erniedog56x")</f>
        <v>erniedog56x</v>
      </c>
      <c r="B11" s="121">
        <v>10.0</v>
      </c>
      <c r="C11" s="119">
        <f t="shared" si="1"/>
        <v>704.5601613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IFERROR(__xludf.DUMMYFUNCTION("""COMPUTED_VALUE"""),"_VisMaVie_")</f>
        <v>_VisMaVie_</v>
      </c>
      <c r="B12" s="118">
        <v>11.0</v>
      </c>
      <c r="C12" s="119">
        <f t="shared" si="1"/>
        <v>675.2304537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IFERROR(__xludf.DUMMYFUNCTION("""COMPUTED_VALUE"""),"8kinder6")</f>
        <v>8kinder6</v>
      </c>
      <c r="B13" s="121">
        <v>12.0</v>
      </c>
      <c r="C13" s="119">
        <f t="shared" si="1"/>
        <v>648.2348193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IFERROR(__xludf.DUMMYFUNCTION("""COMPUTED_VALUE"""),"christ86000")</f>
        <v>christ86000</v>
      </c>
      <c r="B14" s="118">
        <v>13.0</v>
      </c>
      <c r="C14" s="119">
        <f t="shared" si="1"/>
        <v>623.1730465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IFERROR(__xludf.DUMMYFUNCTION("""COMPUTED_VALUE"""),"Patgaret")</f>
        <v>Patgaret</v>
      </c>
      <c r="B15" s="121">
        <v>14.0</v>
      </c>
      <c r="C15" s="119">
        <f t="shared" si="1"/>
        <v>599.7390375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IFERROR(__xludf.DUMMYFUNCTION("""COMPUTED_VALUE"""),"Legabodu86")</f>
        <v>Legabodu86</v>
      </c>
      <c r="B16" s="118">
        <v>15.0</v>
      </c>
      <c r="C16" s="119">
        <f t="shared" si="1"/>
        <v>577.6936425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IFERROR(__xludf.DUMMYFUNCTION("""COMPUTED_VALUE"""),"jejehehe")</f>
        <v>jejehehe</v>
      </c>
      <c r="B17" s="121">
        <v>16.0</v>
      </c>
      <c r="C17" s="119">
        <f t="shared" si="1"/>
        <v>556.8465902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IFERROR(__xludf.DUMMYFUNCTION("""COMPUTED_VALUE"""),"SINGE7")</f>
        <v>SINGE7</v>
      </c>
      <c r="B18" s="118">
        <v>17.0</v>
      </c>
      <c r="C18" s="119">
        <f t="shared" si="1"/>
        <v>537.0441009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IFERROR(__xludf.DUMMYFUNCTION("""COMPUTED_VALUE"""),"KamehamehAS")</f>
        <v>KamehamehAS</v>
      </c>
      <c r="B19" s="121">
        <v>18.0</v>
      </c>
      <c r="C19" s="119">
        <f t="shared" si="1"/>
        <v>518.1601721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IFERROR(__xludf.DUMMYFUNCTION("""COMPUTED_VALUE"""),"--WondeR--")</f>
        <v>--WondeR--</v>
      </c>
      <c r="B20" s="118">
        <v>19.0</v>
      </c>
      <c r="C20" s="119">
        <f t="shared" si="1"/>
        <v>500.0903065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IFERROR(__xludf.DUMMYFUNCTION("""COMPUTED_VALUE"""),"Chuckandier")</f>
        <v>Chuckandier</v>
      </c>
      <c r="B21" s="121">
        <v>20.0</v>
      </c>
      <c r="C21" s="119">
        <f t="shared" si="1"/>
        <v>482.7469077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IFERROR(__xludf.DUMMYFUNCTION("""COMPUTED_VALUE"""),"BBH 75")</f>
        <v>BBH 75</v>
      </c>
      <c r="B22" s="118">
        <v>21.0</v>
      </c>
      <c r="C22" s="119">
        <f t="shared" si="1"/>
        <v>466.0558405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IFERROR(__xludf.DUMMYFUNCTION("""COMPUTED_VALUE"""),"_Sale-Bet_")</f>
        <v>_Sale-Bet_</v>
      </c>
      <c r="B23" s="121">
        <v>22.0</v>
      </c>
      <c r="C23" s="119">
        <f t="shared" si="1"/>
        <v>449.9538199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IFERROR(__xludf.DUMMYFUNCTION("""COMPUTED_VALUE"""),"alexinzaghi")</f>
        <v>alexinzaghi</v>
      </c>
      <c r="B24" s="118">
        <v>23.0</v>
      </c>
      <c r="C24" s="119">
        <f t="shared" si="1"/>
        <v>434.386401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IFERROR(__xludf.DUMMYFUNCTION("""COMPUTED_VALUE"""),"Phil1308")</f>
        <v>Phil1308</v>
      </c>
      <c r="B25" s="121">
        <v>24.0</v>
      </c>
      <c r="C25" s="119">
        <f t="shared" si="1"/>
        <v>419.3064122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IFERROR(__xludf.DUMMYFUNCTION("""COMPUTED_VALUE"""),"sonic86")</f>
        <v>sonic86</v>
      </c>
      <c r="B26" s="118">
        <v>25.0</v>
      </c>
      <c r="C26" s="119">
        <f t="shared" si="1"/>
        <v>404.6727193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IFERROR(__xludf.DUMMYFUNCTION("""COMPUTED_VALUE"""),"Spyke 22")</f>
        <v>Spyke 22</v>
      </c>
      <c r="B27" s="121">
        <v>26.0</v>
      </c>
      <c r="C27" s="119">
        <f t="shared" si="1"/>
        <v>390.4492406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IFERROR(__xludf.DUMMYFUNCTION("""COMPUTED_VALUE"""),"cassius-86")</f>
        <v>cassius-86</v>
      </c>
      <c r="B28" s="118">
        <v>27.0</v>
      </c>
      <c r="C28" s="119">
        <f t="shared" si="1"/>
        <v>376.6041539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IFERROR(__xludf.DUMMYFUNCTION("""COMPUTED_VALUE"""),"Fishtipanda")</f>
        <v>Fishtipanda</v>
      </c>
      <c r="B29" s="121">
        <v>28.0</v>
      </c>
      <c r="C29" s="119">
        <f t="shared" si="1"/>
        <v>363.1092528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IFERROR(__xludf.DUMMYFUNCTION("""COMPUTED_VALUE"""),"emmanuel.g")</f>
        <v>emmanuel.g</v>
      </c>
      <c r="B30" s="118">
        <v>29.0</v>
      </c>
      <c r="C30" s="119">
        <f t="shared" si="1"/>
        <v>349.9394201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IFERROR(__xludf.DUMMYFUNCTION("""COMPUTED_VALUE"""),"A_iniesta")</f>
        <v>A_iniesta</v>
      </c>
      <c r="B31" s="121">
        <v>30.0</v>
      </c>
      <c r="C31" s="119">
        <f t="shared" si="1"/>
        <v>337.0721928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IFERROR(__xludf.DUMMYFUNCTION("""COMPUTED_VALUE"""),"Baykoku")</f>
        <v>Baykoku</v>
      </c>
      <c r="B32" s="118">
        <v>31.0</v>
      </c>
      <c r="C32" s="119">
        <f t="shared" si="1"/>
        <v>324.4874013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IFERROR(__xludf.DUMMYFUNCTION("""COMPUTED_VALUE"""),"StephBoss05")</f>
        <v>StephBoss05</v>
      </c>
      <c r="B33" s="121">
        <v>32.0</v>
      </c>
      <c r="C33" s="119">
        <f t="shared" si="1"/>
        <v>312.1668677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IFERROR(__xludf.DUMMYFUNCTION("""COMPUTED_VALUE"""),"chatouill86")</f>
        <v>chatouill86</v>
      </c>
      <c r="B34" s="118">
        <v>33.0</v>
      </c>
      <c r="C34" s="119">
        <f t="shared" si="1"/>
        <v>300.0941516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IFERROR(__xludf.DUMMYFUNCTION("""COMPUTED_VALUE"""),"Jennyyy8")</f>
        <v>Jennyyy8</v>
      </c>
      <c r="B35" s="121">
        <v>34.0</v>
      </c>
      <c r="C35" s="119">
        <f t="shared" si="1"/>
        <v>288.2543357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IFERROR(__xludf.DUMMYFUNCTION("""COMPUTED_VALUE"""),"shokooo")</f>
        <v>shokooo</v>
      </c>
      <c r="B36" s="118">
        <v>35.0</v>
      </c>
      <c r="C36" s="119">
        <f t="shared" si="1"/>
        <v>276.6338428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IFERROR(__xludf.DUMMYFUNCTION("""COMPUTED_VALUE"""),"HIPPO777")</f>
        <v>HIPPO777</v>
      </c>
      <c r="B37" s="121">
        <v>36.0</v>
      </c>
      <c r="C37" s="119">
        <f t="shared" si="1"/>
        <v>265.2202799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IFERROR(__xludf.DUMMYFUNCTION("""COMPUTED_VALUE"""),"Scherkan86")</f>
        <v>Scherkan86</v>
      </c>
      <c r="B38" s="118">
        <v>37.0</v>
      </c>
      <c r="C38" s="119">
        <f t="shared" si="1"/>
        <v>254.002304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IFERROR(__xludf.DUMMYFUNCTION("""COMPUTED_VALUE"""),"XFLOXANXGEX")</f>
        <v>XFLOXANXGEX</v>
      </c>
      <c r="B39" s="121">
        <v>38.0</v>
      </c>
      <c r="C39" s="119">
        <f t="shared" si="1"/>
        <v>242.9695066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IFERROR(__xludf.DUMMYFUNCTION("""COMPUTED_VALUE"""),"Dirty Bazaar")</f>
        <v>Dirty Bazaar</v>
      </c>
      <c r="B40" s="118">
        <v>39.0</v>
      </c>
      <c r="C40" s="119">
        <f t="shared" si="1"/>
        <v>232.1123133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IFERROR(__xludf.DUMMYFUNCTION("""COMPUTED_VALUE"""),"gregmoore")</f>
        <v>gregmoore</v>
      </c>
      <c r="B41" s="121">
        <v>40.0</v>
      </c>
      <c r="C41" s="119">
        <f t="shared" si="1"/>
        <v>221.4218968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IFERROR(__xludf.DUMMYFUNCTION("""COMPUTED_VALUE"""),"RicDeckard")</f>
        <v>RicDeckard</v>
      </c>
      <c r="B42" s="118">
        <v>41.0</v>
      </c>
      <c r="C42" s="119">
        <f t="shared" si="1"/>
        <v>210.890101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IFERROR(__xludf.DUMMYFUNCTION("""COMPUTED_VALUE"""),"JM-Chatte")</f>
        <v>JM-Chatte</v>
      </c>
      <c r="B43" s="121">
        <v>42.0</v>
      </c>
      <c r="C43" s="119">
        <f t="shared" si="1"/>
        <v>200.509374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IFERROR(__xludf.DUMMYFUNCTION("""COMPUTED_VALUE"""),".BARBAPAPA66")</f>
        <v>.BARBAPAPA66</v>
      </c>
      <c r="B44" s="118">
        <v>43.0</v>
      </c>
      <c r="C44" s="119">
        <f t="shared" si="1"/>
        <v>190.27271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IFERROR(__xludf.DUMMYFUNCTION("""COMPUTED_VALUE"""),"kiki86 x")</f>
        <v>kiki86 x</v>
      </c>
      <c r="B45" s="121">
        <v>44.0</v>
      </c>
      <c r="C45" s="119">
        <f t="shared" si="1"/>
        <v>180.1735972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IFERROR(__xludf.DUMMYFUNCTION("""COMPUTED_VALUE"""),"Kevfurious")</f>
        <v>Kevfurious</v>
      </c>
      <c r="B46" s="118">
        <v>45.0</v>
      </c>
      <c r="C46" s="119">
        <f t="shared" si="1"/>
        <v>170.2059725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IFERROR(__xludf.DUMMYFUNCTION("""COMPUTED_VALUE"""),"Vaillant 86")</f>
        <v>Vaillant 86</v>
      </c>
      <c r="B47" s="121">
        <v>46.0</v>
      </c>
      <c r="C47" s="119">
        <f t="shared" si="1"/>
        <v>160.3641808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IFERROR(__xludf.DUMMYFUNCTION("""COMPUTED_VALUE"""),"_Macash_")</f>
        <v>_Macash_</v>
      </c>
      <c r="B48" s="118">
        <v>47.0</v>
      </c>
      <c r="C48" s="119">
        <f t="shared" si="1"/>
        <v>150.6429389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IFERROR(__xludf.DUMMYFUNCTION("""COMPUTED_VALUE"""),"kinchuck")</f>
        <v>kinchuck</v>
      </c>
      <c r="B49" s="121">
        <v>48.0</v>
      </c>
      <c r="C49" s="119">
        <f t="shared" si="1"/>
        <v>141.0373036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IFERROR(__xludf.DUMMYFUNCTION("""COMPUTED_VALUE"""),"Pitt86700")</f>
        <v>Pitt86700</v>
      </c>
      <c r="B50" s="118">
        <v>49.0</v>
      </c>
      <c r="C50" s="119">
        <f t="shared" si="1"/>
        <v>131.5426425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IFERROR(__xludf.DUMMYFUNCTION("""COMPUTED_VALUE"""),"FridAKahlo")</f>
        <v>FridAKahlo</v>
      </c>
      <c r="B51" s="121">
        <v>50.0</v>
      </c>
      <c r="C51" s="119">
        <f t="shared" si="1"/>
        <v>122.1546089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IFERROR(__xludf.DUMMYFUNCTION("""COMPUTED_VALUE"""),"Immond")</f>
        <v>Immond</v>
      </c>
      <c r="B52" s="118">
        <v>51.0</v>
      </c>
      <c r="C52" s="119">
        <f t="shared" si="1"/>
        <v>112.869118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IFERROR(__xludf.DUMMYFUNCTION("""COMPUTED_VALUE"""),"rastamokett")</f>
        <v>rastamokett</v>
      </c>
      <c r="B53" s="121">
        <v>52.0</v>
      </c>
      <c r="C53" s="119">
        <f t="shared" si="1"/>
        <v>103.6823264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IFERROR(__xludf.DUMMYFUNCTION("""COMPUTED_VALUE"""),"fiodor86")</f>
        <v>fiodor86</v>
      </c>
      <c r="B54" s="118">
        <v>53.0</v>
      </c>
      <c r="C54" s="119">
        <f t="shared" si="1"/>
        <v>94.59061316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IFERROR(__xludf.DUMMYFUNCTION("""COMPUTED_VALUE"""),"Adrinhooo")</f>
        <v>Adrinhooo</v>
      </c>
      <c r="B55" s="121">
        <v>54.0</v>
      </c>
      <c r="C55" s="119">
        <f t="shared" si="1"/>
        <v>85.59056297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IFERROR(__xludf.DUMMYFUNCTION("""COMPUTED_VALUE"""),"cataleya86")</f>
        <v>cataleya86</v>
      </c>
      <c r="B56" s="118">
        <v>55.0</v>
      </c>
      <c r="C56" s="119">
        <f t="shared" si="1"/>
        <v>76.67895048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IFERROR(__xludf.DUMMYFUNCTION("""COMPUTED_VALUE"""),"Gus enScene")</f>
        <v>Gus enScene</v>
      </c>
      <c r="B57" s="121">
        <v>56.0</v>
      </c>
      <c r="C57" s="119">
        <f t="shared" si="1"/>
        <v>67.85272646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IFERROR(__xludf.DUMMYFUNCTION("""COMPUTED_VALUE"""),"Mistral86")</f>
        <v>Mistral86</v>
      </c>
      <c r="B58" s="118">
        <v>57.0</v>
      </c>
      <c r="C58" s="119">
        <f t="shared" si="1"/>
        <v>59.10900503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IFERROR(__xludf.DUMMYFUNCTION("""COMPUTED_VALUE"""),"M2TH___off")</f>
        <v>M2TH___off</v>
      </c>
      <c r="B59" s="121">
        <v>58.0</v>
      </c>
      <c r="C59" s="119">
        <f t="shared" si="1"/>
        <v>50.4450521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IFERROR(__xludf.DUMMYFUNCTION("""COMPUTED_VALUE"""),"belussac")</f>
        <v>belussac</v>
      </c>
      <c r="B60" s="118">
        <v>59.0</v>
      </c>
      <c r="C60" s="119">
        <f t="shared" si="1"/>
        <v>41.85827476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IFERROR(__xludf.DUMMYFUNCTION("""COMPUTED_VALUE"""),"Le MARVEL")</f>
        <v>Le MARVEL</v>
      </c>
      <c r="B61" s="121">
        <v>60.0</v>
      </c>
      <c r="C61" s="119">
        <f t="shared" si="1"/>
        <v>33.3462116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IFERROR(__xludf.DUMMYFUNCTION("""COMPUTED_VALUE"""),"marypops64")</f>
        <v>marypops64</v>
      </c>
      <c r="B62" s="118">
        <v>61.0</v>
      </c>
      <c r="C62" s="119">
        <f t="shared" si="1"/>
        <v>24.90652389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IFERROR(__xludf.DUMMYFUNCTION("""COMPUTED_VALUE"""),"iOneGeek")</f>
        <v>iOneGeek</v>
      </c>
      <c r="B63" s="121">
        <v>62.0</v>
      </c>
      <c r="C63" s="119">
        <f t="shared" si="1"/>
        <v>16.53698743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IFERROR(__xludf.DUMMYFUNCTION("""COMPUTED_VALUE"""),"Mitch")</f>
        <v>Mitch</v>
      </c>
      <c r="B64" s="118">
        <v>63.0</v>
      </c>
      <c r="C64" s="119">
        <f t="shared" si="1"/>
        <v>8.235485096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0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-8.171390846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-16.28052234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-24.32914669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-32.31893835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-40.25149864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-48.12836002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-55.95099005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-63.72079504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-71.43912348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-79.10726923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-86.72647448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-94.29793251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-101.8227903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-109.3021508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-116.7370755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-124.1285862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-131.4776671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-138.7852669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-146.0523001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-153.2796489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-160.4681649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-167.6186702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-174.7319589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-181.8087984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-188.8499308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-195.8560735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-202.8279209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-209.7661452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-216.6713971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-223.544307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-230.3854859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-237.1955259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-243.9750014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-250.7244695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-257.4444707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-264.1355298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-270.7981565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-277.4328457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-284.0400783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-290.6203219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-297.1740307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-303.7016469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-310.2036003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-316.6803094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-323.1321812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-329.5596123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-335.9629888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-342.3426867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-348.6990724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-355.0325031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-361.343327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-367.6318835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-373.8985036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-380.1435105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-386.3672191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-392.5699371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-398.7519648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-404.9135953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-411.0551149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-417.1768034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-423.2789339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-429.3617735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-435.4255831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-441.470618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-447.4971276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-453.5053558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-459.4955414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-465.4679179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-471.4227136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-477.3601522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-483.2804527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-489.1838292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-495.0704916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-500.9406455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-506.7944921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-512.6322286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-518.4540482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-524.2601404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-530.0506908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-535.8258812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-541.5858902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-547.3308925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-553.0610599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-558.7765606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-564.4775596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-570.164219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-575.8366977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-581.4951517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-587.1397342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-592.7705954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-598.3878829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-603.9917418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-609.5823142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-615.1597401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29" t="s">
        <v>5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64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IMPORTRANGE(""https://docs.google.com/spreadsheets/d/1j_TXvuHm9z3zLoKgzTlaRBCVzg1DykFWRQkuf6Dln3Y/edit?gid=695545632#gid=695545632"",""Roller Coaster!A2:A161"")"),"REDSQUIRREL")</f>
        <v>REDSQUIRREL</v>
      </c>
      <c r="B2" s="118">
        <v>1.0</v>
      </c>
      <c r="C2" s="119">
        <f t="shared" ref="C2:C160" si="1">525*(1-(B2/($F$1+1)))*POWER((SQRT(($F$1+1)/B2)),1/2)</f>
        <v>1467.757337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IFERROR(__xludf.DUMMYFUNCTION("""COMPUTED_VALUE"""),"S.coco")</f>
        <v>S.coco</v>
      </c>
      <c r="B3" s="121">
        <v>2.0</v>
      </c>
      <c r="C3" s="119">
        <f t="shared" si="1"/>
        <v>1214.94701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IFERROR(__xludf.DUMMYFUNCTION("""COMPUTED_VALUE"""),".BARBAPAPA66")</f>
        <v>.BARBAPAPA66</v>
      </c>
      <c r="B4" s="118">
        <v>3.0</v>
      </c>
      <c r="C4" s="119">
        <f t="shared" si="1"/>
        <v>1080.402702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IFERROR(__xludf.DUMMYFUNCTION("""COMPUTED_VALUE"""),"FridAKahlo")</f>
        <v>FridAKahlo</v>
      </c>
      <c r="B5" s="121">
        <v>4.0</v>
      </c>
      <c r="C5" s="119">
        <f t="shared" si="1"/>
        <v>989.2114238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IFERROR(__xludf.DUMMYFUNCTION("""COMPUTED_VALUE"""),"iOneGeek")</f>
        <v>iOneGeek</v>
      </c>
      <c r="B6" s="118">
        <v>5.0</v>
      </c>
      <c r="C6" s="119">
        <f t="shared" si="1"/>
        <v>920.2017084</v>
      </c>
      <c r="G6" s="116"/>
      <c r="H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IFERROR(__xludf.DUMMYFUNCTION("""COMPUTED_VALUE"""),"gregmoore")</f>
        <v>gregmoore</v>
      </c>
      <c r="B7" s="121">
        <v>6.0</v>
      </c>
      <c r="C7" s="119">
        <f t="shared" si="1"/>
        <v>864.5467548</v>
      </c>
      <c r="G7" s="116"/>
      <c r="H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IFERROR(__xludf.DUMMYFUNCTION("""COMPUTED_VALUE"""),"Sharky")</f>
        <v>Sharky</v>
      </c>
      <c r="B8" s="118">
        <v>7.0</v>
      </c>
      <c r="C8" s="119">
        <f t="shared" si="1"/>
        <v>817.7635887</v>
      </c>
      <c r="G8" s="116"/>
      <c r="H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IFERROR(__xludf.DUMMYFUNCTION("""COMPUTED_VALUE"""),"UnPetitJaune")</f>
        <v>UnPetitJaune</v>
      </c>
      <c r="B9" s="121">
        <v>8.0</v>
      </c>
      <c r="C9" s="119">
        <f t="shared" si="1"/>
        <v>777.2784818</v>
      </c>
      <c r="G9" s="116"/>
      <c r="H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IFERROR(__xludf.DUMMYFUNCTION("""COMPUTED_VALUE"""),"Nanny on pe")</f>
        <v>Nanny on pe</v>
      </c>
      <c r="B10" s="118">
        <v>9.0</v>
      </c>
      <c r="C10" s="119">
        <f t="shared" si="1"/>
        <v>741.4838318</v>
      </c>
      <c r="G10" s="116"/>
      <c r="H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IFERROR(__xludf.DUMMYFUNCTION("""COMPUTED_VALUE"""),"Senfou")</f>
        <v>Senfou</v>
      </c>
      <c r="B11" s="121">
        <v>10.0</v>
      </c>
      <c r="C11" s="119">
        <f t="shared" si="1"/>
        <v>709.3114581</v>
      </c>
      <c r="G11" s="116"/>
      <c r="H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IFERROR(__xludf.DUMMYFUNCTION("""COMPUTED_VALUE"""),"Vaillant 86")</f>
        <v>Vaillant 86</v>
      </c>
      <c r="B12" s="118">
        <v>11.0</v>
      </c>
      <c r="C12" s="119">
        <f t="shared" si="1"/>
        <v>680.0171637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IFERROR(__xludf.DUMMYFUNCTION("""COMPUTED_VALUE"""),"Patgaret")</f>
        <v>Patgaret</v>
      </c>
      <c r="B13" s="121">
        <v>12.0</v>
      </c>
      <c r="C13" s="119">
        <f t="shared" si="1"/>
        <v>653.0626466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IFERROR(__xludf.DUMMYFUNCTION("""COMPUTED_VALUE"""),"JM-Chatte")</f>
        <v>JM-Chatte</v>
      </c>
      <c r="B14" s="118">
        <v>13.0</v>
      </c>
      <c r="C14" s="119">
        <f t="shared" si="1"/>
        <v>628.0464881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IFERROR(__xludf.DUMMYFUNCTION("""COMPUTED_VALUE"""),"Immond")</f>
        <v>Immond</v>
      </c>
      <c r="B15" s="121">
        <v>14.0</v>
      </c>
      <c r="C15" s="119">
        <f t="shared" si="1"/>
        <v>604.6616894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IFERROR(__xludf.DUMMYFUNCTION("""COMPUTED_VALUE"""),"Odile2Raise")</f>
        <v>Odile2Raise</v>
      </c>
      <c r="B16" s="118">
        <v>15.0</v>
      </c>
      <c r="C16" s="119">
        <f t="shared" si="1"/>
        <v>582.6684134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IFERROR(__xludf.DUMMYFUNCTION("""COMPUTED_VALUE"""),"_VisMaVie_")</f>
        <v>_VisMaVie_</v>
      </c>
      <c r="B17" s="121">
        <v>16.0</v>
      </c>
      <c r="C17" s="119">
        <f t="shared" si="1"/>
        <v>561.8758555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IFERROR(__xludf.DUMMYFUNCTION("""COMPUTED_VALUE"""),"COMBERS")</f>
        <v>COMBERS</v>
      </c>
      <c r="B18" s="118">
        <v>17.0</v>
      </c>
      <c r="C18" s="119">
        <f t="shared" si="1"/>
        <v>542.1298157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IFERROR(__xludf.DUMMYFUNCTION("""COMPUTED_VALUE"""),"rastamokett")</f>
        <v>rastamokett</v>
      </c>
      <c r="B19" s="121">
        <v>18.0</v>
      </c>
      <c r="C19" s="119">
        <f t="shared" si="1"/>
        <v>523.3039557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IFERROR(__xludf.DUMMYFUNCTION("""COMPUTED_VALUE"""),"Mitch")</f>
        <v>Mitch</v>
      </c>
      <c r="B20" s="118">
        <v>19.0</v>
      </c>
      <c r="C20" s="119">
        <f t="shared" si="1"/>
        <v>505.2935067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IFERROR(__xludf.DUMMYFUNCTION("""COMPUTED_VALUE"""),"8kinder6")</f>
        <v>8kinder6</v>
      </c>
      <c r="B21" s="121">
        <v>20.0</v>
      </c>
      <c r="C21" s="119">
        <f t="shared" si="1"/>
        <v>488.0106511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IFERROR(__xludf.DUMMYFUNCTION("""COMPUTED_VALUE"""),"jejehehe")</f>
        <v>jejehehe</v>
      </c>
      <c r="B22" s="118">
        <v>21.0</v>
      </c>
      <c r="C22" s="119">
        <f t="shared" si="1"/>
        <v>471.3810709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IFERROR(__xludf.DUMMYFUNCTION("""COMPUTED_VALUE"""),"emmanuel.g")</f>
        <v>emmanuel.g</v>
      </c>
      <c r="B23" s="121">
        <v>22.0</v>
      </c>
      <c r="C23" s="119">
        <f t="shared" si="1"/>
        <v>455.3413295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IFERROR(__xludf.DUMMYFUNCTION("""COMPUTED_VALUE"""),"alexinzaghi")</f>
        <v>alexinzaghi</v>
      </c>
      <c r="B24" s="118">
        <v>23.0</v>
      </c>
      <c r="C24" s="119">
        <f t="shared" si="1"/>
        <v>439.8368552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IFERROR(__xludf.DUMMYFUNCTION("""COMPUTED_VALUE"""),"Mako Lemore")</f>
        <v>Mako Lemore</v>
      </c>
      <c r="B25" s="121">
        <v>24.0</v>
      </c>
      <c r="C25" s="119">
        <f t="shared" si="1"/>
        <v>424.8203694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IFERROR(__xludf.DUMMYFUNCTION("""COMPUTED_VALUE"""),"Le MARVEL")</f>
        <v>Le MARVEL</v>
      </c>
      <c r="B26" s="118">
        <v>25.0</v>
      </c>
      <c r="C26" s="119">
        <f t="shared" si="1"/>
        <v>410.2506474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IFERROR(__xludf.DUMMYFUNCTION("""COMPUTED_VALUE"""),"SCOTT16")</f>
        <v>SCOTT16</v>
      </c>
      <c r="B27" s="121">
        <v>26.0</v>
      </c>
      <c r="C27" s="119">
        <f t="shared" si="1"/>
        <v>396.0915304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IFERROR(__xludf.DUMMYFUNCTION("""COMPUTED_VALUE"""),"shokooo")</f>
        <v>shokooo</v>
      </c>
      <c r="B28" s="118">
        <v>27.0</v>
      </c>
      <c r="C28" s="119">
        <f t="shared" si="1"/>
        <v>382.3111299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IFERROR(__xludf.DUMMYFUNCTION("""COMPUTED_VALUE"""),"POMB1664")</f>
        <v>POMB1664</v>
      </c>
      <c r="B29" s="121">
        <v>28.0</v>
      </c>
      <c r="C29" s="119">
        <f t="shared" si="1"/>
        <v>368.8811831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IFERROR(__xludf.DUMMYFUNCTION("""COMPUTED_VALUE"""),"Chuckandier")</f>
        <v>Chuckandier</v>
      </c>
      <c r="B30" s="118">
        <v>29.0</v>
      </c>
      <c r="C30" s="119">
        <f t="shared" si="1"/>
        <v>355.7765236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IFERROR(__xludf.DUMMYFUNCTION("""COMPUTED_VALUE"""),"Blochedu86")</f>
        <v>Blochedu86</v>
      </c>
      <c r="B31" s="121">
        <v>30.0</v>
      </c>
      <c r="C31" s="119">
        <f t="shared" si="1"/>
        <v>342.9746461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IFERROR(__xludf.DUMMYFUNCTION("""COMPUTED_VALUE"""),"ifig")</f>
        <v>ifig</v>
      </c>
      <c r="B32" s="118">
        <v>31.0</v>
      </c>
      <c r="C32" s="119">
        <f t="shared" si="1"/>
        <v>330.455344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IFERROR(__xludf.DUMMYFUNCTION("""COMPUTED_VALUE"""),"cassius-86")</f>
        <v>cassius-86</v>
      </c>
      <c r="B33" s="121">
        <v>32.0</v>
      </c>
      <c r="C33" s="119">
        <f t="shared" si="1"/>
        <v>318.2004073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IFERROR(__xludf.DUMMYFUNCTION("""COMPUTED_VALUE"""),"BBH 75")</f>
        <v>BBH 75</v>
      </c>
      <c r="B34" s="118">
        <v>33.0</v>
      </c>
      <c r="C34" s="119">
        <f t="shared" si="1"/>
        <v>306.1933676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IFERROR(__xludf.DUMMYFUNCTION("""COMPUTED_VALUE"""),"BRUNOWINNER")</f>
        <v>BRUNOWINNER</v>
      </c>
      <c r="B35" s="121">
        <v>34.0</v>
      </c>
      <c r="C35" s="119">
        <f t="shared" si="1"/>
        <v>294.4192828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IFERROR(__xludf.DUMMYFUNCTION("""COMPUTED_VALUE"""),"Xenocq79")</f>
        <v>Xenocq79</v>
      </c>
      <c r="B36" s="118">
        <v>35.0</v>
      </c>
      <c r="C36" s="119">
        <f t="shared" si="1"/>
        <v>282.8645543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IFERROR(__xludf.DUMMYFUNCTION("""COMPUTED_VALUE"""),"Gus enScene")</f>
        <v>Gus enScene</v>
      </c>
      <c r="B37" s="121">
        <v>36.0</v>
      </c>
      <c r="C37" s="119">
        <f t="shared" si="1"/>
        <v>271.51677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IFERROR(__xludf.DUMMYFUNCTION("""COMPUTED_VALUE"""),"Phil1308")</f>
        <v>Phil1308</v>
      </c>
      <c r="B38" s="118">
        <v>37.0</v>
      </c>
      <c r="C38" s="119">
        <f t="shared" si="1"/>
        <v>260.3645703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IFERROR(__xludf.DUMMYFUNCTION("""COMPUTED_VALUE"""),"Foldzilla")</f>
        <v>Foldzilla</v>
      </c>
      <c r="B39" s="121">
        <v>38.0</v>
      </c>
      <c r="C39" s="119">
        <f t="shared" si="1"/>
        <v>249.3975317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IFERROR(__xludf.DUMMYFUNCTION("""COMPUTED_VALUE"""),"Pitt86700")</f>
        <v>Pitt86700</v>
      </c>
      <c r="B40" s="118">
        <v>39.0</v>
      </c>
      <c r="C40" s="119">
        <f t="shared" si="1"/>
        <v>238.606067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IFERROR(__xludf.DUMMYFUNCTION("""COMPUTED_VALUE"""),"chatouill86")</f>
        <v>chatouill86</v>
      </c>
      <c r="B41" s="121">
        <v>40.0</v>
      </c>
      <c r="C41" s="119">
        <f t="shared" si="1"/>
        <v>227.9813373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IFERROR(__xludf.DUMMYFUNCTION("""COMPUTED_VALUE"""),"pablo")</f>
        <v>pablo</v>
      </c>
      <c r="B42" s="118">
        <v>41.0</v>
      </c>
      <c r="C42" s="119">
        <f t="shared" si="1"/>
        <v>217.5151762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IFERROR(__xludf.DUMMYFUNCTION("""COMPUTED_VALUE"""),"Legabodu86")</f>
        <v>Legabodu86</v>
      </c>
      <c r="B43" s="121">
        <v>42.0</v>
      </c>
      <c r="C43" s="119">
        <f t="shared" si="1"/>
        <v>207.200023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IFERROR(__xludf.DUMMYFUNCTION("""COMPUTED_VALUE"""),"sonic86")</f>
        <v>sonic86</v>
      </c>
      <c r="B44" s="118">
        <v>43.0</v>
      </c>
      <c r="C44" s="119">
        <f t="shared" si="1"/>
        <v>197.0288638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IFERROR(__xludf.DUMMYFUNCTION("""COMPUTED_VALUE"""),"ElDail")</f>
        <v>ElDail</v>
      </c>
      <c r="B45" s="121">
        <v>44.0</v>
      </c>
      <c r="C45" s="119">
        <f t="shared" si="1"/>
        <v>186.9951797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IFERROR(__xludf.DUMMYFUNCTION("""COMPUTED_VALUE"""),"erniedog56x")</f>
        <v>erniedog56x</v>
      </c>
      <c r="B46" s="118">
        <v>45.0</v>
      </c>
      <c r="C46" s="119">
        <f t="shared" si="1"/>
        <v>177.0929014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IFERROR(__xludf.DUMMYFUNCTION("""COMPUTED_VALUE"""),"A_iniesta")</f>
        <v>A_iniesta</v>
      </c>
      <c r="B47" s="121">
        <v>46.0</v>
      </c>
      <c r="C47" s="119">
        <f t="shared" si="1"/>
        <v>167.3163681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IFERROR(__xludf.DUMMYFUNCTION("""COMPUTED_VALUE"""),"Agouty79")</f>
        <v>Agouty79</v>
      </c>
      <c r="B48" s="118">
        <v>47.0</v>
      </c>
      <c r="C48" s="119">
        <f t="shared" si="1"/>
        <v>157.660292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IFERROR(__xludf.DUMMYFUNCTION("""COMPUTED_VALUE"""),"Mikalack")</f>
        <v>Mikalack</v>
      </c>
      <c r="B49" s="121">
        <v>48.0</v>
      </c>
      <c r="C49" s="119">
        <f t="shared" si="1"/>
        <v>148.1197253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IFERROR(__xludf.DUMMYFUNCTION("""COMPUTED_VALUE"""),"Redblood92")</f>
        <v>Redblood92</v>
      </c>
      <c r="B50" s="118">
        <v>49.0</v>
      </c>
      <c r="C50" s="119">
        <f t="shared" si="1"/>
        <v>138.6900321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IFERROR(__xludf.DUMMYFUNCTION("""COMPUTED_VALUE"""),"kiki86 x")</f>
        <v>kiki86 x</v>
      </c>
      <c r="B51" s="121">
        <v>50.0</v>
      </c>
      <c r="C51" s="119">
        <f t="shared" si="1"/>
        <v>129.366862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IFERROR(__xludf.DUMMYFUNCTION("""COMPUTED_VALUE"""),"..mamat86..")</f>
        <v>..mamat86..</v>
      </c>
      <c r="B52" s="118">
        <v>51.0</v>
      </c>
      <c r="C52" s="119">
        <f t="shared" si="1"/>
        <v>120.1461276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IFERROR(__xludf.DUMMYFUNCTION("""COMPUTED_VALUE"""),"Scherkan86")</f>
        <v>Scherkan86</v>
      </c>
      <c r="B53" s="121">
        <v>52.0</v>
      </c>
      <c r="C53" s="119">
        <f t="shared" si="1"/>
        <v>111.0239827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IFERROR(__xludf.DUMMYFUNCTION("""COMPUTED_VALUE"""),"christ86000")</f>
        <v>christ86000</v>
      </c>
      <c r="B54" s="118">
        <v>53.0</v>
      </c>
      <c r="C54" s="119">
        <f t="shared" si="1"/>
        <v>101.9968042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IFERROR(__xludf.DUMMYFUNCTION("""COMPUTED_VALUE"""),"Mistral86")</f>
        <v>Mistral86</v>
      </c>
      <c r="B55" s="121">
        <v>54.0</v>
      </c>
      <c r="C55" s="119">
        <f t="shared" si="1"/>
        <v>93.06117488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IFERROR(__xludf.DUMMYFUNCTION("""COMPUTED_VALUE"""),"cataleya86")</f>
        <v>cataleya86</v>
      </c>
      <c r="B56" s="118">
        <v>55.0</v>
      </c>
      <c r="C56" s="119">
        <f t="shared" si="1"/>
        <v>84.21386767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IFERROR(__xludf.DUMMYFUNCTION("""COMPUTED_VALUE"""),"XFLOXANXGEX")</f>
        <v>XFLOXANXGEX</v>
      </c>
      <c r="B57" s="121">
        <v>56.0</v>
      </c>
      <c r="C57" s="119">
        <f t="shared" si="1"/>
        <v>75.45183192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IFERROR(__xludf.DUMMYFUNCTION("""COMPUTED_VALUE"""),"fiodor86")</f>
        <v>fiodor86</v>
      </c>
      <c r="B58" s="118">
        <v>57.0</v>
      </c>
      <c r="C58" s="119">
        <f t="shared" si="1"/>
        <v>66.77218054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IFERROR(__xludf.DUMMYFUNCTION("""COMPUTED_VALUE"""),"Spyke 22")</f>
        <v>Spyke 22</v>
      </c>
      <c r="B59" s="121">
        <v>58.0</v>
      </c>
      <c r="C59" s="119">
        <f t="shared" si="1"/>
        <v>58.17217843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IFERROR(__xludf.DUMMYFUNCTION("""COMPUTED_VALUE"""),"_Macash_")</f>
        <v>_Macash_</v>
      </c>
      <c r="B60" s="118">
        <v>59.0</v>
      </c>
      <c r="C60" s="119">
        <f t="shared" si="1"/>
        <v>49.64923182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IFERROR(__xludf.DUMMYFUNCTION("""COMPUTED_VALUE"""),"Baykoku")</f>
        <v>Baykoku</v>
      </c>
      <c r="B61" s="121">
        <v>60.0</v>
      </c>
      <c r="C61" s="119">
        <f t="shared" si="1"/>
        <v>41.20087863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IFERROR(__xludf.DUMMYFUNCTION("""COMPUTED_VALUE"""),"FisherPrice.")</f>
        <v>FisherPrice.</v>
      </c>
      <c r="B62" s="118">
        <v>61.0</v>
      </c>
      <c r="C62" s="119">
        <f t="shared" si="1"/>
        <v>32.82477958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IFERROR(__xludf.DUMMYFUNCTION("""COMPUTED_VALUE"""),"HIPPO777")</f>
        <v>HIPPO777</v>
      </c>
      <c r="B63" s="121">
        <v>62.0</v>
      </c>
      <c r="C63" s="119">
        <f t="shared" si="1"/>
        <v>24.51871007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 t="str">
        <f>IFERROR(__xludf.DUMMYFUNCTION("""COMPUTED_VALUE"""),"kinchuck")</f>
        <v>kinchuck</v>
      </c>
      <c r="B64" s="118">
        <v>63.0</v>
      </c>
      <c r="C64" s="119">
        <f t="shared" si="1"/>
        <v>16.28055269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 t="str">
        <f>IFERROR(__xludf.DUMMYFUNCTION("""COMPUTED_VALUE"""),"SINGE7")</f>
        <v>SINGE7</v>
      </c>
      <c r="B65" s="121">
        <v>64.0</v>
      </c>
      <c r="C65" s="119">
        <f t="shared" si="1"/>
        <v>8.108290359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0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-8.046153287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-16.03192162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-23.95897931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-31.82892747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-39.64329829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-47.40355899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-55.11111552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-62.76731596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-70.37345372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-77.93077049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-85.44045904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-92.90366578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-100.3214932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-107.695002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-115.0252136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-122.3131114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-129.5596435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-136.7657237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-143.9322337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-151.0600243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-158.1499168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-165.2027048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-172.219155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-179.2000085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-186.1459824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-193.0577702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-199.9360433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-206.7814518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-213.5946254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-220.3761742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-227.1266898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-233.8467458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-240.5368985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-247.1976879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-253.8296379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-260.4332576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-267.0090411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-273.5574687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-280.0790071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-286.5741101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-293.043219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-299.4867631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-305.9051599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-312.2988161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-318.6681275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-325.0134793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-331.3352471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-337.6337967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-343.9094845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-350.1626579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-356.393656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-362.602809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-368.7904393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-374.9568615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-381.1023826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-387.2273021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-393.3319126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-399.4164999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-405.481343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-411.5267146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-417.5528811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-423.5601029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-429.5486347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-435.5187252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-441.470618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-447.4045511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-453.3207575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-459.2194651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-465.100897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-470.9652714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-476.8128023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-482.6436988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-488.4581659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-494.2564046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-500.0386113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-505.8049789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-511.5556963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-517.2909485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-523.010917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-528.7157798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-534.4057113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-540.0808825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-545.7414613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-551.3876124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-557.0194971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-562.6372741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-568.2410989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-573.8311242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-579.4074998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-584.9703729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-590.5198879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-596.0561869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-601.579409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-607.0896914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59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IMPORTRANGE(""https://docs.google.com/spreadsheets/d/1IcqqM2jWkiunnusiGTLD8FB6Fd5O9dTf04cGmOKxfJQ/edit?gid=695545632#gid=695545632"",""Roller Coaster!A2:A161"")"),"Agouty79")</f>
        <v>Agouty79</v>
      </c>
      <c r="B2" s="118">
        <v>1.0</v>
      </c>
      <c r="C2" s="119">
        <f t="shared" ref="C2:C160" si="1">525*(1-(B2/($F$1+1)))*POWER((SQRT(($F$1+1)/B2)),1/2)</f>
        <v>1436.805154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IFERROR(__xludf.DUMMYFUNCTION("""COMPUTED_VALUE"""),"Gus enScene")</f>
        <v>Gus enScene</v>
      </c>
      <c r="B3" s="121">
        <v>2.0</v>
      </c>
      <c r="C3" s="119">
        <f t="shared" si="1"/>
        <v>1187.726265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IFERROR(__xludf.DUMMYFUNCTION("""COMPUTED_VALUE"""),"_VisMaVie_")</f>
        <v>_VisMaVie_</v>
      </c>
      <c r="B4" s="118">
        <v>3.0</v>
      </c>
      <c r="C4" s="119">
        <f t="shared" si="1"/>
        <v>1054.727835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IFERROR(__xludf.DUMMYFUNCTION("""COMPUTED_VALUE"""),"kiki86 x")</f>
        <v>kiki86 x</v>
      </c>
      <c r="B5" s="121">
        <v>4.0</v>
      </c>
      <c r="C5" s="119">
        <f t="shared" si="1"/>
        <v>964.3149389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IFERROR(__xludf.DUMMYFUNCTION("""COMPUTED_VALUE"""),"chatouill86")</f>
        <v>chatouill86</v>
      </c>
      <c r="B6" s="118">
        <v>5.0</v>
      </c>
      <c r="C6" s="119">
        <f t="shared" si="1"/>
        <v>895.7071769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IFERROR(__xludf.DUMMYFUNCTION("""COMPUTED_VALUE"""),"cassius-86")</f>
        <v>cassius-86</v>
      </c>
      <c r="B7" s="121">
        <v>6.0</v>
      </c>
      <c r="C7" s="119">
        <f t="shared" si="1"/>
        <v>840.2370212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IFERROR(__xludf.DUMMYFUNCTION("""COMPUTED_VALUE"""),"alexinzaghi")</f>
        <v>alexinzaghi</v>
      </c>
      <c r="B8" s="118">
        <v>7.0</v>
      </c>
      <c r="C8" s="119">
        <f t="shared" si="1"/>
        <v>793.5005374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IFERROR(__xludf.DUMMYFUNCTION("""COMPUTED_VALUE"""),"Kiki Bazaar")</f>
        <v>Kiki Bazaar</v>
      </c>
      <c r="B9" s="121">
        <v>8.0</v>
      </c>
      <c r="C9" s="119">
        <f t="shared" si="1"/>
        <v>752.9683342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IFERROR(__xludf.DUMMYFUNCTION("""COMPUTED_VALUE"""),"Patgaret")</f>
        <v>Patgaret</v>
      </c>
      <c r="B10" s="118">
        <v>9.0</v>
      </c>
      <c r="C10" s="119">
        <f t="shared" si="1"/>
        <v>717.0598639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IFERROR(__xludf.DUMMYFUNCTION("""COMPUTED_VALUE"""),"S.coco")</f>
        <v>S.coco</v>
      </c>
      <c r="B11" s="121">
        <v>10.0</v>
      </c>
      <c r="C11" s="119">
        <f t="shared" si="1"/>
        <v>684.7245038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IFERROR(__xludf.DUMMYFUNCTION("""COMPUTED_VALUE"""),"Kevfurious")</f>
        <v>Kevfurious</v>
      </c>
      <c r="B12" s="118">
        <v>11.0</v>
      </c>
      <c r="C12" s="119">
        <f t="shared" si="1"/>
        <v>655.2300012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IFERROR(__xludf.DUMMYFUNCTION("""COMPUTED_VALUE"""),"Baykoku")</f>
        <v>Baykoku</v>
      </c>
      <c r="B13" s="121">
        <v>12.0</v>
      </c>
      <c r="C13" s="119">
        <f t="shared" si="1"/>
        <v>628.0464881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IFERROR(__xludf.DUMMYFUNCTION("""COMPUTED_VALUE"""),"emmanuel.g")</f>
        <v>emmanuel.g</v>
      </c>
      <c r="B14" s="118">
        <v>13.0</v>
      </c>
      <c r="C14" s="119">
        <f t="shared" si="1"/>
        <v>602.7786833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IFERROR(__xludf.DUMMYFUNCTION("""COMPUTED_VALUE"""),"elvasco")</f>
        <v>elvasco</v>
      </c>
      <c r="B15" s="121">
        <v>14.0</v>
      </c>
      <c r="C15" s="119">
        <f t="shared" si="1"/>
        <v>579.1241668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IFERROR(__xludf.DUMMYFUNCTION("""COMPUTED_VALUE"""),"Nanny on pe")</f>
        <v>Nanny on pe</v>
      </c>
      <c r="B16" s="118">
        <v>15.0</v>
      </c>
      <c r="C16" s="119">
        <f t="shared" si="1"/>
        <v>556.8465902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IFERROR(__xludf.DUMMYFUNCTION("""COMPUTED_VALUE"""),"UnPetitJaune")</f>
        <v>UnPetitJaune</v>
      </c>
      <c r="B17" s="121">
        <v>16.0</v>
      </c>
      <c r="C17" s="119">
        <f t="shared" si="1"/>
        <v>535.7578541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IFERROR(__xludf.DUMMYFUNCTION("""COMPUTED_VALUE"""),"A_iniesta")</f>
        <v>A_iniesta</v>
      </c>
      <c r="B18" s="118">
        <v>17.0</v>
      </c>
      <c r="C18" s="119">
        <f t="shared" si="1"/>
        <v>515.7058891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IFERROR(__xludf.DUMMYFUNCTION("""COMPUTED_VALUE"""),"Mikalack")</f>
        <v>Mikalack</v>
      </c>
      <c r="B19" s="121">
        <v>18.0</v>
      </c>
      <c r="C19" s="119">
        <f t="shared" si="1"/>
        <v>496.5660569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IFERROR(__xludf.DUMMYFUNCTION("""COMPUTED_VALUE"""),"Rod_John_VI")</f>
        <v>Rod_John_VI</v>
      </c>
      <c r="B20" s="118">
        <v>19.0</v>
      </c>
      <c r="C20" s="119">
        <f t="shared" si="1"/>
        <v>478.2349614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IFERROR(__xludf.DUMMYFUNCTION("""COMPUTED_VALUE"""),"BBH 75")</f>
        <v>BBH 75</v>
      </c>
      <c r="B21" s="121">
        <v>20.0</v>
      </c>
      <c r="C21" s="119">
        <f t="shared" si="1"/>
        <v>460.6259045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IFERROR(__xludf.DUMMYFUNCTION("""COMPUTED_VALUE"""),"RicDeckard")</f>
        <v>RicDeckard</v>
      </c>
      <c r="B22" s="118">
        <v>21.0</v>
      </c>
      <c r="C22" s="119">
        <f t="shared" si="1"/>
        <v>443.66549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IFERROR(__xludf.DUMMYFUNCTION("""COMPUTED_VALUE"""),"Pitt86700")</f>
        <v>Pitt86700</v>
      </c>
      <c r="B23" s="121">
        <v>22.0</v>
      </c>
      <c r="C23" s="119">
        <f t="shared" si="1"/>
        <v>427.2910459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IFERROR(__xludf.DUMMYFUNCTION("""COMPUTED_VALUE"""),"Phil1308")</f>
        <v>Phil1308</v>
      </c>
      <c r="B24" s="118">
        <v>23.0</v>
      </c>
      <c r="C24" s="119">
        <f t="shared" si="1"/>
        <v>411.4486396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IFERROR(__xludf.DUMMYFUNCTION("""COMPUTED_VALUE"""),"Sharky")</f>
        <v>Sharky</v>
      </c>
      <c r="B25" s="121">
        <v>24.0</v>
      </c>
      <c r="C25" s="119">
        <f t="shared" si="1"/>
        <v>396.0915304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IFERROR(__xludf.DUMMYFUNCTION("""COMPUTED_VALUE"""),"POMB1664")</f>
        <v>POMB1664</v>
      </c>
      <c r="B26" s="118">
        <v>25.0</v>
      </c>
      <c r="C26" s="119">
        <f t="shared" si="1"/>
        <v>381.1789486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IFERROR(__xludf.DUMMYFUNCTION("""COMPUTED_VALUE"""),"marypops64")</f>
        <v>marypops64</v>
      </c>
      <c r="B27" s="121">
        <v>26.0</v>
      </c>
      <c r="C27" s="119">
        <f t="shared" si="1"/>
        <v>366.6751224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IFERROR(__xludf.DUMMYFUNCTION("""COMPUTED_VALUE"""),".BARBAPAPA66")</f>
        <v>.BARBAPAPA66</v>
      </c>
      <c r="B28" s="118">
        <v>27.0</v>
      </c>
      <c r="C28" s="119">
        <f t="shared" si="1"/>
        <v>352.5484945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IFERROR(__xludf.DUMMYFUNCTION("""COMPUTED_VALUE"""),"Mistral86")</f>
        <v>Mistral86</v>
      </c>
      <c r="B29" s="121">
        <v>28.0</v>
      </c>
      <c r="C29" s="119">
        <f t="shared" si="1"/>
        <v>338.7710858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IFERROR(__xludf.DUMMYFUNCTION("""COMPUTED_VALUE"""),"Dirty Bazaar")</f>
        <v>Dirty Bazaar</v>
      </c>
      <c r="B30" s="118">
        <v>29.0</v>
      </c>
      <c r="C30" s="119">
        <f t="shared" si="1"/>
        <v>325.3179748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IFERROR(__xludf.DUMMYFUNCTION("""COMPUTED_VALUE"""),"FridAKahlo")</f>
        <v>FridAKahlo</v>
      </c>
      <c r="B31" s="121">
        <v>30.0</v>
      </c>
      <c r="C31" s="119">
        <f t="shared" si="1"/>
        <v>312.1668677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IFERROR(__xludf.DUMMYFUNCTION("""COMPUTED_VALUE"""),"Pivanoxlia")</f>
        <v>Pivanoxlia</v>
      </c>
      <c r="B32" s="118">
        <v>31.0</v>
      </c>
      <c r="C32" s="119">
        <f t="shared" si="1"/>
        <v>299.2977418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IFERROR(__xludf.DUMMYFUNCTION("""COMPUTED_VALUE"""),"rastamokett")</f>
        <v>rastamokett</v>
      </c>
      <c r="B33" s="121">
        <v>32.0</v>
      </c>
      <c r="C33" s="119">
        <f t="shared" si="1"/>
        <v>286.6925466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IFERROR(__xludf.DUMMYFUNCTION("""COMPUTED_VALUE"""),"Mako Lemore")</f>
        <v>Mako Lemore</v>
      </c>
      <c r="B34" s="118">
        <v>33.0</v>
      </c>
      <c r="C34" s="119">
        <f t="shared" si="1"/>
        <v>274.3349532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IFERROR(__xludf.DUMMYFUNCTION("""COMPUTED_VALUE"""),"JM-Chatte")</f>
        <v>JM-Chatte</v>
      </c>
      <c r="B35" s="121">
        <v>34.0</v>
      </c>
      <c r="C35" s="119">
        <f t="shared" si="1"/>
        <v>262.2101412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IFERROR(__xludf.DUMMYFUNCTION("""COMPUTED_VALUE"""),"SINGE7")</f>
        <v>SINGE7</v>
      </c>
      <c r="B36" s="118">
        <v>35.0</v>
      </c>
      <c r="C36" s="119">
        <f t="shared" si="1"/>
        <v>250.3046186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IFERROR(__xludf.DUMMYFUNCTION("""COMPUTED_VALUE"""),"Vaillant 86")</f>
        <v>Vaillant 86</v>
      </c>
      <c r="B37" s="121">
        <v>36.0</v>
      </c>
      <c r="C37" s="119">
        <f t="shared" si="1"/>
        <v>238.606067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IFERROR(__xludf.DUMMYFUNCTION("""COMPUTED_VALUE"""),"Redblood92")</f>
        <v>Redblood92</v>
      </c>
      <c r="B38" s="118">
        <v>37.0</v>
      </c>
      <c r="C38" s="119">
        <f t="shared" si="1"/>
        <v>227.1032089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IFERROR(__xludf.DUMMYFUNCTION("""COMPUTED_VALUE"""),"christ86000")</f>
        <v>christ86000</v>
      </c>
      <c r="B39" s="121">
        <v>38.0</v>
      </c>
      <c r="C39" s="119">
        <f t="shared" si="1"/>
        <v>215.7856933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IFERROR(__xludf.DUMMYFUNCTION("""COMPUTED_VALUE"""),"..mamat86..")</f>
        <v>..mamat86..</v>
      </c>
      <c r="B40" s="118">
        <v>39.0</v>
      </c>
      <c r="C40" s="119">
        <f t="shared" si="1"/>
        <v>204.6439965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IFERROR(__xludf.DUMMYFUNCTION("""COMPUTED_VALUE"""),"Le_Pictavien")</f>
        <v>Le_Pictavien</v>
      </c>
      <c r="B41" s="121">
        <v>40.0</v>
      </c>
      <c r="C41" s="119">
        <f t="shared" si="1"/>
        <v>193.6693359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IFERROR(__xludf.DUMMYFUNCTION("""COMPUTED_VALUE"""),"Foldzilla")</f>
        <v>Foldzilla</v>
      </c>
      <c r="B42" s="118">
        <v>41.0</v>
      </c>
      <c r="C42" s="119">
        <f t="shared" si="1"/>
        <v>182.8535947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IFERROR(__xludf.DUMMYFUNCTION("""COMPUTED_VALUE"""),"_RDpik_")</f>
        <v>_RDpik_</v>
      </c>
      <c r="B43" s="121">
        <v>42.0</v>
      </c>
      <c r="C43" s="119">
        <f t="shared" si="1"/>
        <v>172.1892554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IFERROR(__xludf.DUMMYFUNCTION("""COMPUTED_VALUE"""),"Scherkan86")</f>
        <v>Scherkan86</v>
      </c>
      <c r="B44" s="118">
        <v>43.0</v>
      </c>
      <c r="C44" s="119">
        <f t="shared" si="1"/>
        <v>161.6693429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IFERROR(__xludf.DUMMYFUNCTION("""COMPUTED_VALUE"""),"belussac")</f>
        <v>belussac</v>
      </c>
      <c r="B45" s="121">
        <v>44.0</v>
      </c>
      <c r="C45" s="119">
        <f t="shared" si="1"/>
        <v>151.2873721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IFERROR(__xludf.DUMMYFUNCTION("""COMPUTED_VALUE"""),"Corsaire")</f>
        <v>Corsaire</v>
      </c>
      <c r="B46" s="118">
        <v>45.0</v>
      </c>
      <c r="C46" s="119">
        <f t="shared" si="1"/>
        <v>141.0373036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IFERROR(__xludf.DUMMYFUNCTION("""COMPUTED_VALUE"""),"ElDail")</f>
        <v>ElDail</v>
      </c>
      <c r="B47" s="121">
        <v>46.0</v>
      </c>
      <c r="C47" s="119">
        <f t="shared" si="1"/>
        <v>130.9135028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IFERROR(__xludf.DUMMYFUNCTION("""COMPUTED_VALUE"""),"Immond")</f>
        <v>Immond</v>
      </c>
      <c r="B48" s="118">
        <v>47.0</v>
      </c>
      <c r="C48" s="119">
        <f t="shared" si="1"/>
        <v>120.910705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IFERROR(__xludf.DUMMYFUNCTION("""COMPUTED_VALUE"""),"fiodor86")</f>
        <v>fiodor86</v>
      </c>
      <c r="B49" s="121">
        <v>48.0</v>
      </c>
      <c r="C49" s="119">
        <f t="shared" si="1"/>
        <v>111.0239827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IFERROR(__xludf.DUMMYFUNCTION("""COMPUTED_VALUE"""),"_Sale-Bet_")</f>
        <v>_Sale-Bet_</v>
      </c>
      <c r="B50" s="118">
        <v>49.0</v>
      </c>
      <c r="C50" s="119">
        <f t="shared" si="1"/>
        <v>101.2487175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IFERROR(__xludf.DUMMYFUNCTION("""COMPUTED_VALUE"""),"KamehamehAS")</f>
        <v>KamehamehAS</v>
      </c>
      <c r="B51" s="121">
        <v>50.0</v>
      </c>
      <c r="C51" s="119">
        <f t="shared" si="1"/>
        <v>91.5805747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IFERROR(__xludf.DUMMYFUNCTION("""COMPUTED_VALUE"""),"cataleya86")</f>
        <v>cataleya86</v>
      </c>
      <c r="B52" s="118">
        <v>51.0</v>
      </c>
      <c r="C52" s="119">
        <f t="shared" si="1"/>
        <v>82.01548001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IFERROR(__xludf.DUMMYFUNCTION("""COMPUTED_VALUE"""),"roudoudou759")</f>
        <v>roudoudou759</v>
      </c>
      <c r="B53" s="121">
        <v>52.0</v>
      </c>
      <c r="C53" s="119">
        <f t="shared" si="1"/>
        <v>72.54959906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IFERROR(__xludf.DUMMYFUNCTION("""COMPUTED_VALUE"""),"8kinder6")</f>
        <v>8kinder6</v>
      </c>
      <c r="B54" s="118">
        <v>53.0</v>
      </c>
      <c r="C54" s="119">
        <f t="shared" si="1"/>
        <v>63.17931868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IFERROR(__xludf.DUMMYFUNCTION("""COMPUTED_VALUE"""),"M2TH___off")</f>
        <v>M2TH___off</v>
      </c>
      <c r="B55" s="121">
        <v>54.0</v>
      </c>
      <c r="C55" s="119">
        <f t="shared" si="1"/>
        <v>53.90123004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IFERROR(__xludf.DUMMYFUNCTION("""COMPUTED_VALUE"""),"NIKOGIGI86")</f>
        <v>NIKOGIGI86</v>
      </c>
      <c r="B56" s="118">
        <v>55.0</v>
      </c>
      <c r="C56" s="119">
        <f t="shared" si="1"/>
        <v>44.71211335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IFERROR(__xludf.DUMMYFUNCTION("""COMPUTED_VALUE"""),"BRUNOWINNER")</f>
        <v>BRUNOWINNER</v>
      </c>
      <c r="B57" s="121">
        <v>56.0</v>
      </c>
      <c r="C57" s="119">
        <f t="shared" si="1"/>
        <v>35.60892396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IFERROR(__xludf.DUMMYFUNCTION("""COMPUTED_VALUE"""),"kkaicharlie")</f>
        <v>kkaicharlie</v>
      </c>
      <c r="B58" s="118">
        <v>57.0</v>
      </c>
      <c r="C58" s="119">
        <f t="shared" si="1"/>
        <v>26.58877974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IFERROR(__xludf.DUMMYFUNCTION("""COMPUTED_VALUE"""),"sonic86")</f>
        <v>sonic86</v>
      </c>
      <c r="B59" s="121">
        <v>58.0</v>
      </c>
      <c r="C59" s="119">
        <f t="shared" si="1"/>
        <v>17.6489496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IFERROR(__xludf.DUMMYFUNCTION("""COMPUTED_VALUE"""),"Le MARVEL")</f>
        <v>Le MARVEL</v>
      </c>
      <c r="B60" s="118">
        <v>59.0</v>
      </c>
      <c r="C60" s="119">
        <f t="shared" si="1"/>
        <v>8.78684292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/>
      <c r="B61" s="121">
        <v>60.0</v>
      </c>
      <c r="C61" s="119">
        <f t="shared" si="1"/>
        <v>0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>
        <f t="shared" si="1"/>
        <v>-8.713916757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>
        <f t="shared" si="1"/>
        <v>-17.35713091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-25.93175937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-34.43981925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-42.88323409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-51.26383971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-59.58338947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-67.84355931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-76.04595223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-84.19210259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-92.28348005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-100.3214932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-108.3074929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-116.2427756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-124.1285862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-131.9661207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-139.7565289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-147.5009169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-155.2003491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-162.8558503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-170.4684081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-178.0389742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-185.5684664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-193.0577702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-200.5077404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-207.9192025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-215.292954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-222.6297655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-229.9303825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-237.1955259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-244.4258935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-251.6221606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-258.7849814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-265.9149897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-273.0127997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-280.0790071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-287.1141894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-294.118907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-301.0937038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-308.0391079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-314.9556321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-321.8437746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-328.7040197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-335.5368378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-342.3426867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-349.1220114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-355.875245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-362.602809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-369.3051136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-375.9825583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-382.6355323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-389.2644146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-395.8695745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-402.4513723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-409.0101589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-415.5462766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-422.0600595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-428.5518333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-435.0219161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-441.470618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-447.8982422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-454.3050846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-460.6914341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-467.0575731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-473.4037775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-479.7303169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-486.0374549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-492.3254493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-498.594552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-504.8450095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-511.0770631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-517.2909485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-523.4868968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-529.665134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-535.8258812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-541.9693553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-548.0957683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-554.205328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-560.2982382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-566.3746981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-572.4349033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-578.4790455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-584.5073123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-590.5198879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-596.5169529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-602.4986844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-608.4652559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-614.4168379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-620.3535976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-626.2756989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-632.1833028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-638.0765674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-643.9556477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-649.820696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-655.6718619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-661.5092922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-667.3331311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-673.1435202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-678.9405989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58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IMPORTRANGE(""https://docs.google.com/spreadsheets/d/1Y1EgcBa0aI3LkNBggpnxwoYxjvhAOOhzAxeEJy0DtTM/edit?gid=695545632#gid=695545632"",""Roller Coaster!A2:A161"")"),"8kinder6")</f>
        <v>8kinder6</v>
      </c>
      <c r="B2" s="118">
        <v>1.0</v>
      </c>
      <c r="C2" s="119">
        <f t="shared" ref="C2:C160" si="1">525*(1-(B2/($F$1+1)))*POWER((SQRT(($F$1+1)/B2)),1/2)</f>
        <v>1430.369656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IFERROR(__xludf.DUMMYFUNCTION("""COMPUTED_VALUE"""),"Phil1308")</f>
        <v>Phil1308</v>
      </c>
      <c r="B3" s="121">
        <v>2.0</v>
      </c>
      <c r="C3" s="119">
        <f t="shared" si="1"/>
        <v>1182.05491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IFERROR(__xludf.DUMMYFUNCTION("""COMPUTED_VALUE"""),"JM-Chatte")</f>
        <v>JM-Chatte</v>
      </c>
      <c r="B4" s="118">
        <v>3.0</v>
      </c>
      <c r="C4" s="119">
        <f t="shared" si="1"/>
        <v>1049.368463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IFERROR(__xludf.DUMMYFUNCTION("""COMPUTED_VALUE"""),"TexasDolly")</f>
        <v>TexasDolly</v>
      </c>
      <c r="B5" s="121">
        <v>4.0</v>
      </c>
      <c r="C5" s="119">
        <f t="shared" si="1"/>
        <v>959.1090442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IFERROR(__xludf.DUMMYFUNCTION("""COMPUTED_VALUE"""),"Agouty79")</f>
        <v>Agouty79</v>
      </c>
      <c r="B6" s="118">
        <v>5.0</v>
      </c>
      <c r="C6" s="119">
        <f t="shared" si="1"/>
        <v>890.5771611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IFERROR(__xludf.DUMMYFUNCTION("""COMPUTED_VALUE"""),"REDSQUIRREL")</f>
        <v>REDSQUIRREL</v>
      </c>
      <c r="B7" s="121">
        <v>6.0</v>
      </c>
      <c r="C7" s="119">
        <f t="shared" si="1"/>
        <v>835.1382048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IFERROR(__xludf.DUMMYFUNCTION("""COMPUTED_VALUE"""),"gregmoore")</f>
        <v>gregmoore</v>
      </c>
      <c r="B8" s="118">
        <v>7.0</v>
      </c>
      <c r="C8" s="119">
        <f t="shared" si="1"/>
        <v>788.4045615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IFERROR(__xludf.DUMMYFUNCTION("""COMPUTED_VALUE"""),"iOneGeek")</f>
        <v>iOneGeek</v>
      </c>
      <c r="B9" s="121">
        <v>8.0</v>
      </c>
      <c r="C9" s="119">
        <f t="shared" si="1"/>
        <v>747.8559857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IFERROR(__xludf.DUMMYFUNCTION("""COMPUTED_VALUE"""),"Spyke 22")</f>
        <v>Spyke 22</v>
      </c>
      <c r="B10" s="118">
        <v>9.0</v>
      </c>
      <c r="C10" s="119">
        <f t="shared" si="1"/>
        <v>711.9175049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IFERROR(__xludf.DUMMYFUNCTION("""COMPUTED_VALUE"""),"Sharky")</f>
        <v>Sharky</v>
      </c>
      <c r="B11" s="121">
        <v>10.0</v>
      </c>
      <c r="C11" s="119">
        <f t="shared" si="1"/>
        <v>679.5421106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IFERROR(__xludf.DUMMYFUNCTION("""COMPUTED_VALUE"""),"_Sale-Bet_")</f>
        <v>_Sale-Bet_</v>
      </c>
      <c r="B12" s="118">
        <v>11.0</v>
      </c>
      <c r="C12" s="119">
        <f t="shared" si="1"/>
        <v>650.0000062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IFERROR(__xludf.DUMMYFUNCTION("""COMPUTED_VALUE"""),"M2TH___off")</f>
        <v>M2TH___off</v>
      </c>
      <c r="B13" s="121">
        <v>12.0</v>
      </c>
      <c r="C13" s="119">
        <f t="shared" si="1"/>
        <v>622.763056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IFERROR(__xludf.DUMMYFUNCTION("""COMPUTED_VALUE"""),"Legabodu86")</f>
        <v>Legabodu86</v>
      </c>
      <c r="B14" s="118">
        <v>13.0</v>
      </c>
      <c r="C14" s="119">
        <f t="shared" si="1"/>
        <v>597.4372377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IFERROR(__xludf.DUMMYFUNCTION("""COMPUTED_VALUE"""),"sonic86")</f>
        <v>sonic86</v>
      </c>
      <c r="B15" s="121">
        <v>14.0</v>
      </c>
      <c r="C15" s="119">
        <f t="shared" si="1"/>
        <v>573.7210698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IFERROR(__xludf.DUMMYFUNCTION("""COMPUTED_VALUE"""),"rastamokett")</f>
        <v>rastamokett</v>
      </c>
      <c r="B16" s="118">
        <v>15.0</v>
      </c>
      <c r="C16" s="119">
        <f t="shared" si="1"/>
        <v>551.3789175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IFERROR(__xludf.DUMMYFUNCTION("""COMPUTED_VALUE"""),"Scherkan86")</f>
        <v>Scherkan86</v>
      </c>
      <c r="B17" s="121">
        <v>16.0</v>
      </c>
      <c r="C17" s="119">
        <f t="shared" si="1"/>
        <v>530.2232344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IFERROR(__xludf.DUMMYFUNCTION("""COMPUTED_VALUE"""),"Senfou")</f>
        <v>Senfou</v>
      </c>
      <c r="B18" s="118">
        <v>17.0</v>
      </c>
      <c r="C18" s="119">
        <f t="shared" si="1"/>
        <v>510.1023857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IFERROR(__xludf.DUMMYFUNCTION("""COMPUTED_VALUE"""),"Nanny on pe")</f>
        <v>Nanny on pe</v>
      </c>
      <c r="B19" s="121">
        <v>18.0</v>
      </c>
      <c r="C19" s="119">
        <f t="shared" si="1"/>
        <v>490.8920798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IFERROR(__xludf.DUMMYFUNCTION("""COMPUTED_VALUE"""),"RicDeckard")</f>
        <v>RicDeckard</v>
      </c>
      <c r="B20" s="118">
        <v>19.0</v>
      </c>
      <c r="C20" s="119">
        <f t="shared" si="1"/>
        <v>472.4891997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IFERROR(__xludf.DUMMYFUNCTION("""COMPUTED_VALUE"""),"_VisMaVie_")</f>
        <v>_VisMaVie_</v>
      </c>
      <c r="B21" s="121">
        <v>20.0</v>
      </c>
      <c r="C21" s="119">
        <f t="shared" si="1"/>
        <v>454.8072748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IFERROR(__xludf.DUMMYFUNCTION("""COMPUTED_VALUE"""),"christ86000")</f>
        <v>christ86000</v>
      </c>
      <c r="B22" s="118">
        <v>21.0</v>
      </c>
      <c r="C22" s="119">
        <f t="shared" si="1"/>
        <v>437.7730958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IFERROR(__xludf.DUMMYFUNCTION("""COMPUTED_VALUE"""),"Foldzilla")</f>
        <v>Foldzilla</v>
      </c>
      <c r="B23" s="121">
        <v>22.0</v>
      </c>
      <c r="C23" s="119">
        <f t="shared" si="1"/>
        <v>421.3241454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IFERROR(__xludf.DUMMYFUNCTION("""COMPUTED_VALUE"""),"Kevfurious")</f>
        <v>Kevfurious</v>
      </c>
      <c r="B24" s="118">
        <v>23.0</v>
      </c>
      <c r="C24" s="119">
        <f t="shared" si="1"/>
        <v>405.4066203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IFERROR(__xludf.DUMMYFUNCTION("""COMPUTED_VALUE"""),"elvasco")</f>
        <v>elvasco</v>
      </c>
      <c r="B25" s="121">
        <v>24.0</v>
      </c>
      <c r="C25" s="119">
        <f t="shared" si="1"/>
        <v>389.9738882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IFERROR(__xludf.DUMMYFUNCTION("""COMPUTED_VALUE"""),"Chuckandier")</f>
        <v>Chuckandier</v>
      </c>
      <c r="B26" s="118">
        <v>25.0</v>
      </c>
      <c r="C26" s="119">
        <f t="shared" si="1"/>
        <v>374.9852711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IFERROR(__xludf.DUMMYFUNCTION("""COMPUTED_VALUE"""),"Immond")</f>
        <v>Immond</v>
      </c>
      <c r="B27" s="121">
        <v>26.0</v>
      </c>
      <c r="C27" s="119">
        <f t="shared" si="1"/>
        <v>360.4050748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IFERROR(__xludf.DUMMYFUNCTION("""COMPUTED_VALUE"""),"jejehehe")</f>
        <v>jejehehe</v>
      </c>
      <c r="B28" s="118">
        <v>27.0</v>
      </c>
      <c r="C28" s="119">
        <f t="shared" si="1"/>
        <v>346.2018083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IFERROR(__xludf.DUMMYFUNCTION("""COMPUTED_VALUE"""),"NIKOGIGI86")</f>
        <v>NIKOGIGI86</v>
      </c>
      <c r="B29" s="121">
        <v>28.0</v>
      </c>
      <c r="C29" s="119">
        <f t="shared" si="1"/>
        <v>332.3475493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IFERROR(__xludf.DUMMYFUNCTION("""COMPUTED_VALUE"""),"marypops64")</f>
        <v>marypops64</v>
      </c>
      <c r="B30" s="118">
        <v>29.0</v>
      </c>
      <c r="C30" s="119">
        <f t="shared" si="1"/>
        <v>318.8174251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IFERROR(__xludf.DUMMYFUNCTION("""COMPUTED_VALUE"""),"Le MARVEL")</f>
        <v>Le MARVEL</v>
      </c>
      <c r="B31" s="121">
        <v>30.0</v>
      </c>
      <c r="C31" s="119">
        <f t="shared" si="1"/>
        <v>305.5891841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IFERROR(__xludf.DUMMYFUNCTION("""COMPUTED_VALUE"""),"belussac")</f>
        <v>belussac</v>
      </c>
      <c r="B32" s="118">
        <v>31.0</v>
      </c>
      <c r="C32" s="119">
        <f t="shared" si="1"/>
        <v>292.6428398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IFERROR(__xludf.DUMMYFUNCTION("""COMPUTED_VALUE"""),"alexinzaghi")</f>
        <v>alexinzaghi</v>
      </c>
      <c r="B33" s="121">
        <v>32.0</v>
      </c>
      <c r="C33" s="119">
        <f t="shared" si="1"/>
        <v>279.9603735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IFERROR(__xludf.DUMMYFUNCTION("""COMPUTED_VALUE"""),"TontonZgueg")</f>
        <v>TontonZgueg</v>
      </c>
      <c r="B34" s="118">
        <v>33.0</v>
      </c>
      <c r="C34" s="119">
        <f t="shared" si="1"/>
        <v>267.5254835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IFERROR(__xludf.DUMMYFUNCTION("""COMPUTED_VALUE"""),"Fishtipanda")</f>
        <v>Fishtipanda</v>
      </c>
      <c r="B35" s="121">
        <v>34.0</v>
      </c>
      <c r="C35" s="119">
        <f t="shared" si="1"/>
        <v>255.3233736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IFERROR(__xludf.DUMMYFUNCTION("""COMPUTED_VALUE"""),"Jennyyy8")</f>
        <v>Jennyyy8</v>
      </c>
      <c r="B36" s="118">
        <v>35.0</v>
      </c>
      <c r="C36" s="119">
        <f t="shared" si="1"/>
        <v>243.3405724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IFERROR(__xludf.DUMMYFUNCTION("""COMPUTED_VALUE"""),"Pitt86700")</f>
        <v>Pitt86700</v>
      </c>
      <c r="B37" s="121">
        <v>36.0</v>
      </c>
      <c r="C37" s="119">
        <f t="shared" si="1"/>
        <v>231.5647799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IFERROR(__xludf.DUMMYFUNCTION("""COMPUTED_VALUE"""),"COMBERS")</f>
        <v>COMBERS</v>
      </c>
      <c r="B38" s="118">
        <v>37.0</v>
      </c>
      <c r="C38" s="119">
        <f t="shared" si="1"/>
        <v>219.9847344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IFERROR(__xludf.DUMMYFUNCTION("""COMPUTED_VALUE"""),"kiki86 x")</f>
        <v>kiki86 x</v>
      </c>
      <c r="B39" s="121">
        <v>38.0</v>
      </c>
      <c r="C39" s="119">
        <f t="shared" si="1"/>
        <v>208.590099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IFERROR(__xludf.DUMMYFUNCTION("""COMPUTED_VALUE"""),"_RDpik_")</f>
        <v>_RDpik_</v>
      </c>
      <c r="B40" s="118">
        <v>39.0</v>
      </c>
      <c r="C40" s="119">
        <f t="shared" si="1"/>
        <v>197.3713622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IFERROR(__xludf.DUMMYFUNCTION("""COMPUTED_VALUE"""),".BARBAPAPA66")</f>
        <v>.BARBAPAPA66</v>
      </c>
      <c r="B41" s="121">
        <v>40.0</v>
      </c>
      <c r="C41" s="119">
        <f t="shared" si="1"/>
        <v>186.3197521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IFERROR(__xludf.DUMMYFUNCTION("""COMPUTED_VALUE"""),"FisherPrice.")</f>
        <v>FisherPrice.</v>
      </c>
      <c r="B42" s="118">
        <v>41.0</v>
      </c>
      <c r="C42" s="119">
        <f t="shared" si="1"/>
        <v>175.4271612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IFERROR(__xludf.DUMMYFUNCTION("""COMPUTED_VALUE"""),"SCOTT16")</f>
        <v>SCOTT16</v>
      </c>
      <c r="B43" s="121">
        <v>42.0</v>
      </c>
      <c r="C43" s="119">
        <f t="shared" si="1"/>
        <v>164.6860805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IFERROR(__xludf.DUMMYFUNCTION("""COMPUTED_VALUE"""),"_Macash_")</f>
        <v>_Macash_</v>
      </c>
      <c r="B44" s="118">
        <v>43.0</v>
      </c>
      <c r="C44" s="119">
        <f t="shared" si="1"/>
        <v>154.0895417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IFERROR(__xludf.DUMMYFUNCTION("""COMPUTED_VALUE"""),"Baloo-R")</f>
        <v>Baloo-R</v>
      </c>
      <c r="B45" s="121">
        <v>44.0</v>
      </c>
      <c r="C45" s="119">
        <f t="shared" si="1"/>
        <v>143.6310663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IFERROR(__xludf.DUMMYFUNCTION("""COMPUTED_VALUE"""),"ElDail")</f>
        <v>ElDail</v>
      </c>
      <c r="B46" s="118">
        <v>45.0</v>
      </c>
      <c r="C46" s="119">
        <f t="shared" si="1"/>
        <v>133.3046202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IFERROR(__xludf.DUMMYFUNCTION("""COMPUTED_VALUE"""),"cataleya86")</f>
        <v>cataleya86</v>
      </c>
      <c r="B47" s="121">
        <v>46.0</v>
      </c>
      <c r="C47" s="119">
        <f t="shared" si="1"/>
        <v>123.1045738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IFERROR(__xludf.DUMMYFUNCTION("""COMPUTED_VALUE"""),"KamehamehAS")</f>
        <v>KamehamehAS</v>
      </c>
      <c r="B48" s="118">
        <v>47.0</v>
      </c>
      <c r="C48" s="119">
        <f t="shared" si="1"/>
        <v>113.0256664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IFERROR(__xludf.DUMMYFUNCTION("""COMPUTED_VALUE"""),"Corsaire")</f>
        <v>Corsaire</v>
      </c>
      <c r="B49" s="121">
        <v>48.0</v>
      </c>
      <c r="C49" s="119">
        <f t="shared" si="1"/>
        <v>103.062974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IFERROR(__xludf.DUMMYFUNCTION("""COMPUTED_VALUE"""),"kinchuck")</f>
        <v>kinchuck</v>
      </c>
      <c r="B50" s="118">
        <v>49.0</v>
      </c>
      <c r="C50" s="119">
        <f t="shared" si="1"/>
        <v>93.21188156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IFERROR(__xludf.DUMMYFUNCTION("""COMPUTED_VALUE"""),"SINGE7")</f>
        <v>SINGE7</v>
      </c>
      <c r="B51" s="121">
        <v>50.0</v>
      </c>
      <c r="C51" s="119">
        <f t="shared" si="1"/>
        <v>83.46805682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IFERROR(__xludf.DUMMYFUNCTION("""COMPUTED_VALUE"""),"Gus enScene")</f>
        <v>Gus enScene</v>
      </c>
      <c r="B52" s="118">
        <v>51.0</v>
      </c>
      <c r="C52" s="119">
        <f t="shared" si="1"/>
        <v>73.82742781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IFERROR(__xludf.DUMMYFUNCTION("""COMPUTED_VALUE"""),"StephBoss05")</f>
        <v>StephBoss05</v>
      </c>
      <c r="B53" s="121">
        <v>52.0</v>
      </c>
      <c r="C53" s="119">
        <f t="shared" si="1"/>
        <v>64.28616206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IFERROR(__xludf.DUMMYFUNCTION("""COMPUTED_VALUE"""),"FridAKahlo")</f>
        <v>FridAKahlo</v>
      </c>
      <c r="B54" s="118">
        <v>53.0</v>
      </c>
      <c r="C54" s="119">
        <f t="shared" si="1"/>
        <v>54.84064798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IFERROR(__xludf.DUMMYFUNCTION("""COMPUTED_VALUE"""),"BBH 75")</f>
        <v>BBH 75</v>
      </c>
      <c r="B55" s="121">
        <v>54.0</v>
      </c>
      <c r="C55" s="119">
        <f t="shared" si="1"/>
        <v>45.48747805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IFERROR(__xludf.DUMMYFUNCTION("""COMPUTED_VALUE"""),"Mako Lemore")</f>
        <v>Mako Lemore</v>
      </c>
      <c r="B56" s="118">
        <v>55.0</v>
      </c>
      <c r="C56" s="119">
        <f t="shared" si="1"/>
        <v>36.22343353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IFERROR(__xludf.DUMMYFUNCTION("""COMPUTED_VALUE"""),"Redblood92")</f>
        <v>Redblood92</v>
      </c>
      <c r="B57" s="121">
        <v>56.0</v>
      </c>
      <c r="C57" s="119">
        <f t="shared" si="1"/>
        <v>27.0454706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IFERROR(__xludf.DUMMYFUNCTION("""COMPUTED_VALUE"""),"fiodor86")</f>
        <v>fiodor86</v>
      </c>
      <c r="B58" s="118">
        <v>57.0</v>
      </c>
      <c r="C58" s="119">
        <f t="shared" si="1"/>
        <v>17.95070775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IFERROR(__xludf.DUMMYFUNCTION("""COMPUTED_VALUE"""),"A_iniesta")</f>
        <v>A_iniesta</v>
      </c>
      <c r="B59" s="121">
        <v>58.0</v>
      </c>
      <c r="C59" s="119">
        <f t="shared" si="1"/>
        <v>8.93641433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/>
      <c r="B60" s="118">
        <v>59.0</v>
      </c>
      <c r="C60" s="119">
        <f t="shared" si="1"/>
        <v>0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/>
      <c r="B61" s="121">
        <v>60.0</v>
      </c>
      <c r="C61" s="119">
        <f t="shared" si="1"/>
        <v>-8.860994808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>
        <f t="shared" si="1"/>
        <v>-17.64890769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>
        <f t="shared" si="1"/>
        <v>-26.36596232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-35.01427583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-43.59586565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-52.11265572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-60.56648233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-68.9590994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-77.29218344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-85.56733814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-93.78609855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-101.9499351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-110.0602571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-118.1184163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-126.1257099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-134.0833838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-141.9926348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-149.8546137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-157.6704274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-165.4411413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-173.1677813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-180.8513358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-188.4927574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-196.092965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-203.6528452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-211.1732536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-218.6550167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-226.098933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-233.5057743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-240.8762868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-248.2111925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-255.5111902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-262.7769561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-270.0091456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-277.2083933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-284.3753144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-291.5105055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-298.6145451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-305.6879945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-312.7313988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-319.7452867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-326.7301722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-333.6865543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-340.614918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-347.515735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-354.3894638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-361.2365503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-368.0574286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-374.8525209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-381.6222384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-388.3669814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-395.0871399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-401.7830938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-408.4552134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-415.1038595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-421.729384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-428.3321302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-434.9124326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-441.470618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-448.0070051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-454.5219049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-461.0156214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-467.4884511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-473.9406838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-480.3726026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-486.7844841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-493.1765987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-499.5492107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-505.9025786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-512.236955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-518.5525871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-524.8497168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-531.1285807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-537.3894104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-543.6324327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-549.8578693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-556.0659376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-562.2568505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-568.4308164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-574.5880395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-580.72872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-586.8530538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-592.9612333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-599.0534469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-605.1298791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-611.1907113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-617.2361211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-623.2662826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-629.281367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-635.2815418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-641.2669717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-647.2378181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-653.1942398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-659.1363922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-665.0644283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-670.9784981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-676.8787489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-682.7653256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-688.6383703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-694.4980227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62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IMPORTRANGE(""https://docs.google.com/spreadsheets/d/1H289ZyA3NS1C8LSreZK3_wgxG_cbVrn3Mqqy0li3CMk/edit?gid=695545632#gid=695545632"",""Roller Coaster!A2:A161"")"),"rastamokett")</f>
        <v>rastamokett</v>
      </c>
      <c r="B2" s="118">
        <v>1.0</v>
      </c>
      <c r="C2" s="119">
        <f t="shared" ref="C2:C160" si="1">525*(1-(B2/($F$1+1)))*POWER((SQRT(($F$1+1)/B2)),1/2)</f>
        <v>1455.611844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IFERROR(__xludf.DUMMYFUNCTION("""COMPUTED_VALUE"""),"Kevfurious")</f>
        <v>Kevfurious</v>
      </c>
      <c r="B3" s="121">
        <v>2.0</v>
      </c>
      <c r="C3" s="119">
        <f t="shared" si="1"/>
        <v>1204.276544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IFERROR(__xludf.DUMMYFUNCTION("""COMPUTED_VALUE"""),"Pachavi")</f>
        <v>Pachavi</v>
      </c>
      <c r="B4" s="118">
        <v>3.0</v>
      </c>
      <c r="C4" s="119">
        <f t="shared" si="1"/>
        <v>1070.347571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IFERROR(__xludf.DUMMYFUNCTION("""COMPUTED_VALUE"""),"COMBERS")</f>
        <v>COMBERS</v>
      </c>
      <c r="B5" s="121">
        <v>4.0</v>
      </c>
      <c r="C5" s="119">
        <f t="shared" si="1"/>
        <v>979.4694734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IFERROR(__xludf.DUMMYFUNCTION("""COMPUTED_VALUE"""),"TontonZgueg")</f>
        <v>TontonZgueg</v>
      </c>
      <c r="B6" s="118">
        <v>5.0</v>
      </c>
      <c r="C6" s="119">
        <f t="shared" si="1"/>
        <v>910.6246114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IFERROR(__xludf.DUMMYFUNCTION("""COMPUTED_VALUE"""),"Dirty Bazaar")</f>
        <v>Dirty Bazaar</v>
      </c>
      <c r="B7" s="121">
        <v>6.0</v>
      </c>
      <c r="C7" s="119">
        <f t="shared" si="1"/>
        <v>855.0488641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IFERROR(__xludf.DUMMYFUNCTION("""COMPUTED_VALUE"""),"Immond")</f>
        <v>Immond</v>
      </c>
      <c r="B8" s="118">
        <v>7.0</v>
      </c>
      <c r="C8" s="119">
        <f t="shared" si="1"/>
        <v>808.2903769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IFERROR(__xludf.DUMMYFUNCTION("""COMPUTED_VALUE"""),"Fishtipanda")</f>
        <v>Fishtipanda</v>
      </c>
      <c r="B9" s="121">
        <v>8.0</v>
      </c>
      <c r="C9" s="119">
        <f t="shared" si="1"/>
        <v>767.7928864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IFERROR(__xludf.DUMMYFUNCTION("""COMPUTED_VALUE"""),"marypops64")</f>
        <v>marypops64</v>
      </c>
      <c r="B10" s="118">
        <v>9.0</v>
      </c>
      <c r="C10" s="119">
        <f t="shared" si="1"/>
        <v>731.9594528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IFERROR(__xludf.DUMMYFUNCTION("""COMPUTED_VALUE"""),"Patgaret")</f>
        <v>Patgaret</v>
      </c>
      <c r="B11" s="121">
        <v>10.0</v>
      </c>
      <c r="C11" s="119">
        <f t="shared" si="1"/>
        <v>699.7288187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IFERROR(__xludf.DUMMYFUNCTION("""COMPUTED_VALUE"""),"_Sale-Bet_")</f>
        <v>_Sale-Bet_</v>
      </c>
      <c r="B12" s="118">
        <v>11.0</v>
      </c>
      <c r="C12" s="119">
        <f t="shared" si="1"/>
        <v>670.3614994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IFERROR(__xludf.DUMMYFUNCTION("""COMPUTED_VALUE"""),"Mako Lemore")</f>
        <v>Mako Lemore</v>
      </c>
      <c r="B13" s="121">
        <v>12.0</v>
      </c>
      <c r="C13" s="119">
        <f t="shared" si="1"/>
        <v>643.3225221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IFERROR(__xludf.DUMMYFUNCTION("""COMPUTED_VALUE"""),"JM-Chatte")</f>
        <v>JM-Chatte</v>
      </c>
      <c r="B14" s="118">
        <v>13.0</v>
      </c>
      <c r="C14" s="119">
        <f t="shared" si="1"/>
        <v>618.2128922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IFERROR(__xludf.DUMMYFUNCTION("""COMPUTED_VALUE"""),"Pitt86700")</f>
        <v>Pitt86700</v>
      </c>
      <c r="B15" s="121">
        <v>14.0</v>
      </c>
      <c r="C15" s="119">
        <f t="shared" si="1"/>
        <v>594.7274203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IFERROR(__xludf.DUMMYFUNCTION("""COMPUTED_VALUE"""),"NIKOGIGI86")</f>
        <v>NIKOGIGI86</v>
      </c>
      <c r="B16" s="118">
        <v>15.0</v>
      </c>
      <c r="C16" s="119">
        <f t="shared" si="1"/>
        <v>572.6276491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IFERROR(__xludf.DUMMYFUNCTION("""COMPUTED_VALUE"""),"ifig")</f>
        <v>ifig</v>
      </c>
      <c r="B17" s="121">
        <v>16.0</v>
      </c>
      <c r="C17" s="119">
        <f t="shared" si="1"/>
        <v>551.7238443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IFERROR(__xludf.DUMMYFUNCTION("""COMPUTED_VALUE"""),"alexinzaghi")</f>
        <v>alexinzaghi</v>
      </c>
      <c r="B18" s="118">
        <v>17.0</v>
      </c>
      <c r="C18" s="119">
        <f t="shared" si="1"/>
        <v>531.8626494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IFERROR(__xludf.DUMMYFUNCTION("""COMPUTED_VALUE"""),"jejehehe")</f>
        <v>jejehehe</v>
      </c>
      <c r="B19" s="121">
        <v>18.0</v>
      </c>
      <c r="C19" s="119">
        <f t="shared" si="1"/>
        <v>512.9184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IFERROR(__xludf.DUMMYFUNCTION("""COMPUTED_VALUE"""),"8kinder6")</f>
        <v>8kinder6</v>
      </c>
      <c r="B20" s="118">
        <v>19.0</v>
      </c>
      <c r="C20" s="119">
        <f t="shared" si="1"/>
        <v>494.7868714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IFERROR(__xludf.DUMMYFUNCTION("""COMPUTED_VALUE"""),"belussac")</f>
        <v>belussac</v>
      </c>
      <c r="B21" s="121">
        <v>20.0</v>
      </c>
      <c r="C21" s="119">
        <f t="shared" si="1"/>
        <v>477.3806901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IFERROR(__xludf.DUMMYFUNCTION("""COMPUTED_VALUE"""),".BARBAPAPA66")</f>
        <v>.BARBAPAPA66</v>
      </c>
      <c r="B22" s="118">
        <v>21.0</v>
      </c>
      <c r="C22" s="119">
        <f t="shared" si="1"/>
        <v>460.6259045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IFERROR(__xludf.DUMMYFUNCTION("""COMPUTED_VALUE"""),"Agouty79")</f>
        <v>Agouty79</v>
      </c>
      <c r="B23" s="121">
        <v>22.0</v>
      </c>
      <c r="C23" s="119">
        <f t="shared" si="1"/>
        <v>444.4593818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IFERROR(__xludf.DUMMYFUNCTION("""COMPUTED_VALUE"""),"Mitch")</f>
        <v>Mitch</v>
      </c>
      <c r="B24" s="118">
        <v>23.0</v>
      </c>
      <c r="C24" s="119">
        <f t="shared" si="1"/>
        <v>428.8268043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IFERROR(__xludf.DUMMYFUNCTION("""COMPUTED_VALUE"""),"Xenocq79")</f>
        <v>Xenocq79</v>
      </c>
      <c r="B25" s="121">
        <v>24.0</v>
      </c>
      <c r="C25" s="119">
        <f t="shared" si="1"/>
        <v>413.6811079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IFERROR(__xludf.DUMMYFUNCTION("""COMPUTED_VALUE"""),"christ86000")</f>
        <v>christ86000</v>
      </c>
      <c r="B26" s="118">
        <v>25.0</v>
      </c>
      <c r="C26" s="119">
        <f t="shared" si="1"/>
        <v>398.9812492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IFERROR(__xludf.DUMMYFUNCTION("""COMPUTED_VALUE"""),"gregmoore")</f>
        <v>gregmoore</v>
      </c>
      <c r="B27" s="121">
        <v>26.0</v>
      </c>
      <c r="C27" s="119">
        <f t="shared" si="1"/>
        <v>384.6912236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IFERROR(__xludf.DUMMYFUNCTION("""COMPUTED_VALUE"""),"Phil1308")</f>
        <v>Phil1308</v>
      </c>
      <c r="B28" s="118">
        <v>27.0</v>
      </c>
      <c r="C28" s="119">
        <f t="shared" si="1"/>
        <v>370.7792751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IFERROR(__xludf.DUMMYFUNCTION("""COMPUTED_VALUE"""),"shokooo")</f>
        <v>shokooo</v>
      </c>
      <c r="B29" s="121">
        <v>28.0</v>
      </c>
      <c r="C29" s="119">
        <f t="shared" si="1"/>
        <v>357.2172542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IFERROR(__xludf.DUMMYFUNCTION("""COMPUTED_VALUE"""),"KamehamehAS")</f>
        <v>KamehamehAS</v>
      </c>
      <c r="B30" s="118">
        <v>29.0</v>
      </c>
      <c r="C30" s="119">
        <f t="shared" si="1"/>
        <v>343.9800925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IFERROR(__xludf.DUMMYFUNCTION("""COMPUTED_VALUE"""),"BBH 75")</f>
        <v>BBH 75</v>
      </c>
      <c r="B31" s="121">
        <v>30.0</v>
      </c>
      <c r="C31" s="119">
        <f t="shared" si="1"/>
        <v>331.0453695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IFERROR(__xludf.DUMMYFUNCTION("""COMPUTED_VALUE"""),"elvasco")</f>
        <v>elvasco</v>
      </c>
      <c r="B32" s="118">
        <v>31.0</v>
      </c>
      <c r="C32" s="119">
        <f t="shared" si="1"/>
        <v>318.3929525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IFERROR(__xludf.DUMMYFUNCTION("""COMPUTED_VALUE"""),"POMB1664")</f>
        <v>POMB1664</v>
      </c>
      <c r="B33" s="121">
        <v>32.0</v>
      </c>
      <c r="C33" s="119">
        <f t="shared" si="1"/>
        <v>306.0046955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IFERROR(__xludf.DUMMYFUNCTION("""COMPUTED_VALUE"""),"_RDpik_")</f>
        <v>_RDpik_</v>
      </c>
      <c r="B34" s="118">
        <v>33.0</v>
      </c>
      <c r="C34" s="119">
        <f t="shared" si="1"/>
        <v>293.8641863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IFERROR(__xludf.DUMMYFUNCTION("""COMPUTED_VALUE"""),"Baykoku")</f>
        <v>Baykoku</v>
      </c>
      <c r="B35" s="121">
        <v>34.0</v>
      </c>
      <c r="C35" s="119">
        <f t="shared" si="1"/>
        <v>281.9565318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IFERROR(__xludf.DUMMYFUNCTION("""COMPUTED_VALUE"""),"TexasDolly")</f>
        <v>TexasDolly</v>
      </c>
      <c r="B36" s="118">
        <v>35.0</v>
      </c>
      <c r="C36" s="119">
        <f t="shared" si="1"/>
        <v>270.2681766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IFERROR(__xludf.DUMMYFUNCTION("""COMPUTED_VALUE"""),"iOneGeek")</f>
        <v>iOneGeek</v>
      </c>
      <c r="B37" s="121">
        <v>36.0</v>
      </c>
      <c r="C37" s="119">
        <f t="shared" si="1"/>
        <v>258.7867463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IFERROR(__xludf.DUMMYFUNCTION("""COMPUTED_VALUE"""),"cassius-86")</f>
        <v>cassius-86</v>
      </c>
      <c r="B38" s="118">
        <v>37.0</v>
      </c>
      <c r="C38" s="119">
        <f t="shared" si="1"/>
        <v>247.5009147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IFERROR(__xludf.DUMMYFUNCTION("""COMPUTED_VALUE"""),"Foldzilla")</f>
        <v>Foldzilla</v>
      </c>
      <c r="B39" s="121">
        <v>38.0</v>
      </c>
      <c r="C39" s="119">
        <f t="shared" si="1"/>
        <v>236.4002877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IFERROR(__xludf.DUMMYFUNCTION("""COMPUTED_VALUE"""),"cataleya86")</f>
        <v>cataleya86</v>
      </c>
      <c r="B40" s="118">
        <v>39.0</v>
      </c>
      <c r="C40" s="119">
        <f t="shared" si="1"/>
        <v>225.4753041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IFERROR(__xludf.DUMMYFUNCTION("""COMPUTED_VALUE"""),"Bratake")</f>
        <v>Bratake</v>
      </c>
      <c r="B41" s="121">
        <v>40.0</v>
      </c>
      <c r="C41" s="119">
        <f t="shared" si="1"/>
        <v>214.7171478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IFERROR(__xludf.DUMMYFUNCTION("""COMPUTED_VALUE"""),"ElDail")</f>
        <v>ElDail</v>
      </c>
      <c r="B42" s="118">
        <v>41.0</v>
      </c>
      <c r="C42" s="119">
        <f t="shared" si="1"/>
        <v>204.1176727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IFERROR(__xludf.DUMMYFUNCTION("""COMPUTED_VALUE"""),"erniedog56x")</f>
        <v>erniedog56x</v>
      </c>
      <c r="B43" s="121">
        <v>42.0</v>
      </c>
      <c r="C43" s="119">
        <f t="shared" si="1"/>
        <v>193.6693359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IFERROR(__xludf.DUMMYFUNCTION("""COMPUTED_VALUE"""),"Kiki Bazaar")</f>
        <v>Kiki Bazaar</v>
      </c>
      <c r="B44" s="118">
        <v>43.0</v>
      </c>
      <c r="C44" s="119">
        <f t="shared" si="1"/>
        <v>183.3651395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IFERROR(__xludf.DUMMYFUNCTION("""COMPUTED_VALUE"""),"vicmackey86")</f>
        <v>vicmackey86</v>
      </c>
      <c r="B45" s="121">
        <v>44.0</v>
      </c>
      <c r="C45" s="119">
        <f t="shared" si="1"/>
        <v>173.1985784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IFERROR(__xludf.DUMMYFUNCTION("""COMPUTED_VALUE"""),"sonic86")</f>
        <v>sonic86</v>
      </c>
      <c r="B46" s="118">
        <v>45.0</v>
      </c>
      <c r="C46" s="119">
        <f t="shared" si="1"/>
        <v>163.1635959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IFERROR(__xludf.DUMMYFUNCTION("""COMPUTED_VALUE"""),"chatouill86")</f>
        <v>chatouill86</v>
      </c>
      <c r="B47" s="121">
        <v>46.0</v>
      </c>
      <c r="C47" s="119">
        <f t="shared" si="1"/>
        <v>153.2545421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IFERROR(__xludf.DUMMYFUNCTION("""COMPUTED_VALUE"""),"Scherkan86")</f>
        <v>Scherkan86</v>
      </c>
      <c r="B48" s="118">
        <v>47.0</v>
      </c>
      <c r="C48" s="119">
        <f t="shared" si="1"/>
        <v>143.4661386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IFERROR(__xludf.DUMMYFUNCTION("""COMPUTED_VALUE"""),"FridAKahlo")</f>
        <v>FridAKahlo</v>
      </c>
      <c r="B49" s="121">
        <v>48.0</v>
      </c>
      <c r="C49" s="119">
        <f t="shared" si="1"/>
        <v>133.7934464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IFERROR(__xludf.DUMMYFUNCTION("""COMPUTED_VALUE"""),"Baloo-R")</f>
        <v>Baloo-R</v>
      </c>
      <c r="B50" s="118">
        <v>49.0</v>
      </c>
      <c r="C50" s="119">
        <f t="shared" si="1"/>
        <v>124.231837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IFERROR(__xludf.DUMMYFUNCTION("""COMPUTED_VALUE"""),"kinchuck")</f>
        <v>kinchuck</v>
      </c>
      <c r="B51" s="121">
        <v>50.0</v>
      </c>
      <c r="C51" s="119">
        <f t="shared" si="1"/>
        <v>114.7769665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IFERROR(__xludf.DUMMYFUNCTION("""COMPUTED_VALUE"""),"_VisMaVie_")</f>
        <v>_VisMaVie_</v>
      </c>
      <c r="B52" s="118">
        <v>51.0</v>
      </c>
      <c r="C52" s="119">
        <f t="shared" si="1"/>
        <v>105.4247533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IFERROR(__xludf.DUMMYFUNCTION("""COMPUTED_VALUE"""),"Jennyyy8")</f>
        <v>Jennyyy8</v>
      </c>
      <c r="B53" s="121">
        <v>52.0</v>
      </c>
      <c r="C53" s="119">
        <f t="shared" si="1"/>
        <v>96.17135622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IFERROR(__xludf.DUMMYFUNCTION("""COMPUTED_VALUE"""),"Nanny on pe")</f>
        <v>Nanny on pe</v>
      </c>
      <c r="B54" s="118">
        <v>53.0</v>
      </c>
      <c r="C54" s="119">
        <f t="shared" si="1"/>
        <v>87.01315659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IFERROR(__xludf.DUMMYFUNCTION("""COMPUTED_VALUE"""),"Legabodu86")</f>
        <v>Legabodu86</v>
      </c>
      <c r="B55" s="121">
        <v>54.0</v>
      </c>
      <c r="C55" s="119">
        <f t="shared" si="1"/>
        <v>77.94674082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IFERROR(__xludf.DUMMYFUNCTION("""COMPUTED_VALUE"""),"Spyke 22")</f>
        <v>Spyke 22</v>
      </c>
      <c r="B56" s="118">
        <v>55.0</v>
      </c>
      <c r="C56" s="119">
        <f t="shared" si="1"/>
        <v>68.96888516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IFERROR(__xludf.DUMMYFUNCTION("""COMPUTED_VALUE"""),"pablo")</f>
        <v>pablo</v>
      </c>
      <c r="B57" s="121">
        <v>56.0</v>
      </c>
      <c r="C57" s="119">
        <f t="shared" si="1"/>
        <v>60.0765417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IFERROR(__xludf.DUMMYFUNCTION("""COMPUTED_VALUE"""),"Chuckandier")</f>
        <v>Chuckandier</v>
      </c>
      <c r="B58" s="118">
        <v>57.0</v>
      </c>
      <c r="C58" s="119">
        <f t="shared" si="1"/>
        <v>51.26682568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IFERROR(__xludf.DUMMYFUNCTION("""COMPUTED_VALUE"""),"Redblood92")</f>
        <v>Redblood92</v>
      </c>
      <c r="B59" s="121">
        <v>58.0</v>
      </c>
      <c r="C59" s="119">
        <f t="shared" si="1"/>
        <v>42.53700392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IFERROR(__xludf.DUMMYFUNCTION("""COMPUTED_VALUE"""),"Vaillant 86")</f>
        <v>Vaillant 86</v>
      </c>
      <c r="B60" s="118">
        <v>59.0</v>
      </c>
      <c r="C60" s="119">
        <f t="shared" si="1"/>
        <v>33.88448425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IFERROR(__xludf.DUMMYFUNCTION("""COMPUTED_VALUE"""),"titounio")</f>
        <v>titounio</v>
      </c>
      <c r="B61" s="121">
        <v>60.0</v>
      </c>
      <c r="C61" s="119">
        <f t="shared" si="1"/>
        <v>25.30680586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 t="str">
        <f>IFERROR(__xludf.DUMMYFUNCTION("""COMPUTED_VALUE"""),"XFLOXANXGEX")</f>
        <v>XFLOXANXGEX</v>
      </c>
      <c r="B62" s="118">
        <v>61.0</v>
      </c>
      <c r="C62" s="119">
        <f t="shared" si="1"/>
        <v>16.80163045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 t="str">
        <f>IFERROR(__xludf.DUMMYFUNCTION("""COMPUTED_VALUE"""),"SINGE7")</f>
        <v>SINGE7</v>
      </c>
      <c r="B63" s="121">
        <v>62.0</v>
      </c>
      <c r="C63" s="119">
        <f t="shared" si="1"/>
        <v>8.366734136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0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-8.300588758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-16.53695512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-24.71093408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-32.82427799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-40.87866153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-48.87568634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-56.81688521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-64.7037261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-72.53761576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-80.31990318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-88.05188274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-95.73479717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-103.3698404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-110.9581598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-118.5008593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-125.9990008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-133.4536068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-140.8656624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-148.2361166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-155.565885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-162.8558503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-170.106865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-177.3197517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-184.4953055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-191.6342944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-198.7374612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-205.8055243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-212.8391788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-219.8390974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-226.8059319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-233.7403133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-240.6428533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-247.5141449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-254.3547631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-261.1652659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-267.9461945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-274.6980746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-281.4214164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-288.1167156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-294.784454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-301.4250997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-308.0391079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-314.6269213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-321.1889705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-327.7256747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-334.2374417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-340.7246687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-347.1877425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-353.6270399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-360.0429279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-366.4357644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-372.8058983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-379.1536696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-385.4794101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-391.7834434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-398.0660854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-404.3276443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-410.5684209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-416.7887091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-422.9887958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-429.1689613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-435.3294795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-441.470618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-447.5926384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-453.6957965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-459.7803423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-465.8465204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-471.8945701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-477.9247254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-483.9372153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-489.932264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-495.910091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-501.8709111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-507.8149348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-513.7423679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-519.6534124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-525.5482661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-531.4271226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-537.2901719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-543.1376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-548.9695896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-554.7863194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-560.5879649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-566.3746981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-572.1466879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-577.9040998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-583.6470962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-589.3758367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-595.0904777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-600.7911727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-606.4780726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-612.1513254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-617.8110764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-623.4574685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-629.0906419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-634.7107344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drawing r:id="rId1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60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IMPORTRANGE(""https://docs.google.com/spreadsheets/d/1O-OKBMj7Auv6_FISuXSIdtr615v-AvD1kgMxLMuFf18/edit?gid=695545632#gid=695545632"",""Roller Coaster!A2:A161"")"),"Kevfurious")</f>
        <v>Kevfurious</v>
      </c>
      <c r="B2" s="118">
        <v>1.0</v>
      </c>
      <c r="C2" s="119">
        <f t="shared" ref="C2:C160" si="1">525*(1-(B2/($F$1+1)))*POWER((SQRT(($F$1+1)/B2)),1/2)</f>
        <v>1443.155662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IFERROR(__xludf.DUMMYFUNCTION("""COMPUTED_VALUE"""),"KamehamehAS")</f>
        <v>KamehamehAS</v>
      </c>
      <c r="B3" s="121">
        <v>2.0</v>
      </c>
      <c r="C3" s="119">
        <f t="shared" si="1"/>
        <v>1193.318682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IFERROR(__xludf.DUMMYFUNCTION("""COMPUTED_VALUE"""),".BARBAPAPA66")</f>
        <v>.BARBAPAPA66</v>
      </c>
      <c r="B4" s="118">
        <v>3.0</v>
      </c>
      <c r="C4" s="119">
        <f t="shared" si="1"/>
        <v>1060.009133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IFERROR(__xludf.DUMMYFUNCTION("""COMPUTED_VALUE"""),"Rod_John_VI")</f>
        <v>Rod_John_VI</v>
      </c>
      <c r="B5" s="121">
        <v>4.0</v>
      </c>
      <c r="C5" s="119">
        <f t="shared" si="1"/>
        <v>969.441897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IFERROR(__xludf.DUMMYFUNCTION("""COMPUTED_VALUE"""),"erniedog56x")</f>
        <v>erniedog56x</v>
      </c>
      <c r="B6" s="118">
        <v>5.0</v>
      </c>
      <c r="C6" s="119">
        <f t="shared" si="1"/>
        <v>900.7566002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IFERROR(__xludf.DUMMYFUNCTION("""COMPUTED_VALUE"""),"NIKOGIGI86")</f>
        <v>NIKOGIGI86</v>
      </c>
      <c r="B7" s="121">
        <v>6.0</v>
      </c>
      <c r="C7" s="119">
        <f t="shared" si="1"/>
        <v>845.2531619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IFERROR(__xludf.DUMMYFUNCTION("""COMPUTED_VALUE"""),"COMBERS")</f>
        <v>COMBERS</v>
      </c>
      <c r="B8" s="118">
        <v>7.0</v>
      </c>
      <c r="C8" s="119">
        <f t="shared" si="1"/>
        <v>798.5115034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IFERROR(__xludf.DUMMYFUNCTION("""COMPUTED_VALUE"""),"Dr Linebourg")</f>
        <v>Dr Linebourg</v>
      </c>
      <c r="B9" s="121">
        <v>8.0</v>
      </c>
      <c r="C9" s="119">
        <f t="shared" si="1"/>
        <v>757.9931833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IFERROR(__xludf.DUMMYFUNCTION("""COMPUTED_VALUE"""),"TexasDolly")</f>
        <v>TexasDolly</v>
      </c>
      <c r="B10" s="118">
        <v>9.0</v>
      </c>
      <c r="C10" s="119">
        <f t="shared" si="1"/>
        <v>722.1121352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IFERROR(__xludf.DUMMYFUNCTION("""COMPUTED_VALUE"""),"Wallace")</f>
        <v>Wallace</v>
      </c>
      <c r="B11" s="121">
        <v>10.0</v>
      </c>
      <c r="C11" s="119">
        <f t="shared" si="1"/>
        <v>689.8141572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IFERROR(__xludf.DUMMYFUNCTION("""COMPUTED_VALUE"""),"vicmackey86")</f>
        <v>vicmackey86</v>
      </c>
      <c r="B12" s="118">
        <v>11.0</v>
      </c>
      <c r="C12" s="119">
        <f t="shared" si="1"/>
        <v>660.3645637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IFERROR(__xludf.DUMMYFUNCTION("""COMPUTED_VALUE"""),"UnPetitJaune")</f>
        <v>UnPetitJaune</v>
      </c>
      <c r="B13" s="121">
        <v>12.0</v>
      </c>
      <c r="C13" s="119">
        <f t="shared" si="1"/>
        <v>633.2317698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IFERROR(__xludf.DUMMYFUNCTION("""COMPUTED_VALUE"""),"Kiki Bazaar")</f>
        <v>Kiki Bazaar</v>
      </c>
      <c r="B14" s="118">
        <v>13.0</v>
      </c>
      <c r="C14" s="119">
        <f t="shared" si="1"/>
        <v>608.019246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IFERROR(__xludf.DUMMYFUNCTION("""COMPUTED_VALUE"""),"Vaillant 86")</f>
        <v>Vaillant 86</v>
      </c>
      <c r="B15" s="121">
        <v>14.0</v>
      </c>
      <c r="C15" s="119">
        <f t="shared" si="1"/>
        <v>584.4236417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IFERROR(__xludf.DUMMYFUNCTION("""COMPUTED_VALUE"""),"Sharky")</f>
        <v>Sharky</v>
      </c>
      <c r="B16" s="118">
        <v>15.0</v>
      </c>
      <c r="C16" s="119">
        <f t="shared" si="1"/>
        <v>562.2079002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IFERROR(__xludf.DUMMYFUNCTION("""COMPUTED_VALUE"""),"Agouty79")</f>
        <v>Agouty79</v>
      </c>
      <c r="B17" s="121">
        <v>16.0</v>
      </c>
      <c r="C17" s="119">
        <f t="shared" si="1"/>
        <v>541.1833732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IFERROR(__xludf.DUMMYFUNCTION("""COMPUTED_VALUE"""),"FridAKahlo")</f>
        <v>FridAKahlo</v>
      </c>
      <c r="B18" s="118">
        <v>17.0</v>
      </c>
      <c r="C18" s="119">
        <f t="shared" si="1"/>
        <v>521.1975593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IFERROR(__xludf.DUMMYFUNCTION("""COMPUTED_VALUE"""),"Immond")</f>
        <v>Immond</v>
      </c>
      <c r="B19" s="121">
        <v>18.0</v>
      </c>
      <c r="C19" s="119">
        <f t="shared" si="1"/>
        <v>502.125476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IFERROR(__xludf.DUMMYFUNCTION("""COMPUTED_VALUE"""),"kinchuck")</f>
        <v>kinchuck</v>
      </c>
      <c r="B20" s="118">
        <v>19.0</v>
      </c>
      <c r="C20" s="119">
        <f t="shared" si="1"/>
        <v>483.8634496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IFERROR(__xludf.DUMMYFUNCTION("""COMPUTED_VALUE"""),"alexinzaghi")</f>
        <v>alexinzaghi</v>
      </c>
      <c r="B21" s="121">
        <v>20.0</v>
      </c>
      <c r="C21" s="119">
        <f t="shared" si="1"/>
        <v>466.3245555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IFERROR(__xludf.DUMMYFUNCTION("""COMPUTED_VALUE"""),"cassius-86")</f>
        <v>cassius-86</v>
      </c>
      <c r="B22" s="118">
        <v>21.0</v>
      </c>
      <c r="C22" s="119">
        <f t="shared" si="1"/>
        <v>449.4352116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IFERROR(__xludf.DUMMYFUNCTION("""COMPUTED_VALUE"""),"Phil1308")</f>
        <v>Phil1308</v>
      </c>
      <c r="B23" s="121">
        <v>22.0</v>
      </c>
      <c r="C23" s="119">
        <f t="shared" si="1"/>
        <v>433.1325916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IFERROR(__xludf.DUMMYFUNCTION("""COMPUTED_VALUE"""),"JM-Chatte")</f>
        <v>JM-Chatte</v>
      </c>
      <c r="B24" s="118">
        <v>23.0</v>
      </c>
      <c r="C24" s="119">
        <f t="shared" si="1"/>
        <v>417.3626342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IFERROR(__xludf.DUMMYFUNCTION("""COMPUTED_VALUE"""),"Redblood92")</f>
        <v>Redblood92</v>
      </c>
      <c r="B25" s="121">
        <v>24.0</v>
      </c>
      <c r="C25" s="119">
        <f t="shared" si="1"/>
        <v>402.0784905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IFERROR(__xludf.DUMMYFUNCTION("""COMPUTED_VALUE"""),"Nanny on pe")</f>
        <v>Nanny on pe</v>
      </c>
      <c r="B26" s="118">
        <v>25.0</v>
      </c>
      <c r="C26" s="119">
        <f t="shared" si="1"/>
        <v>387.2392994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IFERROR(__xludf.DUMMYFUNCTION("""COMPUTED_VALUE"""),"Baloo-R")</f>
        <v>Baloo-R</v>
      </c>
      <c r="B27" s="121">
        <v>26.0</v>
      </c>
      <c r="C27" s="119">
        <f t="shared" si="1"/>
        <v>372.8092115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IFERROR(__xludf.DUMMYFUNCTION("""COMPUTED_VALUE"""),"8kinder6")</f>
        <v>8kinder6</v>
      </c>
      <c r="B28" s="118">
        <v>27.0</v>
      </c>
      <c r="C28" s="119">
        <f t="shared" si="1"/>
        <v>358.756603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IFERROR(__xludf.DUMMYFUNCTION("""COMPUTED_VALUE"""),"jejehehe")</f>
        <v>jejehehe</v>
      </c>
      <c r="B29" s="121">
        <v>28.0</v>
      </c>
      <c r="C29" s="119">
        <f t="shared" si="1"/>
        <v>345.0534382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IFERROR(__xludf.DUMMYFUNCTION("""COMPUTED_VALUE"""),"Blochedu86")</f>
        <v>Blochedu86</v>
      </c>
      <c r="B30" s="118">
        <v>29.0</v>
      </c>
      <c r="C30" s="119">
        <f t="shared" si="1"/>
        <v>331.6747466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IFERROR(__xludf.DUMMYFUNCTION("""COMPUTED_VALUE"""),"gregmoore")</f>
        <v>gregmoore</v>
      </c>
      <c r="B31" s="121">
        <v>30.0</v>
      </c>
      <c r="C31" s="119">
        <f t="shared" si="1"/>
        <v>318.5981923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IFERROR(__xludf.DUMMYFUNCTION("""COMPUTED_VALUE"""),"Xenocq79")</f>
        <v>Xenocq79</v>
      </c>
      <c r="B32" s="118">
        <v>31.0</v>
      </c>
      <c r="C32" s="119">
        <f t="shared" si="1"/>
        <v>305.803716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IFERROR(__xludf.DUMMYFUNCTION("""COMPUTED_VALUE"""),"PSGJM")</f>
        <v>PSGJM</v>
      </c>
      <c r="B33" s="121">
        <v>32.0</v>
      </c>
      <c r="C33" s="119">
        <f t="shared" si="1"/>
        <v>293.2732355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IFERROR(__xludf.DUMMYFUNCTION("""COMPUTED_VALUE"""),"Williamax86")</f>
        <v>Williamax86</v>
      </c>
      <c r="B34" s="118">
        <v>33.0</v>
      </c>
      <c r="C34" s="119">
        <f t="shared" si="1"/>
        <v>280.9903942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IFERROR(__xludf.DUMMYFUNCTION("""COMPUTED_VALUE"""),"fiodor86")</f>
        <v>fiodor86</v>
      </c>
      <c r="B35" s="121">
        <v>34.0</v>
      </c>
      <c r="C35" s="119">
        <f t="shared" si="1"/>
        <v>268.9403477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IFERROR(__xludf.DUMMYFUNCTION("""COMPUTED_VALUE"""),"rastamokett")</f>
        <v>rastamokett</v>
      </c>
      <c r="B36" s="118">
        <v>35.0</v>
      </c>
      <c r="C36" s="119">
        <f t="shared" si="1"/>
        <v>257.109583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IFERROR(__xludf.DUMMYFUNCTION("""COMPUTED_VALUE"""),"Chuckandier")</f>
        <v>Chuckandier</v>
      </c>
      <c r="B37" s="121">
        <v>36.0</v>
      </c>
      <c r="C37" s="119">
        <f t="shared" si="1"/>
        <v>245.4857632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IFERROR(__xludf.DUMMYFUNCTION("""COMPUTED_VALUE"""),"Mitch")</f>
        <v>Mitch</v>
      </c>
      <c r="B38" s="118">
        <v>37.0</v>
      </c>
      <c r="C38" s="119">
        <f t="shared" si="1"/>
        <v>234.0575948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IFERROR(__xludf.DUMMYFUNCTION("""COMPUTED_VALUE"""),"Kilua941")</f>
        <v>Kilua941</v>
      </c>
      <c r="B39" s="121">
        <v>38.0</v>
      </c>
      <c r="C39" s="119">
        <f t="shared" si="1"/>
        <v>222.8147125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IFERROR(__xludf.DUMMYFUNCTION("""COMPUTED_VALUE"""),"_VisMaVie_")</f>
        <v>_VisMaVie_</v>
      </c>
      <c r="B40" s="118">
        <v>39.0</v>
      </c>
      <c r="C40" s="119">
        <f t="shared" si="1"/>
        <v>211.7475803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IFERROR(__xludf.DUMMYFUNCTION("""COMPUTED_VALUE"""),"POMB1664")</f>
        <v>POMB1664</v>
      </c>
      <c r="B41" s="121">
        <v>40.0</v>
      </c>
      <c r="C41" s="119">
        <f t="shared" si="1"/>
        <v>200.8474046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IFERROR(__xludf.DUMMYFUNCTION("""COMPUTED_VALUE"""),"Pachavi")</f>
        <v>Pachavi</v>
      </c>
      <c r="B42" s="118">
        <v>41.0</v>
      </c>
      <c r="C42" s="119">
        <f t="shared" si="1"/>
        <v>190.1060589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IFERROR(__xludf.DUMMYFUNCTION("""COMPUTED_VALUE"""),"kiki86 x")</f>
        <v>kiki86 x</v>
      </c>
      <c r="B43" s="121">
        <v>42.0</v>
      </c>
      <c r="C43" s="119">
        <f t="shared" si="1"/>
        <v>179.5160177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IFERROR(__xludf.DUMMYFUNCTION("""COMPUTED_VALUE"""),"RicDeckard")</f>
        <v>RicDeckard</v>
      </c>
      <c r="B44" s="118">
        <v>43.0</v>
      </c>
      <c r="C44" s="119">
        <f t="shared" si="1"/>
        <v>169.0702981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IFERROR(__xludf.DUMMYFUNCTION("""COMPUTED_VALUE"""),"sonic86")</f>
        <v>sonic86</v>
      </c>
      <c r="B45" s="121">
        <v>44.0</v>
      </c>
      <c r="C45" s="119">
        <f t="shared" si="1"/>
        <v>158.7624087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IFERROR(__xludf.DUMMYFUNCTION("""COMPUTED_VALUE"""),"A_iniesta")</f>
        <v>A_iniesta</v>
      </c>
      <c r="B46" s="118">
        <v>45.0</v>
      </c>
      <c r="C46" s="119">
        <f t="shared" si="1"/>
        <v>148.5863045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IFERROR(__xludf.DUMMYFUNCTION("""COMPUTED_VALUE"""),"Patgaret")</f>
        <v>Patgaret</v>
      </c>
      <c r="B47" s="121">
        <v>46.0</v>
      </c>
      <c r="C47" s="119">
        <f t="shared" si="1"/>
        <v>138.5363459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IFERROR(__xludf.DUMMYFUNCTION("""COMPUTED_VALUE"""),"Foldzilla")</f>
        <v>Foldzilla</v>
      </c>
      <c r="B48" s="118">
        <v>47.0</v>
      </c>
      <c r="C48" s="119">
        <f t="shared" si="1"/>
        <v>128.6072638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IFERROR(__xludf.DUMMYFUNCTION("""COMPUTED_VALUE"""),"Dirty Bazaar")</f>
        <v>Dirty Bazaar</v>
      </c>
      <c r="B49" s="121">
        <v>48.0</v>
      </c>
      <c r="C49" s="119">
        <f t="shared" si="1"/>
        <v>118.7941269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 t="str">
        <f>IFERROR(__xludf.DUMMYFUNCTION("""COMPUTED_VALUE"""),"kkaicharlie")</f>
        <v>kkaicharlie</v>
      </c>
      <c r="B50" s="118">
        <v>49.0</v>
      </c>
      <c r="C50" s="119">
        <f t="shared" si="1"/>
        <v>109.0923138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 t="str">
        <f>IFERROR(__xludf.DUMMYFUNCTION("""COMPUTED_VALUE"""),"_RDpik_")</f>
        <v>_RDpik_</v>
      </c>
      <c r="B51" s="121">
        <v>50.0</v>
      </c>
      <c r="C51" s="119">
        <f t="shared" si="1"/>
        <v>99.49748683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 t="str">
        <f>IFERROR(__xludf.DUMMYFUNCTION("""COMPUTED_VALUE"""),"_Sale-Bet_")</f>
        <v>_Sale-Bet_</v>
      </c>
      <c r="B52" s="118">
        <v>51.0</v>
      </c>
      <c r="C52" s="119">
        <f t="shared" si="1"/>
        <v>90.00556928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 t="str">
        <f>IFERROR(__xludf.DUMMYFUNCTION("""COMPUTED_VALUE"""),"titounio")</f>
        <v>titounio</v>
      </c>
      <c r="B53" s="121">
        <v>52.0</v>
      </c>
      <c r="C53" s="119">
        <f t="shared" si="1"/>
        <v>80.61272473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 t="str">
        <f>IFERROR(__xludf.DUMMYFUNCTION("""COMPUTED_VALUE"""),"TontonZgueg")</f>
        <v>TontonZgueg</v>
      </c>
      <c r="B54" s="118">
        <v>53.0</v>
      </c>
      <c r="C54" s="119">
        <f t="shared" si="1"/>
        <v>71.3153383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 t="str">
        <f>IFERROR(__xludf.DUMMYFUNCTION("""COMPUTED_VALUE"""),"Gus enScene")</f>
        <v>Gus enScene</v>
      </c>
      <c r="B55" s="121">
        <v>54.0</v>
      </c>
      <c r="C55" s="119">
        <f t="shared" si="1"/>
        <v>62.10999971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 t="str">
        <f>IFERROR(__xludf.DUMMYFUNCTION("""COMPUTED_VALUE"""),"cataleya86")</f>
        <v>cataleya86</v>
      </c>
      <c r="B56" s="118">
        <v>55.0</v>
      </c>
      <c r="C56" s="119">
        <f t="shared" si="1"/>
        <v>52.99348796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 t="str">
        <f>IFERROR(__xludf.DUMMYFUNCTION("""COMPUTED_VALUE"""),"Mako Lemore")</f>
        <v>Mako Lemore</v>
      </c>
      <c r="B57" s="121">
        <v>56.0</v>
      </c>
      <c r="C57" s="119">
        <f t="shared" si="1"/>
        <v>43.96275746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 t="str">
        <f>IFERROR(__xludf.DUMMYFUNCTION("""COMPUTED_VALUE"""),"Fishtipanda")</f>
        <v>Fishtipanda</v>
      </c>
      <c r="B58" s="118">
        <v>57.0</v>
      </c>
      <c r="C58" s="119">
        <f t="shared" si="1"/>
        <v>35.01492533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 t="str">
        <f>IFERROR(__xludf.DUMMYFUNCTION("""COMPUTED_VALUE"""),"SINGE7")</f>
        <v>SINGE7</v>
      </c>
      <c r="B59" s="121">
        <v>58.0</v>
      </c>
      <c r="C59" s="119">
        <f t="shared" si="1"/>
        <v>26.14725988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 t="str">
        <f>IFERROR(__xludf.DUMMYFUNCTION("""COMPUTED_VALUE"""),"Pitt86700")</f>
        <v>Pitt86700</v>
      </c>
      <c r="B60" s="118">
        <v>59.0</v>
      </c>
      <c r="C60" s="119">
        <f t="shared" si="1"/>
        <v>17.35717011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 t="str">
        <f>IFERROR(__xludf.DUMMYFUNCTION("""COMPUTED_VALUE"""),"shokooo")</f>
        <v>shokooo</v>
      </c>
      <c r="B61" s="121">
        <v>60.0</v>
      </c>
      <c r="C61" s="119">
        <f t="shared" si="1"/>
        <v>8.642196058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>
        <f t="shared" si="1"/>
        <v>0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>
        <f t="shared" si="1"/>
        <v>-8.571641617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-17.07484561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-25.51162887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-33.88391466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-42.19353842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-50.44225309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-58.63173408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-66.76358385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-74.83933616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-82.86046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-90.82836326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-98.74439611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-106.6098542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-114.4259817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-122.1939737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-129.9149793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-137.5901037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-145.2204103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-152.8069233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-160.3506291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-167.8524786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-175.3133889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-182.7342443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-190.115899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-197.4591772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-204.7648756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-212.0337641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-219.2665871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-226.4640645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-233.6268932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-240.7557477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-247.8512813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-254.9141267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-261.9448973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-268.9441879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-275.912575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-282.8506182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-289.7588605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-296.6378291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-303.4880359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-310.3099783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-317.1041395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-323.8709893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-330.6109845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-337.3245694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-344.0121761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-350.6742253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-357.3111264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-363.9232782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-370.5110688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-377.0748766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-383.6150702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-390.1320088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-396.6260427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-403.0975136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-409.5467545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-415.9740906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-422.379839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-428.7643094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-435.127804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-441.470618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-447.7930397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-454.0953507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-460.3778261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-466.640735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-472.8843403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-479.1088989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-485.3146622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-491.501876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-497.6707808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-503.8216119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-509.9545996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-516.0699693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-522.1679415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-528.2487322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-534.3125532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-540.3596114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-546.39011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-552.4042478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-558.4022197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-564.3842166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-570.3504259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-576.301031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-582.2362119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-588.1561451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-594.0610038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-599.9509577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-605.8261735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-611.6868146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-617.5330415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-623.3650117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-629.1828797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-634.9867973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-640.7769135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-646.5533747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-652.3163245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-658.0659042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-663.8022525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drawing r:id="rId1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48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IMPORTRANGE(""https://docs.google.com/spreadsheets/d/1AutAPbGrRWeim-0Mv1g6x_YIw-RmxTDZiCIkdZoDNKU/edit?gid=695545632#gid=695545632"",""Roller Coaster!A2:A161"")"),"COMBERS")</f>
        <v>COMBERS</v>
      </c>
      <c r="B2" s="118">
        <v>1.0</v>
      </c>
      <c r="C2" s="119">
        <f t="shared" ref="C2:C160" si="1">525*(1-(B2/($F$1+1)))*POWER((SQRT(($F$1+1)/B2)),1/2)</f>
        <v>1360.672103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IFERROR(__xludf.DUMMYFUNCTION("""COMPUTED_VALUE"""),"ElDail")</f>
        <v>ElDail</v>
      </c>
      <c r="B3" s="121">
        <v>2.0</v>
      </c>
      <c r="C3" s="119">
        <f t="shared" si="1"/>
        <v>1120.347121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IFERROR(__xludf.DUMMYFUNCTION("""COMPUTED_VALUE"""),"Legabodu86")</f>
        <v>Legabodu86</v>
      </c>
      <c r="B4" s="118">
        <v>3.0</v>
      </c>
      <c r="C4" s="119">
        <f t="shared" si="1"/>
        <v>990.808586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IFERROR(__xludf.DUMMYFUNCTION("""COMPUTED_VALUE"""),"Redblood92")</f>
        <v>Redblood92</v>
      </c>
      <c r="B5" s="121">
        <v>4.0</v>
      </c>
      <c r="C5" s="119">
        <f t="shared" si="1"/>
        <v>902.0066915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IFERROR(__xludf.DUMMYFUNCTION("""COMPUTED_VALUE"""),"shokooo")</f>
        <v>shokooo</v>
      </c>
      <c r="B6" s="118">
        <v>5.0</v>
      </c>
      <c r="C6" s="119">
        <f t="shared" si="1"/>
        <v>834.1082539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IFERROR(__xludf.DUMMYFUNCTION("""COMPUTED_VALUE"""),"SINGE7")</f>
        <v>SINGE7</v>
      </c>
      <c r="B7" s="121">
        <v>6.0</v>
      </c>
      <c r="C7" s="119">
        <f t="shared" si="1"/>
        <v>778.8303846</v>
      </c>
      <c r="G7" s="116"/>
      <c r="H7" s="103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IFERROR(__xludf.DUMMYFUNCTION("""COMPUTED_VALUE"""),"BRUNOWINNER")</f>
        <v>BRUNOWINNER</v>
      </c>
      <c r="B8" s="118">
        <v>7.0</v>
      </c>
      <c r="C8" s="119">
        <f t="shared" si="1"/>
        <v>731.9594528</v>
      </c>
      <c r="G8" s="116"/>
      <c r="H8" s="103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IFERROR(__xludf.DUMMYFUNCTION("""COMPUTED_VALUE"""),"Nanny on pe")</f>
        <v>Nanny on pe</v>
      </c>
      <c r="B9" s="121">
        <v>8.0</v>
      </c>
      <c r="C9" s="119">
        <f t="shared" si="1"/>
        <v>691.0724873</v>
      </c>
      <c r="G9" s="116"/>
      <c r="H9" s="103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IFERROR(__xludf.DUMMYFUNCTION("""COMPUTED_VALUE"""),"Chuckandier")</f>
        <v>Chuckandier</v>
      </c>
      <c r="B10" s="118">
        <v>9.0</v>
      </c>
      <c r="C10" s="119">
        <f t="shared" si="1"/>
        <v>654.6536707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IFERROR(__xludf.DUMMYFUNCTION("""COMPUTED_VALUE"""),"M2TH___off")</f>
        <v>M2TH___off</v>
      </c>
      <c r="B11" s="121">
        <v>10.0</v>
      </c>
      <c r="C11" s="119">
        <f t="shared" si="1"/>
        <v>621.6942497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IFERROR(__xludf.DUMMYFUNCTION("""COMPUTED_VALUE"""),"kinchuck")</f>
        <v>kinchuck</v>
      </c>
      <c r="B12" s="118">
        <v>11.0</v>
      </c>
      <c r="C12" s="119">
        <f t="shared" si="1"/>
        <v>591.4903569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IFERROR(__xludf.DUMMYFUNCTION("""COMPUTED_VALUE"""),"_Sale-Bet_")</f>
        <v>_Sale-Bet_</v>
      </c>
      <c r="B13" s="121">
        <v>12.0</v>
      </c>
      <c r="C13" s="119">
        <f t="shared" si="1"/>
        <v>563.5320955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IFERROR(__xludf.DUMMYFUNCTION("""COMPUTED_VALUE"""),"Titouille")</f>
        <v>Titouille</v>
      </c>
      <c r="B14" s="118">
        <v>13.0</v>
      </c>
      <c r="C14" s="119">
        <f t="shared" si="1"/>
        <v>537.438663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IFERROR(__xludf.DUMMYFUNCTION("""COMPUTED_VALUE"""),"Mako Lemore")</f>
        <v>Mako Lemore</v>
      </c>
      <c r="B15" s="121">
        <v>14.0</v>
      </c>
      <c r="C15" s="119">
        <f t="shared" si="1"/>
        <v>512.9184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IFERROR(__xludf.DUMMYFUNCTION("""COMPUTED_VALUE"""),"_VisMaVie_")</f>
        <v>_VisMaVie_</v>
      </c>
      <c r="B16" s="118">
        <v>15.0</v>
      </c>
      <c r="C16" s="119">
        <f t="shared" si="1"/>
        <v>489.7431223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IFERROR(__xludf.DUMMYFUNCTION("""COMPUTED_VALUE"""),"KamehamehAS")</f>
        <v>KamehamehAS</v>
      </c>
      <c r="B17" s="121">
        <v>16.0</v>
      </c>
      <c r="C17" s="119">
        <f t="shared" si="1"/>
        <v>467.7310353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IFERROR(__xludf.DUMMYFUNCTION("""COMPUTED_VALUE"""),"christ86000")</f>
        <v>christ86000</v>
      </c>
      <c r="B18" s="118">
        <v>17.0</v>
      </c>
      <c r="C18" s="119">
        <f t="shared" si="1"/>
        <v>446.7350126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IFERROR(__xludf.DUMMYFUNCTION("""COMPUTED_VALUE"""),"Baloo-R")</f>
        <v>Baloo-R</v>
      </c>
      <c r="B19" s="121">
        <v>18.0</v>
      </c>
      <c r="C19" s="119">
        <f t="shared" si="1"/>
        <v>426.6343418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IFERROR(__xludf.DUMMYFUNCTION("""COMPUTED_VALUE"""),"Agouty79")</f>
        <v>Agouty79</v>
      </c>
      <c r="B20" s="118">
        <v>19.0</v>
      </c>
      <c r="C20" s="119">
        <f t="shared" si="1"/>
        <v>407.3287813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IFERROR(__xludf.DUMMYFUNCTION("""COMPUTED_VALUE"""),"sonic86")</f>
        <v>sonic86</v>
      </c>
      <c r="B21" s="121">
        <v>20.0</v>
      </c>
      <c r="C21" s="119">
        <f t="shared" si="1"/>
        <v>388.7341926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IFERROR(__xludf.DUMMYFUNCTION("""COMPUTED_VALUE"""),"Vaillant 86")</f>
        <v>Vaillant 86</v>
      </c>
      <c r="B22" s="118">
        <v>21.0</v>
      </c>
      <c r="C22" s="119">
        <f t="shared" si="1"/>
        <v>370.7792751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IFERROR(__xludf.DUMMYFUNCTION("""COMPUTED_VALUE"""),"TexasDolly")</f>
        <v>TexasDolly</v>
      </c>
      <c r="B23" s="121">
        <v>22.0</v>
      </c>
      <c r="C23" s="119">
        <f t="shared" si="1"/>
        <v>353.4030858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IFERROR(__xludf.DUMMYFUNCTION("""COMPUTED_VALUE"""),"HIPPO777")</f>
        <v>HIPPO777</v>
      </c>
      <c r="B24" s="118">
        <v>23.0</v>
      </c>
      <c r="C24" s="119">
        <f t="shared" si="1"/>
        <v>336.5531288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IFERROR(__xludf.DUMMYFUNCTION("""COMPUTED_VALUE"""),"Le MARVEL")</f>
        <v>Le MARVEL</v>
      </c>
      <c r="B25" s="121">
        <v>24.0</v>
      </c>
      <c r="C25" s="119">
        <f t="shared" si="1"/>
        <v>320.1838642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IFERROR(__xludf.DUMMYFUNCTION("""COMPUTED_VALUE"""),"Dirty Bazaar")</f>
        <v>Dirty Bazaar</v>
      </c>
      <c r="B26" s="118">
        <v>25.0</v>
      </c>
      <c r="C26" s="119">
        <f t="shared" si="1"/>
        <v>304.2555317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IFERROR(__xludf.DUMMYFUNCTION("""COMPUTED_VALUE"""),"Adrinhooo")</f>
        <v>Adrinhooo</v>
      </c>
      <c r="B27" s="121">
        <v>26.0</v>
      </c>
      <c r="C27" s="119">
        <f t="shared" si="1"/>
        <v>288.7332122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IFERROR(__xludf.DUMMYFUNCTION("""COMPUTED_VALUE"""),"Kiki Bazaar")</f>
        <v>Kiki Bazaar</v>
      </c>
      <c r="B28" s="118">
        <v>27.0</v>
      </c>
      <c r="C28" s="119">
        <f t="shared" si="1"/>
        <v>273.5860714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IFERROR(__xludf.DUMMYFUNCTION("""COMPUTED_VALUE"""),"S.coco")</f>
        <v>S.coco</v>
      </c>
      <c r="B29" s="121">
        <v>28.0</v>
      </c>
      <c r="C29" s="119">
        <f t="shared" si="1"/>
        <v>258.7867463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IFERROR(__xludf.DUMMYFUNCTION("""COMPUTED_VALUE"""),"elvasco")</f>
        <v>elvasco</v>
      </c>
      <c r="B30" s="118">
        <v>29.0</v>
      </c>
      <c r="C30" s="119">
        <f t="shared" si="1"/>
        <v>244.3108415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IFERROR(__xludf.DUMMYFUNCTION("""COMPUTED_VALUE"""),"jejehehe")</f>
        <v>jejehehe</v>
      </c>
      <c r="B31" s="121">
        <v>30.0</v>
      </c>
      <c r="C31" s="119">
        <f t="shared" si="1"/>
        <v>230.1365142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IFERROR(__xludf.DUMMYFUNCTION("""COMPUTED_VALUE"""),"Jennyyy8")</f>
        <v>Jennyyy8</v>
      </c>
      <c r="B32" s="118">
        <v>31.0</v>
      </c>
      <c r="C32" s="119">
        <f t="shared" si="1"/>
        <v>216.2441289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IFERROR(__xludf.DUMMYFUNCTION("""COMPUTED_VALUE"""),"Immond")</f>
        <v>Immond</v>
      </c>
      <c r="B33" s="121">
        <v>32.0</v>
      </c>
      <c r="C33" s="119">
        <f t="shared" si="1"/>
        <v>202.6159687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IFERROR(__xludf.DUMMYFUNCTION("""COMPUTED_VALUE"""),"SCOTT16")</f>
        <v>SCOTT16</v>
      </c>
      <c r="B34" s="118">
        <v>33.0</v>
      </c>
      <c r="C34" s="119">
        <f t="shared" si="1"/>
        <v>189.235992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IFERROR(__xludf.DUMMYFUNCTION("""COMPUTED_VALUE"""),"Patgaret")</f>
        <v>Patgaret</v>
      </c>
      <c r="B35" s="121">
        <v>34.0</v>
      </c>
      <c r="C35" s="119">
        <f t="shared" si="1"/>
        <v>176.0896269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IFERROR(__xludf.DUMMYFUNCTION("""COMPUTED_VALUE"""),"_RDpik_")</f>
        <v>_RDpik_</v>
      </c>
      <c r="B36" s="118">
        <v>35.0</v>
      </c>
      <c r="C36" s="119">
        <f t="shared" si="1"/>
        <v>163.1635959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IFERROR(__xludf.DUMMYFUNCTION("""COMPUTED_VALUE"""),"UnPetitJaune")</f>
        <v>UnPetitJaune</v>
      </c>
      <c r="B37" s="121">
        <v>36.0</v>
      </c>
      <c r="C37" s="119">
        <f t="shared" si="1"/>
        <v>150.4457662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IFERROR(__xludf.DUMMYFUNCTION("""COMPUTED_VALUE"""),"_Macash_")</f>
        <v>_Macash_</v>
      </c>
      <c r="B38" s="118">
        <v>37.0</v>
      </c>
      <c r="C38" s="119">
        <f t="shared" si="1"/>
        <v>137.9250209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IFERROR(__xludf.DUMMYFUNCTION("""COMPUTED_VALUE"""),"Phil1308")</f>
        <v>Phil1308</v>
      </c>
      <c r="B39" s="121">
        <v>38.0</v>
      </c>
      <c r="C39" s="119">
        <f t="shared" si="1"/>
        <v>125.5911478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IFERROR(__xludf.DUMMYFUNCTION("""COMPUTED_VALUE"""),"rastamokett")</f>
        <v>rastamokett</v>
      </c>
      <c r="B40" s="118">
        <v>39.0</v>
      </c>
      <c r="C40" s="119">
        <f t="shared" si="1"/>
        <v>113.434743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IFERROR(__xludf.DUMMYFUNCTION("""COMPUTED_VALUE"""),"Rod_John_VI")</f>
        <v>Rod_John_VI</v>
      </c>
      <c r="B41" s="121">
        <v>40.0</v>
      </c>
      <c r="C41" s="119">
        <f t="shared" si="1"/>
        <v>101.4471276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IFERROR(__xludf.DUMMYFUNCTION("""COMPUTED_VALUE"""),"Kevfurious")</f>
        <v>Kevfurious</v>
      </c>
      <c r="B42" s="118">
        <v>41.0</v>
      </c>
      <c r="C42" s="119">
        <f t="shared" si="1"/>
        <v>89.62027376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IFERROR(__xludf.DUMMYFUNCTION("""COMPUTED_VALUE"""),"pablo")</f>
        <v>pablo</v>
      </c>
      <c r="B43" s="121">
        <v>42.0</v>
      </c>
      <c r="C43" s="119">
        <f t="shared" si="1"/>
        <v>77.94674082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IFERROR(__xludf.DUMMYFUNCTION("""COMPUTED_VALUE"""),"XFLOXANXGEX")</f>
        <v>XFLOXANXGEX</v>
      </c>
      <c r="B44" s="118">
        <v>43.0</v>
      </c>
      <c r="C44" s="119">
        <f t="shared" si="1"/>
        <v>66.41961897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IFERROR(__xludf.DUMMYFUNCTION("""COMPUTED_VALUE"""),"Mitch")</f>
        <v>Mitch</v>
      </c>
      <c r="B45" s="121">
        <v>44.0</v>
      </c>
      <c r="C45" s="119">
        <f t="shared" si="1"/>
        <v>55.03247926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IFERROR(__xludf.DUMMYFUNCTION("""COMPUTED_VALUE"""),"erniedog56x")</f>
        <v>erniedog56x</v>
      </c>
      <c r="B46" s="118">
        <v>45.0</v>
      </c>
      <c r="C46" s="119">
        <f t="shared" si="1"/>
        <v>43.77932954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IFERROR(__xludf.DUMMYFUNCTION("""COMPUTED_VALUE"""),"Fishtipanda")</f>
        <v>Fishtipanda</v>
      </c>
      <c r="B47" s="121">
        <v>46.0</v>
      </c>
      <c r="C47" s="119">
        <f t="shared" si="1"/>
        <v>32.65457533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IFERROR(__xludf.DUMMYFUNCTION("""COMPUTED_VALUE"""),".BARBAPAPA66")</f>
        <v>.BARBAPAPA66</v>
      </c>
      <c r="B48" s="118">
        <v>47.0</v>
      </c>
      <c r="C48" s="119">
        <f t="shared" si="1"/>
        <v>21.65298498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IFERROR(__xludf.DUMMYFUNCTION("""COMPUTED_VALUE"""),"cataleya86")</f>
        <v>cataleya86</v>
      </c>
      <c r="B49" s="121">
        <v>48.0</v>
      </c>
      <c r="C49" s="119">
        <f t="shared" si="1"/>
        <v>10.76965854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/>
      <c r="B50" s="118">
        <v>49.0</v>
      </c>
      <c r="C50" s="119">
        <f t="shared" si="1"/>
        <v>0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/>
      <c r="B51" s="121">
        <v>50.0</v>
      </c>
      <c r="C51" s="119">
        <f t="shared" si="1"/>
        <v>-10.66030775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/>
      <c r="B52" s="118">
        <v>51.0</v>
      </c>
      <c r="C52" s="119">
        <f t="shared" si="1"/>
        <v>-21.21532529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/>
      <c r="B53" s="121">
        <v>52.0</v>
      </c>
      <c r="C53" s="119">
        <f t="shared" si="1"/>
        <v>-31.66887692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/>
      <c r="B54" s="118">
        <v>53.0</v>
      </c>
      <c r="C54" s="119">
        <f t="shared" si="1"/>
        <v>-42.02456893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/>
      <c r="B55" s="121">
        <v>54.0</v>
      </c>
      <c r="C55" s="119">
        <f t="shared" si="1"/>
        <v>-52.28580607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/>
      <c r="B56" s="118">
        <v>55.0</v>
      </c>
      <c r="C56" s="119">
        <f t="shared" si="1"/>
        <v>-62.45580658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/>
      <c r="B57" s="121">
        <v>56.0</v>
      </c>
      <c r="C57" s="119">
        <f t="shared" si="1"/>
        <v>-72.53761576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/>
      <c r="B58" s="118">
        <v>57.0</v>
      </c>
      <c r="C58" s="119">
        <f t="shared" si="1"/>
        <v>-82.53411836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/>
      <c r="B59" s="121">
        <v>58.0</v>
      </c>
      <c r="C59" s="119">
        <f t="shared" si="1"/>
        <v>-92.44804987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/>
      <c r="B60" s="118">
        <v>59.0</v>
      </c>
      <c r="C60" s="119">
        <f t="shared" si="1"/>
        <v>-102.2820068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/>
      <c r="B61" s="121">
        <v>60.0</v>
      </c>
      <c r="C61" s="119">
        <f t="shared" si="1"/>
        <v>-112.0384562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>
        <f t="shared" si="1"/>
        <v>-121.7197441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>
        <f t="shared" si="1"/>
        <v>-131.3281037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-140.8656624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-150.3344486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-159.7363979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-169.073359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-178.3470983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-187.5593056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-196.711598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-205.8055243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-214.8425691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-223.8241559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-232.7516509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-241.6263659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-250.4495614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-259.2224491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-267.9461945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-276.6219195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-285.2507042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-293.8335895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-302.3715784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-310.8656386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-319.3167036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-327.7256747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-336.0934221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-344.4207869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-352.7085819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-360.9575934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-369.1685817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-377.342283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-385.4794101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-393.5806532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-401.6466812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-409.6781425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-417.675666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-425.6398614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-433.5713205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-441.470618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-449.3383116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-457.1749431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-464.981039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-472.757111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-480.5036567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-488.2211598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-495.910091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-503.5709084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-511.2040579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-518.8099733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-526.3890777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-533.9417826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-541.4684896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-548.9695896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-556.445464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-563.8964847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-571.3230143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-578.7254067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-586.1040072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-593.4591528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-600.7911727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-608.1003881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-615.3871129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-622.6516536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-629.89431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-637.1153747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-644.315134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-651.4938678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-658.6518498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-665.7893475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-672.906623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-680.0039324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-687.0815265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-694.1396508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-701.1785455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-708.1984461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-715.1995829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-722.1821817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-729.1464635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-736.0926452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-743.020939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-749.9315531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-756.8246916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-763.7005543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-770.5593377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-777.401234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-784.2264319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-791.0351167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-797.8274699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-804.6036699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-811.3638917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-818.1083069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-824.8370842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-831.5503891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-838.2483842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-844.9312293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-851.599081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-858.2520935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-864.8904182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-871.5142038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-878.1235965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drawing r:id="rId1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>
        <f>MATCH("",A2:A161,-1)</f>
        <v>48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IMPORTRANGE(""https://docs.google.com/spreadsheets/d/1T7cDrvpjEO85V8NcFTDrnG7E3p-OwdvDOwMDPrArPeg/edit?gid=695545632#gid=695545632"",""Roller Coaster!A2:A161"")"),"Sharky")</f>
        <v>Sharky</v>
      </c>
      <c r="B2" s="118">
        <v>1.0</v>
      </c>
      <c r="C2" s="119">
        <f t="shared" ref="C2:C160" si="1">525*(1-(B2/($F$1+1)))*POWER((SQRT(($F$1+1)/B2)),1/2)</f>
        <v>1360.672103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 t="str">
        <f>IFERROR(__xludf.DUMMYFUNCTION("""COMPUTED_VALUE"""),"elvasco")</f>
        <v>elvasco</v>
      </c>
      <c r="B3" s="121">
        <v>2.0</v>
      </c>
      <c r="C3" s="119">
        <f t="shared" si="1"/>
        <v>1120.347121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 t="str">
        <f>IFERROR(__xludf.DUMMYFUNCTION("""COMPUTED_VALUE"""),"8kinder6")</f>
        <v>8kinder6</v>
      </c>
      <c r="B4" s="118">
        <v>3.0</v>
      </c>
      <c r="C4" s="119">
        <f t="shared" si="1"/>
        <v>990.808586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 t="str">
        <f>IFERROR(__xludf.DUMMYFUNCTION("""COMPUTED_VALUE"""),"ifig")</f>
        <v>ifig</v>
      </c>
      <c r="B5" s="121">
        <v>4.0</v>
      </c>
      <c r="C5" s="119">
        <f t="shared" si="1"/>
        <v>902.0066915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 t="str">
        <f>IFERROR(__xludf.DUMMYFUNCTION("""COMPUTED_VALUE"""),".BARBAPAPA66")</f>
        <v>.BARBAPAPA66</v>
      </c>
      <c r="B6" s="118">
        <v>5.0</v>
      </c>
      <c r="C6" s="119">
        <f t="shared" si="1"/>
        <v>834.1082539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 t="str">
        <f>IFERROR(__xludf.DUMMYFUNCTION("""COMPUTED_VALUE"""),"Dirty Bazaar")</f>
        <v>Dirty Bazaar</v>
      </c>
      <c r="B7" s="121">
        <v>6.0</v>
      </c>
      <c r="C7" s="119">
        <f t="shared" si="1"/>
        <v>778.8303846</v>
      </c>
      <c r="G7" s="116"/>
      <c r="H7" s="103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 t="str">
        <f>IFERROR(__xludf.DUMMYFUNCTION("""COMPUTED_VALUE"""),"kinchuck")</f>
        <v>kinchuck</v>
      </c>
      <c r="B8" s="118">
        <v>7.0</v>
      </c>
      <c r="C8" s="119">
        <f t="shared" si="1"/>
        <v>731.9594528</v>
      </c>
      <c r="G8" s="116"/>
      <c r="H8" s="103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 t="str">
        <f>IFERROR(__xludf.DUMMYFUNCTION("""COMPUTED_VALUE"""),"BBH 75")</f>
        <v>BBH 75</v>
      </c>
      <c r="B9" s="121">
        <v>8.0</v>
      </c>
      <c r="C9" s="119">
        <f t="shared" si="1"/>
        <v>691.0724873</v>
      </c>
      <c r="G9" s="116"/>
      <c r="H9" s="103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 t="str">
        <f>IFERROR(__xludf.DUMMYFUNCTION("""COMPUTED_VALUE"""),"Gus enScene")</f>
        <v>Gus enScene</v>
      </c>
      <c r="B10" s="118">
        <v>9.0</v>
      </c>
      <c r="C10" s="119">
        <f t="shared" si="1"/>
        <v>654.6536707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 t="str">
        <f>IFERROR(__xludf.DUMMYFUNCTION("""COMPUTED_VALUE"""),"Kevfurious")</f>
        <v>Kevfurious</v>
      </c>
      <c r="B11" s="121">
        <v>10.0</v>
      </c>
      <c r="C11" s="119">
        <f t="shared" si="1"/>
        <v>621.6942497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 t="str">
        <f>IFERROR(__xludf.DUMMYFUNCTION("""COMPUTED_VALUE"""),"XFLOXANXGEX")</f>
        <v>XFLOXANXGEX</v>
      </c>
      <c r="B12" s="118">
        <v>11.0</v>
      </c>
      <c r="C12" s="119">
        <f t="shared" si="1"/>
        <v>591.4903569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 t="str">
        <f>IFERROR(__xludf.DUMMYFUNCTION("""COMPUTED_VALUE"""),"Legabodu86")</f>
        <v>Legabodu86</v>
      </c>
      <c r="B13" s="121">
        <v>12.0</v>
      </c>
      <c r="C13" s="119">
        <f t="shared" si="1"/>
        <v>563.5320955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 t="str">
        <f>IFERROR(__xludf.DUMMYFUNCTION("""COMPUTED_VALUE"""),"_RDpik_")</f>
        <v>_RDpik_</v>
      </c>
      <c r="B14" s="118">
        <v>13.0</v>
      </c>
      <c r="C14" s="119">
        <f t="shared" si="1"/>
        <v>537.438663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 t="str">
        <f>IFERROR(__xludf.DUMMYFUNCTION("""COMPUTED_VALUE"""),"M2TH___off")</f>
        <v>M2TH___off</v>
      </c>
      <c r="B15" s="121">
        <v>14.0</v>
      </c>
      <c r="C15" s="119">
        <f t="shared" si="1"/>
        <v>512.9184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 t="str">
        <f>IFERROR(__xludf.DUMMYFUNCTION("""COMPUTED_VALUE"""),"Redblood92")</f>
        <v>Redblood92</v>
      </c>
      <c r="B16" s="118">
        <v>15.0</v>
      </c>
      <c r="C16" s="119">
        <f t="shared" si="1"/>
        <v>489.7431223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 t="str">
        <f>IFERROR(__xludf.DUMMYFUNCTION("""COMPUTED_VALUE"""),"Mako Lemore")</f>
        <v>Mako Lemore</v>
      </c>
      <c r="B17" s="121">
        <v>16.0</v>
      </c>
      <c r="C17" s="119">
        <f t="shared" si="1"/>
        <v>467.7310353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 t="str">
        <f>IFERROR(__xludf.DUMMYFUNCTION("""COMPUTED_VALUE"""),"RicDeckard")</f>
        <v>RicDeckard</v>
      </c>
      <c r="B18" s="118">
        <v>17.0</v>
      </c>
      <c r="C18" s="119">
        <f t="shared" si="1"/>
        <v>446.7350126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 t="str">
        <f>IFERROR(__xludf.DUMMYFUNCTION("""COMPUTED_VALUE"""),"Phil1308")</f>
        <v>Phil1308</v>
      </c>
      <c r="B19" s="121">
        <v>18.0</v>
      </c>
      <c r="C19" s="119">
        <f t="shared" si="1"/>
        <v>426.6343418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 t="str">
        <f>IFERROR(__xludf.DUMMYFUNCTION("""COMPUTED_VALUE"""),"pablo")</f>
        <v>pablo</v>
      </c>
      <c r="B20" s="118">
        <v>19.0</v>
      </c>
      <c r="C20" s="119">
        <f t="shared" si="1"/>
        <v>407.3287813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 t="str">
        <f>IFERROR(__xludf.DUMMYFUNCTION("""COMPUTED_VALUE"""),"Piva")</f>
        <v>Piva</v>
      </c>
      <c r="B21" s="121">
        <v>20.0</v>
      </c>
      <c r="C21" s="119">
        <f t="shared" si="1"/>
        <v>388.7341926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 t="str">
        <f>IFERROR(__xludf.DUMMYFUNCTION("""COMPUTED_VALUE"""),"gregmoore")</f>
        <v>gregmoore</v>
      </c>
      <c r="B22" s="118">
        <v>21.0</v>
      </c>
      <c r="C22" s="119">
        <f t="shared" si="1"/>
        <v>370.7792751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 t="str">
        <f>IFERROR(__xludf.DUMMYFUNCTION("""COMPUTED_VALUE"""),"Nanny on pe")</f>
        <v>Nanny on pe</v>
      </c>
      <c r="B23" s="121">
        <v>22.0</v>
      </c>
      <c r="C23" s="119">
        <f t="shared" si="1"/>
        <v>353.4030858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 t="str">
        <f>IFERROR(__xludf.DUMMYFUNCTION("""COMPUTED_VALUE"""),"Kiki Bazaar")</f>
        <v>Kiki Bazaar</v>
      </c>
      <c r="B24" s="118">
        <v>23.0</v>
      </c>
      <c r="C24" s="119">
        <f t="shared" si="1"/>
        <v>336.5531288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 t="str">
        <f>IFERROR(__xludf.DUMMYFUNCTION("""COMPUTED_VALUE"""),"FridAKahlo")</f>
        <v>FridAKahlo</v>
      </c>
      <c r="B25" s="121">
        <v>24.0</v>
      </c>
      <c r="C25" s="119">
        <f t="shared" si="1"/>
        <v>320.1838642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 t="str">
        <f>IFERROR(__xludf.DUMMYFUNCTION("""COMPUTED_VALUE"""),"_Sale-Bet_")</f>
        <v>_Sale-Bet_</v>
      </c>
      <c r="B26" s="118">
        <v>25.0</v>
      </c>
      <c r="C26" s="119">
        <f t="shared" si="1"/>
        <v>304.2555317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 t="str">
        <f>IFERROR(__xludf.DUMMYFUNCTION("""COMPUTED_VALUE"""),"alexinzaghi")</f>
        <v>alexinzaghi</v>
      </c>
      <c r="B27" s="121">
        <v>26.0</v>
      </c>
      <c r="C27" s="119">
        <f t="shared" si="1"/>
        <v>288.7332122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 t="str">
        <f>IFERROR(__xludf.DUMMYFUNCTION("""COMPUTED_VALUE"""),"Vaillant 86")</f>
        <v>Vaillant 86</v>
      </c>
      <c r="B28" s="118">
        <v>27.0</v>
      </c>
      <c r="C28" s="119">
        <f t="shared" si="1"/>
        <v>273.5860714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 t="str">
        <f>IFERROR(__xludf.DUMMYFUNCTION("""COMPUTED_VALUE"""),"Mikalack")</f>
        <v>Mikalack</v>
      </c>
      <c r="B29" s="121">
        <v>28.0</v>
      </c>
      <c r="C29" s="119">
        <f t="shared" si="1"/>
        <v>258.7867463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 t="str">
        <f>IFERROR(__xludf.DUMMYFUNCTION("""COMPUTED_VALUE"""),"Williamax86")</f>
        <v>Williamax86</v>
      </c>
      <c r="B30" s="118">
        <v>29.0</v>
      </c>
      <c r="C30" s="119">
        <f t="shared" si="1"/>
        <v>244.3108415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 t="str">
        <f>IFERROR(__xludf.DUMMYFUNCTION("""COMPUTED_VALUE"""),"sonic86")</f>
        <v>sonic86</v>
      </c>
      <c r="B31" s="121">
        <v>30.0</v>
      </c>
      <c r="C31" s="119">
        <f t="shared" si="1"/>
        <v>230.1365142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 t="str">
        <f>IFERROR(__xludf.DUMMYFUNCTION("""COMPUTED_VALUE"""),"SINGE7")</f>
        <v>SINGE7</v>
      </c>
      <c r="B32" s="118">
        <v>31.0</v>
      </c>
      <c r="C32" s="119">
        <f t="shared" si="1"/>
        <v>216.2441289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 t="str">
        <f>IFERROR(__xludf.DUMMYFUNCTION("""COMPUTED_VALUE"""),"Baykoku")</f>
        <v>Baykoku</v>
      </c>
      <c r="B33" s="121">
        <v>32.0</v>
      </c>
      <c r="C33" s="119">
        <f t="shared" si="1"/>
        <v>202.6159687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 t="str">
        <f>IFERROR(__xludf.DUMMYFUNCTION("""COMPUTED_VALUE"""),"Gadjo79")</f>
        <v>Gadjo79</v>
      </c>
      <c r="B34" s="118">
        <v>33.0</v>
      </c>
      <c r="C34" s="119">
        <f t="shared" si="1"/>
        <v>189.235992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 t="str">
        <f>IFERROR(__xludf.DUMMYFUNCTION("""COMPUTED_VALUE"""),"jejehehe")</f>
        <v>jejehehe</v>
      </c>
      <c r="B35" s="121">
        <v>34.0</v>
      </c>
      <c r="C35" s="119">
        <f t="shared" si="1"/>
        <v>176.0896269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 t="str">
        <f>IFERROR(__xludf.DUMMYFUNCTION("""COMPUTED_VALUE"""),"cataleya86")</f>
        <v>cataleya86</v>
      </c>
      <c r="B36" s="118">
        <v>35.0</v>
      </c>
      <c r="C36" s="119">
        <f t="shared" si="1"/>
        <v>163.1635959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 t="str">
        <f>IFERROR(__xludf.DUMMYFUNCTION("""COMPUTED_VALUE"""),"iOneGeek")</f>
        <v>iOneGeek</v>
      </c>
      <c r="B37" s="121">
        <v>36.0</v>
      </c>
      <c r="C37" s="119">
        <f t="shared" si="1"/>
        <v>150.4457662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 t="str">
        <f>IFERROR(__xludf.DUMMYFUNCTION("""COMPUTED_VALUE"""),"Baloo-R")</f>
        <v>Baloo-R</v>
      </c>
      <c r="B38" s="118">
        <v>37.0</v>
      </c>
      <c r="C38" s="119">
        <f t="shared" si="1"/>
        <v>137.9250209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 t="str">
        <f>IFERROR(__xludf.DUMMYFUNCTION("""COMPUTED_VALUE"""),"rastamokett")</f>
        <v>rastamokett</v>
      </c>
      <c r="B39" s="121">
        <v>38.0</v>
      </c>
      <c r="C39" s="119">
        <f t="shared" si="1"/>
        <v>125.5911478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 t="str">
        <f>IFERROR(__xludf.DUMMYFUNCTION("""COMPUTED_VALUE"""),"Patgaret")</f>
        <v>Patgaret</v>
      </c>
      <c r="B40" s="118">
        <v>39.0</v>
      </c>
      <c r="C40" s="119">
        <f t="shared" si="1"/>
        <v>113.434743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 t="str">
        <f>IFERROR(__xludf.DUMMYFUNCTION("""COMPUTED_VALUE"""),"Mitch")</f>
        <v>Mitch</v>
      </c>
      <c r="B41" s="121">
        <v>40.0</v>
      </c>
      <c r="C41" s="119">
        <f t="shared" si="1"/>
        <v>101.4471276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 t="str">
        <f>IFERROR(__xludf.DUMMYFUNCTION("""COMPUTED_VALUE"""),"Akero Agnis")</f>
        <v>Akero Agnis</v>
      </c>
      <c r="B42" s="118">
        <v>41.0</v>
      </c>
      <c r="C42" s="119">
        <f t="shared" si="1"/>
        <v>89.62027376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 t="str">
        <f>IFERROR(__xludf.DUMMYFUNCTION("""COMPUTED_VALUE"""),"Immond")</f>
        <v>Immond</v>
      </c>
      <c r="B43" s="121">
        <v>42.0</v>
      </c>
      <c r="C43" s="119">
        <f t="shared" si="1"/>
        <v>77.94674082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 t="str">
        <f>IFERROR(__xludf.DUMMYFUNCTION("""COMPUTED_VALUE"""),"COMBERS")</f>
        <v>COMBERS</v>
      </c>
      <c r="B44" s="118">
        <v>43.0</v>
      </c>
      <c r="C44" s="119">
        <f t="shared" si="1"/>
        <v>66.41961897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 t="str">
        <f>IFERROR(__xludf.DUMMYFUNCTION("""COMPUTED_VALUE"""),"fiodor86")</f>
        <v>fiodor86</v>
      </c>
      <c r="B45" s="121">
        <v>44.0</v>
      </c>
      <c r="C45" s="119">
        <f t="shared" si="1"/>
        <v>55.03247926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 t="str">
        <f>IFERROR(__xludf.DUMMYFUNCTION("""COMPUTED_VALUE"""),"cassius-86")</f>
        <v>cassius-86</v>
      </c>
      <c r="B46" s="118">
        <v>45.0</v>
      </c>
      <c r="C46" s="119">
        <f t="shared" si="1"/>
        <v>43.77932954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 t="str">
        <f>IFERROR(__xludf.DUMMYFUNCTION("""COMPUTED_VALUE"""),"erniedog56x")</f>
        <v>erniedog56x</v>
      </c>
      <c r="B47" s="121">
        <v>46.0</v>
      </c>
      <c r="C47" s="119">
        <f t="shared" si="1"/>
        <v>32.65457533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 t="str">
        <f>IFERROR(__xludf.DUMMYFUNCTION("""COMPUTED_VALUE"""),"_VisMaVie_")</f>
        <v>_VisMaVie_</v>
      </c>
      <c r="B48" s="118">
        <v>47.0</v>
      </c>
      <c r="C48" s="119">
        <f t="shared" si="1"/>
        <v>21.65298498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 t="str">
        <f>IFERROR(__xludf.DUMMYFUNCTION("""COMPUTED_VALUE"""),"HIPPO777")</f>
        <v>HIPPO777</v>
      </c>
      <c r="B49" s="121">
        <v>48.0</v>
      </c>
      <c r="C49" s="119">
        <f t="shared" si="1"/>
        <v>10.76965854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/>
      <c r="B50" s="118">
        <v>49.0</v>
      </c>
      <c r="C50" s="119">
        <f t="shared" si="1"/>
        <v>0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/>
      <c r="B51" s="121">
        <v>50.0</v>
      </c>
      <c r="C51" s="119">
        <f t="shared" si="1"/>
        <v>-10.66030775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/>
      <c r="B52" s="118">
        <v>51.0</v>
      </c>
      <c r="C52" s="119">
        <f t="shared" si="1"/>
        <v>-21.21532529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/>
      <c r="B53" s="121">
        <v>52.0</v>
      </c>
      <c r="C53" s="119">
        <f t="shared" si="1"/>
        <v>-31.66887692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/>
      <c r="B54" s="118">
        <v>53.0</v>
      </c>
      <c r="C54" s="119">
        <f t="shared" si="1"/>
        <v>-42.02456893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/>
      <c r="B55" s="121">
        <v>54.0</v>
      </c>
      <c r="C55" s="119">
        <f t="shared" si="1"/>
        <v>-52.28580607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/>
      <c r="B56" s="118">
        <v>55.0</v>
      </c>
      <c r="C56" s="119">
        <f t="shared" si="1"/>
        <v>-62.45580658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/>
      <c r="B57" s="121">
        <v>56.0</v>
      </c>
      <c r="C57" s="119">
        <f t="shared" si="1"/>
        <v>-72.53761576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/>
      <c r="B58" s="118">
        <v>57.0</v>
      </c>
      <c r="C58" s="119">
        <f t="shared" si="1"/>
        <v>-82.53411836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/>
      <c r="B59" s="121">
        <v>58.0</v>
      </c>
      <c r="C59" s="119">
        <f t="shared" si="1"/>
        <v>-92.44804987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/>
      <c r="B60" s="118">
        <v>59.0</v>
      </c>
      <c r="C60" s="119">
        <f t="shared" si="1"/>
        <v>-102.2820068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/>
      <c r="B61" s="121">
        <v>60.0</v>
      </c>
      <c r="C61" s="119">
        <f t="shared" si="1"/>
        <v>-112.0384562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>
        <f t="shared" si="1"/>
        <v>-121.7197441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>
        <f t="shared" si="1"/>
        <v>-131.3281037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>
        <f t="shared" si="1"/>
        <v>-140.8656624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>
        <f t="shared" si="1"/>
        <v>-150.3344486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>
        <f t="shared" si="1"/>
        <v>-159.7363979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>
        <f t="shared" si="1"/>
        <v>-169.073359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>
        <f t="shared" si="1"/>
        <v>-178.3470983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>
        <f t="shared" si="1"/>
        <v>-187.5593056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>
        <f t="shared" si="1"/>
        <v>-196.711598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>
        <f t="shared" si="1"/>
        <v>-205.8055243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>
        <f t="shared" si="1"/>
        <v>-214.8425691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>
        <f t="shared" si="1"/>
        <v>-223.8241559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>
        <f t="shared" si="1"/>
        <v>-232.7516509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>
        <f t="shared" si="1"/>
        <v>-241.6263659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>
        <f t="shared" si="1"/>
        <v>-250.4495614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>
        <f t="shared" si="1"/>
        <v>-259.2224491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>
        <f t="shared" si="1"/>
        <v>-267.9461945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>
        <f t="shared" si="1"/>
        <v>-276.6219195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>
        <f t="shared" si="1"/>
        <v>-285.2507042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>
        <f t="shared" si="1"/>
        <v>-293.8335895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>
        <f t="shared" si="1"/>
        <v>-302.3715784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>
        <f t="shared" si="1"/>
        <v>-310.8656386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>
        <f t="shared" si="1"/>
        <v>-319.3167036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>
        <f t="shared" si="1"/>
        <v>-327.7256747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>
        <f t="shared" si="1"/>
        <v>-336.0934221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>
        <f t="shared" si="1"/>
        <v>-344.4207869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>
        <f t="shared" si="1"/>
        <v>-352.7085819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>
        <f t="shared" si="1"/>
        <v>-360.9575934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>
        <f t="shared" si="1"/>
        <v>-369.1685817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>
        <f t="shared" si="1"/>
        <v>-377.342283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>
        <f t="shared" si="1"/>
        <v>-385.4794101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>
        <f t="shared" si="1"/>
        <v>-393.5806532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>
        <f t="shared" si="1"/>
        <v>-401.6466812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>
        <f t="shared" si="1"/>
        <v>-409.6781425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>
        <f t="shared" si="1"/>
        <v>-417.675666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>
        <f t="shared" si="1"/>
        <v>-425.6398614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>
        <f t="shared" si="1"/>
        <v>-433.5713205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>
        <f t="shared" si="1"/>
        <v>-441.470618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>
        <f t="shared" si="1"/>
        <v>-449.3383116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>
        <f t="shared" si="1"/>
        <v>-457.1749431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>
        <f t="shared" si="1"/>
        <v>-464.981039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>
        <f t="shared" si="1"/>
        <v>-472.757111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>
        <f t="shared" si="1"/>
        <v>-480.5036567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>
        <f t="shared" si="1"/>
        <v>-488.2211598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>
        <f t="shared" si="1"/>
        <v>-495.910091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>
        <f t="shared" si="1"/>
        <v>-503.5709084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>
        <f t="shared" si="1"/>
        <v>-511.2040579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>
        <f t="shared" si="1"/>
        <v>-518.8099733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>
        <f t="shared" si="1"/>
        <v>-526.3890777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>
        <f t="shared" si="1"/>
        <v>-533.9417826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>
        <f t="shared" si="1"/>
        <v>-541.4684896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>
        <f t="shared" si="1"/>
        <v>-548.9695896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>
        <f t="shared" si="1"/>
        <v>-556.445464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>
        <f t="shared" si="1"/>
        <v>-563.8964847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>
        <f t="shared" si="1"/>
        <v>-571.3230143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>
        <f t="shared" si="1"/>
        <v>-578.7254067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>
        <f t="shared" si="1"/>
        <v>-586.1040072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>
        <f t="shared" si="1"/>
        <v>-593.4591528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>
        <f t="shared" si="1"/>
        <v>-600.7911727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>
        <f t="shared" si="1"/>
        <v>-608.1003881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>
        <f t="shared" si="1"/>
        <v>-615.3871129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>
        <f t="shared" si="1"/>
        <v>-622.6516536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>
        <f t="shared" si="1"/>
        <v>-629.89431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>
        <f t="shared" si="1"/>
        <v>-637.1153747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>
        <f t="shared" si="1"/>
        <v>-644.315134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>
        <f t="shared" si="1"/>
        <v>-651.4938678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>
        <f t="shared" si="1"/>
        <v>-658.6518498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>
        <f t="shared" si="1"/>
        <v>-665.7893475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>
        <f t="shared" si="1"/>
        <v>-672.906623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>
        <f t="shared" si="1"/>
        <v>-680.0039324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>
        <f t="shared" si="1"/>
        <v>-687.0815265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>
        <f t="shared" si="1"/>
        <v>-694.1396508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>
        <f t="shared" si="1"/>
        <v>-701.1785455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>
        <f t="shared" si="1"/>
        <v>-708.1984461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>
        <f t="shared" si="1"/>
        <v>-715.1995829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>
        <f t="shared" si="1"/>
        <v>-722.1821817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>
        <f t="shared" si="1"/>
        <v>-729.1464635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>
        <f t="shared" si="1"/>
        <v>-736.0926452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>
        <f t="shared" si="1"/>
        <v>-743.020939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>
        <f t="shared" si="1"/>
        <v>-749.9315531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>
        <f t="shared" si="1"/>
        <v>-756.8246916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>
        <f t="shared" si="1"/>
        <v>-763.7005543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>
        <f t="shared" si="1"/>
        <v>-770.5593377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>
        <f t="shared" si="1"/>
        <v>-777.401234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>
        <f t="shared" si="1"/>
        <v>-784.2264319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>
        <f t="shared" si="1"/>
        <v>-791.0351167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>
        <f t="shared" si="1"/>
        <v>-797.8274699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>
        <f t="shared" si="1"/>
        <v>-804.6036699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>
        <f t="shared" si="1"/>
        <v>-811.3638917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>
        <f t="shared" si="1"/>
        <v>-818.1083069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>
        <f t="shared" si="1"/>
        <v>-824.8370842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>
        <f t="shared" si="1"/>
        <v>-831.5503891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>
        <f t="shared" si="1"/>
        <v>-838.2483842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>
        <f t="shared" si="1"/>
        <v>-844.9312293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>
        <f t="shared" si="1"/>
        <v>-851.599081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>
        <f t="shared" si="1"/>
        <v>-858.2520935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>
        <f t="shared" si="1"/>
        <v>-864.8904182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>
        <f t="shared" si="1"/>
        <v>-871.5142038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>
        <f t="shared" si="1"/>
        <v>-878.1235965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drawing r:id="rId1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3" t="s">
        <v>246</v>
      </c>
      <c r="B1" s="114" t="s">
        <v>4</v>
      </c>
      <c r="C1" s="115" t="s">
        <v>5</v>
      </c>
      <c r="E1" s="19" t="s">
        <v>7</v>
      </c>
      <c r="F1" s="25" t="str">
        <f>MATCH("",A2:A161,-1)</f>
        <v>#N/A</v>
      </c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ht="14.25" customHeight="1">
      <c r="A2" s="117" t="str">
        <f>IFERROR(__xludf.DUMMYFUNCTION(" IMPORTRANGE(""https://docs.google.com/spreadsheets/d/1k7dR7IdTR5cotB8oWQO-CoNctbsPSxDOYw53lQYJI1g/edit?gid=358928183#gid=358928183"",""Roller Coaster!A2:A161"")"),"")</f>
        <v/>
      </c>
      <c r="B2" s="118">
        <v>1.0</v>
      </c>
      <c r="C2" s="119" t="str">
        <f t="shared" ref="C2:C160" si="1">525*(1-(B2/($F$1+1)))*POWER((SQRT(($F$1+1)/B2)),1/2)</f>
        <v>#N/A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ht="14.25" customHeight="1">
      <c r="A3" s="120"/>
      <c r="B3" s="121">
        <v>2.0</v>
      </c>
      <c r="C3" s="119" t="str">
        <f t="shared" si="1"/>
        <v>#N/A</v>
      </c>
      <c r="E3" s="43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ht="14.25" customHeight="1">
      <c r="A4" s="120"/>
      <c r="B4" s="118">
        <v>3.0</v>
      </c>
      <c r="C4" s="119" t="str">
        <f t="shared" si="1"/>
        <v>#N/A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ht="14.25" customHeight="1">
      <c r="A5" s="120"/>
      <c r="B5" s="121">
        <v>4.0</v>
      </c>
      <c r="C5" s="119" t="str">
        <f t="shared" si="1"/>
        <v>#N/A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ht="14.25" customHeight="1">
      <c r="A6" s="120"/>
      <c r="B6" s="118">
        <v>5.0</v>
      </c>
      <c r="C6" s="119" t="str">
        <f t="shared" si="1"/>
        <v>#N/A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ht="14.25" customHeight="1">
      <c r="A7" s="120"/>
      <c r="B7" s="121">
        <v>6.0</v>
      </c>
      <c r="C7" s="119" t="str">
        <f t="shared" si="1"/>
        <v>#N/A</v>
      </c>
      <c r="G7" s="116"/>
      <c r="H7" s="103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ht="14.25" customHeight="1">
      <c r="A8" s="120"/>
      <c r="B8" s="118">
        <v>7.0</v>
      </c>
      <c r="C8" s="119" t="str">
        <f t="shared" si="1"/>
        <v>#N/A</v>
      </c>
      <c r="G8" s="116"/>
      <c r="H8" s="103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ht="14.25" customHeight="1">
      <c r="A9" s="120"/>
      <c r="B9" s="121">
        <v>8.0</v>
      </c>
      <c r="C9" s="119" t="str">
        <f t="shared" si="1"/>
        <v>#N/A</v>
      </c>
      <c r="G9" s="116"/>
      <c r="H9" s="103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ht="14.25" customHeight="1">
      <c r="A10" s="120"/>
      <c r="B10" s="118">
        <v>9.0</v>
      </c>
      <c r="C10" s="119" t="str">
        <f t="shared" si="1"/>
        <v>#N/A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ht="14.25" customHeight="1">
      <c r="A11" s="120"/>
      <c r="B11" s="121">
        <v>10.0</v>
      </c>
      <c r="C11" s="119" t="str">
        <f t="shared" si="1"/>
        <v>#N/A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ht="14.25" customHeight="1">
      <c r="A12" s="120"/>
      <c r="B12" s="118">
        <v>11.0</v>
      </c>
      <c r="C12" s="119" t="str">
        <f t="shared" si="1"/>
        <v>#N/A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ht="14.25" customHeight="1">
      <c r="A13" s="120"/>
      <c r="B13" s="121">
        <v>12.0</v>
      </c>
      <c r="C13" s="119" t="str">
        <f t="shared" si="1"/>
        <v>#N/A</v>
      </c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ht="14.25" customHeight="1">
      <c r="A14" s="120"/>
      <c r="B14" s="118">
        <v>13.0</v>
      </c>
      <c r="C14" s="119" t="str">
        <f t="shared" si="1"/>
        <v>#N/A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ht="14.25" customHeight="1">
      <c r="A15" s="120"/>
      <c r="B15" s="121">
        <v>14.0</v>
      </c>
      <c r="C15" s="119" t="str">
        <f t="shared" si="1"/>
        <v>#N/A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ht="14.25" customHeight="1">
      <c r="A16" s="120"/>
      <c r="B16" s="118">
        <v>15.0</v>
      </c>
      <c r="C16" s="119" t="str">
        <f t="shared" si="1"/>
        <v>#N/A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ht="14.25" customHeight="1">
      <c r="A17" s="120"/>
      <c r="B17" s="121">
        <v>16.0</v>
      </c>
      <c r="C17" s="119" t="str">
        <f t="shared" si="1"/>
        <v>#N/A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ht="14.25" customHeight="1">
      <c r="A18" s="120"/>
      <c r="B18" s="118">
        <v>17.0</v>
      </c>
      <c r="C18" s="119" t="str">
        <f t="shared" si="1"/>
        <v>#N/A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ht="14.25" customHeight="1">
      <c r="A19" s="120"/>
      <c r="B19" s="121">
        <v>18.0</v>
      </c>
      <c r="C19" s="119" t="str">
        <f t="shared" si="1"/>
        <v>#N/A</v>
      </c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ht="14.25" customHeight="1">
      <c r="A20" s="120"/>
      <c r="B20" s="118">
        <v>19.0</v>
      </c>
      <c r="C20" s="119" t="str">
        <f t="shared" si="1"/>
        <v>#N/A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ht="14.25" customHeight="1">
      <c r="A21" s="120"/>
      <c r="B21" s="121">
        <v>20.0</v>
      </c>
      <c r="C21" s="119" t="str">
        <f t="shared" si="1"/>
        <v>#N/A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ht="14.25" customHeight="1">
      <c r="A22" s="120"/>
      <c r="B22" s="118">
        <v>21.0</v>
      </c>
      <c r="C22" s="119" t="str">
        <f t="shared" si="1"/>
        <v>#N/A</v>
      </c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ht="14.25" customHeight="1">
      <c r="A23" s="120"/>
      <c r="B23" s="121">
        <v>22.0</v>
      </c>
      <c r="C23" s="119" t="str">
        <f t="shared" si="1"/>
        <v>#N/A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ht="14.25" customHeight="1">
      <c r="A24" s="120"/>
      <c r="B24" s="118">
        <v>23.0</v>
      </c>
      <c r="C24" s="119" t="str">
        <f t="shared" si="1"/>
        <v>#N/A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ht="14.25" customHeight="1">
      <c r="A25" s="120"/>
      <c r="B25" s="121">
        <v>24.0</v>
      </c>
      <c r="C25" s="119" t="str">
        <f t="shared" si="1"/>
        <v>#N/A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ht="14.25" customHeight="1">
      <c r="A26" s="120"/>
      <c r="B26" s="118">
        <v>25.0</v>
      </c>
      <c r="C26" s="119" t="str">
        <f t="shared" si="1"/>
        <v>#N/A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ht="14.25" customHeight="1">
      <c r="A27" s="120"/>
      <c r="B27" s="121">
        <v>26.0</v>
      </c>
      <c r="C27" s="119" t="str">
        <f t="shared" si="1"/>
        <v>#N/A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ht="14.25" customHeight="1">
      <c r="A28" s="120"/>
      <c r="B28" s="118">
        <v>27.0</v>
      </c>
      <c r="C28" s="119" t="str">
        <f t="shared" si="1"/>
        <v>#N/A</v>
      </c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ht="14.25" customHeight="1">
      <c r="A29" s="120"/>
      <c r="B29" s="121">
        <v>28.0</v>
      </c>
      <c r="C29" s="119" t="str">
        <f t="shared" si="1"/>
        <v>#N/A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ht="14.25" customHeight="1">
      <c r="A30" s="120"/>
      <c r="B30" s="118">
        <v>29.0</v>
      </c>
      <c r="C30" s="119" t="str">
        <f t="shared" si="1"/>
        <v>#N/A</v>
      </c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ht="14.25" customHeight="1">
      <c r="A31" s="120"/>
      <c r="B31" s="121">
        <v>30.0</v>
      </c>
      <c r="C31" s="119" t="str">
        <f t="shared" si="1"/>
        <v>#N/A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ht="14.25" customHeight="1">
      <c r="A32" s="120"/>
      <c r="B32" s="118">
        <v>31.0</v>
      </c>
      <c r="C32" s="119" t="str">
        <f t="shared" si="1"/>
        <v>#N/A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ht="14.25" customHeight="1">
      <c r="A33" s="120"/>
      <c r="B33" s="121">
        <v>32.0</v>
      </c>
      <c r="C33" s="119" t="str">
        <f t="shared" si="1"/>
        <v>#N/A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ht="14.25" customHeight="1">
      <c r="A34" s="120"/>
      <c r="B34" s="118">
        <v>33.0</v>
      </c>
      <c r="C34" s="119" t="str">
        <f t="shared" si="1"/>
        <v>#N/A</v>
      </c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ht="14.25" customHeight="1">
      <c r="A35" s="120"/>
      <c r="B35" s="121">
        <v>34.0</v>
      </c>
      <c r="C35" s="119" t="str">
        <f t="shared" si="1"/>
        <v>#N/A</v>
      </c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ht="14.25" customHeight="1">
      <c r="A36" s="120"/>
      <c r="B36" s="118">
        <v>35.0</v>
      </c>
      <c r="C36" s="119" t="str">
        <f t="shared" si="1"/>
        <v>#N/A</v>
      </c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ht="14.25" customHeight="1">
      <c r="A37" s="120"/>
      <c r="B37" s="121">
        <v>36.0</v>
      </c>
      <c r="C37" s="119" t="str">
        <f t="shared" si="1"/>
        <v>#N/A</v>
      </c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ht="14.25" customHeight="1">
      <c r="A38" s="120"/>
      <c r="B38" s="118">
        <v>37.0</v>
      </c>
      <c r="C38" s="119" t="str">
        <f t="shared" si="1"/>
        <v>#N/A</v>
      </c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ht="14.25" customHeight="1">
      <c r="A39" s="120"/>
      <c r="B39" s="121">
        <v>38.0</v>
      </c>
      <c r="C39" s="119" t="str">
        <f t="shared" si="1"/>
        <v>#N/A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ht="14.25" customHeight="1">
      <c r="A40" s="120"/>
      <c r="B40" s="118">
        <v>39.0</v>
      </c>
      <c r="C40" s="119" t="str">
        <f t="shared" si="1"/>
        <v>#N/A</v>
      </c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ht="14.25" customHeight="1">
      <c r="A41" s="120"/>
      <c r="B41" s="121">
        <v>40.0</v>
      </c>
      <c r="C41" s="119" t="str">
        <f t="shared" si="1"/>
        <v>#N/A</v>
      </c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ht="14.25" customHeight="1">
      <c r="A42" s="120"/>
      <c r="B42" s="118">
        <v>41.0</v>
      </c>
      <c r="C42" s="119" t="str">
        <f t="shared" si="1"/>
        <v>#N/A</v>
      </c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ht="14.25" customHeight="1">
      <c r="A43" s="120"/>
      <c r="B43" s="121">
        <v>42.0</v>
      </c>
      <c r="C43" s="119" t="str">
        <f t="shared" si="1"/>
        <v>#N/A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ht="14.25" customHeight="1">
      <c r="A44" s="120"/>
      <c r="B44" s="118">
        <v>43.0</v>
      </c>
      <c r="C44" s="119" t="str">
        <f t="shared" si="1"/>
        <v>#N/A</v>
      </c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ht="14.25" customHeight="1">
      <c r="A45" s="120"/>
      <c r="B45" s="121">
        <v>44.0</v>
      </c>
      <c r="C45" s="119" t="str">
        <f t="shared" si="1"/>
        <v>#N/A</v>
      </c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ht="14.25" customHeight="1">
      <c r="A46" s="120"/>
      <c r="B46" s="118">
        <v>45.0</v>
      </c>
      <c r="C46" s="119" t="str">
        <f t="shared" si="1"/>
        <v>#N/A</v>
      </c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ht="14.25" customHeight="1">
      <c r="A47" s="120"/>
      <c r="B47" s="121">
        <v>46.0</v>
      </c>
      <c r="C47" s="119" t="str">
        <f t="shared" si="1"/>
        <v>#N/A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ht="14.25" customHeight="1">
      <c r="A48" s="120"/>
      <c r="B48" s="118">
        <v>47.0</v>
      </c>
      <c r="C48" s="119" t="str">
        <f t="shared" si="1"/>
        <v>#N/A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ht="14.25" customHeight="1">
      <c r="A49" s="120"/>
      <c r="B49" s="121">
        <v>48.0</v>
      </c>
      <c r="C49" s="119" t="str">
        <f t="shared" si="1"/>
        <v>#N/A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ht="14.25" customHeight="1">
      <c r="A50" s="120"/>
      <c r="B50" s="118">
        <v>49.0</v>
      </c>
      <c r="C50" s="119" t="str">
        <f t="shared" si="1"/>
        <v>#N/A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ht="14.25" customHeight="1">
      <c r="A51" s="120"/>
      <c r="B51" s="121">
        <v>50.0</v>
      </c>
      <c r="C51" s="119" t="str">
        <f t="shared" si="1"/>
        <v>#N/A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ht="14.25" customHeight="1">
      <c r="A52" s="120"/>
      <c r="B52" s="118">
        <v>51.0</v>
      </c>
      <c r="C52" s="119" t="str">
        <f t="shared" si="1"/>
        <v>#N/A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ht="14.25" customHeight="1">
      <c r="A53" s="120"/>
      <c r="B53" s="121">
        <v>52.0</v>
      </c>
      <c r="C53" s="119" t="str">
        <f t="shared" si="1"/>
        <v>#N/A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ht="14.25" customHeight="1">
      <c r="A54" s="120"/>
      <c r="B54" s="118">
        <v>53.0</v>
      </c>
      <c r="C54" s="119" t="str">
        <f t="shared" si="1"/>
        <v>#N/A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ht="14.25" customHeight="1">
      <c r="A55" s="120"/>
      <c r="B55" s="121">
        <v>54.0</v>
      </c>
      <c r="C55" s="119" t="str">
        <f t="shared" si="1"/>
        <v>#N/A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ht="14.25" customHeight="1">
      <c r="A56" s="120"/>
      <c r="B56" s="118">
        <v>55.0</v>
      </c>
      <c r="C56" s="119" t="str">
        <f t="shared" si="1"/>
        <v>#N/A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ht="14.25" customHeight="1">
      <c r="A57" s="120"/>
      <c r="B57" s="121">
        <v>56.0</v>
      </c>
      <c r="C57" s="119" t="str">
        <f t="shared" si="1"/>
        <v>#N/A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ht="14.25" customHeight="1">
      <c r="A58" s="120"/>
      <c r="B58" s="118">
        <v>57.0</v>
      </c>
      <c r="C58" s="119" t="str">
        <f t="shared" si="1"/>
        <v>#N/A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ht="14.25" customHeight="1">
      <c r="A59" s="120"/>
      <c r="B59" s="121">
        <v>58.0</v>
      </c>
      <c r="C59" s="119" t="str">
        <f t="shared" si="1"/>
        <v>#N/A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ht="14.25" customHeight="1">
      <c r="A60" s="120"/>
      <c r="B60" s="118">
        <v>59.0</v>
      </c>
      <c r="C60" s="119" t="str">
        <f t="shared" si="1"/>
        <v>#N/A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ht="14.25" customHeight="1">
      <c r="A61" s="120"/>
      <c r="B61" s="121">
        <v>60.0</v>
      </c>
      <c r="C61" s="119" t="str">
        <f t="shared" si="1"/>
        <v>#N/A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ht="14.25" customHeight="1">
      <c r="A62" s="120"/>
      <c r="B62" s="118">
        <v>61.0</v>
      </c>
      <c r="C62" s="119" t="str">
        <f t="shared" si="1"/>
        <v>#N/A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ht="14.25" customHeight="1">
      <c r="A63" s="120"/>
      <c r="B63" s="121">
        <v>62.0</v>
      </c>
      <c r="C63" s="119" t="str">
        <f t="shared" si="1"/>
        <v>#N/A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ht="14.25" customHeight="1">
      <c r="A64" s="120"/>
      <c r="B64" s="118">
        <v>63.0</v>
      </c>
      <c r="C64" s="119" t="str">
        <f t="shared" si="1"/>
        <v>#N/A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ht="14.25" customHeight="1">
      <c r="A65" s="120"/>
      <c r="B65" s="121">
        <v>64.0</v>
      </c>
      <c r="C65" s="119" t="str">
        <f t="shared" si="1"/>
        <v>#N/A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ht="14.25" customHeight="1">
      <c r="A66" s="120"/>
      <c r="B66" s="118">
        <v>65.0</v>
      </c>
      <c r="C66" s="119" t="str">
        <f t="shared" si="1"/>
        <v>#N/A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ht="14.25" customHeight="1">
      <c r="A67" s="120"/>
      <c r="B67" s="121">
        <v>66.0</v>
      </c>
      <c r="C67" s="119" t="str">
        <f t="shared" si="1"/>
        <v>#N/A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ht="14.25" customHeight="1">
      <c r="A68" s="120"/>
      <c r="B68" s="118">
        <v>67.0</v>
      </c>
      <c r="C68" s="119" t="str">
        <f t="shared" si="1"/>
        <v>#N/A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4.25" customHeight="1">
      <c r="A69" s="120"/>
      <c r="B69" s="121">
        <v>68.0</v>
      </c>
      <c r="C69" s="119" t="str">
        <f t="shared" si="1"/>
        <v>#N/A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ht="14.25" customHeight="1">
      <c r="A70" s="120"/>
      <c r="B70" s="118">
        <v>69.0</v>
      </c>
      <c r="C70" s="119" t="str">
        <f t="shared" si="1"/>
        <v>#N/A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ht="14.25" customHeight="1">
      <c r="A71" s="120"/>
      <c r="B71" s="121">
        <v>70.0</v>
      </c>
      <c r="C71" s="119" t="str">
        <f t="shared" si="1"/>
        <v>#N/A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ht="14.25" customHeight="1">
      <c r="A72" s="120"/>
      <c r="B72" s="118">
        <v>71.0</v>
      </c>
      <c r="C72" s="119" t="str">
        <f t="shared" si="1"/>
        <v>#N/A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ht="14.25" customHeight="1">
      <c r="A73" s="120"/>
      <c r="B73" s="121">
        <v>72.0</v>
      </c>
      <c r="C73" s="119" t="str">
        <f t="shared" si="1"/>
        <v>#N/A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ht="14.25" customHeight="1">
      <c r="A74" s="120"/>
      <c r="B74" s="118">
        <v>73.0</v>
      </c>
      <c r="C74" s="119" t="str">
        <f t="shared" si="1"/>
        <v>#N/A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ht="14.25" customHeight="1">
      <c r="A75" s="120"/>
      <c r="B75" s="121">
        <v>74.0</v>
      </c>
      <c r="C75" s="119" t="str">
        <f t="shared" si="1"/>
        <v>#N/A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ht="14.25" customHeight="1">
      <c r="A76" s="120"/>
      <c r="B76" s="118">
        <v>75.0</v>
      </c>
      <c r="C76" s="119" t="str">
        <f t="shared" si="1"/>
        <v>#N/A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ht="14.25" customHeight="1">
      <c r="A77" s="120"/>
      <c r="B77" s="121">
        <v>76.0</v>
      </c>
      <c r="C77" s="119" t="str">
        <f t="shared" si="1"/>
        <v>#N/A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ht="14.25" customHeight="1">
      <c r="A78" s="120"/>
      <c r="B78" s="118">
        <v>77.0</v>
      </c>
      <c r="C78" s="119" t="str">
        <f t="shared" si="1"/>
        <v>#N/A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ht="14.25" customHeight="1">
      <c r="A79" s="120"/>
      <c r="B79" s="121">
        <v>78.0</v>
      </c>
      <c r="C79" s="119" t="str">
        <f t="shared" si="1"/>
        <v>#N/A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ht="14.25" customHeight="1">
      <c r="A80" s="120"/>
      <c r="B80" s="118">
        <v>79.0</v>
      </c>
      <c r="C80" s="119" t="str">
        <f t="shared" si="1"/>
        <v>#N/A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ht="14.25" customHeight="1">
      <c r="A81" s="120"/>
      <c r="B81" s="121">
        <v>80.0</v>
      </c>
      <c r="C81" s="119" t="str">
        <f t="shared" si="1"/>
        <v>#N/A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ht="14.25" customHeight="1">
      <c r="A82" s="120"/>
      <c r="B82" s="118">
        <v>81.0</v>
      </c>
      <c r="C82" s="119" t="str">
        <f t="shared" si="1"/>
        <v>#N/A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ht="14.25" customHeight="1">
      <c r="A83" s="120"/>
      <c r="B83" s="121">
        <v>82.0</v>
      </c>
      <c r="C83" s="119" t="str">
        <f t="shared" si="1"/>
        <v>#N/A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ht="14.25" customHeight="1">
      <c r="A84" s="120"/>
      <c r="B84" s="118">
        <v>83.0</v>
      </c>
      <c r="C84" s="119" t="str">
        <f t="shared" si="1"/>
        <v>#N/A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ht="14.25" customHeight="1">
      <c r="A85" s="120"/>
      <c r="B85" s="121">
        <v>84.0</v>
      </c>
      <c r="C85" s="119" t="str">
        <f t="shared" si="1"/>
        <v>#N/A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ht="14.25" customHeight="1">
      <c r="A86" s="120"/>
      <c r="B86" s="118">
        <v>85.0</v>
      </c>
      <c r="C86" s="119" t="str">
        <f t="shared" si="1"/>
        <v>#N/A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ht="14.25" customHeight="1">
      <c r="A87" s="120"/>
      <c r="B87" s="121">
        <v>86.0</v>
      </c>
      <c r="C87" s="119" t="str">
        <f t="shared" si="1"/>
        <v>#N/A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ht="14.25" customHeight="1">
      <c r="A88" s="120"/>
      <c r="B88" s="118">
        <v>87.0</v>
      </c>
      <c r="C88" s="119" t="str">
        <f t="shared" si="1"/>
        <v>#N/A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ht="14.25" customHeight="1">
      <c r="A89" s="120"/>
      <c r="B89" s="121">
        <v>88.0</v>
      </c>
      <c r="C89" s="119" t="str">
        <f t="shared" si="1"/>
        <v>#N/A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ht="14.25" customHeight="1">
      <c r="A90" s="120"/>
      <c r="B90" s="118">
        <v>89.0</v>
      </c>
      <c r="C90" s="119" t="str">
        <f t="shared" si="1"/>
        <v>#N/A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ht="14.25" customHeight="1">
      <c r="A91" s="120"/>
      <c r="B91" s="121">
        <v>90.0</v>
      </c>
      <c r="C91" s="119" t="str">
        <f t="shared" si="1"/>
        <v>#N/A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ht="14.25" customHeight="1">
      <c r="A92" s="120"/>
      <c r="B92" s="118">
        <v>91.0</v>
      </c>
      <c r="C92" s="119" t="str">
        <f t="shared" si="1"/>
        <v>#N/A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ht="14.25" customHeight="1">
      <c r="A93" s="120"/>
      <c r="B93" s="121">
        <v>92.0</v>
      </c>
      <c r="C93" s="119" t="str">
        <f t="shared" si="1"/>
        <v>#N/A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ht="14.25" customHeight="1">
      <c r="A94" s="120"/>
      <c r="B94" s="118">
        <v>93.0</v>
      </c>
      <c r="C94" s="119" t="str">
        <f t="shared" si="1"/>
        <v>#N/A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ht="14.25" customHeight="1">
      <c r="A95" s="120"/>
      <c r="B95" s="121">
        <v>94.0</v>
      </c>
      <c r="C95" s="119" t="str">
        <f t="shared" si="1"/>
        <v>#N/A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ht="14.25" customHeight="1">
      <c r="A96" s="120"/>
      <c r="B96" s="118">
        <v>95.0</v>
      </c>
      <c r="C96" s="119" t="str">
        <f t="shared" si="1"/>
        <v>#N/A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ht="14.25" customHeight="1">
      <c r="A97" s="120"/>
      <c r="B97" s="121">
        <v>96.0</v>
      </c>
      <c r="C97" s="119" t="str">
        <f t="shared" si="1"/>
        <v>#N/A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ht="14.25" customHeight="1">
      <c r="A98" s="120"/>
      <c r="B98" s="118">
        <v>97.0</v>
      </c>
      <c r="C98" s="119" t="str">
        <f t="shared" si="1"/>
        <v>#N/A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ht="14.25" customHeight="1">
      <c r="A99" s="120"/>
      <c r="B99" s="121">
        <v>98.0</v>
      </c>
      <c r="C99" s="119" t="str">
        <f t="shared" si="1"/>
        <v>#N/A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ht="14.25" customHeight="1">
      <c r="A100" s="120"/>
      <c r="B100" s="118">
        <v>99.0</v>
      </c>
      <c r="C100" s="119" t="str">
        <f t="shared" si="1"/>
        <v>#N/A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ht="14.25" customHeight="1">
      <c r="A101" s="120"/>
      <c r="B101" s="121">
        <v>100.0</v>
      </c>
      <c r="C101" s="119" t="str">
        <f t="shared" si="1"/>
        <v>#N/A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ht="14.25" customHeight="1">
      <c r="A102" s="120"/>
      <c r="B102" s="118">
        <v>101.0</v>
      </c>
      <c r="C102" s="119" t="str">
        <f t="shared" si="1"/>
        <v>#N/A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ht="14.25" customHeight="1">
      <c r="A103" s="120"/>
      <c r="B103" s="121">
        <v>102.0</v>
      </c>
      <c r="C103" s="119" t="str">
        <f t="shared" si="1"/>
        <v>#N/A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ht="14.25" customHeight="1">
      <c r="A104" s="120"/>
      <c r="B104" s="118">
        <v>103.0</v>
      </c>
      <c r="C104" s="119" t="str">
        <f t="shared" si="1"/>
        <v>#N/A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ht="14.25" customHeight="1">
      <c r="A105" s="120"/>
      <c r="B105" s="121">
        <v>104.0</v>
      </c>
      <c r="C105" s="119" t="str">
        <f t="shared" si="1"/>
        <v>#N/A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ht="14.25" customHeight="1">
      <c r="A106" s="120"/>
      <c r="B106" s="118">
        <v>105.0</v>
      </c>
      <c r="C106" s="119" t="str">
        <f t="shared" si="1"/>
        <v>#N/A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ht="14.25" customHeight="1">
      <c r="A107" s="120"/>
      <c r="B107" s="121">
        <v>106.0</v>
      </c>
      <c r="C107" s="119" t="str">
        <f t="shared" si="1"/>
        <v>#N/A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ht="14.25" customHeight="1">
      <c r="A108" s="120"/>
      <c r="B108" s="118">
        <v>107.0</v>
      </c>
      <c r="C108" s="119" t="str">
        <f t="shared" si="1"/>
        <v>#N/A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ht="14.25" customHeight="1">
      <c r="A109" s="120"/>
      <c r="B109" s="121">
        <v>108.0</v>
      </c>
      <c r="C109" s="119" t="str">
        <f t="shared" si="1"/>
        <v>#N/A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ht="14.25" customHeight="1">
      <c r="A110" s="120"/>
      <c r="B110" s="118">
        <v>109.0</v>
      </c>
      <c r="C110" s="119" t="str">
        <f t="shared" si="1"/>
        <v>#N/A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ht="14.25" customHeight="1">
      <c r="A111" s="120"/>
      <c r="B111" s="121">
        <v>110.0</v>
      </c>
      <c r="C111" s="119" t="str">
        <f t="shared" si="1"/>
        <v>#N/A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ht="14.25" customHeight="1">
      <c r="A112" s="120"/>
      <c r="B112" s="118">
        <v>111.0</v>
      </c>
      <c r="C112" s="119" t="str">
        <f t="shared" si="1"/>
        <v>#N/A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ht="14.25" customHeight="1">
      <c r="A113" s="120"/>
      <c r="B113" s="121">
        <v>112.0</v>
      </c>
      <c r="C113" s="119" t="str">
        <f t="shared" si="1"/>
        <v>#N/A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ht="14.25" customHeight="1">
      <c r="A114" s="120"/>
      <c r="B114" s="118">
        <v>113.0</v>
      </c>
      <c r="C114" s="119" t="str">
        <f t="shared" si="1"/>
        <v>#N/A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ht="14.25" customHeight="1">
      <c r="A115" s="120"/>
      <c r="B115" s="121">
        <v>114.0</v>
      </c>
      <c r="C115" s="119" t="str">
        <f t="shared" si="1"/>
        <v>#N/A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ht="14.25" customHeight="1">
      <c r="A116" s="120"/>
      <c r="B116" s="118">
        <v>115.0</v>
      </c>
      <c r="C116" s="119" t="str">
        <f t="shared" si="1"/>
        <v>#N/A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ht="14.25" customHeight="1">
      <c r="A117" s="120"/>
      <c r="B117" s="121">
        <v>116.0</v>
      </c>
      <c r="C117" s="119" t="str">
        <f t="shared" si="1"/>
        <v>#N/A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ht="14.25" customHeight="1">
      <c r="A118" s="120"/>
      <c r="B118" s="118">
        <v>117.0</v>
      </c>
      <c r="C118" s="119" t="str">
        <f t="shared" si="1"/>
        <v>#N/A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ht="14.25" customHeight="1">
      <c r="A119" s="120"/>
      <c r="B119" s="121">
        <v>118.0</v>
      </c>
      <c r="C119" s="119" t="str">
        <f t="shared" si="1"/>
        <v>#N/A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ht="14.25" customHeight="1">
      <c r="A120" s="120"/>
      <c r="B120" s="118">
        <v>119.0</v>
      </c>
      <c r="C120" s="119" t="str">
        <f t="shared" si="1"/>
        <v>#N/A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ht="14.25" customHeight="1">
      <c r="A121" s="120"/>
      <c r="B121" s="121">
        <v>120.0</v>
      </c>
      <c r="C121" s="119" t="str">
        <f t="shared" si="1"/>
        <v>#N/A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ht="14.25" customHeight="1">
      <c r="A122" s="120"/>
      <c r="B122" s="118">
        <v>121.0</v>
      </c>
      <c r="C122" s="119" t="str">
        <f t="shared" si="1"/>
        <v>#N/A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ht="14.25" customHeight="1">
      <c r="A123" s="120"/>
      <c r="B123" s="121">
        <v>122.0</v>
      </c>
      <c r="C123" s="119" t="str">
        <f t="shared" si="1"/>
        <v>#N/A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ht="14.25" customHeight="1">
      <c r="A124" s="120"/>
      <c r="B124" s="118">
        <v>123.0</v>
      </c>
      <c r="C124" s="119" t="str">
        <f t="shared" si="1"/>
        <v>#N/A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ht="14.25" customHeight="1">
      <c r="A125" s="120"/>
      <c r="B125" s="121">
        <v>124.0</v>
      </c>
      <c r="C125" s="119" t="str">
        <f t="shared" si="1"/>
        <v>#N/A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ht="14.25" customHeight="1">
      <c r="A126" s="120"/>
      <c r="B126" s="118">
        <v>125.0</v>
      </c>
      <c r="C126" s="119" t="str">
        <f t="shared" si="1"/>
        <v>#N/A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ht="14.25" customHeight="1">
      <c r="A127" s="120"/>
      <c r="B127" s="121">
        <v>126.0</v>
      </c>
      <c r="C127" s="119" t="str">
        <f t="shared" si="1"/>
        <v>#N/A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ht="14.25" customHeight="1">
      <c r="A128" s="120"/>
      <c r="B128" s="118">
        <v>127.0</v>
      </c>
      <c r="C128" s="119" t="str">
        <f t="shared" si="1"/>
        <v>#N/A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ht="14.25" customHeight="1">
      <c r="A129" s="120"/>
      <c r="B129" s="121">
        <v>128.0</v>
      </c>
      <c r="C129" s="119" t="str">
        <f t="shared" si="1"/>
        <v>#N/A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ht="14.25" customHeight="1">
      <c r="A130" s="120"/>
      <c r="B130" s="118">
        <v>129.0</v>
      </c>
      <c r="C130" s="119" t="str">
        <f t="shared" si="1"/>
        <v>#N/A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ht="14.25" customHeight="1">
      <c r="A131" s="120"/>
      <c r="B131" s="121">
        <v>130.0</v>
      </c>
      <c r="C131" s="119" t="str">
        <f t="shared" si="1"/>
        <v>#N/A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ht="14.25" customHeight="1">
      <c r="A132" s="120"/>
      <c r="B132" s="118">
        <v>131.0</v>
      </c>
      <c r="C132" s="119" t="str">
        <f t="shared" si="1"/>
        <v>#N/A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ht="14.25" customHeight="1">
      <c r="A133" s="120"/>
      <c r="B133" s="121">
        <v>132.0</v>
      </c>
      <c r="C133" s="119" t="str">
        <f t="shared" si="1"/>
        <v>#N/A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ht="14.25" customHeight="1">
      <c r="A134" s="120"/>
      <c r="B134" s="118">
        <v>133.0</v>
      </c>
      <c r="C134" s="119" t="str">
        <f t="shared" si="1"/>
        <v>#N/A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ht="14.25" customHeight="1">
      <c r="A135" s="120"/>
      <c r="B135" s="121">
        <v>134.0</v>
      </c>
      <c r="C135" s="119" t="str">
        <f t="shared" si="1"/>
        <v>#N/A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ht="14.25" customHeight="1">
      <c r="A136" s="120"/>
      <c r="B136" s="118">
        <v>135.0</v>
      </c>
      <c r="C136" s="119" t="str">
        <f t="shared" si="1"/>
        <v>#N/A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ht="14.25" customHeight="1">
      <c r="A137" s="120"/>
      <c r="B137" s="121">
        <v>136.0</v>
      </c>
      <c r="C137" s="119" t="str">
        <f t="shared" si="1"/>
        <v>#N/A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ht="14.25" customHeight="1">
      <c r="A138" s="120"/>
      <c r="B138" s="118">
        <v>137.0</v>
      </c>
      <c r="C138" s="119" t="str">
        <f t="shared" si="1"/>
        <v>#N/A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ht="14.25" customHeight="1">
      <c r="A139" s="120"/>
      <c r="B139" s="121">
        <v>138.0</v>
      </c>
      <c r="C139" s="119" t="str">
        <f t="shared" si="1"/>
        <v>#N/A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ht="14.25" customHeight="1">
      <c r="A140" s="120"/>
      <c r="B140" s="118">
        <v>139.0</v>
      </c>
      <c r="C140" s="119" t="str">
        <f t="shared" si="1"/>
        <v>#N/A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ht="14.25" customHeight="1">
      <c r="A141" s="120"/>
      <c r="B141" s="121">
        <v>140.0</v>
      </c>
      <c r="C141" s="119" t="str">
        <f t="shared" si="1"/>
        <v>#N/A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ht="14.25" customHeight="1">
      <c r="A142" s="120"/>
      <c r="B142" s="118">
        <v>141.0</v>
      </c>
      <c r="C142" s="119" t="str">
        <f t="shared" si="1"/>
        <v>#N/A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ht="14.25" customHeight="1">
      <c r="A143" s="120"/>
      <c r="B143" s="121">
        <v>142.0</v>
      </c>
      <c r="C143" s="119" t="str">
        <f t="shared" si="1"/>
        <v>#N/A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ht="14.25" customHeight="1">
      <c r="A144" s="120"/>
      <c r="B144" s="118">
        <v>143.0</v>
      </c>
      <c r="C144" s="119" t="str">
        <f t="shared" si="1"/>
        <v>#N/A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ht="14.25" customHeight="1">
      <c r="A145" s="120"/>
      <c r="B145" s="121">
        <v>144.0</v>
      </c>
      <c r="C145" s="119" t="str">
        <f t="shared" si="1"/>
        <v>#N/A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ht="14.25" customHeight="1">
      <c r="A146" s="120"/>
      <c r="B146" s="118">
        <v>145.0</v>
      </c>
      <c r="C146" s="119" t="str">
        <f t="shared" si="1"/>
        <v>#N/A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ht="14.25" customHeight="1">
      <c r="A147" s="120"/>
      <c r="B147" s="121">
        <v>146.0</v>
      </c>
      <c r="C147" s="119" t="str">
        <f t="shared" si="1"/>
        <v>#N/A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ht="14.25" customHeight="1">
      <c r="A148" s="120"/>
      <c r="B148" s="118">
        <v>147.0</v>
      </c>
      <c r="C148" s="119" t="str">
        <f t="shared" si="1"/>
        <v>#N/A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ht="14.25" customHeight="1">
      <c r="A149" s="120"/>
      <c r="B149" s="121">
        <v>148.0</v>
      </c>
      <c r="C149" s="119" t="str">
        <f t="shared" si="1"/>
        <v>#N/A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ht="14.25" customHeight="1">
      <c r="A150" s="120"/>
      <c r="B150" s="118">
        <v>149.0</v>
      </c>
      <c r="C150" s="119" t="str">
        <f t="shared" si="1"/>
        <v>#N/A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ht="14.25" customHeight="1">
      <c r="A151" s="120"/>
      <c r="B151" s="121">
        <v>150.0</v>
      </c>
      <c r="C151" s="119" t="str">
        <f t="shared" si="1"/>
        <v>#N/A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ht="14.25" customHeight="1">
      <c r="A152" s="120"/>
      <c r="B152" s="118">
        <v>151.0</v>
      </c>
      <c r="C152" s="119" t="str">
        <f t="shared" si="1"/>
        <v>#N/A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ht="14.25" customHeight="1">
      <c r="A153" s="120"/>
      <c r="B153" s="121">
        <v>152.0</v>
      </c>
      <c r="C153" s="119" t="str">
        <f t="shared" si="1"/>
        <v>#N/A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ht="14.25" customHeight="1">
      <c r="A154" s="120"/>
      <c r="B154" s="118">
        <v>153.0</v>
      </c>
      <c r="C154" s="119" t="str">
        <f t="shared" si="1"/>
        <v>#N/A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ht="14.25" customHeight="1">
      <c r="A155" s="120"/>
      <c r="B155" s="121">
        <v>154.0</v>
      </c>
      <c r="C155" s="119" t="str">
        <f t="shared" si="1"/>
        <v>#N/A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ht="14.25" customHeight="1">
      <c r="A156" s="120"/>
      <c r="B156" s="118">
        <v>155.0</v>
      </c>
      <c r="C156" s="119" t="str">
        <f t="shared" si="1"/>
        <v>#N/A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ht="14.25" customHeight="1">
      <c r="A157" s="120"/>
      <c r="B157" s="121">
        <v>156.0</v>
      </c>
      <c r="C157" s="119" t="str">
        <f t="shared" si="1"/>
        <v>#N/A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ht="14.25" customHeight="1">
      <c r="A158" s="120"/>
      <c r="B158" s="118">
        <v>157.0</v>
      </c>
      <c r="C158" s="119" t="str">
        <f t="shared" si="1"/>
        <v>#N/A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ht="14.25" customHeight="1">
      <c r="A159" s="120"/>
      <c r="B159" s="121">
        <v>158.0</v>
      </c>
      <c r="C159" s="119" t="str">
        <f t="shared" si="1"/>
        <v>#N/A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ht="14.25" customHeight="1">
      <c r="A160" s="120"/>
      <c r="B160" s="118">
        <v>159.0</v>
      </c>
      <c r="C160" s="119" t="str">
        <f t="shared" si="1"/>
        <v>#N/A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ht="14.25" customHeight="1">
      <c r="A161" s="123"/>
      <c r="B161" s="124"/>
      <c r="C161" s="12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ht="14.25" customHeight="1">
      <c r="A162" s="123"/>
      <c r="B162" s="124"/>
      <c r="C162" s="12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ht="14.25" customHeight="1">
      <c r="A163" s="123"/>
      <c r="B163" s="124"/>
      <c r="C163" s="12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ht="14.25" customHeight="1">
      <c r="A164" s="123"/>
      <c r="B164" s="124"/>
      <c r="C164" s="12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ht="14.25" customHeight="1">
      <c r="A165" s="123"/>
      <c r="B165" s="124"/>
      <c r="C165" s="12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ht="14.25" customHeight="1">
      <c r="A166" s="123"/>
      <c r="B166" s="124"/>
      <c r="C166" s="12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ht="14.25" customHeight="1">
      <c r="A167" s="123"/>
      <c r="B167" s="124"/>
      <c r="C167" s="12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ht="14.25" customHeight="1">
      <c r="A168" s="123"/>
      <c r="B168" s="124"/>
      <c r="C168" s="12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ht="14.25" customHeight="1">
      <c r="A169" s="123"/>
      <c r="B169" s="124"/>
      <c r="C169" s="12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ht="14.25" customHeight="1">
      <c r="A170" s="123"/>
      <c r="B170" s="124"/>
      <c r="C170" s="12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ht="14.25" customHeight="1">
      <c r="A171" s="123"/>
      <c r="B171" s="124"/>
      <c r="C171" s="12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ht="14.25" customHeight="1">
      <c r="A172" s="123"/>
      <c r="B172" s="124"/>
      <c r="C172" s="12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ht="14.25" customHeight="1">
      <c r="A173" s="123"/>
      <c r="B173" s="124"/>
      <c r="C173" s="12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ht="14.25" customHeight="1">
      <c r="A174" s="123"/>
      <c r="B174" s="124"/>
      <c r="C174" s="12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ht="14.25" customHeight="1">
      <c r="A175" s="123"/>
      <c r="B175" s="124"/>
      <c r="C175" s="12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ht="14.25" customHeight="1">
      <c r="A176" s="123"/>
      <c r="B176" s="124"/>
      <c r="C176" s="12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ht="14.25" customHeight="1">
      <c r="A177" s="123"/>
      <c r="B177" s="124"/>
      <c r="C177" s="12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ht="14.25" customHeight="1">
      <c r="A178" s="123"/>
      <c r="B178" s="124"/>
      <c r="C178" s="12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ht="14.25" customHeight="1">
      <c r="A179" s="123"/>
      <c r="B179" s="124"/>
      <c r="C179" s="12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ht="14.25" customHeight="1">
      <c r="A180" s="123"/>
      <c r="B180" s="124"/>
      <c r="C180" s="12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ht="14.25" customHeight="1">
      <c r="A181" s="123"/>
      <c r="B181" s="124"/>
      <c r="C181" s="12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ht="14.25" customHeight="1">
      <c r="A182" s="123"/>
      <c r="B182" s="124"/>
      <c r="C182" s="12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ht="14.25" customHeight="1">
      <c r="A183" s="123"/>
      <c r="B183" s="124"/>
      <c r="C183" s="12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ht="14.25" customHeight="1">
      <c r="A184" s="123"/>
      <c r="B184" s="124"/>
      <c r="C184" s="12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ht="14.25" customHeight="1">
      <c r="A185" s="123"/>
      <c r="B185" s="124"/>
      <c r="C185" s="12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ht="14.25" customHeight="1">
      <c r="A186" s="123"/>
      <c r="B186" s="124"/>
      <c r="C186" s="12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ht="14.25" customHeight="1">
      <c r="A187" s="123"/>
      <c r="B187" s="124"/>
      <c r="C187" s="12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ht="14.25" customHeight="1">
      <c r="A188" s="123"/>
      <c r="B188" s="124"/>
      <c r="C188" s="12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ht="14.25" customHeight="1">
      <c r="A189" s="123"/>
      <c r="B189" s="124"/>
      <c r="C189" s="12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ht="14.25" customHeight="1">
      <c r="A190" s="123"/>
      <c r="B190" s="124"/>
      <c r="C190" s="12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ht="14.25" customHeight="1">
      <c r="A191" s="123"/>
      <c r="B191" s="124"/>
      <c r="C191" s="12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ht="14.25" customHeight="1">
      <c r="A192" s="123"/>
      <c r="B192" s="124"/>
      <c r="C192" s="12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ht="14.25" customHeight="1">
      <c r="A193" s="123"/>
      <c r="B193" s="124"/>
      <c r="C193" s="12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ht="14.25" customHeight="1">
      <c r="A194" s="123"/>
      <c r="B194" s="124"/>
      <c r="C194" s="12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ht="14.25" customHeight="1">
      <c r="A195" s="123"/>
      <c r="B195" s="124"/>
      <c r="C195" s="12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ht="14.25" customHeight="1">
      <c r="A196" s="123"/>
      <c r="B196" s="124"/>
      <c r="C196" s="12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ht="14.25" customHeight="1">
      <c r="A197" s="123"/>
      <c r="B197" s="124"/>
      <c r="C197" s="12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ht="14.25" customHeight="1">
      <c r="A198" s="123"/>
      <c r="B198" s="124"/>
      <c r="C198" s="12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ht="14.25" customHeight="1">
      <c r="A199" s="123"/>
      <c r="B199" s="124"/>
      <c r="C199" s="12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ht="14.25" customHeight="1">
      <c r="A200" s="123"/>
      <c r="B200" s="124"/>
      <c r="C200" s="12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ht="14.25" customHeight="1">
      <c r="A201" s="123"/>
      <c r="B201" s="124"/>
      <c r="C201" s="12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ht="14.25" customHeight="1">
      <c r="A202" s="123"/>
      <c r="B202" s="124"/>
      <c r="C202" s="12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ht="14.25" customHeight="1">
      <c r="A203" s="123"/>
      <c r="B203" s="124"/>
      <c r="C203" s="12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ht="14.25" customHeight="1">
      <c r="A204" s="123"/>
      <c r="B204" s="124"/>
      <c r="C204" s="12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ht="14.25" customHeight="1">
      <c r="A205" s="123"/>
      <c r="B205" s="124"/>
      <c r="C205" s="12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ht="14.25" customHeight="1">
      <c r="A206" s="123"/>
      <c r="B206" s="124"/>
      <c r="C206" s="12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ht="14.25" customHeight="1">
      <c r="A207" s="123"/>
      <c r="B207" s="124"/>
      <c r="C207" s="12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ht="14.25" customHeight="1">
      <c r="A208" s="123"/>
      <c r="B208" s="124"/>
      <c r="C208" s="12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ht="14.25" customHeight="1">
      <c r="A209" s="123"/>
      <c r="B209" s="124"/>
      <c r="C209" s="12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ht="14.25" customHeight="1">
      <c r="A210" s="123"/>
      <c r="B210" s="124"/>
      <c r="C210" s="12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ht="14.25" customHeight="1">
      <c r="A211" s="123"/>
      <c r="B211" s="124"/>
      <c r="C211" s="12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ht="14.25" customHeight="1">
      <c r="A212" s="123"/>
      <c r="B212" s="124"/>
      <c r="C212" s="12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ht="14.25" customHeight="1">
      <c r="A213" s="123"/>
      <c r="B213" s="124"/>
      <c r="C213" s="12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ht="14.25" customHeight="1">
      <c r="A214" s="123"/>
      <c r="B214" s="124"/>
      <c r="C214" s="12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ht="14.25" customHeight="1">
      <c r="A215" s="123"/>
      <c r="B215" s="124"/>
      <c r="C215" s="12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ht="14.25" customHeight="1">
      <c r="A216" s="123"/>
      <c r="B216" s="124"/>
      <c r="C216" s="12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ht="14.25" customHeight="1">
      <c r="A217" s="123"/>
      <c r="B217" s="124"/>
      <c r="C217" s="12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ht="14.25" customHeight="1">
      <c r="A218" s="123"/>
      <c r="B218" s="124"/>
      <c r="C218" s="12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ht="14.25" customHeight="1">
      <c r="A219" s="123"/>
      <c r="B219" s="124"/>
      <c r="C219" s="12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ht="14.25" customHeight="1">
      <c r="A220" s="123"/>
      <c r="B220" s="124"/>
      <c r="C220" s="12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ht="14.25" customHeight="1">
      <c r="A221" s="123"/>
      <c r="B221" s="124"/>
      <c r="C221" s="12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ht="14.25" customHeight="1">
      <c r="A222" s="123"/>
      <c r="B222" s="124"/>
      <c r="C222" s="12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ht="14.25" customHeight="1">
      <c r="A223" s="123"/>
      <c r="B223" s="124"/>
      <c r="C223" s="12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ht="14.25" customHeight="1">
      <c r="A224" s="123"/>
      <c r="B224" s="124"/>
      <c r="C224" s="12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ht="14.25" customHeight="1">
      <c r="A225" s="123"/>
      <c r="B225" s="124"/>
      <c r="C225" s="12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ht="14.25" customHeight="1">
      <c r="A226" s="123"/>
      <c r="B226" s="124"/>
      <c r="C226" s="12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ht="14.25" customHeight="1">
      <c r="A227" s="123"/>
      <c r="B227" s="124"/>
      <c r="C227" s="12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ht="14.25" customHeight="1">
      <c r="A228" s="123"/>
      <c r="B228" s="124"/>
      <c r="C228" s="12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ht="14.25" customHeight="1">
      <c r="A229" s="123"/>
      <c r="B229" s="124"/>
      <c r="C229" s="12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ht="14.25" customHeight="1">
      <c r="A230" s="123"/>
      <c r="B230" s="124"/>
      <c r="C230" s="12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ht="14.25" customHeight="1">
      <c r="A231" s="123"/>
      <c r="B231" s="124"/>
      <c r="C231" s="12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ht="14.25" customHeight="1">
      <c r="A232" s="123"/>
      <c r="B232" s="124"/>
      <c r="C232" s="12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ht="14.25" customHeight="1">
      <c r="A233" s="123"/>
      <c r="B233" s="124"/>
      <c r="C233" s="12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ht="14.25" customHeight="1">
      <c r="A234" s="123"/>
      <c r="B234" s="124"/>
      <c r="C234" s="12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ht="14.25" customHeight="1">
      <c r="A235" s="123"/>
      <c r="B235" s="124"/>
      <c r="C235" s="12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ht="14.25" customHeight="1">
      <c r="A236" s="123"/>
      <c r="B236" s="124"/>
      <c r="C236" s="12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ht="14.25" customHeight="1">
      <c r="A237" s="123"/>
      <c r="B237" s="124"/>
      <c r="C237" s="12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ht="14.25" customHeight="1">
      <c r="A238" s="123"/>
      <c r="B238" s="124"/>
      <c r="C238" s="12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ht="14.25" customHeight="1">
      <c r="A239" s="123"/>
      <c r="B239" s="124"/>
      <c r="C239" s="12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ht="14.25" customHeight="1">
      <c r="A240" s="123"/>
      <c r="B240" s="124"/>
      <c r="C240" s="12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ht="14.25" customHeight="1">
      <c r="A241" s="123"/>
      <c r="B241" s="124"/>
      <c r="C241" s="12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ht="14.25" customHeight="1">
      <c r="A242" s="123"/>
      <c r="B242" s="124"/>
      <c r="C242" s="12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ht="14.25" customHeight="1">
      <c r="A243" s="123"/>
      <c r="B243" s="124"/>
      <c r="C243" s="12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ht="14.25" customHeight="1">
      <c r="A244" s="123"/>
      <c r="B244" s="124"/>
      <c r="C244" s="12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ht="14.25" customHeight="1">
      <c r="A245" s="123"/>
      <c r="B245" s="124"/>
      <c r="C245" s="12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ht="14.25" customHeight="1">
      <c r="A246" s="123"/>
      <c r="B246" s="124"/>
      <c r="C246" s="12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ht="14.25" customHeight="1">
      <c r="A247" s="123"/>
      <c r="B247" s="124"/>
      <c r="C247" s="12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ht="14.25" customHeight="1">
      <c r="A248" s="123"/>
      <c r="B248" s="124"/>
      <c r="C248" s="12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ht="14.25" customHeight="1">
      <c r="A249" s="123"/>
      <c r="B249" s="124"/>
      <c r="C249" s="12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ht="14.25" customHeight="1">
      <c r="A250" s="123"/>
      <c r="B250" s="124"/>
      <c r="C250" s="12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ht="14.25" customHeight="1">
      <c r="A251" s="123"/>
      <c r="B251" s="124"/>
      <c r="C251" s="12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ht="14.25" customHeight="1">
      <c r="A252" s="123"/>
      <c r="B252" s="124"/>
      <c r="C252" s="12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ht="14.25" customHeight="1">
      <c r="A253" s="123"/>
      <c r="B253" s="124"/>
      <c r="C253" s="12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ht="14.25" customHeight="1">
      <c r="A254" s="123"/>
      <c r="B254" s="124"/>
      <c r="C254" s="12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ht="14.25" customHeight="1">
      <c r="A255" s="123"/>
      <c r="B255" s="124"/>
      <c r="C255" s="12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ht="14.25" customHeight="1">
      <c r="A256" s="123"/>
      <c r="B256" s="124"/>
      <c r="C256" s="12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ht="14.25" customHeight="1">
      <c r="A257" s="123"/>
      <c r="B257" s="124"/>
      <c r="C257" s="12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ht="14.25" customHeight="1">
      <c r="A258" s="123"/>
      <c r="B258" s="124"/>
      <c r="C258" s="12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ht="14.25" customHeight="1">
      <c r="A259" s="123"/>
      <c r="B259" s="124"/>
      <c r="C259" s="12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ht="14.25" customHeight="1">
      <c r="A260" s="123"/>
      <c r="B260" s="124"/>
      <c r="C260" s="12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ht="14.25" customHeight="1">
      <c r="A261" s="123"/>
      <c r="B261" s="124"/>
      <c r="C261" s="12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ht="14.25" customHeight="1">
      <c r="A262" s="123"/>
      <c r="B262" s="124"/>
      <c r="C262" s="12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ht="14.25" customHeight="1">
      <c r="A263" s="123"/>
      <c r="B263" s="124"/>
      <c r="C263" s="12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ht="14.25" customHeight="1">
      <c r="A264" s="123"/>
      <c r="B264" s="124"/>
      <c r="C264" s="12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ht="14.25" customHeight="1">
      <c r="A265" s="123"/>
      <c r="B265" s="124"/>
      <c r="C265" s="12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ht="14.25" customHeight="1">
      <c r="A266" s="123"/>
      <c r="B266" s="124"/>
      <c r="C266" s="12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ht="14.25" customHeight="1">
      <c r="A267" s="123"/>
      <c r="B267" s="124"/>
      <c r="C267" s="12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ht="14.25" customHeight="1">
      <c r="A268" s="123"/>
      <c r="B268" s="124"/>
      <c r="C268" s="12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ht="14.25" customHeight="1">
      <c r="A269" s="123"/>
      <c r="B269" s="124"/>
      <c r="C269" s="12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ht="14.25" customHeight="1">
      <c r="A270" s="123"/>
      <c r="B270" s="124"/>
      <c r="C270" s="12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ht="14.25" customHeight="1">
      <c r="A271" s="123"/>
      <c r="B271" s="124"/>
      <c r="C271" s="12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ht="14.25" customHeight="1">
      <c r="A272" s="123"/>
      <c r="B272" s="124"/>
      <c r="C272" s="12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ht="14.25" customHeight="1">
      <c r="A273" s="123"/>
      <c r="B273" s="124"/>
      <c r="C273" s="12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ht="14.25" customHeight="1">
      <c r="A274" s="123"/>
      <c r="B274" s="124"/>
      <c r="C274" s="12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ht="14.25" customHeight="1">
      <c r="A275" s="123"/>
      <c r="B275" s="124"/>
      <c r="C275" s="12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ht="14.25" customHeight="1">
      <c r="A276" s="123"/>
      <c r="B276" s="124"/>
      <c r="C276" s="12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ht="14.25" customHeight="1">
      <c r="A277" s="123"/>
      <c r="B277" s="124"/>
      <c r="C277" s="12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ht="14.25" customHeight="1">
      <c r="A278" s="123"/>
      <c r="B278" s="124"/>
      <c r="C278" s="12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ht="14.25" customHeight="1">
      <c r="A279" s="123"/>
      <c r="B279" s="124"/>
      <c r="C279" s="12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ht="14.25" customHeight="1">
      <c r="A280" s="123"/>
      <c r="B280" s="124"/>
      <c r="C280" s="12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ht="14.25" customHeight="1">
      <c r="A281" s="123"/>
      <c r="B281" s="124"/>
      <c r="C281" s="12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ht="14.25" customHeight="1">
      <c r="A282" s="123"/>
      <c r="B282" s="124"/>
      <c r="C282" s="12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ht="14.25" customHeight="1">
      <c r="A283" s="123"/>
      <c r="B283" s="124"/>
      <c r="C283" s="12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ht="14.25" customHeight="1">
      <c r="A284" s="123"/>
      <c r="B284" s="124"/>
      <c r="C284" s="12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ht="14.25" customHeight="1">
      <c r="A285" s="123"/>
      <c r="B285" s="124"/>
      <c r="C285" s="12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ht="14.25" customHeight="1">
      <c r="A286" s="123"/>
      <c r="B286" s="124"/>
      <c r="C286" s="12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ht="14.25" customHeight="1">
      <c r="A287" s="123"/>
      <c r="B287" s="124"/>
      <c r="C287" s="12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ht="14.25" customHeight="1">
      <c r="A288" s="123"/>
      <c r="B288" s="124"/>
      <c r="C288" s="12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ht="14.25" customHeight="1">
      <c r="A289" s="123"/>
      <c r="B289" s="124"/>
      <c r="C289" s="12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ht="14.25" customHeight="1">
      <c r="A290" s="123"/>
      <c r="B290" s="124"/>
      <c r="C290" s="12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ht="14.25" customHeight="1">
      <c r="A291" s="123"/>
      <c r="B291" s="124"/>
      <c r="C291" s="12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ht="14.25" customHeight="1">
      <c r="A292" s="123"/>
      <c r="B292" s="124"/>
      <c r="C292" s="12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ht="14.25" customHeight="1">
      <c r="A293" s="123"/>
      <c r="B293" s="124"/>
      <c r="C293" s="12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ht="14.25" customHeight="1">
      <c r="A294" s="123"/>
      <c r="B294" s="124"/>
      <c r="C294" s="12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ht="14.25" customHeight="1">
      <c r="A295" s="123"/>
      <c r="B295" s="124"/>
      <c r="C295" s="12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ht="14.25" customHeight="1">
      <c r="A296" s="123"/>
      <c r="B296" s="124"/>
      <c r="C296" s="12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ht="14.25" customHeight="1">
      <c r="A297" s="123"/>
      <c r="B297" s="124"/>
      <c r="C297" s="12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ht="14.25" customHeight="1">
      <c r="A298" s="123"/>
      <c r="B298" s="124"/>
      <c r="C298" s="12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ht="14.25" customHeight="1">
      <c r="A299" s="123"/>
      <c r="B299" s="124"/>
      <c r="C299" s="12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ht="14.25" customHeight="1">
      <c r="A300" s="123"/>
      <c r="B300" s="124"/>
      <c r="C300" s="12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ht="14.25" customHeight="1">
      <c r="A301" s="123"/>
      <c r="B301" s="124"/>
      <c r="C301" s="12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ht="14.25" customHeight="1">
      <c r="A302" s="123"/>
      <c r="B302" s="124"/>
      <c r="C302" s="12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ht="14.25" customHeight="1">
      <c r="A303" s="123"/>
      <c r="B303" s="124"/>
      <c r="C303" s="12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ht="14.25" customHeight="1">
      <c r="A304" s="123"/>
      <c r="B304" s="124"/>
      <c r="C304" s="12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ht="14.25" customHeight="1">
      <c r="A305" s="123"/>
      <c r="B305" s="124"/>
      <c r="C305" s="12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ht="14.25" customHeight="1">
      <c r="A306" s="123"/>
      <c r="B306" s="124"/>
      <c r="C306" s="12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ht="14.25" customHeight="1">
      <c r="A307" s="123"/>
      <c r="B307" s="124"/>
      <c r="C307" s="12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ht="14.25" customHeight="1">
      <c r="A308" s="123"/>
      <c r="B308" s="124"/>
      <c r="C308" s="12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ht="14.25" customHeight="1">
      <c r="A309" s="123"/>
      <c r="B309" s="124"/>
      <c r="C309" s="12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ht="14.25" customHeight="1">
      <c r="A310" s="123"/>
      <c r="B310" s="124"/>
      <c r="C310" s="12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ht="14.25" customHeight="1">
      <c r="A311" s="123"/>
      <c r="B311" s="124"/>
      <c r="C311" s="12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ht="14.25" customHeight="1">
      <c r="A312" s="123"/>
      <c r="B312" s="124"/>
      <c r="C312" s="12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ht="14.25" customHeight="1">
      <c r="A313" s="123"/>
      <c r="B313" s="124"/>
      <c r="C313" s="12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ht="14.25" customHeight="1">
      <c r="A314" s="123"/>
      <c r="B314" s="124"/>
      <c r="C314" s="12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ht="14.25" customHeight="1">
      <c r="A315" s="123"/>
      <c r="B315" s="124"/>
      <c r="C315" s="12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ht="14.25" customHeight="1">
      <c r="A316" s="123"/>
      <c r="B316" s="124"/>
      <c r="C316" s="12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ht="14.25" customHeight="1">
      <c r="A317" s="123"/>
      <c r="B317" s="124"/>
      <c r="C317" s="12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ht="14.25" customHeight="1">
      <c r="A318" s="123"/>
      <c r="B318" s="124"/>
      <c r="C318" s="12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ht="14.25" customHeight="1">
      <c r="A319" s="123"/>
      <c r="B319" s="124"/>
      <c r="C319" s="12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ht="14.25" customHeight="1">
      <c r="A320" s="123"/>
      <c r="B320" s="124"/>
      <c r="C320" s="12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ht="14.25" customHeight="1">
      <c r="A321" s="123"/>
      <c r="B321" s="124"/>
      <c r="C321" s="12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ht="14.25" customHeight="1">
      <c r="A322" s="123"/>
      <c r="B322" s="124"/>
      <c r="C322" s="12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ht="14.25" customHeight="1">
      <c r="A323" s="123"/>
      <c r="B323" s="124"/>
      <c r="C323" s="12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ht="14.25" customHeight="1">
      <c r="A324" s="123"/>
      <c r="B324" s="124"/>
      <c r="C324" s="12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ht="14.25" customHeight="1">
      <c r="A325" s="123"/>
      <c r="B325" s="124"/>
      <c r="C325" s="12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ht="14.25" customHeight="1">
      <c r="A326" s="123"/>
      <c r="B326" s="124"/>
      <c r="C326" s="12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ht="14.25" customHeight="1">
      <c r="A327" s="123"/>
      <c r="B327" s="124"/>
      <c r="C327" s="12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ht="14.25" customHeight="1">
      <c r="A328" s="123"/>
      <c r="B328" s="124"/>
      <c r="C328" s="12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ht="14.25" customHeight="1">
      <c r="A329" s="123"/>
      <c r="B329" s="124"/>
      <c r="C329" s="12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ht="14.25" customHeight="1">
      <c r="A330" s="123"/>
      <c r="B330" s="124"/>
      <c r="C330" s="12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ht="14.25" customHeight="1">
      <c r="A331" s="123"/>
      <c r="B331" s="124"/>
      <c r="C331" s="12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ht="14.25" customHeight="1">
      <c r="A332" s="123"/>
      <c r="B332" s="124"/>
      <c r="C332" s="12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ht="14.25" customHeight="1">
      <c r="A333" s="123"/>
      <c r="B333" s="124"/>
      <c r="C333" s="12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ht="14.25" customHeight="1">
      <c r="A334" s="123"/>
      <c r="B334" s="124"/>
      <c r="C334" s="12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ht="14.25" customHeight="1">
      <c r="A335" s="123"/>
      <c r="B335" s="124"/>
      <c r="C335" s="12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ht="14.25" customHeight="1">
      <c r="A336" s="123"/>
      <c r="B336" s="124"/>
      <c r="C336" s="12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ht="14.25" customHeight="1">
      <c r="A337" s="123"/>
      <c r="B337" s="124"/>
      <c r="C337" s="12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ht="14.25" customHeight="1">
      <c r="A338" s="123"/>
      <c r="B338" s="124"/>
      <c r="C338" s="12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ht="14.25" customHeight="1">
      <c r="A339" s="123"/>
      <c r="B339" s="124"/>
      <c r="C339" s="12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ht="14.25" customHeight="1">
      <c r="A340" s="123"/>
      <c r="B340" s="124"/>
      <c r="C340" s="12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ht="14.25" customHeight="1">
      <c r="A341" s="123"/>
      <c r="B341" s="124"/>
      <c r="C341" s="12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ht="14.25" customHeight="1">
      <c r="A342" s="123"/>
      <c r="B342" s="124"/>
      <c r="C342" s="12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ht="14.25" customHeight="1">
      <c r="A343" s="123"/>
      <c r="B343" s="124"/>
      <c r="C343" s="12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ht="14.25" customHeight="1">
      <c r="A344" s="123"/>
      <c r="B344" s="124"/>
      <c r="C344" s="12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ht="14.25" customHeight="1">
      <c r="A345" s="123"/>
      <c r="B345" s="124"/>
      <c r="C345" s="12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ht="14.25" customHeight="1">
      <c r="A346" s="123"/>
      <c r="B346" s="124"/>
      <c r="C346" s="12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ht="14.25" customHeight="1">
      <c r="A347" s="123"/>
      <c r="B347" s="124"/>
      <c r="C347" s="12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ht="14.25" customHeight="1">
      <c r="A348" s="123"/>
      <c r="B348" s="124"/>
      <c r="C348" s="12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ht="14.25" customHeight="1">
      <c r="A349" s="123"/>
      <c r="B349" s="124"/>
      <c r="C349" s="12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ht="14.25" customHeight="1">
      <c r="A350" s="123"/>
      <c r="B350" s="124"/>
      <c r="C350" s="12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ht="14.25" customHeight="1">
      <c r="A351" s="123"/>
      <c r="B351" s="124"/>
      <c r="C351" s="12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ht="14.25" customHeight="1">
      <c r="A352" s="123"/>
      <c r="B352" s="124"/>
      <c r="C352" s="12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ht="14.25" customHeight="1">
      <c r="A353" s="123"/>
      <c r="B353" s="124"/>
      <c r="C353" s="12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ht="14.25" customHeight="1">
      <c r="A354" s="123"/>
      <c r="B354" s="124"/>
      <c r="C354" s="12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ht="14.25" customHeight="1">
      <c r="A355" s="123"/>
      <c r="B355" s="124"/>
      <c r="C355" s="12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ht="14.25" customHeight="1">
      <c r="A356" s="123"/>
      <c r="B356" s="124"/>
      <c r="C356" s="12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ht="14.25" customHeight="1">
      <c r="A357" s="123"/>
      <c r="B357" s="124"/>
      <c r="C357" s="12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ht="14.25" customHeight="1">
      <c r="A358" s="123"/>
      <c r="B358" s="124"/>
      <c r="C358" s="12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ht="14.25" customHeight="1">
      <c r="A359" s="123"/>
      <c r="B359" s="124"/>
      <c r="C359" s="12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ht="14.25" customHeight="1">
      <c r="A360" s="123"/>
      <c r="B360" s="124"/>
      <c r="C360" s="12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ht="14.25" customHeight="1">
      <c r="A361" s="123"/>
      <c r="B361" s="124"/>
      <c r="C361" s="12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ht="15.75" customHeight="1">
      <c r="A362" s="126"/>
      <c r="B362" s="127"/>
      <c r="C362" s="128"/>
    </row>
    <row r="363" ht="15.75" customHeight="1">
      <c r="A363" s="126"/>
      <c r="B363" s="127"/>
      <c r="C363" s="128"/>
    </row>
    <row r="364" ht="15.75" customHeight="1">
      <c r="A364" s="126"/>
      <c r="B364" s="127"/>
      <c r="C364" s="128"/>
    </row>
    <row r="365" ht="15.75" customHeight="1">
      <c r="A365" s="126"/>
      <c r="B365" s="127"/>
      <c r="C365" s="128"/>
    </row>
    <row r="366" ht="15.75" customHeight="1">
      <c r="A366" s="126"/>
      <c r="B366" s="127"/>
      <c r="C366" s="128"/>
    </row>
    <row r="367" ht="15.75" customHeight="1">
      <c r="A367" s="126"/>
      <c r="B367" s="127"/>
      <c r="C367" s="128"/>
    </row>
    <row r="368" ht="15.75" customHeight="1">
      <c r="A368" s="126"/>
      <c r="B368" s="127"/>
      <c r="C368" s="128"/>
    </row>
    <row r="369" ht="15.75" customHeight="1">
      <c r="A369" s="126"/>
      <c r="B369" s="127"/>
      <c r="C369" s="128"/>
    </row>
    <row r="370" ht="15.75" customHeight="1">
      <c r="A370" s="126"/>
      <c r="B370" s="127"/>
      <c r="C370" s="128"/>
    </row>
    <row r="371" ht="15.75" customHeight="1">
      <c r="A371" s="126"/>
      <c r="B371" s="127"/>
      <c r="C371" s="128"/>
    </row>
    <row r="372" ht="15.75" customHeight="1">
      <c r="A372" s="126"/>
      <c r="B372" s="127"/>
      <c r="C372" s="128"/>
    </row>
    <row r="373" ht="15.75" customHeight="1">
      <c r="A373" s="126"/>
      <c r="B373" s="127"/>
      <c r="C373" s="128"/>
    </row>
    <row r="374" ht="15.75" customHeight="1">
      <c r="A374" s="126"/>
      <c r="B374" s="127"/>
      <c r="C374" s="128"/>
    </row>
    <row r="375" ht="15.75" customHeight="1">
      <c r="A375" s="126"/>
      <c r="B375" s="127"/>
      <c r="C375" s="128"/>
    </row>
    <row r="376" ht="15.75" customHeight="1">
      <c r="A376" s="126"/>
      <c r="B376" s="127"/>
      <c r="C376" s="128"/>
    </row>
    <row r="377" ht="15.75" customHeight="1">
      <c r="A377" s="126"/>
      <c r="B377" s="127"/>
      <c r="C377" s="128"/>
    </row>
    <row r="378" ht="15.75" customHeight="1">
      <c r="A378" s="126"/>
      <c r="B378" s="127"/>
      <c r="C378" s="128"/>
    </row>
    <row r="379" ht="15.75" customHeight="1">
      <c r="A379" s="126"/>
      <c r="B379" s="127"/>
      <c r="C379" s="128"/>
    </row>
    <row r="380" ht="15.75" customHeight="1">
      <c r="A380" s="126"/>
      <c r="B380" s="127"/>
      <c r="C380" s="128"/>
    </row>
    <row r="381" ht="15.75" customHeight="1">
      <c r="A381" s="126"/>
      <c r="B381" s="127"/>
      <c r="C381" s="128"/>
    </row>
    <row r="382" ht="15.75" customHeight="1">
      <c r="A382" s="126"/>
      <c r="B382" s="127"/>
      <c r="C382" s="128"/>
    </row>
    <row r="383" ht="15.75" customHeight="1">
      <c r="A383" s="126"/>
      <c r="B383" s="127"/>
      <c r="C383" s="128"/>
    </row>
    <row r="384" ht="15.75" customHeight="1">
      <c r="A384" s="126"/>
      <c r="B384" s="127"/>
      <c r="C384" s="128"/>
    </row>
    <row r="385" ht="15.75" customHeight="1">
      <c r="A385" s="126"/>
      <c r="B385" s="127"/>
      <c r="C385" s="128"/>
    </row>
    <row r="386" ht="15.75" customHeight="1">
      <c r="A386" s="126"/>
      <c r="B386" s="127"/>
      <c r="C386" s="128"/>
    </row>
    <row r="387" ht="15.75" customHeight="1">
      <c r="A387" s="126"/>
      <c r="B387" s="127"/>
      <c r="C387" s="128"/>
    </row>
    <row r="388" ht="15.75" customHeight="1">
      <c r="A388" s="126"/>
      <c r="B388" s="127"/>
      <c r="C388" s="128"/>
    </row>
    <row r="389" ht="15.75" customHeight="1">
      <c r="A389" s="126"/>
      <c r="B389" s="127"/>
      <c r="C389" s="128"/>
    </row>
    <row r="390" ht="15.75" customHeight="1">
      <c r="A390" s="126"/>
      <c r="B390" s="127"/>
      <c r="C390" s="128"/>
    </row>
    <row r="391" ht="15.75" customHeight="1">
      <c r="A391" s="126"/>
      <c r="B391" s="127"/>
      <c r="C391" s="128"/>
    </row>
    <row r="392" ht="15.75" customHeight="1">
      <c r="A392" s="126"/>
      <c r="B392" s="127"/>
      <c r="C392" s="128"/>
    </row>
    <row r="393" ht="15.75" customHeight="1">
      <c r="A393" s="126"/>
      <c r="B393" s="127"/>
      <c r="C393" s="128"/>
    </row>
    <row r="394" ht="15.75" customHeight="1">
      <c r="A394" s="126"/>
      <c r="B394" s="127"/>
      <c r="C394" s="128"/>
    </row>
    <row r="395" ht="15.75" customHeight="1">
      <c r="A395" s="126"/>
      <c r="B395" s="127"/>
      <c r="C395" s="128"/>
    </row>
    <row r="396" ht="15.75" customHeight="1">
      <c r="A396" s="126"/>
      <c r="B396" s="127"/>
      <c r="C396" s="128"/>
    </row>
    <row r="397" ht="15.75" customHeight="1">
      <c r="A397" s="126"/>
      <c r="B397" s="127"/>
      <c r="C397" s="128"/>
    </row>
    <row r="398" ht="15.75" customHeight="1">
      <c r="A398" s="126"/>
      <c r="B398" s="127"/>
      <c r="C398" s="128"/>
    </row>
    <row r="399" ht="15.75" customHeight="1">
      <c r="A399" s="126"/>
      <c r="B399" s="127"/>
      <c r="C399" s="128"/>
    </row>
    <row r="400" ht="15.75" customHeight="1">
      <c r="A400" s="126"/>
      <c r="B400" s="127"/>
      <c r="C400" s="128"/>
    </row>
    <row r="401" ht="15.75" customHeight="1">
      <c r="A401" s="126"/>
      <c r="B401" s="127"/>
      <c r="C401" s="128"/>
    </row>
    <row r="402" ht="15.75" customHeight="1">
      <c r="A402" s="126"/>
      <c r="B402" s="127"/>
      <c r="C402" s="128"/>
    </row>
    <row r="403" ht="15.75" customHeight="1">
      <c r="A403" s="126"/>
      <c r="B403" s="127"/>
      <c r="C403" s="128"/>
    </row>
    <row r="404" ht="15.75" customHeight="1">
      <c r="A404" s="126"/>
      <c r="B404" s="127"/>
      <c r="C404" s="128"/>
    </row>
    <row r="405" ht="15.75" customHeight="1">
      <c r="A405" s="126"/>
      <c r="B405" s="127"/>
      <c r="C405" s="128"/>
    </row>
    <row r="406" ht="15.75" customHeight="1">
      <c r="A406" s="126"/>
      <c r="B406" s="127"/>
      <c r="C406" s="128"/>
    </row>
    <row r="407" ht="15.75" customHeight="1">
      <c r="A407" s="126"/>
      <c r="B407" s="127"/>
      <c r="C407" s="128"/>
    </row>
    <row r="408" ht="15.75" customHeight="1">
      <c r="A408" s="126"/>
      <c r="B408" s="127"/>
      <c r="C408" s="128"/>
    </row>
    <row r="409" ht="15.75" customHeight="1">
      <c r="A409" s="126"/>
      <c r="B409" s="127"/>
      <c r="C409" s="128"/>
    </row>
    <row r="410" ht="15.75" customHeight="1">
      <c r="A410" s="126"/>
      <c r="B410" s="127"/>
      <c r="C410" s="128"/>
    </row>
    <row r="411" ht="15.75" customHeight="1">
      <c r="A411" s="126"/>
      <c r="B411" s="127"/>
      <c r="C411" s="128"/>
    </row>
    <row r="412" ht="15.75" customHeight="1">
      <c r="A412" s="126"/>
      <c r="B412" s="127"/>
      <c r="C412" s="128"/>
    </row>
    <row r="413" ht="15.75" customHeight="1">
      <c r="A413" s="126"/>
      <c r="B413" s="127"/>
      <c r="C413" s="128"/>
    </row>
    <row r="414" ht="15.75" customHeight="1">
      <c r="A414" s="126"/>
      <c r="B414" s="127"/>
      <c r="C414" s="128"/>
    </row>
    <row r="415" ht="15.75" customHeight="1">
      <c r="A415" s="126"/>
      <c r="B415" s="127"/>
      <c r="C415" s="128"/>
    </row>
    <row r="416" ht="15.75" customHeight="1">
      <c r="A416" s="126"/>
      <c r="B416" s="127"/>
      <c r="C416" s="128"/>
    </row>
    <row r="417" ht="15.75" customHeight="1">
      <c r="A417" s="126"/>
      <c r="B417" s="127"/>
      <c r="C417" s="128"/>
    </row>
    <row r="418" ht="15.75" customHeight="1">
      <c r="A418" s="126"/>
      <c r="B418" s="127"/>
      <c r="C418" s="128"/>
    </row>
    <row r="419" ht="15.75" customHeight="1">
      <c r="A419" s="126"/>
      <c r="B419" s="127"/>
      <c r="C419" s="128"/>
    </row>
    <row r="420" ht="15.75" customHeight="1">
      <c r="A420" s="126"/>
      <c r="B420" s="127"/>
      <c r="C420" s="128"/>
    </row>
    <row r="421" ht="15.75" customHeight="1">
      <c r="A421" s="126"/>
      <c r="B421" s="127"/>
      <c r="C421" s="128"/>
    </row>
    <row r="422" ht="15.75" customHeight="1">
      <c r="A422" s="126"/>
      <c r="B422" s="127"/>
      <c r="C422" s="128"/>
    </row>
    <row r="423" ht="15.75" customHeight="1">
      <c r="A423" s="126"/>
      <c r="B423" s="127"/>
      <c r="C423" s="128"/>
    </row>
    <row r="424" ht="15.75" customHeight="1">
      <c r="A424" s="126"/>
      <c r="B424" s="127"/>
      <c r="C424" s="128"/>
    </row>
    <row r="425" ht="15.75" customHeight="1">
      <c r="A425" s="126"/>
      <c r="B425" s="127"/>
      <c r="C425" s="128"/>
    </row>
    <row r="426" ht="15.75" customHeight="1">
      <c r="A426" s="126"/>
      <c r="B426" s="127"/>
      <c r="C426" s="128"/>
    </row>
    <row r="427" ht="15.75" customHeight="1">
      <c r="A427" s="126"/>
      <c r="B427" s="127"/>
      <c r="C427" s="128"/>
    </row>
    <row r="428" ht="15.75" customHeight="1">
      <c r="A428" s="126"/>
      <c r="B428" s="127"/>
      <c r="C428" s="128"/>
    </row>
    <row r="429" ht="15.75" customHeight="1">
      <c r="A429" s="126"/>
      <c r="B429" s="127"/>
      <c r="C429" s="128"/>
    </row>
    <row r="430" ht="15.75" customHeight="1">
      <c r="A430" s="126"/>
      <c r="B430" s="127"/>
      <c r="C430" s="128"/>
    </row>
    <row r="431" ht="15.75" customHeight="1">
      <c r="A431" s="126"/>
      <c r="B431" s="127"/>
      <c r="C431" s="128"/>
    </row>
    <row r="432" ht="15.75" customHeight="1">
      <c r="A432" s="126"/>
      <c r="B432" s="127"/>
      <c r="C432" s="128"/>
    </row>
    <row r="433" ht="15.75" customHeight="1">
      <c r="A433" s="126"/>
      <c r="B433" s="127"/>
      <c r="C433" s="128"/>
    </row>
    <row r="434" ht="15.75" customHeight="1">
      <c r="A434" s="126"/>
      <c r="B434" s="127"/>
      <c r="C434" s="128"/>
    </row>
    <row r="435" ht="15.75" customHeight="1">
      <c r="A435" s="126"/>
      <c r="B435" s="127"/>
      <c r="C435" s="128"/>
    </row>
    <row r="436" ht="15.75" customHeight="1">
      <c r="A436" s="126"/>
      <c r="B436" s="127"/>
      <c r="C436" s="128"/>
    </row>
    <row r="437" ht="15.75" customHeight="1">
      <c r="A437" s="126"/>
      <c r="B437" s="127"/>
      <c r="C437" s="128"/>
    </row>
    <row r="438" ht="15.75" customHeight="1">
      <c r="A438" s="126"/>
      <c r="B438" s="127"/>
      <c r="C438" s="128"/>
    </row>
    <row r="439" ht="15.75" customHeight="1">
      <c r="A439" s="126"/>
      <c r="B439" s="127"/>
      <c r="C439" s="128"/>
    </row>
    <row r="440" ht="15.75" customHeight="1">
      <c r="A440" s="126"/>
      <c r="B440" s="127"/>
      <c r="C440" s="128"/>
    </row>
    <row r="441" ht="15.75" customHeight="1">
      <c r="A441" s="126"/>
      <c r="B441" s="127"/>
      <c r="C441" s="128"/>
    </row>
    <row r="442" ht="15.75" customHeight="1">
      <c r="A442" s="126"/>
      <c r="B442" s="127"/>
      <c r="C442" s="128"/>
    </row>
    <row r="443" ht="15.75" customHeight="1">
      <c r="A443" s="126"/>
      <c r="B443" s="127"/>
      <c r="C443" s="128"/>
    </row>
    <row r="444" ht="15.75" customHeight="1">
      <c r="A444" s="126"/>
      <c r="B444" s="127"/>
      <c r="C444" s="128"/>
    </row>
    <row r="445" ht="15.75" customHeight="1">
      <c r="A445" s="126"/>
      <c r="B445" s="127"/>
      <c r="C445" s="128"/>
    </row>
    <row r="446" ht="15.75" customHeight="1">
      <c r="A446" s="126"/>
      <c r="B446" s="127"/>
      <c r="C446" s="128"/>
    </row>
    <row r="447" ht="15.75" customHeight="1">
      <c r="A447" s="126"/>
      <c r="B447" s="127"/>
      <c r="C447" s="128"/>
    </row>
    <row r="448" ht="15.75" customHeight="1">
      <c r="A448" s="126"/>
      <c r="B448" s="127"/>
      <c r="C448" s="128"/>
    </row>
    <row r="449" ht="15.75" customHeight="1">
      <c r="A449" s="126"/>
      <c r="B449" s="127"/>
      <c r="C449" s="128"/>
    </row>
    <row r="450" ht="15.75" customHeight="1">
      <c r="A450" s="126"/>
      <c r="B450" s="127"/>
      <c r="C450" s="128"/>
    </row>
    <row r="451" ht="15.75" customHeight="1">
      <c r="A451" s="126"/>
      <c r="B451" s="127"/>
      <c r="C451" s="128"/>
    </row>
    <row r="452" ht="15.75" customHeight="1">
      <c r="A452" s="126"/>
      <c r="B452" s="127"/>
      <c r="C452" s="128"/>
    </row>
    <row r="453" ht="15.75" customHeight="1">
      <c r="A453" s="126"/>
      <c r="B453" s="127"/>
      <c r="C453" s="128"/>
    </row>
    <row r="454" ht="15.75" customHeight="1">
      <c r="A454" s="126"/>
      <c r="B454" s="127"/>
      <c r="C454" s="128"/>
    </row>
    <row r="455" ht="15.75" customHeight="1">
      <c r="A455" s="126"/>
      <c r="B455" s="127"/>
      <c r="C455" s="128"/>
    </row>
    <row r="456" ht="15.75" customHeight="1">
      <c r="A456" s="126"/>
      <c r="B456" s="127"/>
      <c r="C456" s="128"/>
    </row>
    <row r="457" ht="15.75" customHeight="1">
      <c r="A457" s="126"/>
      <c r="B457" s="127"/>
      <c r="C457" s="128"/>
    </row>
    <row r="458" ht="15.75" customHeight="1">
      <c r="A458" s="126"/>
      <c r="B458" s="127"/>
      <c r="C458" s="128"/>
    </row>
    <row r="459" ht="15.75" customHeight="1">
      <c r="A459" s="126"/>
      <c r="B459" s="127"/>
      <c r="C459" s="128"/>
    </row>
    <row r="460" ht="15.75" customHeight="1">
      <c r="A460" s="126"/>
      <c r="B460" s="127"/>
      <c r="C460" s="128"/>
    </row>
    <row r="461" ht="15.75" customHeight="1">
      <c r="A461" s="126"/>
      <c r="B461" s="127"/>
      <c r="C461" s="128"/>
    </row>
    <row r="462" ht="15.75" customHeight="1">
      <c r="A462" s="126"/>
      <c r="B462" s="127"/>
      <c r="C462" s="128"/>
    </row>
    <row r="463" ht="15.75" customHeight="1">
      <c r="A463" s="126"/>
      <c r="B463" s="127"/>
      <c r="C463" s="128"/>
    </row>
    <row r="464" ht="15.75" customHeight="1">
      <c r="A464" s="126"/>
      <c r="B464" s="127"/>
      <c r="C464" s="128"/>
    </row>
    <row r="465" ht="15.75" customHeight="1">
      <c r="A465" s="126"/>
      <c r="B465" s="127"/>
      <c r="C465" s="128"/>
    </row>
    <row r="466" ht="15.75" customHeight="1">
      <c r="A466" s="126"/>
      <c r="B466" s="127"/>
      <c r="C466" s="128"/>
    </row>
    <row r="467" ht="15.75" customHeight="1">
      <c r="A467" s="126"/>
      <c r="B467" s="127"/>
      <c r="C467" s="128"/>
    </row>
    <row r="468" ht="15.75" customHeight="1">
      <c r="A468" s="126"/>
      <c r="B468" s="127"/>
      <c r="C468" s="128"/>
    </row>
    <row r="469" ht="15.75" customHeight="1">
      <c r="A469" s="126"/>
      <c r="B469" s="127"/>
      <c r="C469" s="128"/>
    </row>
    <row r="470" ht="15.75" customHeight="1">
      <c r="A470" s="126"/>
      <c r="B470" s="127"/>
      <c r="C470" s="128"/>
    </row>
    <row r="471" ht="15.75" customHeight="1">
      <c r="A471" s="126"/>
      <c r="B471" s="127"/>
      <c r="C471" s="128"/>
    </row>
    <row r="472" ht="15.75" customHeight="1">
      <c r="A472" s="126"/>
      <c r="B472" s="127"/>
      <c r="C472" s="128"/>
    </row>
    <row r="473" ht="15.75" customHeight="1">
      <c r="A473" s="126"/>
      <c r="B473" s="127"/>
      <c r="C473" s="128"/>
    </row>
    <row r="474" ht="15.75" customHeight="1">
      <c r="A474" s="126"/>
      <c r="B474" s="127"/>
      <c r="C474" s="128"/>
    </row>
    <row r="475" ht="15.75" customHeight="1">
      <c r="A475" s="126"/>
      <c r="B475" s="127"/>
      <c r="C475" s="128"/>
    </row>
    <row r="476" ht="15.75" customHeight="1">
      <c r="A476" s="126"/>
      <c r="B476" s="127"/>
      <c r="C476" s="128"/>
    </row>
    <row r="477" ht="15.75" customHeight="1">
      <c r="A477" s="126"/>
      <c r="B477" s="127"/>
      <c r="C477" s="128"/>
    </row>
    <row r="478" ht="15.75" customHeight="1">
      <c r="A478" s="126"/>
      <c r="B478" s="127"/>
      <c r="C478" s="128"/>
    </row>
    <row r="479" ht="15.75" customHeight="1">
      <c r="A479" s="126"/>
      <c r="B479" s="127"/>
      <c r="C479" s="128"/>
    </row>
    <row r="480" ht="15.75" customHeight="1">
      <c r="A480" s="126"/>
      <c r="B480" s="127"/>
      <c r="C480" s="128"/>
    </row>
    <row r="481" ht="15.75" customHeight="1">
      <c r="A481" s="126"/>
      <c r="B481" s="127"/>
      <c r="C481" s="128"/>
    </row>
    <row r="482" ht="15.75" customHeight="1">
      <c r="A482" s="126"/>
      <c r="B482" s="127"/>
      <c r="C482" s="128"/>
    </row>
    <row r="483" ht="15.75" customHeight="1">
      <c r="A483" s="126"/>
      <c r="B483" s="127"/>
      <c r="C483" s="128"/>
    </row>
    <row r="484" ht="15.75" customHeight="1">
      <c r="A484" s="126"/>
      <c r="B484" s="127"/>
      <c r="C484" s="128"/>
    </row>
    <row r="485" ht="15.75" customHeight="1">
      <c r="A485" s="126"/>
      <c r="B485" s="127"/>
      <c r="C485" s="128"/>
    </row>
    <row r="486" ht="15.75" customHeight="1">
      <c r="A486" s="126"/>
      <c r="B486" s="127"/>
      <c r="C486" s="128"/>
    </row>
    <row r="487" ht="15.75" customHeight="1">
      <c r="A487" s="126"/>
      <c r="B487" s="127"/>
      <c r="C487" s="128"/>
    </row>
    <row r="488" ht="15.75" customHeight="1">
      <c r="A488" s="126"/>
      <c r="B488" s="127"/>
      <c r="C488" s="128"/>
    </row>
    <row r="489" ht="15.75" customHeight="1">
      <c r="A489" s="126"/>
      <c r="B489" s="127"/>
      <c r="C489" s="128"/>
    </row>
    <row r="490" ht="15.75" customHeight="1">
      <c r="A490" s="126"/>
      <c r="B490" s="127"/>
      <c r="C490" s="128"/>
    </row>
    <row r="491" ht="15.75" customHeight="1">
      <c r="A491" s="126"/>
      <c r="B491" s="127"/>
      <c r="C491" s="128"/>
    </row>
    <row r="492" ht="15.75" customHeight="1">
      <c r="A492" s="126"/>
      <c r="B492" s="127"/>
      <c r="C492" s="128"/>
    </row>
    <row r="493" ht="15.75" customHeight="1">
      <c r="A493" s="126"/>
      <c r="B493" s="127"/>
      <c r="C493" s="128"/>
    </row>
    <row r="494" ht="15.75" customHeight="1">
      <c r="A494" s="126"/>
      <c r="B494" s="127"/>
      <c r="C494" s="128"/>
    </row>
    <row r="495" ht="15.75" customHeight="1">
      <c r="A495" s="126"/>
      <c r="B495" s="127"/>
      <c r="C495" s="128"/>
    </row>
    <row r="496" ht="15.75" customHeight="1">
      <c r="A496" s="126"/>
      <c r="B496" s="127"/>
      <c r="C496" s="128"/>
    </row>
    <row r="497" ht="15.75" customHeight="1">
      <c r="A497" s="126"/>
      <c r="B497" s="127"/>
      <c r="C497" s="128"/>
    </row>
    <row r="498" ht="15.75" customHeight="1">
      <c r="A498" s="126"/>
      <c r="B498" s="127"/>
      <c r="C498" s="128"/>
    </row>
    <row r="499" ht="15.75" customHeight="1">
      <c r="A499" s="126"/>
      <c r="B499" s="127"/>
      <c r="C499" s="128"/>
    </row>
    <row r="500" ht="15.75" customHeight="1">
      <c r="A500" s="126"/>
      <c r="B500" s="127"/>
      <c r="C500" s="128"/>
    </row>
    <row r="501" ht="15.75" customHeight="1">
      <c r="A501" s="126"/>
      <c r="B501" s="127"/>
      <c r="C501" s="128"/>
    </row>
    <row r="502" ht="15.75" customHeight="1">
      <c r="A502" s="126"/>
      <c r="B502" s="127"/>
      <c r="C502" s="128"/>
    </row>
    <row r="503" ht="15.75" customHeight="1">
      <c r="A503" s="126"/>
      <c r="B503" s="127"/>
      <c r="C503" s="128"/>
    </row>
    <row r="504" ht="15.75" customHeight="1">
      <c r="A504" s="126"/>
      <c r="B504" s="127"/>
      <c r="C504" s="128"/>
    </row>
    <row r="505" ht="15.75" customHeight="1">
      <c r="A505" s="126"/>
      <c r="B505" s="127"/>
      <c r="C505" s="128"/>
    </row>
    <row r="506" ht="15.75" customHeight="1">
      <c r="A506" s="126"/>
      <c r="B506" s="127"/>
      <c r="C506" s="128"/>
    </row>
    <row r="507" ht="15.75" customHeight="1">
      <c r="A507" s="126"/>
      <c r="B507" s="127"/>
      <c r="C507" s="128"/>
    </row>
    <row r="508" ht="15.75" customHeight="1">
      <c r="A508" s="126"/>
      <c r="B508" s="127"/>
      <c r="C508" s="128"/>
    </row>
    <row r="509" ht="15.75" customHeight="1">
      <c r="A509" s="126"/>
      <c r="B509" s="127"/>
      <c r="C509" s="128"/>
    </row>
    <row r="510" ht="15.75" customHeight="1">
      <c r="A510" s="126"/>
      <c r="B510" s="127"/>
      <c r="C510" s="128"/>
    </row>
    <row r="511" ht="15.75" customHeight="1">
      <c r="A511" s="126"/>
      <c r="B511" s="127"/>
      <c r="C511" s="128"/>
    </row>
    <row r="512" ht="15.75" customHeight="1">
      <c r="A512" s="126"/>
      <c r="B512" s="127"/>
      <c r="C512" s="128"/>
    </row>
    <row r="513" ht="15.75" customHeight="1">
      <c r="A513" s="126"/>
      <c r="B513" s="127"/>
      <c r="C513" s="128"/>
    </row>
    <row r="514" ht="15.75" customHeight="1">
      <c r="A514" s="126"/>
      <c r="B514" s="127"/>
      <c r="C514" s="128"/>
    </row>
    <row r="515" ht="15.75" customHeight="1">
      <c r="A515" s="126"/>
      <c r="B515" s="127"/>
      <c r="C515" s="128"/>
    </row>
    <row r="516" ht="15.75" customHeight="1">
      <c r="A516" s="126"/>
      <c r="B516" s="127"/>
      <c r="C516" s="128"/>
    </row>
    <row r="517" ht="15.75" customHeight="1">
      <c r="A517" s="126"/>
      <c r="B517" s="127"/>
      <c r="C517" s="128"/>
    </row>
    <row r="518" ht="15.75" customHeight="1">
      <c r="A518" s="126"/>
      <c r="B518" s="127"/>
      <c r="C518" s="128"/>
    </row>
    <row r="519" ht="15.75" customHeight="1">
      <c r="A519" s="126"/>
      <c r="B519" s="127"/>
      <c r="C519" s="128"/>
    </row>
    <row r="520" ht="15.75" customHeight="1">
      <c r="A520" s="126"/>
      <c r="B520" s="127"/>
      <c r="C520" s="128"/>
    </row>
    <row r="521" ht="15.75" customHeight="1">
      <c r="A521" s="126"/>
      <c r="B521" s="127"/>
      <c r="C521" s="128"/>
    </row>
    <row r="522" ht="15.75" customHeight="1">
      <c r="A522" s="126"/>
      <c r="B522" s="127"/>
      <c r="C522" s="128"/>
    </row>
    <row r="523" ht="15.75" customHeight="1">
      <c r="A523" s="126"/>
      <c r="B523" s="127"/>
      <c r="C523" s="128"/>
    </row>
    <row r="524" ht="15.75" customHeight="1">
      <c r="A524" s="126"/>
      <c r="B524" s="127"/>
      <c r="C524" s="128"/>
    </row>
    <row r="525" ht="15.75" customHeight="1">
      <c r="A525" s="126"/>
      <c r="B525" s="127"/>
      <c r="C525" s="128"/>
    </row>
    <row r="526" ht="15.75" customHeight="1">
      <c r="A526" s="126"/>
      <c r="B526" s="127"/>
      <c r="C526" s="128"/>
    </row>
    <row r="527" ht="15.75" customHeight="1">
      <c r="A527" s="126"/>
      <c r="B527" s="127"/>
      <c r="C527" s="128"/>
    </row>
    <row r="528" ht="15.75" customHeight="1">
      <c r="A528" s="126"/>
      <c r="B528" s="127"/>
      <c r="C528" s="128"/>
    </row>
    <row r="529" ht="15.75" customHeight="1">
      <c r="A529" s="126"/>
      <c r="B529" s="127"/>
      <c r="C529" s="128"/>
    </row>
    <row r="530" ht="15.75" customHeight="1">
      <c r="A530" s="126"/>
      <c r="B530" s="127"/>
      <c r="C530" s="128"/>
    </row>
    <row r="531" ht="15.75" customHeight="1">
      <c r="A531" s="126"/>
      <c r="B531" s="127"/>
      <c r="C531" s="128"/>
    </row>
    <row r="532" ht="15.75" customHeight="1">
      <c r="A532" s="126"/>
      <c r="B532" s="127"/>
      <c r="C532" s="128"/>
    </row>
    <row r="533" ht="15.75" customHeight="1">
      <c r="A533" s="126"/>
      <c r="B533" s="127"/>
      <c r="C533" s="128"/>
    </row>
    <row r="534" ht="15.75" customHeight="1">
      <c r="A534" s="126"/>
      <c r="B534" s="127"/>
      <c r="C534" s="128"/>
    </row>
    <row r="535" ht="15.75" customHeight="1">
      <c r="A535" s="126"/>
      <c r="B535" s="127"/>
      <c r="C535" s="128"/>
    </row>
    <row r="536" ht="15.75" customHeight="1">
      <c r="A536" s="126"/>
      <c r="B536" s="127"/>
      <c r="C536" s="128"/>
    </row>
    <row r="537" ht="15.75" customHeight="1">
      <c r="A537" s="126"/>
      <c r="B537" s="127"/>
      <c r="C537" s="128"/>
    </row>
    <row r="538" ht="15.75" customHeight="1">
      <c r="A538" s="126"/>
      <c r="B538" s="127"/>
      <c r="C538" s="128"/>
    </row>
    <row r="539" ht="15.75" customHeight="1">
      <c r="A539" s="126"/>
      <c r="B539" s="127"/>
      <c r="C539" s="128"/>
    </row>
    <row r="540" ht="15.75" customHeight="1">
      <c r="A540" s="126"/>
      <c r="B540" s="127"/>
      <c r="C540" s="128"/>
    </row>
    <row r="541" ht="15.75" customHeight="1">
      <c r="A541" s="126"/>
      <c r="B541" s="127"/>
      <c r="C541" s="128"/>
    </row>
    <row r="542" ht="15.75" customHeight="1">
      <c r="A542" s="126"/>
      <c r="B542" s="127"/>
      <c r="C542" s="128"/>
    </row>
    <row r="543" ht="15.75" customHeight="1">
      <c r="A543" s="126"/>
      <c r="B543" s="127"/>
      <c r="C543" s="128"/>
    </row>
    <row r="544" ht="15.75" customHeight="1">
      <c r="A544" s="126"/>
      <c r="B544" s="127"/>
      <c r="C544" s="128"/>
    </row>
    <row r="545" ht="15.75" customHeight="1">
      <c r="A545" s="126"/>
      <c r="B545" s="127"/>
      <c r="C545" s="128"/>
    </row>
    <row r="546" ht="15.75" customHeight="1">
      <c r="A546" s="126"/>
      <c r="B546" s="127"/>
      <c r="C546" s="128"/>
    </row>
    <row r="547" ht="15.75" customHeight="1">
      <c r="A547" s="126"/>
      <c r="B547" s="127"/>
      <c r="C547" s="128"/>
    </row>
    <row r="548" ht="15.75" customHeight="1">
      <c r="A548" s="126"/>
      <c r="B548" s="127"/>
      <c r="C548" s="128"/>
    </row>
    <row r="549" ht="15.75" customHeight="1">
      <c r="A549" s="126"/>
      <c r="B549" s="127"/>
      <c r="C549" s="128"/>
    </row>
    <row r="550" ht="15.75" customHeight="1">
      <c r="A550" s="126"/>
      <c r="B550" s="127"/>
      <c r="C550" s="128"/>
    </row>
    <row r="551" ht="15.75" customHeight="1">
      <c r="A551" s="126"/>
      <c r="B551" s="127"/>
      <c r="C551" s="128"/>
    </row>
    <row r="552" ht="15.75" customHeight="1">
      <c r="A552" s="126"/>
      <c r="B552" s="127"/>
      <c r="C552" s="128"/>
    </row>
    <row r="553" ht="15.75" customHeight="1">
      <c r="A553" s="126"/>
      <c r="B553" s="127"/>
      <c r="C553" s="128"/>
    </row>
    <row r="554" ht="15.75" customHeight="1">
      <c r="A554" s="126"/>
      <c r="B554" s="127"/>
      <c r="C554" s="128"/>
    </row>
    <row r="555" ht="15.75" customHeight="1">
      <c r="A555" s="126"/>
      <c r="B555" s="127"/>
      <c r="C555" s="128"/>
    </row>
    <row r="556" ht="15.75" customHeight="1">
      <c r="A556" s="126"/>
      <c r="B556" s="127"/>
      <c r="C556" s="128"/>
    </row>
    <row r="557" ht="15.75" customHeight="1">
      <c r="A557" s="126"/>
      <c r="B557" s="127"/>
      <c r="C557" s="128"/>
    </row>
    <row r="558" ht="15.75" customHeight="1">
      <c r="A558" s="126"/>
      <c r="B558" s="127"/>
      <c r="C558" s="128"/>
    </row>
    <row r="559" ht="15.75" customHeight="1">
      <c r="A559" s="126"/>
      <c r="B559" s="127"/>
      <c r="C559" s="128"/>
    </row>
    <row r="560" ht="15.75" customHeight="1">
      <c r="A560" s="126"/>
      <c r="B560" s="127"/>
      <c r="C560" s="128"/>
    </row>
    <row r="561" ht="15.75" customHeight="1">
      <c r="A561" s="126"/>
      <c r="B561" s="127"/>
      <c r="C561" s="128"/>
    </row>
    <row r="562" ht="15.75" customHeight="1">
      <c r="A562" s="126"/>
      <c r="B562" s="127"/>
      <c r="C562" s="128"/>
    </row>
    <row r="563" ht="15.75" customHeight="1">
      <c r="A563" s="126"/>
      <c r="B563" s="127"/>
      <c r="C563" s="128"/>
    </row>
    <row r="564" ht="15.75" customHeight="1">
      <c r="A564" s="126"/>
      <c r="B564" s="127"/>
      <c r="C564" s="128"/>
    </row>
    <row r="565" ht="15.75" customHeight="1">
      <c r="A565" s="126"/>
      <c r="B565" s="127"/>
      <c r="C565" s="128"/>
    </row>
    <row r="566" ht="15.75" customHeight="1">
      <c r="A566" s="126"/>
      <c r="B566" s="127"/>
      <c r="C566" s="128"/>
    </row>
    <row r="567" ht="15.75" customHeight="1">
      <c r="A567" s="126"/>
      <c r="B567" s="127"/>
      <c r="C567" s="128"/>
    </row>
    <row r="568" ht="15.75" customHeight="1">
      <c r="A568" s="126"/>
      <c r="B568" s="127"/>
      <c r="C568" s="128"/>
    </row>
    <row r="569" ht="15.75" customHeight="1">
      <c r="A569" s="126"/>
      <c r="B569" s="127"/>
      <c r="C569" s="128"/>
    </row>
    <row r="570" ht="15.75" customHeight="1">
      <c r="A570" s="126"/>
      <c r="B570" s="127"/>
      <c r="C570" s="128"/>
    </row>
    <row r="571" ht="15.75" customHeight="1">
      <c r="A571" s="126"/>
      <c r="B571" s="127"/>
      <c r="C571" s="128"/>
    </row>
    <row r="572" ht="15.75" customHeight="1">
      <c r="A572" s="126"/>
      <c r="B572" s="127"/>
      <c r="C572" s="128"/>
    </row>
    <row r="573" ht="15.75" customHeight="1">
      <c r="A573" s="126"/>
      <c r="B573" s="127"/>
      <c r="C573" s="128"/>
    </row>
    <row r="574" ht="15.75" customHeight="1">
      <c r="A574" s="126"/>
      <c r="B574" s="127"/>
      <c r="C574" s="128"/>
    </row>
    <row r="575" ht="15.75" customHeight="1">
      <c r="A575" s="126"/>
      <c r="B575" s="127"/>
      <c r="C575" s="128"/>
    </row>
    <row r="576" ht="15.75" customHeight="1">
      <c r="A576" s="126"/>
      <c r="B576" s="127"/>
      <c r="C576" s="128"/>
    </row>
    <row r="577" ht="15.75" customHeight="1">
      <c r="A577" s="126"/>
      <c r="B577" s="127"/>
      <c r="C577" s="128"/>
    </row>
    <row r="578" ht="15.75" customHeight="1">
      <c r="A578" s="126"/>
      <c r="B578" s="127"/>
      <c r="C578" s="128"/>
    </row>
    <row r="579" ht="15.75" customHeight="1">
      <c r="A579" s="126"/>
      <c r="B579" s="127"/>
      <c r="C579" s="128"/>
    </row>
    <row r="580" ht="15.75" customHeight="1">
      <c r="A580" s="126"/>
      <c r="B580" s="127"/>
      <c r="C580" s="128"/>
    </row>
    <row r="581" ht="15.75" customHeight="1">
      <c r="A581" s="126"/>
      <c r="B581" s="127"/>
      <c r="C581" s="128"/>
    </row>
    <row r="582" ht="15.75" customHeight="1">
      <c r="A582" s="126"/>
      <c r="B582" s="127"/>
      <c r="C582" s="128"/>
    </row>
    <row r="583" ht="15.75" customHeight="1">
      <c r="A583" s="126"/>
      <c r="B583" s="127"/>
      <c r="C583" s="128"/>
    </row>
    <row r="584" ht="15.75" customHeight="1">
      <c r="A584" s="126"/>
      <c r="B584" s="127"/>
      <c r="C584" s="128"/>
    </row>
    <row r="585" ht="15.75" customHeight="1">
      <c r="A585" s="126"/>
      <c r="B585" s="127"/>
      <c r="C585" s="128"/>
    </row>
    <row r="586" ht="15.75" customHeight="1">
      <c r="A586" s="126"/>
      <c r="B586" s="127"/>
      <c r="C586" s="128"/>
    </row>
    <row r="587" ht="15.75" customHeight="1">
      <c r="A587" s="126"/>
      <c r="B587" s="127"/>
      <c r="C587" s="128"/>
    </row>
    <row r="588" ht="15.75" customHeight="1">
      <c r="A588" s="126"/>
      <c r="B588" s="127"/>
      <c r="C588" s="128"/>
    </row>
    <row r="589" ht="15.75" customHeight="1">
      <c r="A589" s="126"/>
      <c r="B589" s="127"/>
      <c r="C589" s="128"/>
    </row>
    <row r="590" ht="15.75" customHeight="1">
      <c r="A590" s="126"/>
      <c r="B590" s="127"/>
      <c r="C590" s="128"/>
    </row>
    <row r="591" ht="15.75" customHeight="1">
      <c r="A591" s="126"/>
      <c r="B591" s="127"/>
      <c r="C591" s="128"/>
    </row>
    <row r="592" ht="15.75" customHeight="1">
      <c r="A592" s="126"/>
      <c r="B592" s="127"/>
      <c r="C592" s="128"/>
    </row>
    <row r="593" ht="15.75" customHeight="1">
      <c r="A593" s="126"/>
      <c r="B593" s="127"/>
      <c r="C593" s="128"/>
    </row>
    <row r="594" ht="15.75" customHeight="1">
      <c r="A594" s="126"/>
      <c r="B594" s="127"/>
      <c r="C594" s="128"/>
    </row>
    <row r="595" ht="15.75" customHeight="1">
      <c r="A595" s="126"/>
      <c r="B595" s="127"/>
      <c r="C595" s="128"/>
    </row>
    <row r="596" ht="15.75" customHeight="1">
      <c r="A596" s="126"/>
      <c r="B596" s="127"/>
      <c r="C596" s="128"/>
    </row>
    <row r="597" ht="15.75" customHeight="1">
      <c r="A597" s="126"/>
      <c r="B597" s="127"/>
      <c r="C597" s="128"/>
    </row>
    <row r="598" ht="15.75" customHeight="1">
      <c r="A598" s="126"/>
      <c r="B598" s="127"/>
      <c r="C598" s="128"/>
    </row>
    <row r="599" ht="15.75" customHeight="1">
      <c r="A599" s="126"/>
      <c r="B599" s="127"/>
      <c r="C599" s="128"/>
    </row>
    <row r="600" ht="15.75" customHeight="1">
      <c r="A600" s="126"/>
      <c r="B600" s="127"/>
      <c r="C600" s="128"/>
    </row>
    <row r="601" ht="15.75" customHeight="1">
      <c r="A601" s="126"/>
      <c r="B601" s="127"/>
      <c r="C601" s="128"/>
    </row>
    <row r="602" ht="15.75" customHeight="1">
      <c r="A602" s="126"/>
      <c r="B602" s="127"/>
      <c r="C602" s="128"/>
    </row>
    <row r="603" ht="15.75" customHeight="1">
      <c r="A603" s="126"/>
      <c r="B603" s="127"/>
      <c r="C603" s="128"/>
    </row>
    <row r="604" ht="15.75" customHeight="1">
      <c r="A604" s="126"/>
      <c r="B604" s="127"/>
      <c r="C604" s="128"/>
    </row>
    <row r="605" ht="15.75" customHeight="1">
      <c r="A605" s="126"/>
      <c r="B605" s="127"/>
      <c r="C605" s="128"/>
    </row>
    <row r="606" ht="15.75" customHeight="1">
      <c r="A606" s="126"/>
      <c r="B606" s="127"/>
      <c r="C606" s="128"/>
    </row>
    <row r="607" ht="15.75" customHeight="1">
      <c r="A607" s="126"/>
      <c r="B607" s="127"/>
      <c r="C607" s="128"/>
    </row>
    <row r="608" ht="15.75" customHeight="1">
      <c r="A608" s="126"/>
      <c r="B608" s="127"/>
      <c r="C608" s="128"/>
    </row>
    <row r="609" ht="15.75" customHeight="1">
      <c r="A609" s="126"/>
      <c r="B609" s="127"/>
      <c r="C609" s="128"/>
    </row>
    <row r="610" ht="15.75" customHeight="1">
      <c r="A610" s="126"/>
      <c r="B610" s="127"/>
      <c r="C610" s="128"/>
    </row>
    <row r="611" ht="15.75" customHeight="1">
      <c r="A611" s="126"/>
      <c r="B611" s="127"/>
      <c r="C611" s="128"/>
    </row>
    <row r="612" ht="15.75" customHeight="1">
      <c r="A612" s="126"/>
      <c r="B612" s="127"/>
      <c r="C612" s="128"/>
    </row>
    <row r="613" ht="15.75" customHeight="1">
      <c r="A613" s="126"/>
      <c r="B613" s="127"/>
      <c r="C613" s="128"/>
    </row>
    <row r="614" ht="15.75" customHeight="1">
      <c r="A614" s="126"/>
      <c r="B614" s="127"/>
      <c r="C614" s="128"/>
    </row>
    <row r="615" ht="15.75" customHeight="1">
      <c r="A615" s="126"/>
      <c r="B615" s="127"/>
      <c r="C615" s="128"/>
    </row>
    <row r="616" ht="15.75" customHeight="1">
      <c r="A616" s="126"/>
      <c r="B616" s="127"/>
      <c r="C616" s="128"/>
    </row>
    <row r="617" ht="15.75" customHeight="1">
      <c r="A617" s="126"/>
      <c r="B617" s="127"/>
      <c r="C617" s="128"/>
    </row>
    <row r="618" ht="15.75" customHeight="1">
      <c r="A618" s="126"/>
      <c r="B618" s="127"/>
      <c r="C618" s="128"/>
    </row>
    <row r="619" ht="15.75" customHeight="1">
      <c r="A619" s="126"/>
      <c r="B619" s="127"/>
      <c r="C619" s="128"/>
    </row>
    <row r="620" ht="15.75" customHeight="1">
      <c r="A620" s="126"/>
      <c r="B620" s="127"/>
      <c r="C620" s="128"/>
    </row>
    <row r="621" ht="15.75" customHeight="1">
      <c r="A621" s="126"/>
      <c r="B621" s="127"/>
      <c r="C621" s="128"/>
    </row>
    <row r="622" ht="15.75" customHeight="1">
      <c r="A622" s="126"/>
      <c r="B622" s="127"/>
      <c r="C622" s="128"/>
    </row>
    <row r="623" ht="15.75" customHeight="1">
      <c r="A623" s="126"/>
      <c r="B623" s="127"/>
      <c r="C623" s="128"/>
    </row>
    <row r="624" ht="15.75" customHeight="1">
      <c r="A624" s="126"/>
      <c r="B624" s="127"/>
      <c r="C624" s="128"/>
    </row>
    <row r="625" ht="15.75" customHeight="1">
      <c r="A625" s="126"/>
      <c r="B625" s="127"/>
      <c r="C625" s="128"/>
    </row>
    <row r="626" ht="15.75" customHeight="1">
      <c r="A626" s="126"/>
      <c r="B626" s="127"/>
      <c r="C626" s="128"/>
    </row>
    <row r="627" ht="15.75" customHeight="1">
      <c r="A627" s="126"/>
      <c r="B627" s="127"/>
      <c r="C627" s="128"/>
    </row>
    <row r="628" ht="15.75" customHeight="1">
      <c r="A628" s="126"/>
      <c r="B628" s="127"/>
      <c r="C628" s="128"/>
    </row>
    <row r="629" ht="15.75" customHeight="1">
      <c r="A629" s="126"/>
      <c r="B629" s="127"/>
      <c r="C629" s="128"/>
    </row>
    <row r="630" ht="15.75" customHeight="1">
      <c r="A630" s="126"/>
      <c r="B630" s="127"/>
      <c r="C630" s="128"/>
    </row>
    <row r="631" ht="15.75" customHeight="1">
      <c r="A631" s="126"/>
      <c r="B631" s="127"/>
      <c r="C631" s="128"/>
    </row>
    <row r="632" ht="15.75" customHeight="1">
      <c r="A632" s="126"/>
      <c r="B632" s="127"/>
      <c r="C632" s="128"/>
    </row>
    <row r="633" ht="15.75" customHeight="1">
      <c r="A633" s="126"/>
      <c r="B633" s="127"/>
      <c r="C633" s="128"/>
    </row>
    <row r="634" ht="15.75" customHeight="1">
      <c r="A634" s="126"/>
      <c r="B634" s="127"/>
      <c r="C634" s="128"/>
    </row>
    <row r="635" ht="15.75" customHeight="1">
      <c r="A635" s="126"/>
      <c r="B635" s="127"/>
      <c r="C635" s="128"/>
    </row>
    <row r="636" ht="15.75" customHeight="1">
      <c r="A636" s="126"/>
      <c r="B636" s="127"/>
      <c r="C636" s="128"/>
    </row>
    <row r="637" ht="15.75" customHeight="1">
      <c r="A637" s="126"/>
      <c r="B637" s="127"/>
      <c r="C637" s="128"/>
    </row>
    <row r="638" ht="15.75" customHeight="1">
      <c r="A638" s="126"/>
      <c r="B638" s="127"/>
      <c r="C638" s="128"/>
    </row>
    <row r="639" ht="15.75" customHeight="1">
      <c r="A639" s="126"/>
      <c r="B639" s="127"/>
      <c r="C639" s="128"/>
    </row>
    <row r="640" ht="15.75" customHeight="1">
      <c r="A640" s="126"/>
      <c r="B640" s="127"/>
      <c r="C640" s="128"/>
    </row>
    <row r="641" ht="15.75" customHeight="1">
      <c r="A641" s="126"/>
      <c r="B641" s="127"/>
      <c r="C641" s="128"/>
    </row>
    <row r="642" ht="15.75" customHeight="1">
      <c r="A642" s="126"/>
      <c r="B642" s="127"/>
      <c r="C642" s="128"/>
    </row>
    <row r="643" ht="15.75" customHeight="1">
      <c r="A643" s="126"/>
      <c r="B643" s="127"/>
      <c r="C643" s="128"/>
    </row>
    <row r="644" ht="15.75" customHeight="1">
      <c r="A644" s="126"/>
      <c r="B644" s="127"/>
      <c r="C644" s="128"/>
    </row>
    <row r="645" ht="15.75" customHeight="1">
      <c r="A645" s="126"/>
      <c r="B645" s="127"/>
      <c r="C645" s="128"/>
    </row>
    <row r="646" ht="15.75" customHeight="1">
      <c r="A646" s="126"/>
      <c r="B646" s="127"/>
      <c r="C646" s="128"/>
    </row>
    <row r="647" ht="15.75" customHeight="1">
      <c r="A647" s="126"/>
      <c r="B647" s="127"/>
      <c r="C647" s="128"/>
    </row>
    <row r="648" ht="15.75" customHeight="1">
      <c r="A648" s="126"/>
      <c r="B648" s="127"/>
      <c r="C648" s="128"/>
    </row>
    <row r="649" ht="15.75" customHeight="1">
      <c r="A649" s="126"/>
      <c r="B649" s="127"/>
      <c r="C649" s="128"/>
    </row>
    <row r="650" ht="15.75" customHeight="1">
      <c r="A650" s="126"/>
      <c r="B650" s="127"/>
      <c r="C650" s="128"/>
    </row>
    <row r="651" ht="15.75" customHeight="1">
      <c r="A651" s="126"/>
      <c r="B651" s="127"/>
      <c r="C651" s="128"/>
    </row>
    <row r="652" ht="15.75" customHeight="1">
      <c r="A652" s="126"/>
      <c r="B652" s="127"/>
      <c r="C652" s="128"/>
    </row>
    <row r="653" ht="15.75" customHeight="1">
      <c r="A653" s="126"/>
      <c r="B653" s="127"/>
      <c r="C653" s="128"/>
    </row>
    <row r="654" ht="15.75" customHeight="1">
      <c r="A654" s="126"/>
      <c r="B654" s="127"/>
      <c r="C654" s="128"/>
    </row>
    <row r="655" ht="15.75" customHeight="1">
      <c r="A655" s="126"/>
      <c r="B655" s="127"/>
      <c r="C655" s="128"/>
    </row>
    <row r="656" ht="15.75" customHeight="1">
      <c r="A656" s="126"/>
      <c r="B656" s="127"/>
      <c r="C656" s="128"/>
    </row>
    <row r="657" ht="15.75" customHeight="1">
      <c r="A657" s="126"/>
      <c r="B657" s="127"/>
      <c r="C657" s="128"/>
    </row>
    <row r="658" ht="15.75" customHeight="1">
      <c r="A658" s="126"/>
      <c r="B658" s="127"/>
      <c r="C658" s="128"/>
    </row>
    <row r="659" ht="15.75" customHeight="1">
      <c r="A659" s="126"/>
      <c r="B659" s="127"/>
      <c r="C659" s="128"/>
    </row>
    <row r="660" ht="15.75" customHeight="1">
      <c r="A660" s="126"/>
      <c r="B660" s="127"/>
      <c r="C660" s="128"/>
    </row>
    <row r="661" ht="15.75" customHeight="1">
      <c r="A661" s="126"/>
      <c r="B661" s="127"/>
      <c r="C661" s="128"/>
    </row>
    <row r="662" ht="15.75" customHeight="1">
      <c r="A662" s="126"/>
      <c r="B662" s="127"/>
      <c r="C662" s="128"/>
    </row>
    <row r="663" ht="15.75" customHeight="1">
      <c r="A663" s="126"/>
      <c r="B663" s="127"/>
      <c r="C663" s="128"/>
    </row>
    <row r="664" ht="15.75" customHeight="1">
      <c r="A664" s="126"/>
      <c r="B664" s="127"/>
      <c r="C664" s="128"/>
    </row>
    <row r="665" ht="15.75" customHeight="1">
      <c r="A665" s="126"/>
      <c r="B665" s="127"/>
      <c r="C665" s="128"/>
    </row>
    <row r="666" ht="15.75" customHeight="1">
      <c r="A666" s="126"/>
      <c r="B666" s="127"/>
      <c r="C666" s="128"/>
    </row>
    <row r="667" ht="15.75" customHeight="1">
      <c r="A667" s="126"/>
      <c r="B667" s="127"/>
      <c r="C667" s="128"/>
    </row>
    <row r="668" ht="15.75" customHeight="1">
      <c r="A668" s="126"/>
      <c r="B668" s="127"/>
      <c r="C668" s="128"/>
    </row>
    <row r="669" ht="15.75" customHeight="1">
      <c r="A669" s="126"/>
      <c r="B669" s="127"/>
      <c r="C669" s="128"/>
    </row>
    <row r="670" ht="15.75" customHeight="1">
      <c r="A670" s="126"/>
      <c r="B670" s="127"/>
      <c r="C670" s="128"/>
    </row>
    <row r="671" ht="15.75" customHeight="1">
      <c r="A671" s="126"/>
      <c r="B671" s="127"/>
      <c r="C671" s="128"/>
    </row>
    <row r="672" ht="15.75" customHeight="1">
      <c r="A672" s="126"/>
      <c r="B672" s="127"/>
      <c r="C672" s="128"/>
    </row>
    <row r="673" ht="15.75" customHeight="1">
      <c r="A673" s="126"/>
      <c r="B673" s="127"/>
      <c r="C673" s="128"/>
    </row>
    <row r="674" ht="15.75" customHeight="1">
      <c r="A674" s="126"/>
      <c r="B674" s="127"/>
      <c r="C674" s="128"/>
    </row>
    <row r="675" ht="15.75" customHeight="1">
      <c r="A675" s="126"/>
      <c r="B675" s="127"/>
      <c r="C675" s="128"/>
    </row>
    <row r="676" ht="15.75" customHeight="1">
      <c r="A676" s="126"/>
      <c r="B676" s="127"/>
      <c r="C676" s="128"/>
    </row>
    <row r="677" ht="15.75" customHeight="1">
      <c r="A677" s="126"/>
      <c r="B677" s="127"/>
      <c r="C677" s="128"/>
    </row>
    <row r="678" ht="15.75" customHeight="1">
      <c r="A678" s="126"/>
      <c r="B678" s="127"/>
      <c r="C678" s="128"/>
    </row>
    <row r="679" ht="15.75" customHeight="1">
      <c r="A679" s="126"/>
      <c r="B679" s="127"/>
      <c r="C679" s="128"/>
    </row>
    <row r="680" ht="15.75" customHeight="1">
      <c r="A680" s="126"/>
      <c r="B680" s="127"/>
      <c r="C680" s="128"/>
    </row>
    <row r="681" ht="15.75" customHeight="1">
      <c r="A681" s="126"/>
      <c r="B681" s="127"/>
      <c r="C681" s="128"/>
    </row>
    <row r="682" ht="15.75" customHeight="1">
      <c r="A682" s="126"/>
      <c r="B682" s="127"/>
      <c r="C682" s="128"/>
    </row>
    <row r="683" ht="15.75" customHeight="1">
      <c r="A683" s="126"/>
      <c r="B683" s="127"/>
      <c r="C683" s="128"/>
    </row>
    <row r="684" ht="15.75" customHeight="1">
      <c r="A684" s="126"/>
      <c r="B684" s="127"/>
      <c r="C684" s="128"/>
    </row>
    <row r="685" ht="15.75" customHeight="1">
      <c r="A685" s="126"/>
      <c r="B685" s="127"/>
      <c r="C685" s="128"/>
    </row>
    <row r="686" ht="15.75" customHeight="1">
      <c r="A686" s="126"/>
      <c r="B686" s="127"/>
      <c r="C686" s="128"/>
    </row>
    <row r="687" ht="15.75" customHeight="1">
      <c r="A687" s="126"/>
      <c r="B687" s="127"/>
      <c r="C687" s="128"/>
    </row>
    <row r="688" ht="15.75" customHeight="1">
      <c r="A688" s="126"/>
      <c r="B688" s="127"/>
      <c r="C688" s="128"/>
    </row>
    <row r="689" ht="15.75" customHeight="1">
      <c r="A689" s="126"/>
      <c r="B689" s="127"/>
      <c r="C689" s="128"/>
    </row>
    <row r="690" ht="15.75" customHeight="1">
      <c r="A690" s="126"/>
      <c r="B690" s="127"/>
      <c r="C690" s="128"/>
    </row>
    <row r="691" ht="15.75" customHeight="1">
      <c r="A691" s="126"/>
      <c r="B691" s="127"/>
      <c r="C691" s="128"/>
    </row>
    <row r="692" ht="15.75" customHeight="1">
      <c r="A692" s="126"/>
      <c r="B692" s="127"/>
      <c r="C692" s="128"/>
    </row>
    <row r="693" ht="15.75" customHeight="1">
      <c r="A693" s="126"/>
      <c r="B693" s="127"/>
      <c r="C693" s="128"/>
    </row>
    <row r="694" ht="15.75" customHeight="1">
      <c r="A694" s="126"/>
      <c r="B694" s="127"/>
      <c r="C694" s="128"/>
    </row>
    <row r="695" ht="15.75" customHeight="1">
      <c r="A695" s="126"/>
      <c r="B695" s="127"/>
      <c r="C695" s="128"/>
    </row>
    <row r="696" ht="15.75" customHeight="1">
      <c r="A696" s="126"/>
      <c r="B696" s="127"/>
      <c r="C696" s="128"/>
    </row>
    <row r="697" ht="15.75" customHeight="1">
      <c r="A697" s="126"/>
      <c r="B697" s="127"/>
      <c r="C697" s="128"/>
    </row>
    <row r="698" ht="15.75" customHeight="1">
      <c r="A698" s="126"/>
      <c r="B698" s="127"/>
      <c r="C698" s="128"/>
    </row>
    <row r="699" ht="15.75" customHeight="1">
      <c r="A699" s="126"/>
      <c r="B699" s="127"/>
      <c r="C699" s="128"/>
    </row>
    <row r="700" ht="15.75" customHeight="1">
      <c r="A700" s="126"/>
      <c r="B700" s="127"/>
      <c r="C700" s="128"/>
    </row>
    <row r="701" ht="15.75" customHeight="1">
      <c r="A701" s="126"/>
      <c r="B701" s="127"/>
      <c r="C701" s="128"/>
    </row>
    <row r="702" ht="15.75" customHeight="1">
      <c r="A702" s="126"/>
      <c r="B702" s="127"/>
      <c r="C702" s="128"/>
    </row>
    <row r="703" ht="15.75" customHeight="1">
      <c r="A703" s="126"/>
      <c r="B703" s="127"/>
      <c r="C703" s="128"/>
    </row>
    <row r="704" ht="15.75" customHeight="1">
      <c r="A704" s="126"/>
      <c r="B704" s="127"/>
      <c r="C704" s="128"/>
    </row>
    <row r="705" ht="15.75" customHeight="1">
      <c r="A705" s="126"/>
      <c r="B705" s="127"/>
      <c r="C705" s="128"/>
    </row>
    <row r="706" ht="15.75" customHeight="1">
      <c r="A706" s="126"/>
      <c r="B706" s="127"/>
      <c r="C706" s="128"/>
    </row>
    <row r="707" ht="15.75" customHeight="1">
      <c r="A707" s="126"/>
      <c r="B707" s="127"/>
      <c r="C707" s="128"/>
    </row>
    <row r="708" ht="15.75" customHeight="1">
      <c r="A708" s="126"/>
      <c r="B708" s="127"/>
      <c r="C708" s="128"/>
    </row>
    <row r="709" ht="15.75" customHeight="1">
      <c r="A709" s="126"/>
      <c r="B709" s="127"/>
      <c r="C709" s="128"/>
    </row>
    <row r="710" ht="15.75" customHeight="1">
      <c r="A710" s="126"/>
      <c r="B710" s="127"/>
      <c r="C710" s="128"/>
    </row>
    <row r="711" ht="15.75" customHeight="1">
      <c r="A711" s="126"/>
      <c r="B711" s="127"/>
      <c r="C711" s="128"/>
    </row>
    <row r="712" ht="15.75" customHeight="1">
      <c r="A712" s="126"/>
      <c r="B712" s="127"/>
      <c r="C712" s="128"/>
    </row>
    <row r="713" ht="15.75" customHeight="1">
      <c r="A713" s="126"/>
      <c r="B713" s="127"/>
      <c r="C713" s="128"/>
    </row>
    <row r="714" ht="15.75" customHeight="1">
      <c r="A714" s="126"/>
      <c r="B714" s="127"/>
      <c r="C714" s="128"/>
    </row>
    <row r="715" ht="15.75" customHeight="1">
      <c r="A715" s="126"/>
      <c r="B715" s="127"/>
      <c r="C715" s="128"/>
    </row>
    <row r="716" ht="15.75" customHeight="1">
      <c r="A716" s="126"/>
      <c r="B716" s="127"/>
      <c r="C716" s="128"/>
    </row>
    <row r="717" ht="15.75" customHeight="1">
      <c r="A717" s="126"/>
      <c r="B717" s="127"/>
      <c r="C717" s="128"/>
    </row>
    <row r="718" ht="15.75" customHeight="1">
      <c r="A718" s="126"/>
      <c r="B718" s="127"/>
      <c r="C718" s="128"/>
    </row>
    <row r="719" ht="15.75" customHeight="1">
      <c r="A719" s="126"/>
      <c r="B719" s="127"/>
      <c r="C719" s="128"/>
    </row>
    <row r="720" ht="15.75" customHeight="1">
      <c r="A720" s="126"/>
      <c r="B720" s="127"/>
      <c r="C720" s="128"/>
    </row>
    <row r="721" ht="15.75" customHeight="1">
      <c r="A721" s="126"/>
      <c r="B721" s="127"/>
      <c r="C721" s="128"/>
    </row>
    <row r="722" ht="15.75" customHeight="1">
      <c r="A722" s="126"/>
      <c r="B722" s="127"/>
      <c r="C722" s="128"/>
    </row>
    <row r="723" ht="15.75" customHeight="1">
      <c r="A723" s="126"/>
      <c r="B723" s="127"/>
      <c r="C723" s="128"/>
    </row>
    <row r="724" ht="15.75" customHeight="1">
      <c r="A724" s="126"/>
      <c r="B724" s="127"/>
      <c r="C724" s="128"/>
    </row>
    <row r="725" ht="15.75" customHeight="1">
      <c r="A725" s="126"/>
      <c r="B725" s="127"/>
      <c r="C725" s="128"/>
    </row>
    <row r="726" ht="15.75" customHeight="1">
      <c r="A726" s="126"/>
      <c r="B726" s="127"/>
      <c r="C726" s="128"/>
    </row>
    <row r="727" ht="15.75" customHeight="1">
      <c r="A727" s="126"/>
      <c r="B727" s="127"/>
      <c r="C727" s="128"/>
    </row>
    <row r="728" ht="15.75" customHeight="1">
      <c r="A728" s="126"/>
      <c r="B728" s="127"/>
      <c r="C728" s="128"/>
    </row>
    <row r="729" ht="15.75" customHeight="1">
      <c r="A729" s="126"/>
      <c r="B729" s="127"/>
      <c r="C729" s="128"/>
    </row>
    <row r="730" ht="15.75" customHeight="1">
      <c r="A730" s="126"/>
      <c r="B730" s="127"/>
      <c r="C730" s="128"/>
    </row>
    <row r="731" ht="15.75" customHeight="1">
      <c r="A731" s="126"/>
      <c r="B731" s="127"/>
      <c r="C731" s="128"/>
    </row>
    <row r="732" ht="15.75" customHeight="1">
      <c r="A732" s="126"/>
      <c r="B732" s="127"/>
      <c r="C732" s="128"/>
    </row>
    <row r="733" ht="15.75" customHeight="1">
      <c r="A733" s="126"/>
      <c r="B733" s="127"/>
      <c r="C733" s="128"/>
    </row>
    <row r="734" ht="15.75" customHeight="1">
      <c r="A734" s="126"/>
      <c r="B734" s="127"/>
      <c r="C734" s="128"/>
    </row>
    <row r="735" ht="15.75" customHeight="1">
      <c r="A735" s="126"/>
      <c r="B735" s="127"/>
      <c r="C735" s="128"/>
    </row>
    <row r="736" ht="15.75" customHeight="1">
      <c r="A736" s="126"/>
      <c r="B736" s="127"/>
      <c r="C736" s="128"/>
    </row>
    <row r="737" ht="15.75" customHeight="1">
      <c r="A737" s="126"/>
      <c r="B737" s="127"/>
      <c r="C737" s="128"/>
    </row>
    <row r="738" ht="15.75" customHeight="1">
      <c r="A738" s="126"/>
      <c r="B738" s="127"/>
      <c r="C738" s="128"/>
    </row>
    <row r="739" ht="15.75" customHeight="1">
      <c r="A739" s="126"/>
      <c r="B739" s="127"/>
      <c r="C739" s="128"/>
    </row>
    <row r="740" ht="15.75" customHeight="1">
      <c r="A740" s="126"/>
      <c r="B740" s="127"/>
      <c r="C740" s="128"/>
    </row>
    <row r="741" ht="15.75" customHeight="1">
      <c r="A741" s="126"/>
      <c r="B741" s="127"/>
      <c r="C741" s="128"/>
    </row>
    <row r="742" ht="15.75" customHeight="1">
      <c r="A742" s="126"/>
      <c r="B742" s="127"/>
      <c r="C742" s="128"/>
    </row>
    <row r="743" ht="15.75" customHeight="1">
      <c r="A743" s="126"/>
      <c r="B743" s="127"/>
      <c r="C743" s="128"/>
    </row>
    <row r="744" ht="15.75" customHeight="1">
      <c r="A744" s="126"/>
      <c r="B744" s="127"/>
      <c r="C744" s="128"/>
    </row>
    <row r="745" ht="15.75" customHeight="1">
      <c r="A745" s="126"/>
      <c r="B745" s="127"/>
      <c r="C745" s="128"/>
    </row>
    <row r="746" ht="15.75" customHeight="1">
      <c r="A746" s="126"/>
      <c r="B746" s="127"/>
      <c r="C746" s="128"/>
    </row>
    <row r="747" ht="15.75" customHeight="1">
      <c r="A747" s="126"/>
      <c r="B747" s="127"/>
      <c r="C747" s="128"/>
    </row>
    <row r="748" ht="15.75" customHeight="1">
      <c r="A748" s="126"/>
      <c r="B748" s="127"/>
      <c r="C748" s="128"/>
    </row>
    <row r="749" ht="15.75" customHeight="1">
      <c r="A749" s="126"/>
      <c r="B749" s="127"/>
      <c r="C749" s="128"/>
    </row>
    <row r="750" ht="15.75" customHeight="1">
      <c r="A750" s="126"/>
      <c r="B750" s="127"/>
      <c r="C750" s="128"/>
    </row>
    <row r="751" ht="15.75" customHeight="1">
      <c r="A751" s="126"/>
      <c r="B751" s="127"/>
      <c r="C751" s="128"/>
    </row>
    <row r="752" ht="15.75" customHeight="1">
      <c r="A752" s="126"/>
      <c r="B752" s="127"/>
      <c r="C752" s="128"/>
    </row>
    <row r="753" ht="15.75" customHeight="1">
      <c r="A753" s="126"/>
      <c r="B753" s="127"/>
      <c r="C753" s="128"/>
    </row>
    <row r="754" ht="15.75" customHeight="1">
      <c r="A754" s="126"/>
      <c r="B754" s="127"/>
      <c r="C754" s="128"/>
    </row>
    <row r="755" ht="15.75" customHeight="1">
      <c r="A755" s="126"/>
      <c r="B755" s="127"/>
      <c r="C755" s="128"/>
    </row>
    <row r="756" ht="15.75" customHeight="1">
      <c r="A756" s="126"/>
      <c r="B756" s="127"/>
      <c r="C756" s="128"/>
    </row>
    <row r="757" ht="15.75" customHeight="1">
      <c r="A757" s="126"/>
      <c r="B757" s="127"/>
      <c r="C757" s="128"/>
    </row>
    <row r="758" ht="15.75" customHeight="1">
      <c r="A758" s="126"/>
      <c r="B758" s="127"/>
      <c r="C758" s="128"/>
    </row>
    <row r="759" ht="15.75" customHeight="1">
      <c r="A759" s="126"/>
      <c r="B759" s="127"/>
      <c r="C759" s="128"/>
    </row>
    <row r="760" ht="15.75" customHeight="1">
      <c r="A760" s="126"/>
      <c r="B760" s="127"/>
      <c r="C760" s="128"/>
    </row>
    <row r="761" ht="15.75" customHeight="1">
      <c r="A761" s="126"/>
      <c r="B761" s="127"/>
      <c r="C761" s="128"/>
    </row>
    <row r="762" ht="15.75" customHeight="1">
      <c r="A762" s="126"/>
      <c r="B762" s="127"/>
      <c r="C762" s="128"/>
    </row>
    <row r="763" ht="15.75" customHeight="1">
      <c r="A763" s="126"/>
      <c r="B763" s="127"/>
      <c r="C763" s="128"/>
    </row>
    <row r="764" ht="15.75" customHeight="1">
      <c r="A764" s="126"/>
      <c r="B764" s="127"/>
      <c r="C764" s="128"/>
    </row>
    <row r="765" ht="15.75" customHeight="1">
      <c r="A765" s="126"/>
      <c r="B765" s="127"/>
      <c r="C765" s="128"/>
    </row>
    <row r="766" ht="15.75" customHeight="1">
      <c r="A766" s="126"/>
      <c r="B766" s="127"/>
      <c r="C766" s="128"/>
    </row>
    <row r="767" ht="15.75" customHeight="1">
      <c r="A767" s="126"/>
      <c r="B767" s="127"/>
      <c r="C767" s="128"/>
    </row>
    <row r="768" ht="15.75" customHeight="1">
      <c r="A768" s="126"/>
      <c r="B768" s="127"/>
      <c r="C768" s="128"/>
    </row>
    <row r="769" ht="15.75" customHeight="1">
      <c r="A769" s="126"/>
      <c r="B769" s="127"/>
      <c r="C769" s="128"/>
    </row>
    <row r="770" ht="15.75" customHeight="1">
      <c r="A770" s="126"/>
      <c r="B770" s="127"/>
      <c r="C770" s="128"/>
    </row>
    <row r="771" ht="15.75" customHeight="1">
      <c r="A771" s="126"/>
      <c r="B771" s="127"/>
      <c r="C771" s="128"/>
    </row>
    <row r="772" ht="15.75" customHeight="1">
      <c r="A772" s="126"/>
      <c r="B772" s="127"/>
      <c r="C772" s="128"/>
    </row>
    <row r="773" ht="15.75" customHeight="1">
      <c r="A773" s="126"/>
      <c r="B773" s="127"/>
      <c r="C773" s="128"/>
    </row>
    <row r="774" ht="15.75" customHeight="1">
      <c r="A774" s="126"/>
      <c r="B774" s="127"/>
      <c r="C774" s="128"/>
    </row>
    <row r="775" ht="15.75" customHeight="1">
      <c r="A775" s="126"/>
      <c r="B775" s="127"/>
      <c r="C775" s="128"/>
    </row>
    <row r="776" ht="15.75" customHeight="1">
      <c r="A776" s="126"/>
      <c r="B776" s="127"/>
      <c r="C776" s="128"/>
    </row>
    <row r="777" ht="15.75" customHeight="1">
      <c r="A777" s="126"/>
      <c r="B777" s="127"/>
      <c r="C777" s="128"/>
    </row>
    <row r="778" ht="15.75" customHeight="1">
      <c r="A778" s="126"/>
      <c r="B778" s="127"/>
      <c r="C778" s="128"/>
    </row>
    <row r="779" ht="15.75" customHeight="1">
      <c r="A779" s="126"/>
      <c r="B779" s="127"/>
      <c r="C779" s="128"/>
    </row>
    <row r="780" ht="15.75" customHeight="1">
      <c r="A780" s="126"/>
      <c r="B780" s="127"/>
      <c r="C780" s="128"/>
    </row>
    <row r="781" ht="15.75" customHeight="1">
      <c r="A781" s="126"/>
      <c r="B781" s="127"/>
      <c r="C781" s="128"/>
    </row>
    <row r="782" ht="15.75" customHeight="1">
      <c r="A782" s="126"/>
      <c r="B782" s="127"/>
      <c r="C782" s="128"/>
    </row>
    <row r="783" ht="15.75" customHeight="1">
      <c r="A783" s="126"/>
      <c r="B783" s="127"/>
      <c r="C783" s="128"/>
    </row>
    <row r="784" ht="15.75" customHeight="1">
      <c r="A784" s="126"/>
      <c r="B784" s="127"/>
      <c r="C784" s="128"/>
    </row>
    <row r="785" ht="15.75" customHeight="1">
      <c r="A785" s="126"/>
      <c r="B785" s="127"/>
      <c r="C785" s="128"/>
    </row>
    <row r="786" ht="15.75" customHeight="1">
      <c r="A786" s="126"/>
      <c r="B786" s="127"/>
      <c r="C786" s="128"/>
    </row>
    <row r="787" ht="15.75" customHeight="1">
      <c r="A787" s="126"/>
      <c r="B787" s="127"/>
      <c r="C787" s="128"/>
    </row>
    <row r="788" ht="15.75" customHeight="1">
      <c r="A788" s="126"/>
      <c r="B788" s="127"/>
      <c r="C788" s="128"/>
    </row>
    <row r="789" ht="15.75" customHeight="1">
      <c r="A789" s="126"/>
      <c r="B789" s="127"/>
      <c r="C789" s="128"/>
    </row>
    <row r="790" ht="15.75" customHeight="1">
      <c r="A790" s="126"/>
      <c r="B790" s="127"/>
      <c r="C790" s="128"/>
    </row>
    <row r="791" ht="15.75" customHeight="1">
      <c r="A791" s="126"/>
      <c r="B791" s="127"/>
      <c r="C791" s="128"/>
    </row>
    <row r="792" ht="15.75" customHeight="1">
      <c r="A792" s="126"/>
      <c r="B792" s="127"/>
      <c r="C792" s="128"/>
    </row>
    <row r="793" ht="15.75" customHeight="1">
      <c r="A793" s="126"/>
      <c r="B793" s="127"/>
      <c r="C793" s="128"/>
    </row>
    <row r="794" ht="15.75" customHeight="1">
      <c r="A794" s="126"/>
      <c r="B794" s="127"/>
      <c r="C794" s="128"/>
    </row>
    <row r="795" ht="15.75" customHeight="1">
      <c r="A795" s="126"/>
      <c r="B795" s="127"/>
      <c r="C795" s="128"/>
    </row>
    <row r="796" ht="15.75" customHeight="1">
      <c r="A796" s="126"/>
      <c r="B796" s="127"/>
      <c r="C796" s="128"/>
    </row>
    <row r="797" ht="15.75" customHeight="1">
      <c r="A797" s="126"/>
      <c r="B797" s="127"/>
      <c r="C797" s="128"/>
    </row>
    <row r="798" ht="15.75" customHeight="1">
      <c r="A798" s="126"/>
      <c r="B798" s="127"/>
      <c r="C798" s="128"/>
    </row>
    <row r="799" ht="15.75" customHeight="1">
      <c r="A799" s="126"/>
      <c r="B799" s="127"/>
      <c r="C799" s="128"/>
    </row>
    <row r="800" ht="15.75" customHeight="1">
      <c r="A800" s="126"/>
      <c r="B800" s="127"/>
      <c r="C800" s="128"/>
    </row>
    <row r="801" ht="15.75" customHeight="1">
      <c r="A801" s="126"/>
      <c r="B801" s="127"/>
      <c r="C801" s="128"/>
    </row>
    <row r="802" ht="15.75" customHeight="1">
      <c r="A802" s="126"/>
      <c r="B802" s="127"/>
      <c r="C802" s="128"/>
    </row>
    <row r="803" ht="15.75" customHeight="1">
      <c r="A803" s="126"/>
      <c r="B803" s="127"/>
      <c r="C803" s="128"/>
    </row>
    <row r="804" ht="15.75" customHeight="1">
      <c r="A804" s="126"/>
      <c r="B804" s="127"/>
      <c r="C804" s="128"/>
    </row>
    <row r="805" ht="15.75" customHeight="1">
      <c r="A805" s="126"/>
      <c r="B805" s="127"/>
      <c r="C805" s="128"/>
    </row>
    <row r="806" ht="15.75" customHeight="1">
      <c r="A806" s="126"/>
      <c r="B806" s="127"/>
      <c r="C806" s="128"/>
    </row>
    <row r="807" ht="15.75" customHeight="1">
      <c r="A807" s="126"/>
      <c r="B807" s="127"/>
      <c r="C807" s="128"/>
    </row>
    <row r="808" ht="15.75" customHeight="1">
      <c r="A808" s="126"/>
      <c r="B808" s="127"/>
      <c r="C808" s="128"/>
    </row>
    <row r="809" ht="15.75" customHeight="1">
      <c r="A809" s="126"/>
      <c r="B809" s="127"/>
      <c r="C809" s="128"/>
    </row>
    <row r="810" ht="15.75" customHeight="1">
      <c r="A810" s="126"/>
      <c r="B810" s="127"/>
      <c r="C810" s="128"/>
    </row>
    <row r="811" ht="15.75" customHeight="1">
      <c r="A811" s="126"/>
      <c r="B811" s="127"/>
      <c r="C811" s="128"/>
    </row>
    <row r="812" ht="15.75" customHeight="1">
      <c r="A812" s="126"/>
      <c r="B812" s="127"/>
      <c r="C812" s="128"/>
    </row>
    <row r="813" ht="15.75" customHeight="1">
      <c r="A813" s="126"/>
      <c r="B813" s="127"/>
      <c r="C813" s="128"/>
    </row>
    <row r="814" ht="15.75" customHeight="1">
      <c r="A814" s="126"/>
      <c r="B814" s="127"/>
      <c r="C814" s="128"/>
    </row>
    <row r="815" ht="15.75" customHeight="1">
      <c r="A815" s="126"/>
      <c r="B815" s="127"/>
      <c r="C815" s="128"/>
    </row>
    <row r="816" ht="15.75" customHeight="1">
      <c r="A816" s="126"/>
      <c r="B816" s="127"/>
      <c r="C816" s="128"/>
    </row>
    <row r="817" ht="15.75" customHeight="1">
      <c r="A817" s="126"/>
      <c r="B817" s="127"/>
      <c r="C817" s="128"/>
    </row>
    <row r="818" ht="15.75" customHeight="1">
      <c r="A818" s="126"/>
      <c r="B818" s="127"/>
      <c r="C818" s="128"/>
    </row>
    <row r="819" ht="15.75" customHeight="1">
      <c r="A819" s="126"/>
      <c r="B819" s="127"/>
      <c r="C819" s="128"/>
    </row>
    <row r="820" ht="15.75" customHeight="1">
      <c r="A820" s="126"/>
      <c r="B820" s="127"/>
      <c r="C820" s="128"/>
    </row>
    <row r="821" ht="15.75" customHeight="1">
      <c r="A821" s="126"/>
      <c r="B821" s="127"/>
      <c r="C821" s="128"/>
    </row>
    <row r="822" ht="15.75" customHeight="1">
      <c r="A822" s="126"/>
      <c r="B822" s="127"/>
      <c r="C822" s="128"/>
    </row>
    <row r="823" ht="15.75" customHeight="1">
      <c r="A823" s="126"/>
      <c r="B823" s="127"/>
      <c r="C823" s="128"/>
    </row>
    <row r="824" ht="15.75" customHeight="1">
      <c r="A824" s="126"/>
      <c r="B824" s="127"/>
      <c r="C824" s="128"/>
    </row>
    <row r="825" ht="15.75" customHeight="1">
      <c r="A825" s="126"/>
      <c r="B825" s="127"/>
      <c r="C825" s="128"/>
    </row>
    <row r="826" ht="15.75" customHeight="1">
      <c r="A826" s="126"/>
      <c r="B826" s="127"/>
      <c r="C826" s="128"/>
    </row>
    <row r="827" ht="15.75" customHeight="1">
      <c r="A827" s="126"/>
      <c r="B827" s="127"/>
      <c r="C827" s="128"/>
    </row>
    <row r="828" ht="15.75" customHeight="1">
      <c r="A828" s="126"/>
      <c r="B828" s="127"/>
      <c r="C828" s="128"/>
    </row>
    <row r="829" ht="15.75" customHeight="1">
      <c r="A829" s="126"/>
      <c r="B829" s="127"/>
      <c r="C829" s="128"/>
    </row>
    <row r="830" ht="15.75" customHeight="1">
      <c r="A830" s="126"/>
      <c r="B830" s="127"/>
      <c r="C830" s="128"/>
    </row>
    <row r="831" ht="15.75" customHeight="1">
      <c r="A831" s="126"/>
      <c r="B831" s="127"/>
      <c r="C831" s="128"/>
    </row>
    <row r="832" ht="15.75" customHeight="1">
      <c r="A832" s="126"/>
      <c r="B832" s="127"/>
      <c r="C832" s="128"/>
    </row>
    <row r="833" ht="15.75" customHeight="1">
      <c r="A833" s="126"/>
      <c r="B833" s="127"/>
      <c r="C833" s="128"/>
    </row>
    <row r="834" ht="15.75" customHeight="1">
      <c r="A834" s="126"/>
      <c r="B834" s="127"/>
      <c r="C834" s="128"/>
    </row>
    <row r="835" ht="15.75" customHeight="1">
      <c r="A835" s="126"/>
      <c r="B835" s="127"/>
      <c r="C835" s="128"/>
    </row>
    <row r="836" ht="15.75" customHeight="1">
      <c r="A836" s="126"/>
      <c r="B836" s="127"/>
      <c r="C836" s="128"/>
    </row>
    <row r="837" ht="15.75" customHeight="1">
      <c r="A837" s="126"/>
      <c r="B837" s="127"/>
      <c r="C837" s="128"/>
    </row>
    <row r="838" ht="15.75" customHeight="1">
      <c r="A838" s="126"/>
      <c r="B838" s="127"/>
      <c r="C838" s="128"/>
    </row>
    <row r="839" ht="15.75" customHeight="1">
      <c r="A839" s="126"/>
      <c r="B839" s="127"/>
      <c r="C839" s="128"/>
    </row>
    <row r="840" ht="15.75" customHeight="1">
      <c r="A840" s="126"/>
      <c r="B840" s="127"/>
      <c r="C840" s="128"/>
    </row>
    <row r="841" ht="15.75" customHeight="1">
      <c r="A841" s="126"/>
      <c r="B841" s="127"/>
      <c r="C841" s="128"/>
    </row>
    <row r="842" ht="15.75" customHeight="1">
      <c r="A842" s="126"/>
      <c r="B842" s="127"/>
      <c r="C842" s="128"/>
    </row>
    <row r="843" ht="15.75" customHeight="1">
      <c r="A843" s="126"/>
      <c r="B843" s="127"/>
      <c r="C843" s="128"/>
    </row>
    <row r="844" ht="15.75" customHeight="1">
      <c r="A844" s="126"/>
      <c r="B844" s="127"/>
      <c r="C844" s="128"/>
    </row>
    <row r="845" ht="15.75" customHeight="1">
      <c r="A845" s="126"/>
      <c r="B845" s="127"/>
      <c r="C845" s="128"/>
    </row>
    <row r="846" ht="15.75" customHeight="1">
      <c r="A846" s="126"/>
      <c r="B846" s="127"/>
      <c r="C846" s="128"/>
    </row>
    <row r="847" ht="15.75" customHeight="1">
      <c r="A847" s="126"/>
      <c r="B847" s="127"/>
      <c r="C847" s="128"/>
    </row>
    <row r="848" ht="15.75" customHeight="1">
      <c r="A848" s="126"/>
      <c r="B848" s="127"/>
      <c r="C848" s="128"/>
    </row>
    <row r="849" ht="15.75" customHeight="1">
      <c r="A849" s="126"/>
      <c r="B849" s="127"/>
      <c r="C849" s="128"/>
    </row>
    <row r="850" ht="15.75" customHeight="1">
      <c r="A850" s="126"/>
      <c r="B850" s="127"/>
      <c r="C850" s="128"/>
    </row>
    <row r="851" ht="15.75" customHeight="1">
      <c r="A851" s="126"/>
      <c r="B851" s="127"/>
      <c r="C851" s="128"/>
    </row>
    <row r="852" ht="15.75" customHeight="1">
      <c r="A852" s="126"/>
      <c r="B852" s="127"/>
      <c r="C852" s="128"/>
    </row>
    <row r="853" ht="15.75" customHeight="1">
      <c r="A853" s="126"/>
      <c r="B853" s="127"/>
      <c r="C853" s="128"/>
    </row>
    <row r="854" ht="15.75" customHeight="1">
      <c r="A854" s="126"/>
      <c r="B854" s="127"/>
      <c r="C854" s="128"/>
    </row>
    <row r="855" ht="15.75" customHeight="1">
      <c r="A855" s="126"/>
      <c r="B855" s="127"/>
      <c r="C855" s="128"/>
    </row>
    <row r="856" ht="15.75" customHeight="1">
      <c r="A856" s="126"/>
      <c r="B856" s="127"/>
      <c r="C856" s="128"/>
    </row>
    <row r="857" ht="15.75" customHeight="1">
      <c r="A857" s="126"/>
      <c r="B857" s="127"/>
      <c r="C857" s="128"/>
    </row>
    <row r="858" ht="15.75" customHeight="1">
      <c r="A858" s="126"/>
      <c r="B858" s="127"/>
      <c r="C858" s="128"/>
    </row>
    <row r="859" ht="15.75" customHeight="1">
      <c r="A859" s="126"/>
      <c r="B859" s="127"/>
      <c r="C859" s="128"/>
    </row>
    <row r="860" ht="15.75" customHeight="1">
      <c r="A860" s="126"/>
      <c r="B860" s="127"/>
      <c r="C860" s="128"/>
    </row>
    <row r="861" ht="15.75" customHeight="1">
      <c r="A861" s="126"/>
      <c r="B861" s="127"/>
      <c r="C861" s="128"/>
    </row>
    <row r="862" ht="15.75" customHeight="1">
      <c r="A862" s="126"/>
      <c r="B862" s="127"/>
      <c r="C862" s="128"/>
    </row>
    <row r="863" ht="15.75" customHeight="1">
      <c r="A863" s="126"/>
      <c r="B863" s="127"/>
      <c r="C863" s="128"/>
    </row>
    <row r="864" ht="15.75" customHeight="1">
      <c r="A864" s="126"/>
      <c r="B864" s="127"/>
      <c r="C864" s="128"/>
    </row>
    <row r="865" ht="15.75" customHeight="1">
      <c r="A865" s="126"/>
      <c r="B865" s="127"/>
      <c r="C865" s="128"/>
    </row>
    <row r="866" ht="15.75" customHeight="1">
      <c r="A866" s="126"/>
      <c r="B866" s="127"/>
      <c r="C866" s="128"/>
    </row>
    <row r="867" ht="15.75" customHeight="1">
      <c r="A867" s="126"/>
      <c r="B867" s="127"/>
      <c r="C867" s="128"/>
    </row>
    <row r="868" ht="15.75" customHeight="1">
      <c r="A868" s="126"/>
      <c r="B868" s="127"/>
      <c r="C868" s="128"/>
    </row>
    <row r="869" ht="15.75" customHeight="1">
      <c r="A869" s="126"/>
      <c r="B869" s="127"/>
      <c r="C869" s="128"/>
    </row>
    <row r="870" ht="15.75" customHeight="1">
      <c r="A870" s="126"/>
      <c r="B870" s="127"/>
      <c r="C870" s="128"/>
    </row>
    <row r="871" ht="15.75" customHeight="1">
      <c r="A871" s="126"/>
      <c r="B871" s="127"/>
      <c r="C871" s="128"/>
    </row>
    <row r="872" ht="15.75" customHeight="1">
      <c r="A872" s="126"/>
      <c r="B872" s="127"/>
      <c r="C872" s="128"/>
    </row>
    <row r="873" ht="15.75" customHeight="1">
      <c r="A873" s="126"/>
      <c r="B873" s="127"/>
      <c r="C873" s="128"/>
    </row>
    <row r="874" ht="15.75" customHeight="1">
      <c r="A874" s="126"/>
      <c r="B874" s="127"/>
      <c r="C874" s="128"/>
    </row>
    <row r="875" ht="15.75" customHeight="1">
      <c r="A875" s="126"/>
      <c r="B875" s="127"/>
      <c r="C875" s="128"/>
    </row>
    <row r="876" ht="15.75" customHeight="1">
      <c r="A876" s="126"/>
      <c r="B876" s="127"/>
      <c r="C876" s="128"/>
    </row>
    <row r="877" ht="15.75" customHeight="1">
      <c r="A877" s="126"/>
      <c r="B877" s="127"/>
      <c r="C877" s="128"/>
    </row>
    <row r="878" ht="15.75" customHeight="1">
      <c r="A878" s="126"/>
      <c r="B878" s="127"/>
      <c r="C878" s="128"/>
    </row>
    <row r="879" ht="15.75" customHeight="1">
      <c r="A879" s="126"/>
      <c r="B879" s="127"/>
      <c r="C879" s="128"/>
    </row>
    <row r="880" ht="15.75" customHeight="1">
      <c r="A880" s="126"/>
      <c r="B880" s="127"/>
      <c r="C880" s="128"/>
    </row>
    <row r="881" ht="15.75" customHeight="1">
      <c r="A881" s="126"/>
      <c r="B881" s="127"/>
      <c r="C881" s="128"/>
    </row>
    <row r="882" ht="15.75" customHeight="1">
      <c r="A882" s="126"/>
      <c r="B882" s="127"/>
      <c r="C882" s="128"/>
    </row>
    <row r="883" ht="15.75" customHeight="1">
      <c r="A883" s="126"/>
      <c r="B883" s="127"/>
      <c r="C883" s="128"/>
    </row>
    <row r="884" ht="15.75" customHeight="1">
      <c r="A884" s="126"/>
      <c r="B884" s="127"/>
      <c r="C884" s="128"/>
    </row>
    <row r="885" ht="15.75" customHeight="1">
      <c r="A885" s="126"/>
      <c r="B885" s="127"/>
      <c r="C885" s="128"/>
    </row>
    <row r="886" ht="15.75" customHeight="1">
      <c r="A886" s="126"/>
      <c r="B886" s="127"/>
      <c r="C886" s="128"/>
    </row>
    <row r="887" ht="15.75" customHeight="1">
      <c r="A887" s="126"/>
      <c r="B887" s="127"/>
      <c r="C887" s="128"/>
    </row>
    <row r="888" ht="15.75" customHeight="1">
      <c r="A888" s="126"/>
      <c r="B888" s="127"/>
      <c r="C888" s="128"/>
    </row>
    <row r="889" ht="15.75" customHeight="1">
      <c r="A889" s="126"/>
      <c r="B889" s="127"/>
      <c r="C889" s="128"/>
    </row>
    <row r="890" ht="15.75" customHeight="1">
      <c r="A890" s="126"/>
      <c r="B890" s="127"/>
      <c r="C890" s="128"/>
    </row>
    <row r="891" ht="15.75" customHeight="1">
      <c r="A891" s="126"/>
      <c r="B891" s="127"/>
      <c r="C891" s="128"/>
    </row>
    <row r="892" ht="15.75" customHeight="1">
      <c r="A892" s="126"/>
      <c r="B892" s="127"/>
      <c r="C892" s="128"/>
    </row>
    <row r="893" ht="15.75" customHeight="1">
      <c r="A893" s="126"/>
      <c r="B893" s="127"/>
      <c r="C893" s="128"/>
    </row>
    <row r="894" ht="15.75" customHeight="1">
      <c r="A894" s="126"/>
      <c r="B894" s="127"/>
      <c r="C894" s="128"/>
    </row>
    <row r="895" ht="15.75" customHeight="1">
      <c r="A895" s="126"/>
      <c r="B895" s="127"/>
      <c r="C895" s="128"/>
    </row>
    <row r="896" ht="15.75" customHeight="1">
      <c r="A896" s="126"/>
      <c r="B896" s="127"/>
      <c r="C896" s="128"/>
    </row>
    <row r="897" ht="15.75" customHeight="1">
      <c r="A897" s="126"/>
      <c r="B897" s="127"/>
      <c r="C897" s="128"/>
    </row>
    <row r="898" ht="15.75" customHeight="1">
      <c r="A898" s="126"/>
      <c r="B898" s="127"/>
      <c r="C898" s="128"/>
    </row>
    <row r="899" ht="15.75" customHeight="1">
      <c r="A899" s="126"/>
      <c r="B899" s="127"/>
      <c r="C899" s="128"/>
    </row>
    <row r="900" ht="15.75" customHeight="1">
      <c r="A900" s="126"/>
      <c r="B900" s="127"/>
      <c r="C900" s="128"/>
    </row>
    <row r="901" ht="15.75" customHeight="1">
      <c r="A901" s="126"/>
      <c r="B901" s="127"/>
      <c r="C901" s="128"/>
    </row>
    <row r="902" ht="15.75" customHeight="1">
      <c r="A902" s="126"/>
      <c r="B902" s="127"/>
      <c r="C902" s="128"/>
    </row>
    <row r="903" ht="15.75" customHeight="1">
      <c r="A903" s="126"/>
      <c r="B903" s="127"/>
      <c r="C903" s="128"/>
    </row>
    <row r="904" ht="15.75" customHeight="1">
      <c r="A904" s="126"/>
      <c r="B904" s="127"/>
      <c r="C904" s="128"/>
    </row>
    <row r="905" ht="15.75" customHeight="1">
      <c r="A905" s="126"/>
      <c r="B905" s="127"/>
      <c r="C905" s="128"/>
    </row>
    <row r="906" ht="15.75" customHeight="1">
      <c r="A906" s="126"/>
      <c r="B906" s="127"/>
      <c r="C906" s="128"/>
    </row>
    <row r="907" ht="15.75" customHeight="1">
      <c r="A907" s="126"/>
      <c r="B907" s="127"/>
      <c r="C907" s="128"/>
    </row>
    <row r="908" ht="15.75" customHeight="1">
      <c r="A908" s="126"/>
      <c r="B908" s="127"/>
      <c r="C908" s="128"/>
    </row>
    <row r="909" ht="15.75" customHeight="1">
      <c r="A909" s="126"/>
      <c r="B909" s="127"/>
      <c r="C909" s="128"/>
    </row>
    <row r="910" ht="15.75" customHeight="1">
      <c r="A910" s="126"/>
      <c r="B910" s="127"/>
      <c r="C910" s="128"/>
    </row>
    <row r="911" ht="15.75" customHeight="1">
      <c r="A911" s="126"/>
      <c r="B911" s="127"/>
      <c r="C911" s="128"/>
    </row>
    <row r="912" ht="15.75" customHeight="1">
      <c r="A912" s="126"/>
      <c r="B912" s="127"/>
      <c r="C912" s="128"/>
    </row>
    <row r="913" ht="15.75" customHeight="1">
      <c r="A913" s="126"/>
      <c r="B913" s="127"/>
      <c r="C913" s="128"/>
    </row>
    <row r="914" ht="15.75" customHeight="1">
      <c r="A914" s="126"/>
      <c r="B914" s="127"/>
      <c r="C914" s="128"/>
    </row>
    <row r="915" ht="15.75" customHeight="1">
      <c r="A915" s="126"/>
      <c r="B915" s="127"/>
      <c r="C915" s="128"/>
    </row>
    <row r="916" ht="15.75" customHeight="1">
      <c r="A916" s="126"/>
      <c r="B916" s="127"/>
      <c r="C916" s="128"/>
    </row>
    <row r="917" ht="15.75" customHeight="1">
      <c r="A917" s="126"/>
      <c r="B917" s="127"/>
      <c r="C917" s="128"/>
    </row>
    <row r="918" ht="15.75" customHeight="1">
      <c r="A918" s="126"/>
      <c r="B918" s="127"/>
      <c r="C918" s="128"/>
    </row>
    <row r="919" ht="15.75" customHeight="1">
      <c r="A919" s="126"/>
      <c r="B919" s="127"/>
      <c r="C919" s="128"/>
    </row>
    <row r="920" ht="15.75" customHeight="1">
      <c r="A920" s="126"/>
      <c r="B920" s="127"/>
      <c r="C920" s="128"/>
    </row>
    <row r="921" ht="15.75" customHeight="1">
      <c r="A921" s="126"/>
      <c r="B921" s="127"/>
      <c r="C921" s="128"/>
    </row>
    <row r="922" ht="15.75" customHeight="1">
      <c r="A922" s="126"/>
      <c r="B922" s="127"/>
      <c r="C922" s="128"/>
    </row>
    <row r="923" ht="15.75" customHeight="1">
      <c r="A923" s="126"/>
      <c r="B923" s="127"/>
      <c r="C923" s="128"/>
    </row>
    <row r="924" ht="15.75" customHeight="1">
      <c r="A924" s="126"/>
      <c r="B924" s="127"/>
      <c r="C924" s="128"/>
    </row>
    <row r="925" ht="15.75" customHeight="1">
      <c r="A925" s="126"/>
      <c r="B925" s="127"/>
      <c r="C925" s="128"/>
    </row>
    <row r="926" ht="15.75" customHeight="1">
      <c r="A926" s="126"/>
      <c r="B926" s="127"/>
      <c r="C926" s="128"/>
    </row>
    <row r="927" ht="15.75" customHeight="1">
      <c r="A927" s="126"/>
      <c r="B927" s="127"/>
      <c r="C927" s="128"/>
    </row>
    <row r="928" ht="15.75" customHeight="1">
      <c r="A928" s="126"/>
      <c r="B928" s="127"/>
      <c r="C928" s="128"/>
    </row>
    <row r="929" ht="15.75" customHeight="1">
      <c r="A929" s="126"/>
      <c r="B929" s="127"/>
      <c r="C929" s="128"/>
    </row>
    <row r="930" ht="15.75" customHeight="1">
      <c r="A930" s="126"/>
      <c r="B930" s="127"/>
      <c r="C930" s="128"/>
    </row>
    <row r="931" ht="15.75" customHeight="1">
      <c r="A931" s="126"/>
      <c r="B931" s="127"/>
      <c r="C931" s="128"/>
    </row>
    <row r="932" ht="15.75" customHeight="1">
      <c r="A932" s="126"/>
      <c r="B932" s="127"/>
      <c r="C932" s="128"/>
    </row>
    <row r="933" ht="15.75" customHeight="1">
      <c r="A933" s="126"/>
      <c r="B933" s="127"/>
      <c r="C933" s="128"/>
    </row>
    <row r="934" ht="15.75" customHeight="1">
      <c r="A934" s="126"/>
      <c r="B934" s="127"/>
      <c r="C934" s="128"/>
    </row>
    <row r="935" ht="15.75" customHeight="1">
      <c r="A935" s="126"/>
      <c r="B935" s="127"/>
      <c r="C935" s="128"/>
    </row>
    <row r="936" ht="15.75" customHeight="1">
      <c r="A936" s="126"/>
      <c r="B936" s="127"/>
      <c r="C936" s="128"/>
    </row>
    <row r="937" ht="15.75" customHeight="1">
      <c r="A937" s="126"/>
      <c r="B937" s="127"/>
      <c r="C937" s="128"/>
    </row>
    <row r="938" ht="15.75" customHeight="1">
      <c r="A938" s="126"/>
      <c r="B938" s="127"/>
      <c r="C938" s="128"/>
    </row>
    <row r="939" ht="15.75" customHeight="1">
      <c r="A939" s="126"/>
      <c r="B939" s="127"/>
      <c r="C939" s="128"/>
    </row>
    <row r="940" ht="15.75" customHeight="1">
      <c r="A940" s="126"/>
      <c r="B940" s="127"/>
      <c r="C940" s="128"/>
    </row>
    <row r="941" ht="15.75" customHeight="1">
      <c r="A941" s="126"/>
      <c r="B941" s="127"/>
      <c r="C941" s="128"/>
    </row>
    <row r="942" ht="15.75" customHeight="1">
      <c r="A942" s="126"/>
      <c r="B942" s="127"/>
      <c r="C942" s="128"/>
    </row>
    <row r="943" ht="15.75" customHeight="1">
      <c r="A943" s="126"/>
      <c r="B943" s="127"/>
      <c r="C943" s="128"/>
    </row>
    <row r="944" ht="15.75" customHeight="1">
      <c r="A944" s="126"/>
      <c r="B944" s="127"/>
      <c r="C944" s="128"/>
    </row>
    <row r="945" ht="15.75" customHeight="1">
      <c r="A945" s="126"/>
      <c r="B945" s="127"/>
      <c r="C945" s="128"/>
    </row>
    <row r="946" ht="15.75" customHeight="1">
      <c r="A946" s="126"/>
      <c r="B946" s="127"/>
      <c r="C946" s="128"/>
    </row>
    <row r="947" ht="15.75" customHeight="1">
      <c r="A947" s="126"/>
      <c r="B947" s="127"/>
      <c r="C947" s="128"/>
    </row>
    <row r="948" ht="15.75" customHeight="1">
      <c r="A948" s="126"/>
      <c r="B948" s="127"/>
      <c r="C948" s="128"/>
    </row>
    <row r="949" ht="15.75" customHeight="1">
      <c r="A949" s="126"/>
      <c r="B949" s="127"/>
      <c r="C949" s="128"/>
    </row>
    <row r="950" ht="15.75" customHeight="1">
      <c r="A950" s="126"/>
      <c r="B950" s="127"/>
      <c r="C950" s="128"/>
    </row>
    <row r="951" ht="15.75" customHeight="1">
      <c r="A951" s="126"/>
      <c r="B951" s="127"/>
      <c r="C951" s="128"/>
    </row>
    <row r="952" ht="15.75" customHeight="1">
      <c r="A952" s="126"/>
      <c r="B952" s="127"/>
      <c r="C952" s="128"/>
    </row>
    <row r="953" ht="15.75" customHeight="1">
      <c r="A953" s="126"/>
      <c r="B953" s="127"/>
      <c r="C953" s="128"/>
    </row>
    <row r="954" ht="15.75" customHeight="1">
      <c r="A954" s="126"/>
      <c r="B954" s="127"/>
      <c r="C954" s="128"/>
    </row>
    <row r="955" ht="15.75" customHeight="1">
      <c r="A955" s="126"/>
      <c r="B955" s="127"/>
      <c r="C955" s="128"/>
    </row>
    <row r="956" ht="15.75" customHeight="1">
      <c r="A956" s="126"/>
      <c r="B956" s="127"/>
      <c r="C956" s="128"/>
    </row>
    <row r="957" ht="15.75" customHeight="1">
      <c r="A957" s="126"/>
      <c r="B957" s="127"/>
      <c r="C957" s="128"/>
    </row>
    <row r="958" ht="15.75" customHeight="1">
      <c r="A958" s="126"/>
      <c r="B958" s="127"/>
      <c r="C958" s="128"/>
    </row>
    <row r="959" ht="15.75" customHeight="1">
      <c r="A959" s="126"/>
      <c r="B959" s="127"/>
      <c r="C959" s="128"/>
    </row>
    <row r="960" ht="15.75" customHeight="1">
      <c r="A960" s="126"/>
      <c r="B960" s="127"/>
      <c r="C960" s="128"/>
    </row>
    <row r="961" ht="15.75" customHeight="1">
      <c r="A961" s="126"/>
      <c r="B961" s="127"/>
      <c r="C961" s="128"/>
    </row>
    <row r="962" ht="15.75" customHeight="1">
      <c r="A962" s="126"/>
      <c r="B962" s="127"/>
      <c r="C962" s="128"/>
    </row>
    <row r="963" ht="15.75" customHeight="1">
      <c r="A963" s="126"/>
      <c r="B963" s="127"/>
      <c r="C963" s="128"/>
    </row>
    <row r="964" ht="15.75" customHeight="1">
      <c r="A964" s="126"/>
      <c r="B964" s="127"/>
      <c r="C964" s="128"/>
    </row>
    <row r="965" ht="15.75" customHeight="1">
      <c r="A965" s="126"/>
      <c r="B965" s="127"/>
      <c r="C965" s="128"/>
    </row>
    <row r="966" ht="15.75" customHeight="1">
      <c r="A966" s="126"/>
      <c r="B966" s="127"/>
      <c r="C966" s="128"/>
    </row>
    <row r="967" ht="15.75" customHeight="1">
      <c r="A967" s="126"/>
      <c r="B967" s="127"/>
      <c r="C967" s="128"/>
    </row>
    <row r="968" ht="15.75" customHeight="1">
      <c r="A968" s="126"/>
      <c r="B968" s="127"/>
      <c r="C968" s="128"/>
    </row>
    <row r="969" ht="15.75" customHeight="1">
      <c r="A969" s="126"/>
      <c r="B969" s="127"/>
      <c r="C969" s="128"/>
    </row>
    <row r="970" ht="15.75" customHeight="1">
      <c r="A970" s="126"/>
      <c r="B970" s="127"/>
      <c r="C970" s="128"/>
    </row>
    <row r="971" ht="15.75" customHeight="1">
      <c r="A971" s="126"/>
      <c r="B971" s="127"/>
      <c r="C971" s="128"/>
    </row>
    <row r="972" ht="15.75" customHeight="1">
      <c r="A972" s="126"/>
      <c r="B972" s="127"/>
      <c r="C972" s="128"/>
    </row>
    <row r="973" ht="15.75" customHeight="1">
      <c r="A973" s="126"/>
      <c r="B973" s="127"/>
      <c r="C973" s="128"/>
    </row>
    <row r="974" ht="15.75" customHeight="1">
      <c r="A974" s="126"/>
      <c r="B974" s="127"/>
      <c r="C974" s="128"/>
    </row>
    <row r="975" ht="15.75" customHeight="1">
      <c r="A975" s="126"/>
      <c r="B975" s="127"/>
      <c r="C975" s="128"/>
    </row>
    <row r="976" ht="15.75" customHeight="1">
      <c r="A976" s="126"/>
      <c r="B976" s="127"/>
      <c r="C976" s="128"/>
    </row>
    <row r="977" ht="15.75" customHeight="1">
      <c r="A977" s="126"/>
      <c r="B977" s="127"/>
      <c r="C977" s="128"/>
    </row>
    <row r="978" ht="15.75" customHeight="1">
      <c r="A978" s="126"/>
      <c r="B978" s="127"/>
      <c r="C978" s="128"/>
    </row>
    <row r="979" ht="15.75" customHeight="1">
      <c r="A979" s="126"/>
      <c r="B979" s="127"/>
      <c r="C979" s="128"/>
    </row>
    <row r="980" ht="15.75" customHeight="1">
      <c r="A980" s="126"/>
      <c r="B980" s="127"/>
      <c r="C980" s="128"/>
    </row>
    <row r="981" ht="15.75" customHeight="1">
      <c r="A981" s="126"/>
      <c r="B981" s="127"/>
      <c r="C981" s="128"/>
    </row>
    <row r="982" ht="15.75" customHeight="1">
      <c r="A982" s="126"/>
      <c r="B982" s="127"/>
      <c r="C982" s="128"/>
    </row>
    <row r="983" ht="15.75" customHeight="1">
      <c r="A983" s="126"/>
      <c r="B983" s="127"/>
      <c r="C983" s="128"/>
    </row>
    <row r="984" ht="15.75" customHeight="1">
      <c r="A984" s="126"/>
      <c r="B984" s="127"/>
      <c r="C984" s="128"/>
    </row>
    <row r="985" ht="15.75" customHeight="1">
      <c r="A985" s="126"/>
      <c r="B985" s="127"/>
      <c r="C985" s="128"/>
    </row>
    <row r="986" ht="15.75" customHeight="1">
      <c r="A986" s="126"/>
      <c r="B986" s="127"/>
      <c r="C986" s="128"/>
    </row>
    <row r="987" ht="15.75" customHeight="1">
      <c r="A987" s="126"/>
      <c r="B987" s="127"/>
      <c r="C987" s="128"/>
    </row>
    <row r="988" ht="15.75" customHeight="1">
      <c r="A988" s="126"/>
      <c r="B988" s="127"/>
      <c r="C988" s="128"/>
    </row>
    <row r="989" ht="15.75" customHeight="1">
      <c r="A989" s="126"/>
      <c r="B989" s="127"/>
      <c r="C989" s="128"/>
    </row>
    <row r="990" ht="15.75" customHeight="1">
      <c r="A990" s="126"/>
      <c r="B990" s="127"/>
      <c r="C990" s="128"/>
    </row>
    <row r="991" ht="15.75" customHeight="1">
      <c r="A991" s="126"/>
      <c r="B991" s="127"/>
      <c r="C991" s="128"/>
    </row>
    <row r="992" ht="15.75" customHeight="1">
      <c r="A992" s="126"/>
      <c r="B992" s="127"/>
      <c r="C992" s="128"/>
    </row>
    <row r="993" ht="15.75" customHeight="1">
      <c r="A993" s="126"/>
      <c r="B993" s="127"/>
      <c r="C993" s="128"/>
    </row>
    <row r="994" ht="15.75" customHeight="1">
      <c r="A994" s="126"/>
      <c r="B994" s="127"/>
      <c r="C994" s="128"/>
    </row>
    <row r="995" ht="15.75" customHeight="1">
      <c r="A995" s="126"/>
      <c r="B995" s="127"/>
      <c r="C995" s="128"/>
    </row>
    <row r="996" ht="15.75" customHeight="1">
      <c r="A996" s="126"/>
      <c r="B996" s="127"/>
      <c r="C996" s="128"/>
    </row>
    <row r="997" ht="15.75" customHeight="1">
      <c r="A997" s="126"/>
      <c r="B997" s="127"/>
      <c r="C997" s="128"/>
    </row>
    <row r="998" ht="15.75" customHeight="1">
      <c r="A998" s="126"/>
      <c r="B998" s="127"/>
      <c r="C998" s="128"/>
    </row>
    <row r="999" ht="15.75" customHeight="1">
      <c r="A999" s="126"/>
      <c r="B999" s="127"/>
      <c r="C999" s="128"/>
    </row>
    <row r="1000" ht="15.75" customHeight="1">
      <c r="A1000" s="126"/>
      <c r="B1000" s="127"/>
      <c r="C1000" s="128"/>
    </row>
  </sheetData>
  <drawing r:id="rId1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F5496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4.57"/>
    <col customWidth="1" min="2" max="2" width="14.71"/>
    <col customWidth="1" min="3" max="3" width="7.57"/>
    <col customWidth="1" min="4" max="4" width="2.86"/>
    <col customWidth="1" min="5" max="5" width="9.0"/>
    <col customWidth="1" min="6" max="6" width="4.57"/>
    <col customWidth="1" min="7" max="7" width="9.0"/>
    <col customWidth="1" min="8" max="8" width="4.57"/>
    <col customWidth="1" min="9" max="9" width="9.0"/>
    <col customWidth="1" min="10" max="10" width="4.57"/>
    <col customWidth="1" min="11" max="11" width="9.0"/>
    <col customWidth="1" min="12" max="12" width="4.57"/>
    <col customWidth="1" min="13" max="13" width="9.0"/>
    <col customWidth="1" min="14" max="14" width="4.57"/>
    <col customWidth="1" min="15" max="15" width="9.0"/>
    <col customWidth="1" min="16" max="16" width="4.57"/>
    <col customWidth="1" min="17" max="17" width="9.0"/>
    <col customWidth="1" min="18" max="18" width="4.57"/>
    <col customWidth="1" min="19" max="19" width="9.0"/>
    <col customWidth="1" min="20" max="20" width="4.57"/>
    <col customWidth="1" min="21" max="21" width="9.0"/>
    <col customWidth="1" min="22" max="22" width="4.57"/>
    <col customWidth="1" min="23" max="23" width="7.57"/>
    <col customWidth="1" min="24" max="24" width="5.57"/>
    <col customWidth="1" min="25" max="25" width="7.57"/>
    <col customWidth="1" min="26" max="30" width="5.57"/>
    <col customWidth="1" min="31" max="31" width="13.0" outlineLevel="1"/>
    <col customWidth="1" min="32" max="32" width="4.43" outlineLevel="1"/>
    <col customWidth="1" min="33" max="45" width="3.57" outlineLevel="1"/>
  </cols>
  <sheetData>
    <row r="1" ht="37.5" customHeight="1">
      <c r="A1" s="130"/>
      <c r="B1" s="131" t="s">
        <v>6</v>
      </c>
      <c r="C1" s="21" t="s">
        <v>5</v>
      </c>
      <c r="D1" s="21" t="s">
        <v>8</v>
      </c>
      <c r="E1" s="23" t="s">
        <v>248</v>
      </c>
      <c r="F1" s="23" t="s">
        <v>11</v>
      </c>
      <c r="G1" s="23" t="s">
        <v>249</v>
      </c>
      <c r="H1" s="23" t="s">
        <v>14</v>
      </c>
      <c r="I1" s="23" t="s">
        <v>250</v>
      </c>
      <c r="J1" s="23" t="s">
        <v>16</v>
      </c>
      <c r="K1" s="23" t="s">
        <v>251</v>
      </c>
      <c r="L1" s="23" t="s">
        <v>19</v>
      </c>
      <c r="M1" s="23" t="s">
        <v>252</v>
      </c>
      <c r="N1" s="23" t="s">
        <v>21</v>
      </c>
      <c r="O1" s="23" t="s">
        <v>253</v>
      </c>
      <c r="P1" s="23" t="s">
        <v>23</v>
      </c>
      <c r="Q1" s="23" t="s">
        <v>254</v>
      </c>
      <c r="R1" s="23" t="s">
        <v>25</v>
      </c>
      <c r="S1" s="23" t="s">
        <v>255</v>
      </c>
      <c r="T1" s="23" t="s">
        <v>27</v>
      </c>
      <c r="U1" s="23" t="s">
        <v>256</v>
      </c>
      <c r="V1" s="23" t="s">
        <v>30</v>
      </c>
      <c r="W1" s="23" t="s">
        <v>257</v>
      </c>
      <c r="X1" s="23" t="s">
        <v>33</v>
      </c>
      <c r="Y1" s="23" t="s">
        <v>258</v>
      </c>
      <c r="Z1" s="23" t="s">
        <v>35</v>
      </c>
      <c r="AA1" s="23" t="s">
        <v>259</v>
      </c>
      <c r="AB1" s="23" t="s">
        <v>37</v>
      </c>
      <c r="AC1" s="23" t="s">
        <v>260</v>
      </c>
      <c r="AD1" s="23" t="s">
        <v>40</v>
      </c>
      <c r="AE1" s="132" t="s">
        <v>6</v>
      </c>
      <c r="AF1" s="133" t="s">
        <v>5</v>
      </c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134"/>
      <c r="AS1" s="134"/>
    </row>
    <row r="2">
      <c r="A2" s="41">
        <f t="shared" ref="A2:A248" si="1">ROW()-1</f>
        <v>1</v>
      </c>
      <c r="B2" s="92" t="str">
        <f t="array" ref="B2:C251">SORT(AE2:AF251,2,FALSE)</f>
        <v>kinchuck</v>
      </c>
      <c r="C2" s="51">
        <v>3091.9628990263973</v>
      </c>
      <c r="D2" s="135"/>
      <c r="E2" s="136">
        <f>IFERROR(VLOOKUP($B2,'Kill 1'!$A$1:$E$161,4,0),0)</f>
        <v>11</v>
      </c>
      <c r="F2" s="137">
        <f>IFERROR(VLOOKUP(E2,'Kill 1'!$D$1:$E$161,2,0),0)</f>
        <v>348.0596333</v>
      </c>
      <c r="G2" s="136">
        <f>IFERROR(VLOOKUP($B2,'Kill 2'!$A$1:$E$161,4,0),0)</f>
        <v>7</v>
      </c>
      <c r="H2" s="137">
        <f>IFERROR(VLOOKUP(G2,'Kill 2'!$D$1:$E$161,2,0),0)</f>
        <v>424.4727851</v>
      </c>
      <c r="I2" s="136">
        <f>IFERROR(VLOOKUP($B2,'Kill 3'!$A$1:$E$161,4,0),0)</f>
        <v>13</v>
      </c>
      <c r="J2" s="137">
        <f>IFERROR(VLOOKUP(I2,'Kill 3'!$D$1:$E$161,2,0),0)</f>
        <v>331.0499717</v>
      </c>
      <c r="K2" s="136">
        <f>IFERROR(VLOOKUP($B2,'Kill 4'!$A$1:$E$161,4,0),0)</f>
        <v>2</v>
      </c>
      <c r="L2" s="137">
        <f>IFERROR(VLOOKUP(K2,'Kill 4'!$D$1:$E$161,2,0),0)</f>
        <v>596.4036216</v>
      </c>
      <c r="M2" s="136">
        <f>IFERROR(VLOOKUP($B2,'Kill 5'!$A$1:$E$161,4,0),0)</f>
        <v>16</v>
      </c>
      <c r="N2" s="137">
        <f>IFERROR(VLOOKUP(M2,'Kill 5'!$D$1:$E$161,2,0),0)</f>
        <v>325.7720679</v>
      </c>
      <c r="O2" s="136">
        <f>IFERROR(VLOOKUP($B2,'Kill 6'!$A$1:$E$161,4,0),0)</f>
        <v>36</v>
      </c>
      <c r="P2" s="137">
        <f>IFERROR(VLOOKUP(O2,'Kill 6'!$D$1:$E$161,2,0),0)</f>
        <v>159.8665231</v>
      </c>
      <c r="Q2" s="136">
        <f>IFERROR(VLOOKUP($B2,'Kill 7'!$A$1:$E$161,4,0),0)</f>
        <v>8</v>
      </c>
      <c r="R2" s="137">
        <f>IFERROR(VLOOKUP(Q2,'Kill 7'!$D$1:$E$161,2,0),0)</f>
        <v>382.6078689</v>
      </c>
      <c r="S2" s="136">
        <f>IFERROR(VLOOKUP($B2,'Kill 8'!$A$1:$E$161,4,0),0)</f>
        <v>56</v>
      </c>
      <c r="T2" s="137">
        <f>IFERROR(VLOOKUP(S2,'Kill 8'!$D$1:$E$161,2,0),0)</f>
        <v>17.63489567</v>
      </c>
      <c r="U2" s="136">
        <f>IFERROR(VLOOKUP($B2,'Kill 9'!$A$1:$E$161,4,0),0)</f>
        <v>22</v>
      </c>
      <c r="V2" s="137">
        <f>IFERROR(VLOOKUP(U2,'Kill 9'!$D$1:$E$161,2,0),0)</f>
        <v>178.7714678</v>
      </c>
      <c r="W2" s="136">
        <f>IFERROR(VLOOKUP($B2,'Kill 10'!$A$1:$E$161,4,0),0)</f>
        <v>54</v>
      </c>
      <c r="X2" s="137">
        <f>IFERROR(VLOOKUP(W2,'Kill 10'!$D$1:$E$161,2,0),0)</f>
        <v>49.70478532</v>
      </c>
      <c r="Y2" s="136">
        <f>IFERROR(VLOOKUP($B2,'Kill 11'!$A$1:$E$161,4,0),0)</f>
        <v>19</v>
      </c>
      <c r="Z2" s="137">
        <f>IFERROR(VLOOKUP(Y2,'Kill 11'!$D$1:$E$161,2,0),0)</f>
        <v>190.3620347</v>
      </c>
      <c r="AA2" s="136">
        <f>IFERROR(VLOOKUP($B2,'Kill 12'!$A$1:$E$161,4,0),0)</f>
        <v>27</v>
      </c>
      <c r="AB2" s="58">
        <f>IFERROR(VLOOKUP(AA2,'Kill 12'!$D$1:$E$161,2,0),0)</f>
        <v>154.596925</v>
      </c>
      <c r="AC2" s="136">
        <f>IFERROR(VLOOKUP($B2,'Kill 13'!$A$1:$E$161,4,0),0)</f>
        <v>0</v>
      </c>
      <c r="AD2" s="58">
        <f>IFERROR(VLOOKUP(AC2,'Kill 13'!$D$1:$E$161,2,0),0)</f>
        <v>0</v>
      </c>
      <c r="AE2" s="138" t="str">
        <f>IFERROR(__xludf.DUMMYFUNCTION("UNIQUE(FLATTEN({'Kill 1'!A2:A1000;'Kill 2'!A2:A1000;'Kill 3'!A2:A1000;'Kill 4'!A2:A1000;'Kill 5'!A2:A1000;'Kill 6'!A2:A1000;'Kill 7'!A2:A1000;'Kill 8'!A2:A1000;'Kill 9'!A2:A1000;'Kill 10'!A2:A1000;'Kill 11'!A2:A1000;'Kill 12'!A2:A1000;'Kill 13'!A2:A1000 }"&amp;"))"),"RRazeRR_")</f>
        <v>RRazeRR_</v>
      </c>
      <c r="AF2" s="51">
        <f t="shared" ref="AF2:AF130" si="2">SUM(AG2:AR2)-small((AG2:AR2),1)-small((AG2:AR2),2)</f>
        <v>2834.401019</v>
      </c>
      <c r="AG2" s="137">
        <f>IFERROR(VLOOKUP($AE2,'Kill 1'!A$1:$E$161,5,0),0)</f>
        <v>741.3083785</v>
      </c>
      <c r="AH2" s="137">
        <f>IFERROR(VLOOKUP($AE2,'Kill 2'!$A$1:$E$161,5,0),0)</f>
        <v>199.8308669</v>
      </c>
      <c r="AI2" s="137">
        <f>IFERROR(VLOOKUP($AE2,'Kill 3'!$A$1:$E$161,5,0),0)</f>
        <v>154.596925</v>
      </c>
      <c r="AJ2" s="137">
        <f>IFERROR(VLOOKUP($AE2,'Kill 4'!$A$1:$E$161,5,0),0)</f>
        <v>720.8744372</v>
      </c>
      <c r="AK2" s="137">
        <f>IFERROR(VLOOKUP($AE2,'Kill 5'!$A$1:$E$161,5,0),0)</f>
        <v>412.741186</v>
      </c>
      <c r="AL2" s="137">
        <f>IFERROR(VLOOKUP($AE2,'Kill 6'!$A$1:$E$161,5,0),0)</f>
        <v>88.69208206</v>
      </c>
      <c r="AM2" s="137">
        <f>IFERROR(VLOOKUP($AE2,'Kill 7'!$A$1:$E$161,5,0),0)</f>
        <v>33.60325501</v>
      </c>
      <c r="AN2" s="137">
        <f>IFERROR(VLOOKUP($AE2,'Kill 8'!$A$1:$E$161,5,0),0)</f>
        <v>0</v>
      </c>
      <c r="AO2" s="137">
        <f>IFERROR(VLOOKUP($AE2,'Kill 9'!$A$1:$E$161,5,0),0)</f>
        <v>0</v>
      </c>
      <c r="AP2" s="137">
        <f>IFERROR(VLOOKUP($AE2,'Kill 10'!$A$1:$E$161,5,0),0)</f>
        <v>0</v>
      </c>
      <c r="AQ2" s="137">
        <f>IFERROR(VLOOKUP($AE2,'Kill 11'!$A$1:$E$161,5,0),0)</f>
        <v>297.9939692</v>
      </c>
      <c r="AR2" s="58">
        <f>IFERROR(VLOOKUP($AE2,'Kill 12'!$A$1:$E$161,5,0),0)</f>
        <v>184.7599189</v>
      </c>
      <c r="AS2" s="58">
        <f>IFERROR(VLOOKUP($AE2,'Kill 13'!$A$1:$E$161,5,0),0)</f>
        <v>0</v>
      </c>
    </row>
    <row r="3">
      <c r="A3" s="41">
        <f t="shared" si="1"/>
        <v>2</v>
      </c>
      <c r="B3" s="92" t="s">
        <v>47</v>
      </c>
      <c r="C3" s="51">
        <v>2996.6597035284944</v>
      </c>
      <c r="D3" s="135"/>
      <c r="E3" s="136">
        <f>IFERROR(VLOOKUP($B3,'Kill 1'!$A$1:$E$161,4,0),0)</f>
        <v>8</v>
      </c>
      <c r="F3" s="137">
        <f>IFERROR(VLOOKUP(E3,'Kill 1'!$D$1:$E$161,2,0),0)</f>
        <v>396.0673209</v>
      </c>
      <c r="G3" s="136">
        <f>IFERROR(VLOOKUP($B3,'Kill 2'!$A$1:$E$161,4,0),0)</f>
        <v>0</v>
      </c>
      <c r="H3" s="137">
        <f>IFERROR(VLOOKUP(G3,'Kill 2'!$D$1:$E$161,2,0),0)</f>
        <v>0</v>
      </c>
      <c r="I3" s="136">
        <f>IFERROR(VLOOKUP($B3,'Kill 3'!$A$1:$E$161,4,0),0)</f>
        <v>10</v>
      </c>
      <c r="J3" s="137">
        <f>IFERROR(VLOOKUP(I3,'Kill 3'!$D$1:$E$161,2,0),0)</f>
        <v>370.8766847</v>
      </c>
      <c r="K3" s="136">
        <f>IFERROR(VLOOKUP($B3,'Kill 4'!$A$1:$E$161,4,0),0)</f>
        <v>5</v>
      </c>
      <c r="L3" s="137">
        <f>IFERROR(VLOOKUP(K3,'Kill 4'!$D$1:$E$161,2,0),0)</f>
        <v>450.975998</v>
      </c>
      <c r="M3" s="136">
        <f>IFERROR(VLOOKUP($B3,'Kill 5'!$A$1:$E$161,4,0),0)</f>
        <v>0</v>
      </c>
      <c r="N3" s="137">
        <f>IFERROR(VLOOKUP(M3,'Kill 5'!$D$1:$E$161,2,0),0)</f>
        <v>0</v>
      </c>
      <c r="O3" s="136">
        <f>IFERROR(VLOOKUP($B3,'Kill 6'!$A$1:$E$161,4,0),0)</f>
        <v>4</v>
      </c>
      <c r="P3" s="137">
        <f>IFERROR(VLOOKUP(O3,'Kill 6'!$D$1:$E$161,2,0),0)</f>
        <v>510.0733112</v>
      </c>
      <c r="Q3" s="136">
        <f>IFERROR(VLOOKUP($B3,'Kill 7'!$A$1:$E$161,4,0),0)</f>
        <v>0</v>
      </c>
      <c r="R3" s="137">
        <f>IFERROR(VLOOKUP(Q3,'Kill 7'!$D$1:$E$161,2,0),0)</f>
        <v>0</v>
      </c>
      <c r="S3" s="136">
        <f>IFERROR(VLOOKUP($B3,'Kill 8'!$A$1:$E$161,4,0),0)</f>
        <v>5</v>
      </c>
      <c r="T3" s="137">
        <f>IFERROR(VLOOKUP(S3,'Kill 8'!$D$1:$E$161,2,0),0)</f>
        <v>443.5883162</v>
      </c>
      <c r="U3" s="136">
        <f>IFERROR(VLOOKUP($B3,'Kill 9'!$A$1:$E$161,4,0),0)</f>
        <v>0</v>
      </c>
      <c r="V3" s="137">
        <f>IFERROR(VLOOKUP(U3,'Kill 9'!$D$1:$E$161,2,0),0)</f>
        <v>0</v>
      </c>
      <c r="W3" s="136">
        <f>IFERROR(VLOOKUP($B3,'Kill 10'!$A$1:$E$161,4,0),0)</f>
        <v>2</v>
      </c>
      <c r="X3" s="137">
        <f>IFERROR(VLOOKUP(W3,'Kill 10'!$D$1:$E$161,2,0),0)</f>
        <v>604.2795142</v>
      </c>
      <c r="Y3" s="136">
        <f>IFERROR(VLOOKUP($B3,'Kill 11'!$A$1:$E$161,4,0),0)</f>
        <v>16</v>
      </c>
      <c r="Z3" s="137">
        <f>IFERROR(VLOOKUP(Y3,'Kill 11'!$D$1:$E$161,2,0),0)</f>
        <v>220.7985583</v>
      </c>
      <c r="AA3" s="136">
        <f>IFERROR(VLOOKUP($B3,'Kill 12'!$A$1:$E$161,4,0),0)</f>
        <v>0</v>
      </c>
      <c r="AB3" s="58">
        <f>IFERROR(VLOOKUP(AA3,'Kill 12'!$D$1:$E$161,2,0),0)</f>
        <v>0</v>
      </c>
      <c r="AC3" s="136">
        <f>IFERROR(VLOOKUP($B3,'Kill 13'!$A$1:$E$161,4,0),0)</f>
        <v>0</v>
      </c>
      <c r="AD3" s="58">
        <f>IFERROR(VLOOKUP(AC3,'Kill 13'!$D$1:$E$161,2,0),0)</f>
        <v>0</v>
      </c>
      <c r="AE3" s="139" t="str">
        <f>IFERROR(__xludf.DUMMYFUNCTION("""COMPUTED_VALUE"""),"christ86000")</f>
        <v>christ86000</v>
      </c>
      <c r="AF3" s="51">
        <f t="shared" si="2"/>
        <v>2636.119697</v>
      </c>
      <c r="AG3" s="137">
        <f>IFERROR(VLOOKUP($AE3,'Kill 1'!A$1:$E$161,5,0),0)</f>
        <v>614.3293036</v>
      </c>
      <c r="AH3" s="137">
        <f>IFERROR(VLOOKUP($AE3,'Kill 2'!$A$1:$E$161,5,0),0)</f>
        <v>176.2807664</v>
      </c>
      <c r="AI3" s="137">
        <f>IFERROR(VLOOKUP($AE3,'Kill 3'!$A$1:$E$161,5,0),0)</f>
        <v>424.4727851</v>
      </c>
      <c r="AJ3" s="137">
        <f>IFERROR(VLOOKUP($AE3,'Kill 4'!$A$1:$E$161,5,0),0)</f>
        <v>12.53289433</v>
      </c>
      <c r="AK3" s="137">
        <f>IFERROR(VLOOKUP($AE3,'Kill 5'!$A$1:$E$161,5,0),0)</f>
        <v>236.0331957</v>
      </c>
      <c r="AL3" s="137">
        <f>IFERROR(VLOOKUP($AE3,'Kill 6'!$A$1:$E$161,5,0),0)</f>
        <v>331.0499717</v>
      </c>
      <c r="AM3" s="137">
        <f>IFERROR(VLOOKUP($AE3,'Kill 7'!$A$1:$E$161,5,0),0)</f>
        <v>215.1246938</v>
      </c>
      <c r="AN3" s="137">
        <f>IFERROR(VLOOKUP($AE3,'Kill 8'!$A$1:$E$161,5,0),0)</f>
        <v>135.8611197</v>
      </c>
      <c r="AO3" s="137">
        <f>IFERROR(VLOOKUP($AE3,'Kill 9'!$A$1:$E$161,5,0),0)</f>
        <v>187.3221005</v>
      </c>
      <c r="AP3" s="137">
        <f>IFERROR(VLOOKUP($AE3,'Kill 10'!$A$1:$E$161,5,0),0)</f>
        <v>290.9797441</v>
      </c>
      <c r="AQ3" s="137">
        <f>IFERROR(VLOOKUP($AE3,'Kill 11'!$A$1:$E$161,5,0),0)</f>
        <v>0</v>
      </c>
      <c r="AR3" s="58">
        <f>IFERROR(VLOOKUP($AE3,'Kill 12'!$A$1:$E$161,5,0),0)</f>
        <v>24.6660162</v>
      </c>
      <c r="AS3" s="58">
        <f>IFERROR(VLOOKUP($AE3,'Kill 13'!$A$1:$E$161,5,0),0)</f>
        <v>0</v>
      </c>
    </row>
    <row r="4">
      <c r="A4" s="41">
        <f t="shared" si="1"/>
        <v>3</v>
      </c>
      <c r="B4" s="92" t="s">
        <v>76</v>
      </c>
      <c r="C4" s="51">
        <v>2921.421632727062</v>
      </c>
      <c r="D4" s="135"/>
      <c r="E4" s="136">
        <f>IFERROR(VLOOKUP($B4,'Kill 1'!$A$1:$E$161,4,0),0)</f>
        <v>18</v>
      </c>
      <c r="F4" s="137">
        <f>IFERROR(VLOOKUP(E4,'Kill 1'!$D$1:$E$161,2,0),0)</f>
        <v>271.2283209</v>
      </c>
      <c r="G4" s="136">
        <f>IFERROR(VLOOKUP($B4,'Kill 2'!$A$1:$E$161,4,0),0)</f>
        <v>27</v>
      </c>
      <c r="H4" s="137">
        <f>IFERROR(VLOOKUP(G4,'Kill 2'!$D$1:$E$161,2,0),0)</f>
        <v>212.4743332</v>
      </c>
      <c r="I4" s="136">
        <f>IFERROR(VLOOKUP($B4,'Kill 3'!$A$1:$E$161,4,0),0)</f>
        <v>51</v>
      </c>
      <c r="J4" s="137">
        <f>IFERROR(VLOOKUP(I4,'Kill 3'!$D$1:$E$161,2,0),0)</f>
        <v>88.69208206</v>
      </c>
      <c r="K4" s="136">
        <f>IFERROR(VLOOKUP($B4,'Kill 4'!$A$1:$E$161,4,0),0)</f>
        <v>10</v>
      </c>
      <c r="L4" s="137">
        <f>IFERROR(VLOOKUP(K4,'Kill 4'!$D$1:$E$161,2,0),0)</f>
        <v>346.5323673</v>
      </c>
      <c r="M4" s="136">
        <f>IFERROR(VLOOKUP($B4,'Kill 5'!$A$1:$E$161,4,0),0)</f>
        <v>15</v>
      </c>
      <c r="N4" s="137">
        <f>IFERROR(VLOOKUP(M4,'Kill 5'!$D$1:$E$161,2,0),0)</f>
        <v>335.6691194</v>
      </c>
      <c r="O4" s="136">
        <f>IFERROR(VLOOKUP($B4,'Kill 6'!$A$1:$E$161,4,0),0)</f>
        <v>20</v>
      </c>
      <c r="P4" s="137">
        <f>IFERROR(VLOOKUP(O4,'Kill 6'!$D$1:$E$161,2,0),0)</f>
        <v>263.139363</v>
      </c>
      <c r="Q4" s="136">
        <f>IFERROR(VLOOKUP($B4,'Kill 7'!$A$1:$E$161,4,0),0)</f>
        <v>3</v>
      </c>
      <c r="R4" s="137">
        <f>IFERROR(VLOOKUP(Q4,'Kill 7'!$D$1:$E$161,2,0),0)</f>
        <v>532.5837225</v>
      </c>
      <c r="S4" s="136">
        <f>IFERROR(VLOOKUP($B4,'Kill 8'!$A$1:$E$161,4,0),0)</f>
        <v>0</v>
      </c>
      <c r="T4" s="137">
        <f>IFERROR(VLOOKUP(S4,'Kill 8'!$D$1:$E$161,2,0),0)</f>
        <v>0</v>
      </c>
      <c r="U4" s="136">
        <f>IFERROR(VLOOKUP($B4,'Kill 9'!$A$1:$E$161,4,0),0)</f>
        <v>13</v>
      </c>
      <c r="V4" s="137">
        <f>IFERROR(VLOOKUP(U4,'Kill 9'!$D$1:$E$161,2,0),0)</f>
        <v>269.4397896</v>
      </c>
      <c r="W4" s="136">
        <f>IFERROR(VLOOKUP($B4,'Kill 10'!$A$1:$E$161,4,0),0)</f>
        <v>32</v>
      </c>
      <c r="X4" s="137">
        <f>IFERROR(VLOOKUP(W4,'Kill 10'!$D$1:$E$161,2,0),0)</f>
        <v>160.511746</v>
      </c>
      <c r="Y4" s="136">
        <f>IFERROR(VLOOKUP($B4,'Kill 11'!$A$1:$E$161,4,0),0)</f>
        <v>7</v>
      </c>
      <c r="Z4" s="137">
        <f>IFERROR(VLOOKUP(Y4,'Kill 11'!$D$1:$E$161,2,0),0)</f>
        <v>352.9352783</v>
      </c>
      <c r="AA4" s="136">
        <f>IFERROR(VLOOKUP($B4,'Kill 12'!$A$1:$E$161,4,0),0)</f>
        <v>24</v>
      </c>
      <c r="AB4" s="58">
        <f>IFERROR(VLOOKUP(AA4,'Kill 12'!$D$1:$E$161,2,0),0)</f>
        <v>176.9075925</v>
      </c>
      <c r="AC4" s="136">
        <f>IFERROR(VLOOKUP($B4,'Kill 13'!$A$1:$E$161,4,0),0)</f>
        <v>0</v>
      </c>
      <c r="AD4" s="58">
        <f>IFERROR(VLOOKUP(AC4,'Kill 13'!$D$1:$E$161,2,0),0)</f>
        <v>0</v>
      </c>
      <c r="AE4" s="138" t="str">
        <f>IFERROR(__xludf.DUMMYFUNCTION("""COMPUTED_VALUE"""),"FridAKahlo")</f>
        <v>FridAKahlo</v>
      </c>
      <c r="AF4" s="51">
        <f t="shared" si="2"/>
        <v>1917.885585</v>
      </c>
      <c r="AG4" s="137">
        <f>IFERROR(VLOOKUP($AE4,'Kill 1'!A$1:$E$161,5,0),0)</f>
        <v>546.9458192</v>
      </c>
      <c r="AH4" s="137">
        <f>IFERROR(VLOOKUP($AE4,'Kill 2'!$A$1:$E$161,5,0),0)</f>
        <v>181.9748433</v>
      </c>
      <c r="AI4" s="137">
        <f>IFERROR(VLOOKUP($AE4,'Kill 3'!$A$1:$E$161,5,0),0)</f>
        <v>97.37344759</v>
      </c>
      <c r="AJ4" s="137">
        <f>IFERROR(VLOOKUP($AE4,'Kill 4'!$A$1:$E$161,5,0),0)</f>
        <v>80.80482844</v>
      </c>
      <c r="AK4" s="137">
        <f>IFERROR(VLOOKUP($AE4,'Kill 5'!$A$1:$E$161,5,0),0)</f>
        <v>346.1872387</v>
      </c>
      <c r="AL4" s="137">
        <f>IFERROR(VLOOKUP($AE4,'Kill 6'!$A$1:$E$161,5,0),0)</f>
        <v>356.4855547</v>
      </c>
      <c r="AM4" s="137">
        <f>IFERROR(VLOOKUP($AE4,'Kill 7'!$A$1:$E$161,5,0),0)</f>
        <v>12.33465945</v>
      </c>
      <c r="AN4" s="137">
        <f>IFERROR(VLOOKUP($AE4,'Kill 8'!$A$1:$E$161,5,0),0)</f>
        <v>0</v>
      </c>
      <c r="AO4" s="137">
        <f>IFERROR(VLOOKUP($AE4,'Kill 9'!$A$1:$E$161,5,0),0)</f>
        <v>43.45337456</v>
      </c>
      <c r="AP4" s="137">
        <f>IFERROR(VLOOKUP($AE4,'Kill 10'!$A$1:$E$161,5,0),0)</f>
        <v>24.20632356</v>
      </c>
      <c r="AQ4" s="137">
        <f>IFERROR(VLOOKUP($AE4,'Kill 11'!$A$1:$E$161,5,0),0)</f>
        <v>0</v>
      </c>
      <c r="AR4" s="58">
        <f>IFERROR(VLOOKUP($AE4,'Kill 12'!$A$1:$E$161,5,0),0)</f>
        <v>228.1194956</v>
      </c>
      <c r="AS4" s="58">
        <f>IFERROR(VLOOKUP($AE4,'Kill 13'!$A$1:$E$161,5,0),0)</f>
        <v>0</v>
      </c>
    </row>
    <row r="5">
      <c r="A5" s="41">
        <f t="shared" si="1"/>
        <v>4</v>
      </c>
      <c r="B5" s="92" t="s">
        <v>137</v>
      </c>
      <c r="C5" s="51">
        <v>2834.4010188644634</v>
      </c>
      <c r="D5" s="51"/>
      <c r="E5" s="136">
        <f>IFERROR(VLOOKUP($B5,'Kill 1'!$A$1:$E$161,4,0),0)</f>
        <v>1</v>
      </c>
      <c r="F5" s="137">
        <f>IFERROR(VLOOKUP(E5,'Kill 1'!$D$1:$E$161,2,0),0)</f>
        <v>741.3083785</v>
      </c>
      <c r="G5" s="136">
        <f>IFERROR(VLOOKUP($B5,'Kill 2'!$A$1:$E$161,4,0),0)</f>
        <v>29</v>
      </c>
      <c r="H5" s="137">
        <f>IFERROR(VLOOKUP(G5,'Kill 2'!$D$1:$E$161,2,0),0)</f>
        <v>199.8308669</v>
      </c>
      <c r="I5" s="136">
        <f>IFERROR(VLOOKUP($B5,'Kill 3'!$A$1:$E$161,4,0),0)</f>
        <v>37</v>
      </c>
      <c r="J5" s="137">
        <f>IFERROR(VLOOKUP(I5,'Kill 3'!$D$1:$E$161,2,0),0)</f>
        <v>154.596925</v>
      </c>
      <c r="K5" s="136">
        <f>IFERROR(VLOOKUP($B5,'Kill 4'!$A$1:$E$161,4,0),0)</f>
        <v>1</v>
      </c>
      <c r="L5" s="137">
        <f>IFERROR(VLOOKUP(K5,'Kill 4'!$D$1:$E$161,2,0),0)</f>
        <v>720.8744372</v>
      </c>
      <c r="M5" s="136">
        <f>IFERROR(VLOOKUP($B5,'Kill 5'!$A$1:$E$161,4,0),0)</f>
        <v>9</v>
      </c>
      <c r="N5" s="137">
        <f>IFERROR(VLOOKUP(M5,'Kill 5'!$D$1:$E$161,2,0),0)</f>
        <v>412.741186</v>
      </c>
      <c r="O5" s="136">
        <f>IFERROR(VLOOKUP($B5,'Kill 6'!$A$1:$E$161,4,0),0)</f>
        <v>51</v>
      </c>
      <c r="P5" s="137">
        <f>IFERROR(VLOOKUP(O5,'Kill 6'!$D$1:$E$161,2,0),0)</f>
        <v>88.69208206</v>
      </c>
      <c r="Q5" s="136">
        <f>IFERROR(VLOOKUP($B5,'Kill 7'!$A$1:$E$161,4,0),0)</f>
        <v>56</v>
      </c>
      <c r="R5" s="137">
        <f>IFERROR(VLOOKUP(Q5,'Kill 7'!$D$1:$E$161,2,0),0)</f>
        <v>33.60325501</v>
      </c>
      <c r="S5" s="136">
        <f>IFERROR(VLOOKUP($B5,'Kill 8'!$A$1:$E$161,4,0),0)</f>
        <v>0</v>
      </c>
      <c r="T5" s="137">
        <f>IFERROR(VLOOKUP(S5,'Kill 8'!$D$1:$E$161,2,0),0)</f>
        <v>0</v>
      </c>
      <c r="U5" s="136">
        <f>IFERROR(VLOOKUP($B5,'Kill 9'!$A$1:$E$161,4,0),0)</f>
        <v>0</v>
      </c>
      <c r="V5" s="137">
        <f>IFERROR(VLOOKUP(U5,'Kill 9'!$D$1:$E$161,2,0),0)</f>
        <v>0</v>
      </c>
      <c r="W5" s="136">
        <f>IFERROR(VLOOKUP($B5,'Kill 10'!$A$1:$E$161,4,0),0)</f>
        <v>0</v>
      </c>
      <c r="X5" s="137">
        <f>IFERROR(VLOOKUP(W5,'Kill 10'!$D$1:$E$161,2,0),0)</f>
        <v>0</v>
      </c>
      <c r="Y5" s="136">
        <f>IFERROR(VLOOKUP($B5,'Kill 11'!$A$1:$E$161,4,0),0)</f>
        <v>10</v>
      </c>
      <c r="Z5" s="137">
        <f>IFERROR(VLOOKUP(Y5,'Kill 11'!$D$1:$E$161,2,0),0)</f>
        <v>297.9939692</v>
      </c>
      <c r="AA5" s="136">
        <f>IFERROR(VLOOKUP($B5,'Kill 12'!$A$1:$E$161,4,0),0)</f>
        <v>23</v>
      </c>
      <c r="AB5" s="58">
        <f>IFERROR(VLOOKUP(AA5,'Kill 12'!$D$1:$E$161,2,0),0)</f>
        <v>184.7599189</v>
      </c>
      <c r="AC5" s="136">
        <f>IFERROR(VLOOKUP($B5,'Kill 13'!$A$1:$E$161,4,0),0)</f>
        <v>0</v>
      </c>
      <c r="AD5" s="58">
        <f>IFERROR(VLOOKUP(AC5,'Kill 13'!$D$1:$E$161,2,0),0)</f>
        <v>0</v>
      </c>
      <c r="AE5" s="139" t="str">
        <f>IFERROR(__xludf.DUMMYFUNCTION("""COMPUTED_VALUE"""),"sonic86")</f>
        <v>sonic86</v>
      </c>
      <c r="AF5" s="51">
        <f t="shared" si="2"/>
        <v>2342.985382</v>
      </c>
      <c r="AG5" s="137">
        <f>IFERROR(VLOOKUP($AE5,'Kill 1'!A$1:$E$161,5,0),0)</f>
        <v>501.3935648</v>
      </c>
      <c r="AH5" s="137">
        <f>IFERROR(VLOOKUP($AE5,'Kill 2'!$A$1:$E$161,5,0),0)</f>
        <v>0</v>
      </c>
      <c r="AI5" s="137">
        <f>IFERROR(VLOOKUP($AE5,'Kill 3'!$A$1:$E$161,5,0),0)</f>
        <v>32.66357592</v>
      </c>
      <c r="AJ5" s="137">
        <f>IFERROR(VLOOKUP($AE5,'Kill 4'!$A$1:$E$161,5,0),0)</f>
        <v>25.3892851</v>
      </c>
      <c r="AK5" s="137">
        <f>IFERROR(VLOOKUP($AE5,'Kill 5'!$A$1:$E$161,5,0),0)</f>
        <v>299.0694378</v>
      </c>
      <c r="AL5" s="137">
        <f>IFERROR(VLOOKUP($AE5,'Kill 6'!$A$1:$E$161,5,0),0)</f>
        <v>93.00757022</v>
      </c>
      <c r="AM5" s="137">
        <f>IFERROR(VLOOKUP($AE5,'Kill 7'!$A$1:$E$161,5,0),0)</f>
        <v>186.5087238</v>
      </c>
      <c r="AN5" s="137">
        <f>IFERROR(VLOOKUP($AE5,'Kill 8'!$A$1:$E$161,5,0),0)</f>
        <v>588.2072929</v>
      </c>
      <c r="AO5" s="137">
        <f>IFERROR(VLOOKUP($AE5,'Kill 9'!$A$1:$E$161,5,0),0)</f>
        <v>257.3453566</v>
      </c>
      <c r="AP5" s="137">
        <f>IFERROR(VLOOKUP($AE5,'Kill 10'!$A$1:$E$161,5,0),0)</f>
        <v>166.5493788</v>
      </c>
      <c r="AQ5" s="137">
        <f>IFERROR(VLOOKUP($AE5,'Kill 11'!$A$1:$E$161,5,0),0)</f>
        <v>0</v>
      </c>
      <c r="AR5" s="58">
        <f>IFERROR(VLOOKUP($AE5,'Kill 12'!$A$1:$E$161,5,0),0)</f>
        <v>192.8511958</v>
      </c>
      <c r="AS5" s="58">
        <f>IFERROR(VLOOKUP($AE5,'Kill 13'!$A$1:$E$161,5,0),0)</f>
        <v>0</v>
      </c>
    </row>
    <row r="6">
      <c r="A6" s="41">
        <f t="shared" si="1"/>
        <v>5</v>
      </c>
      <c r="B6" s="92" t="s">
        <v>58</v>
      </c>
      <c r="C6" s="51">
        <v>2753.171814056147</v>
      </c>
      <c r="D6" s="135"/>
      <c r="E6" s="136">
        <f>IFERROR(VLOOKUP($B6,'Kill 1'!$A$1:$E$161,4,0),0)</f>
        <v>5</v>
      </c>
      <c r="F6" s="137">
        <f>IFERROR(VLOOKUP(E6,'Kill 1'!$D$1:$E$161,2,0),0)</f>
        <v>467.0040786</v>
      </c>
      <c r="G6" s="136">
        <f>IFERROR(VLOOKUP($B6,'Kill 2'!$A$1:$E$161,4,0),0)</f>
        <v>13</v>
      </c>
      <c r="H6" s="137">
        <f>IFERROR(VLOOKUP(G6,'Kill 2'!$D$1:$E$161,2,0),0)</f>
        <v>331.0499717</v>
      </c>
      <c r="I6" s="136">
        <f>IFERROR(VLOOKUP($B6,'Kill 3'!$A$1:$E$161,4,0),0)</f>
        <v>23</v>
      </c>
      <c r="J6" s="137">
        <f>IFERROR(VLOOKUP(I6,'Kill 3'!$D$1:$E$161,2,0),0)</f>
        <v>239.9870323</v>
      </c>
      <c r="K6" s="136">
        <f>IFERROR(VLOOKUP($B6,'Kill 4'!$A$1:$E$161,4,0),0)</f>
        <v>7</v>
      </c>
      <c r="L6" s="137">
        <f>IFERROR(VLOOKUP(K6,'Kill 4'!$D$1:$E$161,2,0),0)</f>
        <v>400.2961866</v>
      </c>
      <c r="M6" s="136">
        <f>IFERROR(VLOOKUP($B6,'Kill 5'!$A$1:$E$161,4,0),0)</f>
        <v>21</v>
      </c>
      <c r="N6" s="137">
        <f>IFERROR(VLOOKUP(M6,'Kill 5'!$D$1:$E$161,2,0),0)</f>
        <v>283.2248288</v>
      </c>
      <c r="O6" s="136">
        <f>IFERROR(VLOOKUP($B6,'Kill 6'!$A$1:$E$161,4,0),0)</f>
        <v>19</v>
      </c>
      <c r="P6" s="137">
        <f>IFERROR(VLOOKUP(O6,'Kill 6'!$D$1:$E$161,2,0),0)</f>
        <v>271.471253</v>
      </c>
      <c r="Q6" s="136">
        <f>IFERROR(VLOOKUP($B6,'Kill 7'!$A$1:$E$161,4,0),0)</f>
        <v>0</v>
      </c>
      <c r="R6" s="137">
        <f>IFERROR(VLOOKUP(Q6,'Kill 7'!$D$1:$E$161,2,0),0)</f>
        <v>0</v>
      </c>
      <c r="S6" s="136">
        <f>IFERROR(VLOOKUP($B6,'Kill 8'!$A$1:$E$161,4,0),0)</f>
        <v>16</v>
      </c>
      <c r="T6" s="137">
        <f>IFERROR(VLOOKUP(S6,'Kill 8'!$D$1:$E$161,2,0),0)</f>
        <v>265.3276992</v>
      </c>
      <c r="U6" s="136">
        <f>IFERROR(VLOOKUP($B6,'Kill 9'!$A$1:$E$161,4,0),0)</f>
        <v>30</v>
      </c>
      <c r="V6" s="137">
        <f>IFERROR(VLOOKUP(U6,'Kill 9'!$D$1:$E$161,2,0),0)</f>
        <v>118.1668141</v>
      </c>
      <c r="W6" s="136">
        <f>IFERROR(VLOOKUP($B6,'Kill 10'!$A$1:$E$161,4,0),0)</f>
        <v>21</v>
      </c>
      <c r="X6" s="137">
        <f>IFERROR(VLOOKUP(W6,'Kill 10'!$D$1:$E$161,2,0),0)</f>
        <v>236.0331957</v>
      </c>
      <c r="Y6" s="136">
        <f>IFERROR(VLOOKUP($B6,'Kill 11'!$A$1:$E$161,4,0),0)</f>
        <v>0</v>
      </c>
      <c r="Z6" s="137">
        <f>IFERROR(VLOOKUP(Y6,'Kill 11'!$D$1:$E$161,2,0),0)</f>
        <v>0</v>
      </c>
      <c r="AA6" s="136">
        <f>IFERROR(VLOOKUP($B6,'Kill 12'!$A$1:$E$161,4,0),0)</f>
        <v>29</v>
      </c>
      <c r="AB6" s="58">
        <f>IFERROR(VLOOKUP(AA6,'Kill 12'!$D$1:$E$161,2,0),0)</f>
        <v>140.6107541</v>
      </c>
      <c r="AC6" s="136">
        <f>IFERROR(VLOOKUP($B6,'Kill 13'!$A$1:$E$161,4,0),0)</f>
        <v>0</v>
      </c>
      <c r="AD6" s="58">
        <f>IFERROR(VLOOKUP(AC6,'Kill 13'!$D$1:$E$161,2,0),0)</f>
        <v>0</v>
      </c>
      <c r="AE6" s="138" t="str">
        <f>IFERROR(__xludf.DUMMYFUNCTION("""COMPUTED_VALUE"""),"_Sale-Bet_")</f>
        <v>_Sale-Bet_</v>
      </c>
      <c r="AF6" s="51">
        <f t="shared" si="2"/>
        <v>2753.171814</v>
      </c>
      <c r="AG6" s="137">
        <f>IFERROR(VLOOKUP($AE6,'Kill 1'!A$1:$E$161,5,0),0)</f>
        <v>467.0040786</v>
      </c>
      <c r="AH6" s="137">
        <f>IFERROR(VLOOKUP($AE6,'Kill 2'!$A$1:$E$161,5,0),0)</f>
        <v>331.0499717</v>
      </c>
      <c r="AI6" s="137">
        <f>IFERROR(VLOOKUP($AE6,'Kill 3'!$A$1:$E$161,5,0),0)</f>
        <v>239.9870323</v>
      </c>
      <c r="AJ6" s="137">
        <f>IFERROR(VLOOKUP($AE6,'Kill 4'!$A$1:$E$161,5,0),0)</f>
        <v>400.2961866</v>
      </c>
      <c r="AK6" s="137">
        <f>IFERROR(VLOOKUP($AE6,'Kill 5'!$A$1:$E$161,5,0),0)</f>
        <v>283.2248288</v>
      </c>
      <c r="AL6" s="137">
        <f>IFERROR(VLOOKUP($AE6,'Kill 6'!$A$1:$E$161,5,0),0)</f>
        <v>271.471253</v>
      </c>
      <c r="AM6" s="137">
        <f>IFERROR(VLOOKUP($AE6,'Kill 7'!$A$1:$E$161,5,0),0)</f>
        <v>0</v>
      </c>
      <c r="AN6" s="137">
        <f>IFERROR(VLOOKUP($AE6,'Kill 8'!$A$1:$E$161,5,0),0)</f>
        <v>265.3276992</v>
      </c>
      <c r="AO6" s="137">
        <f>IFERROR(VLOOKUP($AE6,'Kill 9'!$A$1:$E$161,5,0),0)</f>
        <v>118.1668141</v>
      </c>
      <c r="AP6" s="137">
        <f>IFERROR(VLOOKUP($AE6,'Kill 10'!$A$1:$E$161,5,0),0)</f>
        <v>236.0331957</v>
      </c>
      <c r="AQ6" s="137">
        <f>IFERROR(VLOOKUP($AE6,'Kill 11'!$A$1:$E$161,5,0),0)</f>
        <v>0</v>
      </c>
      <c r="AR6" s="58">
        <f>IFERROR(VLOOKUP($AE6,'Kill 12'!$A$1:$E$161,5,0),0)</f>
        <v>140.6107541</v>
      </c>
      <c r="AS6" s="58">
        <f>IFERROR(VLOOKUP($AE6,'Kill 13'!$A$1:$E$161,5,0),0)</f>
        <v>0</v>
      </c>
    </row>
    <row r="7">
      <c r="A7" s="41">
        <f t="shared" si="1"/>
        <v>6</v>
      </c>
      <c r="B7" s="92" t="s">
        <v>59</v>
      </c>
      <c r="C7" s="51">
        <v>2636.1196967855244</v>
      </c>
      <c r="D7" s="135"/>
      <c r="E7" s="136">
        <f>IFERROR(VLOOKUP($B7,'Kill 1'!$A$1:$E$161,4,0),0)</f>
        <v>2</v>
      </c>
      <c r="F7" s="137">
        <f>IFERROR(VLOOKUP(E7,'Kill 1'!$D$1:$E$161,2,0),0)</f>
        <v>614.3293036</v>
      </c>
      <c r="G7" s="136">
        <f>IFERROR(VLOOKUP($B7,'Kill 2'!$A$1:$E$161,4,0),0)</f>
        <v>33</v>
      </c>
      <c r="H7" s="137">
        <f>IFERROR(VLOOKUP(G7,'Kill 2'!$D$1:$E$161,2,0),0)</f>
        <v>176.2807664</v>
      </c>
      <c r="I7" s="136">
        <f>IFERROR(VLOOKUP($B7,'Kill 3'!$A$1:$E$161,4,0),0)</f>
        <v>7</v>
      </c>
      <c r="J7" s="137">
        <f>IFERROR(VLOOKUP(I7,'Kill 3'!$D$1:$E$161,2,0),0)</f>
        <v>424.4727851</v>
      </c>
      <c r="K7" s="136">
        <f>IFERROR(VLOOKUP($B7,'Kill 4'!$A$1:$E$161,4,0),0)</f>
        <v>60</v>
      </c>
      <c r="L7" s="137">
        <f>IFERROR(VLOOKUP(K7,'Kill 4'!$D$1:$E$161,2,0),0)</f>
        <v>12.53289433</v>
      </c>
      <c r="M7" s="136">
        <f>IFERROR(VLOOKUP($B7,'Kill 5'!$A$1:$E$161,4,0),0)</f>
        <v>28</v>
      </c>
      <c r="N7" s="137">
        <f>IFERROR(VLOOKUP(M7,'Kill 5'!$D$1:$E$161,2,0),0)</f>
        <v>236.0331957</v>
      </c>
      <c r="O7" s="136">
        <f>IFERROR(VLOOKUP($B7,'Kill 6'!$A$1:$E$161,4,0),0)</f>
        <v>13</v>
      </c>
      <c r="P7" s="137">
        <f>IFERROR(VLOOKUP(O7,'Kill 6'!$D$1:$E$161,2,0),0)</f>
        <v>331.0499717</v>
      </c>
      <c r="Q7" s="136">
        <f>IFERROR(VLOOKUP($B7,'Kill 7'!$A$1:$E$161,4,0),0)</f>
        <v>23</v>
      </c>
      <c r="R7" s="137">
        <f>IFERROR(VLOOKUP(Q7,'Kill 7'!$D$1:$E$161,2,0),0)</f>
        <v>215.1246938</v>
      </c>
      <c r="S7" s="136">
        <f>IFERROR(VLOOKUP($B7,'Kill 8'!$A$1:$E$161,4,0),0)</f>
        <v>33</v>
      </c>
      <c r="T7" s="137">
        <f>IFERROR(VLOOKUP(S7,'Kill 8'!$D$1:$E$161,2,0),0)</f>
        <v>135.8611197</v>
      </c>
      <c r="U7" s="136">
        <f>IFERROR(VLOOKUP($B7,'Kill 9'!$A$1:$E$161,4,0),0)</f>
        <v>21</v>
      </c>
      <c r="V7" s="137">
        <f>IFERROR(VLOOKUP(U7,'Kill 9'!$D$1:$E$161,2,0),0)</f>
        <v>187.3221005</v>
      </c>
      <c r="W7" s="136">
        <f>IFERROR(VLOOKUP($B7,'Kill 10'!$A$1:$E$161,4,0),0)</f>
        <v>15</v>
      </c>
      <c r="X7" s="137">
        <f>IFERROR(VLOOKUP(W7,'Kill 10'!$D$1:$E$161,2,0),0)</f>
        <v>290.9797441</v>
      </c>
      <c r="Y7" s="136">
        <f>IFERROR(VLOOKUP($B7,'Kill 11'!$A$1:$E$161,4,0),0)</f>
        <v>0</v>
      </c>
      <c r="Z7" s="137">
        <f>IFERROR(VLOOKUP(Y7,'Kill 11'!$D$1:$E$161,2,0),0)</f>
        <v>0</v>
      </c>
      <c r="AA7" s="136">
        <f>IFERROR(VLOOKUP($B7,'Kill 12'!$A$1:$E$161,4,0),0)</f>
        <v>49</v>
      </c>
      <c r="AB7" s="58">
        <f>IFERROR(VLOOKUP(AA7,'Kill 12'!$D$1:$E$161,2,0),0)</f>
        <v>24.6660162</v>
      </c>
      <c r="AC7" s="136">
        <f>IFERROR(VLOOKUP($B7,'Kill 13'!$A$1:$E$161,4,0),0)</f>
        <v>0</v>
      </c>
      <c r="AD7" s="58">
        <f>IFERROR(VLOOKUP(AC7,'Kill 13'!$D$1:$E$161,2,0),0)</f>
        <v>0</v>
      </c>
      <c r="AE7" s="139" t="str">
        <f>IFERROR(__xludf.DUMMYFUNCTION("""COMPUTED_VALUE"""),"Foldzilla")</f>
        <v>Foldzilla</v>
      </c>
      <c r="AF7" s="51">
        <f t="shared" si="2"/>
        <v>2006.903525</v>
      </c>
      <c r="AG7" s="137">
        <f>IFERROR(VLOOKUP($AE7,'Kill 1'!A$1:$E$161,5,0),0)</f>
        <v>439.3311319</v>
      </c>
      <c r="AH7" s="137">
        <f>IFERROR(VLOOKUP($AE7,'Kill 2'!$A$1:$E$161,5,0),0)</f>
        <v>40.23528723</v>
      </c>
      <c r="AI7" s="137">
        <f>IFERROR(VLOOKUP($AE7,'Kill 3'!$A$1:$E$161,5,0),0)</f>
        <v>298.8460749</v>
      </c>
      <c r="AJ7" s="137">
        <f>IFERROR(VLOOKUP($AE7,'Kill 4'!$A$1:$E$161,5,0),0)</f>
        <v>61.5243383</v>
      </c>
      <c r="AK7" s="137">
        <f>IFERROR(VLOOKUP($AE7,'Kill 5'!$A$1:$E$161,5,0),0)</f>
        <v>109.6565584</v>
      </c>
      <c r="AL7" s="137">
        <f>IFERROR(VLOOKUP($AE7,'Kill 6'!$A$1:$E$161,5,0),0)</f>
        <v>298.8460749</v>
      </c>
      <c r="AM7" s="137">
        <f>IFERROR(VLOOKUP($AE7,'Kill 7'!$A$1:$E$161,5,0),0)</f>
        <v>120.3277556</v>
      </c>
      <c r="AN7" s="137">
        <f>IFERROR(VLOOKUP($AE7,'Kill 8'!$A$1:$E$161,5,0),0)</f>
        <v>167.7723473</v>
      </c>
      <c r="AO7" s="137">
        <f>IFERROR(VLOOKUP($AE7,'Kill 9'!$A$1:$E$161,5,0),0)</f>
        <v>66.83149736</v>
      </c>
      <c r="AP7" s="137">
        <f>IFERROR(VLOOKUP($AE7,'Kill 10'!$A$1:$E$161,5,0),0)</f>
        <v>67.56050356</v>
      </c>
      <c r="AQ7" s="137">
        <f>IFERROR(VLOOKUP($AE7,'Kill 11'!$A$1:$E$161,5,0),0)</f>
        <v>376.2072433</v>
      </c>
      <c r="AR7" s="58">
        <f>IFERROR(VLOOKUP($AE7,'Kill 12'!$A$1:$E$161,5,0),0)</f>
        <v>34.89406805</v>
      </c>
      <c r="AS7" s="58">
        <f>IFERROR(VLOOKUP($AE7,'Kill 13'!$A$1:$E$161,5,0),0)</f>
        <v>0</v>
      </c>
    </row>
    <row r="8">
      <c r="A8" s="41">
        <f t="shared" si="1"/>
        <v>7</v>
      </c>
      <c r="B8" s="92" t="s">
        <v>51</v>
      </c>
      <c r="C8" s="51">
        <v>2459.9006832235596</v>
      </c>
      <c r="D8" s="135"/>
      <c r="E8" s="136">
        <f>IFERROR(VLOOKUP($B8,'Kill 1'!$A$1:$E$161,4,0),0)</f>
        <v>0</v>
      </c>
      <c r="F8" s="137">
        <f>IFERROR(VLOOKUP(E8,'Kill 1'!$D$1:$E$161,2,0),0)</f>
        <v>0</v>
      </c>
      <c r="G8" s="136">
        <f>IFERROR(VLOOKUP($B8,'Kill 2'!$A$1:$E$161,4,0),0)</f>
        <v>42</v>
      </c>
      <c r="H8" s="137">
        <f>IFERROR(VLOOKUP(G8,'Kill 2'!$D$1:$E$161,2,0),0)</f>
        <v>129.5350252</v>
      </c>
      <c r="I8" s="136">
        <f>IFERROR(VLOOKUP($B8,'Kill 3'!$A$1:$E$161,4,0),0)</f>
        <v>14</v>
      </c>
      <c r="J8" s="137">
        <f>IFERROR(VLOOKUP(I8,'Kill 3'!$D$1:$E$161,2,0),0)</f>
        <v>319.6456508</v>
      </c>
      <c r="K8" s="136">
        <f>IFERROR(VLOOKUP($B8,'Kill 4'!$A$1:$E$161,4,0),0)</f>
        <v>31</v>
      </c>
      <c r="L8" s="137">
        <f>IFERROR(VLOOKUP(K8,'Kill 4'!$D$1:$E$161,2,0),0)</f>
        <v>157.6803193</v>
      </c>
      <c r="M8" s="136">
        <f>IFERROR(VLOOKUP($B8,'Kill 5'!$A$1:$E$161,4,0),0)</f>
        <v>41</v>
      </c>
      <c r="N8" s="137">
        <f>IFERROR(VLOOKUP(M8,'Kill 5'!$D$1:$E$161,2,0),0)</f>
        <v>168.0789157</v>
      </c>
      <c r="O8" s="136">
        <f>IFERROR(VLOOKUP($B8,'Kill 6'!$A$1:$E$161,4,0),0)</f>
        <v>0</v>
      </c>
      <c r="P8" s="137">
        <f>IFERROR(VLOOKUP(O8,'Kill 6'!$D$1:$E$161,2,0),0)</f>
        <v>0</v>
      </c>
      <c r="Q8" s="136">
        <f>IFERROR(VLOOKUP($B8,'Kill 7'!$A$1:$E$161,4,0),0)</f>
        <v>60</v>
      </c>
      <c r="R8" s="137">
        <f>IFERROR(VLOOKUP(Q8,'Kill 7'!$D$1:$E$161,2,0),0)</f>
        <v>16.51431432</v>
      </c>
      <c r="S8" s="136">
        <f>IFERROR(VLOOKUP($B8,'Kill 8'!$A$1:$E$161,4,0),0)</f>
        <v>12</v>
      </c>
      <c r="T8" s="137">
        <f>IFERROR(VLOOKUP(S8,'Kill 8'!$D$1:$E$161,2,0),0)</f>
        <v>311.0325465</v>
      </c>
      <c r="U8" s="136">
        <f>IFERROR(VLOOKUP($B8,'Kill 9'!$A$1:$E$161,4,0),0)</f>
        <v>3</v>
      </c>
      <c r="V8" s="137">
        <f>IFERROR(VLOOKUP(U8,'Kill 9'!$D$1:$E$161,2,0),0)</f>
        <v>493.8139893</v>
      </c>
      <c r="W8" s="136">
        <f>IFERROR(VLOOKUP($B8,'Kill 10'!$A$1:$E$161,4,0),0)</f>
        <v>0</v>
      </c>
      <c r="X8" s="137">
        <f>IFERROR(VLOOKUP(W8,'Kill 10'!$D$1:$E$161,2,0),0)</f>
        <v>0</v>
      </c>
      <c r="Y8" s="136">
        <f>IFERROR(VLOOKUP($B8,'Kill 11'!$A$1:$E$161,4,0),0)</f>
        <v>1</v>
      </c>
      <c r="Z8" s="137">
        <f>IFERROR(VLOOKUP(Y8,'Kill 11'!$D$1:$E$161,2,0),0)</f>
        <v>662.3956748</v>
      </c>
      <c r="AA8" s="136">
        <f>IFERROR(VLOOKUP($B8,'Kill 12'!$A$1:$E$161,4,0),0)</f>
        <v>21</v>
      </c>
      <c r="AB8" s="58">
        <f>IFERROR(VLOOKUP(AA8,'Kill 12'!$D$1:$E$161,2,0),0)</f>
        <v>201.2042474</v>
      </c>
      <c r="AC8" s="136">
        <f>IFERROR(VLOOKUP($B8,'Kill 13'!$A$1:$E$161,4,0),0)</f>
        <v>0</v>
      </c>
      <c r="AD8" s="58">
        <f>IFERROR(VLOOKUP(AC8,'Kill 13'!$D$1:$E$161,2,0),0)</f>
        <v>0</v>
      </c>
      <c r="AE8" s="138" t="str">
        <f>IFERROR(__xludf.DUMMYFUNCTION("""COMPUTED_VALUE"""),"Baloo-R")</f>
        <v>Baloo-R</v>
      </c>
      <c r="AF8" s="51">
        <f t="shared" si="2"/>
        <v>1183.490024</v>
      </c>
      <c r="AG8" s="137">
        <f>IFERROR(VLOOKUP($AE8,'Kill 1'!A$1:$E$161,5,0),0)</f>
        <v>416.1173819</v>
      </c>
      <c r="AH8" s="137">
        <f>IFERROR(VLOOKUP($AE8,'Kill 2'!$A$1:$E$161,5,0),0)</f>
        <v>0</v>
      </c>
      <c r="AI8" s="137">
        <f>IFERROR(VLOOKUP($AE8,'Kill 3'!$A$1:$E$161,5,0),0)</f>
        <v>80.20471234</v>
      </c>
      <c r="AJ8" s="137">
        <f>IFERROR(VLOOKUP($AE8,'Kill 4'!$A$1:$E$161,5,0),0)</f>
        <v>0</v>
      </c>
      <c r="AK8" s="137">
        <f>IFERROR(VLOOKUP($AE8,'Kill 5'!$A$1:$E$161,5,0),0)</f>
        <v>8.940830614</v>
      </c>
      <c r="AL8" s="137">
        <f>IFERROR(VLOOKUP($AE8,'Kill 6'!$A$1:$E$161,5,0),0)</f>
        <v>10.65016229</v>
      </c>
      <c r="AM8" s="137">
        <f>IFERROR(VLOOKUP($AE8,'Kill 7'!$A$1:$E$161,5,0),0)</f>
        <v>154.596925</v>
      </c>
      <c r="AN8" s="137">
        <f>IFERROR(VLOOKUP($AE8,'Kill 8'!$A$1:$E$161,5,0),0)</f>
        <v>203.7650405</v>
      </c>
      <c r="AO8" s="137">
        <f>IFERROR(VLOOKUP($AE8,'Kill 9'!$A$1:$E$161,5,0),0)</f>
        <v>10.50668062</v>
      </c>
      <c r="AP8" s="137">
        <f>IFERROR(VLOOKUP($AE8,'Kill 10'!$A$1:$E$161,5,0),0)</f>
        <v>20.08875129</v>
      </c>
      <c r="AQ8" s="137">
        <f>IFERROR(VLOOKUP($AE8,'Kill 11'!$A$1:$E$161,5,0),0)</f>
        <v>268.8986239</v>
      </c>
      <c r="AR8" s="58">
        <f>IFERROR(VLOOKUP($AE8,'Kill 12'!$A$1:$E$161,5,0),0)</f>
        <v>9.720915945</v>
      </c>
      <c r="AS8" s="58">
        <f>IFERROR(VLOOKUP($AE8,'Kill 13'!$A$1:$E$161,5,0),0)</f>
        <v>0</v>
      </c>
    </row>
    <row r="9">
      <c r="A9" s="41">
        <f t="shared" si="1"/>
        <v>8</v>
      </c>
      <c r="B9" s="92" t="s">
        <v>80</v>
      </c>
      <c r="C9" s="51">
        <v>2459.8300546613596</v>
      </c>
      <c r="D9" s="51"/>
      <c r="E9" s="136">
        <f>IFERROR(VLOOKUP($B9,'Kill 1'!$A$1:$E$161,4,0),0)</f>
        <v>0</v>
      </c>
      <c r="F9" s="137">
        <f>IFERROR(VLOOKUP(E9,'Kill 1'!$D$1:$E$161,2,0),0)</f>
        <v>0</v>
      </c>
      <c r="G9" s="136">
        <f>IFERROR(VLOOKUP($B9,'Kill 2'!$A$1:$E$161,4,0),0)</f>
        <v>59</v>
      </c>
      <c r="H9" s="137">
        <f>IFERROR(VLOOKUP(G9,'Kill 2'!$D$1:$E$161,2,0),0)</f>
        <v>55.77348913</v>
      </c>
      <c r="I9" s="136">
        <f>IFERROR(VLOOKUP($B9,'Kill 3'!$A$1:$E$161,4,0),0)</f>
        <v>15</v>
      </c>
      <c r="J9" s="137">
        <f>IFERROR(VLOOKUP(I9,'Kill 3'!$D$1:$E$161,2,0),0)</f>
        <v>308.9432814</v>
      </c>
      <c r="K9" s="136">
        <f>IFERROR(VLOOKUP($B9,'Kill 4'!$A$1:$E$161,4,0),0)</f>
        <v>39</v>
      </c>
      <c r="L9" s="137">
        <f>IFERROR(VLOOKUP(K9,'Kill 4'!$D$1:$E$161,2,0),0)</f>
        <v>111.6639601</v>
      </c>
      <c r="M9" s="136">
        <f>IFERROR(VLOOKUP($B9,'Kill 5'!$A$1:$E$161,4,0),0)</f>
        <v>1</v>
      </c>
      <c r="N9" s="137">
        <f>IFERROR(VLOOKUP(M9,'Kill 5'!$D$1:$E$161,2,0),0)</f>
        <v>787.2824974</v>
      </c>
      <c r="O9" s="136">
        <f>IFERROR(VLOOKUP($B9,'Kill 6'!$A$1:$E$161,4,0),0)</f>
        <v>60</v>
      </c>
      <c r="P9" s="137">
        <f>IFERROR(VLOOKUP(O9,'Kill 6'!$D$1:$E$161,2,0),0)</f>
        <v>51.83699068</v>
      </c>
      <c r="Q9" s="136">
        <f>IFERROR(VLOOKUP($B9,'Kill 7'!$A$1:$E$161,4,0),0)</f>
        <v>36</v>
      </c>
      <c r="R9" s="137">
        <f>IFERROR(VLOOKUP(Q9,'Kill 7'!$D$1:$E$161,2,0),0)</f>
        <v>131.3471862</v>
      </c>
      <c r="S9" s="136">
        <f>IFERROR(VLOOKUP($B9,'Kill 8'!$A$1:$E$161,4,0),0)</f>
        <v>19</v>
      </c>
      <c r="T9" s="137">
        <f>IFERROR(VLOOKUP(S9,'Kill 8'!$D$1:$E$161,2,0),0)</f>
        <v>236.8401714</v>
      </c>
      <c r="U9" s="136">
        <f>IFERROR(VLOOKUP($B9,'Kill 9'!$A$1:$E$161,4,0),0)</f>
        <v>19</v>
      </c>
      <c r="V9" s="137">
        <f>IFERROR(VLOOKUP(U9,'Kill 9'!$D$1:$E$161,2,0),0)</f>
        <v>205.3142714</v>
      </c>
      <c r="W9" s="136">
        <f>IFERROR(VLOOKUP($B9,'Kill 10'!$A$1:$E$161,4,0),0)</f>
        <v>27</v>
      </c>
      <c r="X9" s="137">
        <f>IFERROR(VLOOKUP(W9,'Kill 10'!$D$1:$E$161,2,0),0)</f>
        <v>192.1051742</v>
      </c>
      <c r="Y9" s="136">
        <f>IFERROR(VLOOKUP($B9,'Kill 11'!$A$1:$E$161,4,0),0)</f>
        <v>21</v>
      </c>
      <c r="Z9" s="137">
        <f>IFERROR(VLOOKUP(Y9,'Kill 11'!$D$1:$E$161,2,0),0)</f>
        <v>171.9056533</v>
      </c>
      <c r="AA9" s="136">
        <f>IFERROR(VLOOKUP($B9,'Kill 12'!$A$1:$E$161,4,0),0)</f>
        <v>15</v>
      </c>
      <c r="AB9" s="58">
        <f>IFERROR(VLOOKUP(AA9,'Kill 12'!$D$1:$E$161,2,0),0)</f>
        <v>258.6543701</v>
      </c>
      <c r="AC9" s="136">
        <f>IFERROR(VLOOKUP($B9,'Kill 13'!$A$1:$E$161,4,0),0)</f>
        <v>0</v>
      </c>
      <c r="AD9" s="58">
        <f>IFERROR(VLOOKUP(AC9,'Kill 13'!$D$1:$E$161,2,0),0)</f>
        <v>0</v>
      </c>
      <c r="AE9" s="139" t="str">
        <f>IFERROR(__xludf.DUMMYFUNCTION("""COMPUTED_VALUE"""),"alexinzaghi")</f>
        <v>alexinzaghi</v>
      </c>
      <c r="AF9" s="51">
        <f t="shared" si="2"/>
        <v>2996.659704</v>
      </c>
      <c r="AG9" s="137">
        <f>IFERROR(VLOOKUP($AE9,'Kill 1'!A$1:$E$161,5,0),0)</f>
        <v>396.0673209</v>
      </c>
      <c r="AH9" s="137">
        <f>IFERROR(VLOOKUP($AE9,'Kill 2'!$A$1:$E$161,5,0),0)</f>
        <v>0</v>
      </c>
      <c r="AI9" s="137">
        <f>IFERROR(VLOOKUP($AE9,'Kill 3'!$A$1:$E$161,5,0),0)</f>
        <v>370.8766847</v>
      </c>
      <c r="AJ9" s="137">
        <f>IFERROR(VLOOKUP($AE9,'Kill 4'!$A$1:$E$161,5,0),0)</f>
        <v>450.975998</v>
      </c>
      <c r="AK9" s="137">
        <f>IFERROR(VLOOKUP($AE9,'Kill 5'!$A$1:$E$161,5,0),0)</f>
        <v>0</v>
      </c>
      <c r="AL9" s="137">
        <f>IFERROR(VLOOKUP($AE9,'Kill 6'!$A$1:$E$161,5,0),0)</f>
        <v>510.0733112</v>
      </c>
      <c r="AM9" s="137">
        <f>IFERROR(VLOOKUP($AE9,'Kill 7'!$A$1:$E$161,5,0),0)</f>
        <v>0</v>
      </c>
      <c r="AN9" s="137">
        <f>IFERROR(VLOOKUP($AE9,'Kill 8'!$A$1:$E$161,5,0),0)</f>
        <v>443.5883162</v>
      </c>
      <c r="AO9" s="137">
        <f>IFERROR(VLOOKUP($AE9,'Kill 9'!$A$1:$E$161,5,0),0)</f>
        <v>0</v>
      </c>
      <c r="AP9" s="137">
        <f>IFERROR(VLOOKUP($AE9,'Kill 10'!$A$1:$E$161,5,0),0)</f>
        <v>604.2795142</v>
      </c>
      <c r="AQ9" s="137">
        <f>IFERROR(VLOOKUP($AE9,'Kill 11'!$A$1:$E$161,5,0),0)</f>
        <v>220.7985583</v>
      </c>
      <c r="AR9" s="58">
        <f>IFERROR(VLOOKUP($AE9,'Kill 12'!$A$1:$E$161,5,0),0)</f>
        <v>0</v>
      </c>
      <c r="AS9" s="58">
        <f>IFERROR(VLOOKUP($AE9,'Kill 13'!$A$1:$E$161,5,0),0)</f>
        <v>0</v>
      </c>
    </row>
    <row r="10">
      <c r="A10" s="41">
        <f t="shared" si="1"/>
        <v>9</v>
      </c>
      <c r="B10" s="92" t="s">
        <v>49</v>
      </c>
      <c r="C10" s="51">
        <v>2436.712285073469</v>
      </c>
      <c r="D10" s="135"/>
      <c r="E10" s="136">
        <f>IFERROR(VLOOKUP($B10,'Kill 1'!$A$1:$E$161,4,0),0)</f>
        <v>0</v>
      </c>
      <c r="F10" s="137">
        <f>IFERROR(VLOOKUP(E10,'Kill 1'!$D$1:$E$161,2,0),0)</f>
        <v>0</v>
      </c>
      <c r="G10" s="136">
        <f>IFERROR(VLOOKUP($B10,'Kill 2'!$A$1:$E$161,4,0),0)</f>
        <v>1</v>
      </c>
      <c r="H10" s="137">
        <f>IFERROR(VLOOKUP(G10,'Kill 2'!$D$1:$E$161,2,0),0)</f>
        <v>752.2677057</v>
      </c>
      <c r="I10" s="136">
        <f>IFERROR(VLOOKUP($B10,'Kill 3'!$A$1:$E$161,4,0),0)</f>
        <v>18</v>
      </c>
      <c r="J10" s="137">
        <f>IFERROR(VLOOKUP(I10,'Kill 3'!$D$1:$E$161,2,0),0)</f>
        <v>280.1685993</v>
      </c>
      <c r="K10" s="136">
        <f>IFERROR(VLOOKUP($B10,'Kill 4'!$A$1:$E$161,4,0),0)</f>
        <v>20</v>
      </c>
      <c r="L10" s="137">
        <f>IFERROR(VLOOKUP(K10,'Kill 4'!$D$1:$E$161,2,0),0)</f>
        <v>236.4171037</v>
      </c>
      <c r="M10" s="136">
        <f>IFERROR(VLOOKUP($B10,'Kill 5'!$A$1:$E$161,4,0),0)</f>
        <v>65</v>
      </c>
      <c r="N10" s="137">
        <f>IFERROR(VLOOKUP(M10,'Kill 5'!$D$1:$E$161,2,0),0)</f>
        <v>73.30115886</v>
      </c>
      <c r="O10" s="136">
        <f>IFERROR(VLOOKUP($B10,'Kill 6'!$A$1:$E$161,4,0),0)</f>
        <v>1</v>
      </c>
      <c r="P10" s="137">
        <f>IFERROR(VLOOKUP(O10,'Kill 6'!$D$1:$E$161,2,0),0)</f>
        <v>752.2677057</v>
      </c>
      <c r="Q10" s="136">
        <f>IFERROR(VLOOKUP($B10,'Kill 7'!$A$1:$E$161,4,0),0)</f>
        <v>31</v>
      </c>
      <c r="R10" s="137">
        <f>IFERROR(VLOOKUP(Q10,'Kill 7'!$D$1:$E$161,2,0),0)</f>
        <v>160.6985225</v>
      </c>
      <c r="S10" s="136">
        <f>IFERROR(VLOOKUP($B10,'Kill 8'!$A$1:$E$161,4,0),0)</f>
        <v>26</v>
      </c>
      <c r="T10" s="137">
        <f>IFERROR(VLOOKUP(S10,'Kill 8'!$D$1:$E$161,2,0),0)</f>
        <v>181.5914892</v>
      </c>
      <c r="U10" s="136">
        <f>IFERROR(VLOOKUP($B10,'Kill 9'!$A$1:$E$161,4,0),0)</f>
        <v>0</v>
      </c>
      <c r="V10" s="137">
        <f>IFERROR(VLOOKUP(U10,'Kill 9'!$D$1:$E$161,2,0),0)</f>
        <v>0</v>
      </c>
      <c r="W10" s="136">
        <f>IFERROR(VLOOKUP($B10,'Kill 10'!$A$1:$E$161,4,0),0)</f>
        <v>0</v>
      </c>
      <c r="X10" s="137">
        <f>IFERROR(VLOOKUP(W10,'Kill 10'!$D$1:$E$161,2,0),0)</f>
        <v>0</v>
      </c>
      <c r="Y10" s="136">
        <f>IFERROR(VLOOKUP($B10,'Kill 11'!$A$1:$E$161,4,0),0)</f>
        <v>0</v>
      </c>
      <c r="Z10" s="137">
        <f>IFERROR(VLOOKUP(Y10,'Kill 11'!$D$1:$E$161,2,0),0)</f>
        <v>0</v>
      </c>
      <c r="AA10" s="136">
        <f>IFERROR(VLOOKUP($B10,'Kill 12'!$A$1:$E$161,4,0),0)</f>
        <v>0</v>
      </c>
      <c r="AB10" s="58">
        <f>IFERROR(VLOOKUP(AA10,'Kill 12'!$D$1:$E$161,2,0),0)</f>
        <v>0</v>
      </c>
      <c r="AC10" s="136">
        <f>IFERROR(VLOOKUP($B10,'Kill 13'!$A$1:$E$161,4,0),0)</f>
        <v>0</v>
      </c>
      <c r="AD10" s="58">
        <f>IFERROR(VLOOKUP(AC10,'Kill 13'!$D$1:$E$161,2,0),0)</f>
        <v>0</v>
      </c>
      <c r="AE10" s="138" t="str">
        <f>IFERROR(__xludf.DUMMYFUNCTION("""COMPUTED_VALUE"""),"_VisMaVie_")</f>
        <v>_VisMaVie_</v>
      </c>
      <c r="AF10" s="51">
        <f t="shared" si="2"/>
        <v>1904.879413</v>
      </c>
      <c r="AG10" s="137">
        <f>IFERROR(VLOOKUP($AE10,'Kill 1'!A$1:$E$161,5,0),0)</f>
        <v>378.3720305</v>
      </c>
      <c r="AH10" s="137">
        <f>IFERROR(VLOOKUP($AE10,'Kill 2'!$A$1:$E$161,5,0),0)</f>
        <v>370.8766847</v>
      </c>
      <c r="AI10" s="137">
        <f>IFERROR(VLOOKUP($AE10,'Kill 3'!$A$1:$E$161,5,0),0)</f>
        <v>0</v>
      </c>
      <c r="AJ10" s="137">
        <f>IFERROR(VLOOKUP($AE10,'Kill 4'!$A$1:$E$161,5,0),0)</f>
        <v>485.0705964</v>
      </c>
      <c r="AK10" s="137">
        <f>IFERROR(VLOOKUP($AE10,'Kill 5'!$A$1:$E$161,5,0),0)</f>
        <v>172.7179932</v>
      </c>
      <c r="AL10" s="137">
        <f>IFERROR(VLOOKUP($AE10,'Kill 6'!$A$1:$E$161,5,0),0)</f>
        <v>0</v>
      </c>
      <c r="AM10" s="137">
        <f>IFERROR(VLOOKUP($AE10,'Kill 7'!$A$1:$E$161,5,0),0)</f>
        <v>104.4408119</v>
      </c>
      <c r="AN10" s="137">
        <f>IFERROR(VLOOKUP($AE10,'Kill 8'!$A$1:$E$161,5,0),0)</f>
        <v>245.9184282</v>
      </c>
      <c r="AO10" s="137">
        <f>IFERROR(VLOOKUP($AE10,'Kill 9'!$A$1:$E$161,5,0),0)</f>
        <v>49.18043774</v>
      </c>
      <c r="AP10" s="137">
        <f>IFERROR(VLOOKUP($AE10,'Kill 10'!$A$1:$E$161,5,0),0)</f>
        <v>36.77809174</v>
      </c>
      <c r="AQ10" s="137">
        <f>IFERROR(VLOOKUP($AE10,'Kill 11'!$A$1:$E$161,5,0),0)</f>
        <v>0</v>
      </c>
      <c r="AR10" s="58">
        <f>IFERROR(VLOOKUP($AE10,'Kill 12'!$A$1:$E$161,5,0),0)</f>
        <v>61.5243383</v>
      </c>
      <c r="AS10" s="58">
        <f>IFERROR(VLOOKUP($AE10,'Kill 13'!$A$1:$E$161,5,0),0)</f>
        <v>0</v>
      </c>
    </row>
    <row r="11">
      <c r="A11" s="41">
        <f t="shared" si="1"/>
        <v>10</v>
      </c>
      <c r="B11" s="92" t="s">
        <v>96</v>
      </c>
      <c r="C11" s="51">
        <v>2343.3015509664456</v>
      </c>
      <c r="D11" s="51"/>
      <c r="E11" s="136">
        <f>IFERROR(VLOOKUP($B11,'Kill 1'!$A$1:$E$161,4,0),0)</f>
        <v>13</v>
      </c>
      <c r="F11" s="137">
        <f>IFERROR(VLOOKUP(E11,'Kill 1'!$D$1:$E$161,2,0),0)</f>
        <v>322.5067699</v>
      </c>
      <c r="G11" s="136">
        <f>IFERROR(VLOOKUP($B11,'Kill 2'!$A$1:$E$161,4,0),0)</f>
        <v>67</v>
      </c>
      <c r="H11" s="137">
        <f>IFERROR(VLOOKUP(G11,'Kill 2'!$D$1:$E$161,2,0),0)</f>
        <v>25.21325392</v>
      </c>
      <c r="I11" s="136">
        <f>IFERROR(VLOOKUP($B11,'Kill 3'!$A$1:$E$161,4,0),0)</f>
        <v>2</v>
      </c>
      <c r="J11" s="137">
        <f>IFERROR(VLOOKUP(I11,'Kill 3'!$D$1:$E$161,2,0),0)</f>
        <v>623.9137483</v>
      </c>
      <c r="K11" s="136">
        <f>IFERROR(VLOOKUP($B11,'Kill 4'!$A$1:$E$161,4,0),0)</f>
        <v>21</v>
      </c>
      <c r="L11" s="137">
        <f>IFERROR(VLOOKUP(K11,'Kill 4'!$D$1:$E$161,2,0),0)</f>
        <v>228.1194956</v>
      </c>
      <c r="M11" s="136">
        <f>IFERROR(VLOOKUP($B11,'Kill 5'!$A$1:$E$161,4,0),0)</f>
        <v>17</v>
      </c>
      <c r="N11" s="137">
        <f>IFERROR(VLOOKUP(M11,'Kill 5'!$D$1:$E$161,2,0),0)</f>
        <v>316.4152905</v>
      </c>
      <c r="O11" s="136">
        <f>IFERROR(VLOOKUP($B11,'Kill 6'!$A$1:$E$161,4,0),0)</f>
        <v>7</v>
      </c>
      <c r="P11" s="137">
        <f>IFERROR(VLOOKUP(O11,'Kill 6'!$D$1:$E$161,2,0),0)</f>
        <v>424.4727851</v>
      </c>
      <c r="Q11" s="136">
        <f>IFERROR(VLOOKUP($B11,'Kill 7'!$A$1:$E$161,4,0),0)</f>
        <v>7</v>
      </c>
      <c r="R11" s="137">
        <f>IFERROR(VLOOKUP(Q11,'Kill 7'!$D$1:$E$161,2,0),0)</f>
        <v>402.6602076</v>
      </c>
      <c r="S11" s="136">
        <f>IFERROR(VLOOKUP($B11,'Kill 8'!$A$1:$E$161,4,0),0)</f>
        <v>0</v>
      </c>
      <c r="T11" s="137">
        <f>IFERROR(VLOOKUP(S11,'Kill 8'!$D$1:$E$161,2,0),0)</f>
        <v>0</v>
      </c>
      <c r="U11" s="136">
        <f>IFERROR(VLOOKUP($B11,'Kill 9'!$A$1:$E$161,4,0),0)</f>
        <v>0</v>
      </c>
      <c r="V11" s="137">
        <f>IFERROR(VLOOKUP(U11,'Kill 9'!$D$1:$E$161,2,0),0)</f>
        <v>0</v>
      </c>
      <c r="W11" s="136">
        <f>IFERROR(VLOOKUP($B11,'Kill 10'!$A$1:$E$161,4,0),0)</f>
        <v>0</v>
      </c>
      <c r="X11" s="137">
        <f>IFERROR(VLOOKUP(W11,'Kill 10'!$D$1:$E$161,2,0),0)</f>
        <v>0</v>
      </c>
      <c r="Y11" s="136">
        <f>IFERROR(VLOOKUP($B11,'Kill 11'!$A$1:$E$161,4,0),0)</f>
        <v>0</v>
      </c>
      <c r="Z11" s="137">
        <f>IFERROR(VLOOKUP(Y11,'Kill 11'!$D$1:$E$161,2,0),0)</f>
        <v>0</v>
      </c>
      <c r="AA11" s="136">
        <f>IFERROR(VLOOKUP($B11,'Kill 12'!$A$1:$E$161,4,0),0)</f>
        <v>0</v>
      </c>
      <c r="AB11" s="58">
        <f>IFERROR(VLOOKUP(AA11,'Kill 12'!$D$1:$E$161,2,0),0)</f>
        <v>0</v>
      </c>
      <c r="AC11" s="136">
        <f>IFERROR(VLOOKUP($B11,'Kill 13'!$A$1:$E$161,4,0),0)</f>
        <v>0</v>
      </c>
      <c r="AD11" s="58">
        <f>IFERROR(VLOOKUP(AC11,'Kill 13'!$D$1:$E$161,2,0),0)</f>
        <v>0</v>
      </c>
      <c r="AE11" s="139" t="str">
        <f>IFERROR(__xludf.DUMMYFUNCTION("""COMPUTED_VALUE"""),"Mikalack")</f>
        <v>Mikalack</v>
      </c>
      <c r="AF11" s="51">
        <f t="shared" si="2"/>
        <v>1211.879137</v>
      </c>
      <c r="AG11" s="137">
        <f>IFERROR(VLOOKUP($AE11,'Kill 1'!A$1:$E$161,5,0),0)</f>
        <v>362.4942052</v>
      </c>
      <c r="AH11" s="137">
        <f>IFERROR(VLOOKUP($AE11,'Kill 2'!$A$1:$E$161,5,0),0)</f>
        <v>115.383691</v>
      </c>
      <c r="AI11" s="137">
        <f>IFERROR(VLOOKUP($AE11,'Kill 3'!$A$1:$E$161,5,0),0)</f>
        <v>0</v>
      </c>
      <c r="AJ11" s="137">
        <f>IFERROR(VLOOKUP($AE11,'Kill 4'!$A$1:$E$161,5,0),0)</f>
        <v>163.9462782</v>
      </c>
      <c r="AK11" s="137">
        <f>IFERROR(VLOOKUP($AE11,'Kill 5'!$A$1:$E$161,5,0),0)</f>
        <v>0</v>
      </c>
      <c r="AL11" s="137">
        <f>IFERROR(VLOOKUP($AE11,'Kill 6'!$A$1:$E$161,5,0),0)</f>
        <v>0</v>
      </c>
      <c r="AM11" s="137">
        <f>IFERROR(VLOOKUP($AE11,'Kill 7'!$A$1:$E$161,5,0),0)</f>
        <v>42.38770738</v>
      </c>
      <c r="AN11" s="137">
        <f>IFERROR(VLOOKUP($AE11,'Kill 8'!$A$1:$E$161,5,0),0)</f>
        <v>0</v>
      </c>
      <c r="AO11" s="137">
        <f>IFERROR(VLOOKUP($AE11,'Kill 9'!$A$1:$E$161,5,0),0)</f>
        <v>282.3151145</v>
      </c>
      <c r="AP11" s="137">
        <f>IFERROR(VLOOKUP($AE11,'Kill 10'!$A$1:$E$161,5,0),0)</f>
        <v>137.5184681</v>
      </c>
      <c r="AQ11" s="137">
        <f>IFERROR(VLOOKUP($AE11,'Kill 11'!$A$1:$E$161,5,0),0)</f>
        <v>107.8336725</v>
      </c>
      <c r="AR11" s="58">
        <f>IFERROR(VLOOKUP($AE11,'Kill 12'!$A$1:$E$161,5,0),0)</f>
        <v>0</v>
      </c>
      <c r="AS11" s="58">
        <f>IFERROR(VLOOKUP($AE11,'Kill 13'!$A$1:$E$161,5,0),0)</f>
        <v>0</v>
      </c>
    </row>
    <row r="12">
      <c r="A12" s="41">
        <f t="shared" si="1"/>
        <v>11</v>
      </c>
      <c r="B12" s="92" t="s">
        <v>88</v>
      </c>
      <c r="C12" s="51">
        <v>2342.985381968373</v>
      </c>
      <c r="D12" s="51"/>
      <c r="E12" s="136">
        <f>IFERROR(VLOOKUP($B12,'Kill 1'!$A$1:$E$161,4,0),0)</f>
        <v>4</v>
      </c>
      <c r="F12" s="137">
        <f>IFERROR(VLOOKUP(E12,'Kill 1'!$D$1:$E$161,2,0),0)</f>
        <v>501.3935648</v>
      </c>
      <c r="G12" s="136">
        <f>IFERROR(VLOOKUP($B12,'Kill 2'!$A$1:$E$161,4,0),0)</f>
        <v>0</v>
      </c>
      <c r="H12" s="137">
        <f>IFERROR(VLOOKUP(G12,'Kill 2'!$D$1:$E$161,2,0),0)</f>
        <v>0</v>
      </c>
      <c r="I12" s="136">
        <f>IFERROR(VLOOKUP($B12,'Kill 3'!$A$1:$E$161,4,0),0)</f>
        <v>65</v>
      </c>
      <c r="J12" s="137">
        <f>IFERROR(VLOOKUP(I12,'Kill 3'!$D$1:$E$161,2,0),0)</f>
        <v>32.66357592</v>
      </c>
      <c r="K12" s="136">
        <f>IFERROR(VLOOKUP($B12,'Kill 4'!$A$1:$E$161,4,0),0)</f>
        <v>57</v>
      </c>
      <c r="L12" s="137">
        <f>IFERROR(VLOOKUP(K12,'Kill 4'!$D$1:$E$161,2,0),0)</f>
        <v>25.3892851</v>
      </c>
      <c r="M12" s="136">
        <f>IFERROR(VLOOKUP($B12,'Kill 5'!$A$1:$E$161,4,0),0)</f>
        <v>19</v>
      </c>
      <c r="N12" s="137">
        <f>IFERROR(VLOOKUP(M12,'Kill 5'!$D$1:$E$161,2,0),0)</f>
        <v>299.0694378</v>
      </c>
      <c r="O12" s="136">
        <f>IFERROR(VLOOKUP($B12,'Kill 6'!$A$1:$E$161,4,0),0)</f>
        <v>50</v>
      </c>
      <c r="P12" s="137">
        <f>IFERROR(VLOOKUP(O12,'Kill 6'!$D$1:$E$161,2,0),0)</f>
        <v>93.00757022</v>
      </c>
      <c r="Q12" s="136">
        <f>IFERROR(VLOOKUP($B12,'Kill 7'!$A$1:$E$161,4,0),0)</f>
        <v>27</v>
      </c>
      <c r="R12" s="137">
        <f>IFERROR(VLOOKUP(Q12,'Kill 7'!$D$1:$E$161,2,0),0)</f>
        <v>186.5087238</v>
      </c>
      <c r="S12" s="136">
        <f>IFERROR(VLOOKUP($B12,'Kill 8'!$A$1:$E$161,4,0),0)</f>
        <v>2</v>
      </c>
      <c r="T12" s="137">
        <f>IFERROR(VLOOKUP(S12,'Kill 8'!$D$1:$E$161,2,0),0)</f>
        <v>588.2072929</v>
      </c>
      <c r="U12" s="136">
        <f>IFERROR(VLOOKUP($B12,'Kill 9'!$A$1:$E$161,4,0),0)</f>
        <v>14</v>
      </c>
      <c r="V12" s="137">
        <f>IFERROR(VLOOKUP(U12,'Kill 9'!$D$1:$E$161,2,0),0)</f>
        <v>257.3453566</v>
      </c>
      <c r="W12" s="136">
        <f>IFERROR(VLOOKUP($B12,'Kill 10'!$A$1:$E$161,4,0),0)</f>
        <v>31</v>
      </c>
      <c r="X12" s="137">
        <f>IFERROR(VLOOKUP(W12,'Kill 10'!$D$1:$E$161,2,0),0)</f>
        <v>166.5493788</v>
      </c>
      <c r="Y12" s="136">
        <f>IFERROR(VLOOKUP($B12,'Kill 11'!$A$1:$E$161,4,0),0)</f>
        <v>0</v>
      </c>
      <c r="Z12" s="137">
        <f>IFERROR(VLOOKUP(Y12,'Kill 11'!$D$1:$E$161,2,0),0)</f>
        <v>0</v>
      </c>
      <c r="AA12" s="136">
        <f>IFERROR(VLOOKUP($B12,'Kill 12'!$A$1:$E$161,4,0),0)</f>
        <v>22</v>
      </c>
      <c r="AB12" s="58">
        <f>IFERROR(VLOOKUP(AA12,'Kill 12'!$D$1:$E$161,2,0),0)</f>
        <v>192.8511958</v>
      </c>
      <c r="AC12" s="136">
        <f>IFERROR(VLOOKUP($B12,'Kill 13'!$A$1:$E$161,4,0),0)</f>
        <v>0</v>
      </c>
      <c r="AD12" s="58">
        <f>IFERROR(VLOOKUP(AC12,'Kill 13'!$D$1:$E$161,2,0),0)</f>
        <v>0</v>
      </c>
      <c r="AE12" s="138" t="str">
        <f>IFERROR(__xludf.DUMMYFUNCTION("""COMPUTED_VALUE"""),"kinchuck")</f>
        <v>kinchuck</v>
      </c>
      <c r="AF12" s="51">
        <f t="shared" si="2"/>
        <v>3091.962899</v>
      </c>
      <c r="AG12" s="137">
        <f>IFERROR(VLOOKUP($AE12,'Kill 1'!A$1:$E$161,5,0),0)</f>
        <v>348.0596333</v>
      </c>
      <c r="AH12" s="137">
        <f>IFERROR(VLOOKUP($AE12,'Kill 2'!$A$1:$E$161,5,0),0)</f>
        <v>424.4727851</v>
      </c>
      <c r="AI12" s="137">
        <f>IFERROR(VLOOKUP($AE12,'Kill 3'!$A$1:$E$161,5,0),0)</f>
        <v>331.0499717</v>
      </c>
      <c r="AJ12" s="137">
        <f>IFERROR(VLOOKUP($AE12,'Kill 4'!$A$1:$E$161,5,0),0)</f>
        <v>596.4036216</v>
      </c>
      <c r="AK12" s="137">
        <f>IFERROR(VLOOKUP($AE12,'Kill 5'!$A$1:$E$161,5,0),0)</f>
        <v>325.7720679</v>
      </c>
      <c r="AL12" s="137">
        <f>IFERROR(VLOOKUP($AE12,'Kill 6'!$A$1:$E$161,5,0),0)</f>
        <v>159.8665231</v>
      </c>
      <c r="AM12" s="137">
        <f>IFERROR(VLOOKUP($AE12,'Kill 7'!$A$1:$E$161,5,0),0)</f>
        <v>382.6078689</v>
      </c>
      <c r="AN12" s="137">
        <f>IFERROR(VLOOKUP($AE12,'Kill 8'!$A$1:$E$161,5,0),0)</f>
        <v>17.63489567</v>
      </c>
      <c r="AO12" s="137">
        <f>IFERROR(VLOOKUP($AE12,'Kill 9'!$A$1:$E$161,5,0),0)</f>
        <v>178.7714678</v>
      </c>
      <c r="AP12" s="137">
        <f>IFERROR(VLOOKUP($AE12,'Kill 10'!$A$1:$E$161,5,0),0)</f>
        <v>49.70478532</v>
      </c>
      <c r="AQ12" s="137">
        <f>IFERROR(VLOOKUP($AE12,'Kill 11'!$A$1:$E$161,5,0),0)</f>
        <v>190.3620347</v>
      </c>
      <c r="AR12" s="58">
        <f>IFERROR(VLOOKUP($AE12,'Kill 12'!$A$1:$E$161,5,0),0)</f>
        <v>154.596925</v>
      </c>
      <c r="AS12" s="58">
        <f>IFERROR(VLOOKUP($AE12,'Kill 13'!$A$1:$E$161,5,0),0)</f>
        <v>0</v>
      </c>
    </row>
    <row r="13">
      <c r="A13" s="41">
        <f t="shared" si="1"/>
        <v>12</v>
      </c>
      <c r="B13" s="92" t="s">
        <v>72</v>
      </c>
      <c r="C13" s="51">
        <v>2317.579455434718</v>
      </c>
      <c r="D13" s="135"/>
      <c r="E13" s="136">
        <f>IFERROR(VLOOKUP($B13,'Kill 1'!$A$1:$E$161,4,0),0)</f>
        <v>0</v>
      </c>
      <c r="F13" s="137">
        <f>IFERROR(VLOOKUP(E13,'Kill 1'!$D$1:$E$161,2,0),0)</f>
        <v>0</v>
      </c>
      <c r="G13" s="136">
        <f>IFERROR(VLOOKUP($B13,'Kill 2'!$A$1:$E$161,4,0),0)</f>
        <v>6</v>
      </c>
      <c r="H13" s="137">
        <f>IFERROR(VLOOKUP(G13,'Kill 2'!$D$1:$E$161,2,0),0)</f>
        <v>447.7346013</v>
      </c>
      <c r="I13" s="136">
        <f>IFERROR(VLOOKUP($B13,'Kill 3'!$A$1:$E$161,4,0),0)</f>
        <v>42</v>
      </c>
      <c r="J13" s="137">
        <f>IFERROR(VLOOKUP(I13,'Kill 3'!$D$1:$E$161,2,0),0)</f>
        <v>129.5350252</v>
      </c>
      <c r="K13" s="136">
        <f>IFERROR(VLOOKUP($B13,'Kill 4'!$A$1:$E$161,4,0),0)</f>
        <v>25</v>
      </c>
      <c r="L13" s="137">
        <f>IFERROR(VLOOKUP(K13,'Kill 4'!$D$1:$E$161,2,0),0)</f>
        <v>197.5907139</v>
      </c>
      <c r="M13" s="136">
        <f>IFERROR(VLOOKUP($B13,'Kill 5'!$A$1:$E$161,4,0),0)</f>
        <v>37</v>
      </c>
      <c r="N13" s="137">
        <f>IFERROR(VLOOKUP(M13,'Kill 5'!$D$1:$E$161,2,0),0)</f>
        <v>187.1246879</v>
      </c>
      <c r="O13" s="136">
        <f>IFERROR(VLOOKUP($B13,'Kill 6'!$A$1:$E$161,4,0),0)</f>
        <v>48</v>
      </c>
      <c r="P13" s="137">
        <f>IFERROR(VLOOKUP(O13,'Kill 6'!$D$1:$E$161,2,0),0)</f>
        <v>101.7917537</v>
      </c>
      <c r="Q13" s="136">
        <f>IFERROR(VLOOKUP($B13,'Kill 7'!$A$1:$E$161,4,0),0)</f>
        <v>16</v>
      </c>
      <c r="R13" s="137">
        <f>IFERROR(VLOOKUP(Q13,'Kill 7'!$D$1:$E$161,2,0),0)</f>
        <v>275.7716447</v>
      </c>
      <c r="S13" s="136">
        <f>IFERROR(VLOOKUP($B13,'Kill 8'!$A$1:$E$161,4,0),0)</f>
        <v>53</v>
      </c>
      <c r="T13" s="137">
        <f>IFERROR(VLOOKUP(S13,'Kill 8'!$D$1:$E$161,2,0),0)</f>
        <v>31.28880544</v>
      </c>
      <c r="U13" s="136">
        <f>IFERROR(VLOOKUP($B13,'Kill 9'!$A$1:$E$161,4,0),0)</f>
        <v>0</v>
      </c>
      <c r="V13" s="137">
        <f>IFERROR(VLOOKUP(U13,'Kill 9'!$D$1:$E$161,2,0),0)</f>
        <v>0</v>
      </c>
      <c r="W13" s="136">
        <f>IFERROR(VLOOKUP($B13,'Kill 10'!$A$1:$E$161,4,0),0)</f>
        <v>12</v>
      </c>
      <c r="X13" s="137">
        <f>IFERROR(VLOOKUP(W13,'Kill 10'!$D$1:$E$161,2,0),0)</f>
        <v>325.7720679</v>
      </c>
      <c r="Y13" s="136">
        <f>IFERROR(VLOOKUP($B13,'Kill 11'!$A$1:$E$161,4,0),0)</f>
        <v>28</v>
      </c>
      <c r="Z13" s="137">
        <f>IFERROR(VLOOKUP(Y13,'Kill 11'!$D$1:$E$161,2,0),0)</f>
        <v>115.1828901</v>
      </c>
      <c r="AA13" s="136">
        <f>IFERROR(VLOOKUP($B13,'Kill 12'!$A$1:$E$161,4,0),0)</f>
        <v>3</v>
      </c>
      <c r="AB13" s="58">
        <f>IFERROR(VLOOKUP(AA13,'Kill 12'!$D$1:$E$161,2,0),0)</f>
        <v>505.7872653</v>
      </c>
      <c r="AC13" s="136">
        <f>IFERROR(VLOOKUP($B13,'Kill 13'!$A$1:$E$161,4,0),0)</f>
        <v>0</v>
      </c>
      <c r="AD13" s="58">
        <f>IFERROR(VLOOKUP(AC13,'Kill 13'!$D$1:$E$161,2,0),0)</f>
        <v>0</v>
      </c>
      <c r="AE13" s="139" t="str">
        <f>IFERROR(__xludf.DUMMYFUNCTION("""COMPUTED_VALUE"""),"Dirty Bazaar")</f>
        <v>Dirty Bazaar</v>
      </c>
      <c r="AF13" s="51">
        <f t="shared" si="2"/>
        <v>1034.063466</v>
      </c>
      <c r="AG13" s="137">
        <f>IFERROR(VLOOKUP($AE13,'Kill 1'!A$1:$E$161,5,0),0)</f>
        <v>334.7977264</v>
      </c>
      <c r="AH13" s="137">
        <f>IFERROR(VLOOKUP($AE13,'Kill 2'!$A$1:$E$161,5,0),0)</f>
        <v>170.7024759</v>
      </c>
      <c r="AI13" s="137">
        <f>IFERROR(VLOOKUP($AE13,'Kill 3'!$A$1:$E$161,5,0),0)</f>
        <v>55.77348913</v>
      </c>
      <c r="AJ13" s="137">
        <f>IFERROR(VLOOKUP($AE13,'Kill 4'!$A$1:$E$161,5,0),0)</f>
        <v>0</v>
      </c>
      <c r="AK13" s="137">
        <f>IFERROR(VLOOKUP($AE13,'Kill 5'!$A$1:$E$161,5,0),0)</f>
        <v>0</v>
      </c>
      <c r="AL13" s="137">
        <f>IFERROR(VLOOKUP($AE13,'Kill 6'!$A$1:$E$161,5,0),0)</f>
        <v>106.2646602</v>
      </c>
      <c r="AM13" s="137">
        <f>IFERROR(VLOOKUP($AE13,'Kill 7'!$A$1:$E$161,5,0),0)</f>
        <v>74.60412213</v>
      </c>
      <c r="AN13" s="137">
        <f>IFERROR(VLOOKUP($AE13,'Kill 8'!$A$1:$E$161,5,0),0)</f>
        <v>64.83335379</v>
      </c>
      <c r="AO13" s="137">
        <f>IFERROR(VLOOKUP($AE13,'Kill 9'!$A$1:$E$161,5,0),0)</f>
        <v>125.1312088</v>
      </c>
      <c r="AP13" s="137">
        <f>IFERROR(VLOOKUP($AE13,'Kill 10'!$A$1:$E$161,5,0),0)</f>
        <v>0</v>
      </c>
      <c r="AQ13" s="137">
        <f>IFERROR(VLOOKUP($AE13,'Kill 11'!$A$1:$E$161,5,0),0)</f>
        <v>0</v>
      </c>
      <c r="AR13" s="58">
        <f>IFERROR(VLOOKUP($AE13,'Kill 12'!$A$1:$E$161,5,0),0)</f>
        <v>101.9564295</v>
      </c>
      <c r="AS13" s="58">
        <f>IFERROR(VLOOKUP($AE13,'Kill 13'!$A$1:$E$161,5,0),0)</f>
        <v>0</v>
      </c>
    </row>
    <row r="14">
      <c r="A14" s="41">
        <f t="shared" si="1"/>
        <v>13</v>
      </c>
      <c r="B14" s="92" t="s">
        <v>101</v>
      </c>
      <c r="C14" s="51">
        <v>2212.2221705146917</v>
      </c>
      <c r="D14" s="51"/>
      <c r="E14" s="136">
        <f>IFERROR(VLOOKUP($B14,'Kill 1'!$A$1:$E$161,4,0),0)</f>
        <v>33</v>
      </c>
      <c r="F14" s="137">
        <f>IFERROR(VLOOKUP(E14,'Kill 1'!$D$1:$E$161,2,0),0)</f>
        <v>165.8528952</v>
      </c>
      <c r="G14" s="136">
        <f>IFERROR(VLOOKUP($B14,'Kill 2'!$A$1:$E$161,4,0),0)</f>
        <v>58</v>
      </c>
      <c r="H14" s="137">
        <f>IFERROR(VLOOKUP(G14,'Kill 2'!$D$1:$E$161,2,0),0)</f>
        <v>59.7465101</v>
      </c>
      <c r="I14" s="136">
        <f>IFERROR(VLOOKUP($B14,'Kill 3'!$A$1:$E$161,4,0),0)</f>
        <v>34</v>
      </c>
      <c r="J14" s="137">
        <f>IFERROR(VLOOKUP(I14,'Kill 3'!$D$1:$E$161,2,0),0)</f>
        <v>170.7024759</v>
      </c>
      <c r="K14" s="136">
        <f>IFERROR(VLOOKUP($B14,'Kill 4'!$A$1:$E$161,4,0),0)</f>
        <v>46</v>
      </c>
      <c r="L14" s="137">
        <f>IFERROR(VLOOKUP(K14,'Kill 4'!$D$1:$E$161,2,0),0)</f>
        <v>75.89748751</v>
      </c>
      <c r="M14" s="136">
        <f>IFERROR(VLOOKUP($B14,'Kill 5'!$A$1:$E$161,4,0),0)</f>
        <v>20</v>
      </c>
      <c r="N14" s="137">
        <f>IFERROR(VLOOKUP(M14,'Kill 5'!$D$1:$E$161,2,0),0)</f>
        <v>290.9797441</v>
      </c>
      <c r="O14" s="136">
        <f>IFERROR(VLOOKUP($B14,'Kill 6'!$A$1:$E$161,4,0),0)</f>
        <v>39</v>
      </c>
      <c r="P14" s="137">
        <f>IFERROR(VLOOKUP(O14,'Kill 6'!$D$1:$E$161,2,0),0)</f>
        <v>144.3282849</v>
      </c>
      <c r="Q14" s="136">
        <f>IFERROR(VLOOKUP($B14,'Kill 7'!$A$1:$E$161,4,0),0)</f>
        <v>25</v>
      </c>
      <c r="R14" s="137">
        <f>IFERROR(VLOOKUP(Q14,'Kill 7'!$D$1:$E$161,2,0),0)</f>
        <v>200.4093467</v>
      </c>
      <c r="S14" s="136">
        <f>IFERROR(VLOOKUP($B14,'Kill 8'!$A$1:$E$161,4,0),0)</f>
        <v>0</v>
      </c>
      <c r="T14" s="137">
        <f>IFERROR(VLOOKUP(S14,'Kill 8'!$D$1:$E$161,2,0),0)</f>
        <v>0</v>
      </c>
      <c r="U14" s="136">
        <f>IFERROR(VLOOKUP($B14,'Kill 9'!$A$1:$E$161,4,0),0)</f>
        <v>11</v>
      </c>
      <c r="V14" s="137">
        <f>IFERROR(VLOOKUP(U14,'Kill 9'!$D$1:$E$161,2,0),0)</f>
        <v>296.116277</v>
      </c>
      <c r="W14" s="136">
        <f>IFERROR(VLOOKUP($B14,'Kill 10'!$A$1:$E$161,4,0),0)</f>
        <v>40</v>
      </c>
      <c r="X14" s="137">
        <f>IFERROR(VLOOKUP(W14,'Kill 10'!$D$1:$E$161,2,0),0)</f>
        <v>116.0843694</v>
      </c>
      <c r="Y14" s="136">
        <f>IFERROR(VLOOKUP($B14,'Kill 11'!$A$1:$E$161,4,0),0)</f>
        <v>36</v>
      </c>
      <c r="Z14" s="137">
        <f>IFERROR(VLOOKUP(Y14,'Kill 11'!$D$1:$E$161,2,0),0)</f>
        <v>60.09375596</v>
      </c>
      <c r="AA14" s="136">
        <f>IFERROR(VLOOKUP($B14,'Kill 12'!$A$1:$E$161,4,0),0)</f>
        <v>1</v>
      </c>
      <c r="AB14" s="58">
        <f>IFERROR(VLOOKUP(AA14,'Kill 12'!$D$1:$E$161,2,0),0)</f>
        <v>691.7575339</v>
      </c>
      <c r="AC14" s="136">
        <f>IFERROR(VLOOKUP($B14,'Kill 13'!$A$1:$E$161,4,0),0)</f>
        <v>0</v>
      </c>
      <c r="AD14" s="58">
        <f>IFERROR(VLOOKUP(AC14,'Kill 13'!$D$1:$E$161,2,0),0)</f>
        <v>0</v>
      </c>
      <c r="AE14" s="138" t="str">
        <f>IFERROR(__xludf.DUMMYFUNCTION("""COMPUTED_VALUE"""),"emmanuel.g")</f>
        <v>emmanuel.g</v>
      </c>
      <c r="AF14" s="51">
        <f t="shared" si="2"/>
        <v>2343.301551</v>
      </c>
      <c r="AG14" s="137">
        <f>IFERROR(VLOOKUP($AE14,'Kill 1'!A$1:$E$161,5,0),0)</f>
        <v>322.5067699</v>
      </c>
      <c r="AH14" s="137">
        <f>IFERROR(VLOOKUP($AE14,'Kill 2'!$A$1:$E$161,5,0),0)</f>
        <v>25.21325392</v>
      </c>
      <c r="AI14" s="137">
        <f>IFERROR(VLOOKUP($AE14,'Kill 3'!$A$1:$E$161,5,0),0)</f>
        <v>623.9137483</v>
      </c>
      <c r="AJ14" s="137">
        <f>IFERROR(VLOOKUP($AE14,'Kill 4'!$A$1:$E$161,5,0),0)</f>
        <v>228.1194956</v>
      </c>
      <c r="AK14" s="137">
        <f>IFERROR(VLOOKUP($AE14,'Kill 5'!$A$1:$E$161,5,0),0)</f>
        <v>316.4152905</v>
      </c>
      <c r="AL14" s="137">
        <f>IFERROR(VLOOKUP($AE14,'Kill 6'!$A$1:$E$161,5,0),0)</f>
        <v>424.4727851</v>
      </c>
      <c r="AM14" s="137">
        <f>IFERROR(VLOOKUP($AE14,'Kill 7'!$A$1:$E$161,5,0),0)</f>
        <v>402.6602076</v>
      </c>
      <c r="AN14" s="137">
        <f>IFERROR(VLOOKUP($AE14,'Kill 8'!$A$1:$E$161,5,0),0)</f>
        <v>0</v>
      </c>
      <c r="AO14" s="137">
        <f>IFERROR(VLOOKUP($AE14,'Kill 9'!$A$1:$E$161,5,0),0)</f>
        <v>0</v>
      </c>
      <c r="AP14" s="137">
        <f>IFERROR(VLOOKUP($AE14,'Kill 10'!$A$1:$E$161,5,0),0)</f>
        <v>0</v>
      </c>
      <c r="AQ14" s="137">
        <f>IFERROR(VLOOKUP($AE14,'Kill 11'!$A$1:$E$161,5,0),0)</f>
        <v>0</v>
      </c>
      <c r="AR14" s="58">
        <f>IFERROR(VLOOKUP($AE14,'Kill 12'!$A$1:$E$161,5,0),0)</f>
        <v>0</v>
      </c>
      <c r="AS14" s="58">
        <f>IFERROR(VLOOKUP($AE14,'Kill 13'!$A$1:$E$161,5,0),0)</f>
        <v>0</v>
      </c>
    </row>
    <row r="15">
      <c r="A15" s="41">
        <f t="shared" si="1"/>
        <v>14</v>
      </c>
      <c r="B15" s="92" t="s">
        <v>45</v>
      </c>
      <c r="C15" s="51">
        <v>2171.403403916311</v>
      </c>
      <c r="D15" s="51"/>
      <c r="E15" s="136">
        <f>IFERROR(VLOOKUP($B15,'Kill 1'!$A$1:$E$161,4,0),0)</f>
        <v>19</v>
      </c>
      <c r="F15" s="137">
        <f>IFERROR(VLOOKUP(E15,'Kill 1'!$D$1:$E$161,2,0),0)</f>
        <v>262.4409456</v>
      </c>
      <c r="G15" s="136">
        <f>IFERROR(VLOOKUP($B15,'Kill 2'!$A$1:$E$161,4,0),0)</f>
        <v>38</v>
      </c>
      <c r="H15" s="137">
        <f>IFERROR(VLOOKUP(G15,'Kill 2'!$D$1:$E$161,2,0),0)</f>
        <v>149.419115</v>
      </c>
      <c r="I15" s="136">
        <f>IFERROR(VLOOKUP($B15,'Kill 3'!$A$1:$E$161,4,0),0)</f>
        <v>0</v>
      </c>
      <c r="J15" s="137">
        <f>IFERROR(VLOOKUP(I15,'Kill 3'!$D$1:$E$161,2,0),0)</f>
        <v>0</v>
      </c>
      <c r="K15" s="136">
        <f>IFERROR(VLOOKUP($B15,'Kill 4'!$A$1:$E$161,4,0),0)</f>
        <v>6</v>
      </c>
      <c r="L15" s="137">
        <f>IFERROR(VLOOKUP(K15,'Kill 4'!$D$1:$E$161,2,0),0)</f>
        <v>423.4527708</v>
      </c>
      <c r="M15" s="136">
        <f>IFERROR(VLOOKUP($B15,'Kill 5'!$A$1:$E$161,4,0),0)</f>
        <v>6</v>
      </c>
      <c r="N15" s="137">
        <f>IFERROR(VLOOKUP(M15,'Kill 5'!$D$1:$E$161,2,0),0)</f>
        <v>474.1190261</v>
      </c>
      <c r="O15" s="136">
        <f>IFERROR(VLOOKUP($B15,'Kill 6'!$A$1:$E$161,4,0),0)</f>
        <v>22</v>
      </c>
      <c r="P15" s="137">
        <f>IFERROR(VLOOKUP(O15,'Kill 6'!$D$1:$E$161,2,0),0)</f>
        <v>247.427081</v>
      </c>
      <c r="Q15" s="136">
        <f>IFERROR(VLOOKUP($B15,'Kill 7'!$A$1:$E$161,4,0),0)</f>
        <v>51</v>
      </c>
      <c r="R15" s="137">
        <f>IFERROR(VLOOKUP(Q15,'Kill 7'!$D$1:$E$161,2,0),0)</f>
        <v>55.89708699</v>
      </c>
      <c r="S15" s="136">
        <f>IFERROR(VLOOKUP($B15,'Kill 8'!$A$1:$E$161,4,0),0)</f>
        <v>43</v>
      </c>
      <c r="T15" s="137">
        <f>IFERROR(VLOOKUP(S15,'Kill 8'!$D$1:$E$161,2,0),0)</f>
        <v>80.06481743</v>
      </c>
      <c r="U15" s="136">
        <f>IFERROR(VLOOKUP($B15,'Kill 9'!$A$1:$E$161,4,0),0)</f>
        <v>32</v>
      </c>
      <c r="V15" s="137">
        <f>IFERROR(VLOOKUP(U15,'Kill 9'!$D$1:$E$161,2,0),0)</f>
        <v>104.6479813</v>
      </c>
      <c r="W15" s="136">
        <f>IFERROR(VLOOKUP($B15,'Kill 10'!$A$1:$E$161,4,0),0)</f>
        <v>45</v>
      </c>
      <c r="X15" s="137">
        <f>IFERROR(VLOOKUP(W15,'Kill 10'!$D$1:$E$161,2,0),0)</f>
        <v>91.0398561</v>
      </c>
      <c r="Y15" s="136">
        <f>IFERROR(VLOOKUP($B15,'Kill 11'!$A$1:$E$161,4,0),0)</f>
        <v>11</v>
      </c>
      <c r="Z15" s="137">
        <f>IFERROR(VLOOKUP(Y15,'Kill 11'!$D$1:$E$161,2,0),0)</f>
        <v>282.8947236</v>
      </c>
      <c r="AA15" s="136">
        <f>IFERROR(VLOOKUP($B15,'Kill 12'!$A$1:$E$161,4,0),0)</f>
        <v>0</v>
      </c>
      <c r="AB15" s="58">
        <f>IFERROR(VLOOKUP(AA15,'Kill 12'!$D$1:$E$161,2,0),0)</f>
        <v>0</v>
      </c>
      <c r="AC15" s="136">
        <f>IFERROR(VLOOKUP($B15,'Kill 13'!$A$1:$E$161,4,0),0)</f>
        <v>0</v>
      </c>
      <c r="AD15" s="58">
        <f>IFERROR(VLOOKUP(AC15,'Kill 13'!$D$1:$E$161,2,0),0)</f>
        <v>0</v>
      </c>
      <c r="AE15" s="139" t="str">
        <f>IFERROR(__xludf.DUMMYFUNCTION("""COMPUTED_VALUE"""),"JM-Chatte")</f>
        <v>JM-Chatte</v>
      </c>
      <c r="AF15" s="51">
        <f t="shared" si="2"/>
        <v>927.4591813</v>
      </c>
      <c r="AG15" s="137">
        <f>IFERROR(VLOOKUP($AE15,'Kill 1'!A$1:$E$161,5,0),0)</f>
        <v>311.0325465</v>
      </c>
      <c r="AH15" s="137">
        <f>IFERROR(VLOOKUP($AE15,'Kill 2'!$A$1:$E$161,5,0),0)</f>
        <v>0</v>
      </c>
      <c r="AI15" s="137">
        <f>IFERROR(VLOOKUP($AE15,'Kill 3'!$A$1:$E$161,5,0),0)</f>
        <v>0</v>
      </c>
      <c r="AJ15" s="137">
        <f>IFERROR(VLOOKUP($AE15,'Kill 4'!$A$1:$E$161,5,0),0)</f>
        <v>530.0768925</v>
      </c>
      <c r="AK15" s="137">
        <f>IFERROR(VLOOKUP($AE15,'Kill 5'!$A$1:$E$161,5,0),0)</f>
        <v>59.65579973</v>
      </c>
      <c r="AL15" s="137">
        <f>IFERROR(VLOOKUP($AE15,'Kill 6'!$A$1:$E$161,5,0),0)</f>
        <v>0</v>
      </c>
      <c r="AM15" s="137">
        <f>IFERROR(VLOOKUP($AE15,'Kill 7'!$A$1:$E$161,5,0),0)</f>
        <v>0</v>
      </c>
      <c r="AN15" s="137">
        <f>IFERROR(VLOOKUP($AE15,'Kill 8'!$A$1:$E$161,5,0),0)</f>
        <v>0</v>
      </c>
      <c r="AO15" s="137">
        <f>IFERROR(VLOOKUP($AE15,'Kill 9'!$A$1:$E$161,5,0),0)</f>
        <v>26.6939425</v>
      </c>
      <c r="AP15" s="137">
        <f>IFERROR(VLOOKUP($AE15,'Kill 10'!$A$1:$E$161,5,0),0)</f>
        <v>0</v>
      </c>
      <c r="AQ15" s="137">
        <f>IFERROR(VLOOKUP($AE15,'Kill 11'!$A$1:$E$161,5,0),0)</f>
        <v>0</v>
      </c>
      <c r="AR15" s="58">
        <f>IFERROR(VLOOKUP($AE15,'Kill 12'!$A$1:$E$161,5,0),0)</f>
        <v>0</v>
      </c>
      <c r="AS15" s="58">
        <f>IFERROR(VLOOKUP($AE15,'Kill 13'!$A$1:$E$161,5,0),0)</f>
        <v>0</v>
      </c>
    </row>
    <row r="16">
      <c r="A16" s="41">
        <f t="shared" si="1"/>
        <v>15</v>
      </c>
      <c r="B16" s="92" t="s">
        <v>69</v>
      </c>
      <c r="C16" s="51">
        <v>2158.5773533370166</v>
      </c>
      <c r="D16" s="135"/>
      <c r="E16" s="136">
        <f>IFERROR(VLOOKUP($B16,'Kill 1'!$A$1:$E$161,4,0),0)</f>
        <v>47</v>
      </c>
      <c r="F16" s="137">
        <f>IFERROR(VLOOKUP(E16,'Kill 1'!$D$1:$E$161,2,0),0)</f>
        <v>94.37417964</v>
      </c>
      <c r="G16" s="136">
        <f>IFERROR(VLOOKUP($B16,'Kill 2'!$A$1:$E$161,4,0),0)</f>
        <v>19</v>
      </c>
      <c r="H16" s="137">
        <f>IFERROR(VLOOKUP(G16,'Kill 2'!$D$1:$E$161,2,0),0)</f>
        <v>271.471253</v>
      </c>
      <c r="I16" s="136">
        <f>IFERROR(VLOOKUP($B16,'Kill 3'!$A$1:$E$161,4,0),0)</f>
        <v>27</v>
      </c>
      <c r="J16" s="137">
        <f>IFERROR(VLOOKUP(I16,'Kill 3'!$D$1:$E$161,2,0),0)</f>
        <v>212.4743332</v>
      </c>
      <c r="K16" s="136">
        <f>IFERROR(VLOOKUP($B16,'Kill 4'!$A$1:$E$161,4,0),0)</f>
        <v>29</v>
      </c>
      <c r="L16" s="137">
        <f>IFERROR(VLOOKUP(K16,'Kill 4'!$D$1:$E$161,2,0),0)</f>
        <v>170.3520458</v>
      </c>
      <c r="M16" s="136">
        <f>IFERROR(VLOOKUP($B16,'Kill 5'!$A$1:$E$161,4,0),0)</f>
        <v>8</v>
      </c>
      <c r="N16" s="137">
        <f>IFERROR(VLOOKUP(M16,'Kill 5'!$D$1:$E$161,2,0),0)</f>
        <v>430.4560678</v>
      </c>
      <c r="O16" s="136">
        <f>IFERROR(VLOOKUP($B16,'Kill 6'!$A$1:$E$161,4,0),0)</f>
        <v>29</v>
      </c>
      <c r="P16" s="137">
        <f>IFERROR(VLOOKUP(O16,'Kill 6'!$D$1:$E$161,2,0),0)</f>
        <v>199.8308669</v>
      </c>
      <c r="Q16" s="136">
        <f>IFERROR(VLOOKUP($B16,'Kill 7'!$A$1:$E$161,4,0),0)</f>
        <v>11</v>
      </c>
      <c r="R16" s="137">
        <f>IFERROR(VLOOKUP(Q16,'Kill 7'!$D$1:$E$161,2,0),0)</f>
        <v>334.3998437</v>
      </c>
      <c r="S16" s="136">
        <f>IFERROR(VLOOKUP($B16,'Kill 8'!$A$1:$E$161,4,0),0)</f>
        <v>0</v>
      </c>
      <c r="T16" s="137">
        <f>IFERROR(VLOOKUP(S16,'Kill 8'!$D$1:$E$161,2,0),0)</f>
        <v>0</v>
      </c>
      <c r="U16" s="136">
        <f>IFERROR(VLOOKUP($B16,'Kill 9'!$A$1:$E$161,4,0),0)</f>
        <v>39</v>
      </c>
      <c r="V16" s="137">
        <f>IFERROR(VLOOKUP(U16,'Kill 9'!$D$1:$E$161,2,0),0)</f>
        <v>60.86566595</v>
      </c>
      <c r="W16" s="136">
        <f>IFERROR(VLOOKUP($B16,'Kill 10'!$A$1:$E$161,4,0),0)</f>
        <v>18</v>
      </c>
      <c r="X16" s="137">
        <f>IFERROR(VLOOKUP(W16,'Kill 10'!$D$1:$E$161,2,0),0)</f>
        <v>261.6607051</v>
      </c>
      <c r="Y16" s="136">
        <f>IFERROR(VLOOKUP($B16,'Kill 11'!$A$1:$E$161,4,0),0)</f>
        <v>27</v>
      </c>
      <c r="Z16" s="137">
        <f>IFERROR(VLOOKUP(Y16,'Kill 11'!$D$1:$E$161,2,0),0)</f>
        <v>122.6923922</v>
      </c>
      <c r="AA16" s="136">
        <f>IFERROR(VLOOKUP($B16,'Kill 12'!$A$1:$E$161,4,0),0)</f>
        <v>0</v>
      </c>
      <c r="AB16" s="58">
        <f>IFERROR(VLOOKUP(AA16,'Kill 12'!$D$1:$E$161,2,0),0)</f>
        <v>0</v>
      </c>
      <c r="AC16" s="136">
        <f>IFERROR(VLOOKUP($B16,'Kill 13'!$A$1:$E$161,4,0),0)</f>
        <v>0</v>
      </c>
      <c r="AD16" s="58">
        <f>IFERROR(VLOOKUP(AC16,'Kill 13'!$D$1:$E$161,2,0),0)</f>
        <v>0</v>
      </c>
      <c r="AE16" s="138" t="str">
        <f>IFERROR(__xludf.DUMMYFUNCTION("""COMPUTED_VALUE"""),"Agouty79")</f>
        <v>Agouty79</v>
      </c>
      <c r="AF16" s="51">
        <f t="shared" si="2"/>
        <v>964.4431502</v>
      </c>
      <c r="AG16" s="137">
        <f>IFERROR(VLOOKUP($AE16,'Kill 1'!A$1:$E$161,5,0),0)</f>
        <v>300.2546159</v>
      </c>
      <c r="AH16" s="137">
        <f>IFERROR(VLOOKUP($AE16,'Kill 2'!$A$1:$E$161,5,0),0)</f>
        <v>21.53146501</v>
      </c>
      <c r="AI16" s="137">
        <f>IFERROR(VLOOKUP($AE16,'Kill 3'!$A$1:$E$161,5,0),0)</f>
        <v>59.7465101</v>
      </c>
      <c r="AJ16" s="137">
        <f>IFERROR(VLOOKUP($AE16,'Kill 4'!$A$1:$E$161,5,0),0)</f>
        <v>29.75219208</v>
      </c>
      <c r="AK16" s="137">
        <f>IFERROR(VLOOKUP($AE16,'Kill 5'!$A$1:$E$161,5,0),0)</f>
        <v>357.4265171</v>
      </c>
      <c r="AL16" s="137">
        <f>IFERROR(VLOOKUP($AE16,'Kill 6'!$A$1:$E$161,5,0),0)</f>
        <v>187.7922175</v>
      </c>
      <c r="AM16" s="137">
        <f>IFERROR(VLOOKUP($AE16,'Kill 7'!$A$1:$E$161,5,0),0)</f>
        <v>0</v>
      </c>
      <c r="AN16" s="137">
        <f>IFERROR(VLOOKUP($AE16,'Kill 8'!$A$1:$E$161,5,0),0)</f>
        <v>0</v>
      </c>
      <c r="AO16" s="137">
        <f>IFERROR(VLOOKUP($AE16,'Kill 9'!$A$1:$E$161,5,0),0)</f>
        <v>0</v>
      </c>
      <c r="AP16" s="137">
        <f>IFERROR(VLOOKUP($AE16,'Kill 10'!$A$1:$E$161,5,0),0)</f>
        <v>7.939632458</v>
      </c>
      <c r="AQ16" s="137">
        <f>IFERROR(VLOOKUP($AE16,'Kill 11'!$A$1:$E$161,5,0),0)</f>
        <v>0</v>
      </c>
      <c r="AR16" s="58">
        <f>IFERROR(VLOOKUP($AE16,'Kill 12'!$A$1:$E$161,5,0),0)</f>
        <v>0</v>
      </c>
      <c r="AS16" s="58">
        <f>IFERROR(VLOOKUP($AE16,'Kill 13'!$A$1:$E$161,5,0),0)</f>
        <v>0</v>
      </c>
    </row>
    <row r="17">
      <c r="A17" s="41">
        <f t="shared" si="1"/>
        <v>16</v>
      </c>
      <c r="B17" s="92" t="s">
        <v>56</v>
      </c>
      <c r="C17" s="51">
        <v>2006.9035254595376</v>
      </c>
      <c r="D17" s="51"/>
      <c r="E17" s="136">
        <f>IFERROR(VLOOKUP($B17,'Kill 1'!$A$1:$E$161,4,0),0)</f>
        <v>6</v>
      </c>
      <c r="F17" s="137">
        <f>IFERROR(VLOOKUP(E17,'Kill 1'!$D$1:$E$161,2,0),0)</f>
        <v>439.3311319</v>
      </c>
      <c r="G17" s="136">
        <f>IFERROR(VLOOKUP($B17,'Kill 2'!$A$1:$E$161,4,0),0)</f>
        <v>63</v>
      </c>
      <c r="H17" s="137">
        <f>IFERROR(VLOOKUP(G17,'Kill 2'!$D$1:$E$161,2,0),0)</f>
        <v>40.23528723</v>
      </c>
      <c r="I17" s="136">
        <f>IFERROR(VLOOKUP($B17,'Kill 3'!$A$1:$E$161,4,0),0)</f>
        <v>16</v>
      </c>
      <c r="J17" s="137">
        <f>IFERROR(VLOOKUP(I17,'Kill 3'!$D$1:$E$161,2,0),0)</f>
        <v>298.8460749</v>
      </c>
      <c r="K17" s="136">
        <f>IFERROR(VLOOKUP($B17,'Kill 4'!$A$1:$E$161,4,0),0)</f>
        <v>49</v>
      </c>
      <c r="L17" s="137">
        <f>IFERROR(VLOOKUP(K17,'Kill 4'!$D$1:$E$161,2,0),0)</f>
        <v>61.5243383</v>
      </c>
      <c r="M17" s="136">
        <f>IFERROR(VLOOKUP($B17,'Kill 5'!$A$1:$E$161,4,0),0)</f>
        <v>55</v>
      </c>
      <c r="N17" s="137">
        <f>IFERROR(VLOOKUP(M17,'Kill 5'!$D$1:$E$161,2,0),0)</f>
        <v>109.6565584</v>
      </c>
      <c r="O17" s="136">
        <f>IFERROR(VLOOKUP($B17,'Kill 6'!$A$1:$E$161,4,0),0)</f>
        <v>16</v>
      </c>
      <c r="P17" s="137">
        <f>IFERROR(VLOOKUP(O17,'Kill 6'!$D$1:$E$161,2,0),0)</f>
        <v>298.8460749</v>
      </c>
      <c r="Q17" s="136">
        <f>IFERROR(VLOOKUP($B17,'Kill 7'!$A$1:$E$161,4,0),0)</f>
        <v>38</v>
      </c>
      <c r="R17" s="137">
        <f>IFERROR(VLOOKUP(Q17,'Kill 7'!$D$1:$E$161,2,0),0)</f>
        <v>120.3277556</v>
      </c>
      <c r="S17" s="136">
        <f>IFERROR(VLOOKUP($B17,'Kill 8'!$A$1:$E$161,4,0),0)</f>
        <v>28</v>
      </c>
      <c r="T17" s="137">
        <f>IFERROR(VLOOKUP(S17,'Kill 8'!$D$1:$E$161,2,0),0)</f>
        <v>167.7723473</v>
      </c>
      <c r="U17" s="136">
        <f>IFERROR(VLOOKUP($B17,'Kill 9'!$A$1:$E$161,4,0),0)</f>
        <v>38</v>
      </c>
      <c r="V17" s="137">
        <f>IFERROR(VLOOKUP(U17,'Kill 9'!$D$1:$E$161,2,0),0)</f>
        <v>66.83149736</v>
      </c>
      <c r="W17" s="136">
        <f>IFERROR(VLOOKUP($B17,'Kill 10'!$A$1:$E$161,4,0),0)</f>
        <v>50</v>
      </c>
      <c r="X17" s="137">
        <f>IFERROR(VLOOKUP(W17,'Kill 10'!$D$1:$E$161,2,0),0)</f>
        <v>67.56050356</v>
      </c>
      <c r="Y17" s="136">
        <f>IFERROR(VLOOKUP($B17,'Kill 11'!$A$1:$E$161,4,0),0)</f>
        <v>6</v>
      </c>
      <c r="Z17" s="137">
        <f>IFERROR(VLOOKUP(Y17,'Kill 11'!$D$1:$E$161,2,0),0)</f>
        <v>376.2072433</v>
      </c>
      <c r="AA17" s="136">
        <f>IFERROR(VLOOKUP($B17,'Kill 12'!$A$1:$E$161,4,0),0)</f>
        <v>47</v>
      </c>
      <c r="AB17" s="58">
        <f>IFERROR(VLOOKUP(AA17,'Kill 12'!$D$1:$E$161,2,0),0)</f>
        <v>34.89406805</v>
      </c>
      <c r="AC17" s="136">
        <f>IFERROR(VLOOKUP($B17,'Kill 13'!$A$1:$E$161,4,0),0)</f>
        <v>0</v>
      </c>
      <c r="AD17" s="58">
        <f>IFERROR(VLOOKUP(AC17,'Kill 13'!$D$1:$E$161,2,0),0)</f>
        <v>0</v>
      </c>
      <c r="AE17" s="139" t="str">
        <f>IFERROR(__xludf.DUMMYFUNCTION("""COMPUTED_VALUE"""),"Odile2Raise")</f>
        <v>Odile2Raise</v>
      </c>
      <c r="AF17" s="51">
        <f t="shared" si="2"/>
        <v>414.828221</v>
      </c>
      <c r="AG17" s="137">
        <f>IFERROR(VLOOKUP($AE17,'Kill 1'!A$1:$E$161,5,0),0)</f>
        <v>290.0771916</v>
      </c>
      <c r="AH17" s="137">
        <f>IFERROR(VLOOKUP($AE17,'Kill 2'!$A$1:$E$161,5,0),0)</f>
        <v>0</v>
      </c>
      <c r="AI17" s="137">
        <f>IFERROR(VLOOKUP($AE17,'Kill 3'!$A$1:$E$161,5,0),0)</f>
        <v>0</v>
      </c>
      <c r="AJ17" s="137">
        <f>IFERROR(VLOOKUP($AE17,'Kill 4'!$A$1:$E$161,5,0),0)</f>
        <v>0</v>
      </c>
      <c r="AK17" s="137">
        <f>IFERROR(VLOOKUP($AE17,'Kill 5'!$A$1:$E$161,5,0),0)</f>
        <v>0</v>
      </c>
      <c r="AL17" s="137">
        <f>IFERROR(VLOOKUP($AE17,'Kill 6'!$A$1:$E$161,5,0),0)</f>
        <v>124.7510294</v>
      </c>
      <c r="AM17" s="137">
        <f>IFERROR(VLOOKUP($AE17,'Kill 7'!$A$1:$E$161,5,0),0)</f>
        <v>0</v>
      </c>
      <c r="AN17" s="137">
        <f>IFERROR(VLOOKUP($AE17,'Kill 8'!$A$1:$E$161,5,0),0)</f>
        <v>0</v>
      </c>
      <c r="AO17" s="137">
        <f>IFERROR(VLOOKUP($AE17,'Kill 9'!$A$1:$E$161,5,0),0)</f>
        <v>0</v>
      </c>
      <c r="AP17" s="137">
        <f>IFERROR(VLOOKUP($AE17,'Kill 10'!$A$1:$E$161,5,0),0)</f>
        <v>0</v>
      </c>
      <c r="AQ17" s="137">
        <f>IFERROR(VLOOKUP($AE17,'Kill 11'!$A$1:$E$161,5,0),0)</f>
        <v>0</v>
      </c>
      <c r="AR17" s="58">
        <f>IFERROR(VLOOKUP($AE17,'Kill 12'!$A$1:$E$161,5,0),0)</f>
        <v>0</v>
      </c>
      <c r="AS17" s="58">
        <f>IFERROR(VLOOKUP($AE17,'Kill 13'!$A$1:$E$161,5,0),0)</f>
        <v>0</v>
      </c>
    </row>
    <row r="18">
      <c r="A18" s="41">
        <f t="shared" si="1"/>
        <v>17</v>
      </c>
      <c r="B18" s="98" t="s">
        <v>81</v>
      </c>
      <c r="C18" s="51">
        <v>1997.072308849376</v>
      </c>
      <c r="D18" s="110"/>
      <c r="E18" s="136">
        <f>IFERROR(VLOOKUP($B18,'Kill 1'!$A$1:$E$161,4,0),0)</f>
        <v>23</v>
      </c>
      <c r="F18" s="137">
        <f>IFERROR(VLOOKUP(E18,'Kill 1'!$D$1:$E$161,2,0),0)</f>
        <v>230.576858</v>
      </c>
      <c r="G18" s="136">
        <f>IFERROR(VLOOKUP($B18,'Kill 2'!$A$1:$E$161,4,0),0)</f>
        <v>20</v>
      </c>
      <c r="H18" s="137">
        <f>IFERROR(VLOOKUP(G18,'Kill 2'!$D$1:$E$161,2,0),0)</f>
        <v>263.139363</v>
      </c>
      <c r="I18" s="136">
        <f>IFERROR(VLOOKUP($B18,'Kill 3'!$A$1:$E$161,4,0),0)</f>
        <v>30</v>
      </c>
      <c r="J18" s="137">
        <f>IFERROR(VLOOKUP(I18,'Kill 3'!$D$1:$E$161,2,0),0)</f>
        <v>193.7411713</v>
      </c>
      <c r="K18" s="136">
        <f>IFERROR(VLOOKUP($B18,'Kill 4'!$A$1:$E$161,4,0),0)</f>
        <v>12</v>
      </c>
      <c r="L18" s="137">
        <f>IFERROR(VLOOKUP(K18,'Kill 4'!$D$1:$E$161,2,0),0)</f>
        <v>318.5978205</v>
      </c>
      <c r="M18" s="136">
        <f>IFERROR(VLOOKUP($B18,'Kill 5'!$A$1:$E$161,4,0),0)</f>
        <v>48</v>
      </c>
      <c r="N18" s="137">
        <f>IFERROR(VLOOKUP(M18,'Kill 5'!$D$1:$E$161,2,0),0)</f>
        <v>137.5184681</v>
      </c>
      <c r="O18" s="136">
        <f>IFERROR(VLOOKUP($B18,'Kill 6'!$A$1:$E$161,4,0),0)</f>
        <v>32</v>
      </c>
      <c r="P18" s="137">
        <f>IFERROR(VLOOKUP(O18,'Kill 6'!$D$1:$E$161,2,0),0)</f>
        <v>181.9748433</v>
      </c>
      <c r="Q18" s="136">
        <f>IFERROR(VLOOKUP($B18,'Kill 7'!$A$1:$E$161,4,0),0)</f>
        <v>58</v>
      </c>
      <c r="R18" s="137">
        <f>IFERROR(VLOOKUP(Q18,'Kill 7'!$D$1:$E$161,2,0),0)</f>
        <v>24.98231152</v>
      </c>
      <c r="S18" s="136">
        <f>IFERROR(VLOOKUP($B18,'Kill 8'!$A$1:$E$161,4,0),0)</f>
        <v>25</v>
      </c>
      <c r="T18" s="137">
        <f>IFERROR(VLOOKUP(S18,'Kill 8'!$D$1:$E$161,2,0),0)</f>
        <v>188.7743364</v>
      </c>
      <c r="U18" s="136">
        <f>IFERROR(VLOOKUP($B18,'Kill 9'!$A$1:$E$161,4,0),0)</f>
        <v>33</v>
      </c>
      <c r="V18" s="137">
        <f>IFERROR(VLOOKUP(U18,'Kill 9'!$D$1:$E$161,2,0),0)</f>
        <v>98.07679857</v>
      </c>
      <c r="W18" s="136">
        <f>IFERROR(VLOOKUP($B18,'Kill 10'!$A$1:$E$161,4,0),0)</f>
        <v>26</v>
      </c>
      <c r="X18" s="137">
        <f>IFERROR(VLOOKUP(W18,'Kill 10'!$D$1:$E$161,2,0),0)</f>
        <v>198.8987486</v>
      </c>
      <c r="Y18" s="136">
        <f>IFERROR(VLOOKUP($B18,'Kill 11'!$A$1:$E$161,4,0),0)</f>
        <v>22</v>
      </c>
      <c r="Z18" s="137">
        <f>IFERROR(VLOOKUP(Y18,'Kill 11'!$D$1:$E$161,2,0),0)</f>
        <v>163.1212519</v>
      </c>
      <c r="AA18" s="136">
        <f>IFERROR(VLOOKUP($B18,'Kill 12'!$A$1:$E$161,4,0),0)</f>
        <v>32</v>
      </c>
      <c r="AB18" s="58">
        <f>IFERROR(VLOOKUP(AA18,'Kill 12'!$D$1:$E$161,2,0),0)</f>
        <v>120.7294478</v>
      </c>
      <c r="AC18" s="136">
        <f>IFERROR(VLOOKUP($B18,'Kill 13'!$A$1:$E$161,4,0),0)</f>
        <v>0</v>
      </c>
      <c r="AD18" s="58">
        <f>IFERROR(VLOOKUP(AC18,'Kill 13'!$D$1:$E$161,2,0),0)</f>
        <v>0</v>
      </c>
      <c r="AE18" s="141" t="str">
        <f>IFERROR(__xludf.DUMMYFUNCTION("""COMPUTED_VALUE"""),"Baykoku")</f>
        <v>Baykoku</v>
      </c>
      <c r="AF18" s="51">
        <f t="shared" si="2"/>
        <v>1402.634333</v>
      </c>
      <c r="AG18" s="137">
        <f>IFERROR(VLOOKUP($AE18,'Kill 1'!A$1:$E$161,5,0),0)</f>
        <v>280.4228877</v>
      </c>
      <c r="AH18" s="137">
        <f>IFERROR(VLOOKUP($AE18,'Kill 2'!$A$1:$E$161,5,0),0)</f>
        <v>219.0521189</v>
      </c>
      <c r="AI18" s="137">
        <f>IFERROR(VLOOKUP($AE18,'Kill 3'!$A$1:$E$161,5,0),0)</f>
        <v>181.9748433</v>
      </c>
      <c r="AJ18" s="137">
        <f>IFERROR(VLOOKUP($AE18,'Kill 4'!$A$1:$E$161,5,0),0)</f>
        <v>47.62771927</v>
      </c>
      <c r="AK18" s="137">
        <f>IFERROR(VLOOKUP($AE18,'Kill 5'!$A$1:$E$161,5,0),0)</f>
        <v>0</v>
      </c>
      <c r="AL18" s="137">
        <f>IFERROR(VLOOKUP($AE18,'Kill 6'!$A$1:$E$161,5,0),0)</f>
        <v>319.6456508</v>
      </c>
      <c r="AM18" s="137">
        <f>IFERROR(VLOOKUP($AE18,'Kill 7'!$A$1:$E$161,5,0),0)</f>
        <v>125.7916172</v>
      </c>
      <c r="AN18" s="137">
        <f>IFERROR(VLOOKUP($AE18,'Kill 8'!$A$1:$E$161,5,0),0)</f>
        <v>0</v>
      </c>
      <c r="AO18" s="137">
        <f>IFERROR(VLOOKUP($AE18,'Kill 9'!$A$1:$E$161,5,0),0)</f>
        <v>0</v>
      </c>
      <c r="AP18" s="137">
        <f>IFERROR(VLOOKUP($AE18,'Kill 10'!$A$1:$E$161,5,0),0)</f>
        <v>228.1194956</v>
      </c>
      <c r="AQ18" s="137">
        <f>IFERROR(VLOOKUP($AE18,'Kill 11'!$A$1:$E$161,5,0),0)</f>
        <v>0</v>
      </c>
      <c r="AR18" s="58">
        <f>IFERROR(VLOOKUP($AE18,'Kill 12'!$A$1:$E$161,5,0),0)</f>
        <v>0</v>
      </c>
      <c r="AS18" s="58">
        <f>IFERROR(VLOOKUP($AE18,'Kill 13'!$A$1:$E$161,5,0),0)</f>
        <v>0</v>
      </c>
    </row>
    <row r="19">
      <c r="A19" s="41">
        <f t="shared" si="1"/>
        <v>18</v>
      </c>
      <c r="B19" s="92" t="s">
        <v>53</v>
      </c>
      <c r="C19" s="51">
        <v>1963.1849243351528</v>
      </c>
      <c r="D19" s="135"/>
      <c r="E19" s="136">
        <f>IFERROR(VLOOKUP($B19,'Kill 1'!$A$1:$E$161,4,0),0)</f>
        <v>58</v>
      </c>
      <c r="F19" s="137">
        <f>IFERROR(VLOOKUP(E19,'Kill 1'!$D$1:$E$161,2,0),0)</f>
        <v>46.71690528</v>
      </c>
      <c r="G19" s="136">
        <f>IFERROR(VLOOKUP($B19,'Kill 2'!$A$1:$E$161,4,0),0)</f>
        <v>31</v>
      </c>
      <c r="H19" s="137">
        <f>IFERROR(VLOOKUP(G19,'Kill 2'!$D$1:$E$161,2,0),0)</f>
        <v>187.7922175</v>
      </c>
      <c r="I19" s="136">
        <f>IFERROR(VLOOKUP($B19,'Kill 3'!$A$1:$E$161,4,0),0)</f>
        <v>4</v>
      </c>
      <c r="J19" s="137">
        <f>IFERROR(VLOOKUP(I19,'Kill 3'!$D$1:$E$161,2,0),0)</f>
        <v>510.0733112</v>
      </c>
      <c r="K19" s="136">
        <f>IFERROR(VLOOKUP($B19,'Kill 4'!$A$1:$E$161,4,0),0)</f>
        <v>17</v>
      </c>
      <c r="L19" s="137">
        <f>IFERROR(VLOOKUP(K19,'Kill 4'!$D$1:$E$161,2,0),0)</f>
        <v>263.3986454</v>
      </c>
      <c r="M19" s="136">
        <f>IFERROR(VLOOKUP($B19,'Kill 5'!$A$1:$E$161,4,0),0)</f>
        <v>0</v>
      </c>
      <c r="N19" s="137">
        <f>IFERROR(VLOOKUP(M19,'Kill 5'!$D$1:$E$161,2,0),0)</f>
        <v>0</v>
      </c>
      <c r="O19" s="136">
        <f>IFERROR(VLOOKUP($B19,'Kill 6'!$A$1:$E$161,4,0),0)</f>
        <v>6</v>
      </c>
      <c r="P19" s="137">
        <f>IFERROR(VLOOKUP(O19,'Kill 6'!$D$1:$E$161,2,0),0)</f>
        <v>447.7346013</v>
      </c>
      <c r="Q19" s="136">
        <f>IFERROR(VLOOKUP($B19,'Kill 7'!$A$1:$E$161,4,0),0)</f>
        <v>0</v>
      </c>
      <c r="R19" s="137">
        <f>IFERROR(VLOOKUP(Q19,'Kill 7'!$D$1:$E$161,2,0),0)</f>
        <v>0</v>
      </c>
      <c r="S19" s="136">
        <f>IFERROR(VLOOKUP($B19,'Kill 8'!$A$1:$E$161,4,0),0)</f>
        <v>0</v>
      </c>
      <c r="T19" s="137">
        <f>IFERROR(VLOOKUP(S19,'Kill 8'!$D$1:$E$161,2,0),0)</f>
        <v>0</v>
      </c>
      <c r="U19" s="136">
        <f>IFERROR(VLOOKUP($B19,'Kill 9'!$A$1:$E$161,4,0),0)</f>
        <v>46</v>
      </c>
      <c r="V19" s="137">
        <f>IFERROR(VLOOKUP(U19,'Kill 9'!$D$1:$E$161,2,0),0)</f>
        <v>21.23813505</v>
      </c>
      <c r="W19" s="136">
        <f>IFERROR(VLOOKUP($B19,'Kill 10'!$A$1:$E$161,4,0),0)</f>
        <v>52</v>
      </c>
      <c r="X19" s="137">
        <f>IFERROR(VLOOKUP(W19,'Kill 10'!$D$1:$E$161,2,0),0)</f>
        <v>58.53863564</v>
      </c>
      <c r="Y19" s="136">
        <f>IFERROR(VLOOKUP($B19,'Kill 11'!$A$1:$E$161,4,0),0)</f>
        <v>0</v>
      </c>
      <c r="Z19" s="137">
        <f>IFERROR(VLOOKUP(Y19,'Kill 11'!$D$1:$E$161,2,0),0)</f>
        <v>0</v>
      </c>
      <c r="AA19" s="136">
        <f>IFERROR(VLOOKUP($B19,'Kill 12'!$A$1:$E$161,4,0),0)</f>
        <v>5</v>
      </c>
      <c r="AB19" s="58">
        <f>IFERROR(VLOOKUP(AA19,'Kill 12'!$D$1:$E$161,2,0),0)</f>
        <v>427.6924729</v>
      </c>
      <c r="AC19" s="136">
        <f>IFERROR(VLOOKUP($B19,'Kill 13'!$A$1:$E$161,4,0),0)</f>
        <v>0</v>
      </c>
      <c r="AD19" s="58">
        <f>IFERROR(VLOOKUP(AC19,'Kill 13'!$D$1:$E$161,2,0),0)</f>
        <v>0</v>
      </c>
      <c r="AE19" s="139" t="str">
        <f>IFERROR(__xludf.DUMMYFUNCTION("""COMPUTED_VALUE"""),"Vaillant 86")</f>
        <v>Vaillant 86</v>
      </c>
      <c r="AF19" s="51">
        <f t="shared" si="2"/>
        <v>2921.421633</v>
      </c>
      <c r="AG19" s="137">
        <f>IFERROR(VLOOKUP($AE19,'Kill 1'!A$1:$E$161,5,0),0)</f>
        <v>271.2283209</v>
      </c>
      <c r="AH19" s="137">
        <f>IFERROR(VLOOKUP($AE19,'Kill 2'!$A$1:$E$161,5,0),0)</f>
        <v>212.4743332</v>
      </c>
      <c r="AI19" s="137">
        <f>IFERROR(VLOOKUP($AE19,'Kill 3'!$A$1:$E$161,5,0),0)</f>
        <v>88.69208206</v>
      </c>
      <c r="AJ19" s="137">
        <f>IFERROR(VLOOKUP($AE19,'Kill 4'!$A$1:$E$161,5,0),0)</f>
        <v>346.5323673</v>
      </c>
      <c r="AK19" s="137">
        <f>IFERROR(VLOOKUP($AE19,'Kill 5'!$A$1:$E$161,5,0),0)</f>
        <v>335.6691194</v>
      </c>
      <c r="AL19" s="137">
        <f>IFERROR(VLOOKUP($AE19,'Kill 6'!$A$1:$E$161,5,0),0)</f>
        <v>263.139363</v>
      </c>
      <c r="AM19" s="137">
        <f>IFERROR(VLOOKUP($AE19,'Kill 7'!$A$1:$E$161,5,0),0)</f>
        <v>532.5837225</v>
      </c>
      <c r="AN19" s="137">
        <f>IFERROR(VLOOKUP($AE19,'Kill 8'!$A$1:$E$161,5,0),0)</f>
        <v>0</v>
      </c>
      <c r="AO19" s="137">
        <f>IFERROR(VLOOKUP($AE19,'Kill 9'!$A$1:$E$161,5,0),0)</f>
        <v>269.4397896</v>
      </c>
      <c r="AP19" s="137">
        <f>IFERROR(VLOOKUP($AE19,'Kill 10'!$A$1:$E$161,5,0),0)</f>
        <v>160.511746</v>
      </c>
      <c r="AQ19" s="137">
        <f>IFERROR(VLOOKUP($AE19,'Kill 11'!$A$1:$E$161,5,0),0)</f>
        <v>352.9352783</v>
      </c>
      <c r="AR19" s="58">
        <f>IFERROR(VLOOKUP($AE19,'Kill 12'!$A$1:$E$161,5,0),0)</f>
        <v>176.9075925</v>
      </c>
      <c r="AS19" s="58">
        <f>IFERROR(VLOOKUP($AE19,'Kill 13'!$A$1:$E$161,5,0),0)</f>
        <v>0</v>
      </c>
    </row>
    <row r="20">
      <c r="A20" s="41">
        <f t="shared" si="1"/>
        <v>19</v>
      </c>
      <c r="B20" s="95" t="s">
        <v>60</v>
      </c>
      <c r="C20" s="51">
        <v>1958.1057515365283</v>
      </c>
      <c r="D20" s="110"/>
      <c r="E20" s="136">
        <f>IFERROR(VLOOKUP($B20,'Kill 1'!$A$1:$E$161,4,0),0)</f>
        <v>0</v>
      </c>
      <c r="F20" s="137">
        <f>IFERROR(VLOOKUP(E20,'Kill 1'!$D$1:$E$161,2,0),0)</f>
        <v>0</v>
      </c>
      <c r="G20" s="136">
        <f>IFERROR(VLOOKUP($B20,'Kill 2'!$A$1:$E$161,4,0),0)</f>
        <v>14</v>
      </c>
      <c r="H20" s="137">
        <f>IFERROR(VLOOKUP(G20,'Kill 2'!$D$1:$E$161,2,0),0)</f>
        <v>319.6456508</v>
      </c>
      <c r="I20" s="136">
        <f>IFERROR(VLOOKUP($B20,'Kill 3'!$A$1:$E$161,4,0),0)</f>
        <v>40</v>
      </c>
      <c r="J20" s="137">
        <f>IFERROR(VLOOKUP(I20,'Kill 3'!$D$1:$E$161,2,0),0)</f>
        <v>139.3200037</v>
      </c>
      <c r="K20" s="136">
        <f>IFERROR(VLOOKUP($B20,'Kill 4'!$A$1:$E$161,4,0),0)</f>
        <v>16</v>
      </c>
      <c r="L20" s="137">
        <f>IFERROR(VLOOKUP(K20,'Kill 4'!$D$1:$E$161,2,0),0)</f>
        <v>273.2346657</v>
      </c>
      <c r="M20" s="136">
        <f>IFERROR(VLOOKUP($B20,'Kill 5'!$A$1:$E$161,4,0),0)</f>
        <v>71</v>
      </c>
      <c r="N20" s="137">
        <f>IFERROR(VLOOKUP(M20,'Kill 5'!$D$1:$E$161,2,0),0)</f>
        <v>52.99631564</v>
      </c>
      <c r="O20" s="136">
        <f>IFERROR(VLOOKUP($B20,'Kill 6'!$A$1:$E$161,4,0),0)</f>
        <v>0</v>
      </c>
      <c r="P20" s="137">
        <f>IFERROR(VLOOKUP(O20,'Kill 6'!$D$1:$E$161,2,0),0)</f>
        <v>0</v>
      </c>
      <c r="Q20" s="136">
        <f>IFERROR(VLOOKUP($B20,'Kill 7'!$A$1:$E$161,4,0),0)</f>
        <v>6</v>
      </c>
      <c r="R20" s="137">
        <f>IFERROR(VLOOKUP(Q20,'Kill 7'!$D$1:$E$161,2,0),0)</f>
        <v>425.8224442</v>
      </c>
      <c r="S20" s="136">
        <f>IFERROR(VLOOKUP($B20,'Kill 8'!$A$1:$E$161,4,0),0)</f>
        <v>0</v>
      </c>
      <c r="T20" s="137">
        <f>IFERROR(VLOOKUP(S20,'Kill 8'!$D$1:$E$161,2,0),0)</f>
        <v>0</v>
      </c>
      <c r="U20" s="136">
        <f>IFERROR(VLOOKUP($B20,'Kill 9'!$A$1:$E$161,4,0),0)</f>
        <v>0</v>
      </c>
      <c r="V20" s="137">
        <f>IFERROR(VLOOKUP(U20,'Kill 9'!$D$1:$E$161,2,0),0)</f>
        <v>0</v>
      </c>
      <c r="W20" s="136">
        <f>IFERROR(VLOOKUP($B20,'Kill 10'!$A$1:$E$161,4,0),0)</f>
        <v>1</v>
      </c>
      <c r="X20" s="137">
        <f>IFERROR(VLOOKUP(W20,'Kill 10'!$D$1:$E$161,2,0),0)</f>
        <v>729.8418336</v>
      </c>
      <c r="Y20" s="136">
        <f>IFERROR(VLOOKUP($B20,'Kill 11'!$A$1:$E$161,4,0),0)</f>
        <v>43</v>
      </c>
      <c r="Z20" s="137">
        <f>IFERROR(VLOOKUP(Y20,'Kill 11'!$D$1:$E$161,2,0),0)</f>
        <v>17.24483785</v>
      </c>
      <c r="AA20" s="136">
        <f>IFERROR(VLOOKUP($B20,'Kill 12'!$A$1:$E$161,4,0),0)</f>
        <v>0</v>
      </c>
      <c r="AB20" s="58">
        <f>IFERROR(VLOOKUP(AA20,'Kill 12'!$D$1:$E$161,2,0),0)</f>
        <v>0</v>
      </c>
      <c r="AC20" s="136">
        <f>IFERROR(VLOOKUP($B20,'Kill 13'!$A$1:$E$161,4,0),0)</f>
        <v>0</v>
      </c>
      <c r="AD20" s="58">
        <f>IFERROR(VLOOKUP(AC20,'Kill 13'!$D$1:$E$161,2,0),0)</f>
        <v>0</v>
      </c>
      <c r="AE20" s="138" t="str">
        <f>IFERROR(__xludf.DUMMYFUNCTION("""COMPUTED_VALUE"""),"Mako Lemore")</f>
        <v>Mako Lemore</v>
      </c>
      <c r="AF20" s="51">
        <f t="shared" si="2"/>
        <v>2171.403404</v>
      </c>
      <c r="AG20" s="137">
        <f>IFERROR(VLOOKUP($AE20,'Kill 1'!A$1:$E$161,5,0),0)</f>
        <v>262.4409456</v>
      </c>
      <c r="AH20" s="137">
        <f>IFERROR(VLOOKUP($AE20,'Kill 2'!$A$1:$E$161,5,0),0)</f>
        <v>149.419115</v>
      </c>
      <c r="AI20" s="137">
        <f>IFERROR(VLOOKUP($AE20,'Kill 3'!$A$1:$E$161,5,0),0)</f>
        <v>0</v>
      </c>
      <c r="AJ20" s="137">
        <f>IFERROR(VLOOKUP($AE20,'Kill 4'!$A$1:$E$161,5,0),0)</f>
        <v>423.4527708</v>
      </c>
      <c r="AK20" s="137">
        <f>IFERROR(VLOOKUP($AE20,'Kill 5'!$A$1:$E$161,5,0),0)</f>
        <v>474.1190261</v>
      </c>
      <c r="AL20" s="137">
        <f>IFERROR(VLOOKUP($AE20,'Kill 6'!$A$1:$E$161,5,0),0)</f>
        <v>247.427081</v>
      </c>
      <c r="AM20" s="137">
        <f>IFERROR(VLOOKUP($AE20,'Kill 7'!$A$1:$E$161,5,0),0)</f>
        <v>55.89708699</v>
      </c>
      <c r="AN20" s="137">
        <f>IFERROR(VLOOKUP($AE20,'Kill 8'!$A$1:$E$161,5,0),0)</f>
        <v>80.06481743</v>
      </c>
      <c r="AO20" s="137">
        <f>IFERROR(VLOOKUP($AE20,'Kill 9'!$A$1:$E$161,5,0),0)</f>
        <v>104.6479813</v>
      </c>
      <c r="AP20" s="137">
        <f>IFERROR(VLOOKUP($AE20,'Kill 10'!$A$1:$E$161,5,0),0)</f>
        <v>91.0398561</v>
      </c>
      <c r="AQ20" s="137">
        <f>IFERROR(VLOOKUP($AE20,'Kill 11'!$A$1:$E$161,5,0),0)</f>
        <v>282.8947236</v>
      </c>
      <c r="AR20" s="58">
        <f>IFERROR(VLOOKUP($AE20,'Kill 12'!$A$1:$E$161,5,0),0)</f>
        <v>0</v>
      </c>
      <c r="AS20" s="58">
        <f>IFERROR(VLOOKUP($AE20,'Kill 13'!$A$1:$E$161,5,0),0)</f>
        <v>0</v>
      </c>
    </row>
    <row r="21" ht="15.75" customHeight="1">
      <c r="A21" s="41">
        <f t="shared" si="1"/>
        <v>20</v>
      </c>
      <c r="B21" s="142" t="s">
        <v>73</v>
      </c>
      <c r="C21" s="51">
        <v>1929.9563778628453</v>
      </c>
      <c r="D21" s="51"/>
      <c r="E21" s="136">
        <f>IFERROR(VLOOKUP($B21,'Kill 1'!$A$1:$E$161,4,0),0)</f>
        <v>0</v>
      </c>
      <c r="F21" s="137">
        <f>IFERROR(VLOOKUP(E21,'Kill 1'!$D$1:$E$161,2,0),0)</f>
        <v>0</v>
      </c>
      <c r="G21" s="136">
        <f>IFERROR(VLOOKUP($B21,'Kill 2'!$A$1:$E$161,4,0),0)</f>
        <v>21</v>
      </c>
      <c r="H21" s="137">
        <f>IFERROR(VLOOKUP(G21,'Kill 2'!$D$1:$E$161,2,0),0)</f>
        <v>255.1353313</v>
      </c>
      <c r="I21" s="136">
        <f>IFERROR(VLOOKUP($B21,'Kill 3'!$A$1:$E$161,4,0),0)</f>
        <v>11</v>
      </c>
      <c r="J21" s="137">
        <f>IFERROR(VLOOKUP(I21,'Kill 3'!$D$1:$E$161,2,0),0)</f>
        <v>356.4855547</v>
      </c>
      <c r="K21" s="136">
        <f>IFERROR(VLOOKUP($B21,'Kill 4'!$A$1:$E$161,4,0),0)</f>
        <v>27</v>
      </c>
      <c r="L21" s="137">
        <f>IFERROR(VLOOKUP(K21,'Kill 4'!$D$1:$E$161,2,0),0)</f>
        <v>183.624022</v>
      </c>
      <c r="M21" s="136">
        <f>IFERROR(VLOOKUP($B21,'Kill 5'!$A$1:$E$161,4,0),0)</f>
        <v>11</v>
      </c>
      <c r="N21" s="137">
        <f>IFERROR(VLOOKUP(M21,'Kill 5'!$D$1:$E$161,2,0),0)</f>
        <v>382.6078689</v>
      </c>
      <c r="O21" s="136">
        <f>IFERROR(VLOOKUP($B21,'Kill 6'!$A$1:$E$161,4,0),0)</f>
        <v>0</v>
      </c>
      <c r="P21" s="137">
        <f>IFERROR(VLOOKUP(O21,'Kill 6'!$D$1:$E$161,2,0),0)</f>
        <v>0</v>
      </c>
      <c r="Q21" s="136">
        <f>IFERROR(VLOOKUP($B21,'Kill 7'!$A$1:$E$161,4,0),0)</f>
        <v>9</v>
      </c>
      <c r="R21" s="137">
        <f>IFERROR(VLOOKUP(Q21,'Kill 7'!$D$1:$E$161,2,0),0)</f>
        <v>364.8719096</v>
      </c>
      <c r="S21" s="136">
        <f>IFERROR(VLOOKUP($B21,'Kill 8'!$A$1:$E$161,4,0),0)</f>
        <v>0</v>
      </c>
      <c r="T21" s="137">
        <f>IFERROR(VLOOKUP(S21,'Kill 8'!$D$1:$E$161,2,0),0)</f>
        <v>0</v>
      </c>
      <c r="U21" s="136">
        <f>IFERROR(VLOOKUP($B21,'Kill 9'!$A$1:$E$161,4,0),0)</f>
        <v>0</v>
      </c>
      <c r="V21" s="137">
        <f>IFERROR(VLOOKUP(U21,'Kill 9'!$D$1:$E$161,2,0),0)</f>
        <v>0</v>
      </c>
      <c r="W21" s="136">
        <f>IFERROR(VLOOKUP($B21,'Kill 10'!$A$1:$E$161,4,0),0)</f>
        <v>8</v>
      </c>
      <c r="X21" s="137">
        <f>IFERROR(VLOOKUP(W21,'Kill 10'!$D$1:$E$161,2,0),0)</f>
        <v>387.2316914</v>
      </c>
      <c r="Y21" s="136">
        <f>IFERROR(VLOOKUP($B21,'Kill 11'!$A$1:$E$161,4,0),0)</f>
        <v>0</v>
      </c>
      <c r="Z21" s="137">
        <f>IFERROR(VLOOKUP(Y21,'Kill 11'!$D$1:$E$161,2,0),0)</f>
        <v>0</v>
      </c>
      <c r="AA21" s="136">
        <f>IFERROR(VLOOKUP($B21,'Kill 12'!$A$1:$E$161,4,0),0)</f>
        <v>0</v>
      </c>
      <c r="AB21" s="58">
        <f>IFERROR(VLOOKUP(AA21,'Kill 12'!$D$1:$E$161,2,0),0)</f>
        <v>0</v>
      </c>
      <c r="AC21" s="136">
        <f>IFERROR(VLOOKUP($B21,'Kill 13'!$A$1:$E$161,4,0),0)</f>
        <v>0</v>
      </c>
      <c r="AD21" s="58">
        <f>IFERROR(VLOOKUP(AC21,'Kill 13'!$D$1:$E$161,2,0),0)</f>
        <v>0</v>
      </c>
      <c r="AE21" s="139" t="str">
        <f>IFERROR(__xludf.DUMMYFUNCTION("""COMPUTED_VALUE"""),"SINGE7")</f>
        <v>SINGE7</v>
      </c>
      <c r="AF21" s="51">
        <f t="shared" si="2"/>
        <v>1300.269218</v>
      </c>
      <c r="AG21" s="137">
        <f>IFERROR(VLOOKUP($AE21,'Kill 1'!A$1:$E$161,5,0),0)</f>
        <v>254.0167314</v>
      </c>
      <c r="AH21" s="137">
        <f>IFERROR(VLOOKUP($AE21,'Kill 2'!$A$1:$E$161,5,0),0)</f>
        <v>0</v>
      </c>
      <c r="AI21" s="137">
        <f>IFERROR(VLOOKUP($AE21,'Kill 3'!$A$1:$E$161,5,0),0)</f>
        <v>47.9358521</v>
      </c>
      <c r="AJ21" s="137">
        <f>IFERROR(VLOOKUP($AE21,'Kill 4'!$A$1:$E$161,5,0),0)</f>
        <v>139.6356158</v>
      </c>
      <c r="AK21" s="137">
        <f>IFERROR(VLOOKUP($AE21,'Kill 5'!$A$1:$E$161,5,0),0)</f>
        <v>43.19479822</v>
      </c>
      <c r="AL21" s="137">
        <f>IFERROR(VLOOKUP($AE21,'Kill 6'!$A$1:$E$161,5,0),0)</f>
        <v>67.80708217</v>
      </c>
      <c r="AM21" s="137">
        <f>IFERROR(VLOOKUP($AE21,'Kill 7'!$A$1:$E$161,5,0),0)</f>
        <v>222.8342727</v>
      </c>
      <c r="AN21" s="137">
        <f>IFERROR(VLOOKUP($AE21,'Kill 8'!$A$1:$E$161,5,0),0)</f>
        <v>22.14314185</v>
      </c>
      <c r="AO21" s="137">
        <f>IFERROR(VLOOKUP($AE21,'Kill 9'!$A$1:$E$161,5,0),0)</f>
        <v>132.2449259</v>
      </c>
      <c r="AP21" s="137">
        <f>IFERROR(VLOOKUP($AE21,'Kill 10'!$A$1:$E$161,5,0),0)</f>
        <v>313.4046442</v>
      </c>
      <c r="AQ21" s="137">
        <f>IFERROR(VLOOKUP($AE21,'Kill 11'!$A$1:$E$161,5,0),0)</f>
        <v>23.12877562</v>
      </c>
      <c r="AR21" s="58">
        <f>IFERROR(VLOOKUP($AE21,'Kill 12'!$A$1:$E$161,5,0),0)</f>
        <v>56.06651983</v>
      </c>
      <c r="AS21" s="58">
        <f>IFERROR(VLOOKUP($AE21,'Kill 13'!$A$1:$E$161,5,0),0)</f>
        <v>0</v>
      </c>
    </row>
    <row r="22" ht="15.75" customHeight="1">
      <c r="A22" s="41">
        <f t="shared" si="1"/>
        <v>21</v>
      </c>
      <c r="B22" s="92" t="s">
        <v>71</v>
      </c>
      <c r="C22" s="51">
        <v>1917.8855850473713</v>
      </c>
      <c r="D22" s="110"/>
      <c r="E22" s="136">
        <f>IFERROR(VLOOKUP($B22,'Kill 1'!$A$1:$E$161,4,0),0)</f>
        <v>3</v>
      </c>
      <c r="F22" s="137">
        <f>IFERROR(VLOOKUP(E22,'Kill 1'!$D$1:$E$161,2,0),0)</f>
        <v>546.9458192</v>
      </c>
      <c r="G22" s="136">
        <f>IFERROR(VLOOKUP($B22,'Kill 2'!$A$1:$E$161,4,0),0)</f>
        <v>32</v>
      </c>
      <c r="H22" s="137">
        <f>IFERROR(VLOOKUP(G22,'Kill 2'!$D$1:$E$161,2,0),0)</f>
        <v>181.9748433</v>
      </c>
      <c r="I22" s="136">
        <f>IFERROR(VLOOKUP($B22,'Kill 3'!$A$1:$E$161,4,0),0)</f>
        <v>49</v>
      </c>
      <c r="J22" s="137">
        <f>IFERROR(VLOOKUP(I22,'Kill 3'!$D$1:$E$161,2,0),0)</f>
        <v>97.37344759</v>
      </c>
      <c r="K22" s="136">
        <f>IFERROR(VLOOKUP($B22,'Kill 4'!$A$1:$E$161,4,0),0)</f>
        <v>45</v>
      </c>
      <c r="L22" s="137">
        <f>IFERROR(VLOOKUP(K22,'Kill 4'!$D$1:$E$161,2,0),0)</f>
        <v>80.80482844</v>
      </c>
      <c r="M22" s="136">
        <f>IFERROR(VLOOKUP($B22,'Kill 5'!$A$1:$E$161,4,0),0)</f>
        <v>14</v>
      </c>
      <c r="N22" s="137">
        <f>IFERROR(VLOOKUP(M22,'Kill 5'!$D$1:$E$161,2,0),0)</f>
        <v>346.1872387</v>
      </c>
      <c r="O22" s="136">
        <f>IFERROR(VLOOKUP($B22,'Kill 6'!$A$1:$E$161,4,0),0)</f>
        <v>11</v>
      </c>
      <c r="P22" s="137">
        <f>IFERROR(VLOOKUP(O22,'Kill 6'!$D$1:$E$161,2,0),0)</f>
        <v>356.4855547</v>
      </c>
      <c r="Q22" s="136">
        <f>IFERROR(VLOOKUP($B22,'Kill 7'!$A$1:$E$161,4,0),0)</f>
        <v>61</v>
      </c>
      <c r="R22" s="137">
        <f>IFERROR(VLOOKUP(Q22,'Kill 7'!$D$1:$E$161,2,0),0)</f>
        <v>12.33465945</v>
      </c>
      <c r="S22" s="136">
        <f>IFERROR(VLOOKUP($B22,'Kill 8'!$A$1:$E$161,4,0),0)</f>
        <v>0</v>
      </c>
      <c r="T22" s="137">
        <f>IFERROR(VLOOKUP(S22,'Kill 8'!$D$1:$E$161,2,0),0)</f>
        <v>0</v>
      </c>
      <c r="U22" s="136">
        <f>IFERROR(VLOOKUP($B22,'Kill 9'!$A$1:$E$161,4,0),0)</f>
        <v>42</v>
      </c>
      <c r="V22" s="137">
        <f>IFERROR(VLOOKUP(U22,'Kill 9'!$D$1:$E$161,2,0),0)</f>
        <v>43.45337456</v>
      </c>
      <c r="W22" s="136">
        <f>IFERROR(VLOOKUP($B22,'Kill 10'!$A$1:$E$161,4,0),0)</f>
        <v>60</v>
      </c>
      <c r="X22" s="137">
        <f>IFERROR(VLOOKUP(W22,'Kill 10'!$D$1:$E$161,2,0),0)</f>
        <v>24.20632356</v>
      </c>
      <c r="Y22" s="136">
        <f>IFERROR(VLOOKUP($B22,'Kill 11'!$A$1:$E$161,4,0),0)</f>
        <v>0</v>
      </c>
      <c r="Z22" s="137">
        <f>IFERROR(VLOOKUP(Y22,'Kill 11'!$D$1:$E$161,2,0),0)</f>
        <v>0</v>
      </c>
      <c r="AA22" s="136">
        <f>IFERROR(VLOOKUP($B22,'Kill 12'!$A$1:$E$161,4,0),0)</f>
        <v>18</v>
      </c>
      <c r="AB22" s="58">
        <f>IFERROR(VLOOKUP(AA22,'Kill 12'!$D$1:$E$161,2,0),0)</f>
        <v>228.1194956</v>
      </c>
      <c r="AC22" s="136">
        <f>IFERROR(VLOOKUP($B22,'Kill 13'!$A$1:$E$161,4,0),0)</f>
        <v>0</v>
      </c>
      <c r="AD22" s="58">
        <f>IFERROR(VLOOKUP(AC22,'Kill 13'!$D$1:$E$161,2,0),0)</f>
        <v>0</v>
      </c>
      <c r="AE22" s="138" t="str">
        <f>IFERROR(__xludf.DUMMYFUNCTION("""COMPUTED_VALUE"""),"Sixelaris")</f>
        <v>Sixelaris</v>
      </c>
      <c r="AF22" s="51">
        <f t="shared" si="2"/>
        <v>245.9184282</v>
      </c>
      <c r="AG22" s="137">
        <f>IFERROR(VLOOKUP($AE22,'Kill 1'!A$1:$E$161,5,0),0)</f>
        <v>245.9184282</v>
      </c>
      <c r="AH22" s="137">
        <f>IFERROR(VLOOKUP($AE22,'Kill 2'!$A$1:$E$161,5,0),0)</f>
        <v>0</v>
      </c>
      <c r="AI22" s="137">
        <f>IFERROR(VLOOKUP($AE22,'Kill 3'!$A$1:$E$161,5,0),0)</f>
        <v>0</v>
      </c>
      <c r="AJ22" s="137">
        <f>IFERROR(VLOOKUP($AE22,'Kill 4'!$A$1:$E$161,5,0),0)</f>
        <v>0</v>
      </c>
      <c r="AK22" s="137">
        <f>IFERROR(VLOOKUP($AE22,'Kill 5'!$A$1:$E$161,5,0),0)</f>
        <v>0</v>
      </c>
      <c r="AL22" s="137">
        <f>IFERROR(VLOOKUP($AE22,'Kill 6'!$A$1:$E$161,5,0),0)</f>
        <v>0</v>
      </c>
      <c r="AM22" s="137">
        <f>IFERROR(VLOOKUP($AE22,'Kill 7'!$A$1:$E$161,5,0),0)</f>
        <v>0</v>
      </c>
      <c r="AN22" s="137">
        <f>IFERROR(VLOOKUP($AE22,'Kill 8'!$A$1:$E$161,5,0),0)</f>
        <v>0</v>
      </c>
      <c r="AO22" s="137">
        <f>IFERROR(VLOOKUP($AE22,'Kill 9'!$A$1:$E$161,5,0),0)</f>
        <v>0</v>
      </c>
      <c r="AP22" s="137">
        <f>IFERROR(VLOOKUP($AE22,'Kill 10'!$A$1:$E$161,5,0),0)</f>
        <v>0</v>
      </c>
      <c r="AQ22" s="137">
        <f>IFERROR(VLOOKUP($AE22,'Kill 11'!$A$1:$E$161,5,0),0)</f>
        <v>0</v>
      </c>
      <c r="AR22" s="58">
        <f>IFERROR(VLOOKUP($AE22,'Kill 12'!$A$1:$E$161,5,0),0)</f>
        <v>0</v>
      </c>
      <c r="AS22" s="58">
        <f>IFERROR(VLOOKUP($AE22,'Kill 13'!$A$1:$E$161,5,0),0)</f>
        <v>0</v>
      </c>
    </row>
    <row r="23" ht="15.75" customHeight="1">
      <c r="A23" s="41">
        <f t="shared" si="1"/>
        <v>22</v>
      </c>
      <c r="B23" s="92" t="s">
        <v>247</v>
      </c>
      <c r="C23" s="51">
        <v>1904.8794127337733</v>
      </c>
      <c r="D23" s="135"/>
      <c r="E23" s="136">
        <f>IFERROR(VLOOKUP($B23,'Kill 1'!$A$1:$E$161,4,0),0)</f>
        <v>9</v>
      </c>
      <c r="F23" s="137">
        <f>IFERROR(VLOOKUP(E23,'Kill 1'!$D$1:$E$161,2,0),0)</f>
        <v>378.3720305</v>
      </c>
      <c r="G23" s="136">
        <f>IFERROR(VLOOKUP($B23,'Kill 2'!$A$1:$E$161,4,0),0)</f>
        <v>10</v>
      </c>
      <c r="H23" s="137">
        <f>IFERROR(VLOOKUP(G23,'Kill 2'!$D$1:$E$161,2,0),0)</f>
        <v>370.8766847</v>
      </c>
      <c r="I23" s="136">
        <f>IFERROR(VLOOKUP($B23,'Kill 3'!$A$1:$E$161,4,0),0)</f>
        <v>0</v>
      </c>
      <c r="J23" s="137">
        <f>IFERROR(VLOOKUP(I23,'Kill 3'!$D$1:$E$161,2,0),0)</f>
        <v>0</v>
      </c>
      <c r="K23" s="136">
        <f>IFERROR(VLOOKUP($B23,'Kill 4'!$A$1:$E$161,4,0),0)</f>
        <v>4</v>
      </c>
      <c r="L23" s="137">
        <f>IFERROR(VLOOKUP(K23,'Kill 4'!$D$1:$E$161,2,0),0)</f>
        <v>485.0705964</v>
      </c>
      <c r="M23" s="136">
        <f>IFERROR(VLOOKUP($B23,'Kill 5'!$A$1:$E$161,4,0),0)</f>
        <v>40</v>
      </c>
      <c r="N23" s="137">
        <f>IFERROR(VLOOKUP(M23,'Kill 5'!$D$1:$E$161,2,0),0)</f>
        <v>172.7179932</v>
      </c>
      <c r="O23" s="136">
        <f>IFERROR(VLOOKUP($B23,'Kill 6'!$A$1:$E$161,4,0),0)</f>
        <v>0</v>
      </c>
      <c r="P23" s="137">
        <f>IFERROR(VLOOKUP(O23,'Kill 6'!$D$1:$E$161,2,0),0)</f>
        <v>0</v>
      </c>
      <c r="Q23" s="136">
        <f>IFERROR(VLOOKUP($B23,'Kill 7'!$A$1:$E$161,4,0),0)</f>
        <v>41</v>
      </c>
      <c r="R23" s="137">
        <f>IFERROR(VLOOKUP(Q23,'Kill 7'!$D$1:$E$161,2,0),0)</f>
        <v>104.4408119</v>
      </c>
      <c r="S23" s="136">
        <f>IFERROR(VLOOKUP($B23,'Kill 8'!$A$1:$E$161,4,0),0)</f>
        <v>18</v>
      </c>
      <c r="T23" s="137">
        <f>IFERROR(VLOOKUP(S23,'Kill 8'!$D$1:$E$161,2,0),0)</f>
        <v>245.9184282</v>
      </c>
      <c r="U23" s="136">
        <f>IFERROR(VLOOKUP($B23,'Kill 9'!$A$1:$E$161,4,0),0)</f>
        <v>41</v>
      </c>
      <c r="V23" s="137">
        <f>IFERROR(VLOOKUP(U23,'Kill 9'!$D$1:$E$161,2,0),0)</f>
        <v>49.18043774</v>
      </c>
      <c r="W23" s="136">
        <f>IFERROR(VLOOKUP($B23,'Kill 10'!$A$1:$E$161,4,0),0)</f>
        <v>57</v>
      </c>
      <c r="X23" s="137">
        <f>IFERROR(VLOOKUP(W23,'Kill 10'!$D$1:$E$161,2,0),0)</f>
        <v>36.77809174</v>
      </c>
      <c r="Y23" s="136">
        <f>IFERROR(VLOOKUP($B23,'Kill 11'!$A$1:$E$161,4,0),0)</f>
        <v>0</v>
      </c>
      <c r="Z23" s="137">
        <f>IFERROR(VLOOKUP(Y23,'Kill 11'!$D$1:$E$161,2,0),0)</f>
        <v>0</v>
      </c>
      <c r="AA23" s="136">
        <f>IFERROR(VLOOKUP($B23,'Kill 12'!$A$1:$E$161,4,0),0)</f>
        <v>42</v>
      </c>
      <c r="AB23" s="58">
        <f>IFERROR(VLOOKUP(AA23,'Kill 12'!$D$1:$E$161,2,0),0)</f>
        <v>61.5243383</v>
      </c>
      <c r="AC23" s="136">
        <f>IFERROR(VLOOKUP($B23,'Kill 13'!$A$1:$E$161,4,0),0)</f>
        <v>0</v>
      </c>
      <c r="AD23" s="58">
        <f>IFERROR(VLOOKUP(AC23,'Kill 13'!$D$1:$E$161,2,0),0)</f>
        <v>0</v>
      </c>
      <c r="AE23" s="139" t="str">
        <f>IFERROR(__xludf.DUMMYFUNCTION("""COMPUTED_VALUE"""),"HIPPO777")</f>
        <v>HIPPO777</v>
      </c>
      <c r="AF23" s="51">
        <f t="shared" si="2"/>
        <v>560.1410856</v>
      </c>
      <c r="AG23" s="137">
        <f>IFERROR(VLOOKUP($AE23,'Kill 1'!A$1:$E$161,5,0),0)</f>
        <v>238.1142492</v>
      </c>
      <c r="AH23" s="137">
        <f>IFERROR(VLOOKUP($AE23,'Kill 2'!$A$1:$E$161,5,0),0)</f>
        <v>0</v>
      </c>
      <c r="AI23" s="137">
        <f>IFERROR(VLOOKUP($AE23,'Kill 3'!$A$1:$E$161,5,0),0)</f>
        <v>0</v>
      </c>
      <c r="AJ23" s="137">
        <f>IFERROR(VLOOKUP($AE23,'Kill 4'!$A$1:$E$161,5,0),0)</f>
        <v>151.5451825</v>
      </c>
      <c r="AK23" s="137">
        <f>IFERROR(VLOOKUP($AE23,'Kill 5'!$A$1:$E$161,5,0),0)</f>
        <v>0</v>
      </c>
      <c r="AL23" s="137">
        <f>IFERROR(VLOOKUP($AE23,'Kill 6'!$A$1:$E$161,5,0),0)</f>
        <v>0</v>
      </c>
      <c r="AM23" s="137">
        <f>IFERROR(VLOOKUP($AE23,'Kill 7'!$A$1:$E$161,5,0),0)</f>
        <v>0</v>
      </c>
      <c r="AN23" s="137">
        <f>IFERROR(VLOOKUP($AE23,'Kill 8'!$A$1:$E$161,5,0),0)</f>
        <v>0</v>
      </c>
      <c r="AO23" s="137">
        <f>IFERROR(VLOOKUP($AE23,'Kill 9'!$A$1:$E$161,5,0),0)</f>
        <v>170.4816539</v>
      </c>
      <c r="AP23" s="137">
        <f>IFERROR(VLOOKUP($AE23,'Kill 10'!$A$1:$E$161,5,0),0)</f>
        <v>0</v>
      </c>
      <c r="AQ23" s="137">
        <f>IFERROR(VLOOKUP($AE23,'Kill 11'!$A$1:$E$161,5,0),0)</f>
        <v>0</v>
      </c>
      <c r="AR23" s="58">
        <f>IFERROR(VLOOKUP($AE23,'Kill 12'!$A$1:$E$161,5,0),0)</f>
        <v>0</v>
      </c>
      <c r="AS23" s="58">
        <f>IFERROR(VLOOKUP($AE23,'Kill 13'!$A$1:$E$161,5,0),0)</f>
        <v>0</v>
      </c>
    </row>
    <row r="24" ht="15.75" customHeight="1">
      <c r="A24" s="41">
        <f t="shared" si="1"/>
        <v>23</v>
      </c>
      <c r="B24" s="92" t="s">
        <v>63</v>
      </c>
      <c r="C24" s="51">
        <v>1774.2233054567073</v>
      </c>
      <c r="D24" s="110"/>
      <c r="E24" s="136">
        <f>IFERROR(VLOOKUP($B24,'Kill 1'!$A$1:$E$161,4,0),0)</f>
        <v>34</v>
      </c>
      <c r="F24" s="137">
        <f>IFERROR(VLOOKUP(E24,'Kill 1'!$D$1:$E$161,2,0),0)</f>
        <v>160.1705215</v>
      </c>
      <c r="G24" s="136">
        <f>IFERROR(VLOOKUP($B24,'Kill 2'!$A$1:$E$161,4,0),0)</f>
        <v>0</v>
      </c>
      <c r="H24" s="137">
        <f>IFERROR(VLOOKUP(G24,'Kill 2'!$D$1:$E$161,2,0),0)</f>
        <v>0</v>
      </c>
      <c r="I24" s="136">
        <f>IFERROR(VLOOKUP($B24,'Kill 3'!$A$1:$E$161,4,0),0)</f>
        <v>22</v>
      </c>
      <c r="J24" s="137">
        <f>IFERROR(VLOOKUP(I24,'Kill 3'!$D$1:$E$161,2,0),0)</f>
        <v>247.427081</v>
      </c>
      <c r="K24" s="136">
        <f>IFERROR(VLOOKUP($B24,'Kill 4'!$A$1:$E$161,4,0),0)</f>
        <v>0</v>
      </c>
      <c r="L24" s="137">
        <f>IFERROR(VLOOKUP(K24,'Kill 4'!$D$1:$E$161,2,0),0)</f>
        <v>0</v>
      </c>
      <c r="M24" s="136">
        <f>IFERROR(VLOOKUP($B24,'Kill 5'!$A$1:$E$161,4,0),0)</f>
        <v>66</v>
      </c>
      <c r="N24" s="137">
        <f>IFERROR(VLOOKUP(M24,'Kill 5'!$D$1:$E$161,2,0),0)</f>
        <v>69.84704557</v>
      </c>
      <c r="O24" s="136">
        <f>IFERROR(VLOOKUP($B24,'Kill 6'!$A$1:$E$161,4,0),0)</f>
        <v>41</v>
      </c>
      <c r="P24" s="137">
        <f>IFERROR(VLOOKUP(O24,'Kill 6'!$D$1:$E$161,2,0),0)</f>
        <v>134.3901795</v>
      </c>
      <c r="Q24" s="136">
        <f>IFERROR(VLOOKUP($B24,'Kill 7'!$A$1:$E$161,4,0),0)</f>
        <v>40</v>
      </c>
      <c r="R24" s="137">
        <f>IFERROR(VLOOKUP(Q24,'Kill 7'!$D$1:$E$161,2,0),0)</f>
        <v>109.6565584</v>
      </c>
      <c r="S24" s="136">
        <f>IFERROR(VLOOKUP($B24,'Kill 8'!$A$1:$E$161,4,0),0)</f>
        <v>11</v>
      </c>
      <c r="T24" s="137">
        <f>IFERROR(VLOOKUP(S24,'Kill 8'!$D$1:$E$161,2,0),0)</f>
        <v>324.4948577</v>
      </c>
      <c r="U24" s="136">
        <f>IFERROR(VLOOKUP($B24,'Kill 9'!$A$1:$E$161,4,0),0)</f>
        <v>26</v>
      </c>
      <c r="V24" s="137">
        <f>IFERROR(VLOOKUP(U24,'Kill 9'!$D$1:$E$161,2,0),0)</f>
        <v>146.9649426</v>
      </c>
      <c r="W24" s="136">
        <f>IFERROR(VLOOKUP($B24,'Kill 10'!$A$1:$E$161,4,0),0)</f>
        <v>0</v>
      </c>
      <c r="X24" s="137">
        <f>IFERROR(VLOOKUP(W24,'Kill 10'!$D$1:$E$161,2,0),0)</f>
        <v>0</v>
      </c>
      <c r="Y24" s="136">
        <f>IFERROR(VLOOKUP($B24,'Kill 11'!$A$1:$E$161,4,0),0)</f>
        <v>20</v>
      </c>
      <c r="Z24" s="137">
        <f>IFERROR(VLOOKUP(Y24,'Kill 11'!$D$1:$E$161,2,0),0)</f>
        <v>180.9759326</v>
      </c>
      <c r="AA24" s="136">
        <f>IFERROR(VLOOKUP($B24,'Kill 12'!$A$1:$E$161,4,0),0)</f>
        <v>6</v>
      </c>
      <c r="AB24" s="58">
        <f>IFERROR(VLOOKUP(AA24,'Kill 12'!$D$1:$E$161,2,0),0)</f>
        <v>400.2961866</v>
      </c>
      <c r="AC24" s="136">
        <f>IFERROR(VLOOKUP($B24,'Kill 13'!$A$1:$E$161,4,0),0)</f>
        <v>0</v>
      </c>
      <c r="AD24" s="58">
        <f>IFERROR(VLOOKUP(AC24,'Kill 13'!$D$1:$E$161,2,0),0)</f>
        <v>0</v>
      </c>
      <c r="AE24" s="138" t="str">
        <f>IFERROR(__xludf.DUMMYFUNCTION("""COMPUTED_VALUE"""),"cassius-86")</f>
        <v>cassius-86</v>
      </c>
      <c r="AF24" s="51">
        <f t="shared" si="2"/>
        <v>1997.072309</v>
      </c>
      <c r="AG24" s="137">
        <f>IFERROR(VLOOKUP($AE24,'Kill 1'!A$1:$E$161,5,0),0)</f>
        <v>230.576858</v>
      </c>
      <c r="AH24" s="137">
        <f>IFERROR(VLOOKUP($AE24,'Kill 2'!$A$1:$E$161,5,0),0)</f>
        <v>263.139363</v>
      </c>
      <c r="AI24" s="137">
        <f>IFERROR(VLOOKUP($AE24,'Kill 3'!$A$1:$E$161,5,0),0)</f>
        <v>193.7411713</v>
      </c>
      <c r="AJ24" s="137">
        <f>IFERROR(VLOOKUP($AE24,'Kill 4'!$A$1:$E$161,5,0),0)</f>
        <v>318.5978205</v>
      </c>
      <c r="AK24" s="137">
        <f>IFERROR(VLOOKUP($AE24,'Kill 5'!$A$1:$E$161,5,0),0)</f>
        <v>137.5184681</v>
      </c>
      <c r="AL24" s="137">
        <f>IFERROR(VLOOKUP($AE24,'Kill 6'!$A$1:$E$161,5,0),0)</f>
        <v>181.9748433</v>
      </c>
      <c r="AM24" s="137">
        <f>IFERROR(VLOOKUP($AE24,'Kill 7'!$A$1:$E$161,5,0),0)</f>
        <v>24.98231152</v>
      </c>
      <c r="AN24" s="137">
        <f>IFERROR(VLOOKUP($AE24,'Kill 8'!$A$1:$E$161,5,0),0)</f>
        <v>188.7743364</v>
      </c>
      <c r="AO24" s="137">
        <f>IFERROR(VLOOKUP($AE24,'Kill 9'!$A$1:$E$161,5,0),0)</f>
        <v>98.07679857</v>
      </c>
      <c r="AP24" s="137">
        <f>IFERROR(VLOOKUP($AE24,'Kill 10'!$A$1:$E$161,5,0),0)</f>
        <v>198.8987486</v>
      </c>
      <c r="AQ24" s="137">
        <f>IFERROR(VLOOKUP($AE24,'Kill 11'!$A$1:$E$161,5,0),0)</f>
        <v>163.1212519</v>
      </c>
      <c r="AR24" s="58">
        <f>IFERROR(VLOOKUP($AE24,'Kill 12'!$A$1:$E$161,5,0),0)</f>
        <v>120.7294478</v>
      </c>
      <c r="AS24" s="58">
        <f>IFERROR(VLOOKUP($AE24,'Kill 13'!$A$1:$E$161,5,0),0)</f>
        <v>0</v>
      </c>
    </row>
    <row r="25" ht="15.75" customHeight="1">
      <c r="A25" s="41">
        <f t="shared" si="1"/>
        <v>24</v>
      </c>
      <c r="B25" s="92" t="s">
        <v>107</v>
      </c>
      <c r="C25" s="51">
        <v>1749.4763841887157</v>
      </c>
      <c r="D25" s="51"/>
      <c r="E25" s="136">
        <f>IFERROR(VLOOKUP($B25,'Kill 1'!$A$1:$E$161,4,0),0)</f>
        <v>57</v>
      </c>
      <c r="F25" s="137">
        <f>IFERROR(VLOOKUP(E25,'Kill 1'!$D$1:$E$161,2,0),0)</f>
        <v>50.83050874</v>
      </c>
      <c r="G25" s="136">
        <f>IFERROR(VLOOKUP($B25,'Kill 2'!$A$1:$E$161,4,0),0)</f>
        <v>61</v>
      </c>
      <c r="H25" s="137">
        <f>IFERROR(VLOOKUP(G25,'Kill 2'!$D$1:$E$161,2,0),0)</f>
        <v>47.9358521</v>
      </c>
      <c r="I25" s="136">
        <f>IFERROR(VLOOKUP($B25,'Kill 3'!$A$1:$E$161,4,0),0)</f>
        <v>48</v>
      </c>
      <c r="J25" s="137">
        <f>IFERROR(VLOOKUP(I25,'Kill 3'!$D$1:$E$161,2,0),0)</f>
        <v>101.7917537</v>
      </c>
      <c r="K25" s="136">
        <f>IFERROR(VLOOKUP($B25,'Kill 4'!$A$1:$E$161,4,0),0)</f>
        <v>22</v>
      </c>
      <c r="L25" s="137">
        <f>IFERROR(VLOOKUP(K25,'Kill 4'!$D$1:$E$161,2,0),0)</f>
        <v>220.1132176</v>
      </c>
      <c r="M25" s="136">
        <f>IFERROR(VLOOKUP($B25,'Kill 5'!$A$1:$E$161,4,0),0)</f>
        <v>60</v>
      </c>
      <c r="N25" s="137">
        <f>IFERROR(VLOOKUP(M25,'Kill 5'!$D$1:$E$161,2,0),0)</f>
        <v>91.0398561</v>
      </c>
      <c r="O25" s="136">
        <f>IFERROR(VLOOKUP($B25,'Kill 6'!$A$1:$E$161,4,0),0)</f>
        <v>21</v>
      </c>
      <c r="P25" s="137">
        <f>IFERROR(VLOOKUP(O25,'Kill 6'!$D$1:$E$161,2,0),0)</f>
        <v>255.1353313</v>
      </c>
      <c r="Q25" s="136">
        <f>IFERROR(VLOOKUP($B25,'Kill 7'!$A$1:$E$161,4,0),0)</f>
        <v>62</v>
      </c>
      <c r="R25" s="137">
        <f>IFERROR(VLOOKUP(Q25,'Kill 7'!$D$1:$E$161,2,0),0)</f>
        <v>8.189746154</v>
      </c>
      <c r="S25" s="136">
        <f>IFERROR(VLOOKUP($B25,'Kill 8'!$A$1:$E$161,4,0),0)</f>
        <v>0</v>
      </c>
      <c r="T25" s="137">
        <f>IFERROR(VLOOKUP(S25,'Kill 8'!$D$1:$E$161,2,0),0)</f>
        <v>0</v>
      </c>
      <c r="U25" s="136">
        <f>IFERROR(VLOOKUP($B25,'Kill 9'!$A$1:$E$161,4,0),0)</f>
        <v>37</v>
      </c>
      <c r="V25" s="137">
        <f>IFERROR(VLOOKUP(U25,'Kill 9'!$D$1:$E$161,2,0),0)</f>
        <v>72.88510202</v>
      </c>
      <c r="W25" s="136">
        <f>IFERROR(VLOOKUP($B25,'Kill 10'!$A$1:$E$161,4,0),0)</f>
        <v>42</v>
      </c>
      <c r="X25" s="137">
        <f>IFERROR(VLOOKUP(W25,'Kill 10'!$D$1:$E$161,2,0),0)</f>
        <v>105.8557163</v>
      </c>
      <c r="Y25" s="136">
        <f>IFERROR(VLOOKUP($B25,'Kill 11'!$A$1:$E$161,4,0),0)</f>
        <v>3</v>
      </c>
      <c r="Z25" s="137">
        <f>IFERROR(VLOOKUP(Y25,'Kill 11'!$D$1:$E$161,2,0),0)</f>
        <v>480.9424552</v>
      </c>
      <c r="AA25" s="136">
        <f>IFERROR(VLOOKUP($B25,'Kill 12'!$A$1:$E$161,4,0),0)</f>
        <v>10</v>
      </c>
      <c r="AB25" s="58">
        <f>IFERROR(VLOOKUP(AA25,'Kill 12'!$D$1:$E$161,2,0),0)</f>
        <v>322.946591</v>
      </c>
      <c r="AC25" s="136">
        <f>IFERROR(VLOOKUP($B25,'Kill 13'!$A$1:$E$161,4,0),0)</f>
        <v>0</v>
      </c>
      <c r="AD25" s="58">
        <f>IFERROR(VLOOKUP(AC25,'Kill 13'!$D$1:$E$161,2,0),0)</f>
        <v>0</v>
      </c>
      <c r="AE25" s="139" t="str">
        <f>IFERROR(__xludf.DUMMYFUNCTION("""COMPUTED_VALUE"""),"..mamat86..")</f>
        <v>..mamat86..</v>
      </c>
      <c r="AF25" s="51">
        <f t="shared" si="2"/>
        <v>850.0132554</v>
      </c>
      <c r="AG25" s="137">
        <f>IFERROR(VLOOKUP($AE25,'Kill 1'!A$1:$E$161,5,0),0)</f>
        <v>223.2825787</v>
      </c>
      <c r="AH25" s="137">
        <f>IFERROR(VLOOKUP($AE25,'Kill 2'!$A$1:$E$161,5,0),0)</f>
        <v>0</v>
      </c>
      <c r="AI25" s="137">
        <f>IFERROR(VLOOKUP($AE25,'Kill 3'!$A$1:$E$161,5,0),0)</f>
        <v>0</v>
      </c>
      <c r="AJ25" s="137">
        <f>IFERROR(VLOOKUP($AE25,'Kill 4'!$A$1:$E$161,5,0),0)</f>
        <v>0</v>
      </c>
      <c r="AK25" s="137">
        <f>IFERROR(VLOOKUP($AE25,'Kill 5'!$A$1:$E$161,5,0),0)</f>
        <v>163.5147192</v>
      </c>
      <c r="AL25" s="137">
        <f>IFERROR(VLOOKUP($AE25,'Kill 6'!$A$1:$E$161,5,0),0)</f>
        <v>154.596925</v>
      </c>
      <c r="AM25" s="137">
        <f>IFERROR(VLOOKUP($AE25,'Kill 7'!$A$1:$E$161,5,0),0)</f>
        <v>308.6190325</v>
      </c>
      <c r="AN25" s="137">
        <f>IFERROR(VLOOKUP($AE25,'Kill 8'!$A$1:$E$161,5,0),0)</f>
        <v>0</v>
      </c>
      <c r="AO25" s="137">
        <f>IFERROR(VLOOKUP($AE25,'Kill 9'!$A$1:$E$161,5,0),0)</f>
        <v>0</v>
      </c>
      <c r="AP25" s="137">
        <f>IFERROR(VLOOKUP($AE25,'Kill 10'!$A$1:$E$161,5,0),0)</f>
        <v>0</v>
      </c>
      <c r="AQ25" s="137">
        <f>IFERROR(VLOOKUP($AE25,'Kill 11'!$A$1:$E$161,5,0),0)</f>
        <v>0</v>
      </c>
      <c r="AR25" s="58">
        <f>IFERROR(VLOOKUP($AE25,'Kill 12'!$A$1:$E$161,5,0),0)</f>
        <v>0</v>
      </c>
      <c r="AS25" s="58">
        <f>IFERROR(VLOOKUP($AE25,'Kill 13'!$A$1:$E$161,5,0),0)</f>
        <v>0</v>
      </c>
    </row>
    <row r="26" ht="15.75" customHeight="1">
      <c r="A26" s="41">
        <f t="shared" si="1"/>
        <v>25</v>
      </c>
      <c r="B26" s="92" t="s">
        <v>148</v>
      </c>
      <c r="C26" s="51">
        <v>1747.535312398275</v>
      </c>
      <c r="D26" s="135"/>
      <c r="E26" s="136">
        <f>IFERROR(VLOOKUP($B26,'Kill 1'!$A$1:$E$161,4,0),0)</f>
        <v>31</v>
      </c>
      <c r="F26" s="137">
        <f>IFERROR(VLOOKUP(E26,'Kill 1'!$D$1:$E$161,2,0),0)</f>
        <v>177.5718018</v>
      </c>
      <c r="G26" s="136">
        <f>IFERROR(VLOOKUP($B26,'Kill 2'!$A$1:$E$161,4,0),0)</f>
        <v>22</v>
      </c>
      <c r="H26" s="137">
        <f>IFERROR(VLOOKUP(G26,'Kill 2'!$D$1:$E$161,2,0),0)</f>
        <v>247.427081</v>
      </c>
      <c r="I26" s="136">
        <f>IFERROR(VLOOKUP($B26,'Kill 3'!$A$1:$E$161,4,0),0)</f>
        <v>47</v>
      </c>
      <c r="J26" s="137">
        <f>IFERROR(VLOOKUP(I26,'Kill 3'!$D$1:$E$161,2,0),0)</f>
        <v>106.2646602</v>
      </c>
      <c r="K26" s="136">
        <f>IFERROR(VLOOKUP($B26,'Kill 4'!$A$1:$E$161,4,0),0)</f>
        <v>0</v>
      </c>
      <c r="L26" s="137">
        <f>IFERROR(VLOOKUP(K26,'Kill 4'!$D$1:$E$161,2,0),0)</f>
        <v>0</v>
      </c>
      <c r="M26" s="136">
        <f>IFERROR(VLOOKUP($B26,'Kill 5'!$A$1:$E$161,4,0),0)</f>
        <v>81</v>
      </c>
      <c r="N26" s="137">
        <f>IFERROR(VLOOKUP(M26,'Kill 5'!$D$1:$E$161,2,0),0)</f>
        <v>21.11485625</v>
      </c>
      <c r="O26" s="136">
        <f>IFERROR(VLOOKUP($B26,'Kill 6'!$A$1:$E$161,4,0),0)</f>
        <v>67</v>
      </c>
      <c r="P26" s="137">
        <f>IFERROR(VLOOKUP(O26,'Kill 6'!$D$1:$E$161,2,0),0)</f>
        <v>25.21325392</v>
      </c>
      <c r="Q26" s="136">
        <f>IFERROR(VLOOKUP($B26,'Kill 7'!$A$1:$E$161,4,0),0)</f>
        <v>18</v>
      </c>
      <c r="R26" s="137">
        <f>IFERROR(VLOOKUP(Q26,'Kill 7'!$D$1:$E$161,2,0),0)</f>
        <v>256.6126567</v>
      </c>
      <c r="S26" s="136">
        <f>IFERROR(VLOOKUP($B26,'Kill 8'!$A$1:$E$161,4,0),0)</f>
        <v>36</v>
      </c>
      <c r="T26" s="137">
        <f>IFERROR(VLOOKUP(S26,'Kill 8'!$D$1:$E$161,2,0),0)</f>
        <v>118.1668141</v>
      </c>
      <c r="U26" s="136">
        <f>IFERROR(VLOOKUP($B26,'Kill 9'!$A$1:$E$161,4,0),0)</f>
        <v>34</v>
      </c>
      <c r="V26" s="137">
        <f>IFERROR(VLOOKUP(U26,'Kill 9'!$D$1:$E$161,2,0),0)</f>
        <v>91.62122584</v>
      </c>
      <c r="W26" s="136">
        <f>IFERROR(VLOOKUP($B26,'Kill 10'!$A$1:$E$161,4,0),0)</f>
        <v>24</v>
      </c>
      <c r="X26" s="137">
        <f>IFERROR(VLOOKUP(W26,'Kill 10'!$D$1:$E$161,2,0),0)</f>
        <v>213.0648832</v>
      </c>
      <c r="Y26" s="136">
        <f>IFERROR(VLOOKUP($B26,'Kill 11'!$A$1:$E$161,4,0),0)</f>
        <v>23</v>
      </c>
      <c r="Z26" s="137">
        <f>IFERROR(VLOOKUP(Y26,'Kill 11'!$D$1:$E$161,2,0),0)</f>
        <v>154.596925</v>
      </c>
      <c r="AA26" s="136">
        <f>IFERROR(VLOOKUP($B26,'Kill 12'!$A$1:$E$161,4,0),0)</f>
        <v>8</v>
      </c>
      <c r="AB26" s="58">
        <f>IFERROR(VLOOKUP(AA26,'Kill 12'!$D$1:$E$161,2,0),0)</f>
        <v>356.9960107</v>
      </c>
      <c r="AC26" s="136">
        <f>IFERROR(VLOOKUP($B26,'Kill 13'!$A$1:$E$161,4,0),0)</f>
        <v>0</v>
      </c>
      <c r="AD26" s="58">
        <f>IFERROR(VLOOKUP(AC26,'Kill 13'!$D$1:$E$161,2,0),0)</f>
        <v>0</v>
      </c>
      <c r="AE26" s="138" t="str">
        <f>IFERROR(__xludf.DUMMYFUNCTION("""COMPUTED_VALUE"""),"erniedog56x")</f>
        <v>erniedog56x</v>
      </c>
      <c r="AF26" s="51">
        <f t="shared" si="2"/>
        <v>1432.832398</v>
      </c>
      <c r="AG26" s="137">
        <f>IFERROR(VLOOKUP($AE26,'Kill 1'!A$1:$E$161,5,0),0)</f>
        <v>216.210773</v>
      </c>
      <c r="AH26" s="137">
        <f>IFERROR(VLOOKUP($AE26,'Kill 2'!$A$1:$E$161,5,0),0)</f>
        <v>28.92368088</v>
      </c>
      <c r="AI26" s="137">
        <f>IFERROR(VLOOKUP($AE26,'Kill 3'!$A$1:$E$161,5,0),0)</f>
        <v>176.2807664</v>
      </c>
      <c r="AJ26" s="137">
        <f>IFERROR(VLOOKUP($AE26,'Kill 4'!$A$1:$E$161,5,0),0)</f>
        <v>85.77453409</v>
      </c>
      <c r="AK26" s="137">
        <f>IFERROR(VLOOKUP($AE26,'Kill 5'!$A$1:$E$161,5,0),0)</f>
        <v>584.4534894</v>
      </c>
      <c r="AL26" s="137">
        <f>IFERROR(VLOOKUP($AE26,'Kill 6'!$A$1:$E$161,5,0),0)</f>
        <v>71.89728433</v>
      </c>
      <c r="AM26" s="137">
        <f>IFERROR(VLOOKUP($AE26,'Kill 7'!$A$1:$E$161,5,0),0)</f>
        <v>46.84487509</v>
      </c>
      <c r="AN26" s="137">
        <f>IFERROR(VLOOKUP($AE26,'Kill 8'!$A$1:$E$161,5,0),0)</f>
        <v>74.92326999</v>
      </c>
      <c r="AO26" s="137">
        <f>IFERROR(VLOOKUP($AE26,'Kill 9'!$A$1:$E$161,5,0),0)</f>
        <v>0</v>
      </c>
      <c r="AP26" s="137">
        <f>IFERROR(VLOOKUP($AE26,'Kill 10'!$A$1:$E$161,5,0),0)</f>
        <v>0</v>
      </c>
      <c r="AQ26" s="137">
        <f>IFERROR(VLOOKUP($AE26,'Kill 11'!$A$1:$E$161,5,0),0)</f>
        <v>0</v>
      </c>
      <c r="AR26" s="58">
        <f>IFERROR(VLOOKUP($AE26,'Kill 12'!$A$1:$E$161,5,0),0)</f>
        <v>147.5237244</v>
      </c>
      <c r="AS26" s="58">
        <f>IFERROR(VLOOKUP($AE26,'Kill 13'!$A$1:$E$161,5,0),0)</f>
        <v>0</v>
      </c>
    </row>
    <row r="27" ht="15.75" customHeight="1">
      <c r="A27" s="41">
        <f t="shared" si="1"/>
        <v>26</v>
      </c>
      <c r="B27" s="92" t="s">
        <v>79</v>
      </c>
      <c r="C27" s="51">
        <v>1742.781024188001</v>
      </c>
      <c r="D27" s="135"/>
      <c r="E27" s="136">
        <f>IFERROR(VLOOKUP($B27,'Kill 1'!$A$1:$E$161,4,0),0)</f>
        <v>26</v>
      </c>
      <c r="F27" s="137">
        <f>IFERROR(VLOOKUP(E27,'Kill 1'!$D$1:$E$161,2,0),0)</f>
        <v>209.3433441</v>
      </c>
      <c r="G27" s="136">
        <f>IFERROR(VLOOKUP($B27,'Kill 2'!$A$1:$E$161,4,0),0)</f>
        <v>8</v>
      </c>
      <c r="H27" s="137">
        <f>IFERROR(VLOOKUP(G27,'Kill 2'!$D$1:$E$161,2,0),0)</f>
        <v>404.4091721</v>
      </c>
      <c r="I27" s="136">
        <f>IFERROR(VLOOKUP($B27,'Kill 3'!$A$1:$E$161,4,0),0)</f>
        <v>26</v>
      </c>
      <c r="J27" s="137">
        <f>IFERROR(VLOOKUP(I27,'Kill 3'!$D$1:$E$161,2,0),0)</f>
        <v>219.0521189</v>
      </c>
      <c r="K27" s="136">
        <f>IFERROR(VLOOKUP($B27,'Kill 4'!$A$1:$E$161,4,0),0)</f>
        <v>0</v>
      </c>
      <c r="L27" s="137">
        <f>IFERROR(VLOOKUP(K27,'Kill 4'!$D$1:$E$161,2,0),0)</f>
        <v>0</v>
      </c>
      <c r="M27" s="136">
        <f>IFERROR(VLOOKUP($B27,'Kill 5'!$A$1:$E$161,4,0),0)</f>
        <v>29</v>
      </c>
      <c r="N27" s="137">
        <f>IFERROR(VLOOKUP(M27,'Kill 5'!$D$1:$E$161,2,0),0)</f>
        <v>230.0720467</v>
      </c>
      <c r="O27" s="136">
        <f>IFERROR(VLOOKUP($B27,'Kill 6'!$A$1:$E$161,4,0),0)</f>
        <v>0</v>
      </c>
      <c r="P27" s="137">
        <f>IFERROR(VLOOKUP(O27,'Kill 6'!$D$1:$E$161,2,0),0)</f>
        <v>0</v>
      </c>
      <c r="Q27" s="136">
        <f>IFERROR(VLOOKUP($B27,'Kill 7'!$A$1:$E$161,4,0),0)</f>
        <v>50</v>
      </c>
      <c r="R27" s="137">
        <f>IFERROR(VLOOKUP(Q27,'Kill 7'!$D$1:$E$161,2,0),0)</f>
        <v>60.49561583</v>
      </c>
      <c r="S27" s="136">
        <f>IFERROR(VLOOKUP($B27,'Kill 8'!$A$1:$E$161,4,0),0)</f>
        <v>14</v>
      </c>
      <c r="T27" s="137">
        <f>IFERROR(VLOOKUP(S27,'Kill 8'!$D$1:$E$161,2,0),0)</f>
        <v>286.8043493</v>
      </c>
      <c r="U27" s="136">
        <f>IFERROR(VLOOKUP($B27,'Kill 9'!$A$1:$E$161,4,0),0)</f>
        <v>0</v>
      </c>
      <c r="V27" s="137">
        <f>IFERROR(VLOOKUP(U27,'Kill 9'!$D$1:$E$161,2,0),0)</f>
        <v>0</v>
      </c>
      <c r="W27" s="136">
        <f>IFERROR(VLOOKUP($B27,'Kill 10'!$A$1:$E$161,4,0),0)</f>
        <v>48</v>
      </c>
      <c r="X27" s="137">
        <f>IFERROR(VLOOKUP(W27,'Kill 10'!$D$1:$E$161,2,0),0)</f>
        <v>76.78521278</v>
      </c>
      <c r="Y27" s="136">
        <f>IFERROR(VLOOKUP($B27,'Kill 11'!$A$1:$E$161,4,0),0)</f>
        <v>13</v>
      </c>
      <c r="Z27" s="137">
        <f>IFERROR(VLOOKUP(Y27,'Kill 11'!$D$1:$E$161,2,0),0)</f>
        <v>255.8191644</v>
      </c>
      <c r="AA27" s="136">
        <f>IFERROR(VLOOKUP($B27,'Kill 12'!$A$1:$E$161,4,0),0)</f>
        <v>0</v>
      </c>
      <c r="AB27" s="58">
        <f>IFERROR(VLOOKUP(AA27,'Kill 12'!$D$1:$E$161,2,0),0)</f>
        <v>0</v>
      </c>
      <c r="AC27" s="136">
        <f>IFERROR(VLOOKUP($B27,'Kill 13'!$A$1:$E$161,4,0),0)</f>
        <v>0</v>
      </c>
      <c r="AD27" s="58">
        <f>IFERROR(VLOOKUP(AC27,'Kill 13'!$D$1:$E$161,2,0),0)</f>
        <v>0</v>
      </c>
      <c r="AE27" s="139" t="str">
        <f>IFERROR(__xludf.DUMMYFUNCTION("""COMPUTED_VALUE"""),"S.coco")</f>
        <v>S.coco</v>
      </c>
      <c r="AF27" s="51">
        <f t="shared" si="2"/>
        <v>1742.781024</v>
      </c>
      <c r="AG27" s="137">
        <f>IFERROR(VLOOKUP($AE27,'Kill 1'!A$1:$E$161,5,0),0)</f>
        <v>209.3433441</v>
      </c>
      <c r="AH27" s="137">
        <f>IFERROR(VLOOKUP($AE27,'Kill 2'!$A$1:$E$161,5,0),0)</f>
        <v>404.4091721</v>
      </c>
      <c r="AI27" s="137">
        <f>IFERROR(VLOOKUP($AE27,'Kill 3'!$A$1:$E$161,5,0),0)</f>
        <v>219.0521189</v>
      </c>
      <c r="AJ27" s="137">
        <f>IFERROR(VLOOKUP($AE27,'Kill 4'!$A$1:$E$161,5,0),0)</f>
        <v>0</v>
      </c>
      <c r="AK27" s="137">
        <f>IFERROR(VLOOKUP($AE27,'Kill 5'!$A$1:$E$161,5,0),0)</f>
        <v>230.0720467</v>
      </c>
      <c r="AL27" s="137">
        <f>IFERROR(VLOOKUP($AE27,'Kill 6'!$A$1:$E$161,5,0),0)</f>
        <v>0</v>
      </c>
      <c r="AM27" s="137">
        <f>IFERROR(VLOOKUP($AE27,'Kill 7'!$A$1:$E$161,5,0),0)</f>
        <v>60.49561583</v>
      </c>
      <c r="AN27" s="137">
        <f>IFERROR(VLOOKUP($AE27,'Kill 8'!$A$1:$E$161,5,0),0)</f>
        <v>286.8043493</v>
      </c>
      <c r="AO27" s="137">
        <f>IFERROR(VLOOKUP($AE27,'Kill 9'!$A$1:$E$161,5,0),0)</f>
        <v>0</v>
      </c>
      <c r="AP27" s="137">
        <f>IFERROR(VLOOKUP($AE27,'Kill 10'!$A$1:$E$161,5,0),0)</f>
        <v>76.78521278</v>
      </c>
      <c r="AQ27" s="137">
        <f>IFERROR(VLOOKUP($AE27,'Kill 11'!$A$1:$E$161,5,0),0)</f>
        <v>255.8191644</v>
      </c>
      <c r="AR27" s="58">
        <f>IFERROR(VLOOKUP($AE27,'Kill 12'!$A$1:$E$161,5,0),0)</f>
        <v>0</v>
      </c>
      <c r="AS27" s="58">
        <f>IFERROR(VLOOKUP($AE27,'Kill 13'!$A$1:$E$161,5,0),0)</f>
        <v>0</v>
      </c>
    </row>
    <row r="28" ht="15.75" customHeight="1">
      <c r="A28" s="41">
        <f t="shared" si="1"/>
        <v>27</v>
      </c>
      <c r="B28" s="92" t="s">
        <v>46</v>
      </c>
      <c r="C28" s="51">
        <v>1659.1521741592583</v>
      </c>
      <c r="D28" s="51"/>
      <c r="E28" s="136">
        <f>IFERROR(VLOOKUP($B28,'Kill 1'!$A$1:$E$161,4,0),0)</f>
        <v>28</v>
      </c>
      <c r="F28" s="137">
        <f>IFERROR(VLOOKUP(E28,'Kill 1'!$D$1:$E$161,2,0),0)</f>
        <v>196.159615</v>
      </c>
      <c r="G28" s="136">
        <f>IFERROR(VLOOKUP($B28,'Kill 2'!$A$1:$E$161,4,0),0)</f>
        <v>5</v>
      </c>
      <c r="H28" s="137">
        <f>IFERROR(VLOOKUP(G28,'Kill 2'!$D$1:$E$161,2,0),0)</f>
        <v>475.5061604</v>
      </c>
      <c r="I28" s="136">
        <f>IFERROR(VLOOKUP($B28,'Kill 3'!$A$1:$E$161,4,0),0)</f>
        <v>24</v>
      </c>
      <c r="J28" s="137">
        <f>IFERROR(VLOOKUP(I28,'Kill 3'!$D$1:$E$161,2,0),0)</f>
        <v>232.7913035</v>
      </c>
      <c r="K28" s="136">
        <f>IFERROR(VLOOKUP($B28,'Kill 4'!$A$1:$E$161,4,0),0)</f>
        <v>23</v>
      </c>
      <c r="L28" s="137">
        <f>IFERROR(VLOOKUP(K28,'Kill 4'!$D$1:$E$161,2,0),0)</f>
        <v>212.3713698</v>
      </c>
      <c r="M28" s="136">
        <f>IFERROR(VLOOKUP($B28,'Kill 5'!$A$1:$E$161,4,0),0)</f>
        <v>61</v>
      </c>
      <c r="N28" s="137">
        <f>IFERROR(VLOOKUP(M28,'Kill 5'!$D$1:$E$161,2,0),0)</f>
        <v>87.4264108</v>
      </c>
      <c r="O28" s="136">
        <f>IFERROR(VLOOKUP($B28,'Kill 6'!$A$1:$E$161,4,0),0)</f>
        <v>0</v>
      </c>
      <c r="P28" s="137">
        <f>IFERROR(VLOOKUP(O28,'Kill 6'!$D$1:$E$161,2,0),0)</f>
        <v>0</v>
      </c>
      <c r="Q28" s="136">
        <f>IFERROR(VLOOKUP($B28,'Kill 7'!$A$1:$E$161,4,0),0)</f>
        <v>63</v>
      </c>
      <c r="R28" s="137">
        <f>IFERROR(VLOOKUP(Q28,'Kill 7'!$D$1:$E$161,2,0),0)</f>
        <v>4.078525952</v>
      </c>
      <c r="S28" s="136">
        <f>IFERROR(VLOOKUP($B28,'Kill 8'!$A$1:$E$161,4,0),0)</f>
        <v>42</v>
      </c>
      <c r="T28" s="137">
        <f>IFERROR(VLOOKUP(S28,'Kill 8'!$D$1:$E$161,2,0),0)</f>
        <v>85.27467889</v>
      </c>
      <c r="U28" s="136">
        <f>IFERROR(VLOOKUP($B28,'Kill 9'!$A$1:$E$161,4,0),0)</f>
        <v>7</v>
      </c>
      <c r="V28" s="137">
        <f>IFERROR(VLOOKUP(U28,'Kill 9'!$D$1:$E$161,2,0),0)</f>
        <v>365.5441098</v>
      </c>
      <c r="W28" s="136">
        <f>IFERROR(VLOOKUP($B28,'Kill 10'!$A$1:$E$161,4,0),0)</f>
        <v>0</v>
      </c>
      <c r="X28" s="137">
        <f>IFERROR(VLOOKUP(W28,'Kill 10'!$D$1:$E$161,2,0),0)</f>
        <v>0</v>
      </c>
      <c r="Y28" s="136">
        <f>IFERROR(VLOOKUP($B28,'Kill 11'!$A$1:$E$161,4,0),0)</f>
        <v>0</v>
      </c>
      <c r="Z28" s="137">
        <f>IFERROR(VLOOKUP(Y28,'Kill 11'!$D$1:$E$161,2,0),0)</f>
        <v>0</v>
      </c>
      <c r="AA28" s="136">
        <f>IFERROR(VLOOKUP($B28,'Kill 12'!$A$1:$E$161,4,0),0)</f>
        <v>0</v>
      </c>
      <c r="AB28" s="58">
        <f>IFERROR(VLOOKUP(AA28,'Kill 12'!$D$1:$E$161,2,0),0)</f>
        <v>0</v>
      </c>
      <c r="AC28" s="136">
        <f>IFERROR(VLOOKUP($B28,'Kill 13'!$A$1:$E$161,4,0),0)</f>
        <v>0</v>
      </c>
      <c r="AD28" s="58">
        <f>IFERROR(VLOOKUP(AC28,'Kill 13'!$D$1:$E$161,2,0),0)</f>
        <v>0</v>
      </c>
      <c r="AE28" s="138" t="str">
        <f>IFERROR(__xludf.DUMMYFUNCTION("""COMPUTED_VALUE"""),"Phil1308")</f>
        <v>Phil1308</v>
      </c>
      <c r="AF28" s="51">
        <f t="shared" si="2"/>
        <v>1287.717025</v>
      </c>
      <c r="AG28" s="137">
        <f>IFERROR(VLOOKUP($AE28,'Kill 1'!A$1:$E$161,5,0),0)</f>
        <v>202.6643371</v>
      </c>
      <c r="AH28" s="137">
        <f>IFERROR(VLOOKUP($AE28,'Kill 2'!$A$1:$E$161,5,0),0)</f>
        <v>0</v>
      </c>
      <c r="AI28" s="137">
        <f>IFERROR(VLOOKUP($AE28,'Kill 3'!$A$1:$E$161,5,0),0)</f>
        <v>0</v>
      </c>
      <c r="AJ28" s="137">
        <f>IFERROR(VLOOKUP($AE28,'Kill 4'!$A$1:$E$161,5,0),0)</f>
        <v>0</v>
      </c>
      <c r="AK28" s="137">
        <f>IFERROR(VLOOKUP($AE28,'Kill 5'!$A$1:$E$161,5,0),0)</f>
        <v>224.263721</v>
      </c>
      <c r="AL28" s="137">
        <f>IFERROR(VLOOKUP($AE28,'Kill 6'!$A$1:$E$161,5,0),0)</f>
        <v>232.7913035</v>
      </c>
      <c r="AM28" s="137">
        <f>IFERROR(VLOOKUP($AE28,'Kill 7'!$A$1:$E$161,5,0),0)</f>
        <v>247.6637708</v>
      </c>
      <c r="AN28" s="137">
        <f>IFERROR(VLOOKUP($AE28,'Kill 8'!$A$1:$E$161,5,0),0)</f>
        <v>339.101659</v>
      </c>
      <c r="AO28" s="137">
        <f>IFERROR(VLOOKUP($AE28,'Kill 9'!$A$1:$E$161,5,0),0)</f>
        <v>0</v>
      </c>
      <c r="AP28" s="137">
        <f>IFERROR(VLOOKUP($AE28,'Kill 10'!$A$1:$E$161,5,0),0)</f>
        <v>0</v>
      </c>
      <c r="AQ28" s="137">
        <f>IFERROR(VLOOKUP($AE28,'Kill 11'!$A$1:$E$161,5,0),0)</f>
        <v>41.23223367</v>
      </c>
      <c r="AR28" s="58">
        <f>IFERROR(VLOOKUP($AE28,'Kill 12'!$A$1:$E$161,5,0),0)</f>
        <v>0</v>
      </c>
      <c r="AS28" s="58">
        <f>IFERROR(VLOOKUP($AE28,'Kill 13'!$A$1:$E$161,5,0),0)</f>
        <v>0</v>
      </c>
    </row>
    <row r="29" ht="15.75" customHeight="1">
      <c r="A29" s="41">
        <f t="shared" si="1"/>
        <v>28</v>
      </c>
      <c r="B29" s="92" t="s">
        <v>65</v>
      </c>
      <c r="C29" s="51">
        <v>1629.5538141210118</v>
      </c>
      <c r="D29" s="135"/>
      <c r="E29" s="136">
        <f>IFERROR(VLOOKUP($B29,'Kill 1'!$A$1:$E$161,4,0),0)</f>
        <v>67</v>
      </c>
      <c r="F29" s="137">
        <f>IFERROR(VLOOKUP(E29,'Kill 1'!$D$1:$E$161,2,0),0)</f>
        <v>11.26554929</v>
      </c>
      <c r="G29" s="136">
        <f>IFERROR(VLOOKUP($B29,'Kill 2'!$A$1:$E$161,4,0),0)</f>
        <v>64</v>
      </c>
      <c r="H29" s="137">
        <f>IFERROR(VLOOKUP(G29,'Kill 2'!$D$1:$E$161,2,0),0)</f>
        <v>36.43380794</v>
      </c>
      <c r="I29" s="136">
        <f>IFERROR(VLOOKUP($B29,'Kill 3'!$A$1:$E$161,4,0),0)</f>
        <v>62</v>
      </c>
      <c r="J29" s="137">
        <f>IFERROR(VLOOKUP(I29,'Kill 3'!$D$1:$E$161,2,0),0)</f>
        <v>44.06896815</v>
      </c>
      <c r="K29" s="136">
        <f>IFERROR(VLOOKUP($B29,'Kill 4'!$A$1:$E$161,4,0),0)</f>
        <v>43</v>
      </c>
      <c r="L29" s="137">
        <f>IFERROR(VLOOKUP(K29,'Kill 4'!$D$1:$E$161,2,0),0)</f>
        <v>90.8094024</v>
      </c>
      <c r="M29" s="136">
        <f>IFERROR(VLOOKUP($B29,'Kill 5'!$A$1:$E$161,4,0),0)</f>
        <v>26</v>
      </c>
      <c r="N29" s="137">
        <f>IFERROR(VLOOKUP(M29,'Kill 5'!$D$1:$E$161,2,0),0)</f>
        <v>248.4618396</v>
      </c>
      <c r="O29" s="136">
        <f>IFERROR(VLOOKUP($B29,'Kill 6'!$A$1:$E$161,4,0),0)</f>
        <v>0</v>
      </c>
      <c r="P29" s="137">
        <f>IFERROR(VLOOKUP(O29,'Kill 6'!$D$1:$E$161,2,0),0)</f>
        <v>0</v>
      </c>
      <c r="Q29" s="136">
        <f>IFERROR(VLOOKUP($B29,'Kill 7'!$A$1:$E$161,4,0),0)</f>
        <v>12</v>
      </c>
      <c r="R29" s="137">
        <f>IFERROR(VLOOKUP(Q29,'Kill 7'!$D$1:$E$161,2,0),0)</f>
        <v>321.0305772</v>
      </c>
      <c r="S29" s="136">
        <f>IFERROR(VLOOKUP($B29,'Kill 8'!$A$1:$E$161,4,0),0)</f>
        <v>3</v>
      </c>
      <c r="T29" s="137">
        <f>IFERROR(VLOOKUP(S29,'Kill 8'!$D$1:$E$161,2,0),0)</f>
        <v>522.3414041</v>
      </c>
      <c r="U29" s="136">
        <f>IFERROR(VLOOKUP($B29,'Kill 9'!$A$1:$E$161,4,0),0)</f>
        <v>0</v>
      </c>
      <c r="V29" s="137">
        <f>IFERROR(VLOOKUP(U29,'Kill 9'!$D$1:$E$161,2,0),0)</f>
        <v>0</v>
      </c>
      <c r="W29" s="136">
        <f>IFERROR(VLOOKUP($B29,'Kill 10'!$A$1:$E$161,4,0),0)</f>
        <v>49</v>
      </c>
      <c r="X29" s="137">
        <f>IFERROR(VLOOKUP(W29,'Kill 10'!$D$1:$E$161,2,0),0)</f>
        <v>72.14650505</v>
      </c>
      <c r="Y29" s="136">
        <f>IFERROR(VLOOKUP($B29,'Kill 11'!$A$1:$E$161,4,0),0)</f>
        <v>34</v>
      </c>
      <c r="Z29" s="137">
        <f>IFERROR(VLOOKUP(Y29,'Kill 11'!$D$1:$E$161,2,0),0)</f>
        <v>73.15036391</v>
      </c>
      <c r="AA29" s="136">
        <f>IFERROR(VLOOKUP($B29,'Kill 12'!$A$1:$E$161,4,0),0)</f>
        <v>20</v>
      </c>
      <c r="AB29" s="58">
        <f>IFERROR(VLOOKUP(AA29,'Kill 12'!$D$1:$E$161,2,0),0)</f>
        <v>209.8453965</v>
      </c>
      <c r="AC29" s="136">
        <f>IFERROR(VLOOKUP($B29,'Kill 13'!$A$1:$E$161,4,0),0)</f>
        <v>0</v>
      </c>
      <c r="AD29" s="58">
        <f>IFERROR(VLOOKUP(AC29,'Kill 13'!$D$1:$E$161,2,0),0)</f>
        <v>0</v>
      </c>
      <c r="AE29" s="139" t="str">
        <f>IFERROR(__xludf.DUMMYFUNCTION("""COMPUTED_VALUE"""),"8kinder6")</f>
        <v>8kinder6</v>
      </c>
      <c r="AF29" s="51">
        <f t="shared" si="2"/>
        <v>1659.152174</v>
      </c>
      <c r="AG29" s="137">
        <f>IFERROR(VLOOKUP($AE29,'Kill 1'!A$1:$E$161,5,0),0)</f>
        <v>196.159615</v>
      </c>
      <c r="AH29" s="137">
        <f>IFERROR(VLOOKUP($AE29,'Kill 2'!$A$1:$E$161,5,0),0)</f>
        <v>475.5061604</v>
      </c>
      <c r="AI29" s="137">
        <f>IFERROR(VLOOKUP($AE29,'Kill 3'!$A$1:$E$161,5,0),0)</f>
        <v>232.7913035</v>
      </c>
      <c r="AJ29" s="137">
        <f>IFERROR(VLOOKUP($AE29,'Kill 4'!$A$1:$E$161,5,0),0)</f>
        <v>212.3713698</v>
      </c>
      <c r="AK29" s="137">
        <f>IFERROR(VLOOKUP($AE29,'Kill 5'!$A$1:$E$161,5,0),0)</f>
        <v>87.4264108</v>
      </c>
      <c r="AL29" s="137">
        <f>IFERROR(VLOOKUP($AE29,'Kill 6'!$A$1:$E$161,5,0),0)</f>
        <v>0</v>
      </c>
      <c r="AM29" s="137">
        <f>IFERROR(VLOOKUP($AE29,'Kill 7'!$A$1:$E$161,5,0),0)</f>
        <v>4.078525952</v>
      </c>
      <c r="AN29" s="137">
        <f>IFERROR(VLOOKUP($AE29,'Kill 8'!$A$1:$E$161,5,0),0)</f>
        <v>85.27467889</v>
      </c>
      <c r="AO29" s="137">
        <f>IFERROR(VLOOKUP($AE29,'Kill 9'!$A$1:$E$161,5,0),0)</f>
        <v>365.5441098</v>
      </c>
      <c r="AP29" s="137">
        <f>IFERROR(VLOOKUP($AE29,'Kill 10'!$A$1:$E$161,5,0),0)</f>
        <v>0</v>
      </c>
      <c r="AQ29" s="137">
        <f>IFERROR(VLOOKUP($AE29,'Kill 11'!$A$1:$E$161,5,0),0)</f>
        <v>0</v>
      </c>
      <c r="AR29" s="58">
        <f>IFERROR(VLOOKUP($AE29,'Kill 12'!$A$1:$E$161,5,0),0)</f>
        <v>0</v>
      </c>
      <c r="AS29" s="58">
        <f>IFERROR(VLOOKUP($AE29,'Kill 13'!$A$1:$E$161,5,0),0)</f>
        <v>0</v>
      </c>
    </row>
    <row r="30" ht="15.75" customHeight="1">
      <c r="A30" s="41">
        <f t="shared" si="1"/>
        <v>29</v>
      </c>
      <c r="B30" s="92" t="s">
        <v>114</v>
      </c>
      <c r="C30" s="51">
        <v>1626.3023138832157</v>
      </c>
      <c r="D30" s="135"/>
      <c r="E30" s="136">
        <f>IFERROR(VLOOKUP($B30,'Kill 1'!$A$1:$E$161,4,0),0)</f>
        <v>0</v>
      </c>
      <c r="F30" s="137">
        <f>IFERROR(VLOOKUP(E30,'Kill 1'!$D$1:$E$161,2,0),0)</f>
        <v>0</v>
      </c>
      <c r="G30" s="136">
        <f>IFERROR(VLOOKUP($B30,'Kill 2'!$A$1:$E$161,4,0),0)</f>
        <v>41</v>
      </c>
      <c r="H30" s="137">
        <f>IFERROR(VLOOKUP(G30,'Kill 2'!$D$1:$E$161,2,0),0)</f>
        <v>134.3901795</v>
      </c>
      <c r="I30" s="136">
        <f>IFERROR(VLOOKUP($B30,'Kill 3'!$A$1:$E$161,4,0),0)</f>
        <v>20</v>
      </c>
      <c r="J30" s="137">
        <f>IFERROR(VLOOKUP(I30,'Kill 3'!$D$1:$E$161,2,0),0)</f>
        <v>263.139363</v>
      </c>
      <c r="K30" s="136">
        <f>IFERROR(VLOOKUP($B30,'Kill 4'!$A$1:$E$161,4,0),0)</f>
        <v>59</v>
      </c>
      <c r="L30" s="137">
        <f>IFERROR(VLOOKUP(K30,'Kill 4'!$D$1:$E$161,2,0),0)</f>
        <v>16.78088744</v>
      </c>
      <c r="M30" s="136">
        <f>IFERROR(VLOOKUP($B30,'Kill 5'!$A$1:$E$161,4,0),0)</f>
        <v>75</v>
      </c>
      <c r="N30" s="137">
        <f>IFERROR(VLOOKUP(M30,'Kill 5'!$D$1:$E$161,2,0),0)</f>
        <v>39.97508357</v>
      </c>
      <c r="O30" s="136">
        <f>IFERROR(VLOOKUP($B30,'Kill 6'!$A$1:$E$161,4,0),0)</f>
        <v>3</v>
      </c>
      <c r="P30" s="137">
        <f>IFERROR(VLOOKUP(O30,'Kill 6'!$D$1:$E$161,2,0),0)</f>
        <v>555.9395782</v>
      </c>
      <c r="Q30" s="136">
        <f>IFERROR(VLOOKUP($B30,'Kill 7'!$A$1:$E$161,4,0),0)</f>
        <v>57</v>
      </c>
      <c r="R30" s="137">
        <f>IFERROR(VLOOKUP(Q30,'Kill 7'!$D$1:$E$161,2,0),0)</f>
        <v>29.27303106</v>
      </c>
      <c r="S30" s="136">
        <f>IFERROR(VLOOKUP($B30,'Kill 8'!$A$1:$E$161,4,0),0)</f>
        <v>15</v>
      </c>
      <c r="T30" s="137">
        <f>IFERROR(VLOOKUP(S30,'Kill 8'!$D$1:$E$161,2,0),0)</f>
        <v>275.7716447</v>
      </c>
      <c r="U30" s="136">
        <f>IFERROR(VLOOKUP($B30,'Kill 9'!$A$1:$E$161,4,0),0)</f>
        <v>10</v>
      </c>
      <c r="V30" s="137">
        <f>IFERROR(VLOOKUP(U30,'Kill 9'!$D$1:$E$161,2,0),0)</f>
        <v>311.0325465</v>
      </c>
      <c r="W30" s="136">
        <f>IFERROR(VLOOKUP($B30,'Kill 10'!$A$1:$E$161,4,0),0)</f>
        <v>0</v>
      </c>
      <c r="X30" s="137">
        <f>IFERROR(VLOOKUP(W30,'Kill 10'!$D$1:$E$161,2,0),0)</f>
        <v>0</v>
      </c>
      <c r="Y30" s="136">
        <f>IFERROR(VLOOKUP($B30,'Kill 11'!$A$1:$E$161,4,0),0)</f>
        <v>0</v>
      </c>
      <c r="Z30" s="137">
        <f>IFERROR(VLOOKUP(Y30,'Kill 11'!$D$1:$E$161,2,0),0)</f>
        <v>0</v>
      </c>
      <c r="AA30" s="136">
        <f>IFERROR(VLOOKUP($B30,'Kill 12'!$A$1:$E$161,4,0),0)</f>
        <v>0</v>
      </c>
      <c r="AB30" s="58">
        <f>IFERROR(VLOOKUP(AA30,'Kill 12'!$D$1:$E$161,2,0),0)</f>
        <v>0</v>
      </c>
      <c r="AC30" s="136">
        <f>IFERROR(VLOOKUP($B30,'Kill 13'!$A$1:$E$161,4,0),0)</f>
        <v>0</v>
      </c>
      <c r="AD30" s="58">
        <f>IFERROR(VLOOKUP(AC30,'Kill 13'!$D$1:$E$161,2,0),0)</f>
        <v>0</v>
      </c>
      <c r="AE30" s="138" t="str">
        <f>IFERROR(__xludf.DUMMYFUNCTION("""COMPUTED_VALUE"""),"BRUNOWINNER")</f>
        <v>BRUNOWINNER</v>
      </c>
      <c r="AF30" s="51">
        <f t="shared" si="2"/>
        <v>1601.882804</v>
      </c>
      <c r="AG30" s="137">
        <f>IFERROR(VLOOKUP($AE30,'Kill 1'!A$1:$E$161,5,0),0)</f>
        <v>189.8165935</v>
      </c>
      <c r="AH30" s="137">
        <f>IFERROR(VLOOKUP($AE30,'Kill 2'!$A$1:$E$161,5,0),0)</f>
        <v>124.7510294</v>
      </c>
      <c r="AI30" s="137">
        <f>IFERROR(VLOOKUP($AE30,'Kill 3'!$A$1:$E$161,5,0),0)</f>
        <v>255.1353313</v>
      </c>
      <c r="AJ30" s="137">
        <f>IFERROR(VLOOKUP($AE30,'Kill 4'!$A$1:$E$161,5,0),0)</f>
        <v>0</v>
      </c>
      <c r="AK30" s="137">
        <f>IFERROR(VLOOKUP($AE30,'Kill 5'!$A$1:$E$161,5,0),0)</f>
        <v>46.43782685</v>
      </c>
      <c r="AL30" s="137">
        <f>IFERROR(VLOOKUP($AE30,'Kill 6'!$A$1:$E$161,5,0),0)</f>
        <v>176.2807664</v>
      </c>
      <c r="AM30" s="137">
        <f>IFERROR(VLOOKUP($AE30,'Kill 7'!$A$1:$E$161,5,0),0)</f>
        <v>94.23029448</v>
      </c>
      <c r="AN30" s="137">
        <f>IFERROR(VLOOKUP($AE30,'Kill 8'!$A$1:$E$161,5,0),0)</f>
        <v>154.596925</v>
      </c>
      <c r="AO30" s="137">
        <f>IFERROR(VLOOKUP($AE30,'Kill 9'!$A$1:$E$161,5,0),0)</f>
        <v>0</v>
      </c>
      <c r="AP30" s="137">
        <f>IFERROR(VLOOKUP($AE30,'Kill 10'!$A$1:$E$161,5,0),0)</f>
        <v>16.00580293</v>
      </c>
      <c r="AQ30" s="137">
        <f>IFERROR(VLOOKUP($AE30,'Kill 11'!$A$1:$E$161,5,0),0)</f>
        <v>544.628234</v>
      </c>
      <c r="AR30" s="58">
        <f>IFERROR(VLOOKUP($AE30,'Kill 12'!$A$1:$E$161,5,0),0)</f>
        <v>0</v>
      </c>
      <c r="AS30" s="58">
        <f>IFERROR(VLOOKUP($AE30,'Kill 13'!$A$1:$E$161,5,0),0)</f>
        <v>0</v>
      </c>
    </row>
    <row r="31" ht="15.75" customHeight="1">
      <c r="A31" s="41">
        <f t="shared" si="1"/>
        <v>30</v>
      </c>
      <c r="B31" s="92" t="s">
        <v>52</v>
      </c>
      <c r="C31" s="51">
        <v>1621.9099852165941</v>
      </c>
      <c r="D31" s="51"/>
      <c r="E31" s="136">
        <f>IFERROR(VLOOKUP($B31,'Kill 1'!$A$1:$E$161,4,0),0)</f>
        <v>46</v>
      </c>
      <c r="F31" s="137">
        <f>IFERROR(VLOOKUP(E31,'Kill 1'!$D$1:$E$161,2,0),0)</f>
        <v>99.00829957</v>
      </c>
      <c r="G31" s="136">
        <f>IFERROR(VLOOKUP($B31,'Kill 2'!$A$1:$E$161,4,0),0)</f>
        <v>46</v>
      </c>
      <c r="H31" s="137">
        <f>IFERROR(VLOOKUP(G31,'Kill 2'!$D$1:$E$161,2,0),0)</f>
        <v>110.7944821</v>
      </c>
      <c r="I31" s="136">
        <f>IFERROR(VLOOKUP($B31,'Kill 3'!$A$1:$E$161,4,0),0)</f>
        <v>0</v>
      </c>
      <c r="J31" s="137">
        <f>IFERROR(VLOOKUP(I31,'Kill 3'!$D$1:$E$161,2,0),0)</f>
        <v>0</v>
      </c>
      <c r="K31" s="136">
        <f>IFERROR(VLOOKUP($B31,'Kill 4'!$A$1:$E$161,4,0),0)</f>
        <v>0</v>
      </c>
      <c r="L31" s="137">
        <f>IFERROR(VLOOKUP(K31,'Kill 4'!$D$1:$E$161,2,0),0)</f>
        <v>0</v>
      </c>
      <c r="M31" s="136">
        <f>IFERROR(VLOOKUP($B31,'Kill 5'!$A$1:$E$161,4,0),0)</f>
        <v>4</v>
      </c>
      <c r="N31" s="137">
        <f>IFERROR(VLOOKUP(M31,'Kill 5'!$D$1:$E$161,2,0),0)</f>
        <v>537.4964894</v>
      </c>
      <c r="O31" s="136">
        <f>IFERROR(VLOOKUP($B31,'Kill 6'!$A$1:$E$161,4,0),0)</f>
        <v>69</v>
      </c>
      <c r="P31" s="137">
        <f>IFERROR(VLOOKUP(O31,'Kill 6'!$D$1:$E$161,2,0),0)</f>
        <v>17.87752071</v>
      </c>
      <c r="Q31" s="136">
        <f>IFERROR(VLOOKUP($B31,'Kill 7'!$A$1:$E$161,4,0),0)</f>
        <v>33</v>
      </c>
      <c r="R31" s="137">
        <f>IFERROR(VLOOKUP(Q31,'Kill 7'!$D$1:$E$161,2,0),0)</f>
        <v>148.618056</v>
      </c>
      <c r="S31" s="136">
        <f>IFERROR(VLOOKUP($B31,'Kill 8'!$A$1:$E$161,4,0),0)</f>
        <v>0</v>
      </c>
      <c r="T31" s="137">
        <f>IFERROR(VLOOKUP(S31,'Kill 8'!$D$1:$E$161,2,0),0)</f>
        <v>0</v>
      </c>
      <c r="U31" s="136">
        <f>IFERROR(VLOOKUP($B31,'Kill 9'!$A$1:$E$161,4,0),0)</f>
        <v>0</v>
      </c>
      <c r="V31" s="137">
        <f>IFERROR(VLOOKUP(U31,'Kill 9'!$D$1:$E$161,2,0),0)</f>
        <v>0</v>
      </c>
      <c r="W31" s="136">
        <f>IFERROR(VLOOKUP($B31,'Kill 10'!$A$1:$E$161,4,0),0)</f>
        <v>17</v>
      </c>
      <c r="X31" s="137">
        <f>IFERROR(VLOOKUP(W31,'Kill 10'!$D$1:$E$161,2,0),0)</f>
        <v>270.9562955</v>
      </c>
      <c r="Y31" s="136">
        <f>IFERROR(VLOOKUP($B31,'Kill 11'!$A$1:$E$161,4,0),0)</f>
        <v>4</v>
      </c>
      <c r="Z31" s="137">
        <f>IFERROR(VLOOKUP(Y31,'Kill 11'!$D$1:$E$161,2,0),0)</f>
        <v>437.1588419</v>
      </c>
      <c r="AA31" s="136">
        <f>IFERROR(VLOOKUP($B31,'Kill 12'!$A$1:$E$161,4,0),0)</f>
        <v>0</v>
      </c>
      <c r="AB31" s="58">
        <f>IFERROR(VLOOKUP(AA31,'Kill 12'!$D$1:$E$161,2,0),0)</f>
        <v>0</v>
      </c>
      <c r="AC31" s="136">
        <f>IFERROR(VLOOKUP($B31,'Kill 13'!$A$1:$E$161,4,0),0)</f>
        <v>0</v>
      </c>
      <c r="AD31" s="58">
        <f>IFERROR(VLOOKUP(AC31,'Kill 13'!$D$1:$E$161,2,0),0)</f>
        <v>0</v>
      </c>
      <c r="AE31" s="139" t="str">
        <f>IFERROR(__xludf.DUMMYFUNCTION("""COMPUTED_VALUE"""),"Loulou79")</f>
        <v>Loulou79</v>
      </c>
      <c r="AF31" s="51">
        <f t="shared" si="2"/>
        <v>183.624022</v>
      </c>
      <c r="AG31" s="137">
        <f>IFERROR(VLOOKUP($AE31,'Kill 1'!A$1:$E$161,5,0),0)</f>
        <v>183.624022</v>
      </c>
      <c r="AH31" s="137">
        <f>IFERROR(VLOOKUP($AE31,'Kill 2'!$A$1:$E$161,5,0),0)</f>
        <v>0</v>
      </c>
      <c r="AI31" s="137">
        <f>IFERROR(VLOOKUP($AE31,'Kill 3'!$A$1:$E$161,5,0),0)</f>
        <v>0</v>
      </c>
      <c r="AJ31" s="137">
        <f>IFERROR(VLOOKUP($AE31,'Kill 4'!$A$1:$E$161,5,0),0)</f>
        <v>0</v>
      </c>
      <c r="AK31" s="137">
        <f>IFERROR(VLOOKUP($AE31,'Kill 5'!$A$1:$E$161,5,0),0)</f>
        <v>0</v>
      </c>
      <c r="AL31" s="137">
        <f>IFERROR(VLOOKUP($AE31,'Kill 6'!$A$1:$E$161,5,0),0)</f>
        <v>0</v>
      </c>
      <c r="AM31" s="137">
        <f>IFERROR(VLOOKUP($AE31,'Kill 7'!$A$1:$E$161,5,0),0)</f>
        <v>0</v>
      </c>
      <c r="AN31" s="137">
        <f>IFERROR(VLOOKUP($AE31,'Kill 8'!$A$1:$E$161,5,0),0)</f>
        <v>0</v>
      </c>
      <c r="AO31" s="137">
        <f>IFERROR(VLOOKUP($AE31,'Kill 9'!$A$1:$E$161,5,0),0)</f>
        <v>0</v>
      </c>
      <c r="AP31" s="137">
        <f>IFERROR(VLOOKUP($AE31,'Kill 10'!$A$1:$E$161,5,0),0)</f>
        <v>0</v>
      </c>
      <c r="AQ31" s="137">
        <f>IFERROR(VLOOKUP($AE31,'Kill 11'!$A$1:$E$161,5,0),0)</f>
        <v>0</v>
      </c>
      <c r="AR31" s="58">
        <f>IFERROR(VLOOKUP($AE31,'Kill 12'!$A$1:$E$161,5,0),0)</f>
        <v>0</v>
      </c>
      <c r="AS31" s="58">
        <f>IFERROR(VLOOKUP($AE31,'Kill 13'!$A$1:$E$161,5,0),0)</f>
        <v>0</v>
      </c>
    </row>
    <row r="32" ht="15.75" customHeight="1">
      <c r="A32" s="41">
        <f t="shared" si="1"/>
        <v>31</v>
      </c>
      <c r="B32" s="98" t="s">
        <v>93</v>
      </c>
      <c r="C32" s="51">
        <v>1621.3977651906227</v>
      </c>
      <c r="D32" s="51"/>
      <c r="E32" s="136">
        <f>IFERROR(VLOOKUP($B32,'Kill 1'!$A$1:$E$161,4,0),0)</f>
        <v>52</v>
      </c>
      <c r="F32" s="137">
        <f>IFERROR(VLOOKUP(E32,'Kill 1'!$D$1:$E$161,2,0),0)</f>
        <v>72.01475494</v>
      </c>
      <c r="G32" s="136">
        <f>IFERROR(VLOOKUP($B32,'Kill 2'!$A$1:$E$161,4,0),0)</f>
        <v>0</v>
      </c>
      <c r="H32" s="137">
        <f>IFERROR(VLOOKUP(G32,'Kill 2'!$D$1:$E$161,2,0),0)</f>
        <v>0</v>
      </c>
      <c r="I32" s="136">
        <f>IFERROR(VLOOKUP($B32,'Kill 3'!$A$1:$E$161,4,0),0)</f>
        <v>56</v>
      </c>
      <c r="J32" s="137">
        <f>IFERROR(VLOOKUP(I32,'Kill 3'!$D$1:$E$161,2,0),0)</f>
        <v>67.80708217</v>
      </c>
      <c r="K32" s="136">
        <f>IFERROR(VLOOKUP($B32,'Kill 4'!$A$1:$E$161,4,0),0)</f>
        <v>0</v>
      </c>
      <c r="L32" s="137">
        <f>IFERROR(VLOOKUP(K32,'Kill 4'!$D$1:$E$161,2,0),0)</f>
        <v>0</v>
      </c>
      <c r="M32" s="136">
        <f>IFERROR(VLOOKUP($B32,'Kill 5'!$A$1:$E$161,4,0),0)</f>
        <v>5</v>
      </c>
      <c r="N32" s="137">
        <f>IFERROR(VLOOKUP(M32,'Kill 5'!$D$1:$E$161,2,0),0)</f>
        <v>502.2812139</v>
      </c>
      <c r="O32" s="136">
        <f>IFERROR(VLOOKUP($B32,'Kill 6'!$A$1:$E$161,4,0),0)</f>
        <v>0</v>
      </c>
      <c r="P32" s="137">
        <f>IFERROR(VLOOKUP(O32,'Kill 6'!$D$1:$E$161,2,0),0)</f>
        <v>0</v>
      </c>
      <c r="Q32" s="136">
        <f>IFERROR(VLOOKUP($B32,'Kill 7'!$A$1:$E$161,4,0),0)</f>
        <v>2</v>
      </c>
      <c r="R32" s="137">
        <f>IFERROR(VLOOKUP(Q32,'Kill 7'!$D$1:$E$161,2,0),0)</f>
        <v>599.0630842</v>
      </c>
      <c r="S32" s="136">
        <f>IFERROR(VLOOKUP($B32,'Kill 8'!$A$1:$E$161,4,0),0)</f>
        <v>29</v>
      </c>
      <c r="T32" s="137">
        <f>IFERROR(VLOOKUP(S32,'Kill 8'!$D$1:$E$161,2,0),0)</f>
        <v>161.1098542</v>
      </c>
      <c r="U32" s="136">
        <f>IFERROR(VLOOKUP($B32,'Kill 9'!$A$1:$E$161,4,0),0)</f>
        <v>35</v>
      </c>
      <c r="V32" s="137">
        <f>IFERROR(VLOOKUP(U32,'Kill 9'!$D$1:$E$161,2,0),0)</f>
        <v>85.27467889</v>
      </c>
      <c r="W32" s="136">
        <f>IFERROR(VLOOKUP($B32,'Kill 10'!$A$1:$E$161,4,0),0)</f>
        <v>0</v>
      </c>
      <c r="X32" s="137">
        <f>IFERROR(VLOOKUP(W32,'Kill 10'!$D$1:$E$161,2,0),0)</f>
        <v>0</v>
      </c>
      <c r="Y32" s="136">
        <f>IFERROR(VLOOKUP($B32,'Kill 11'!$A$1:$E$161,4,0),0)</f>
        <v>0</v>
      </c>
      <c r="Z32" s="137">
        <f>IFERROR(VLOOKUP(Y32,'Kill 11'!$D$1:$E$161,2,0),0)</f>
        <v>0</v>
      </c>
      <c r="AA32" s="136">
        <f>IFERROR(VLOOKUP($B32,'Kill 12'!$A$1:$E$161,4,0),0)</f>
        <v>30</v>
      </c>
      <c r="AB32" s="58">
        <f>IFERROR(VLOOKUP(AA32,'Kill 12'!$D$1:$E$161,2,0),0)</f>
        <v>133.847097</v>
      </c>
      <c r="AC32" s="136">
        <f>IFERROR(VLOOKUP($B32,'Kill 13'!$A$1:$E$161,4,0),0)</f>
        <v>0</v>
      </c>
      <c r="AD32" s="58">
        <f>IFERROR(VLOOKUP(AC32,'Kill 13'!$D$1:$E$161,2,0),0)</f>
        <v>0</v>
      </c>
      <c r="AE32" s="141" t="str">
        <f>IFERROR(__xludf.DUMMYFUNCTION("""COMPUTED_VALUE"""),"Elfy")</f>
        <v>Elfy</v>
      </c>
      <c r="AF32" s="51">
        <f t="shared" si="2"/>
        <v>1747.535312</v>
      </c>
      <c r="AG32" s="137">
        <f>IFERROR(VLOOKUP($AE32,'Kill 1'!A$1:$E$161,5,0),0)</f>
        <v>177.5718018</v>
      </c>
      <c r="AH32" s="137">
        <f>IFERROR(VLOOKUP($AE32,'Kill 2'!$A$1:$E$161,5,0),0)</f>
        <v>247.427081</v>
      </c>
      <c r="AI32" s="137">
        <f>IFERROR(VLOOKUP($AE32,'Kill 3'!$A$1:$E$161,5,0),0)</f>
        <v>106.2646602</v>
      </c>
      <c r="AJ32" s="137">
        <f>IFERROR(VLOOKUP($AE32,'Kill 4'!$A$1:$E$161,5,0),0)</f>
        <v>0</v>
      </c>
      <c r="AK32" s="137">
        <f>IFERROR(VLOOKUP($AE32,'Kill 5'!$A$1:$E$161,5,0),0)</f>
        <v>21.11485625</v>
      </c>
      <c r="AL32" s="137">
        <f>IFERROR(VLOOKUP($AE32,'Kill 6'!$A$1:$E$161,5,0),0)</f>
        <v>25.21325392</v>
      </c>
      <c r="AM32" s="137">
        <f>IFERROR(VLOOKUP($AE32,'Kill 7'!$A$1:$E$161,5,0),0)</f>
        <v>256.6126567</v>
      </c>
      <c r="AN32" s="137">
        <f>IFERROR(VLOOKUP($AE32,'Kill 8'!$A$1:$E$161,5,0),0)</f>
        <v>118.1668141</v>
      </c>
      <c r="AO32" s="137">
        <f>IFERROR(VLOOKUP($AE32,'Kill 9'!$A$1:$E$161,5,0),0)</f>
        <v>91.62122584</v>
      </c>
      <c r="AP32" s="137">
        <f>IFERROR(VLOOKUP($AE32,'Kill 10'!$A$1:$E$161,5,0),0)</f>
        <v>213.0648832</v>
      </c>
      <c r="AQ32" s="137">
        <f>IFERROR(VLOOKUP($AE32,'Kill 11'!$A$1:$E$161,5,0),0)</f>
        <v>154.596925</v>
      </c>
      <c r="AR32" s="58">
        <f>IFERROR(VLOOKUP($AE32,'Kill 12'!$A$1:$E$161,5,0),0)</f>
        <v>356.9960107</v>
      </c>
      <c r="AS32" s="58">
        <f>IFERROR(VLOOKUP($AE32,'Kill 13'!$A$1:$E$161,5,0),0)</f>
        <v>0</v>
      </c>
    </row>
    <row r="33" ht="15.75" customHeight="1">
      <c r="A33" s="41">
        <f t="shared" si="1"/>
        <v>32</v>
      </c>
      <c r="B33" s="92" t="s">
        <v>99</v>
      </c>
      <c r="C33" s="51">
        <v>1601.8828037974972</v>
      </c>
      <c r="D33" s="110"/>
      <c r="E33" s="136">
        <f>IFERROR(VLOOKUP($B33,'Kill 1'!$A$1:$E$161,4,0),0)</f>
        <v>29</v>
      </c>
      <c r="F33" s="137">
        <f>IFERROR(VLOOKUP(E33,'Kill 1'!$D$1:$E$161,2,0),0)</f>
        <v>189.8165935</v>
      </c>
      <c r="G33" s="136">
        <f>IFERROR(VLOOKUP($B33,'Kill 2'!$A$1:$E$161,4,0),0)</f>
        <v>43</v>
      </c>
      <c r="H33" s="137">
        <f>IFERROR(VLOOKUP(G33,'Kill 2'!$D$1:$E$161,2,0),0)</f>
        <v>124.7510294</v>
      </c>
      <c r="I33" s="136">
        <f>IFERROR(VLOOKUP($B33,'Kill 3'!$A$1:$E$161,4,0),0)</f>
        <v>21</v>
      </c>
      <c r="J33" s="137">
        <f>IFERROR(VLOOKUP(I33,'Kill 3'!$D$1:$E$161,2,0),0)</f>
        <v>255.1353313</v>
      </c>
      <c r="K33" s="136">
        <f>IFERROR(VLOOKUP($B33,'Kill 4'!$A$1:$E$161,4,0),0)</f>
        <v>0</v>
      </c>
      <c r="L33" s="137">
        <f>IFERROR(VLOOKUP(K33,'Kill 4'!$D$1:$E$161,2,0),0)</f>
        <v>0</v>
      </c>
      <c r="M33" s="136">
        <f>IFERROR(VLOOKUP($B33,'Kill 5'!$A$1:$E$161,4,0),0)</f>
        <v>73</v>
      </c>
      <c r="N33" s="137">
        <f>IFERROR(VLOOKUP(M33,'Kill 5'!$D$1:$E$161,2,0),0)</f>
        <v>46.43782685</v>
      </c>
      <c r="O33" s="136">
        <f>IFERROR(VLOOKUP($B33,'Kill 6'!$A$1:$E$161,4,0),0)</f>
        <v>33</v>
      </c>
      <c r="P33" s="137">
        <f>IFERROR(VLOOKUP(O33,'Kill 6'!$D$1:$E$161,2,0),0)</f>
        <v>176.2807664</v>
      </c>
      <c r="Q33" s="136">
        <f>IFERROR(VLOOKUP($B33,'Kill 7'!$A$1:$E$161,4,0),0)</f>
        <v>43</v>
      </c>
      <c r="R33" s="137">
        <f>IFERROR(VLOOKUP(Q33,'Kill 7'!$D$1:$E$161,2,0),0)</f>
        <v>94.23029448</v>
      </c>
      <c r="S33" s="136">
        <f>IFERROR(VLOOKUP($B33,'Kill 8'!$A$1:$E$161,4,0),0)</f>
        <v>30</v>
      </c>
      <c r="T33" s="137">
        <f>IFERROR(VLOOKUP(S33,'Kill 8'!$D$1:$E$161,2,0),0)</f>
        <v>154.596925</v>
      </c>
      <c r="U33" s="136">
        <f>IFERROR(VLOOKUP($B33,'Kill 9'!$A$1:$E$161,4,0),0)</f>
        <v>0</v>
      </c>
      <c r="V33" s="137">
        <f>IFERROR(VLOOKUP(U33,'Kill 9'!$D$1:$E$161,2,0),0)</f>
        <v>0</v>
      </c>
      <c r="W33" s="136">
        <f>IFERROR(VLOOKUP($B33,'Kill 10'!$A$1:$E$161,4,0),0)</f>
        <v>62</v>
      </c>
      <c r="X33" s="137">
        <f>IFERROR(VLOOKUP(W33,'Kill 10'!$D$1:$E$161,2,0),0)</f>
        <v>16.00580293</v>
      </c>
      <c r="Y33" s="136">
        <f>IFERROR(VLOOKUP($B33,'Kill 11'!$A$1:$E$161,4,0),0)</f>
        <v>2</v>
      </c>
      <c r="Z33" s="137">
        <f>IFERROR(VLOOKUP(Y33,'Kill 11'!$D$1:$E$161,2,0),0)</f>
        <v>544.628234</v>
      </c>
      <c r="AA33" s="136">
        <f>IFERROR(VLOOKUP($B33,'Kill 12'!$A$1:$E$161,4,0),0)</f>
        <v>0</v>
      </c>
      <c r="AB33" s="58">
        <f>IFERROR(VLOOKUP(AA33,'Kill 12'!$D$1:$E$161,2,0),0)</f>
        <v>0</v>
      </c>
      <c r="AC33" s="136">
        <f>IFERROR(VLOOKUP($B33,'Kill 13'!$A$1:$E$161,4,0),0)</f>
        <v>0</v>
      </c>
      <c r="AD33" s="58">
        <f>IFERROR(VLOOKUP(AC33,'Kill 13'!$D$1:$E$161,2,0),0)</f>
        <v>0</v>
      </c>
      <c r="AE33" s="139" t="str">
        <f>IFERROR(__xludf.DUMMYFUNCTION("""COMPUTED_VALUE"""),"vicmackey86")</f>
        <v>vicmackey86</v>
      </c>
      <c r="AF33" s="51">
        <f t="shared" si="2"/>
        <v>1016.319043</v>
      </c>
      <c r="AG33" s="137">
        <f>IFERROR(VLOOKUP($AE33,'Kill 1'!A$1:$E$161,5,0),0)</f>
        <v>171.6508348</v>
      </c>
      <c r="AH33" s="137">
        <f>IFERROR(VLOOKUP($AE33,'Kill 2'!$A$1:$E$161,5,0),0)</f>
        <v>0</v>
      </c>
      <c r="AI33" s="137">
        <f>IFERROR(VLOOKUP($AE33,'Kill 3'!$A$1:$E$161,5,0),0)</f>
        <v>199.8308669</v>
      </c>
      <c r="AJ33" s="137">
        <f>IFERROR(VLOOKUP($AE33,'Kill 4'!$A$1:$E$161,5,0),0)</f>
        <v>0</v>
      </c>
      <c r="AK33" s="137">
        <f>IFERROR(VLOOKUP($AE33,'Kill 5'!$A$1:$E$161,5,0),0)</f>
        <v>80.30012386</v>
      </c>
      <c r="AL33" s="137">
        <f>IFERROR(VLOOKUP($AE33,'Kill 6'!$A$1:$E$161,5,0),0)</f>
        <v>404.4091721</v>
      </c>
      <c r="AM33" s="137">
        <f>IFERROR(VLOOKUP($AE33,'Kill 7'!$A$1:$E$161,5,0),0)</f>
        <v>0</v>
      </c>
      <c r="AN33" s="137">
        <f>IFERROR(VLOOKUP($AE33,'Kill 8'!$A$1:$E$161,5,0),0)</f>
        <v>123.9603825</v>
      </c>
      <c r="AO33" s="137">
        <f>IFERROR(VLOOKUP($AE33,'Kill 9'!$A$1:$E$161,5,0),0)</f>
        <v>32.21320423</v>
      </c>
      <c r="AP33" s="137">
        <f>IFERROR(VLOOKUP($AE33,'Kill 10'!$A$1:$E$161,5,0),0)</f>
        <v>3.954458818</v>
      </c>
      <c r="AQ33" s="137">
        <f>IFERROR(VLOOKUP($AE33,'Kill 11'!$A$1:$E$161,5,0),0)</f>
        <v>0</v>
      </c>
      <c r="AR33" s="58">
        <f>IFERROR(VLOOKUP($AE33,'Kill 12'!$A$1:$E$161,5,0),0)</f>
        <v>0</v>
      </c>
      <c r="AS33" s="58">
        <f>IFERROR(VLOOKUP($AE33,'Kill 13'!$A$1:$E$161,5,0),0)</f>
        <v>0</v>
      </c>
    </row>
    <row r="34" ht="15.75" customHeight="1">
      <c r="A34" s="41">
        <f t="shared" si="1"/>
        <v>33</v>
      </c>
      <c r="B34" s="92" t="s">
        <v>70</v>
      </c>
      <c r="C34" s="51">
        <v>1592.2857177892936</v>
      </c>
      <c r="D34" s="135"/>
      <c r="E34" s="136">
        <f>IFERROR(VLOOKUP($B34,'Kill 1'!$A$1:$E$161,4,0),0)</f>
        <v>0</v>
      </c>
      <c r="F34" s="137">
        <f>IFERROR(VLOOKUP(E34,'Kill 1'!$D$1:$E$161,2,0),0)</f>
        <v>0</v>
      </c>
      <c r="G34" s="136">
        <f>IFERROR(VLOOKUP($B34,'Kill 2'!$A$1:$E$161,4,0),0)</f>
        <v>25</v>
      </c>
      <c r="H34" s="137">
        <f>IFERROR(VLOOKUP(G34,'Kill 2'!$D$1:$E$161,2,0),0)</f>
        <v>225.8190812</v>
      </c>
      <c r="I34" s="136">
        <f>IFERROR(VLOOKUP($B34,'Kill 3'!$A$1:$E$161,4,0),0)</f>
        <v>0</v>
      </c>
      <c r="J34" s="137">
        <f>IFERROR(VLOOKUP(I34,'Kill 3'!$D$1:$E$161,2,0),0)</f>
        <v>0</v>
      </c>
      <c r="K34" s="136">
        <f>IFERROR(VLOOKUP($B34,'Kill 4'!$A$1:$E$161,4,0),0)</f>
        <v>0</v>
      </c>
      <c r="L34" s="137">
        <f>IFERROR(VLOOKUP(K34,'Kill 4'!$D$1:$E$161,2,0),0)</f>
        <v>0</v>
      </c>
      <c r="M34" s="136">
        <f>IFERROR(VLOOKUP($B34,'Kill 5'!$A$1:$E$161,4,0),0)</f>
        <v>10</v>
      </c>
      <c r="N34" s="137">
        <f>IFERROR(VLOOKUP(M34,'Kill 5'!$D$1:$E$161,2,0),0)</f>
        <v>396.9227088</v>
      </c>
      <c r="O34" s="136">
        <f>IFERROR(VLOOKUP($B34,'Kill 6'!$A$1:$E$161,4,0),0)</f>
        <v>46</v>
      </c>
      <c r="P34" s="137">
        <f>IFERROR(VLOOKUP(O34,'Kill 6'!$D$1:$E$161,2,0),0)</f>
        <v>110.7944821</v>
      </c>
      <c r="Q34" s="136">
        <f>IFERROR(VLOOKUP($B34,'Kill 7'!$A$1:$E$161,4,0),0)</f>
        <v>4</v>
      </c>
      <c r="R34" s="137">
        <f>IFERROR(VLOOKUP(Q34,'Kill 7'!$D$1:$E$161,2,0),0)</f>
        <v>487.5</v>
      </c>
      <c r="S34" s="136">
        <f>IFERROR(VLOOKUP($B34,'Kill 8'!$A$1:$E$161,4,0),0)</f>
        <v>39</v>
      </c>
      <c r="T34" s="137">
        <f>IFERROR(VLOOKUP(S34,'Kill 8'!$D$1:$E$161,2,0),0)</f>
        <v>101.347503</v>
      </c>
      <c r="U34" s="136">
        <f>IFERROR(VLOOKUP($B34,'Kill 9'!$A$1:$E$161,4,0),0)</f>
        <v>0</v>
      </c>
      <c r="V34" s="137">
        <f>IFERROR(VLOOKUP(U34,'Kill 9'!$D$1:$E$161,2,0),0)</f>
        <v>0</v>
      </c>
      <c r="W34" s="136">
        <f>IFERROR(VLOOKUP($B34,'Kill 10'!$A$1:$E$161,4,0),0)</f>
        <v>0</v>
      </c>
      <c r="X34" s="137">
        <f>IFERROR(VLOOKUP(W34,'Kill 10'!$D$1:$E$161,2,0),0)</f>
        <v>0</v>
      </c>
      <c r="Y34" s="136">
        <f>IFERROR(VLOOKUP($B34,'Kill 11'!$A$1:$E$161,4,0),0)</f>
        <v>0</v>
      </c>
      <c r="Z34" s="137">
        <f>IFERROR(VLOOKUP(Y34,'Kill 11'!$D$1:$E$161,2,0),0)</f>
        <v>0</v>
      </c>
      <c r="AA34" s="136">
        <f>IFERROR(VLOOKUP($B34,'Kill 12'!$A$1:$E$161,4,0),0)</f>
        <v>14</v>
      </c>
      <c r="AB34" s="58">
        <f>IFERROR(VLOOKUP(AA34,'Kill 12'!$D$1:$E$161,2,0),0)</f>
        <v>269.9019427</v>
      </c>
      <c r="AC34" s="136">
        <f>IFERROR(VLOOKUP($B34,'Kill 13'!$A$1:$E$161,4,0),0)</f>
        <v>0</v>
      </c>
      <c r="AD34" s="58">
        <f>IFERROR(VLOOKUP(AC34,'Kill 13'!$D$1:$E$161,2,0),0)</f>
        <v>0</v>
      </c>
      <c r="AE34" s="138" t="str">
        <f>IFERROR(__xludf.DUMMYFUNCTION("""COMPUTED_VALUE"""),"Mitch")</f>
        <v>Mitch</v>
      </c>
      <c r="AF34" s="51">
        <f t="shared" si="2"/>
        <v>2212.222171</v>
      </c>
      <c r="AG34" s="137">
        <f>IFERROR(VLOOKUP($AE34,'Kill 1'!A$1:$E$161,5,0),0)</f>
        <v>165.8528952</v>
      </c>
      <c r="AH34" s="137">
        <f>IFERROR(VLOOKUP($AE34,'Kill 2'!$A$1:$E$161,5,0),0)</f>
        <v>59.7465101</v>
      </c>
      <c r="AI34" s="137">
        <f>IFERROR(VLOOKUP($AE34,'Kill 3'!$A$1:$E$161,5,0),0)</f>
        <v>170.7024759</v>
      </c>
      <c r="AJ34" s="137">
        <f>IFERROR(VLOOKUP($AE34,'Kill 4'!$A$1:$E$161,5,0),0)</f>
        <v>75.89748751</v>
      </c>
      <c r="AK34" s="137">
        <f>IFERROR(VLOOKUP($AE34,'Kill 5'!$A$1:$E$161,5,0),0)</f>
        <v>290.9797441</v>
      </c>
      <c r="AL34" s="137">
        <f>IFERROR(VLOOKUP($AE34,'Kill 6'!$A$1:$E$161,5,0),0)</f>
        <v>144.3282849</v>
      </c>
      <c r="AM34" s="137">
        <f>IFERROR(VLOOKUP($AE34,'Kill 7'!$A$1:$E$161,5,0),0)</f>
        <v>200.4093467</v>
      </c>
      <c r="AN34" s="137">
        <f>IFERROR(VLOOKUP($AE34,'Kill 8'!$A$1:$E$161,5,0),0)</f>
        <v>0</v>
      </c>
      <c r="AO34" s="137">
        <f>IFERROR(VLOOKUP($AE34,'Kill 9'!$A$1:$E$161,5,0),0)</f>
        <v>296.116277</v>
      </c>
      <c r="AP34" s="137">
        <f>IFERROR(VLOOKUP($AE34,'Kill 10'!$A$1:$E$161,5,0),0)</f>
        <v>116.0843694</v>
      </c>
      <c r="AQ34" s="137">
        <f>IFERROR(VLOOKUP($AE34,'Kill 11'!$A$1:$E$161,5,0),0)</f>
        <v>60.09375596</v>
      </c>
      <c r="AR34" s="58">
        <f>IFERROR(VLOOKUP($AE34,'Kill 12'!$A$1:$E$161,5,0),0)</f>
        <v>691.7575339</v>
      </c>
      <c r="AS34" s="58">
        <f>IFERROR(VLOOKUP($AE34,'Kill 13'!$A$1:$E$161,5,0),0)</f>
        <v>0</v>
      </c>
    </row>
    <row r="35" ht="15.75" customHeight="1">
      <c r="A35" s="41">
        <f t="shared" si="1"/>
        <v>34</v>
      </c>
      <c r="B35" s="92" t="s">
        <v>92</v>
      </c>
      <c r="C35" s="51">
        <v>1590.3100339498174</v>
      </c>
      <c r="D35" s="135"/>
      <c r="E35" s="136">
        <f>IFERROR(VLOOKUP($B35,'Kill 1'!$A$1:$E$161,4,0),0)</f>
        <v>0</v>
      </c>
      <c r="F35" s="137">
        <f>IFERROR(VLOOKUP(E35,'Kill 1'!$D$1:$E$161,2,0),0)</f>
        <v>0</v>
      </c>
      <c r="G35" s="136">
        <f>IFERROR(VLOOKUP($B35,'Kill 2'!$A$1:$E$161,4,0),0)</f>
        <v>15</v>
      </c>
      <c r="H35" s="137">
        <f>IFERROR(VLOOKUP(G35,'Kill 2'!$D$1:$E$161,2,0),0)</f>
        <v>308.9432814</v>
      </c>
      <c r="I35" s="136">
        <f>IFERROR(VLOOKUP($B35,'Kill 3'!$A$1:$E$161,4,0),0)</f>
        <v>28</v>
      </c>
      <c r="J35" s="137">
        <f>IFERROR(VLOOKUP(I35,'Kill 3'!$D$1:$E$161,2,0),0)</f>
        <v>206.0714761</v>
      </c>
      <c r="K35" s="136">
        <f>IFERROR(VLOOKUP($B35,'Kill 4'!$A$1:$E$161,4,0),0)</f>
        <v>15</v>
      </c>
      <c r="L35" s="137">
        <f>IFERROR(VLOOKUP(K35,'Kill 4'!$D$1:$E$161,2,0),0)</f>
        <v>283.5870262</v>
      </c>
      <c r="M35" s="136">
        <f>IFERROR(VLOOKUP($B35,'Kill 5'!$A$1:$E$161,4,0),0)</f>
        <v>18</v>
      </c>
      <c r="N35" s="137">
        <f>IFERROR(VLOOKUP(M35,'Kill 5'!$D$1:$E$161,2,0),0)</f>
        <v>307.5326691</v>
      </c>
      <c r="O35" s="136">
        <f>IFERROR(VLOOKUP($B35,'Kill 6'!$A$1:$E$161,4,0),0)</f>
        <v>44</v>
      </c>
      <c r="P35" s="137">
        <f>IFERROR(VLOOKUP(O35,'Kill 6'!$D$1:$E$161,2,0),0)</f>
        <v>120.0349301</v>
      </c>
      <c r="Q35" s="136">
        <f>IFERROR(VLOOKUP($B35,'Kill 7'!$A$1:$E$161,4,0),0)</f>
        <v>35</v>
      </c>
      <c r="R35" s="137">
        <f>IFERROR(VLOOKUP(Q35,'Kill 7'!$D$1:$E$161,2,0),0)</f>
        <v>136.9996174</v>
      </c>
      <c r="S35" s="136">
        <f>IFERROR(VLOOKUP($B35,'Kill 8'!$A$1:$E$161,4,0),0)</f>
        <v>0</v>
      </c>
      <c r="T35" s="137">
        <f>IFERROR(VLOOKUP(S35,'Kill 8'!$D$1:$E$161,2,0),0)</f>
        <v>0</v>
      </c>
      <c r="U35" s="136">
        <f>IFERROR(VLOOKUP($B35,'Kill 9'!$A$1:$E$161,4,0),0)</f>
        <v>0</v>
      </c>
      <c r="V35" s="137">
        <f>IFERROR(VLOOKUP(U35,'Kill 9'!$D$1:$E$161,2,0),0)</f>
        <v>0</v>
      </c>
      <c r="W35" s="136">
        <f>IFERROR(VLOOKUP($B35,'Kill 10'!$A$1:$E$161,4,0),0)</f>
        <v>34</v>
      </c>
      <c r="X35" s="137">
        <f>IFERROR(VLOOKUP(W35,'Kill 10'!$D$1:$E$161,2,0),0)</f>
        <v>148.7975037</v>
      </c>
      <c r="Y35" s="136">
        <f>IFERROR(VLOOKUP($B35,'Kill 11'!$A$1:$E$161,4,0),0)</f>
        <v>0</v>
      </c>
      <c r="Z35" s="137">
        <f>IFERROR(VLOOKUP(Y35,'Kill 11'!$D$1:$E$161,2,0),0)</f>
        <v>0</v>
      </c>
      <c r="AA35" s="136">
        <f>IFERROR(VLOOKUP($B35,'Kill 12'!$A$1:$E$161,4,0),0)</f>
        <v>39</v>
      </c>
      <c r="AB35" s="58">
        <f>IFERROR(VLOOKUP(AA35,'Kill 12'!$D$1:$E$161,2,0),0)</f>
        <v>78.34352988</v>
      </c>
      <c r="AC35" s="136">
        <f>IFERROR(VLOOKUP($B35,'Kill 13'!$A$1:$E$161,4,0),0)</f>
        <v>0</v>
      </c>
      <c r="AD35" s="58">
        <f>IFERROR(VLOOKUP(AC35,'Kill 13'!$D$1:$E$161,2,0),0)</f>
        <v>0</v>
      </c>
      <c r="AE35" s="139" t="str">
        <f>IFERROR(__xludf.DUMMYFUNCTION("""COMPUTED_VALUE"""),".BARBAPAPA66")</f>
        <v>.BARBAPAPA66</v>
      </c>
      <c r="AF35" s="51">
        <f t="shared" si="2"/>
        <v>1774.223305</v>
      </c>
      <c r="AG35" s="137">
        <f>IFERROR(VLOOKUP($AE35,'Kill 1'!A$1:$E$161,5,0),0)</f>
        <v>160.1705215</v>
      </c>
      <c r="AH35" s="137">
        <f>IFERROR(VLOOKUP($AE35,'Kill 2'!$A$1:$E$161,5,0),0)</f>
        <v>0</v>
      </c>
      <c r="AI35" s="137">
        <f>IFERROR(VLOOKUP($AE35,'Kill 3'!$A$1:$E$161,5,0),0)</f>
        <v>247.427081</v>
      </c>
      <c r="AJ35" s="137">
        <f>IFERROR(VLOOKUP($AE35,'Kill 4'!$A$1:$E$161,5,0),0)</f>
        <v>0</v>
      </c>
      <c r="AK35" s="137">
        <f>IFERROR(VLOOKUP($AE35,'Kill 5'!$A$1:$E$161,5,0),0)</f>
        <v>69.84704557</v>
      </c>
      <c r="AL35" s="137">
        <f>IFERROR(VLOOKUP($AE35,'Kill 6'!$A$1:$E$161,5,0),0)</f>
        <v>134.3901795</v>
      </c>
      <c r="AM35" s="137">
        <f>IFERROR(VLOOKUP($AE35,'Kill 7'!$A$1:$E$161,5,0),0)</f>
        <v>109.6565584</v>
      </c>
      <c r="AN35" s="137">
        <f>IFERROR(VLOOKUP($AE35,'Kill 8'!$A$1:$E$161,5,0),0)</f>
        <v>324.4948577</v>
      </c>
      <c r="AO35" s="137">
        <f>IFERROR(VLOOKUP($AE35,'Kill 9'!$A$1:$E$161,5,0),0)</f>
        <v>146.9649426</v>
      </c>
      <c r="AP35" s="137">
        <f>IFERROR(VLOOKUP($AE35,'Kill 10'!$A$1:$E$161,5,0),0)</f>
        <v>0</v>
      </c>
      <c r="AQ35" s="137">
        <f>IFERROR(VLOOKUP($AE35,'Kill 11'!$A$1:$E$161,5,0),0)</f>
        <v>180.9759326</v>
      </c>
      <c r="AR35" s="58">
        <f>IFERROR(VLOOKUP($AE35,'Kill 12'!$A$1:$E$161,5,0),0)</f>
        <v>400.2961866</v>
      </c>
      <c r="AS35" s="58">
        <f>IFERROR(VLOOKUP($AE35,'Kill 13'!$A$1:$E$161,5,0),0)</f>
        <v>0</v>
      </c>
    </row>
    <row r="36" ht="15.75" customHeight="1">
      <c r="A36" s="41">
        <f t="shared" si="1"/>
        <v>35</v>
      </c>
      <c r="B36" s="92" t="s">
        <v>82</v>
      </c>
      <c r="C36" s="51">
        <v>1532.031781939769</v>
      </c>
      <c r="D36" s="110"/>
      <c r="E36" s="136">
        <f>IFERROR(VLOOKUP($B36,'Kill 1'!$A$1:$E$161,4,0),0)</f>
        <v>54</v>
      </c>
      <c r="F36" s="137">
        <f>IFERROR(VLOOKUP(E36,'Kill 1'!$D$1:$E$161,2,0),0)</f>
        <v>63.41198682</v>
      </c>
      <c r="G36" s="136">
        <f>IFERROR(VLOOKUP($B36,'Kill 2'!$A$1:$E$161,4,0),0)</f>
        <v>0</v>
      </c>
      <c r="H36" s="137">
        <f>IFERROR(VLOOKUP(G36,'Kill 2'!$D$1:$E$161,2,0),0)</f>
        <v>0</v>
      </c>
      <c r="I36" s="136">
        <f>IFERROR(VLOOKUP($B36,'Kill 3'!$A$1:$E$161,4,0),0)</f>
        <v>0</v>
      </c>
      <c r="J36" s="137">
        <f>IFERROR(VLOOKUP(I36,'Kill 3'!$D$1:$E$161,2,0),0)</f>
        <v>0</v>
      </c>
      <c r="K36" s="136">
        <f>IFERROR(VLOOKUP($B36,'Kill 4'!$A$1:$E$161,4,0),0)</f>
        <v>11</v>
      </c>
      <c r="L36" s="137">
        <f>IFERROR(VLOOKUP(K36,'Kill 4'!$D$1:$E$161,2,0),0)</f>
        <v>331.9885521</v>
      </c>
      <c r="M36" s="136">
        <f>IFERROR(VLOOKUP($B36,'Kill 5'!$A$1:$E$161,4,0),0)</f>
        <v>0</v>
      </c>
      <c r="N36" s="137">
        <f>IFERROR(VLOOKUP(M36,'Kill 5'!$D$1:$E$161,2,0),0)</f>
        <v>0</v>
      </c>
      <c r="O36" s="136">
        <f>IFERROR(VLOOKUP($B36,'Kill 6'!$A$1:$E$161,4,0),0)</f>
        <v>17</v>
      </c>
      <c r="P36" s="137">
        <f>IFERROR(VLOOKUP(O36,'Kill 6'!$D$1:$E$161,2,0),0)</f>
        <v>289.2758534</v>
      </c>
      <c r="Q36" s="136">
        <f>IFERROR(VLOOKUP($B36,'Kill 7'!$A$1:$E$161,4,0),0)</f>
        <v>0</v>
      </c>
      <c r="R36" s="137">
        <f>IFERROR(VLOOKUP(Q36,'Kill 7'!$D$1:$E$161,2,0),0)</f>
        <v>0</v>
      </c>
      <c r="S36" s="136">
        <f>IFERROR(VLOOKUP($B36,'Kill 8'!$A$1:$E$161,4,0),0)</f>
        <v>0</v>
      </c>
      <c r="T36" s="137">
        <f>IFERROR(VLOOKUP(S36,'Kill 8'!$D$1:$E$161,2,0),0)</f>
        <v>0</v>
      </c>
      <c r="U36" s="136">
        <f>IFERROR(VLOOKUP($B36,'Kill 9'!$A$1:$E$161,4,0),0)</f>
        <v>5</v>
      </c>
      <c r="V36" s="137">
        <f>IFERROR(VLOOKUP(U36,'Kill 9'!$D$1:$E$161,2,0),0)</f>
        <v>416.1173819</v>
      </c>
      <c r="W36" s="136">
        <f>IFERROR(VLOOKUP($B36,'Kill 10'!$A$1:$E$161,4,0),0)</f>
        <v>53</v>
      </c>
      <c r="X36" s="137">
        <f>IFERROR(VLOOKUP(W36,'Kill 10'!$D$1:$E$161,2,0),0)</f>
        <v>54.09906774</v>
      </c>
      <c r="Y36" s="136">
        <f>IFERROR(VLOOKUP($B36,'Kill 11'!$A$1:$E$161,4,0),0)</f>
        <v>0</v>
      </c>
      <c r="Z36" s="137">
        <f>IFERROR(VLOOKUP(Y36,'Kill 11'!$D$1:$E$161,2,0),0)</f>
        <v>0</v>
      </c>
      <c r="AA36" s="136">
        <f>IFERROR(VLOOKUP($B36,'Kill 12'!$A$1:$E$161,4,0),0)</f>
        <v>7</v>
      </c>
      <c r="AB36" s="58">
        <f>IFERROR(VLOOKUP(AA36,'Kill 12'!$D$1:$E$161,2,0),0)</f>
        <v>377.13894</v>
      </c>
      <c r="AC36" s="136">
        <f>IFERROR(VLOOKUP($B36,'Kill 13'!$A$1:$E$161,4,0),0)</f>
        <v>0</v>
      </c>
      <c r="AD36" s="58">
        <f>IFERROR(VLOOKUP(AC36,'Kill 13'!$D$1:$E$161,2,0),0)</f>
        <v>0</v>
      </c>
      <c r="AE36" s="138" t="str">
        <f>IFERROR(__xludf.DUMMYFUNCTION("""COMPUTED_VALUE"""),"REDSQUIRREL")</f>
        <v>REDSQUIRREL</v>
      </c>
      <c r="AF36" s="51">
        <f t="shared" si="2"/>
        <v>825.6999564</v>
      </c>
      <c r="AG36" s="137">
        <f>IFERROR(VLOOKUP($AE36,'Kill 1'!A$1:$E$161,5,0),0)</f>
        <v>154.596925</v>
      </c>
      <c r="AH36" s="137">
        <f>IFERROR(VLOOKUP($AE36,'Kill 2'!$A$1:$E$161,5,0),0)</f>
        <v>0</v>
      </c>
      <c r="AI36" s="137">
        <f>IFERROR(VLOOKUP($AE36,'Kill 3'!$A$1:$E$161,5,0),0)</f>
        <v>0</v>
      </c>
      <c r="AJ36" s="137">
        <f>IFERROR(VLOOKUP($AE36,'Kill 4'!$A$1:$E$161,5,0),0)</f>
        <v>0</v>
      </c>
      <c r="AK36" s="137">
        <f>IFERROR(VLOOKUP($AE36,'Kill 5'!$A$1:$E$161,5,0),0)</f>
        <v>450.6318178</v>
      </c>
      <c r="AL36" s="137">
        <f>IFERROR(VLOOKUP($AE36,'Kill 6'!$A$1:$E$161,5,0),0)</f>
        <v>0</v>
      </c>
      <c r="AM36" s="137">
        <f>IFERROR(VLOOKUP($AE36,'Kill 7'!$A$1:$E$161,5,0),0)</f>
        <v>0</v>
      </c>
      <c r="AN36" s="137">
        <f>IFERROR(VLOOKUP($AE36,'Kill 8'!$A$1:$E$161,5,0),0)</f>
        <v>0</v>
      </c>
      <c r="AO36" s="137">
        <f>IFERROR(VLOOKUP($AE36,'Kill 9'!$A$1:$E$161,5,0),0)</f>
        <v>0</v>
      </c>
      <c r="AP36" s="137">
        <f>IFERROR(VLOOKUP($AE36,'Kill 10'!$A$1:$E$161,5,0),0)</f>
        <v>220.4712137</v>
      </c>
      <c r="AQ36" s="137">
        <f>IFERROR(VLOOKUP($AE36,'Kill 11'!$A$1:$E$161,5,0),0)</f>
        <v>0</v>
      </c>
      <c r="AR36" s="58">
        <f>IFERROR(VLOOKUP($AE36,'Kill 12'!$A$1:$E$161,5,0),0)</f>
        <v>0</v>
      </c>
      <c r="AS36" s="58">
        <f>IFERROR(VLOOKUP($AE36,'Kill 13'!$A$1:$E$161,5,0),0)</f>
        <v>0</v>
      </c>
    </row>
    <row r="37" ht="15.75" customHeight="1">
      <c r="A37" s="41">
        <f t="shared" si="1"/>
        <v>36</v>
      </c>
      <c r="B37" s="92" t="s">
        <v>86</v>
      </c>
      <c r="C37" s="51">
        <v>1509.2686959128052</v>
      </c>
      <c r="D37" s="135"/>
      <c r="E37" s="136">
        <f>IFERROR(VLOOKUP($B37,'Kill 1'!$A$1:$E$161,4,0),0)</f>
        <v>48</v>
      </c>
      <c r="F37" s="137">
        <f>IFERROR(VLOOKUP(E37,'Kill 1'!$D$1:$E$161,2,0),0)</f>
        <v>89.79707479</v>
      </c>
      <c r="G37" s="136">
        <f>IFERROR(VLOOKUP($B37,'Kill 2'!$A$1:$E$161,4,0),0)</f>
        <v>56</v>
      </c>
      <c r="H37" s="137">
        <f>IFERROR(VLOOKUP(G37,'Kill 2'!$D$1:$E$161,2,0),0)</f>
        <v>67.80708217</v>
      </c>
      <c r="I37" s="136">
        <f>IFERROR(VLOOKUP($B37,'Kill 3'!$A$1:$E$161,4,0),0)</f>
        <v>63</v>
      </c>
      <c r="J37" s="137">
        <f>IFERROR(VLOOKUP(I37,'Kill 3'!$D$1:$E$161,2,0),0)</f>
        <v>40.23528723</v>
      </c>
      <c r="K37" s="136">
        <f>IFERROR(VLOOKUP($B37,'Kill 4'!$A$1:$E$161,4,0),0)</f>
        <v>18</v>
      </c>
      <c r="L37" s="137">
        <f>IFERROR(VLOOKUP(K37,'Kill 4'!$D$1:$E$161,2,0),0)</f>
        <v>254.0167314</v>
      </c>
      <c r="M37" s="136">
        <f>IFERROR(VLOOKUP($B37,'Kill 5'!$A$1:$E$161,4,0),0)</f>
        <v>23</v>
      </c>
      <c r="N37" s="137">
        <f>IFERROR(VLOOKUP(M37,'Kill 5'!$D$1:$E$161,2,0),0)</f>
        <v>268.5917949</v>
      </c>
      <c r="O37" s="136">
        <f>IFERROR(VLOOKUP($B37,'Kill 6'!$A$1:$E$161,4,0),0)</f>
        <v>63</v>
      </c>
      <c r="P37" s="137">
        <f>IFERROR(VLOOKUP(O37,'Kill 6'!$D$1:$E$161,2,0),0)</f>
        <v>40.23528723</v>
      </c>
      <c r="Q37" s="136">
        <f>IFERROR(VLOOKUP($B37,'Kill 7'!$A$1:$E$161,4,0),0)</f>
        <v>14</v>
      </c>
      <c r="R37" s="137">
        <f>IFERROR(VLOOKUP(Q37,'Kill 7'!$D$1:$E$161,2,0),0)</f>
        <v>297.0136186</v>
      </c>
      <c r="S37" s="136">
        <f>IFERROR(VLOOKUP($B37,'Kill 8'!$A$1:$E$161,4,0),0)</f>
        <v>37</v>
      </c>
      <c r="T37" s="137">
        <f>IFERROR(VLOOKUP(S37,'Kill 8'!$D$1:$E$161,2,0),0)</f>
        <v>112.4701606</v>
      </c>
      <c r="U37" s="136">
        <f>IFERROR(VLOOKUP($B37,'Kill 9'!$A$1:$E$161,4,0),0)</f>
        <v>0</v>
      </c>
      <c r="V37" s="137">
        <f>IFERROR(VLOOKUP(U37,'Kill 9'!$D$1:$E$161,2,0),0)</f>
        <v>0</v>
      </c>
      <c r="W37" s="136">
        <f>IFERROR(VLOOKUP($B37,'Kill 10'!$A$1:$E$161,4,0),0)</f>
        <v>0</v>
      </c>
      <c r="X37" s="137">
        <f>IFERROR(VLOOKUP(W37,'Kill 10'!$D$1:$E$161,2,0),0)</f>
        <v>0</v>
      </c>
      <c r="Y37" s="136">
        <f>IFERROR(VLOOKUP($B37,'Kill 11'!$A$1:$E$161,4,0),0)</f>
        <v>0</v>
      </c>
      <c r="Z37" s="137">
        <f>IFERROR(VLOOKUP(Y37,'Kill 11'!$D$1:$E$161,2,0),0)</f>
        <v>0</v>
      </c>
      <c r="AA37" s="136">
        <f>IFERROR(VLOOKUP($B37,'Kill 12'!$A$1:$E$161,4,0),0)</f>
        <v>9</v>
      </c>
      <c r="AB37" s="58">
        <f>IFERROR(VLOOKUP(AA37,'Kill 12'!$D$1:$E$161,2,0),0)</f>
        <v>339.101659</v>
      </c>
      <c r="AC37" s="136">
        <f>IFERROR(VLOOKUP($B37,'Kill 13'!$A$1:$E$161,4,0),0)</f>
        <v>0</v>
      </c>
      <c r="AD37" s="58">
        <f>IFERROR(VLOOKUP(AC37,'Kill 13'!$D$1:$E$161,2,0),0)</f>
        <v>0</v>
      </c>
      <c r="AE37" s="139" t="str">
        <f>IFERROR(__xludf.DUMMYFUNCTION("""COMPUTED_VALUE"""),"Gus enScene")</f>
        <v>Gus enScene</v>
      </c>
      <c r="AF37" s="51">
        <f t="shared" si="2"/>
        <v>952.6056394</v>
      </c>
      <c r="AG37" s="137">
        <f>IFERROR(VLOOKUP($AE37,'Kill 1'!A$1:$E$161,5,0),0)</f>
        <v>149.125911</v>
      </c>
      <c r="AH37" s="137">
        <f>IFERROR(VLOOKUP($AE37,'Kill 2'!$A$1:$E$161,5,0),0)</f>
        <v>0</v>
      </c>
      <c r="AI37" s="137">
        <f>IFERROR(VLOOKUP($AE37,'Kill 3'!$A$1:$E$161,5,0),0)</f>
        <v>0</v>
      </c>
      <c r="AJ37" s="137">
        <f>IFERROR(VLOOKUP($AE37,'Kill 4'!$A$1:$E$161,5,0),0)</f>
        <v>0</v>
      </c>
      <c r="AK37" s="137">
        <f>IFERROR(VLOOKUP($AE37,'Kill 5'!$A$1:$E$161,5,0),0)</f>
        <v>33.60325501</v>
      </c>
      <c r="AL37" s="137">
        <f>IFERROR(VLOOKUP($AE37,'Kill 6'!$A$1:$E$161,5,0),0)</f>
        <v>212.4743332</v>
      </c>
      <c r="AM37" s="137">
        <f>IFERROR(VLOOKUP($AE37,'Kill 7'!$A$1:$E$161,5,0),0)</f>
        <v>65.14492772</v>
      </c>
      <c r="AN37" s="137">
        <f>IFERROR(VLOOKUP($AE37,'Kill 8'!$A$1:$E$161,5,0),0)</f>
        <v>0</v>
      </c>
      <c r="AO37" s="137">
        <f>IFERROR(VLOOKUP($AE37,'Kill 9'!$A$1:$E$161,5,0),0)</f>
        <v>0</v>
      </c>
      <c r="AP37" s="137">
        <f>IFERROR(VLOOKUP($AE37,'Kill 10'!$A$1:$E$161,5,0),0)</f>
        <v>492.2572124</v>
      </c>
      <c r="AQ37" s="137">
        <f>IFERROR(VLOOKUP($AE37,'Kill 11'!$A$1:$E$161,5,0),0)</f>
        <v>0</v>
      </c>
      <c r="AR37" s="58">
        <f>IFERROR(VLOOKUP($AE37,'Kill 12'!$A$1:$E$161,5,0),0)</f>
        <v>0</v>
      </c>
      <c r="AS37" s="58">
        <f>IFERROR(VLOOKUP($AE37,'Kill 13'!$A$1:$E$161,5,0),0)</f>
        <v>0</v>
      </c>
    </row>
    <row r="38" ht="15.75" customHeight="1">
      <c r="A38" s="41">
        <f t="shared" si="1"/>
        <v>37</v>
      </c>
      <c r="B38" s="98" t="s">
        <v>120</v>
      </c>
      <c r="C38" s="51">
        <v>1492.919069570293</v>
      </c>
      <c r="D38" s="51"/>
      <c r="E38" s="136">
        <f>IFERROR(VLOOKUP($B38,'Kill 1'!$A$1:$E$161,4,0),0)</f>
        <v>0</v>
      </c>
      <c r="F38" s="137">
        <f>IFERROR(VLOOKUP(E38,'Kill 1'!$D$1:$E$161,2,0),0)</f>
        <v>0</v>
      </c>
      <c r="G38" s="136">
        <f>IFERROR(VLOOKUP($B38,'Kill 2'!$A$1:$E$161,4,0),0)</f>
        <v>57</v>
      </c>
      <c r="H38" s="137">
        <f>IFERROR(VLOOKUP(G38,'Kill 2'!$D$1:$E$161,2,0),0)</f>
        <v>63.75727774</v>
      </c>
      <c r="I38" s="136">
        <f>IFERROR(VLOOKUP($B38,'Kill 3'!$A$1:$E$161,4,0),0)</f>
        <v>44</v>
      </c>
      <c r="J38" s="137">
        <f>IFERROR(VLOOKUP(I38,'Kill 3'!$D$1:$E$161,2,0),0)</f>
        <v>120.0349301</v>
      </c>
      <c r="K38" s="136">
        <f>IFERROR(VLOOKUP($B38,'Kill 4'!$A$1:$E$161,4,0),0)</f>
        <v>28</v>
      </c>
      <c r="L38" s="137">
        <f>IFERROR(VLOOKUP(K38,'Kill 4'!$D$1:$E$161,2,0),0)</f>
        <v>176.9075925</v>
      </c>
      <c r="M38" s="136">
        <f>IFERROR(VLOOKUP($B38,'Kill 5'!$A$1:$E$161,4,0),0)</f>
        <v>45</v>
      </c>
      <c r="N38" s="137">
        <f>IFERROR(VLOOKUP(M38,'Kill 5'!$D$1:$E$161,2,0),0)</f>
        <v>150.2369198</v>
      </c>
      <c r="O38" s="136">
        <f>IFERROR(VLOOKUP($B38,'Kill 6'!$A$1:$E$161,4,0),0)</f>
        <v>18</v>
      </c>
      <c r="P38" s="137">
        <f>IFERROR(VLOOKUP(O38,'Kill 6'!$D$1:$E$161,2,0),0)</f>
        <v>280.1685993</v>
      </c>
      <c r="Q38" s="136">
        <f>IFERROR(VLOOKUP($B38,'Kill 7'!$A$1:$E$161,4,0),0)</f>
        <v>0</v>
      </c>
      <c r="R38" s="137">
        <f>IFERROR(VLOOKUP(Q38,'Kill 7'!$D$1:$E$161,2,0),0)</f>
        <v>0</v>
      </c>
      <c r="S38" s="136">
        <f>IFERROR(VLOOKUP($B38,'Kill 8'!$A$1:$E$161,4,0),0)</f>
        <v>31</v>
      </c>
      <c r="T38" s="137">
        <f>IFERROR(VLOOKUP(S38,'Kill 8'!$D$1:$E$161,2,0),0)</f>
        <v>148.2236435</v>
      </c>
      <c r="U38" s="136">
        <f>IFERROR(VLOOKUP($B38,'Kill 9'!$A$1:$E$161,4,0),0)</f>
        <v>0</v>
      </c>
      <c r="V38" s="137">
        <f>IFERROR(VLOOKUP(U38,'Kill 9'!$D$1:$E$161,2,0),0)</f>
        <v>0</v>
      </c>
      <c r="W38" s="136">
        <f>IFERROR(VLOOKUP($B38,'Kill 10'!$A$1:$E$161,4,0),0)</f>
        <v>7</v>
      </c>
      <c r="X38" s="137">
        <f>IFERROR(VLOOKUP(W38,'Kill 10'!$D$1:$E$161,2,0),0)</f>
        <v>407.2798255</v>
      </c>
      <c r="Y38" s="136">
        <f>IFERROR(VLOOKUP($B38,'Kill 11'!$A$1:$E$161,4,0),0)</f>
        <v>24</v>
      </c>
      <c r="Z38" s="137">
        <f>IFERROR(VLOOKUP(Y38,'Kill 11'!$D$1:$E$161,2,0),0)</f>
        <v>146.3102811</v>
      </c>
      <c r="AA38" s="136">
        <f>IFERROR(VLOOKUP($B38,'Kill 12'!$A$1:$E$161,4,0),0)</f>
        <v>0</v>
      </c>
      <c r="AB38" s="58">
        <f>IFERROR(VLOOKUP(AA38,'Kill 12'!$D$1:$E$161,2,0),0)</f>
        <v>0</v>
      </c>
      <c r="AC38" s="136">
        <f>IFERROR(VLOOKUP($B38,'Kill 13'!$A$1:$E$161,4,0),0)</f>
        <v>0</v>
      </c>
      <c r="AD38" s="58">
        <f>IFERROR(VLOOKUP(AC38,'Kill 13'!$D$1:$E$161,2,0),0)</f>
        <v>0</v>
      </c>
      <c r="AE38" s="141" t="str">
        <f>IFERROR(__xludf.DUMMYFUNCTION("""COMPUTED_VALUE"""),"elvasco")</f>
        <v>elvasco</v>
      </c>
      <c r="AF38" s="51">
        <f t="shared" si="2"/>
        <v>1447.615808</v>
      </c>
      <c r="AG38" s="137">
        <f>IFERROR(VLOOKUP($AE38,'Kill 1'!A$1:$E$161,5,0),0)</f>
        <v>143.7518117</v>
      </c>
      <c r="AH38" s="137">
        <f>IFERROR(VLOOKUP($AE38,'Kill 2'!$A$1:$E$161,5,0),0)</f>
        <v>10.65016229</v>
      </c>
      <c r="AI38" s="137">
        <f>IFERROR(VLOOKUP($AE38,'Kill 3'!$A$1:$E$161,5,0),0)</f>
        <v>0</v>
      </c>
      <c r="AJ38" s="137">
        <f>IFERROR(VLOOKUP($AE38,'Kill 4'!$A$1:$E$161,5,0),0)</f>
        <v>0</v>
      </c>
      <c r="AK38" s="137">
        <f>IFERROR(VLOOKUP($AE38,'Kill 5'!$A$1:$E$161,5,0),0)</f>
        <v>113.498944</v>
      </c>
      <c r="AL38" s="137">
        <f>IFERROR(VLOOKUP($AE38,'Kill 6'!$A$1:$E$161,5,0),0)</f>
        <v>225.8190812</v>
      </c>
      <c r="AM38" s="137">
        <f>IFERROR(VLOOKUP($AE38,'Kill 7'!$A$1:$E$161,5,0),0)</f>
        <v>0</v>
      </c>
      <c r="AN38" s="137">
        <f>IFERROR(VLOOKUP($AE38,'Kill 8'!$A$1:$E$161,5,0),0)</f>
        <v>0</v>
      </c>
      <c r="AO38" s="137">
        <f>IFERROR(VLOOKUP($AE38,'Kill 9'!$A$1:$E$161,5,0),0)</f>
        <v>245.9184282</v>
      </c>
      <c r="AP38" s="137">
        <f>IFERROR(VLOOKUP($AE38,'Kill 10'!$A$1:$E$161,5,0),0)</f>
        <v>369.5129171</v>
      </c>
      <c r="AQ38" s="137">
        <f>IFERROR(VLOOKUP($AE38,'Kill 11'!$A$1:$E$161,5,0),0)</f>
        <v>100.6339786</v>
      </c>
      <c r="AR38" s="58">
        <f>IFERROR(VLOOKUP($AE38,'Kill 12'!$A$1:$E$161,5,0),0)</f>
        <v>237.8304852</v>
      </c>
      <c r="AS38" s="58">
        <f>IFERROR(VLOOKUP($AE38,'Kill 13'!$A$1:$E$161,5,0),0)</f>
        <v>0</v>
      </c>
    </row>
    <row r="39" ht="15.75" customHeight="1">
      <c r="A39" s="41">
        <f t="shared" si="1"/>
        <v>38</v>
      </c>
      <c r="B39" s="92" t="s">
        <v>84</v>
      </c>
      <c r="C39" s="51">
        <v>1447.615808267431</v>
      </c>
      <c r="D39" s="110"/>
      <c r="E39" s="136">
        <f>IFERROR(VLOOKUP($B39,'Kill 1'!$A$1:$E$161,4,0),0)</f>
        <v>37</v>
      </c>
      <c r="F39" s="137">
        <f>IFERROR(VLOOKUP(E39,'Kill 1'!$D$1:$E$161,2,0),0)</f>
        <v>143.7518117</v>
      </c>
      <c r="G39" s="136">
        <f>IFERROR(VLOOKUP($B39,'Kill 2'!$A$1:$E$161,4,0),0)</f>
        <v>71</v>
      </c>
      <c r="H39" s="137">
        <f>IFERROR(VLOOKUP(G39,'Kill 2'!$D$1:$E$161,2,0),0)</f>
        <v>10.65016229</v>
      </c>
      <c r="I39" s="136">
        <f>IFERROR(VLOOKUP($B39,'Kill 3'!$A$1:$E$161,4,0),0)</f>
        <v>0</v>
      </c>
      <c r="J39" s="137">
        <f>IFERROR(VLOOKUP(I39,'Kill 3'!$D$1:$E$161,2,0),0)</f>
        <v>0</v>
      </c>
      <c r="K39" s="136">
        <f>IFERROR(VLOOKUP($B39,'Kill 4'!$A$1:$E$161,4,0),0)</f>
        <v>0</v>
      </c>
      <c r="L39" s="137">
        <f>IFERROR(VLOOKUP(K39,'Kill 4'!$D$1:$E$161,2,0),0)</f>
        <v>0</v>
      </c>
      <c r="M39" s="136">
        <f>IFERROR(VLOOKUP($B39,'Kill 5'!$A$1:$E$161,4,0),0)</f>
        <v>54</v>
      </c>
      <c r="N39" s="137">
        <f>IFERROR(VLOOKUP(M39,'Kill 5'!$D$1:$E$161,2,0),0)</f>
        <v>113.498944</v>
      </c>
      <c r="O39" s="136">
        <f>IFERROR(VLOOKUP($B39,'Kill 6'!$A$1:$E$161,4,0),0)</f>
        <v>25</v>
      </c>
      <c r="P39" s="137">
        <f>IFERROR(VLOOKUP(O39,'Kill 6'!$D$1:$E$161,2,0),0)</f>
        <v>225.8190812</v>
      </c>
      <c r="Q39" s="136">
        <f>IFERROR(VLOOKUP($B39,'Kill 7'!$A$1:$E$161,4,0),0)</f>
        <v>0</v>
      </c>
      <c r="R39" s="137">
        <f>IFERROR(VLOOKUP(Q39,'Kill 7'!$D$1:$E$161,2,0),0)</f>
        <v>0</v>
      </c>
      <c r="S39" s="136">
        <f>IFERROR(VLOOKUP($B39,'Kill 8'!$A$1:$E$161,4,0),0)</f>
        <v>0</v>
      </c>
      <c r="T39" s="137">
        <f>IFERROR(VLOOKUP(S39,'Kill 8'!$D$1:$E$161,2,0),0)</f>
        <v>0</v>
      </c>
      <c r="U39" s="136">
        <f>IFERROR(VLOOKUP($B39,'Kill 9'!$A$1:$E$161,4,0),0)</f>
        <v>15</v>
      </c>
      <c r="V39" s="137">
        <f>IFERROR(VLOOKUP(U39,'Kill 9'!$D$1:$E$161,2,0),0)</f>
        <v>245.9184282</v>
      </c>
      <c r="W39" s="136">
        <f>IFERROR(VLOOKUP($B39,'Kill 10'!$A$1:$E$161,4,0),0)</f>
        <v>9</v>
      </c>
      <c r="X39" s="137">
        <f>IFERROR(VLOOKUP(W39,'Kill 10'!$D$1:$E$161,2,0),0)</f>
        <v>369.5129171</v>
      </c>
      <c r="Y39" s="136">
        <f>IFERROR(VLOOKUP($B39,'Kill 11'!$A$1:$E$161,4,0),0)</f>
        <v>30</v>
      </c>
      <c r="Z39" s="137">
        <f>IFERROR(VLOOKUP(Y39,'Kill 11'!$D$1:$E$161,2,0),0)</f>
        <v>100.6339786</v>
      </c>
      <c r="AA39" s="136">
        <f>IFERROR(VLOOKUP($B39,'Kill 12'!$A$1:$E$161,4,0),0)</f>
        <v>17</v>
      </c>
      <c r="AB39" s="58">
        <f>IFERROR(VLOOKUP(AA39,'Kill 12'!$D$1:$E$161,2,0),0)</f>
        <v>237.8304852</v>
      </c>
      <c r="AC39" s="136">
        <f>IFERROR(VLOOKUP($B39,'Kill 13'!$A$1:$E$161,4,0),0)</f>
        <v>0</v>
      </c>
      <c r="AD39" s="58">
        <f>IFERROR(VLOOKUP(AC39,'Kill 13'!$D$1:$E$161,2,0),0)</f>
        <v>0</v>
      </c>
      <c r="AE39" s="139" t="str">
        <f>IFERROR(__xludf.DUMMYFUNCTION("""COMPUTED_VALUE"""),"Bratake")</f>
        <v>Bratake</v>
      </c>
      <c r="AF39" s="51">
        <f t="shared" si="2"/>
        <v>138.4694277</v>
      </c>
      <c r="AG39" s="137">
        <f>IFERROR(VLOOKUP($AE39,'Kill 1'!A$1:$E$161,5,0),0)</f>
        <v>138.4694277</v>
      </c>
      <c r="AH39" s="137">
        <f>IFERROR(VLOOKUP($AE39,'Kill 2'!$A$1:$E$161,5,0),0)</f>
        <v>0</v>
      </c>
      <c r="AI39" s="137">
        <f>IFERROR(VLOOKUP($AE39,'Kill 3'!$A$1:$E$161,5,0),0)</f>
        <v>0</v>
      </c>
      <c r="AJ39" s="137">
        <f>IFERROR(VLOOKUP($AE39,'Kill 4'!$A$1:$E$161,5,0),0)</f>
        <v>0</v>
      </c>
      <c r="AK39" s="137">
        <f>IFERROR(VLOOKUP($AE39,'Kill 5'!$A$1:$E$161,5,0),0)</f>
        <v>0</v>
      </c>
      <c r="AL39" s="137">
        <f>IFERROR(VLOOKUP($AE39,'Kill 6'!$A$1:$E$161,5,0),0)</f>
        <v>0</v>
      </c>
      <c r="AM39" s="137">
        <f>IFERROR(VLOOKUP($AE39,'Kill 7'!$A$1:$E$161,5,0),0)</f>
        <v>0</v>
      </c>
      <c r="AN39" s="137">
        <f>IFERROR(VLOOKUP($AE39,'Kill 8'!$A$1:$E$161,5,0),0)</f>
        <v>0</v>
      </c>
      <c r="AO39" s="137">
        <f>IFERROR(VLOOKUP($AE39,'Kill 9'!$A$1:$E$161,5,0),0)</f>
        <v>0</v>
      </c>
      <c r="AP39" s="137">
        <f>IFERROR(VLOOKUP($AE39,'Kill 10'!$A$1:$E$161,5,0),0)</f>
        <v>0</v>
      </c>
      <c r="AQ39" s="137">
        <f>IFERROR(VLOOKUP($AE39,'Kill 11'!$A$1:$E$161,5,0),0)</f>
        <v>0</v>
      </c>
      <c r="AR39" s="58">
        <f>IFERROR(VLOOKUP($AE39,'Kill 12'!$A$1:$E$161,5,0),0)</f>
        <v>0</v>
      </c>
      <c r="AS39" s="58">
        <f>IFERROR(VLOOKUP($AE39,'Kill 13'!$A$1:$E$161,5,0),0)</f>
        <v>0</v>
      </c>
    </row>
    <row r="40" ht="15.75" customHeight="1">
      <c r="A40" s="41">
        <f t="shared" si="1"/>
        <v>39</v>
      </c>
      <c r="B40" s="92" t="s">
        <v>95</v>
      </c>
      <c r="C40" s="51">
        <v>1445.005570947667</v>
      </c>
      <c r="D40" s="51"/>
      <c r="E40" s="136">
        <f>IFERROR(VLOOKUP($B40,'Kill 1'!$A$1:$E$161,4,0),0)</f>
        <v>44</v>
      </c>
      <c r="F40" s="137">
        <f>IFERROR(VLOOKUP(E40,'Kill 1'!$D$1:$E$161,2,0),0)</f>
        <v>108.4576017</v>
      </c>
      <c r="G40" s="136">
        <f>IFERROR(VLOOKUP($B40,'Kill 2'!$A$1:$E$161,4,0),0)</f>
        <v>37</v>
      </c>
      <c r="H40" s="137">
        <f>IFERROR(VLOOKUP(G40,'Kill 2'!$D$1:$E$161,2,0),0)</f>
        <v>154.596925</v>
      </c>
      <c r="I40" s="136">
        <f>IFERROR(VLOOKUP($B40,'Kill 3'!$A$1:$E$161,4,0),0)</f>
        <v>60</v>
      </c>
      <c r="J40" s="137">
        <f>IFERROR(VLOOKUP(I40,'Kill 3'!$D$1:$E$161,2,0),0)</f>
        <v>51.83699068</v>
      </c>
      <c r="K40" s="136">
        <f>IFERROR(VLOOKUP($B40,'Kill 4'!$A$1:$E$161,4,0),0)</f>
        <v>0</v>
      </c>
      <c r="L40" s="137">
        <f>IFERROR(VLOOKUP(K40,'Kill 4'!$D$1:$E$161,2,0),0)</f>
        <v>0</v>
      </c>
      <c r="M40" s="136">
        <f>IFERROR(VLOOKUP($B40,'Kill 5'!$A$1:$E$161,4,0),0)</f>
        <v>0</v>
      </c>
      <c r="N40" s="137">
        <f>IFERROR(VLOOKUP(M40,'Kill 5'!$D$1:$E$161,2,0),0)</f>
        <v>0</v>
      </c>
      <c r="O40" s="136">
        <f>IFERROR(VLOOKUP($B40,'Kill 6'!$A$1:$E$161,4,0),0)</f>
        <v>0</v>
      </c>
      <c r="P40" s="137">
        <f>IFERROR(VLOOKUP(O40,'Kill 6'!$D$1:$E$161,2,0),0)</f>
        <v>0</v>
      </c>
      <c r="Q40" s="136">
        <f>IFERROR(VLOOKUP($B40,'Kill 7'!$A$1:$E$161,4,0),0)</f>
        <v>28</v>
      </c>
      <c r="R40" s="137">
        <f>IFERROR(VLOOKUP(Q40,'Kill 7'!$D$1:$E$161,2,0),0)</f>
        <v>179.8255347</v>
      </c>
      <c r="S40" s="136">
        <f>IFERROR(VLOOKUP($B40,'Kill 8'!$A$1:$E$161,4,0),0)</f>
        <v>32</v>
      </c>
      <c r="T40" s="137">
        <f>IFERROR(VLOOKUP(S40,'Kill 8'!$D$1:$E$161,2,0),0)</f>
        <v>141.9810707</v>
      </c>
      <c r="U40" s="136">
        <f>IFERROR(VLOOKUP($B40,'Kill 9'!$A$1:$E$161,4,0),0)</f>
        <v>18</v>
      </c>
      <c r="V40" s="137">
        <f>IFERROR(VLOOKUP(U40,'Kill 9'!$D$1:$E$161,2,0),0)</f>
        <v>214.8214763</v>
      </c>
      <c r="W40" s="136">
        <f>IFERROR(VLOOKUP($B40,'Kill 10'!$A$1:$E$161,4,0),0)</f>
        <v>37</v>
      </c>
      <c r="X40" s="137">
        <f>IFERROR(VLOOKUP(W40,'Kill 10'!$D$1:$E$161,2,0),0)</f>
        <v>132.0270633</v>
      </c>
      <c r="Y40" s="136">
        <f>IFERROR(VLOOKUP($B40,'Kill 11'!$A$1:$E$161,4,0),0)</f>
        <v>0</v>
      </c>
      <c r="Z40" s="137">
        <f>IFERROR(VLOOKUP(Y40,'Kill 11'!$D$1:$E$161,2,0),0)</f>
        <v>0</v>
      </c>
      <c r="AA40" s="136">
        <f>IFERROR(VLOOKUP($B40,'Kill 12'!$A$1:$E$161,4,0),0)</f>
        <v>4</v>
      </c>
      <c r="AB40" s="58">
        <f>IFERROR(VLOOKUP(AA40,'Kill 12'!$D$1:$E$161,2,0),0)</f>
        <v>461.4589086</v>
      </c>
      <c r="AC40" s="136">
        <f>IFERROR(VLOOKUP($B40,'Kill 13'!$A$1:$E$161,4,0),0)</f>
        <v>0</v>
      </c>
      <c r="AD40" s="58">
        <f>IFERROR(VLOOKUP(AC40,'Kill 13'!$D$1:$E$161,2,0),0)</f>
        <v>0</v>
      </c>
      <c r="AE40" s="138" t="str">
        <f>IFERROR(__xludf.DUMMYFUNCTION("""COMPUTED_VALUE"""),"Kilua941")</f>
        <v>Kilua941</v>
      </c>
      <c r="AF40" s="51">
        <f t="shared" si="2"/>
        <v>841.0345796</v>
      </c>
      <c r="AG40" s="137">
        <f>IFERROR(VLOOKUP($AE40,'Kill 1'!A$1:$E$161,5,0),0)</f>
        <v>133.2739777</v>
      </c>
      <c r="AH40" s="137">
        <f>IFERROR(VLOOKUP($AE40,'Kill 2'!$A$1:$E$161,5,0),0)</f>
        <v>0</v>
      </c>
      <c r="AI40" s="137">
        <f>IFERROR(VLOOKUP($AE40,'Kill 3'!$A$1:$E$161,5,0),0)</f>
        <v>0</v>
      </c>
      <c r="AJ40" s="137">
        <f>IFERROR(VLOOKUP($AE40,'Kill 4'!$A$1:$E$161,5,0),0)</f>
        <v>0</v>
      </c>
      <c r="AK40" s="137">
        <f>IFERROR(VLOOKUP($AE40,'Kill 5'!$A$1:$E$161,5,0),0)</f>
        <v>83.84685347</v>
      </c>
      <c r="AL40" s="137">
        <f>IFERROR(VLOOKUP($AE40,'Kill 6'!$A$1:$E$161,5,0),0)</f>
        <v>623.9137483</v>
      </c>
      <c r="AM40" s="137">
        <f>IFERROR(VLOOKUP($AE40,'Kill 7'!$A$1:$E$161,5,0),0)</f>
        <v>0</v>
      </c>
      <c r="AN40" s="137">
        <f>IFERROR(VLOOKUP($AE40,'Kill 8'!$A$1:$E$161,5,0),0)</f>
        <v>0</v>
      </c>
      <c r="AO40" s="137">
        <f>IFERROR(VLOOKUP($AE40,'Kill 9'!$A$1:$E$161,5,0),0)</f>
        <v>0</v>
      </c>
      <c r="AP40" s="137">
        <f>IFERROR(VLOOKUP($AE40,'Kill 10'!$A$1:$E$161,5,0),0)</f>
        <v>0</v>
      </c>
      <c r="AQ40" s="137">
        <f>IFERROR(VLOOKUP($AE40,'Kill 11'!$A$1:$E$161,5,0),0)</f>
        <v>0</v>
      </c>
      <c r="AR40" s="58">
        <f>IFERROR(VLOOKUP($AE40,'Kill 12'!$A$1:$E$161,5,0),0)</f>
        <v>0</v>
      </c>
      <c r="AS40" s="58">
        <f>IFERROR(VLOOKUP($AE40,'Kill 13'!$A$1:$E$161,5,0),0)</f>
        <v>0</v>
      </c>
    </row>
    <row r="41" ht="15.75" customHeight="1">
      <c r="A41" s="41">
        <f t="shared" si="1"/>
        <v>40</v>
      </c>
      <c r="B41" s="92" t="s">
        <v>102</v>
      </c>
      <c r="C41" s="51">
        <v>1432.8323976795052</v>
      </c>
      <c r="D41" s="135"/>
      <c r="E41" s="136">
        <f>IFERROR(VLOOKUP($B41,'Kill 1'!$A$1:$E$161,4,0),0)</f>
        <v>25</v>
      </c>
      <c r="F41" s="137">
        <f>IFERROR(VLOOKUP(E41,'Kill 1'!$D$1:$E$161,2,0),0)</f>
        <v>216.210773</v>
      </c>
      <c r="G41" s="136">
        <f>IFERROR(VLOOKUP($B41,'Kill 2'!$A$1:$E$161,4,0),0)</f>
        <v>66</v>
      </c>
      <c r="H41" s="137">
        <f>IFERROR(VLOOKUP(G41,'Kill 2'!$D$1:$E$161,2,0),0)</f>
        <v>28.92368088</v>
      </c>
      <c r="I41" s="136">
        <f>IFERROR(VLOOKUP($B41,'Kill 3'!$A$1:$E$161,4,0),0)</f>
        <v>33</v>
      </c>
      <c r="J41" s="137">
        <f>IFERROR(VLOOKUP(I41,'Kill 3'!$D$1:$E$161,2,0),0)</f>
        <v>176.2807664</v>
      </c>
      <c r="K41" s="136">
        <f>IFERROR(VLOOKUP($B41,'Kill 4'!$A$1:$E$161,4,0),0)</f>
        <v>44</v>
      </c>
      <c r="L41" s="137">
        <f>IFERROR(VLOOKUP(K41,'Kill 4'!$D$1:$E$161,2,0),0)</f>
        <v>85.77453409</v>
      </c>
      <c r="M41" s="136">
        <f>IFERROR(VLOOKUP($B41,'Kill 5'!$A$1:$E$161,4,0),0)</f>
        <v>3</v>
      </c>
      <c r="N41" s="137">
        <f>IFERROR(VLOOKUP(M41,'Kill 5'!$D$1:$E$161,2,0),0)</f>
        <v>584.4534894</v>
      </c>
      <c r="O41" s="136">
        <f>IFERROR(VLOOKUP($B41,'Kill 6'!$A$1:$E$161,4,0),0)</f>
        <v>55</v>
      </c>
      <c r="P41" s="137">
        <f>IFERROR(VLOOKUP(O41,'Kill 6'!$D$1:$E$161,2,0),0)</f>
        <v>71.89728433</v>
      </c>
      <c r="Q41" s="136">
        <f>IFERROR(VLOOKUP($B41,'Kill 7'!$A$1:$E$161,4,0),0)</f>
        <v>53</v>
      </c>
      <c r="R41" s="137">
        <f>IFERROR(VLOOKUP(Q41,'Kill 7'!$D$1:$E$161,2,0),0)</f>
        <v>46.84487509</v>
      </c>
      <c r="S41" s="136">
        <f>IFERROR(VLOOKUP($B41,'Kill 8'!$A$1:$E$161,4,0),0)</f>
        <v>44</v>
      </c>
      <c r="T41" s="137">
        <f>IFERROR(VLOOKUP(S41,'Kill 8'!$D$1:$E$161,2,0),0)</f>
        <v>74.92326999</v>
      </c>
      <c r="U41" s="136">
        <f>IFERROR(VLOOKUP($B41,'Kill 9'!$A$1:$E$161,4,0),0)</f>
        <v>0</v>
      </c>
      <c r="V41" s="137">
        <f>IFERROR(VLOOKUP(U41,'Kill 9'!$D$1:$E$161,2,0),0)</f>
        <v>0</v>
      </c>
      <c r="W41" s="136">
        <f>IFERROR(VLOOKUP($B41,'Kill 10'!$A$1:$E$161,4,0),0)</f>
        <v>0</v>
      </c>
      <c r="X41" s="137">
        <f>IFERROR(VLOOKUP(W41,'Kill 10'!$D$1:$E$161,2,0),0)</f>
        <v>0</v>
      </c>
      <c r="Y41" s="136">
        <f>IFERROR(VLOOKUP($B41,'Kill 11'!$A$1:$E$161,4,0),0)</f>
        <v>0</v>
      </c>
      <c r="Z41" s="137">
        <f>IFERROR(VLOOKUP(Y41,'Kill 11'!$D$1:$E$161,2,0),0)</f>
        <v>0</v>
      </c>
      <c r="AA41" s="136">
        <f>IFERROR(VLOOKUP($B41,'Kill 12'!$A$1:$E$161,4,0),0)</f>
        <v>28</v>
      </c>
      <c r="AB41" s="58">
        <f>IFERROR(VLOOKUP(AA41,'Kill 12'!$D$1:$E$161,2,0),0)</f>
        <v>147.5237244</v>
      </c>
      <c r="AC41" s="136">
        <f>IFERROR(VLOOKUP($B41,'Kill 13'!$A$1:$E$161,4,0),0)</f>
        <v>0</v>
      </c>
      <c r="AD41" s="58">
        <f>IFERROR(VLOOKUP(AC41,'Kill 13'!$D$1:$E$161,2,0),0)</f>
        <v>0</v>
      </c>
      <c r="AE41" s="139" t="str">
        <f>IFERROR(__xludf.DUMMYFUNCTION("""COMPUTED_VALUE"""),"- O B L -")</f>
        <v>- O B L -</v>
      </c>
      <c r="AF41" s="51">
        <f t="shared" si="2"/>
        <v>1267.140255</v>
      </c>
      <c r="AG41" s="137">
        <f>IFERROR(VLOOKUP($AE41,'Kill 1'!A$1:$E$161,5,0),0)</f>
        <v>128.1610553</v>
      </c>
      <c r="AH41" s="137">
        <f>IFERROR(VLOOKUP($AE41,'Kill 2'!$A$1:$E$161,5,0),0)</f>
        <v>0</v>
      </c>
      <c r="AI41" s="137">
        <f>IFERROR(VLOOKUP($AE41,'Kill 3'!$A$1:$E$161,5,0),0)</f>
        <v>0</v>
      </c>
      <c r="AJ41" s="137">
        <f>IFERROR(VLOOKUP($AE41,'Kill 4'!$A$1:$E$161,5,0),0)</f>
        <v>0</v>
      </c>
      <c r="AK41" s="137">
        <f>IFERROR(VLOOKUP($AE41,'Kill 5'!$A$1:$E$161,5,0),0)</f>
        <v>242.15879</v>
      </c>
      <c r="AL41" s="137">
        <f>IFERROR(VLOOKUP($AE41,'Kill 6'!$A$1:$E$161,5,0),0)</f>
        <v>0</v>
      </c>
      <c r="AM41" s="137">
        <f>IFERROR(VLOOKUP($AE41,'Kill 7'!$A$1:$E$161,5,0),0)</f>
        <v>173.3033319</v>
      </c>
      <c r="AN41" s="137">
        <f>IFERROR(VLOOKUP($AE41,'Kill 8'!$A$1:$E$161,5,0),0)</f>
        <v>711.5606478</v>
      </c>
      <c r="AO41" s="137">
        <f>IFERROR(VLOOKUP($AE41,'Kill 9'!$A$1:$E$161,5,0),0)</f>
        <v>0</v>
      </c>
      <c r="AP41" s="137">
        <f>IFERROR(VLOOKUP($AE41,'Kill 10'!$A$1:$E$161,5,0),0)</f>
        <v>11.95642967</v>
      </c>
      <c r="AQ41" s="137">
        <f>IFERROR(VLOOKUP($AE41,'Kill 11'!$A$1:$E$161,5,0),0)</f>
        <v>0</v>
      </c>
      <c r="AR41" s="58">
        <f>IFERROR(VLOOKUP($AE41,'Kill 12'!$A$1:$E$161,5,0),0)</f>
        <v>0</v>
      </c>
      <c r="AS41" s="58">
        <f>IFERROR(VLOOKUP($AE41,'Kill 13'!$A$1:$E$161,5,0),0)</f>
        <v>0</v>
      </c>
    </row>
    <row r="42" ht="15.75" customHeight="1">
      <c r="A42" s="41">
        <f t="shared" si="1"/>
        <v>41</v>
      </c>
      <c r="B42" s="95" t="s">
        <v>75</v>
      </c>
      <c r="C42" s="51">
        <v>1422.232630255573</v>
      </c>
      <c r="D42" s="51"/>
      <c r="E42" s="136">
        <f>IFERROR(VLOOKUP($B42,'Kill 1'!$A$1:$E$161,4,0),0)</f>
        <v>41</v>
      </c>
      <c r="F42" s="137">
        <f>IFERROR(VLOOKUP(E42,'Kill 1'!$D$1:$E$161,2,0),0)</f>
        <v>123.12659</v>
      </c>
      <c r="G42" s="136">
        <f>IFERROR(VLOOKUP($B42,'Kill 2'!$A$1:$E$161,4,0),0)</f>
        <v>73</v>
      </c>
      <c r="H42" s="137">
        <f>IFERROR(VLOOKUP(G42,'Kill 2'!$D$1:$E$161,2,0),0)</f>
        <v>3.525484772</v>
      </c>
      <c r="I42" s="136">
        <f>IFERROR(VLOOKUP($B42,'Kill 3'!$A$1:$E$161,4,0),0)</f>
        <v>66</v>
      </c>
      <c r="J42" s="137">
        <f>IFERROR(VLOOKUP(I42,'Kill 3'!$D$1:$E$161,2,0),0)</f>
        <v>28.92368088</v>
      </c>
      <c r="K42" s="136">
        <f>IFERROR(VLOOKUP($B42,'Kill 4'!$A$1:$E$161,4,0),0)</f>
        <v>26</v>
      </c>
      <c r="L42" s="137">
        <f>IFERROR(VLOOKUP(K42,'Kill 4'!$D$1:$E$161,2,0),0)</f>
        <v>190.5137488</v>
      </c>
      <c r="M42" s="136">
        <f>IFERROR(VLOOKUP($B42,'Kill 5'!$A$1:$E$161,4,0),0)</f>
        <v>49</v>
      </c>
      <c r="N42" s="137">
        <f>IFERROR(VLOOKUP(M42,'Kill 5'!$D$1:$E$161,2,0),0)</f>
        <v>133.3911236</v>
      </c>
      <c r="O42" s="136">
        <f>IFERROR(VLOOKUP($B42,'Kill 6'!$A$1:$E$161,4,0),0)</f>
        <v>10</v>
      </c>
      <c r="P42" s="137">
        <f>IFERROR(VLOOKUP(O42,'Kill 6'!$D$1:$E$161,2,0),0)</f>
        <v>370.8766847</v>
      </c>
      <c r="Q42" s="136">
        <f>IFERROR(VLOOKUP($B42,'Kill 7'!$A$1:$E$161,4,0),0)</f>
        <v>0</v>
      </c>
      <c r="R42" s="137">
        <f>IFERROR(VLOOKUP(Q42,'Kill 7'!$D$1:$E$161,2,0),0)</f>
        <v>0</v>
      </c>
      <c r="S42" s="136">
        <f>IFERROR(VLOOKUP($B42,'Kill 8'!$A$1:$E$161,4,0),0)</f>
        <v>58</v>
      </c>
      <c r="T42" s="137">
        <f>IFERROR(VLOOKUP(S42,'Kill 8'!$D$1:$E$161,2,0),0)</f>
        <v>8.740432183</v>
      </c>
      <c r="U42" s="136">
        <f>IFERROR(VLOOKUP($B42,'Kill 9'!$A$1:$E$161,4,0),0)</f>
        <v>43</v>
      </c>
      <c r="V42" s="137">
        <f>IFERROR(VLOOKUP(U42,'Kill 9'!$D$1:$E$161,2,0),0)</f>
        <v>37.79869193</v>
      </c>
      <c r="W42" s="136">
        <f>IFERROR(VLOOKUP($B42,'Kill 10'!$A$1:$E$161,4,0),0)</f>
        <v>0</v>
      </c>
      <c r="X42" s="137">
        <f>IFERROR(VLOOKUP(W42,'Kill 10'!$D$1:$E$161,2,0),0)</f>
        <v>0</v>
      </c>
      <c r="Y42" s="136">
        <f>IFERROR(VLOOKUP($B42,'Kill 11'!$A$1:$E$161,4,0),0)</f>
        <v>14</v>
      </c>
      <c r="Z42" s="137">
        <f>IFERROR(VLOOKUP(Y42,'Kill 11'!$D$1:$E$161,2,0),0)</f>
        <v>243.5134444</v>
      </c>
      <c r="AA42" s="136">
        <f>IFERROR(VLOOKUP($B42,'Kill 12'!$A$1:$E$161,4,0),0)</f>
        <v>13</v>
      </c>
      <c r="AB42" s="58">
        <f>IFERROR(VLOOKUP(AA42,'Kill 12'!$D$1:$E$161,2,0),0)</f>
        <v>281.8227489</v>
      </c>
      <c r="AC42" s="136">
        <f>IFERROR(VLOOKUP($B42,'Kill 13'!$A$1:$E$161,4,0),0)</f>
        <v>0</v>
      </c>
      <c r="AD42" s="58">
        <f>IFERROR(VLOOKUP(AC42,'Kill 13'!$D$1:$E$161,2,0),0)</f>
        <v>0</v>
      </c>
      <c r="AE42" s="138" t="str">
        <f>IFERROR(__xludf.DUMMYFUNCTION("""COMPUTED_VALUE"""),"gregmoore")</f>
        <v>gregmoore</v>
      </c>
      <c r="AF42" s="51">
        <f t="shared" si="2"/>
        <v>1422.23263</v>
      </c>
      <c r="AG42" s="137">
        <f>IFERROR(VLOOKUP($AE42,'Kill 1'!A$1:$E$161,5,0),0)</f>
        <v>123.12659</v>
      </c>
      <c r="AH42" s="137">
        <f>IFERROR(VLOOKUP($AE42,'Kill 2'!$A$1:$E$161,5,0),0)</f>
        <v>3.525484772</v>
      </c>
      <c r="AI42" s="137">
        <f>IFERROR(VLOOKUP($AE42,'Kill 3'!$A$1:$E$161,5,0),0)</f>
        <v>28.92368088</v>
      </c>
      <c r="AJ42" s="137">
        <f>IFERROR(VLOOKUP($AE42,'Kill 4'!$A$1:$E$161,5,0),0)</f>
        <v>190.5137488</v>
      </c>
      <c r="AK42" s="137">
        <f>IFERROR(VLOOKUP($AE42,'Kill 5'!$A$1:$E$161,5,0),0)</f>
        <v>133.3911236</v>
      </c>
      <c r="AL42" s="137">
        <f>IFERROR(VLOOKUP($AE42,'Kill 6'!$A$1:$E$161,5,0),0)</f>
        <v>370.8766847</v>
      </c>
      <c r="AM42" s="137">
        <f>IFERROR(VLOOKUP($AE42,'Kill 7'!$A$1:$E$161,5,0),0)</f>
        <v>0</v>
      </c>
      <c r="AN42" s="137">
        <f>IFERROR(VLOOKUP($AE42,'Kill 8'!$A$1:$E$161,5,0),0)</f>
        <v>8.740432183</v>
      </c>
      <c r="AO42" s="137">
        <f>IFERROR(VLOOKUP($AE42,'Kill 9'!$A$1:$E$161,5,0),0)</f>
        <v>37.79869193</v>
      </c>
      <c r="AP42" s="137">
        <f>IFERROR(VLOOKUP($AE42,'Kill 10'!$A$1:$E$161,5,0),0)</f>
        <v>0</v>
      </c>
      <c r="AQ42" s="137">
        <f>IFERROR(VLOOKUP($AE42,'Kill 11'!$A$1:$E$161,5,0),0)</f>
        <v>243.5134444</v>
      </c>
      <c r="AR42" s="58">
        <f>IFERROR(VLOOKUP($AE42,'Kill 12'!$A$1:$E$161,5,0),0)</f>
        <v>281.8227489</v>
      </c>
      <c r="AS42" s="58">
        <f>IFERROR(VLOOKUP($AE42,'Kill 13'!$A$1:$E$161,5,0),0)</f>
        <v>0</v>
      </c>
    </row>
    <row r="43" ht="15.75" customHeight="1">
      <c r="A43" s="41">
        <f t="shared" si="1"/>
        <v>42</v>
      </c>
      <c r="B43" s="98" t="s">
        <v>97</v>
      </c>
      <c r="C43" s="51">
        <v>1419.391296642704</v>
      </c>
      <c r="D43" s="110"/>
      <c r="E43" s="136">
        <f>IFERROR(VLOOKUP($B43,'Kill 1'!$A$1:$E$161,4,0),0)</f>
        <v>0</v>
      </c>
      <c r="F43" s="137">
        <f>IFERROR(VLOOKUP(E43,'Kill 1'!$D$1:$E$161,2,0),0)</f>
        <v>0</v>
      </c>
      <c r="G43" s="136">
        <f>IFERROR(VLOOKUP($B43,'Kill 2'!$A$1:$E$161,4,0),0)</f>
        <v>0</v>
      </c>
      <c r="H43" s="137">
        <f>IFERROR(VLOOKUP(G43,'Kill 2'!$D$1:$E$161,2,0),0)</f>
        <v>0</v>
      </c>
      <c r="I43" s="136">
        <f>IFERROR(VLOOKUP($B43,'Kill 3'!$A$1:$E$161,4,0),0)</f>
        <v>1</v>
      </c>
      <c r="J43" s="137">
        <f>IFERROR(VLOOKUP(I43,'Kill 3'!$D$1:$E$161,2,0),0)</f>
        <v>752.2677057</v>
      </c>
      <c r="K43" s="136">
        <f>IFERROR(VLOOKUP($B43,'Kill 4'!$A$1:$E$161,4,0),0)</f>
        <v>0</v>
      </c>
      <c r="L43" s="137">
        <f>IFERROR(VLOOKUP(K43,'Kill 4'!$D$1:$E$161,2,0),0)</f>
        <v>0</v>
      </c>
      <c r="M43" s="136">
        <f>IFERROR(VLOOKUP($B43,'Kill 5'!$A$1:$E$161,4,0),0)</f>
        <v>38</v>
      </c>
      <c r="N43" s="137">
        <f>IFERROR(VLOOKUP(M43,'Kill 5'!$D$1:$E$161,2,0),0)</f>
        <v>182.2365349</v>
      </c>
      <c r="O43" s="136">
        <f>IFERROR(VLOOKUP($B43,'Kill 6'!$A$1:$E$161,4,0),0)</f>
        <v>0</v>
      </c>
      <c r="P43" s="137">
        <f>IFERROR(VLOOKUP(O43,'Kill 6'!$D$1:$E$161,2,0),0)</f>
        <v>0</v>
      </c>
      <c r="Q43" s="136">
        <f>IFERROR(VLOOKUP($B43,'Kill 7'!$A$1:$E$161,4,0),0)</f>
        <v>0</v>
      </c>
      <c r="R43" s="137">
        <f>IFERROR(VLOOKUP(Q43,'Kill 7'!$D$1:$E$161,2,0),0)</f>
        <v>0</v>
      </c>
      <c r="S43" s="136">
        <f>IFERROR(VLOOKUP($B43,'Kill 8'!$A$1:$E$161,4,0),0)</f>
        <v>0</v>
      </c>
      <c r="T43" s="137">
        <f>IFERROR(VLOOKUP(S43,'Kill 8'!$D$1:$E$161,2,0),0)</f>
        <v>0</v>
      </c>
      <c r="U43" s="136">
        <f>IFERROR(VLOOKUP($B43,'Kill 9'!$A$1:$E$161,4,0),0)</f>
        <v>4</v>
      </c>
      <c r="V43" s="137">
        <f>IFERROR(VLOOKUP(U43,'Kill 9'!$D$1:$E$161,2,0),0)</f>
        <v>449.7681299</v>
      </c>
      <c r="W43" s="136">
        <f>IFERROR(VLOOKUP($B43,'Kill 10'!$A$1:$E$161,4,0),0)</f>
        <v>0</v>
      </c>
      <c r="X43" s="137">
        <f>IFERROR(VLOOKUP(W43,'Kill 10'!$D$1:$E$161,2,0),0)</f>
        <v>0</v>
      </c>
      <c r="Y43" s="136">
        <f>IFERROR(VLOOKUP($B43,'Kill 11'!$A$1:$E$161,4,0),0)</f>
        <v>40</v>
      </c>
      <c r="Z43" s="137">
        <f>IFERROR(VLOOKUP(Y43,'Kill 11'!$D$1:$E$161,2,0),0)</f>
        <v>35.11892607</v>
      </c>
      <c r="AA43" s="136">
        <f>IFERROR(VLOOKUP($B43,'Kill 12'!$A$1:$E$161,4,0),0)</f>
        <v>0</v>
      </c>
      <c r="AB43" s="58">
        <f>IFERROR(VLOOKUP(AA43,'Kill 12'!$D$1:$E$161,2,0),0)</f>
        <v>0</v>
      </c>
      <c r="AC43" s="136">
        <f>IFERROR(VLOOKUP($B43,'Kill 13'!$A$1:$E$161,4,0),0)</f>
        <v>0</v>
      </c>
      <c r="AD43" s="58">
        <f>IFERROR(VLOOKUP(AC43,'Kill 13'!$D$1:$E$161,2,0),0)</f>
        <v>0</v>
      </c>
      <c r="AE43" s="143" t="str">
        <f>IFERROR(__xludf.DUMMYFUNCTION("""COMPUTED_VALUE"""),"Ararhehe")</f>
        <v>Ararhehe</v>
      </c>
      <c r="AF43" s="51">
        <f t="shared" si="2"/>
        <v>535.5806608</v>
      </c>
      <c r="AG43" s="137">
        <f>IFERROR(VLOOKUP($AE43,'Kill 1'!A$1:$E$161,5,0),0)</f>
        <v>118.1668141</v>
      </c>
      <c r="AH43" s="137">
        <f>IFERROR(VLOOKUP($AE43,'Kill 2'!$A$1:$E$161,5,0),0)</f>
        <v>0</v>
      </c>
      <c r="AI43" s="137">
        <f>IFERROR(VLOOKUP($AE43,'Kill 3'!$A$1:$E$161,5,0),0)</f>
        <v>93.00757022</v>
      </c>
      <c r="AJ43" s="137">
        <f>IFERROR(VLOOKUP($AE43,'Kill 4'!$A$1:$E$161,5,0),0)</f>
        <v>0</v>
      </c>
      <c r="AK43" s="137">
        <f>IFERROR(VLOOKUP($AE43,'Kill 5'!$A$1:$E$161,5,0),0)</f>
        <v>197.1833326</v>
      </c>
      <c r="AL43" s="137">
        <f>IFERROR(VLOOKUP($AE43,'Kill 6'!$A$1:$E$161,5,0),0)</f>
        <v>0</v>
      </c>
      <c r="AM43" s="137">
        <f>IFERROR(VLOOKUP($AE43,'Kill 7'!$A$1:$E$161,5,0),0)</f>
        <v>0</v>
      </c>
      <c r="AN43" s="137">
        <f>IFERROR(VLOOKUP($AE43,'Kill 8'!$A$1:$E$161,5,0),0)</f>
        <v>0</v>
      </c>
      <c r="AO43" s="137">
        <f>IFERROR(VLOOKUP($AE43,'Kill 9'!$A$1:$E$161,5,0),0)</f>
        <v>0</v>
      </c>
      <c r="AP43" s="137">
        <f>IFERROR(VLOOKUP($AE43,'Kill 10'!$A$1:$E$161,5,0),0)</f>
        <v>0</v>
      </c>
      <c r="AQ43" s="137">
        <f>IFERROR(VLOOKUP($AE43,'Kill 11'!$A$1:$E$161,5,0),0)</f>
        <v>0</v>
      </c>
      <c r="AR43" s="58">
        <f>IFERROR(VLOOKUP($AE43,'Kill 12'!$A$1:$E$161,5,0),0)</f>
        <v>127.2229439</v>
      </c>
      <c r="AS43" s="58">
        <f>IFERROR(VLOOKUP($AE43,'Kill 13'!$A$1:$E$161,5,0),0)</f>
        <v>0</v>
      </c>
    </row>
    <row r="44" ht="15.75" customHeight="1">
      <c r="A44" s="41">
        <f t="shared" si="1"/>
        <v>43</v>
      </c>
      <c r="B44" s="92" t="s">
        <v>89</v>
      </c>
      <c r="C44" s="51">
        <v>1402.6343327619525</v>
      </c>
      <c r="D44" s="110"/>
      <c r="E44" s="136">
        <f>IFERROR(VLOOKUP($B44,'Kill 1'!$A$1:$E$161,4,0),0)</f>
        <v>17</v>
      </c>
      <c r="F44" s="137">
        <f>IFERROR(VLOOKUP(E44,'Kill 1'!$D$1:$E$161,2,0),0)</f>
        <v>280.4228877</v>
      </c>
      <c r="G44" s="136">
        <f>IFERROR(VLOOKUP($B44,'Kill 2'!$A$1:$E$161,4,0),0)</f>
        <v>26</v>
      </c>
      <c r="H44" s="137">
        <f>IFERROR(VLOOKUP(G44,'Kill 2'!$D$1:$E$161,2,0),0)</f>
        <v>219.0521189</v>
      </c>
      <c r="I44" s="136">
        <f>IFERROR(VLOOKUP($B44,'Kill 3'!$A$1:$E$161,4,0),0)</f>
        <v>32</v>
      </c>
      <c r="J44" s="137">
        <f>IFERROR(VLOOKUP(I44,'Kill 3'!$D$1:$E$161,2,0),0)</f>
        <v>181.9748433</v>
      </c>
      <c r="K44" s="136">
        <f>IFERROR(VLOOKUP($B44,'Kill 4'!$A$1:$E$161,4,0),0)</f>
        <v>52</v>
      </c>
      <c r="L44" s="137">
        <f>IFERROR(VLOOKUP(K44,'Kill 4'!$D$1:$E$161,2,0),0)</f>
        <v>47.62771927</v>
      </c>
      <c r="M44" s="136">
        <f>IFERROR(VLOOKUP($B44,'Kill 5'!$A$1:$E$161,4,0),0)</f>
        <v>0</v>
      </c>
      <c r="N44" s="137">
        <f>IFERROR(VLOOKUP(M44,'Kill 5'!$D$1:$E$161,2,0),0)</f>
        <v>0</v>
      </c>
      <c r="O44" s="136">
        <f>IFERROR(VLOOKUP($B44,'Kill 6'!$A$1:$E$161,4,0),0)</f>
        <v>14</v>
      </c>
      <c r="P44" s="137">
        <f>IFERROR(VLOOKUP(O44,'Kill 6'!$D$1:$E$161,2,0),0)</f>
        <v>319.6456508</v>
      </c>
      <c r="Q44" s="136">
        <f>IFERROR(VLOOKUP($B44,'Kill 7'!$A$1:$E$161,4,0),0)</f>
        <v>37</v>
      </c>
      <c r="R44" s="137">
        <f>IFERROR(VLOOKUP(Q44,'Kill 7'!$D$1:$E$161,2,0),0)</f>
        <v>125.7916172</v>
      </c>
      <c r="S44" s="136">
        <f>IFERROR(VLOOKUP($B44,'Kill 8'!$A$1:$E$161,4,0),0)</f>
        <v>0</v>
      </c>
      <c r="T44" s="137">
        <f>IFERROR(VLOOKUP(S44,'Kill 8'!$D$1:$E$161,2,0),0)</f>
        <v>0</v>
      </c>
      <c r="U44" s="136">
        <f>IFERROR(VLOOKUP($B44,'Kill 9'!$A$1:$E$161,4,0),0)</f>
        <v>0</v>
      </c>
      <c r="V44" s="137">
        <f>IFERROR(VLOOKUP(U44,'Kill 9'!$D$1:$E$161,2,0),0)</f>
        <v>0</v>
      </c>
      <c r="W44" s="136">
        <f>IFERROR(VLOOKUP($B44,'Kill 10'!$A$1:$E$161,4,0),0)</f>
        <v>22</v>
      </c>
      <c r="X44" s="137">
        <f>IFERROR(VLOOKUP(W44,'Kill 10'!$D$1:$E$161,2,0),0)</f>
        <v>228.1194956</v>
      </c>
      <c r="Y44" s="136">
        <f>IFERROR(VLOOKUP($B44,'Kill 11'!$A$1:$E$161,4,0),0)</f>
        <v>0</v>
      </c>
      <c r="Z44" s="137">
        <f>IFERROR(VLOOKUP(Y44,'Kill 11'!$D$1:$E$161,2,0),0)</f>
        <v>0</v>
      </c>
      <c r="AA44" s="136">
        <f>IFERROR(VLOOKUP($B44,'Kill 12'!$A$1:$E$161,4,0),0)</f>
        <v>0</v>
      </c>
      <c r="AB44" s="58">
        <f>IFERROR(VLOOKUP(AA44,'Kill 12'!$D$1:$E$161,2,0),0)</f>
        <v>0</v>
      </c>
      <c r="AC44" s="136">
        <f>IFERROR(VLOOKUP($B44,'Kill 13'!$A$1:$E$161,4,0),0)</f>
        <v>0</v>
      </c>
      <c r="AD44" s="58">
        <f>IFERROR(VLOOKUP(AC44,'Kill 13'!$D$1:$E$161,2,0),0)</f>
        <v>0</v>
      </c>
      <c r="AE44" s="138" t="str">
        <f>IFERROR(__xludf.DUMMYFUNCTION("""COMPUTED_VALUE"""),"botbot")</f>
        <v>botbot</v>
      </c>
      <c r="AF44" s="51">
        <f t="shared" si="2"/>
        <v>113.2782336</v>
      </c>
      <c r="AG44" s="137">
        <f>IFERROR(VLOOKUP($AE44,'Kill 1'!A$1:$E$161,5,0),0)</f>
        <v>113.2782336</v>
      </c>
      <c r="AH44" s="137">
        <f>IFERROR(VLOOKUP($AE44,'Kill 2'!$A$1:$E$161,5,0),0)</f>
        <v>0</v>
      </c>
      <c r="AI44" s="137">
        <f>IFERROR(VLOOKUP($AE44,'Kill 3'!$A$1:$E$161,5,0),0)</f>
        <v>0</v>
      </c>
      <c r="AJ44" s="137">
        <f>IFERROR(VLOOKUP($AE44,'Kill 4'!$A$1:$E$161,5,0),0)</f>
        <v>0</v>
      </c>
      <c r="AK44" s="137">
        <f>IFERROR(VLOOKUP($AE44,'Kill 5'!$A$1:$E$161,5,0),0)</f>
        <v>0</v>
      </c>
      <c r="AL44" s="137">
        <f>IFERROR(VLOOKUP($AE44,'Kill 6'!$A$1:$E$161,5,0),0)</f>
        <v>0</v>
      </c>
      <c r="AM44" s="137">
        <f>IFERROR(VLOOKUP($AE44,'Kill 7'!$A$1:$E$161,5,0),0)</f>
        <v>0</v>
      </c>
      <c r="AN44" s="137">
        <f>IFERROR(VLOOKUP($AE44,'Kill 8'!$A$1:$E$161,5,0),0)</f>
        <v>0</v>
      </c>
      <c r="AO44" s="137">
        <f>IFERROR(VLOOKUP($AE44,'Kill 9'!$A$1:$E$161,5,0),0)</f>
        <v>0</v>
      </c>
      <c r="AP44" s="137">
        <f>IFERROR(VLOOKUP($AE44,'Kill 10'!$A$1:$E$161,5,0),0)</f>
        <v>0</v>
      </c>
      <c r="AQ44" s="137">
        <f>IFERROR(VLOOKUP($AE44,'Kill 11'!$A$1:$E$161,5,0),0)</f>
        <v>0</v>
      </c>
      <c r="AR44" s="58">
        <f>IFERROR(VLOOKUP($AE44,'Kill 12'!$A$1:$E$161,5,0),0)</f>
        <v>0</v>
      </c>
      <c r="AS44" s="58">
        <f>IFERROR(VLOOKUP($AE44,'Kill 13'!$A$1:$E$161,5,0),0)</f>
        <v>0</v>
      </c>
    </row>
    <row r="45" ht="15.75" customHeight="1">
      <c r="A45" s="41">
        <f t="shared" si="1"/>
        <v>44</v>
      </c>
      <c r="B45" s="92" t="s">
        <v>153</v>
      </c>
      <c r="C45" s="51">
        <v>1393.5506582099101</v>
      </c>
      <c r="D45" s="110"/>
      <c r="E45" s="136">
        <f>IFERROR(VLOOKUP($B45,'Kill 1'!$A$1:$E$161,4,0),0)</f>
        <v>0</v>
      </c>
      <c r="F45" s="137">
        <f>IFERROR(VLOOKUP(E45,'Kill 1'!$D$1:$E$161,2,0),0)</f>
        <v>0</v>
      </c>
      <c r="G45" s="136">
        <f>IFERROR(VLOOKUP($B45,'Kill 2'!$A$1:$E$161,4,0),0)</f>
        <v>0</v>
      </c>
      <c r="H45" s="137">
        <f>IFERROR(VLOOKUP(G45,'Kill 2'!$D$1:$E$161,2,0),0)</f>
        <v>0</v>
      </c>
      <c r="I45" s="136">
        <f>IFERROR(VLOOKUP($B45,'Kill 3'!$A$1:$E$161,4,0),0)</f>
        <v>0</v>
      </c>
      <c r="J45" s="137">
        <f>IFERROR(VLOOKUP(I45,'Kill 3'!$D$1:$E$161,2,0),0)</f>
        <v>0</v>
      </c>
      <c r="K45" s="136">
        <f>IFERROR(VLOOKUP($B45,'Kill 4'!$A$1:$E$161,4,0),0)</f>
        <v>0</v>
      </c>
      <c r="L45" s="137">
        <f>IFERROR(VLOOKUP(K45,'Kill 4'!$D$1:$E$161,2,0),0)</f>
        <v>0</v>
      </c>
      <c r="M45" s="136">
        <f>IFERROR(VLOOKUP($B45,'Kill 5'!$A$1:$E$161,4,0),0)</f>
        <v>0</v>
      </c>
      <c r="N45" s="137">
        <f>IFERROR(VLOOKUP(M45,'Kill 5'!$D$1:$E$161,2,0),0)</f>
        <v>0</v>
      </c>
      <c r="O45" s="136">
        <f>IFERROR(VLOOKUP($B45,'Kill 6'!$A$1:$E$161,4,0),0)</f>
        <v>0</v>
      </c>
      <c r="P45" s="137">
        <f>IFERROR(VLOOKUP(O45,'Kill 6'!$D$1:$E$161,2,0),0)</f>
        <v>0</v>
      </c>
      <c r="Q45" s="136">
        <f>IFERROR(VLOOKUP($B45,'Kill 7'!$A$1:$E$161,4,0),0)</f>
        <v>1</v>
      </c>
      <c r="R45" s="137">
        <f>IFERROR(VLOOKUP(Q45,'Kill 7'!$D$1:$E$161,2,0),0)</f>
        <v>723.9005672</v>
      </c>
      <c r="S45" s="136">
        <f>IFERROR(VLOOKUP($B45,'Kill 8'!$A$1:$E$161,4,0),0)</f>
        <v>22</v>
      </c>
      <c r="T45" s="137">
        <f>IFERROR(VLOOKUP(S45,'Kill 8'!$D$1:$E$161,2,0),0)</f>
        <v>211.6108037</v>
      </c>
      <c r="U45" s="136">
        <f>IFERROR(VLOOKUP($B45,'Kill 9'!$A$1:$E$161,4,0),0)</f>
        <v>0</v>
      </c>
      <c r="V45" s="137">
        <f>IFERROR(VLOOKUP(U45,'Kill 9'!$D$1:$E$161,2,0),0)</f>
        <v>0</v>
      </c>
      <c r="W45" s="136">
        <f>IFERROR(VLOOKUP($B45,'Kill 10'!$A$1:$E$161,4,0),0)</f>
        <v>5</v>
      </c>
      <c r="X45" s="137">
        <f>IFERROR(VLOOKUP(W45,'Kill 10'!$D$1:$E$161,2,0),0)</f>
        <v>458.0392873</v>
      </c>
      <c r="Y45" s="136">
        <f>IFERROR(VLOOKUP($B45,'Kill 11'!$A$1:$E$161,4,0),0)</f>
        <v>0</v>
      </c>
      <c r="Z45" s="137">
        <f>IFERROR(VLOOKUP(Y45,'Kill 11'!$D$1:$E$161,2,0),0)</f>
        <v>0</v>
      </c>
      <c r="AA45" s="136">
        <f>IFERROR(VLOOKUP($B45,'Kill 12'!$A$1:$E$161,4,0),0)</f>
        <v>0</v>
      </c>
      <c r="AB45" s="58">
        <f>IFERROR(VLOOKUP(AA45,'Kill 12'!$D$1:$E$161,2,0),0)</f>
        <v>0</v>
      </c>
      <c r="AC45" s="136">
        <f>IFERROR(VLOOKUP($B45,'Kill 13'!$A$1:$E$161,4,0),0)</f>
        <v>0</v>
      </c>
      <c r="AD45" s="58">
        <f>IFERROR(VLOOKUP(AC45,'Kill 13'!$D$1:$E$161,2,0),0)</f>
        <v>0</v>
      </c>
      <c r="AE45" s="139" t="str">
        <f>IFERROR(__xludf.DUMMYFUNCTION("""COMPUTED_VALUE"""),"Kiki Bazaar")</f>
        <v>Kiki Bazaar</v>
      </c>
      <c r="AF45" s="51">
        <f t="shared" si="2"/>
        <v>1445.005571</v>
      </c>
      <c r="AG45" s="137">
        <f>IFERROR(VLOOKUP($AE45,'Kill 1'!A$1:$E$161,5,0),0)</f>
        <v>108.4576017</v>
      </c>
      <c r="AH45" s="137">
        <f>IFERROR(VLOOKUP($AE45,'Kill 2'!$A$1:$E$161,5,0),0)</f>
        <v>154.596925</v>
      </c>
      <c r="AI45" s="137">
        <f>IFERROR(VLOOKUP($AE45,'Kill 3'!$A$1:$E$161,5,0),0)</f>
        <v>51.83699068</v>
      </c>
      <c r="AJ45" s="137">
        <f>IFERROR(VLOOKUP($AE45,'Kill 4'!$A$1:$E$161,5,0),0)</f>
        <v>0</v>
      </c>
      <c r="AK45" s="137">
        <f>IFERROR(VLOOKUP($AE45,'Kill 5'!$A$1:$E$161,5,0),0)</f>
        <v>0</v>
      </c>
      <c r="AL45" s="137">
        <f>IFERROR(VLOOKUP($AE45,'Kill 6'!$A$1:$E$161,5,0),0)</f>
        <v>0</v>
      </c>
      <c r="AM45" s="137">
        <f>IFERROR(VLOOKUP($AE45,'Kill 7'!$A$1:$E$161,5,0),0)</f>
        <v>179.8255347</v>
      </c>
      <c r="AN45" s="137">
        <f>IFERROR(VLOOKUP($AE45,'Kill 8'!$A$1:$E$161,5,0),0)</f>
        <v>141.9810707</v>
      </c>
      <c r="AO45" s="137">
        <f>IFERROR(VLOOKUP($AE45,'Kill 9'!$A$1:$E$161,5,0),0)</f>
        <v>214.8214763</v>
      </c>
      <c r="AP45" s="137">
        <f>IFERROR(VLOOKUP($AE45,'Kill 10'!$A$1:$E$161,5,0),0)</f>
        <v>132.0270633</v>
      </c>
      <c r="AQ45" s="137">
        <f>IFERROR(VLOOKUP($AE45,'Kill 11'!$A$1:$E$161,5,0),0)</f>
        <v>0</v>
      </c>
      <c r="AR45" s="58">
        <f>IFERROR(VLOOKUP($AE45,'Kill 12'!$A$1:$E$161,5,0),0)</f>
        <v>461.4589086</v>
      </c>
      <c r="AS45" s="58">
        <f>IFERROR(VLOOKUP($AE45,'Kill 13'!$A$1:$E$161,5,0),0)</f>
        <v>0</v>
      </c>
    </row>
    <row r="46" ht="15.75" customHeight="1">
      <c r="A46" s="41">
        <f t="shared" si="1"/>
        <v>45</v>
      </c>
      <c r="B46" s="92" t="s">
        <v>98</v>
      </c>
      <c r="C46" s="51">
        <v>1389.4378347494292</v>
      </c>
      <c r="D46" s="51"/>
      <c r="E46" s="136">
        <f>IFERROR(VLOOKUP($B46,'Kill 1'!$A$1:$E$161,4,0),0)</f>
        <v>0</v>
      </c>
      <c r="F46" s="137">
        <f>IFERROR(VLOOKUP(E46,'Kill 1'!$D$1:$E$161,2,0),0)</f>
        <v>0</v>
      </c>
      <c r="G46" s="136">
        <f>IFERROR(VLOOKUP($B46,'Kill 2'!$A$1:$E$161,4,0),0)</f>
        <v>0</v>
      </c>
      <c r="H46" s="137">
        <f>IFERROR(VLOOKUP(G46,'Kill 2'!$D$1:$E$161,2,0),0)</f>
        <v>0</v>
      </c>
      <c r="I46" s="136">
        <f>IFERROR(VLOOKUP($B46,'Kill 3'!$A$1:$E$161,4,0),0)</f>
        <v>52</v>
      </c>
      <c r="J46" s="137">
        <f>IFERROR(VLOOKUP(I46,'Kill 3'!$D$1:$E$161,2,0),0)</f>
        <v>84.42506489</v>
      </c>
      <c r="K46" s="136">
        <f>IFERROR(VLOOKUP($B46,'Kill 4'!$A$1:$E$161,4,0),0)</f>
        <v>38</v>
      </c>
      <c r="L46" s="137">
        <f>IFERROR(VLOOKUP(K46,'Kill 4'!$D$1:$E$161,2,0),0)</f>
        <v>117.0744282</v>
      </c>
      <c r="M46" s="136">
        <f>IFERROR(VLOOKUP($B46,'Kill 5'!$A$1:$E$161,4,0),0)</f>
        <v>34</v>
      </c>
      <c r="N46" s="137">
        <f>IFERROR(VLOOKUP(M46,'Kill 5'!$D$1:$E$161,2,0),0)</f>
        <v>202.3649875</v>
      </c>
      <c r="O46" s="136">
        <f>IFERROR(VLOOKUP($B46,'Kill 6'!$A$1:$E$161,4,0),0)</f>
        <v>0</v>
      </c>
      <c r="P46" s="137">
        <f>IFERROR(VLOOKUP(O46,'Kill 6'!$D$1:$E$161,2,0),0)</f>
        <v>0</v>
      </c>
      <c r="Q46" s="136">
        <f>IFERROR(VLOOKUP($B46,'Kill 7'!$A$1:$E$161,4,0),0)</f>
        <v>21</v>
      </c>
      <c r="R46" s="137">
        <f>IFERROR(VLOOKUP(Q46,'Kill 7'!$D$1:$E$161,2,0),0)</f>
        <v>230.8086067</v>
      </c>
      <c r="S46" s="136">
        <f>IFERROR(VLOOKUP($B46,'Kill 8'!$A$1:$E$161,4,0),0)</f>
        <v>9</v>
      </c>
      <c r="T46" s="137">
        <f>IFERROR(VLOOKUP(S46,'Kill 8'!$D$1:$E$161,2,0),0)</f>
        <v>355.1153612</v>
      </c>
      <c r="U46" s="136">
        <f>IFERROR(VLOOKUP($B46,'Kill 9'!$A$1:$E$161,4,0),0)</f>
        <v>0</v>
      </c>
      <c r="V46" s="137">
        <f>IFERROR(VLOOKUP(U46,'Kill 9'!$D$1:$E$161,2,0),0)</f>
        <v>0</v>
      </c>
      <c r="W46" s="136">
        <f>IFERROR(VLOOKUP($B46,'Kill 10'!$A$1:$E$161,4,0),0)</f>
        <v>0</v>
      </c>
      <c r="X46" s="137">
        <f>IFERROR(VLOOKUP(W46,'Kill 10'!$D$1:$E$161,2,0),0)</f>
        <v>0</v>
      </c>
      <c r="Y46" s="136">
        <f>IFERROR(VLOOKUP($B46,'Kill 11'!$A$1:$E$161,4,0),0)</f>
        <v>8</v>
      </c>
      <c r="Z46" s="137">
        <f>IFERROR(VLOOKUP(Y46,'Kill 11'!$D$1:$E$161,2,0),0)</f>
        <v>332.5952742</v>
      </c>
      <c r="AA46" s="136">
        <f>IFERROR(VLOOKUP($B46,'Kill 12'!$A$1:$E$161,4,0),0)</f>
        <v>41</v>
      </c>
      <c r="AB46" s="58">
        <f>IFERROR(VLOOKUP(AA46,'Kill 12'!$D$1:$E$161,2,0),0)</f>
        <v>67.05411211</v>
      </c>
      <c r="AC46" s="136">
        <f>IFERROR(VLOOKUP($B46,'Kill 13'!$A$1:$E$161,4,0),0)</f>
        <v>0</v>
      </c>
      <c r="AD46" s="58">
        <f>IFERROR(VLOOKUP(AC46,'Kill 13'!$D$1:$E$161,2,0),0)</f>
        <v>0</v>
      </c>
      <c r="AE46" s="138" t="str">
        <f>IFERROR(__xludf.DUMMYFUNCTION("""COMPUTED_VALUE"""),"kiki86 x")</f>
        <v>kiki86 x</v>
      </c>
      <c r="AF46" s="51">
        <f t="shared" si="2"/>
        <v>668.2032808</v>
      </c>
      <c r="AG46" s="137">
        <f>IFERROR(VLOOKUP($AE46,'Kill 1'!A$1:$E$161,5,0),0)</f>
        <v>103.7018963</v>
      </c>
      <c r="AH46" s="137">
        <f>IFERROR(VLOOKUP($AE46,'Kill 2'!$A$1:$E$161,5,0),0)</f>
        <v>80.20471234</v>
      </c>
      <c r="AI46" s="137">
        <f>IFERROR(VLOOKUP($AE46,'Kill 3'!$A$1:$E$161,5,0),0)</f>
        <v>36.43380794</v>
      </c>
      <c r="AJ46" s="137">
        <f>IFERROR(VLOOKUP($AE46,'Kill 4'!$A$1:$E$161,5,0),0)</f>
        <v>306.1625752</v>
      </c>
      <c r="AK46" s="137">
        <f>IFERROR(VLOOKUP($AE46,'Kill 5'!$A$1:$E$161,5,0),0)</f>
        <v>141.700289</v>
      </c>
      <c r="AL46" s="137">
        <f>IFERROR(VLOOKUP($AE46,'Kill 6'!$A$1:$E$161,5,0),0)</f>
        <v>0</v>
      </c>
      <c r="AM46" s="137">
        <f>IFERROR(VLOOKUP($AE46,'Kill 7'!$A$1:$E$161,5,0),0)</f>
        <v>0</v>
      </c>
      <c r="AN46" s="137">
        <f>IFERROR(VLOOKUP($AE46,'Kill 8'!$A$1:$E$161,5,0),0)</f>
        <v>0</v>
      </c>
      <c r="AO46" s="137">
        <f>IFERROR(VLOOKUP($AE46,'Kill 9'!$A$1:$E$161,5,0),0)</f>
        <v>0</v>
      </c>
      <c r="AP46" s="137">
        <f>IFERROR(VLOOKUP($AE46,'Kill 10'!$A$1:$E$161,5,0),0)</f>
        <v>0</v>
      </c>
      <c r="AQ46" s="137">
        <f>IFERROR(VLOOKUP($AE46,'Kill 11'!$A$1:$E$161,5,0),0)</f>
        <v>0</v>
      </c>
      <c r="AR46" s="58">
        <f>IFERROR(VLOOKUP($AE46,'Kill 12'!$A$1:$E$161,5,0),0)</f>
        <v>0</v>
      </c>
      <c r="AS46" s="58">
        <f>IFERROR(VLOOKUP($AE46,'Kill 13'!$A$1:$E$161,5,0),0)</f>
        <v>0</v>
      </c>
    </row>
    <row r="47" ht="15.75" customHeight="1">
      <c r="A47" s="41">
        <f t="shared" si="1"/>
        <v>46</v>
      </c>
      <c r="B47" s="92" t="s">
        <v>83</v>
      </c>
      <c r="C47" s="51">
        <v>1352.815056340731</v>
      </c>
      <c r="D47" s="51"/>
      <c r="E47" s="136">
        <f>IFERROR(VLOOKUP($B47,'Kill 1'!$A$1:$E$161,4,0),0)</f>
        <v>66</v>
      </c>
      <c r="F47" s="137">
        <f>IFERROR(VLOOKUP(E47,'Kill 1'!$D$1:$E$161,2,0),0)</f>
        <v>15.07730865</v>
      </c>
      <c r="G47" s="136">
        <f>IFERROR(VLOOKUP($B47,'Kill 2'!$A$1:$E$161,4,0),0)</f>
        <v>0</v>
      </c>
      <c r="H47" s="137">
        <f>IFERROR(VLOOKUP(G47,'Kill 2'!$D$1:$E$161,2,0),0)</f>
        <v>0</v>
      </c>
      <c r="I47" s="136">
        <f>IFERROR(VLOOKUP($B47,'Kill 3'!$A$1:$E$161,4,0),0)</f>
        <v>46</v>
      </c>
      <c r="J47" s="137">
        <f>IFERROR(VLOOKUP(I47,'Kill 3'!$D$1:$E$161,2,0),0)</f>
        <v>110.7944821</v>
      </c>
      <c r="K47" s="136">
        <f>IFERROR(VLOOKUP($B47,'Kill 4'!$A$1:$E$161,4,0),0)</f>
        <v>9</v>
      </c>
      <c r="L47" s="137">
        <f>IFERROR(VLOOKUP(K47,'Kill 4'!$D$1:$E$161,2,0),0)</f>
        <v>362.4942052</v>
      </c>
      <c r="M47" s="136">
        <f>IFERROR(VLOOKUP($B47,'Kill 5'!$A$1:$E$161,4,0),0)</f>
        <v>46</v>
      </c>
      <c r="N47" s="137">
        <f>IFERROR(VLOOKUP(M47,'Kill 5'!$D$1:$E$161,2,0),0)</f>
        <v>145.9389362</v>
      </c>
      <c r="O47" s="136">
        <f>IFERROR(VLOOKUP($B47,'Kill 6'!$A$1:$E$161,4,0),0)</f>
        <v>34</v>
      </c>
      <c r="P47" s="137">
        <f>IFERROR(VLOOKUP(O47,'Kill 6'!$D$1:$E$161,2,0),0)</f>
        <v>170.7024759</v>
      </c>
      <c r="Q47" s="136">
        <f>IFERROR(VLOOKUP($B47,'Kill 7'!$A$1:$E$161,4,0),0)</f>
        <v>44</v>
      </c>
      <c r="R47" s="137">
        <f>IFERROR(VLOOKUP(Q47,'Kill 7'!$D$1:$E$161,2,0),0)</f>
        <v>89.2288291</v>
      </c>
      <c r="S47" s="136">
        <f>IFERROR(VLOOKUP($B47,'Kill 8'!$A$1:$E$161,4,0),0)</f>
        <v>48</v>
      </c>
      <c r="T47" s="137">
        <f>IFERROR(VLOOKUP(S47,'Kill 8'!$D$1:$E$161,2,0),0)</f>
        <v>54.9833057</v>
      </c>
      <c r="U47" s="136">
        <f>IFERROR(VLOOKUP($B47,'Kill 9'!$A$1:$E$161,4,0),0)</f>
        <v>0</v>
      </c>
      <c r="V47" s="137">
        <f>IFERROR(VLOOKUP(U47,'Kill 9'!$D$1:$E$161,2,0),0)</f>
        <v>0</v>
      </c>
      <c r="W47" s="136">
        <f>IFERROR(VLOOKUP($B47,'Kill 10'!$A$1:$E$161,4,0),0)</f>
        <v>0</v>
      </c>
      <c r="X47" s="137">
        <f>IFERROR(VLOOKUP(W47,'Kill 10'!$D$1:$E$161,2,0),0)</f>
        <v>0</v>
      </c>
      <c r="Y47" s="136">
        <f>IFERROR(VLOOKUP($B47,'Kill 11'!$A$1:$E$161,4,0),0)</f>
        <v>5</v>
      </c>
      <c r="Z47" s="137">
        <f>IFERROR(VLOOKUP(Y47,'Kill 11'!$D$1:$E$161,2,0),0)</f>
        <v>403.5955135</v>
      </c>
      <c r="AA47" s="136">
        <f>IFERROR(VLOOKUP($B47,'Kill 12'!$A$1:$E$161,4,0),0)</f>
        <v>0</v>
      </c>
      <c r="AB47" s="58">
        <f>IFERROR(VLOOKUP(AA47,'Kill 12'!$D$1:$E$161,2,0),0)</f>
        <v>0</v>
      </c>
      <c r="AC47" s="136">
        <f>IFERROR(VLOOKUP($B47,'Kill 13'!$A$1:$E$161,4,0),0)</f>
        <v>0</v>
      </c>
      <c r="AD47" s="58">
        <f>IFERROR(VLOOKUP(AC47,'Kill 13'!$D$1:$E$161,2,0),0)</f>
        <v>0</v>
      </c>
      <c r="AE47" s="139" t="str">
        <f>IFERROR(__xludf.DUMMYFUNCTION("""COMPUTED_VALUE"""),"Kevfurious")</f>
        <v>Kevfurious</v>
      </c>
      <c r="AF47" s="51">
        <f t="shared" si="2"/>
        <v>1621.909985</v>
      </c>
      <c r="AG47" s="137">
        <f>IFERROR(VLOOKUP($AE47,'Kill 1'!A$1:$E$161,5,0),0)</f>
        <v>99.00829957</v>
      </c>
      <c r="AH47" s="137">
        <f>IFERROR(VLOOKUP($AE47,'Kill 2'!$A$1:$E$161,5,0),0)</f>
        <v>110.7944821</v>
      </c>
      <c r="AI47" s="137">
        <f>IFERROR(VLOOKUP($AE47,'Kill 3'!$A$1:$E$161,5,0),0)</f>
        <v>0</v>
      </c>
      <c r="AJ47" s="137">
        <f>IFERROR(VLOOKUP($AE47,'Kill 4'!$A$1:$E$161,5,0),0)</f>
        <v>0</v>
      </c>
      <c r="AK47" s="137">
        <f>IFERROR(VLOOKUP($AE47,'Kill 5'!$A$1:$E$161,5,0),0)</f>
        <v>537.4964894</v>
      </c>
      <c r="AL47" s="137">
        <f>IFERROR(VLOOKUP($AE47,'Kill 6'!$A$1:$E$161,5,0),0)</f>
        <v>17.87752071</v>
      </c>
      <c r="AM47" s="137">
        <f>IFERROR(VLOOKUP($AE47,'Kill 7'!$A$1:$E$161,5,0),0)</f>
        <v>148.618056</v>
      </c>
      <c r="AN47" s="137">
        <f>IFERROR(VLOOKUP($AE47,'Kill 8'!$A$1:$E$161,5,0),0)</f>
        <v>0</v>
      </c>
      <c r="AO47" s="137">
        <f>IFERROR(VLOOKUP($AE47,'Kill 9'!$A$1:$E$161,5,0),0)</f>
        <v>0</v>
      </c>
      <c r="AP47" s="137">
        <f>IFERROR(VLOOKUP($AE47,'Kill 10'!$A$1:$E$161,5,0),0)</f>
        <v>270.9562955</v>
      </c>
      <c r="AQ47" s="137">
        <f>IFERROR(VLOOKUP($AE47,'Kill 11'!$A$1:$E$161,5,0),0)</f>
        <v>437.1588419</v>
      </c>
      <c r="AR47" s="58">
        <f>IFERROR(VLOOKUP($AE47,'Kill 12'!$A$1:$E$161,5,0),0)</f>
        <v>0</v>
      </c>
      <c r="AS47" s="58">
        <f>IFERROR(VLOOKUP($AE47,'Kill 13'!$A$1:$E$161,5,0),0)</f>
        <v>0</v>
      </c>
    </row>
    <row r="48" ht="15.75" customHeight="1">
      <c r="A48" s="41">
        <f t="shared" si="1"/>
        <v>47</v>
      </c>
      <c r="B48" s="99" t="s">
        <v>122</v>
      </c>
      <c r="C48" s="51">
        <v>1343.7694270773513</v>
      </c>
      <c r="D48" s="135"/>
      <c r="E48" s="136">
        <f>IFERROR(VLOOKUP($B48,'Kill 1'!$A$1:$E$161,4,0),0)</f>
        <v>0</v>
      </c>
      <c r="F48" s="137">
        <f>IFERROR(VLOOKUP(E48,'Kill 1'!$D$1:$E$161,2,0),0)</f>
        <v>0</v>
      </c>
      <c r="G48" s="136">
        <f>IFERROR(VLOOKUP($B48,'Kill 2'!$A$1:$E$161,4,0),0)</f>
        <v>62</v>
      </c>
      <c r="H48" s="137">
        <f>IFERROR(VLOOKUP(G48,'Kill 2'!$D$1:$E$161,2,0),0)</f>
        <v>44.06896815</v>
      </c>
      <c r="I48" s="136">
        <f>IFERROR(VLOOKUP($B48,'Kill 3'!$A$1:$E$161,4,0),0)</f>
        <v>5</v>
      </c>
      <c r="J48" s="137">
        <f>IFERROR(VLOOKUP(I48,'Kill 3'!$D$1:$E$161,2,0),0)</f>
        <v>475.5061604</v>
      </c>
      <c r="K48" s="136">
        <f>IFERROR(VLOOKUP($B48,'Kill 4'!$A$1:$E$161,4,0),0)</f>
        <v>40</v>
      </c>
      <c r="L48" s="137">
        <f>IFERROR(VLOOKUP(K48,'Kill 4'!$D$1:$E$161,2,0),0)</f>
        <v>106.3361113</v>
      </c>
      <c r="M48" s="136">
        <f>IFERROR(VLOOKUP($B48,'Kill 5'!$A$1:$E$161,4,0),0)</f>
        <v>0</v>
      </c>
      <c r="N48" s="137">
        <f>IFERROR(VLOOKUP(M48,'Kill 5'!$D$1:$E$161,2,0),0)</f>
        <v>0</v>
      </c>
      <c r="O48" s="136">
        <f>IFERROR(VLOOKUP($B48,'Kill 6'!$A$1:$E$161,4,0),0)</f>
        <v>40</v>
      </c>
      <c r="P48" s="137">
        <f>IFERROR(VLOOKUP(O48,'Kill 6'!$D$1:$E$161,2,0),0)</f>
        <v>139.3200037</v>
      </c>
      <c r="Q48" s="136">
        <f>IFERROR(VLOOKUP($B48,'Kill 7'!$A$1:$E$161,4,0),0)</f>
        <v>0</v>
      </c>
      <c r="R48" s="137">
        <f>IFERROR(VLOOKUP(Q48,'Kill 7'!$D$1:$E$161,2,0),0)</f>
        <v>0</v>
      </c>
      <c r="S48" s="136">
        <f>IFERROR(VLOOKUP($B48,'Kill 8'!$A$1:$E$161,4,0),0)</f>
        <v>0</v>
      </c>
      <c r="T48" s="137">
        <f>IFERROR(VLOOKUP(S48,'Kill 8'!$D$1:$E$161,2,0),0)</f>
        <v>0</v>
      </c>
      <c r="U48" s="136">
        <f>IFERROR(VLOOKUP($B48,'Kill 9'!$A$1:$E$161,4,0),0)</f>
        <v>24</v>
      </c>
      <c r="V48" s="137">
        <f>IFERROR(VLOOKUP(U48,'Kill 9'!$D$1:$E$161,2,0),0)</f>
        <v>162.4300516</v>
      </c>
      <c r="W48" s="136">
        <f>IFERROR(VLOOKUP($B48,'Kill 10'!$A$1:$E$161,4,0),0)</f>
        <v>25</v>
      </c>
      <c r="X48" s="137">
        <f>IFERROR(VLOOKUP(W48,'Kill 10'!$D$1:$E$161,2,0),0)</f>
        <v>205.8800433</v>
      </c>
      <c r="Y48" s="136">
        <f>IFERROR(VLOOKUP($B48,'Kill 11'!$A$1:$E$161,4,0),0)</f>
        <v>17</v>
      </c>
      <c r="Z48" s="137">
        <f>IFERROR(VLOOKUP(Y48,'Kill 11'!$D$1:$E$161,2,0),0)</f>
        <v>210.2280886</v>
      </c>
      <c r="AA48" s="136">
        <f>IFERROR(VLOOKUP($B48,'Kill 12'!$A$1:$E$161,4,0),0)</f>
        <v>0</v>
      </c>
      <c r="AB48" s="58">
        <f>IFERROR(VLOOKUP(AA48,'Kill 12'!$D$1:$E$161,2,0),0)</f>
        <v>0</v>
      </c>
      <c r="AC48" s="136">
        <f>IFERROR(VLOOKUP($B48,'Kill 13'!$A$1:$E$161,4,0),0)</f>
        <v>0</v>
      </c>
      <c r="AD48" s="58">
        <f>IFERROR(VLOOKUP(AC48,'Kill 13'!$D$1:$E$161,2,0),0)</f>
        <v>0</v>
      </c>
      <c r="AE48" s="138" t="str">
        <f>IFERROR(__xludf.DUMMYFUNCTION("""COMPUTED_VALUE"""),"Patgaret")</f>
        <v>Patgaret</v>
      </c>
      <c r="AF48" s="51">
        <f t="shared" si="2"/>
        <v>2158.577353</v>
      </c>
      <c r="AG48" s="137">
        <f>IFERROR(VLOOKUP($AE48,'Kill 1'!A$1:$E$161,5,0),0)</f>
        <v>94.37417964</v>
      </c>
      <c r="AH48" s="137">
        <f>IFERROR(VLOOKUP($AE48,'Kill 2'!$A$1:$E$161,5,0),0)</f>
        <v>271.471253</v>
      </c>
      <c r="AI48" s="137">
        <f>IFERROR(VLOOKUP($AE48,'Kill 3'!$A$1:$E$161,5,0),0)</f>
        <v>212.4743332</v>
      </c>
      <c r="AJ48" s="137">
        <f>IFERROR(VLOOKUP($AE48,'Kill 4'!$A$1:$E$161,5,0),0)</f>
        <v>170.3520458</v>
      </c>
      <c r="AK48" s="137">
        <f>IFERROR(VLOOKUP($AE48,'Kill 5'!$A$1:$E$161,5,0),0)</f>
        <v>430.4560678</v>
      </c>
      <c r="AL48" s="137">
        <f>IFERROR(VLOOKUP($AE48,'Kill 6'!$A$1:$E$161,5,0),0)</f>
        <v>199.8308669</v>
      </c>
      <c r="AM48" s="137">
        <f>IFERROR(VLOOKUP($AE48,'Kill 7'!$A$1:$E$161,5,0),0)</f>
        <v>334.3998437</v>
      </c>
      <c r="AN48" s="137">
        <f>IFERROR(VLOOKUP($AE48,'Kill 8'!$A$1:$E$161,5,0),0)</f>
        <v>0</v>
      </c>
      <c r="AO48" s="137">
        <f>IFERROR(VLOOKUP($AE48,'Kill 9'!$A$1:$E$161,5,0),0)</f>
        <v>60.86566595</v>
      </c>
      <c r="AP48" s="137">
        <f>IFERROR(VLOOKUP($AE48,'Kill 10'!$A$1:$E$161,5,0),0)</f>
        <v>261.6607051</v>
      </c>
      <c r="AQ48" s="137">
        <f>IFERROR(VLOOKUP($AE48,'Kill 11'!$A$1:$E$161,5,0),0)</f>
        <v>122.6923922</v>
      </c>
      <c r="AR48" s="58">
        <f>IFERROR(VLOOKUP($AE48,'Kill 12'!$A$1:$E$161,5,0),0)</f>
        <v>0</v>
      </c>
      <c r="AS48" s="58">
        <f>IFERROR(VLOOKUP($AE48,'Kill 13'!$A$1:$E$161,5,0),0)</f>
        <v>0</v>
      </c>
    </row>
    <row r="49" ht="15.75" customHeight="1">
      <c r="A49" s="41">
        <f t="shared" si="1"/>
        <v>48</v>
      </c>
      <c r="B49" s="92" t="s">
        <v>57</v>
      </c>
      <c r="C49" s="51">
        <v>1330.3939254383474</v>
      </c>
      <c r="D49" s="51"/>
      <c r="E49" s="136">
        <f>IFERROR(VLOOKUP($B49,'Kill 1'!$A$1:$E$161,4,0),0)</f>
        <v>0</v>
      </c>
      <c r="F49" s="137">
        <f>IFERROR(VLOOKUP(E49,'Kill 1'!$D$1:$E$161,2,0),0)</f>
        <v>0</v>
      </c>
      <c r="G49" s="136">
        <f>IFERROR(VLOOKUP($B49,'Kill 2'!$A$1:$E$161,4,0),0)</f>
        <v>4</v>
      </c>
      <c r="H49" s="137">
        <f>IFERROR(VLOOKUP(G49,'Kill 2'!$D$1:$E$161,2,0),0)</f>
        <v>510.0733112</v>
      </c>
      <c r="I49" s="136">
        <f>IFERROR(VLOOKUP($B49,'Kill 3'!$A$1:$E$161,4,0),0)</f>
        <v>0</v>
      </c>
      <c r="J49" s="137">
        <f>IFERROR(VLOOKUP(I49,'Kill 3'!$D$1:$E$161,2,0),0)</f>
        <v>0</v>
      </c>
      <c r="K49" s="136">
        <f>IFERROR(VLOOKUP($B49,'Kill 4'!$A$1:$E$161,4,0),0)</f>
        <v>14</v>
      </c>
      <c r="L49" s="137">
        <f>IFERROR(VLOOKUP(K49,'Kill 4'!$D$1:$E$161,2,0),0)</f>
        <v>294.5316748</v>
      </c>
      <c r="M49" s="136">
        <f>IFERROR(VLOOKUP($B49,'Kill 5'!$A$1:$E$161,4,0),0)</f>
        <v>70</v>
      </c>
      <c r="N49" s="137">
        <f>IFERROR(VLOOKUP(M49,'Kill 5'!$D$1:$E$161,2,0),0)</f>
        <v>56.31308746</v>
      </c>
      <c r="O49" s="136">
        <f>IFERROR(VLOOKUP($B49,'Kill 6'!$A$1:$E$161,4,0),0)</f>
        <v>0</v>
      </c>
      <c r="P49" s="137">
        <f>IFERROR(VLOOKUP(O49,'Kill 6'!$D$1:$E$161,2,0),0)</f>
        <v>0</v>
      </c>
      <c r="Q49" s="136">
        <f>IFERROR(VLOOKUP($B49,'Kill 7'!$A$1:$E$161,4,0),0)</f>
        <v>0</v>
      </c>
      <c r="R49" s="137">
        <f>IFERROR(VLOOKUP(Q49,'Kill 7'!$D$1:$E$161,2,0),0)</f>
        <v>0</v>
      </c>
      <c r="S49" s="136">
        <f>IFERROR(VLOOKUP($B49,'Kill 8'!$A$1:$E$161,4,0),0)</f>
        <v>0</v>
      </c>
      <c r="T49" s="137">
        <f>IFERROR(VLOOKUP(S49,'Kill 8'!$D$1:$E$161,2,0),0)</f>
        <v>0</v>
      </c>
      <c r="U49" s="136">
        <f>IFERROR(VLOOKUP($B49,'Kill 9'!$A$1:$E$161,4,0),0)</f>
        <v>0</v>
      </c>
      <c r="V49" s="137">
        <f>IFERROR(VLOOKUP(U49,'Kill 9'!$D$1:$E$161,2,0),0)</f>
        <v>0</v>
      </c>
      <c r="W49" s="136">
        <f>IFERROR(VLOOKUP($B49,'Kill 10'!$A$1:$E$161,4,0),0)</f>
        <v>11</v>
      </c>
      <c r="X49" s="137">
        <f>IFERROR(VLOOKUP(W49,'Kill 10'!$D$1:$E$161,2,0),0)</f>
        <v>339.101659</v>
      </c>
      <c r="Y49" s="136">
        <f>IFERROR(VLOOKUP($B49,'Kill 11'!$A$1:$E$161,4,0),0)</f>
        <v>26</v>
      </c>
      <c r="Z49" s="137">
        <f>IFERROR(VLOOKUP(Y49,'Kill 11'!$D$1:$E$161,2,0),0)</f>
        <v>130.3741929</v>
      </c>
      <c r="AA49" s="136">
        <f>IFERROR(VLOOKUP($B49,'Kill 12'!$A$1:$E$161,4,0),0)</f>
        <v>0</v>
      </c>
      <c r="AB49" s="58">
        <f>IFERROR(VLOOKUP(AA49,'Kill 12'!$D$1:$E$161,2,0),0)</f>
        <v>0</v>
      </c>
      <c r="AC49" s="136">
        <f>IFERROR(VLOOKUP($B49,'Kill 13'!$A$1:$E$161,4,0),0)</f>
        <v>0</v>
      </c>
      <c r="AD49" s="58">
        <f>IFERROR(VLOOKUP(AC49,'Kill 13'!$D$1:$E$161,2,0),0)</f>
        <v>0</v>
      </c>
      <c r="AE49" s="139" t="str">
        <f>IFERROR(__xludf.DUMMYFUNCTION("""COMPUTED_VALUE"""),"RicDeckard")</f>
        <v>RicDeckard</v>
      </c>
      <c r="AF49" s="51">
        <f t="shared" si="2"/>
        <v>1509.268696</v>
      </c>
      <c r="AG49" s="137">
        <f>IFERROR(VLOOKUP($AE49,'Kill 1'!A$1:$E$161,5,0),0)</f>
        <v>89.79707479</v>
      </c>
      <c r="AH49" s="137">
        <f>IFERROR(VLOOKUP($AE49,'Kill 2'!$A$1:$E$161,5,0),0)</f>
        <v>67.80708217</v>
      </c>
      <c r="AI49" s="137">
        <f>IFERROR(VLOOKUP($AE49,'Kill 3'!$A$1:$E$161,5,0),0)</f>
        <v>40.23528723</v>
      </c>
      <c r="AJ49" s="137">
        <f>IFERROR(VLOOKUP($AE49,'Kill 4'!$A$1:$E$161,5,0),0)</f>
        <v>254.0167314</v>
      </c>
      <c r="AK49" s="137">
        <f>IFERROR(VLOOKUP($AE49,'Kill 5'!$A$1:$E$161,5,0),0)</f>
        <v>268.5917949</v>
      </c>
      <c r="AL49" s="137">
        <f>IFERROR(VLOOKUP($AE49,'Kill 6'!$A$1:$E$161,5,0),0)</f>
        <v>40.23528723</v>
      </c>
      <c r="AM49" s="137">
        <f>IFERROR(VLOOKUP($AE49,'Kill 7'!$A$1:$E$161,5,0),0)</f>
        <v>297.0136186</v>
      </c>
      <c r="AN49" s="137">
        <f>IFERROR(VLOOKUP($AE49,'Kill 8'!$A$1:$E$161,5,0),0)</f>
        <v>112.4701606</v>
      </c>
      <c r="AO49" s="137">
        <f>IFERROR(VLOOKUP($AE49,'Kill 9'!$A$1:$E$161,5,0),0)</f>
        <v>0</v>
      </c>
      <c r="AP49" s="137">
        <f>IFERROR(VLOOKUP($AE49,'Kill 10'!$A$1:$E$161,5,0),0)</f>
        <v>0</v>
      </c>
      <c r="AQ49" s="137">
        <f>IFERROR(VLOOKUP($AE49,'Kill 11'!$A$1:$E$161,5,0),0)</f>
        <v>0</v>
      </c>
      <c r="AR49" s="58">
        <f>IFERROR(VLOOKUP($AE49,'Kill 12'!$A$1:$E$161,5,0),0)</f>
        <v>339.101659</v>
      </c>
      <c r="AS49" s="58">
        <f>IFERROR(VLOOKUP($AE49,'Kill 13'!$A$1:$E$161,5,0),0)</f>
        <v>0</v>
      </c>
    </row>
    <row r="50" ht="15.75" customHeight="1">
      <c r="A50" s="41">
        <f t="shared" si="1"/>
        <v>49</v>
      </c>
      <c r="B50" s="92" t="s">
        <v>154</v>
      </c>
      <c r="C50" s="51">
        <v>1303.704828026487</v>
      </c>
      <c r="D50" s="110"/>
      <c r="E50" s="136">
        <f>IFERROR(VLOOKUP($B50,'Kill 1'!$A$1:$E$161,4,0),0)</f>
        <v>68</v>
      </c>
      <c r="F50" s="137">
        <f>IFERROR(VLOOKUP(E50,'Kill 1'!$D$1:$E$161,2,0),0)</f>
        <v>7.482600962</v>
      </c>
      <c r="G50" s="136">
        <f>IFERROR(VLOOKUP($B50,'Kill 2'!$A$1:$E$161,4,0),0)</f>
        <v>60</v>
      </c>
      <c r="H50" s="137">
        <f>IFERROR(VLOOKUP(G50,'Kill 2'!$D$1:$E$161,2,0),0)</f>
        <v>51.83699068</v>
      </c>
      <c r="I50" s="136">
        <f>IFERROR(VLOOKUP($B50,'Kill 3'!$A$1:$E$161,4,0),0)</f>
        <v>72</v>
      </c>
      <c r="J50" s="137">
        <f>IFERROR(VLOOKUP(I50,'Kill 3'!$D$1:$E$161,2,0),0)</f>
        <v>7.075325588</v>
      </c>
      <c r="K50" s="136">
        <f>IFERROR(VLOOKUP($B50,'Kill 4'!$A$1:$E$161,4,0),0)</f>
        <v>48</v>
      </c>
      <c r="L50" s="137">
        <f>IFERROR(VLOOKUP(K50,'Kill 4'!$D$1:$E$161,2,0),0)</f>
        <v>66.25961157</v>
      </c>
      <c r="M50" s="136">
        <f>IFERROR(VLOOKUP($B50,'Kill 5'!$A$1:$E$161,4,0),0)</f>
        <v>83</v>
      </c>
      <c r="N50" s="137">
        <f>IFERROR(VLOOKUP(M50,'Kill 5'!$D$1:$E$161,2,0),0)</f>
        <v>14.9903518</v>
      </c>
      <c r="O50" s="136">
        <f>IFERROR(VLOOKUP($B50,'Kill 6'!$A$1:$E$161,4,0),0)</f>
        <v>70</v>
      </c>
      <c r="P50" s="137">
        <f>IFERROR(VLOOKUP(O50,'Kill 6'!$D$1:$E$161,2,0),0)</f>
        <v>14.250662</v>
      </c>
      <c r="Q50" s="136">
        <f>IFERROR(VLOOKUP($B50,'Kill 7'!$A$1:$E$161,4,0),0)</f>
        <v>0</v>
      </c>
      <c r="R50" s="137">
        <f>IFERROR(VLOOKUP(Q50,'Kill 7'!$D$1:$E$161,2,0),0)</f>
        <v>0</v>
      </c>
      <c r="S50" s="136">
        <f>IFERROR(VLOOKUP($B50,'Kill 8'!$A$1:$E$161,4,0),0)</f>
        <v>50</v>
      </c>
      <c r="T50" s="137">
        <f>IFERROR(VLOOKUP(S50,'Kill 8'!$D$1:$E$161,2,0),0)</f>
        <v>45.35418937</v>
      </c>
      <c r="U50" s="136">
        <f>IFERROR(VLOOKUP($B50,'Kill 9'!$A$1:$E$161,4,0),0)</f>
        <v>1</v>
      </c>
      <c r="V50" s="137">
        <f>IFERROR(VLOOKUP(U50,'Kill 9'!$D$1:$E$161,2,0),0)</f>
        <v>677.5508973</v>
      </c>
      <c r="W50" s="136">
        <f>IFERROR(VLOOKUP($B50,'Kill 10'!$A$1:$E$161,4,0),0)</f>
        <v>0</v>
      </c>
      <c r="X50" s="137">
        <f>IFERROR(VLOOKUP(W50,'Kill 10'!$D$1:$E$161,2,0),0)</f>
        <v>0</v>
      </c>
      <c r="Y50" s="136">
        <f>IFERROR(VLOOKUP($B50,'Kill 11'!$A$1:$E$161,4,0),0)</f>
        <v>18</v>
      </c>
      <c r="Z50" s="137">
        <f>IFERROR(VLOOKUP(Y50,'Kill 11'!$D$1:$E$161,2,0),0)</f>
        <v>200.098982</v>
      </c>
      <c r="AA50" s="136">
        <f>IFERROR(VLOOKUP($B50,'Kill 12'!$A$1:$E$161,4,0),0)</f>
        <v>19</v>
      </c>
      <c r="AB50" s="58">
        <f>IFERROR(VLOOKUP(AA50,'Kill 12'!$D$1:$E$161,2,0),0)</f>
        <v>218.8052167</v>
      </c>
      <c r="AC50" s="136">
        <f>IFERROR(VLOOKUP($B50,'Kill 13'!$A$1:$E$161,4,0),0)</f>
        <v>0</v>
      </c>
      <c r="AD50" s="58">
        <f>IFERROR(VLOOKUP(AC50,'Kill 13'!$D$1:$E$161,2,0),0)</f>
        <v>0</v>
      </c>
      <c r="AE50" s="138" t="str">
        <f>IFERROR(__xludf.DUMMYFUNCTION("""COMPUTED_VALUE"""),"Legabodu86")</f>
        <v>Legabodu86</v>
      </c>
      <c r="AF50" s="51">
        <f t="shared" si="2"/>
        <v>1137.786006</v>
      </c>
      <c r="AG50" s="137">
        <f>IFERROR(VLOOKUP($AE50,'Kill 1'!A$1:$E$161,5,0),0)</f>
        <v>85.27467889</v>
      </c>
      <c r="AH50" s="137">
        <f>IFERROR(VLOOKUP($AE50,'Kill 2'!$A$1:$E$161,5,0),0)</f>
        <v>0</v>
      </c>
      <c r="AI50" s="137">
        <f>IFERROR(VLOOKUP($AE50,'Kill 3'!$A$1:$E$161,5,0),0)</f>
        <v>159.8665231</v>
      </c>
      <c r="AJ50" s="137">
        <f>IFERROR(VLOOKUP($AE50,'Kill 4'!$A$1:$E$161,5,0),0)</f>
        <v>380.2402866</v>
      </c>
      <c r="AK50" s="137">
        <f>IFERROR(VLOOKUP($AE50,'Kill 5'!$A$1:$E$161,5,0),0)</f>
        <v>0</v>
      </c>
      <c r="AL50" s="137">
        <f>IFERROR(VLOOKUP($AE50,'Kill 6'!$A$1:$E$161,5,0),0)</f>
        <v>36.43380794</v>
      </c>
      <c r="AM50" s="137">
        <f>IFERROR(VLOOKUP($AE50,'Kill 7'!$A$1:$E$161,5,0),0)</f>
        <v>0</v>
      </c>
      <c r="AN50" s="137">
        <f>IFERROR(VLOOKUP($AE50,'Kill 8'!$A$1:$E$161,5,0),0)</f>
        <v>90.55606592</v>
      </c>
      <c r="AO50" s="137">
        <f>IFERROR(VLOOKUP($AE50,'Kill 9'!$A$1:$E$161,5,0),0)</f>
        <v>345.3207205</v>
      </c>
      <c r="AP50" s="137">
        <f>IFERROR(VLOOKUP($AE50,'Kill 10'!$A$1:$E$161,5,0),0)</f>
        <v>0</v>
      </c>
      <c r="AQ50" s="137">
        <f>IFERROR(VLOOKUP($AE50,'Kill 11'!$A$1:$E$161,5,0),0)</f>
        <v>0</v>
      </c>
      <c r="AR50" s="58">
        <f>IFERROR(VLOOKUP($AE50,'Kill 12'!$A$1:$E$161,5,0),0)</f>
        <v>40.09392348</v>
      </c>
      <c r="AS50" s="58">
        <f>IFERROR(VLOOKUP($AE50,'Kill 13'!$A$1:$E$161,5,0),0)</f>
        <v>0</v>
      </c>
    </row>
    <row r="51" ht="15.75" customHeight="1">
      <c r="A51" s="41">
        <f t="shared" si="1"/>
        <v>50</v>
      </c>
      <c r="B51" s="142" t="s">
        <v>62</v>
      </c>
      <c r="C51" s="51">
        <v>1302.0101928902893</v>
      </c>
      <c r="D51" s="51"/>
      <c r="E51" s="136">
        <f>IFERROR(VLOOKUP($B51,'Kill 1'!$A$1:$E$161,4,0),0)</f>
        <v>61</v>
      </c>
      <c r="F51" s="137">
        <f>IFERROR(VLOOKUP(E51,'Kill 1'!$D$1:$E$161,2,0),0)</f>
        <v>34.59870698</v>
      </c>
      <c r="G51" s="136">
        <f>IFERROR(VLOOKUP($B51,'Kill 2'!$A$1:$E$161,4,0),0)</f>
        <v>49</v>
      </c>
      <c r="H51" s="137">
        <f>IFERROR(VLOOKUP(G51,'Kill 2'!$D$1:$E$161,2,0),0)</f>
        <v>97.37344759</v>
      </c>
      <c r="I51" s="136">
        <f>IFERROR(VLOOKUP($B51,'Kill 3'!$A$1:$E$161,4,0),0)</f>
        <v>54</v>
      </c>
      <c r="J51" s="137">
        <f>IFERROR(VLOOKUP(I51,'Kill 3'!$D$1:$E$161,2,0),0)</f>
        <v>76.02932134</v>
      </c>
      <c r="K51" s="136">
        <f>IFERROR(VLOOKUP($B51,'Kill 4'!$A$1:$E$161,4,0),0)</f>
        <v>24</v>
      </c>
      <c r="L51" s="137">
        <f>IFERROR(VLOOKUP(K51,'Kill 4'!$D$1:$E$161,2,0),0)</f>
        <v>204.8706439</v>
      </c>
      <c r="M51" s="136">
        <f>IFERROR(VLOOKUP($B51,'Kill 5'!$A$1:$E$161,4,0),0)</f>
        <v>80</v>
      </c>
      <c r="N51" s="137">
        <f>IFERROR(VLOOKUP(M51,'Kill 5'!$D$1:$E$161,2,0),0)</f>
        <v>24.20632356</v>
      </c>
      <c r="O51" s="136">
        <f>IFERROR(VLOOKUP($B51,'Kill 6'!$A$1:$E$161,4,0),0)</f>
        <v>12</v>
      </c>
      <c r="P51" s="137">
        <f>IFERROR(VLOOKUP(O51,'Kill 6'!$D$1:$E$161,2,0),0)</f>
        <v>343.2779723</v>
      </c>
      <c r="Q51" s="136">
        <f>IFERROR(VLOOKUP($B51,'Kill 7'!$A$1:$E$161,4,0),0)</f>
        <v>0</v>
      </c>
      <c r="R51" s="137">
        <f>IFERROR(VLOOKUP(Q51,'Kill 7'!$D$1:$E$161,2,0),0)</f>
        <v>0</v>
      </c>
      <c r="S51" s="136">
        <f>IFERROR(VLOOKUP($B51,'Kill 8'!$A$1:$E$161,4,0),0)</f>
        <v>51</v>
      </c>
      <c r="T51" s="137">
        <f>IFERROR(VLOOKUP(S51,'Kill 8'!$D$1:$E$161,2,0),0)</f>
        <v>40.6171901</v>
      </c>
      <c r="U51" s="136">
        <f>IFERROR(VLOOKUP($B51,'Kill 9'!$A$1:$E$161,4,0),0)</f>
        <v>49</v>
      </c>
      <c r="V51" s="137">
        <f>IFERROR(VLOOKUP(U51,'Kill 9'!$D$1:$E$161,2,0),0)</f>
        <v>5.226329956</v>
      </c>
      <c r="W51" s="136">
        <f>IFERROR(VLOOKUP($B51,'Kill 10'!$A$1:$E$161,4,0),0)</f>
        <v>6</v>
      </c>
      <c r="X51" s="137">
        <f>IFERROR(VLOOKUP(W51,'Kill 10'!$D$1:$E$161,2,0),0)</f>
        <v>430.4560678</v>
      </c>
      <c r="Y51" s="136">
        <f>IFERROR(VLOOKUP($B51,'Kill 11'!$A$1:$E$161,4,0),0)</f>
        <v>0</v>
      </c>
      <c r="Z51" s="137">
        <f>IFERROR(VLOOKUP(Y51,'Kill 11'!$D$1:$E$161,2,0),0)</f>
        <v>0</v>
      </c>
      <c r="AA51" s="136">
        <f>IFERROR(VLOOKUP($B51,'Kill 12'!$A$1:$E$161,4,0),0)</f>
        <v>45</v>
      </c>
      <c r="AB51" s="58">
        <f>IFERROR(VLOOKUP(AA51,'Kill 12'!$D$1:$E$161,2,0),0)</f>
        <v>45.35418937</v>
      </c>
      <c r="AC51" s="136">
        <f>IFERROR(VLOOKUP($B51,'Kill 13'!$A$1:$E$161,4,0),0)</f>
        <v>0</v>
      </c>
      <c r="AD51" s="58">
        <f>IFERROR(VLOOKUP(AC51,'Kill 13'!$D$1:$E$161,2,0),0)</f>
        <v>0</v>
      </c>
      <c r="AE51" s="139" t="str">
        <f>IFERROR(__xludf.DUMMYFUNCTION("""COMPUTED_VALUE"""),"Nanny on pe")</f>
        <v>Nanny on pe</v>
      </c>
      <c r="AF51" s="51">
        <f t="shared" si="2"/>
        <v>896.5652423</v>
      </c>
      <c r="AG51" s="137">
        <f>IFERROR(VLOOKUP($AE51,'Kill 1'!A$1:$E$161,5,0),0)</f>
        <v>80.80482844</v>
      </c>
      <c r="AH51" s="137">
        <f>IFERROR(VLOOKUP($AE51,'Kill 2'!$A$1:$E$161,5,0),0)</f>
        <v>101.7917537</v>
      </c>
      <c r="AI51" s="137">
        <f>IFERROR(VLOOKUP($AE51,'Kill 3'!$A$1:$E$161,5,0),0)</f>
        <v>71.89728433</v>
      </c>
      <c r="AJ51" s="137">
        <f>IFERROR(VLOOKUP($AE51,'Kill 4'!$A$1:$E$161,5,0),0)</f>
        <v>0</v>
      </c>
      <c r="AK51" s="137">
        <f>IFERROR(VLOOKUP($AE51,'Kill 5'!$A$1:$E$161,5,0),0)</f>
        <v>76.78521278</v>
      </c>
      <c r="AL51" s="137">
        <f>IFERROR(VLOOKUP($AE51,'Kill 6'!$A$1:$E$161,5,0),0)</f>
        <v>63.75727774</v>
      </c>
      <c r="AM51" s="137">
        <f>IFERROR(VLOOKUP($AE51,'Kill 7'!$A$1:$E$161,5,0),0)</f>
        <v>207.6565089</v>
      </c>
      <c r="AN51" s="137">
        <f>IFERROR(VLOOKUP($AE51,'Kill 8'!$A$1:$E$161,5,0),0)</f>
        <v>50.142222</v>
      </c>
      <c r="AO51" s="137">
        <f>IFERROR(VLOOKUP($AE51,'Kill 9'!$A$1:$E$161,5,0),0)</f>
        <v>0</v>
      </c>
      <c r="AP51" s="137">
        <f>IFERROR(VLOOKUP($AE51,'Kill 10'!$A$1:$E$161,5,0),0)</f>
        <v>63.02518242</v>
      </c>
      <c r="AQ51" s="137">
        <f>IFERROR(VLOOKUP($AE51,'Kill 11'!$A$1:$E$161,5,0),0)</f>
        <v>11.43067299</v>
      </c>
      <c r="AR51" s="58">
        <f>IFERROR(VLOOKUP($AE51,'Kill 12'!$A$1:$E$161,5,0),0)</f>
        <v>169.2742989</v>
      </c>
      <c r="AS51" s="58">
        <f>IFERROR(VLOOKUP($AE51,'Kill 13'!$A$1:$E$161,5,0),0)</f>
        <v>0</v>
      </c>
    </row>
    <row r="52" ht="15.75" customHeight="1">
      <c r="A52" s="41">
        <f t="shared" si="1"/>
        <v>51</v>
      </c>
      <c r="B52" s="92" t="s">
        <v>90</v>
      </c>
      <c r="C52" s="51">
        <v>1300.269217990912</v>
      </c>
      <c r="D52" s="51"/>
      <c r="E52" s="136">
        <f>IFERROR(VLOOKUP($B52,'Kill 1'!$A$1:$E$161,4,0),0)</f>
        <v>20</v>
      </c>
      <c r="F52" s="137">
        <f>IFERROR(VLOOKUP(E52,'Kill 1'!$D$1:$E$161,2,0),0)</f>
        <v>254.0167314</v>
      </c>
      <c r="G52" s="136">
        <f>IFERROR(VLOOKUP($B52,'Kill 2'!$A$1:$E$161,4,0),0)</f>
        <v>0</v>
      </c>
      <c r="H52" s="137">
        <f>IFERROR(VLOOKUP(G52,'Kill 2'!$D$1:$E$161,2,0),0)</f>
        <v>0</v>
      </c>
      <c r="I52" s="136">
        <f>IFERROR(VLOOKUP($B52,'Kill 3'!$A$1:$E$161,4,0),0)</f>
        <v>61</v>
      </c>
      <c r="J52" s="137">
        <f>IFERROR(VLOOKUP(I52,'Kill 3'!$D$1:$E$161,2,0),0)</f>
        <v>47.9358521</v>
      </c>
      <c r="K52" s="136">
        <f>IFERROR(VLOOKUP($B52,'Kill 4'!$A$1:$E$161,4,0),0)</f>
        <v>34</v>
      </c>
      <c r="L52" s="137">
        <f>IFERROR(VLOOKUP(K52,'Kill 4'!$D$1:$E$161,2,0),0)</f>
        <v>139.6356158</v>
      </c>
      <c r="M52" s="136">
        <f>IFERROR(VLOOKUP($B52,'Kill 5'!$A$1:$E$161,4,0),0)</f>
        <v>74</v>
      </c>
      <c r="N52" s="137">
        <f>IFERROR(VLOOKUP(M52,'Kill 5'!$D$1:$E$161,2,0),0)</f>
        <v>43.19479822</v>
      </c>
      <c r="O52" s="136">
        <f>IFERROR(VLOOKUP($B52,'Kill 6'!$A$1:$E$161,4,0),0)</f>
        <v>56</v>
      </c>
      <c r="P52" s="137">
        <f>IFERROR(VLOOKUP(O52,'Kill 6'!$D$1:$E$161,2,0),0)</f>
        <v>67.80708217</v>
      </c>
      <c r="Q52" s="136">
        <f>IFERROR(VLOOKUP($B52,'Kill 7'!$A$1:$E$161,4,0),0)</f>
        <v>22</v>
      </c>
      <c r="R52" s="137">
        <f>IFERROR(VLOOKUP(Q52,'Kill 7'!$D$1:$E$161,2,0),0)</f>
        <v>222.8342727</v>
      </c>
      <c r="S52" s="136">
        <f>IFERROR(VLOOKUP($B52,'Kill 8'!$A$1:$E$161,4,0),0)</f>
        <v>55</v>
      </c>
      <c r="T52" s="137">
        <f>IFERROR(VLOOKUP(S52,'Kill 8'!$D$1:$E$161,2,0),0)</f>
        <v>22.14314185</v>
      </c>
      <c r="U52" s="136">
        <f>IFERROR(VLOOKUP($B52,'Kill 9'!$A$1:$E$161,4,0),0)</f>
        <v>28</v>
      </c>
      <c r="V52" s="137">
        <f>IFERROR(VLOOKUP(U52,'Kill 9'!$D$1:$E$161,2,0),0)</f>
        <v>132.2449259</v>
      </c>
      <c r="W52" s="136">
        <f>IFERROR(VLOOKUP($B52,'Kill 10'!$A$1:$E$161,4,0),0)</f>
        <v>13</v>
      </c>
      <c r="X52" s="137">
        <f>IFERROR(VLOOKUP(W52,'Kill 10'!$D$1:$E$161,2,0),0)</f>
        <v>313.4046442</v>
      </c>
      <c r="Y52" s="136">
        <f>IFERROR(VLOOKUP($B52,'Kill 11'!$A$1:$E$161,4,0),0)</f>
        <v>42</v>
      </c>
      <c r="Z52" s="137">
        <f>IFERROR(VLOOKUP(Y52,'Kill 11'!$D$1:$E$161,2,0),0)</f>
        <v>23.12877562</v>
      </c>
      <c r="AA52" s="136">
        <f>IFERROR(VLOOKUP($B52,'Kill 12'!$A$1:$E$161,4,0),0)</f>
        <v>43</v>
      </c>
      <c r="AB52" s="58">
        <f>IFERROR(VLOOKUP(AA52,'Kill 12'!$D$1:$E$161,2,0),0)</f>
        <v>56.06651983</v>
      </c>
      <c r="AC52" s="136">
        <f>IFERROR(VLOOKUP($B52,'Kill 13'!$A$1:$E$161,4,0),0)</f>
        <v>0</v>
      </c>
      <c r="AD52" s="58">
        <f>IFERROR(VLOOKUP(AC52,'Kill 13'!$D$1:$E$161,2,0),0)</f>
        <v>0</v>
      </c>
      <c r="AE52" s="138" t="str">
        <f>IFERROR(__xludf.DUMMYFUNCTION("""COMPUTED_VALUE"""),"Jennyyy8")</f>
        <v>Jennyyy8</v>
      </c>
      <c r="AF52" s="51">
        <f t="shared" si="2"/>
        <v>993.1954506</v>
      </c>
      <c r="AG52" s="137">
        <f>IFERROR(VLOOKUP($AE52,'Kill 1'!A$1:$E$161,5,0),0)</f>
        <v>76.38549105</v>
      </c>
      <c r="AH52" s="137">
        <f>IFERROR(VLOOKUP($AE52,'Kill 2'!$A$1:$E$161,5,0),0)</f>
        <v>343.2779723</v>
      </c>
      <c r="AI52" s="137">
        <f>IFERROR(VLOOKUP($AE52,'Kill 3'!$A$1:$E$161,5,0),0)</f>
        <v>124.7510294</v>
      </c>
      <c r="AJ52" s="137">
        <f>IFERROR(VLOOKUP($AE52,'Kill 4'!$A$1:$E$161,5,0),0)</f>
        <v>0</v>
      </c>
      <c r="AK52" s="137">
        <f>IFERROR(VLOOKUP($AE52,'Kill 5'!$A$1:$E$161,5,0),0)</f>
        <v>0</v>
      </c>
      <c r="AL52" s="137">
        <f>IFERROR(VLOOKUP($AE52,'Kill 6'!$A$1:$E$161,5,0),0)</f>
        <v>32.66357592</v>
      </c>
      <c r="AM52" s="137">
        <f>IFERROR(VLOOKUP($AE52,'Kill 7'!$A$1:$E$161,5,0),0)</f>
        <v>0</v>
      </c>
      <c r="AN52" s="137">
        <f>IFERROR(VLOOKUP($AE52,'Kill 8'!$A$1:$E$161,5,0),0)</f>
        <v>416.1173819</v>
      </c>
      <c r="AO52" s="137">
        <f>IFERROR(VLOOKUP($AE52,'Kill 9'!$A$1:$E$161,5,0),0)</f>
        <v>0</v>
      </c>
      <c r="AP52" s="137">
        <f>IFERROR(VLOOKUP($AE52,'Kill 10'!$A$1:$E$161,5,0),0)</f>
        <v>0</v>
      </c>
      <c r="AQ52" s="137">
        <f>IFERROR(VLOOKUP($AE52,'Kill 11'!$A$1:$E$161,5,0),0)</f>
        <v>0</v>
      </c>
      <c r="AR52" s="58">
        <f>IFERROR(VLOOKUP($AE52,'Kill 12'!$A$1:$E$161,5,0),0)</f>
        <v>0</v>
      </c>
      <c r="AS52" s="58">
        <f>IFERROR(VLOOKUP($AE52,'Kill 13'!$A$1:$E$161,5,0),0)</f>
        <v>0</v>
      </c>
    </row>
    <row r="53" ht="15.75" customHeight="1">
      <c r="A53" s="41">
        <f t="shared" si="1"/>
        <v>52</v>
      </c>
      <c r="B53" s="98" t="s">
        <v>55</v>
      </c>
      <c r="C53" s="51">
        <v>1287.7170250990873</v>
      </c>
      <c r="D53" s="51"/>
      <c r="E53" s="136">
        <f>IFERROR(VLOOKUP($B53,'Kill 1'!$A$1:$E$161,4,0),0)</f>
        <v>27</v>
      </c>
      <c r="F53" s="137">
        <f>IFERROR(VLOOKUP(E53,'Kill 1'!$D$1:$E$161,2,0),0)</f>
        <v>202.6643371</v>
      </c>
      <c r="G53" s="136">
        <f>IFERROR(VLOOKUP($B53,'Kill 2'!$A$1:$E$161,4,0),0)</f>
        <v>0</v>
      </c>
      <c r="H53" s="137">
        <f>IFERROR(VLOOKUP(G53,'Kill 2'!$D$1:$E$161,2,0),0)</f>
        <v>0</v>
      </c>
      <c r="I53" s="136">
        <f>IFERROR(VLOOKUP($B53,'Kill 3'!$A$1:$E$161,4,0),0)</f>
        <v>0</v>
      </c>
      <c r="J53" s="137">
        <f>IFERROR(VLOOKUP(I53,'Kill 3'!$D$1:$E$161,2,0),0)</f>
        <v>0</v>
      </c>
      <c r="K53" s="136">
        <f>IFERROR(VLOOKUP($B53,'Kill 4'!$A$1:$E$161,4,0),0)</f>
        <v>0</v>
      </c>
      <c r="L53" s="137">
        <f>IFERROR(VLOOKUP(K53,'Kill 4'!$D$1:$E$161,2,0),0)</f>
        <v>0</v>
      </c>
      <c r="M53" s="136">
        <f>IFERROR(VLOOKUP($B53,'Kill 5'!$A$1:$E$161,4,0),0)</f>
        <v>30</v>
      </c>
      <c r="N53" s="137">
        <f>IFERROR(VLOOKUP(M53,'Kill 5'!$D$1:$E$161,2,0),0)</f>
        <v>224.263721</v>
      </c>
      <c r="O53" s="136">
        <f>IFERROR(VLOOKUP($B53,'Kill 6'!$A$1:$E$161,4,0),0)</f>
        <v>24</v>
      </c>
      <c r="P53" s="137">
        <f>IFERROR(VLOOKUP(O53,'Kill 6'!$D$1:$E$161,2,0),0)</f>
        <v>232.7913035</v>
      </c>
      <c r="Q53" s="136">
        <f>IFERROR(VLOOKUP($B53,'Kill 7'!$A$1:$E$161,4,0),0)</f>
        <v>19</v>
      </c>
      <c r="R53" s="137">
        <f>IFERROR(VLOOKUP(Q53,'Kill 7'!$D$1:$E$161,2,0),0)</f>
        <v>247.6637708</v>
      </c>
      <c r="S53" s="136">
        <f>IFERROR(VLOOKUP($B53,'Kill 8'!$A$1:$E$161,4,0),0)</f>
        <v>10</v>
      </c>
      <c r="T53" s="137">
        <f>IFERROR(VLOOKUP(S53,'Kill 8'!$D$1:$E$161,2,0),0)</f>
        <v>339.101659</v>
      </c>
      <c r="U53" s="136">
        <f>IFERROR(VLOOKUP($B53,'Kill 9'!$A$1:$E$161,4,0),0)</f>
        <v>0</v>
      </c>
      <c r="V53" s="137">
        <f>IFERROR(VLOOKUP(U53,'Kill 9'!$D$1:$E$161,2,0),0)</f>
        <v>0</v>
      </c>
      <c r="W53" s="136">
        <f>IFERROR(VLOOKUP($B53,'Kill 10'!$A$1:$E$161,4,0),0)</f>
        <v>0</v>
      </c>
      <c r="X53" s="137">
        <f>IFERROR(VLOOKUP(W53,'Kill 10'!$D$1:$E$161,2,0),0)</f>
        <v>0</v>
      </c>
      <c r="Y53" s="136">
        <f>IFERROR(VLOOKUP($B53,'Kill 11'!$A$1:$E$161,4,0),0)</f>
        <v>39</v>
      </c>
      <c r="Z53" s="137">
        <f>IFERROR(VLOOKUP(Y53,'Kill 11'!$D$1:$E$161,2,0),0)</f>
        <v>41.23223367</v>
      </c>
      <c r="AA53" s="136">
        <f>IFERROR(VLOOKUP($B53,'Kill 12'!$A$1:$E$161,4,0),0)</f>
        <v>0</v>
      </c>
      <c r="AB53" s="58">
        <f>IFERROR(VLOOKUP(AA53,'Kill 12'!$D$1:$E$161,2,0),0)</f>
        <v>0</v>
      </c>
      <c r="AC53" s="136">
        <f>IFERROR(VLOOKUP($B53,'Kill 13'!$A$1:$E$161,4,0),0)</f>
        <v>0</v>
      </c>
      <c r="AD53" s="58">
        <f>IFERROR(VLOOKUP(AC53,'Kill 13'!$D$1:$E$161,2,0),0)</f>
        <v>0</v>
      </c>
      <c r="AE53" s="143" t="str">
        <f>IFERROR(__xludf.DUMMYFUNCTION("""COMPUTED_VALUE"""),"fiodor86")</f>
        <v>fiodor86</v>
      </c>
      <c r="AF53" s="51">
        <f t="shared" si="2"/>
        <v>1621.397765</v>
      </c>
      <c r="AG53" s="137">
        <f>IFERROR(VLOOKUP($AE53,'Kill 1'!A$1:$E$161,5,0),0)</f>
        <v>72.01475494</v>
      </c>
      <c r="AH53" s="137">
        <f>IFERROR(VLOOKUP($AE53,'Kill 2'!$A$1:$E$161,5,0),0)</f>
        <v>0</v>
      </c>
      <c r="AI53" s="137">
        <f>IFERROR(VLOOKUP($AE53,'Kill 3'!$A$1:$E$161,5,0),0)</f>
        <v>67.80708217</v>
      </c>
      <c r="AJ53" s="137">
        <f>IFERROR(VLOOKUP($AE53,'Kill 4'!$A$1:$E$161,5,0),0)</f>
        <v>0</v>
      </c>
      <c r="AK53" s="137">
        <f>IFERROR(VLOOKUP($AE53,'Kill 5'!$A$1:$E$161,5,0),0)</f>
        <v>502.2812139</v>
      </c>
      <c r="AL53" s="137">
        <f>IFERROR(VLOOKUP($AE53,'Kill 6'!$A$1:$E$161,5,0),0)</f>
        <v>0</v>
      </c>
      <c r="AM53" s="137">
        <f>IFERROR(VLOOKUP($AE53,'Kill 7'!$A$1:$E$161,5,0),0)</f>
        <v>599.0630842</v>
      </c>
      <c r="AN53" s="137">
        <f>IFERROR(VLOOKUP($AE53,'Kill 8'!$A$1:$E$161,5,0),0)</f>
        <v>161.1098542</v>
      </c>
      <c r="AO53" s="137">
        <f>IFERROR(VLOOKUP($AE53,'Kill 9'!$A$1:$E$161,5,0),0)</f>
        <v>85.27467889</v>
      </c>
      <c r="AP53" s="137">
        <f>IFERROR(VLOOKUP($AE53,'Kill 10'!$A$1:$E$161,5,0),0)</f>
        <v>0</v>
      </c>
      <c r="AQ53" s="137">
        <f>IFERROR(VLOOKUP($AE53,'Kill 11'!$A$1:$E$161,5,0),0)</f>
        <v>0</v>
      </c>
      <c r="AR53" s="58">
        <f>IFERROR(VLOOKUP($AE53,'Kill 12'!$A$1:$E$161,5,0),0)</f>
        <v>133.847097</v>
      </c>
      <c r="AS53" s="58">
        <f>IFERROR(VLOOKUP($AE53,'Kill 13'!$A$1:$E$161,5,0),0)</f>
        <v>0</v>
      </c>
    </row>
    <row r="54" ht="15.75" customHeight="1">
      <c r="A54" s="41">
        <f t="shared" si="1"/>
        <v>53</v>
      </c>
      <c r="B54" s="92" t="s">
        <v>78</v>
      </c>
      <c r="C54" s="51">
        <v>1276.1032809048309</v>
      </c>
      <c r="D54" s="110"/>
      <c r="E54" s="136">
        <f>IFERROR(VLOOKUP($B54,'Kill 1'!$A$1:$E$161,4,0),0)</f>
        <v>0</v>
      </c>
      <c r="F54" s="137">
        <f>IFERROR(VLOOKUP(E54,'Kill 1'!$D$1:$E$161,2,0),0)</f>
        <v>0</v>
      </c>
      <c r="G54" s="136">
        <f>IFERROR(VLOOKUP($B54,'Kill 2'!$A$1:$E$161,4,0),0)</f>
        <v>0</v>
      </c>
      <c r="H54" s="137">
        <f>IFERROR(VLOOKUP(G54,'Kill 2'!$D$1:$E$161,2,0),0)</f>
        <v>0</v>
      </c>
      <c r="I54" s="136">
        <f>IFERROR(VLOOKUP($B54,'Kill 3'!$A$1:$E$161,4,0),0)</f>
        <v>25</v>
      </c>
      <c r="J54" s="137">
        <f>IFERROR(VLOOKUP(I54,'Kill 3'!$D$1:$E$161,2,0),0)</f>
        <v>225.8190812</v>
      </c>
      <c r="K54" s="136">
        <f>IFERROR(VLOOKUP($B54,'Kill 4'!$A$1:$E$161,4,0),0)</f>
        <v>33</v>
      </c>
      <c r="L54" s="137">
        <f>IFERROR(VLOOKUP(K54,'Kill 4'!$D$1:$E$161,2,0),0)</f>
        <v>145.5327399</v>
      </c>
      <c r="M54" s="136">
        <f>IFERROR(VLOOKUP($B54,'Kill 5'!$A$1:$E$161,4,0),0)</f>
        <v>24</v>
      </c>
      <c r="N54" s="137">
        <f>IFERROR(VLOOKUP(M54,'Kill 5'!$D$1:$E$161,2,0),0)</f>
        <v>261.6607051</v>
      </c>
      <c r="O54" s="136">
        <f>IFERROR(VLOOKUP($B54,'Kill 6'!$A$1:$E$161,4,0),0)</f>
        <v>0</v>
      </c>
      <c r="P54" s="137">
        <f>IFERROR(VLOOKUP(O54,'Kill 6'!$D$1:$E$161,2,0),0)</f>
        <v>0</v>
      </c>
      <c r="Q54" s="136">
        <f>IFERROR(VLOOKUP($B54,'Kill 7'!$A$1:$E$161,4,0),0)</f>
        <v>45</v>
      </c>
      <c r="R54" s="137">
        <f>IFERROR(VLOOKUP(Q54,'Kill 7'!$D$1:$E$161,2,0),0)</f>
        <v>84.29248164</v>
      </c>
      <c r="S54" s="136">
        <f>IFERROR(VLOOKUP($B54,'Kill 8'!$A$1:$E$161,4,0),0)</f>
        <v>0</v>
      </c>
      <c r="T54" s="137">
        <f>IFERROR(VLOOKUP(S54,'Kill 8'!$D$1:$E$161,2,0),0)</f>
        <v>0</v>
      </c>
      <c r="U54" s="136">
        <f>IFERROR(VLOOKUP($B54,'Kill 9'!$A$1:$E$161,4,0),0)</f>
        <v>0</v>
      </c>
      <c r="V54" s="137">
        <f>IFERROR(VLOOKUP(U54,'Kill 9'!$D$1:$E$161,2,0),0)</f>
        <v>0</v>
      </c>
      <c r="W54" s="136">
        <f>IFERROR(VLOOKUP($B54,'Kill 10'!$A$1:$E$161,4,0),0)</f>
        <v>20</v>
      </c>
      <c r="X54" s="137">
        <f>IFERROR(VLOOKUP(W54,'Kill 10'!$D$1:$E$161,2,0),0)</f>
        <v>244.2394026</v>
      </c>
      <c r="Y54" s="136">
        <f>IFERROR(VLOOKUP($B54,'Kill 11'!$A$1:$E$161,4,0),0)</f>
        <v>35</v>
      </c>
      <c r="Z54" s="137">
        <f>IFERROR(VLOOKUP(Y54,'Kill 11'!$D$1:$E$161,2,0),0)</f>
        <v>66.57032057</v>
      </c>
      <c r="AA54" s="136">
        <f>IFERROR(VLOOKUP($B54,'Kill 12'!$A$1:$E$161,4,0),0)</f>
        <v>16</v>
      </c>
      <c r="AB54" s="58">
        <f>IFERROR(VLOOKUP(AA54,'Kill 12'!$D$1:$E$161,2,0),0)</f>
        <v>247.9885499</v>
      </c>
      <c r="AC54" s="136">
        <f>IFERROR(VLOOKUP($B54,'Kill 13'!$A$1:$E$161,4,0),0)</f>
        <v>0</v>
      </c>
      <c r="AD54" s="58">
        <f>IFERROR(VLOOKUP(AC54,'Kill 13'!$D$1:$E$161,2,0),0)</f>
        <v>0</v>
      </c>
      <c r="AE54" s="138" t="str">
        <f>IFERROR(__xludf.DUMMYFUNCTION("""COMPUTED_VALUE"""),"FisherPrice.")</f>
        <v>FisherPrice.</v>
      </c>
      <c r="AF54" s="51">
        <f t="shared" si="2"/>
        <v>130.7160019</v>
      </c>
      <c r="AG54" s="137">
        <f>IFERROR(VLOOKUP($AE54,'Kill 1'!A$1:$E$161,5,0),0)</f>
        <v>67.6908195</v>
      </c>
      <c r="AH54" s="137">
        <f>IFERROR(VLOOKUP($AE54,'Kill 2'!$A$1:$E$161,5,0),0)</f>
        <v>0</v>
      </c>
      <c r="AI54" s="137">
        <f>IFERROR(VLOOKUP($AE54,'Kill 3'!$A$1:$E$161,5,0),0)</f>
        <v>0</v>
      </c>
      <c r="AJ54" s="137">
        <f>IFERROR(VLOOKUP($AE54,'Kill 4'!$A$1:$E$161,5,0),0)</f>
        <v>0</v>
      </c>
      <c r="AK54" s="137">
        <f>IFERROR(VLOOKUP($AE54,'Kill 5'!$A$1:$E$161,5,0),0)</f>
        <v>63.02518242</v>
      </c>
      <c r="AL54" s="137">
        <f>IFERROR(VLOOKUP($AE54,'Kill 6'!$A$1:$E$161,5,0),0)</f>
        <v>0</v>
      </c>
      <c r="AM54" s="137">
        <f>IFERROR(VLOOKUP($AE54,'Kill 7'!$A$1:$E$161,5,0),0)</f>
        <v>0</v>
      </c>
      <c r="AN54" s="137">
        <f>IFERROR(VLOOKUP($AE54,'Kill 8'!$A$1:$E$161,5,0),0)</f>
        <v>0</v>
      </c>
      <c r="AO54" s="137">
        <f>IFERROR(VLOOKUP($AE54,'Kill 9'!$A$1:$E$161,5,0),0)</f>
        <v>0</v>
      </c>
      <c r="AP54" s="137">
        <f>IFERROR(VLOOKUP($AE54,'Kill 10'!$A$1:$E$161,5,0),0)</f>
        <v>0</v>
      </c>
      <c r="AQ54" s="137">
        <f>IFERROR(VLOOKUP($AE54,'Kill 11'!$A$1:$E$161,5,0),0)</f>
        <v>0</v>
      </c>
      <c r="AR54" s="58">
        <f>IFERROR(VLOOKUP($AE54,'Kill 12'!$A$1:$E$161,5,0),0)</f>
        <v>0</v>
      </c>
      <c r="AS54" s="58">
        <f>IFERROR(VLOOKUP($AE54,'Kill 13'!$A$1:$E$161,5,0),0)</f>
        <v>0</v>
      </c>
    </row>
    <row r="55" ht="15.75" customHeight="1">
      <c r="A55" s="41">
        <f t="shared" si="1"/>
        <v>54</v>
      </c>
      <c r="B55" s="92" t="s">
        <v>115</v>
      </c>
      <c r="C55" s="51">
        <v>1275.7608491619035</v>
      </c>
      <c r="D55" s="110"/>
      <c r="E55" s="136">
        <f>IFERROR(VLOOKUP($B55,'Kill 1'!$A$1:$E$161,4,0),0)</f>
        <v>0</v>
      </c>
      <c r="F55" s="137">
        <f>IFERROR(VLOOKUP(E55,'Kill 1'!$D$1:$E$161,2,0),0)</f>
        <v>0</v>
      </c>
      <c r="G55" s="136">
        <f>IFERROR(VLOOKUP($B55,'Kill 2'!$A$1:$E$161,4,0),0)</f>
        <v>30</v>
      </c>
      <c r="H55" s="137">
        <f>IFERROR(VLOOKUP(G55,'Kill 2'!$D$1:$E$161,2,0),0)</f>
        <v>193.7411713</v>
      </c>
      <c r="I55" s="136">
        <f>IFERROR(VLOOKUP($B55,'Kill 3'!$A$1:$E$161,4,0),0)</f>
        <v>6</v>
      </c>
      <c r="J55" s="137">
        <f>IFERROR(VLOOKUP(I55,'Kill 3'!$D$1:$E$161,2,0),0)</f>
        <v>447.7346013</v>
      </c>
      <c r="K55" s="136">
        <f>IFERROR(VLOOKUP($B55,'Kill 4'!$A$1:$E$161,4,0),0)</f>
        <v>58</v>
      </c>
      <c r="L55" s="137">
        <f>IFERROR(VLOOKUP(K55,'Kill 4'!$D$1:$E$161,2,0),0)</f>
        <v>21.0659448</v>
      </c>
      <c r="M55" s="136">
        <f>IFERROR(VLOOKUP($B55,'Kill 5'!$A$1:$E$161,4,0),0)</f>
        <v>57</v>
      </c>
      <c r="N55" s="137">
        <f>IFERROR(VLOOKUP(M55,'Kill 5'!$D$1:$E$161,2,0),0)</f>
        <v>102.0949648</v>
      </c>
      <c r="O55" s="136">
        <f>IFERROR(VLOOKUP($B55,'Kill 6'!$A$1:$E$161,4,0),0)</f>
        <v>26</v>
      </c>
      <c r="P55" s="137">
        <f>IFERROR(VLOOKUP(O55,'Kill 6'!$D$1:$E$161,2,0),0)</f>
        <v>219.0521189</v>
      </c>
      <c r="Q55" s="136">
        <f>IFERROR(VLOOKUP($B55,'Kill 7'!$A$1:$E$161,4,0),0)</f>
        <v>0</v>
      </c>
      <c r="R55" s="137">
        <f>IFERROR(VLOOKUP(Q55,'Kill 7'!$D$1:$E$161,2,0),0)</f>
        <v>0</v>
      </c>
      <c r="S55" s="136">
        <f>IFERROR(VLOOKUP($B55,'Kill 8'!$A$1:$E$161,4,0),0)</f>
        <v>40</v>
      </c>
      <c r="T55" s="137">
        <f>IFERROR(VLOOKUP(S55,'Kill 8'!$D$1:$E$161,2,0),0)</f>
        <v>95.91243304</v>
      </c>
      <c r="U55" s="136">
        <f>IFERROR(VLOOKUP($B55,'Kill 9'!$A$1:$E$161,4,0),0)</f>
        <v>20</v>
      </c>
      <c r="V55" s="137">
        <f>IFERROR(VLOOKUP(U55,'Kill 9'!$D$1:$E$161,2,0),0)</f>
        <v>196.159615</v>
      </c>
      <c r="W55" s="136">
        <f>IFERROR(VLOOKUP($B55,'Kill 10'!$A$1:$E$161,4,0),0)</f>
        <v>0</v>
      </c>
      <c r="X55" s="137">
        <f>IFERROR(VLOOKUP(W55,'Kill 10'!$D$1:$E$161,2,0),0)</f>
        <v>0</v>
      </c>
      <c r="Y55" s="136">
        <f>IFERROR(VLOOKUP($B55,'Kill 11'!$A$1:$E$161,4,0),0)</f>
        <v>0</v>
      </c>
      <c r="Z55" s="137">
        <f>IFERROR(VLOOKUP(Y55,'Kill 11'!$D$1:$E$161,2,0),0)</f>
        <v>0</v>
      </c>
      <c r="AA55" s="136">
        <f>IFERROR(VLOOKUP($B55,'Kill 12'!$A$1:$E$161,4,0),0)</f>
        <v>0</v>
      </c>
      <c r="AB55" s="58">
        <f>IFERROR(VLOOKUP(AA55,'Kill 12'!$D$1:$E$161,2,0),0)</f>
        <v>0</v>
      </c>
      <c r="AC55" s="136">
        <f>IFERROR(VLOOKUP($B55,'Kill 13'!$A$1:$E$161,4,0),0)</f>
        <v>0</v>
      </c>
      <c r="AD55" s="58">
        <f>IFERROR(VLOOKUP(AC55,'Kill 13'!$D$1:$E$161,2,0),0)</f>
        <v>0</v>
      </c>
      <c r="AE55" s="139" t="str">
        <f>IFERROR(__xludf.DUMMYFUNCTION("""COMPUTED_VALUE"""),"A_iniesta")</f>
        <v>A_iniesta</v>
      </c>
      <c r="AF55" s="51">
        <f t="shared" si="2"/>
        <v>1532.031782</v>
      </c>
      <c r="AG55" s="137">
        <f>IFERROR(VLOOKUP($AE55,'Kill 1'!A$1:$E$161,5,0),0)</f>
        <v>63.41198682</v>
      </c>
      <c r="AH55" s="137">
        <f>IFERROR(VLOOKUP($AE55,'Kill 2'!$A$1:$E$161,5,0),0)</f>
        <v>0</v>
      </c>
      <c r="AI55" s="137">
        <f>IFERROR(VLOOKUP($AE55,'Kill 3'!$A$1:$E$161,5,0),0)</f>
        <v>0</v>
      </c>
      <c r="AJ55" s="137">
        <f>IFERROR(VLOOKUP($AE55,'Kill 4'!$A$1:$E$161,5,0),0)</f>
        <v>331.9885521</v>
      </c>
      <c r="AK55" s="137">
        <f>IFERROR(VLOOKUP($AE55,'Kill 5'!$A$1:$E$161,5,0),0)</f>
        <v>0</v>
      </c>
      <c r="AL55" s="137">
        <f>IFERROR(VLOOKUP($AE55,'Kill 6'!$A$1:$E$161,5,0),0)</f>
        <v>289.2758534</v>
      </c>
      <c r="AM55" s="137">
        <f>IFERROR(VLOOKUP($AE55,'Kill 7'!$A$1:$E$161,5,0),0)</f>
        <v>0</v>
      </c>
      <c r="AN55" s="137">
        <f>IFERROR(VLOOKUP($AE55,'Kill 8'!$A$1:$E$161,5,0),0)</f>
        <v>0</v>
      </c>
      <c r="AO55" s="137">
        <f>IFERROR(VLOOKUP($AE55,'Kill 9'!$A$1:$E$161,5,0),0)</f>
        <v>416.1173819</v>
      </c>
      <c r="AP55" s="137">
        <f>IFERROR(VLOOKUP($AE55,'Kill 10'!$A$1:$E$161,5,0),0)</f>
        <v>54.09906774</v>
      </c>
      <c r="AQ55" s="137">
        <f>IFERROR(VLOOKUP($AE55,'Kill 11'!$A$1:$E$161,5,0),0)</f>
        <v>0</v>
      </c>
      <c r="AR55" s="58">
        <f>IFERROR(VLOOKUP($AE55,'Kill 12'!$A$1:$E$161,5,0),0)</f>
        <v>377.13894</v>
      </c>
      <c r="AS55" s="58">
        <f>IFERROR(VLOOKUP($AE55,'Kill 13'!$A$1:$E$161,5,0),0)</f>
        <v>0</v>
      </c>
    </row>
    <row r="56" ht="15.75" customHeight="1">
      <c r="A56" s="41">
        <f t="shared" si="1"/>
        <v>55</v>
      </c>
      <c r="B56" s="92" t="s">
        <v>61</v>
      </c>
      <c r="C56" s="51">
        <v>1267.7109059584807</v>
      </c>
      <c r="D56" s="51"/>
      <c r="E56" s="136">
        <f>IFERROR(VLOOKUP($B56,'Kill 1'!$A$1:$E$161,4,0),0)</f>
        <v>0</v>
      </c>
      <c r="F56" s="137">
        <f>IFERROR(VLOOKUP(E56,'Kill 1'!$D$1:$E$161,2,0),0)</f>
        <v>0</v>
      </c>
      <c r="G56" s="136">
        <f>IFERROR(VLOOKUP($B56,'Kill 2'!$A$1:$E$161,4,0),0)</f>
        <v>35</v>
      </c>
      <c r="H56" s="137">
        <f>IFERROR(VLOOKUP(G56,'Kill 2'!$D$1:$E$161,2,0),0)</f>
        <v>165.2331393</v>
      </c>
      <c r="I56" s="136">
        <f>IFERROR(VLOOKUP($B56,'Kill 3'!$A$1:$E$161,4,0),0)</f>
        <v>17</v>
      </c>
      <c r="J56" s="137">
        <f>IFERROR(VLOOKUP(I56,'Kill 3'!$D$1:$E$161,2,0),0)</f>
        <v>289.2758534</v>
      </c>
      <c r="K56" s="136">
        <f>IFERROR(VLOOKUP($B56,'Kill 4'!$A$1:$E$161,4,0),0)</f>
        <v>0</v>
      </c>
      <c r="L56" s="137">
        <f>IFERROR(VLOOKUP(K56,'Kill 4'!$D$1:$E$161,2,0),0)</f>
        <v>0</v>
      </c>
      <c r="M56" s="136">
        <f>IFERROR(VLOOKUP($B56,'Kill 5'!$A$1:$E$161,4,0),0)</f>
        <v>78</v>
      </c>
      <c r="N56" s="137">
        <f>IFERROR(VLOOKUP(M56,'Kill 5'!$D$1:$E$161,2,0),0)</f>
        <v>30.45002778</v>
      </c>
      <c r="O56" s="136">
        <f>IFERROR(VLOOKUP($B56,'Kill 6'!$A$1:$E$161,4,0),0)</f>
        <v>59</v>
      </c>
      <c r="P56" s="137">
        <f>IFERROR(VLOOKUP(O56,'Kill 6'!$D$1:$E$161,2,0),0)</f>
        <v>55.77348913</v>
      </c>
      <c r="Q56" s="136">
        <f>IFERROR(VLOOKUP($B56,'Kill 7'!$A$1:$E$161,4,0),0)</f>
        <v>15</v>
      </c>
      <c r="R56" s="137">
        <f>IFERROR(VLOOKUP(Q56,'Kill 7'!$D$1:$E$161,2,0),0)</f>
        <v>286.0958992</v>
      </c>
      <c r="S56" s="136">
        <f>IFERROR(VLOOKUP($B56,'Kill 8'!$A$1:$E$161,4,0),0)</f>
        <v>17</v>
      </c>
      <c r="T56" s="137">
        <f>IFERROR(VLOOKUP(S56,'Kill 8'!$D$1:$E$161,2,0),0)</f>
        <v>255.3972022</v>
      </c>
      <c r="U56" s="136">
        <f>IFERROR(VLOOKUP($B56,'Kill 9'!$A$1:$E$161,4,0),0)</f>
        <v>0</v>
      </c>
      <c r="V56" s="137">
        <f>IFERROR(VLOOKUP(U56,'Kill 9'!$D$1:$E$161,2,0),0)</f>
        <v>0</v>
      </c>
      <c r="W56" s="136">
        <f>IFERROR(VLOOKUP($B56,'Kill 10'!$A$1:$E$161,4,0),0)</f>
        <v>28</v>
      </c>
      <c r="X56" s="137">
        <f>IFERROR(VLOOKUP(W56,'Kill 10'!$D$1:$E$161,2,0),0)</f>
        <v>185.485295</v>
      </c>
      <c r="Y56" s="136">
        <f>IFERROR(VLOOKUP($B56,'Kill 11'!$A$1:$E$161,4,0),0)</f>
        <v>0</v>
      </c>
      <c r="Z56" s="137">
        <f>IFERROR(VLOOKUP(Y56,'Kill 11'!$D$1:$E$161,2,0),0)</f>
        <v>0</v>
      </c>
      <c r="AA56" s="136">
        <f>IFERROR(VLOOKUP($B56,'Kill 12'!$A$1:$E$161,4,0),0)</f>
        <v>0</v>
      </c>
      <c r="AB56" s="58">
        <f>IFERROR(VLOOKUP(AA56,'Kill 12'!$D$1:$E$161,2,0),0)</f>
        <v>0</v>
      </c>
      <c r="AC56" s="136">
        <f>IFERROR(VLOOKUP($B56,'Kill 13'!$A$1:$E$161,4,0),0)</f>
        <v>0</v>
      </c>
      <c r="AD56" s="58">
        <f>IFERROR(VLOOKUP(AC56,'Kill 13'!$D$1:$E$161,2,0),0)</f>
        <v>0</v>
      </c>
      <c r="AE56" s="138" t="str">
        <f>IFERROR(__xludf.DUMMYFUNCTION("""COMPUTED_VALUE"""),"GambleBoy")</f>
        <v>GambleBoy</v>
      </c>
      <c r="AF56" s="51">
        <f t="shared" si="2"/>
        <v>59.1766539</v>
      </c>
      <c r="AG56" s="137">
        <f>IFERROR(VLOOKUP($AE56,'Kill 1'!A$1:$E$161,5,0),0)</f>
        <v>59.1766539</v>
      </c>
      <c r="AH56" s="137">
        <f>IFERROR(VLOOKUP($AE56,'Kill 2'!$A$1:$E$161,5,0),0)</f>
        <v>0</v>
      </c>
      <c r="AI56" s="137">
        <f>IFERROR(VLOOKUP($AE56,'Kill 3'!$A$1:$E$161,5,0),0)</f>
        <v>0</v>
      </c>
      <c r="AJ56" s="137">
        <f>IFERROR(VLOOKUP($AE56,'Kill 4'!$A$1:$E$161,5,0),0)</f>
        <v>0</v>
      </c>
      <c r="AK56" s="137">
        <f>IFERROR(VLOOKUP($AE56,'Kill 5'!$A$1:$E$161,5,0),0)</f>
        <v>0</v>
      </c>
      <c r="AL56" s="137">
        <f>IFERROR(VLOOKUP($AE56,'Kill 6'!$A$1:$E$161,5,0),0)</f>
        <v>0</v>
      </c>
      <c r="AM56" s="137">
        <f>IFERROR(VLOOKUP($AE56,'Kill 7'!$A$1:$E$161,5,0),0)</f>
        <v>0</v>
      </c>
      <c r="AN56" s="137">
        <f>IFERROR(VLOOKUP($AE56,'Kill 8'!$A$1:$E$161,5,0),0)</f>
        <v>0</v>
      </c>
      <c r="AO56" s="137">
        <f>IFERROR(VLOOKUP($AE56,'Kill 9'!$A$1:$E$161,5,0),0)</f>
        <v>0</v>
      </c>
      <c r="AP56" s="137">
        <f>IFERROR(VLOOKUP($AE56,'Kill 10'!$A$1:$E$161,5,0),0)</f>
        <v>0</v>
      </c>
      <c r="AQ56" s="137">
        <f>IFERROR(VLOOKUP($AE56,'Kill 11'!$A$1:$E$161,5,0),0)</f>
        <v>0</v>
      </c>
      <c r="AR56" s="58">
        <f>IFERROR(VLOOKUP($AE56,'Kill 12'!$A$1:$E$161,5,0),0)</f>
        <v>0</v>
      </c>
      <c r="AS56" s="58">
        <f>IFERROR(VLOOKUP($AE56,'Kill 13'!$A$1:$E$161,5,0),0)</f>
        <v>0</v>
      </c>
    </row>
    <row r="57" ht="15.75" customHeight="1">
      <c r="A57" s="41">
        <f t="shared" si="1"/>
        <v>56</v>
      </c>
      <c r="B57" s="92" t="s">
        <v>155</v>
      </c>
      <c r="C57" s="51">
        <v>1267.140254601212</v>
      </c>
      <c r="D57" s="51"/>
      <c r="E57" s="136">
        <f>IFERROR(VLOOKUP($B57,'Kill 1'!$A$1:$E$161,4,0),0)</f>
        <v>40</v>
      </c>
      <c r="F57" s="137">
        <f>IFERROR(VLOOKUP(E57,'Kill 1'!$D$1:$E$161,2,0),0)</f>
        <v>128.1610553</v>
      </c>
      <c r="G57" s="136">
        <f>IFERROR(VLOOKUP($B57,'Kill 2'!$A$1:$E$161,4,0),0)</f>
        <v>0</v>
      </c>
      <c r="H57" s="137">
        <f>IFERROR(VLOOKUP(G57,'Kill 2'!$D$1:$E$161,2,0),0)</f>
        <v>0</v>
      </c>
      <c r="I57" s="136">
        <f>IFERROR(VLOOKUP($B57,'Kill 3'!$A$1:$E$161,4,0),0)</f>
        <v>0</v>
      </c>
      <c r="J57" s="137">
        <f>IFERROR(VLOOKUP(I57,'Kill 3'!$D$1:$E$161,2,0),0)</f>
        <v>0</v>
      </c>
      <c r="K57" s="136">
        <f>IFERROR(VLOOKUP($B57,'Kill 4'!$A$1:$E$161,4,0),0)</f>
        <v>0</v>
      </c>
      <c r="L57" s="137">
        <f>IFERROR(VLOOKUP(K57,'Kill 4'!$D$1:$E$161,2,0),0)</f>
        <v>0</v>
      </c>
      <c r="M57" s="136">
        <f>IFERROR(VLOOKUP($B57,'Kill 5'!$A$1:$E$161,4,0),0)</f>
        <v>27</v>
      </c>
      <c r="N57" s="137">
        <f>IFERROR(VLOOKUP(M57,'Kill 5'!$D$1:$E$161,2,0),0)</f>
        <v>242.15879</v>
      </c>
      <c r="O57" s="136">
        <f>IFERROR(VLOOKUP($B57,'Kill 6'!$A$1:$E$161,4,0),0)</f>
        <v>0</v>
      </c>
      <c r="P57" s="137">
        <f>IFERROR(VLOOKUP(O57,'Kill 6'!$D$1:$E$161,2,0),0)</f>
        <v>0</v>
      </c>
      <c r="Q57" s="136">
        <f>IFERROR(VLOOKUP($B57,'Kill 7'!$A$1:$E$161,4,0),0)</f>
        <v>29</v>
      </c>
      <c r="R57" s="137">
        <f>IFERROR(VLOOKUP(Q57,'Kill 7'!$D$1:$E$161,2,0),0)</f>
        <v>173.3033319</v>
      </c>
      <c r="S57" s="136">
        <f>IFERROR(VLOOKUP($B57,'Kill 8'!$A$1:$E$161,4,0),0)</f>
        <v>1</v>
      </c>
      <c r="T57" s="137">
        <f>IFERROR(VLOOKUP(S57,'Kill 8'!$D$1:$E$161,2,0),0)</f>
        <v>711.5606478</v>
      </c>
      <c r="U57" s="136">
        <f>IFERROR(VLOOKUP($B57,'Kill 9'!$A$1:$E$161,4,0),0)</f>
        <v>0</v>
      </c>
      <c r="V57" s="137">
        <f>IFERROR(VLOOKUP(U57,'Kill 9'!$D$1:$E$161,2,0),0)</f>
        <v>0</v>
      </c>
      <c r="W57" s="136">
        <f>IFERROR(VLOOKUP($B57,'Kill 10'!$A$1:$E$161,4,0),0)</f>
        <v>63</v>
      </c>
      <c r="X57" s="137">
        <f>IFERROR(VLOOKUP(W57,'Kill 10'!$D$1:$E$161,2,0),0)</f>
        <v>11.95642967</v>
      </c>
      <c r="Y57" s="136">
        <f>IFERROR(VLOOKUP($B57,'Kill 11'!$A$1:$E$161,4,0),0)</f>
        <v>0</v>
      </c>
      <c r="Z57" s="137">
        <f>IFERROR(VLOOKUP(Y57,'Kill 11'!$D$1:$E$161,2,0),0)</f>
        <v>0</v>
      </c>
      <c r="AA57" s="136">
        <f>IFERROR(VLOOKUP($B57,'Kill 12'!$A$1:$E$161,4,0),0)</f>
        <v>0</v>
      </c>
      <c r="AB57" s="58">
        <f>IFERROR(VLOOKUP(AA57,'Kill 12'!$D$1:$E$161,2,0),0)</f>
        <v>0</v>
      </c>
      <c r="AC57" s="136">
        <f>IFERROR(VLOOKUP($B57,'Kill 13'!$A$1:$E$161,4,0),0)</f>
        <v>0</v>
      </c>
      <c r="AD57" s="58">
        <f>IFERROR(VLOOKUP(AC57,'Kill 13'!$D$1:$E$161,2,0),0)</f>
        <v>0</v>
      </c>
      <c r="AE57" s="139" t="str">
        <f>IFERROR(__xludf.DUMMYFUNCTION("""COMPUTED_VALUE"""),"TheWOWStreet")</f>
        <v>TheWOWStreet</v>
      </c>
      <c r="AF57" s="51">
        <f t="shared" si="2"/>
        <v>54.9833057</v>
      </c>
      <c r="AG57" s="137">
        <f>IFERROR(VLOOKUP($AE57,'Kill 1'!A$1:$E$161,5,0),0)</f>
        <v>54.9833057</v>
      </c>
      <c r="AH57" s="137">
        <f>IFERROR(VLOOKUP($AE57,'Kill 2'!$A$1:$E$161,5,0),0)</f>
        <v>0</v>
      </c>
      <c r="AI57" s="137">
        <f>IFERROR(VLOOKUP($AE57,'Kill 3'!$A$1:$E$161,5,0),0)</f>
        <v>0</v>
      </c>
      <c r="AJ57" s="137">
        <f>IFERROR(VLOOKUP($AE57,'Kill 4'!$A$1:$E$161,5,0),0)</f>
        <v>0</v>
      </c>
      <c r="AK57" s="137">
        <f>IFERROR(VLOOKUP($AE57,'Kill 5'!$A$1:$E$161,5,0),0)</f>
        <v>0</v>
      </c>
      <c r="AL57" s="137">
        <f>IFERROR(VLOOKUP($AE57,'Kill 6'!$A$1:$E$161,5,0),0)</f>
        <v>0</v>
      </c>
      <c r="AM57" s="137">
        <f>IFERROR(VLOOKUP($AE57,'Kill 7'!$A$1:$E$161,5,0),0)</f>
        <v>0</v>
      </c>
      <c r="AN57" s="137">
        <f>IFERROR(VLOOKUP($AE57,'Kill 8'!$A$1:$E$161,5,0),0)</f>
        <v>0</v>
      </c>
      <c r="AO57" s="137">
        <f>IFERROR(VLOOKUP($AE57,'Kill 9'!$A$1:$E$161,5,0),0)</f>
        <v>0</v>
      </c>
      <c r="AP57" s="137">
        <f>IFERROR(VLOOKUP($AE57,'Kill 10'!$A$1:$E$161,5,0),0)</f>
        <v>0</v>
      </c>
      <c r="AQ57" s="137">
        <f>IFERROR(VLOOKUP($AE57,'Kill 11'!$A$1:$E$161,5,0),0)</f>
        <v>0</v>
      </c>
      <c r="AR57" s="58">
        <f>IFERROR(VLOOKUP($AE57,'Kill 12'!$A$1:$E$161,5,0),0)</f>
        <v>0</v>
      </c>
      <c r="AS57" s="58">
        <f>IFERROR(VLOOKUP($AE57,'Kill 13'!$A$1:$E$161,5,0),0)</f>
        <v>0</v>
      </c>
    </row>
    <row r="58" ht="15.75" customHeight="1">
      <c r="A58" s="41">
        <f t="shared" si="1"/>
        <v>57</v>
      </c>
      <c r="B58" s="92" t="s">
        <v>105</v>
      </c>
      <c r="C58" s="51">
        <v>1211.8791368283032</v>
      </c>
      <c r="D58" s="135"/>
      <c r="E58" s="136">
        <f>IFERROR(VLOOKUP($B58,'Kill 1'!$A$1:$E$161,4,0),0)</f>
        <v>10</v>
      </c>
      <c r="F58" s="137">
        <f>IFERROR(VLOOKUP(E58,'Kill 1'!$D$1:$E$161,2,0),0)</f>
        <v>362.4942052</v>
      </c>
      <c r="G58" s="136">
        <f>IFERROR(VLOOKUP($B58,'Kill 2'!$A$1:$E$161,4,0),0)</f>
        <v>45</v>
      </c>
      <c r="H58" s="137">
        <f>IFERROR(VLOOKUP(G58,'Kill 2'!$D$1:$E$161,2,0),0)</f>
        <v>115.383691</v>
      </c>
      <c r="I58" s="136">
        <f>IFERROR(VLOOKUP($B58,'Kill 3'!$A$1:$E$161,4,0),0)</f>
        <v>0</v>
      </c>
      <c r="J58" s="137">
        <f>IFERROR(VLOOKUP(I58,'Kill 3'!$D$1:$E$161,2,0),0)</f>
        <v>0</v>
      </c>
      <c r="K58" s="136">
        <f>IFERROR(VLOOKUP($B58,'Kill 4'!$A$1:$E$161,4,0),0)</f>
        <v>30</v>
      </c>
      <c r="L58" s="137">
        <f>IFERROR(VLOOKUP(K58,'Kill 4'!$D$1:$E$161,2,0),0)</f>
        <v>163.9462782</v>
      </c>
      <c r="M58" s="136">
        <f>IFERROR(VLOOKUP($B58,'Kill 5'!$A$1:$E$161,4,0),0)</f>
        <v>0</v>
      </c>
      <c r="N58" s="137">
        <f>IFERROR(VLOOKUP(M58,'Kill 5'!$D$1:$E$161,2,0),0)</f>
        <v>0</v>
      </c>
      <c r="O58" s="136">
        <f>IFERROR(VLOOKUP($B58,'Kill 6'!$A$1:$E$161,4,0),0)</f>
        <v>0</v>
      </c>
      <c r="P58" s="137">
        <f>IFERROR(VLOOKUP(O58,'Kill 6'!$D$1:$E$161,2,0),0)</f>
        <v>0</v>
      </c>
      <c r="Q58" s="136">
        <f>IFERROR(VLOOKUP($B58,'Kill 7'!$A$1:$E$161,4,0),0)</f>
        <v>54</v>
      </c>
      <c r="R58" s="137">
        <f>IFERROR(VLOOKUP(Q58,'Kill 7'!$D$1:$E$161,2,0),0)</f>
        <v>42.38770738</v>
      </c>
      <c r="S58" s="136">
        <f>IFERROR(VLOOKUP($B58,'Kill 8'!$A$1:$E$161,4,0),0)</f>
        <v>0</v>
      </c>
      <c r="T58" s="137">
        <f>IFERROR(VLOOKUP(S58,'Kill 8'!$D$1:$E$161,2,0),0)</f>
        <v>0</v>
      </c>
      <c r="U58" s="136">
        <f>IFERROR(VLOOKUP($B58,'Kill 9'!$A$1:$E$161,4,0),0)</f>
        <v>12</v>
      </c>
      <c r="V58" s="137">
        <f>IFERROR(VLOOKUP(U58,'Kill 9'!$D$1:$E$161,2,0),0)</f>
        <v>282.3151145</v>
      </c>
      <c r="W58" s="136">
        <f>IFERROR(VLOOKUP($B58,'Kill 10'!$A$1:$E$161,4,0),0)</f>
        <v>36</v>
      </c>
      <c r="X58" s="137">
        <f>IFERROR(VLOOKUP(W58,'Kill 10'!$D$1:$E$161,2,0),0)</f>
        <v>137.5184681</v>
      </c>
      <c r="Y58" s="136">
        <f>IFERROR(VLOOKUP($B58,'Kill 11'!$A$1:$E$161,4,0),0)</f>
        <v>29</v>
      </c>
      <c r="Z58" s="137">
        <f>IFERROR(VLOOKUP(Y58,'Kill 11'!$D$1:$E$161,2,0),0)</f>
        <v>107.8336725</v>
      </c>
      <c r="AA58" s="136">
        <f>IFERROR(VLOOKUP($B58,'Kill 12'!$A$1:$E$161,4,0),0)</f>
        <v>0</v>
      </c>
      <c r="AB58" s="58">
        <f>IFERROR(VLOOKUP(AA58,'Kill 12'!$D$1:$E$161,2,0),0)</f>
        <v>0</v>
      </c>
      <c r="AC58" s="136">
        <f>IFERROR(VLOOKUP($B58,'Kill 13'!$A$1:$E$161,4,0),0)</f>
        <v>0</v>
      </c>
      <c r="AD58" s="58">
        <f>IFERROR(VLOOKUP(AC58,'Kill 13'!$D$1:$E$161,2,0),0)</f>
        <v>0</v>
      </c>
      <c r="AE58" s="138" t="str">
        <f>IFERROR(__xludf.DUMMYFUNCTION("""COMPUTED_VALUE"""),"M2TH___off")</f>
        <v>M2TH___off</v>
      </c>
      <c r="AF58" s="51">
        <f t="shared" si="2"/>
        <v>1749.476384</v>
      </c>
      <c r="AG58" s="137">
        <f>IFERROR(VLOOKUP($AE58,'Kill 1'!A$1:$E$161,5,0),0)</f>
        <v>50.83050874</v>
      </c>
      <c r="AH58" s="137">
        <f>IFERROR(VLOOKUP($AE58,'Kill 2'!$A$1:$E$161,5,0),0)</f>
        <v>47.9358521</v>
      </c>
      <c r="AI58" s="137">
        <f>IFERROR(VLOOKUP($AE58,'Kill 3'!$A$1:$E$161,5,0),0)</f>
        <v>101.7917537</v>
      </c>
      <c r="AJ58" s="137">
        <f>IFERROR(VLOOKUP($AE58,'Kill 4'!$A$1:$E$161,5,0),0)</f>
        <v>220.1132176</v>
      </c>
      <c r="AK58" s="137">
        <f>IFERROR(VLOOKUP($AE58,'Kill 5'!$A$1:$E$161,5,0),0)</f>
        <v>91.0398561</v>
      </c>
      <c r="AL58" s="137">
        <f>IFERROR(VLOOKUP($AE58,'Kill 6'!$A$1:$E$161,5,0),0)</f>
        <v>255.1353313</v>
      </c>
      <c r="AM58" s="137">
        <f>IFERROR(VLOOKUP($AE58,'Kill 7'!$A$1:$E$161,5,0),0)</f>
        <v>8.189746154</v>
      </c>
      <c r="AN58" s="137">
        <f>IFERROR(VLOOKUP($AE58,'Kill 8'!$A$1:$E$161,5,0),0)</f>
        <v>0</v>
      </c>
      <c r="AO58" s="137">
        <f>IFERROR(VLOOKUP($AE58,'Kill 9'!$A$1:$E$161,5,0),0)</f>
        <v>72.88510202</v>
      </c>
      <c r="AP58" s="137">
        <f>IFERROR(VLOOKUP($AE58,'Kill 10'!$A$1:$E$161,5,0),0)</f>
        <v>105.8557163</v>
      </c>
      <c r="AQ58" s="137">
        <f>IFERROR(VLOOKUP($AE58,'Kill 11'!$A$1:$E$161,5,0),0)</f>
        <v>480.9424552</v>
      </c>
      <c r="AR58" s="58">
        <f>IFERROR(VLOOKUP($AE58,'Kill 12'!$A$1:$E$161,5,0),0)</f>
        <v>322.946591</v>
      </c>
      <c r="AS58" s="58">
        <f>IFERROR(VLOOKUP($AE58,'Kill 13'!$A$1:$E$161,5,0),0)</f>
        <v>0</v>
      </c>
    </row>
    <row r="59" ht="15.75" customHeight="1">
      <c r="A59" s="41">
        <f t="shared" si="1"/>
        <v>58</v>
      </c>
      <c r="B59" s="92" t="s">
        <v>106</v>
      </c>
      <c r="C59" s="51">
        <v>1202.2607200906073</v>
      </c>
      <c r="D59" s="51"/>
      <c r="E59" s="136">
        <f>IFERROR(VLOOKUP($B59,'Kill 1'!$A$1:$E$161,4,0),0)</f>
        <v>0</v>
      </c>
      <c r="F59" s="137">
        <f>IFERROR(VLOOKUP(E59,'Kill 1'!$D$1:$E$161,2,0),0)</f>
        <v>0</v>
      </c>
      <c r="G59" s="136">
        <f>IFERROR(VLOOKUP($B59,'Kill 2'!$A$1:$E$161,4,0),0)</f>
        <v>9</v>
      </c>
      <c r="H59" s="137">
        <f>IFERROR(VLOOKUP(G59,'Kill 2'!$D$1:$E$161,2,0),0)</f>
        <v>386.725035</v>
      </c>
      <c r="I59" s="136">
        <f>IFERROR(VLOOKUP($B59,'Kill 3'!$A$1:$E$161,4,0),0)</f>
        <v>19</v>
      </c>
      <c r="J59" s="137">
        <f>IFERROR(VLOOKUP(I59,'Kill 3'!$D$1:$E$161,2,0),0)</f>
        <v>271.471253</v>
      </c>
      <c r="K59" s="136">
        <f>IFERROR(VLOOKUP($B59,'Kill 4'!$A$1:$E$161,4,0),0)</f>
        <v>36</v>
      </c>
      <c r="L59" s="137">
        <f>IFERROR(VLOOKUP(K59,'Kill 4'!$D$1:$E$161,2,0),0)</f>
        <v>128.1610553</v>
      </c>
      <c r="M59" s="136">
        <f>IFERROR(VLOOKUP($B59,'Kill 5'!$A$1:$E$161,4,0),0)</f>
        <v>53</v>
      </c>
      <c r="N59" s="137">
        <f>IFERROR(VLOOKUP(M59,'Kill 5'!$D$1:$E$161,2,0),0)</f>
        <v>117.3844098</v>
      </c>
      <c r="O59" s="136">
        <f>IFERROR(VLOOKUP($B59,'Kill 6'!$A$1:$E$161,4,0),0)</f>
        <v>0</v>
      </c>
      <c r="P59" s="137">
        <f>IFERROR(VLOOKUP(O59,'Kill 6'!$D$1:$E$161,2,0),0)</f>
        <v>0</v>
      </c>
      <c r="Q59" s="136">
        <f>IFERROR(VLOOKUP($B59,'Kill 7'!$A$1:$E$161,4,0),0)</f>
        <v>0</v>
      </c>
      <c r="R59" s="137">
        <f>IFERROR(VLOOKUP(Q59,'Kill 7'!$D$1:$E$161,2,0),0)</f>
        <v>0</v>
      </c>
      <c r="S59" s="136">
        <f>IFERROR(VLOOKUP($B59,'Kill 8'!$A$1:$E$161,4,0),0)</f>
        <v>13</v>
      </c>
      <c r="T59" s="137">
        <f>IFERROR(VLOOKUP(S59,'Kill 8'!$D$1:$E$161,2,0),0)</f>
        <v>298.518967</v>
      </c>
      <c r="U59" s="136">
        <f>IFERROR(VLOOKUP($B59,'Kill 9'!$A$1:$E$161,4,0),0)</f>
        <v>0</v>
      </c>
      <c r="V59" s="137">
        <f>IFERROR(VLOOKUP(U59,'Kill 9'!$D$1:$E$161,2,0),0)</f>
        <v>0</v>
      </c>
      <c r="W59" s="136">
        <f>IFERROR(VLOOKUP($B59,'Kill 10'!$A$1:$E$161,4,0),0)</f>
        <v>0</v>
      </c>
      <c r="X59" s="137">
        <f>IFERROR(VLOOKUP(W59,'Kill 10'!$D$1:$E$161,2,0),0)</f>
        <v>0</v>
      </c>
      <c r="Y59" s="136">
        <f>IFERROR(VLOOKUP($B59,'Kill 11'!$A$1:$E$161,4,0),0)</f>
        <v>0</v>
      </c>
      <c r="Z59" s="137">
        <f>IFERROR(VLOOKUP(Y59,'Kill 11'!$D$1:$E$161,2,0),0)</f>
        <v>0</v>
      </c>
      <c r="AA59" s="136">
        <f>IFERROR(VLOOKUP($B59,'Kill 12'!$A$1:$E$161,4,0),0)</f>
        <v>0</v>
      </c>
      <c r="AB59" s="58">
        <f>IFERROR(VLOOKUP(AA59,'Kill 12'!$D$1:$E$161,2,0),0)</f>
        <v>0</v>
      </c>
      <c r="AC59" s="136">
        <f>IFERROR(VLOOKUP($B59,'Kill 13'!$A$1:$E$161,4,0),0)</f>
        <v>0</v>
      </c>
      <c r="AD59" s="58">
        <f>IFERROR(VLOOKUP(AC59,'Kill 13'!$D$1:$E$161,2,0),0)</f>
        <v>0</v>
      </c>
      <c r="AE59" s="139" t="str">
        <f>IFERROR(__xludf.DUMMYFUNCTION("""COMPUTED_VALUE"""),"Immond")</f>
        <v>Immond</v>
      </c>
      <c r="AF59" s="51">
        <f t="shared" si="2"/>
        <v>1963.184924</v>
      </c>
      <c r="AG59" s="137">
        <f>IFERROR(VLOOKUP($AE59,'Kill 1'!A$1:$E$161,5,0),0)</f>
        <v>46.71690528</v>
      </c>
      <c r="AH59" s="137">
        <f>IFERROR(VLOOKUP($AE59,'Kill 2'!$A$1:$E$161,5,0),0)</f>
        <v>187.7922175</v>
      </c>
      <c r="AI59" s="137">
        <f>IFERROR(VLOOKUP($AE59,'Kill 3'!$A$1:$E$161,5,0),0)</f>
        <v>510.0733112</v>
      </c>
      <c r="AJ59" s="137">
        <f>IFERROR(VLOOKUP($AE59,'Kill 4'!$A$1:$E$161,5,0),0)</f>
        <v>263.3986454</v>
      </c>
      <c r="AK59" s="137">
        <f>IFERROR(VLOOKUP($AE59,'Kill 5'!$A$1:$E$161,5,0),0)</f>
        <v>0</v>
      </c>
      <c r="AL59" s="137">
        <f>IFERROR(VLOOKUP($AE59,'Kill 6'!$A$1:$E$161,5,0),0)</f>
        <v>447.7346013</v>
      </c>
      <c r="AM59" s="137">
        <f>IFERROR(VLOOKUP($AE59,'Kill 7'!$A$1:$E$161,5,0),0)</f>
        <v>0</v>
      </c>
      <c r="AN59" s="137">
        <f>IFERROR(VLOOKUP($AE59,'Kill 8'!$A$1:$E$161,5,0),0)</f>
        <v>0</v>
      </c>
      <c r="AO59" s="137">
        <f>IFERROR(VLOOKUP($AE59,'Kill 9'!$A$1:$E$161,5,0),0)</f>
        <v>21.23813505</v>
      </c>
      <c r="AP59" s="137">
        <f>IFERROR(VLOOKUP($AE59,'Kill 10'!$A$1:$E$161,5,0),0)</f>
        <v>58.53863564</v>
      </c>
      <c r="AQ59" s="137">
        <f>IFERROR(VLOOKUP($AE59,'Kill 11'!$A$1:$E$161,5,0),0)</f>
        <v>0</v>
      </c>
      <c r="AR59" s="58">
        <f>IFERROR(VLOOKUP($AE59,'Kill 12'!$A$1:$E$161,5,0),0)</f>
        <v>427.6924729</v>
      </c>
      <c r="AS59" s="58">
        <f>IFERROR(VLOOKUP($AE59,'Kill 13'!$A$1:$E$161,5,0),0)</f>
        <v>0</v>
      </c>
    </row>
    <row r="60" ht="15.75" customHeight="1">
      <c r="A60" s="41">
        <f t="shared" si="1"/>
        <v>59</v>
      </c>
      <c r="B60" s="99" t="s">
        <v>118</v>
      </c>
      <c r="C60" s="51">
        <v>1183.4900244554074</v>
      </c>
      <c r="D60" s="135"/>
      <c r="E60" s="136">
        <f>IFERROR(VLOOKUP($B60,'Kill 1'!$A$1:$E$161,4,0),0)</f>
        <v>7</v>
      </c>
      <c r="F60" s="137">
        <f>IFERROR(VLOOKUP(E60,'Kill 1'!$D$1:$E$161,2,0),0)</f>
        <v>416.1173819</v>
      </c>
      <c r="G60" s="136">
        <f>IFERROR(VLOOKUP($B60,'Kill 2'!$A$1:$E$161,4,0),0)</f>
        <v>0</v>
      </c>
      <c r="H60" s="137">
        <f>IFERROR(VLOOKUP(G60,'Kill 2'!$D$1:$E$161,2,0),0)</f>
        <v>0</v>
      </c>
      <c r="I60" s="136">
        <f>IFERROR(VLOOKUP($B60,'Kill 3'!$A$1:$E$161,4,0),0)</f>
        <v>53</v>
      </c>
      <c r="J60" s="137">
        <f>IFERROR(VLOOKUP(I60,'Kill 3'!$D$1:$E$161,2,0),0)</f>
        <v>80.20471234</v>
      </c>
      <c r="K60" s="136">
        <f>IFERROR(VLOOKUP($B60,'Kill 4'!$A$1:$E$161,4,0),0)</f>
        <v>0</v>
      </c>
      <c r="L60" s="137">
        <f>IFERROR(VLOOKUP(K60,'Kill 4'!$D$1:$E$161,2,0),0)</f>
        <v>0</v>
      </c>
      <c r="M60" s="136">
        <f>IFERROR(VLOOKUP($B60,'Kill 5'!$A$1:$E$161,4,0),0)</f>
        <v>85</v>
      </c>
      <c r="N60" s="137">
        <f>IFERROR(VLOOKUP(M60,'Kill 5'!$D$1:$E$161,2,0),0)</f>
        <v>8.940830614</v>
      </c>
      <c r="O60" s="136">
        <f>IFERROR(VLOOKUP($B60,'Kill 6'!$A$1:$E$161,4,0),0)</f>
        <v>71</v>
      </c>
      <c r="P60" s="137">
        <f>IFERROR(VLOOKUP(O60,'Kill 6'!$D$1:$E$161,2,0),0)</f>
        <v>10.65016229</v>
      </c>
      <c r="Q60" s="136">
        <f>IFERROR(VLOOKUP($B60,'Kill 7'!$A$1:$E$161,4,0),0)</f>
        <v>32</v>
      </c>
      <c r="R60" s="137">
        <f>IFERROR(VLOOKUP(Q60,'Kill 7'!$D$1:$E$161,2,0),0)</f>
        <v>154.596925</v>
      </c>
      <c r="S60" s="136">
        <f>IFERROR(VLOOKUP($B60,'Kill 8'!$A$1:$E$161,4,0),0)</f>
        <v>23</v>
      </c>
      <c r="T60" s="137">
        <f>IFERROR(VLOOKUP(S60,'Kill 8'!$D$1:$E$161,2,0),0)</f>
        <v>203.7650405</v>
      </c>
      <c r="U60" s="136">
        <f>IFERROR(VLOOKUP($B60,'Kill 9'!$A$1:$E$161,4,0),0)</f>
        <v>48</v>
      </c>
      <c r="V60" s="137">
        <f>IFERROR(VLOOKUP(U60,'Kill 9'!$D$1:$E$161,2,0),0)</f>
        <v>10.50668062</v>
      </c>
      <c r="W60" s="136">
        <f>IFERROR(VLOOKUP($B60,'Kill 10'!$A$1:$E$161,4,0),0)</f>
        <v>61</v>
      </c>
      <c r="X60" s="137">
        <f>IFERROR(VLOOKUP(W60,'Kill 10'!$D$1:$E$161,2,0),0)</f>
        <v>20.08875129</v>
      </c>
      <c r="Y60" s="136">
        <f>IFERROR(VLOOKUP($B60,'Kill 11'!$A$1:$E$161,4,0),0)</f>
        <v>12</v>
      </c>
      <c r="Z60" s="137">
        <f>IFERROR(VLOOKUP(Y60,'Kill 11'!$D$1:$E$161,2,0),0)</f>
        <v>268.8986239</v>
      </c>
      <c r="AA60" s="136">
        <f>IFERROR(VLOOKUP($B60,'Kill 12'!$A$1:$E$161,4,0),0)</f>
        <v>52</v>
      </c>
      <c r="AB60" s="58">
        <f>IFERROR(VLOOKUP(AA60,'Kill 12'!$D$1:$E$161,2,0),0)</f>
        <v>9.720915945</v>
      </c>
      <c r="AC60" s="136">
        <f>IFERROR(VLOOKUP($B60,'Kill 13'!$A$1:$E$161,4,0),0)</f>
        <v>0</v>
      </c>
      <c r="AD60" s="58">
        <f>IFERROR(VLOOKUP(AC60,'Kill 13'!$D$1:$E$161,2,0),0)</f>
        <v>0</v>
      </c>
      <c r="AE60" s="138" t="str">
        <f>IFERROR(__xludf.DUMMYFUNCTION("""COMPUTED_VALUE"""),"chatouill86")</f>
        <v>chatouill86</v>
      </c>
      <c r="AF60" s="51">
        <f t="shared" si="2"/>
        <v>377.7557582</v>
      </c>
      <c r="AG60" s="137">
        <f>IFERROR(VLOOKUP($AE60,'Kill 1'!A$1:$E$161,5,0),0)</f>
        <v>42.64120807</v>
      </c>
      <c r="AH60" s="137">
        <f>IFERROR(VLOOKUP($AE60,'Kill 2'!$A$1:$E$161,5,0),0)</f>
        <v>84.42506489</v>
      </c>
      <c r="AI60" s="137">
        <f>IFERROR(VLOOKUP($AE60,'Kill 3'!$A$1:$E$161,5,0),0)</f>
        <v>25.21325392</v>
      </c>
      <c r="AJ60" s="137">
        <f>IFERROR(VLOOKUP($AE60,'Kill 4'!$A$1:$E$161,5,0),0)</f>
        <v>8.320807461</v>
      </c>
      <c r="AK60" s="137">
        <f>IFERROR(VLOOKUP($AE60,'Kill 5'!$A$1:$E$161,5,0),0)</f>
        <v>5.94315048</v>
      </c>
      <c r="AL60" s="137">
        <f>IFERROR(VLOOKUP($AE60,'Kill 6'!$A$1:$E$161,5,0),0)</f>
        <v>129.5350252</v>
      </c>
      <c r="AM60" s="137">
        <f>IFERROR(VLOOKUP($AE60,'Kill 7'!$A$1:$E$161,5,0),0)</f>
        <v>0</v>
      </c>
      <c r="AN60" s="137">
        <f>IFERROR(VLOOKUP($AE60,'Kill 8'!$A$1:$E$161,5,0),0)</f>
        <v>26.6939425</v>
      </c>
      <c r="AO60" s="137">
        <f>IFERROR(VLOOKUP($AE60,'Kill 9'!$A$1:$E$161,5,0),0)</f>
        <v>54.9833057</v>
      </c>
      <c r="AP60" s="137">
        <f>IFERROR(VLOOKUP($AE60,'Kill 10'!$A$1:$E$161,5,0),0)</f>
        <v>0</v>
      </c>
      <c r="AQ60" s="137">
        <f>IFERROR(VLOOKUP($AE60,'Kill 11'!$A$1:$E$161,5,0),0)</f>
        <v>0</v>
      </c>
      <c r="AR60" s="58">
        <f>IFERROR(VLOOKUP($AE60,'Kill 12'!$A$1:$E$161,5,0),0)</f>
        <v>0</v>
      </c>
      <c r="AS60" s="58">
        <f>IFERROR(VLOOKUP($AE60,'Kill 13'!$A$1:$E$161,5,0),0)</f>
        <v>0</v>
      </c>
    </row>
    <row r="61" ht="15.75" customHeight="1">
      <c r="A61" s="41">
        <f t="shared" si="1"/>
        <v>60</v>
      </c>
      <c r="B61" s="144" t="s">
        <v>67</v>
      </c>
      <c r="C61" s="51">
        <v>1182.541658614141</v>
      </c>
      <c r="D61" s="135"/>
      <c r="E61" s="136">
        <f>IFERROR(VLOOKUP($B61,'Kill 1'!$A$1:$E$161,4,0),0)</f>
        <v>0</v>
      </c>
      <c r="F61" s="137">
        <f>IFERROR(VLOOKUP(E61,'Kill 1'!$D$1:$E$161,2,0),0)</f>
        <v>0</v>
      </c>
      <c r="G61" s="136">
        <f>IFERROR(VLOOKUP($B61,'Kill 2'!$A$1:$E$161,4,0),0)</f>
        <v>17</v>
      </c>
      <c r="H61" s="137">
        <f>IFERROR(VLOOKUP(G61,'Kill 2'!$D$1:$E$161,2,0),0)</f>
        <v>289.2758534</v>
      </c>
      <c r="I61" s="136">
        <f>IFERROR(VLOOKUP($B61,'Kill 3'!$A$1:$E$161,4,0),0)</f>
        <v>12</v>
      </c>
      <c r="J61" s="137">
        <f>IFERROR(VLOOKUP(I61,'Kill 3'!$D$1:$E$161,2,0),0)</f>
        <v>343.2779723</v>
      </c>
      <c r="K61" s="136">
        <f>IFERROR(VLOOKUP($B61,'Kill 4'!$A$1:$E$161,4,0),0)</f>
        <v>50</v>
      </c>
      <c r="L61" s="137">
        <f>IFERROR(VLOOKUP(K61,'Kill 4'!$D$1:$E$161,2,0),0)</f>
        <v>56.84192629</v>
      </c>
      <c r="M61" s="136">
        <f>IFERROR(VLOOKUP($B61,'Kill 5'!$A$1:$E$161,4,0),0)</f>
        <v>84</v>
      </c>
      <c r="N61" s="137">
        <f>IFERROR(VLOOKUP(M61,'Kill 5'!$D$1:$E$161,2,0),0)</f>
        <v>11.95642967</v>
      </c>
      <c r="O61" s="136">
        <f>IFERROR(VLOOKUP($B61,'Kill 6'!$A$1:$E$161,4,0),0)</f>
        <v>5</v>
      </c>
      <c r="P61" s="137">
        <f>IFERROR(VLOOKUP(O61,'Kill 6'!$D$1:$E$161,2,0),0)</f>
        <v>475.5061604</v>
      </c>
      <c r="Q61" s="136">
        <f>IFERROR(VLOOKUP($B61,'Kill 7'!$A$1:$E$161,4,0),0)</f>
        <v>0</v>
      </c>
      <c r="R61" s="137">
        <f>IFERROR(VLOOKUP(Q61,'Kill 7'!$D$1:$E$161,2,0),0)</f>
        <v>0</v>
      </c>
      <c r="S61" s="136">
        <f>IFERROR(VLOOKUP($B61,'Kill 8'!$A$1:$E$161,4,0),0)</f>
        <v>0</v>
      </c>
      <c r="T61" s="137">
        <f>IFERROR(VLOOKUP(S61,'Kill 8'!$D$1:$E$161,2,0),0)</f>
        <v>0</v>
      </c>
      <c r="U61" s="136">
        <f>IFERROR(VLOOKUP($B61,'Kill 9'!$A$1:$E$161,4,0),0)</f>
        <v>0</v>
      </c>
      <c r="V61" s="137">
        <f>IFERROR(VLOOKUP(U61,'Kill 9'!$D$1:$E$161,2,0),0)</f>
        <v>0</v>
      </c>
      <c r="W61" s="136">
        <f>IFERROR(VLOOKUP($B61,'Kill 10'!$A$1:$E$161,4,0),0)</f>
        <v>0</v>
      </c>
      <c r="X61" s="137">
        <f>IFERROR(VLOOKUP(W61,'Kill 10'!$D$1:$E$161,2,0),0)</f>
        <v>0</v>
      </c>
      <c r="Y61" s="136">
        <f>IFERROR(VLOOKUP($B61,'Kill 11'!$A$1:$E$161,4,0),0)</f>
        <v>45</v>
      </c>
      <c r="Z61" s="137">
        <f>IFERROR(VLOOKUP(Y61,'Kill 11'!$D$1:$E$161,2,0),0)</f>
        <v>5.683316546</v>
      </c>
      <c r="AA61" s="136">
        <f>IFERROR(VLOOKUP($B61,'Kill 12'!$A$1:$E$161,4,0),0)</f>
        <v>0</v>
      </c>
      <c r="AB61" s="58">
        <f>IFERROR(VLOOKUP(AA61,'Kill 12'!$D$1:$E$161,2,0),0)</f>
        <v>0</v>
      </c>
      <c r="AC61" s="136">
        <f>IFERROR(VLOOKUP($B61,'Kill 13'!$A$1:$E$161,4,0),0)</f>
        <v>0</v>
      </c>
      <c r="AD61" s="58">
        <f>IFERROR(VLOOKUP(AC61,'Kill 13'!$D$1:$E$161,2,0),0)</f>
        <v>0</v>
      </c>
      <c r="AE61" s="145" t="str">
        <f>IFERROR(__xludf.DUMMYFUNCTION("""COMPUTED_VALUE"""),"_Macash_")</f>
        <v>_Macash_</v>
      </c>
      <c r="AF61" s="51">
        <f t="shared" si="2"/>
        <v>950.418085</v>
      </c>
      <c r="AG61" s="137">
        <f>IFERROR(VLOOKUP($AE61,'Kill 1'!A$1:$E$161,5,0),0)</f>
        <v>38.60219545</v>
      </c>
      <c r="AH61" s="137">
        <f>IFERROR(VLOOKUP($AE61,'Kill 2'!$A$1:$E$161,5,0),0)</f>
        <v>280.1685993</v>
      </c>
      <c r="AI61" s="137">
        <f>IFERROR(VLOOKUP($AE61,'Kill 3'!$A$1:$E$161,5,0),0)</f>
        <v>0</v>
      </c>
      <c r="AJ61" s="137">
        <f>IFERROR(VLOOKUP($AE61,'Kill 4'!$A$1:$E$161,5,0),0)</f>
        <v>34.15601932</v>
      </c>
      <c r="AK61" s="137">
        <f>IFERROR(VLOOKUP($AE61,'Kill 5'!$A$1:$E$161,5,0),0)</f>
        <v>27.3178855</v>
      </c>
      <c r="AL61" s="137">
        <f>IFERROR(VLOOKUP($AE61,'Kill 6'!$A$1:$E$161,5,0),0)</f>
        <v>165.2331393</v>
      </c>
      <c r="AM61" s="137">
        <f>IFERROR(VLOOKUP($AE61,'Kill 7'!$A$1:$E$161,5,0),0)</f>
        <v>51.34743782</v>
      </c>
      <c r="AN61" s="137">
        <f>IFERROR(VLOOKUP($AE61,'Kill 8'!$A$1:$E$161,5,0),0)</f>
        <v>0</v>
      </c>
      <c r="AO61" s="137">
        <f>IFERROR(VLOOKUP($AE61,'Kill 9'!$A$1:$E$161,5,0),0)</f>
        <v>0</v>
      </c>
      <c r="AP61" s="137">
        <f>IFERROR(VLOOKUP($AE61,'Kill 10'!$A$1:$E$161,5,0),0)</f>
        <v>353.5928083</v>
      </c>
      <c r="AQ61" s="137">
        <f>IFERROR(VLOOKUP($AE61,'Kill 11'!$A$1:$E$161,5,0),0)</f>
        <v>0</v>
      </c>
      <c r="AR61" s="58">
        <f>IFERROR(VLOOKUP($AE61,'Kill 12'!$A$1:$E$161,5,0),0)</f>
        <v>0</v>
      </c>
      <c r="AS61" s="58">
        <f>IFERROR(VLOOKUP($AE61,'Kill 13'!$A$1:$E$161,5,0),0)</f>
        <v>0</v>
      </c>
    </row>
    <row r="62" ht="15.75" customHeight="1">
      <c r="A62" s="41">
        <f t="shared" si="1"/>
        <v>61</v>
      </c>
      <c r="B62" s="92" t="s">
        <v>116</v>
      </c>
      <c r="C62" s="51">
        <v>1180.6217935118061</v>
      </c>
      <c r="D62" s="110"/>
      <c r="E62" s="136">
        <f>IFERROR(VLOOKUP($B62,'Kill 1'!$A$1:$E$161,4,0),0)</f>
        <v>0</v>
      </c>
      <c r="F62" s="137">
        <f>IFERROR(VLOOKUP(E62,'Kill 1'!$D$1:$E$161,2,0),0)</f>
        <v>0</v>
      </c>
      <c r="G62" s="136">
        <f>IFERROR(VLOOKUP($B62,'Kill 2'!$A$1:$E$161,4,0),0)</f>
        <v>0</v>
      </c>
      <c r="H62" s="137">
        <f>IFERROR(VLOOKUP(G62,'Kill 2'!$D$1:$E$161,2,0),0)</f>
        <v>0</v>
      </c>
      <c r="I62" s="136">
        <f>IFERROR(VLOOKUP($B62,'Kill 3'!$A$1:$E$161,4,0),0)</f>
        <v>0</v>
      </c>
      <c r="J62" s="137">
        <f>IFERROR(VLOOKUP(I62,'Kill 3'!$D$1:$E$161,2,0),0)</f>
        <v>0</v>
      </c>
      <c r="K62" s="136">
        <f>IFERROR(VLOOKUP($B62,'Kill 4'!$A$1:$E$161,4,0),0)</f>
        <v>0</v>
      </c>
      <c r="L62" s="137">
        <f>IFERROR(VLOOKUP(K62,'Kill 4'!$D$1:$E$161,2,0),0)</f>
        <v>0</v>
      </c>
      <c r="M62" s="136">
        <f>IFERROR(VLOOKUP($B62,'Kill 5'!$A$1:$E$161,4,0),0)</f>
        <v>0</v>
      </c>
      <c r="N62" s="137">
        <f>IFERROR(VLOOKUP(M62,'Kill 5'!$D$1:$E$161,2,0),0)</f>
        <v>0</v>
      </c>
      <c r="O62" s="136">
        <f>IFERROR(VLOOKUP($B62,'Kill 6'!$A$1:$E$161,4,0),0)</f>
        <v>0</v>
      </c>
      <c r="P62" s="137">
        <f>IFERROR(VLOOKUP(O62,'Kill 6'!$D$1:$E$161,2,0),0)</f>
        <v>0</v>
      </c>
      <c r="Q62" s="136">
        <f>IFERROR(VLOOKUP($B62,'Kill 7'!$A$1:$E$161,4,0),0)</f>
        <v>0</v>
      </c>
      <c r="R62" s="137">
        <f>IFERROR(VLOOKUP(Q62,'Kill 7'!$D$1:$E$161,2,0),0)</f>
        <v>0</v>
      </c>
      <c r="S62" s="136">
        <f>IFERROR(VLOOKUP($B62,'Kill 8'!$A$1:$E$161,4,0),0)</f>
        <v>27</v>
      </c>
      <c r="T62" s="137">
        <f>IFERROR(VLOOKUP(S62,'Kill 8'!$D$1:$E$161,2,0),0)</f>
        <v>174.5954449</v>
      </c>
      <c r="U62" s="136">
        <f>IFERROR(VLOOKUP($B62,'Kill 9'!$A$1:$E$161,4,0),0)</f>
        <v>25</v>
      </c>
      <c r="V62" s="137">
        <f>IFERROR(VLOOKUP(U62,'Kill 9'!$D$1:$E$161,2,0),0)</f>
        <v>154.596925</v>
      </c>
      <c r="W62" s="136">
        <f>IFERROR(VLOOKUP($B62,'Kill 10'!$A$1:$E$161,4,0),0)</f>
        <v>16</v>
      </c>
      <c r="X62" s="137">
        <f>IFERROR(VLOOKUP(W62,'Kill 10'!$D$1:$E$161,2,0),0)</f>
        <v>280.7083975</v>
      </c>
      <c r="Y62" s="136">
        <f>IFERROR(VLOOKUP($B62,'Kill 11'!$A$1:$E$161,4,0),0)</f>
        <v>0</v>
      </c>
      <c r="Z62" s="137">
        <f>IFERROR(VLOOKUP(Y62,'Kill 11'!$D$1:$E$161,2,0),0)</f>
        <v>0</v>
      </c>
      <c r="AA62" s="136">
        <f>IFERROR(VLOOKUP($B62,'Kill 12'!$A$1:$E$161,4,0),0)</f>
        <v>2</v>
      </c>
      <c r="AB62" s="58">
        <f>IFERROR(VLOOKUP(AA62,'Kill 12'!$D$1:$E$161,2,0),0)</f>
        <v>570.7210261</v>
      </c>
      <c r="AC62" s="136">
        <f>IFERROR(VLOOKUP($B62,'Kill 13'!$A$1:$E$161,4,0),0)</f>
        <v>0</v>
      </c>
      <c r="AD62" s="58">
        <f>IFERROR(VLOOKUP(AC62,'Kill 13'!$D$1:$E$161,2,0),0)</f>
        <v>0</v>
      </c>
      <c r="AE62" s="138" t="str">
        <f>IFERROR(__xludf.DUMMYFUNCTION("""COMPUTED_VALUE"""),"Redblood92")</f>
        <v>Redblood92</v>
      </c>
      <c r="AF62" s="51">
        <f t="shared" si="2"/>
        <v>1302.010193</v>
      </c>
      <c r="AG62" s="137">
        <f>IFERROR(VLOOKUP($AE62,'Kill 1'!A$1:$E$161,5,0),0)</f>
        <v>34.59870698</v>
      </c>
      <c r="AH62" s="137">
        <f>IFERROR(VLOOKUP($AE62,'Kill 2'!$A$1:$E$161,5,0),0)</f>
        <v>97.37344759</v>
      </c>
      <c r="AI62" s="137">
        <f>IFERROR(VLOOKUP($AE62,'Kill 3'!$A$1:$E$161,5,0),0)</f>
        <v>76.02932134</v>
      </c>
      <c r="AJ62" s="137">
        <f>IFERROR(VLOOKUP($AE62,'Kill 4'!$A$1:$E$161,5,0),0)</f>
        <v>204.8706439</v>
      </c>
      <c r="AK62" s="137">
        <f>IFERROR(VLOOKUP($AE62,'Kill 5'!$A$1:$E$161,5,0),0)</f>
        <v>24.20632356</v>
      </c>
      <c r="AL62" s="137">
        <f>IFERROR(VLOOKUP($AE62,'Kill 6'!$A$1:$E$161,5,0),0)</f>
        <v>343.2779723</v>
      </c>
      <c r="AM62" s="137">
        <f>IFERROR(VLOOKUP($AE62,'Kill 7'!$A$1:$E$161,5,0),0)</f>
        <v>0</v>
      </c>
      <c r="AN62" s="137">
        <f>IFERROR(VLOOKUP($AE62,'Kill 8'!$A$1:$E$161,5,0),0)</f>
        <v>40.6171901</v>
      </c>
      <c r="AO62" s="137">
        <f>IFERROR(VLOOKUP($AE62,'Kill 9'!$A$1:$E$161,5,0),0)</f>
        <v>5.226329956</v>
      </c>
      <c r="AP62" s="137">
        <f>IFERROR(VLOOKUP($AE62,'Kill 10'!$A$1:$E$161,5,0),0)</f>
        <v>430.4560678</v>
      </c>
      <c r="AQ62" s="137">
        <f>IFERROR(VLOOKUP($AE62,'Kill 11'!$A$1:$E$161,5,0),0)</f>
        <v>0</v>
      </c>
      <c r="AR62" s="58">
        <f>IFERROR(VLOOKUP($AE62,'Kill 12'!$A$1:$E$161,5,0),0)</f>
        <v>45.35418937</v>
      </c>
      <c r="AS62" s="58">
        <f>IFERROR(VLOOKUP($AE62,'Kill 13'!$A$1:$E$161,5,0),0)</f>
        <v>0</v>
      </c>
    </row>
    <row r="63" ht="15.75" customHeight="1">
      <c r="A63" s="41">
        <f t="shared" si="1"/>
        <v>62</v>
      </c>
      <c r="B63" s="92" t="s">
        <v>66</v>
      </c>
      <c r="C63" s="51">
        <v>1137.7860063855535</v>
      </c>
      <c r="D63" s="51"/>
      <c r="E63" s="136">
        <f>IFERROR(VLOOKUP($B63,'Kill 1'!$A$1:$E$161,4,0),0)</f>
        <v>49</v>
      </c>
      <c r="F63" s="137">
        <f>IFERROR(VLOOKUP(E63,'Kill 1'!$D$1:$E$161,2,0),0)</f>
        <v>85.27467889</v>
      </c>
      <c r="G63" s="136">
        <f>IFERROR(VLOOKUP($B63,'Kill 2'!$A$1:$E$161,4,0),0)</f>
        <v>0</v>
      </c>
      <c r="H63" s="137">
        <f>IFERROR(VLOOKUP(G63,'Kill 2'!$D$1:$E$161,2,0),0)</f>
        <v>0</v>
      </c>
      <c r="I63" s="136">
        <f>IFERROR(VLOOKUP($B63,'Kill 3'!$A$1:$E$161,4,0),0)</f>
        <v>36</v>
      </c>
      <c r="J63" s="137">
        <f>IFERROR(VLOOKUP(I63,'Kill 3'!$D$1:$E$161,2,0),0)</f>
        <v>159.8665231</v>
      </c>
      <c r="K63" s="136">
        <f>IFERROR(VLOOKUP($B63,'Kill 4'!$A$1:$E$161,4,0),0)</f>
        <v>8</v>
      </c>
      <c r="L63" s="137">
        <f>IFERROR(VLOOKUP(K63,'Kill 4'!$D$1:$E$161,2,0),0)</f>
        <v>380.2402866</v>
      </c>
      <c r="M63" s="136">
        <f>IFERROR(VLOOKUP($B63,'Kill 5'!$A$1:$E$161,4,0),0)</f>
        <v>0</v>
      </c>
      <c r="N63" s="137">
        <f>IFERROR(VLOOKUP(M63,'Kill 5'!$D$1:$E$161,2,0),0)</f>
        <v>0</v>
      </c>
      <c r="O63" s="136">
        <f>IFERROR(VLOOKUP($B63,'Kill 6'!$A$1:$E$161,4,0),0)</f>
        <v>64</v>
      </c>
      <c r="P63" s="137">
        <f>IFERROR(VLOOKUP(O63,'Kill 6'!$D$1:$E$161,2,0),0)</f>
        <v>36.43380794</v>
      </c>
      <c r="Q63" s="136">
        <f>IFERROR(VLOOKUP($B63,'Kill 7'!$A$1:$E$161,4,0),0)</f>
        <v>0</v>
      </c>
      <c r="R63" s="137">
        <f>IFERROR(VLOOKUP(Q63,'Kill 7'!$D$1:$E$161,2,0),0)</f>
        <v>0</v>
      </c>
      <c r="S63" s="136">
        <f>IFERROR(VLOOKUP($B63,'Kill 8'!$A$1:$E$161,4,0),0)</f>
        <v>41</v>
      </c>
      <c r="T63" s="137">
        <f>IFERROR(VLOOKUP(S63,'Kill 8'!$D$1:$E$161,2,0),0)</f>
        <v>90.55606592</v>
      </c>
      <c r="U63" s="136">
        <f>IFERROR(VLOOKUP($B63,'Kill 9'!$A$1:$E$161,4,0),0)</f>
        <v>8</v>
      </c>
      <c r="V63" s="137">
        <f>IFERROR(VLOOKUP(U63,'Kill 9'!$D$1:$E$161,2,0),0)</f>
        <v>345.3207205</v>
      </c>
      <c r="W63" s="136">
        <f>IFERROR(VLOOKUP($B63,'Kill 10'!$A$1:$E$161,4,0),0)</f>
        <v>0</v>
      </c>
      <c r="X63" s="137">
        <f>IFERROR(VLOOKUP(W63,'Kill 10'!$D$1:$E$161,2,0),0)</f>
        <v>0</v>
      </c>
      <c r="Y63" s="136">
        <f>IFERROR(VLOOKUP($B63,'Kill 11'!$A$1:$E$161,4,0),0)</f>
        <v>0</v>
      </c>
      <c r="Z63" s="137">
        <f>IFERROR(VLOOKUP(Y63,'Kill 11'!$D$1:$E$161,2,0),0)</f>
        <v>0</v>
      </c>
      <c r="AA63" s="136">
        <f>IFERROR(VLOOKUP($B63,'Kill 12'!$A$1:$E$161,4,0),0)</f>
        <v>46</v>
      </c>
      <c r="AB63" s="58">
        <f>IFERROR(VLOOKUP(AA63,'Kill 12'!$D$1:$E$161,2,0),0)</f>
        <v>40.09392348</v>
      </c>
      <c r="AC63" s="136">
        <f>IFERROR(VLOOKUP($B63,'Kill 13'!$A$1:$E$161,4,0),0)</f>
        <v>0</v>
      </c>
      <c r="AD63" s="58">
        <f>IFERROR(VLOOKUP(AC63,'Kill 13'!$D$1:$E$161,2,0),0)</f>
        <v>0</v>
      </c>
      <c r="AE63" s="139" t="str">
        <f>IFERROR(__xludf.DUMMYFUNCTION("""COMPUTED_VALUE"""),"cataleya86")</f>
        <v>cataleya86</v>
      </c>
      <c r="AF63" s="51">
        <f t="shared" si="2"/>
        <v>979.8715335</v>
      </c>
      <c r="AG63" s="137">
        <f>IFERROR(VLOOKUP($AE63,'Kill 1'!A$1:$E$161,5,0),0)</f>
        <v>30.6296393</v>
      </c>
      <c r="AH63" s="137">
        <f>IFERROR(VLOOKUP($AE63,'Kill 2'!$A$1:$E$161,5,0),0)</f>
        <v>0</v>
      </c>
      <c r="AI63" s="137">
        <f>IFERROR(VLOOKUP($AE63,'Kill 3'!$A$1:$E$161,5,0),0)</f>
        <v>10.65016229</v>
      </c>
      <c r="AJ63" s="137">
        <f>IFERROR(VLOOKUP($AE63,'Kill 4'!$A$1:$E$161,5,0),0)</f>
        <v>0</v>
      </c>
      <c r="AK63" s="137">
        <f>IFERROR(VLOOKUP($AE63,'Kill 5'!$A$1:$E$161,5,0),0)</f>
        <v>369.5129171</v>
      </c>
      <c r="AL63" s="137">
        <f>IFERROR(VLOOKUP($AE63,'Kill 6'!$A$1:$E$161,5,0),0)</f>
        <v>76.02932134</v>
      </c>
      <c r="AM63" s="137">
        <f>IFERROR(VLOOKUP($AE63,'Kill 7'!$A$1:$E$161,5,0),0)</f>
        <v>239.074659</v>
      </c>
      <c r="AN63" s="137">
        <f>IFERROR(VLOOKUP($AE63,'Kill 8'!$A$1:$E$161,5,0),0)</f>
        <v>13.16777663</v>
      </c>
      <c r="AO63" s="137">
        <f>IFERROR(VLOOKUP($AE63,'Kill 9'!$A$1:$E$161,5,0),0)</f>
        <v>111.342001</v>
      </c>
      <c r="AP63" s="137">
        <f>IFERROR(VLOOKUP($AE63,'Kill 10'!$A$1:$E$161,5,0),0)</f>
        <v>45.35418937</v>
      </c>
      <c r="AQ63" s="137">
        <f>IFERROR(VLOOKUP($AE63,'Kill 11'!$A$1:$E$161,5,0),0)</f>
        <v>0</v>
      </c>
      <c r="AR63" s="58">
        <f>IFERROR(VLOOKUP($AE63,'Kill 12'!$A$1:$E$161,5,0),0)</f>
        <v>84.11086738</v>
      </c>
      <c r="AS63" s="58">
        <f>IFERROR(VLOOKUP($AE63,'Kill 13'!$A$1:$E$161,5,0),0)</f>
        <v>0</v>
      </c>
    </row>
    <row r="64" ht="15.75" customHeight="1">
      <c r="A64" s="41">
        <f t="shared" si="1"/>
        <v>63</v>
      </c>
      <c r="B64" s="92" t="s">
        <v>68</v>
      </c>
      <c r="C64" s="51">
        <v>1095.139165582988</v>
      </c>
      <c r="D64" s="110"/>
      <c r="E64" s="136">
        <f>IFERROR(VLOOKUP($B64,'Kill 1'!$A$1:$E$161,4,0),0)</f>
        <v>0</v>
      </c>
      <c r="F64" s="137">
        <f>IFERROR(VLOOKUP(E64,'Kill 1'!$D$1:$E$161,2,0),0)</f>
        <v>0</v>
      </c>
      <c r="G64" s="136">
        <f>IFERROR(VLOOKUP($B64,'Kill 2'!$A$1:$E$161,4,0),0)</f>
        <v>0</v>
      </c>
      <c r="H64" s="137">
        <f>IFERROR(VLOOKUP(G64,'Kill 2'!$D$1:$E$161,2,0),0)</f>
        <v>0</v>
      </c>
      <c r="I64" s="136">
        <f>IFERROR(VLOOKUP($B64,'Kill 3'!$A$1:$E$161,4,0),0)</f>
        <v>9</v>
      </c>
      <c r="J64" s="137">
        <f>IFERROR(VLOOKUP(I64,'Kill 3'!$D$1:$E$161,2,0),0)</f>
        <v>386.725035</v>
      </c>
      <c r="K64" s="136">
        <f>IFERROR(VLOOKUP($B64,'Kill 4'!$A$1:$E$161,4,0),0)</f>
        <v>42</v>
      </c>
      <c r="L64" s="137">
        <f>IFERROR(VLOOKUP(K64,'Kill 4'!$D$1:$E$161,2,0),0)</f>
        <v>95.91243304</v>
      </c>
      <c r="M64" s="136">
        <f>IFERROR(VLOOKUP($B64,'Kill 5'!$A$1:$E$161,4,0),0)</f>
        <v>32</v>
      </c>
      <c r="N64" s="137">
        <f>IFERROR(VLOOKUP(M64,'Kill 5'!$D$1:$E$161,2,0),0)</f>
        <v>213.0648832</v>
      </c>
      <c r="O64" s="136">
        <f>IFERROR(VLOOKUP($B64,'Kill 6'!$A$1:$E$161,4,0),0)</f>
        <v>28</v>
      </c>
      <c r="P64" s="137">
        <f>IFERROR(VLOOKUP(O64,'Kill 6'!$D$1:$E$161,2,0),0)</f>
        <v>206.0714761</v>
      </c>
      <c r="Q64" s="136">
        <f>IFERROR(VLOOKUP($B64,'Kill 7'!$A$1:$E$161,4,0),0)</f>
        <v>26</v>
      </c>
      <c r="R64" s="137">
        <f>IFERROR(VLOOKUP(Q64,'Kill 7'!$D$1:$E$161,2,0),0)</f>
        <v>193.3653382</v>
      </c>
      <c r="S64" s="136">
        <f>IFERROR(VLOOKUP($B64,'Kill 8'!$A$1:$E$161,4,0),0)</f>
        <v>0</v>
      </c>
      <c r="T64" s="137">
        <f>IFERROR(VLOOKUP(S64,'Kill 8'!$D$1:$E$161,2,0),0)</f>
        <v>0</v>
      </c>
      <c r="U64" s="136">
        <f>IFERROR(VLOOKUP($B64,'Kill 9'!$A$1:$E$161,4,0),0)</f>
        <v>0</v>
      </c>
      <c r="V64" s="137">
        <f>IFERROR(VLOOKUP(U64,'Kill 9'!$D$1:$E$161,2,0),0)</f>
        <v>0</v>
      </c>
      <c r="W64" s="136">
        <f>IFERROR(VLOOKUP($B64,'Kill 10'!$A$1:$E$161,4,0),0)</f>
        <v>0</v>
      </c>
      <c r="X64" s="137">
        <f>IFERROR(VLOOKUP(W64,'Kill 10'!$D$1:$E$161,2,0),0)</f>
        <v>0</v>
      </c>
      <c r="Y64" s="136">
        <f>IFERROR(VLOOKUP($B64,'Kill 11'!$A$1:$E$161,4,0),0)</f>
        <v>0</v>
      </c>
      <c r="Z64" s="137">
        <f>IFERROR(VLOOKUP(Y64,'Kill 11'!$D$1:$E$161,2,0),0)</f>
        <v>0</v>
      </c>
      <c r="AA64" s="136">
        <f>IFERROR(VLOOKUP($B64,'Kill 12'!$A$1:$E$161,4,0),0)</f>
        <v>0</v>
      </c>
      <c r="AB64" s="58">
        <f>IFERROR(VLOOKUP(AA64,'Kill 12'!$D$1:$E$161,2,0),0)</f>
        <v>0</v>
      </c>
      <c r="AC64" s="136">
        <f>IFERROR(VLOOKUP($B64,'Kill 13'!$A$1:$E$161,4,0),0)</f>
        <v>0</v>
      </c>
      <c r="AD64" s="58">
        <f>IFERROR(VLOOKUP(AC64,'Kill 13'!$D$1:$E$161,2,0),0)</f>
        <v>0</v>
      </c>
      <c r="AE64" s="138" t="str">
        <f>IFERROR(__xludf.DUMMYFUNCTION("""COMPUTED_VALUE"""),"Maaverick")</f>
        <v>Maaverick</v>
      </c>
      <c r="AF64" s="51">
        <f t="shared" si="2"/>
        <v>1045.302943</v>
      </c>
      <c r="AG64" s="137">
        <f>IFERROR(VLOOKUP($AE64,'Kill 1'!A$1:$E$161,5,0),0)</f>
        <v>26.6939425</v>
      </c>
      <c r="AH64" s="137">
        <f>IFERROR(VLOOKUP($AE64,'Kill 2'!$A$1:$E$161,5,0),0)</f>
        <v>0</v>
      </c>
      <c r="AI64" s="137">
        <f>IFERROR(VLOOKUP($AE64,'Kill 3'!$A$1:$E$161,5,0),0)</f>
        <v>134.3901795</v>
      </c>
      <c r="AJ64" s="137">
        <f>IFERROR(VLOOKUP($AE64,'Kill 4'!$A$1:$E$161,5,0),0)</f>
        <v>0</v>
      </c>
      <c r="AK64" s="137">
        <f>IFERROR(VLOOKUP($AE64,'Kill 5'!$A$1:$E$161,5,0),0)</f>
        <v>275.7716447</v>
      </c>
      <c r="AL64" s="137">
        <f>IFERROR(VLOOKUP($AE64,'Kill 6'!$A$1:$E$161,5,0),0)</f>
        <v>386.725035</v>
      </c>
      <c r="AM64" s="137">
        <f>IFERROR(VLOOKUP($AE64,'Kill 7'!$A$1:$E$161,5,0),0)</f>
        <v>0</v>
      </c>
      <c r="AN64" s="137">
        <f>IFERROR(VLOOKUP($AE64,'Kill 8'!$A$1:$E$161,5,0),0)</f>
        <v>59.87958724</v>
      </c>
      <c r="AO64" s="137">
        <f>IFERROR(VLOOKUP($AE64,'Kill 9'!$A$1:$E$161,5,0),0)</f>
        <v>0</v>
      </c>
      <c r="AP64" s="137">
        <f>IFERROR(VLOOKUP($AE64,'Kill 10'!$A$1:$E$161,5,0),0)</f>
        <v>0</v>
      </c>
      <c r="AQ64" s="137">
        <f>IFERROR(VLOOKUP($AE64,'Kill 11'!$A$1:$E$161,5,0),0)</f>
        <v>0</v>
      </c>
      <c r="AR64" s="58">
        <f>IFERROR(VLOOKUP($AE64,'Kill 12'!$A$1:$E$161,5,0),0)</f>
        <v>161.8425537</v>
      </c>
      <c r="AS64" s="58">
        <f>IFERROR(VLOOKUP($AE64,'Kill 13'!$A$1:$E$161,5,0),0)</f>
        <v>0</v>
      </c>
    </row>
    <row r="65" ht="15.75" customHeight="1">
      <c r="A65" s="41">
        <f t="shared" si="1"/>
        <v>64</v>
      </c>
      <c r="B65" s="96" t="s">
        <v>157</v>
      </c>
      <c r="C65" s="51">
        <v>1045.302942552505</v>
      </c>
      <c r="D65" s="51"/>
      <c r="E65" s="136">
        <f>IFERROR(VLOOKUP($B65,'Kill 1'!$A$1:$E$161,4,0),0)</f>
        <v>63</v>
      </c>
      <c r="F65" s="137">
        <f>IFERROR(VLOOKUP(E65,'Kill 1'!$D$1:$E$161,2,0),0)</f>
        <v>26.6939425</v>
      </c>
      <c r="G65" s="136">
        <f>IFERROR(VLOOKUP($B65,'Kill 2'!$A$1:$E$161,4,0),0)</f>
        <v>0</v>
      </c>
      <c r="H65" s="137">
        <f>IFERROR(VLOOKUP(G65,'Kill 2'!$D$1:$E$161,2,0),0)</f>
        <v>0</v>
      </c>
      <c r="I65" s="136">
        <f>IFERROR(VLOOKUP($B65,'Kill 3'!$A$1:$E$161,4,0),0)</f>
        <v>41</v>
      </c>
      <c r="J65" s="137">
        <f>IFERROR(VLOOKUP(I65,'Kill 3'!$D$1:$E$161,2,0),0)</f>
        <v>134.3901795</v>
      </c>
      <c r="K65" s="136">
        <f>IFERROR(VLOOKUP($B65,'Kill 4'!$A$1:$E$161,4,0),0)</f>
        <v>0</v>
      </c>
      <c r="L65" s="137">
        <f>IFERROR(VLOOKUP(K65,'Kill 4'!$D$1:$E$161,2,0),0)</f>
        <v>0</v>
      </c>
      <c r="M65" s="136">
        <f>IFERROR(VLOOKUP($B65,'Kill 5'!$A$1:$E$161,4,0),0)</f>
        <v>22</v>
      </c>
      <c r="N65" s="137">
        <f>IFERROR(VLOOKUP(M65,'Kill 5'!$D$1:$E$161,2,0),0)</f>
        <v>275.7716447</v>
      </c>
      <c r="O65" s="136">
        <f>IFERROR(VLOOKUP($B65,'Kill 6'!$A$1:$E$161,4,0),0)</f>
        <v>9</v>
      </c>
      <c r="P65" s="137">
        <f>IFERROR(VLOOKUP(O65,'Kill 6'!$D$1:$E$161,2,0),0)</f>
        <v>386.725035</v>
      </c>
      <c r="Q65" s="136">
        <f>IFERROR(VLOOKUP($B65,'Kill 7'!$A$1:$E$161,4,0),0)</f>
        <v>0</v>
      </c>
      <c r="R65" s="137">
        <f>IFERROR(VLOOKUP(Q65,'Kill 7'!$D$1:$E$161,2,0),0)</f>
        <v>0</v>
      </c>
      <c r="S65" s="136">
        <f>IFERROR(VLOOKUP($B65,'Kill 8'!$A$1:$E$161,4,0),0)</f>
        <v>47</v>
      </c>
      <c r="T65" s="137">
        <f>IFERROR(VLOOKUP(S65,'Kill 8'!$D$1:$E$161,2,0),0)</f>
        <v>59.87958724</v>
      </c>
      <c r="U65" s="136">
        <f>IFERROR(VLOOKUP($B65,'Kill 9'!$A$1:$E$161,4,0),0)</f>
        <v>0</v>
      </c>
      <c r="V65" s="137">
        <f>IFERROR(VLOOKUP(U65,'Kill 9'!$D$1:$E$161,2,0),0)</f>
        <v>0</v>
      </c>
      <c r="W65" s="136">
        <f>IFERROR(VLOOKUP($B65,'Kill 10'!$A$1:$E$161,4,0),0)</f>
        <v>0</v>
      </c>
      <c r="X65" s="137">
        <f>IFERROR(VLOOKUP(W65,'Kill 10'!$D$1:$E$161,2,0),0)</f>
        <v>0</v>
      </c>
      <c r="Y65" s="136">
        <f>IFERROR(VLOOKUP($B65,'Kill 11'!$A$1:$E$161,4,0),0)</f>
        <v>0</v>
      </c>
      <c r="Z65" s="137">
        <f>IFERROR(VLOOKUP(Y65,'Kill 11'!$D$1:$E$161,2,0),0)</f>
        <v>0</v>
      </c>
      <c r="AA65" s="136">
        <f>IFERROR(VLOOKUP($B65,'Kill 12'!$A$1:$E$161,4,0),0)</f>
        <v>26</v>
      </c>
      <c r="AB65" s="58">
        <f>IFERROR(VLOOKUP(AA65,'Kill 12'!$D$1:$E$161,2,0),0)</f>
        <v>161.8425537</v>
      </c>
      <c r="AC65" s="136">
        <f>IFERROR(VLOOKUP($B65,'Kill 13'!$A$1:$E$161,4,0),0)</f>
        <v>0</v>
      </c>
      <c r="AD65" s="58">
        <f>IFERROR(VLOOKUP(AC65,'Kill 13'!$D$1:$E$161,2,0),0)</f>
        <v>0</v>
      </c>
      <c r="AE65" s="146" t="str">
        <f>IFERROR(__xludf.DUMMYFUNCTION("""COMPUTED_VALUE"""),"StephBoss05")</f>
        <v>StephBoss05</v>
      </c>
      <c r="AF65" s="51">
        <f t="shared" si="2"/>
        <v>181.1446251</v>
      </c>
      <c r="AG65" s="137">
        <f>IFERROR(VLOOKUP($AE65,'Kill 1'!A$1:$E$161,5,0),0)</f>
        <v>22.79061658</v>
      </c>
      <c r="AH65" s="137">
        <f>IFERROR(VLOOKUP($AE65,'Kill 2'!$A$1:$E$161,5,0),0)</f>
        <v>0</v>
      </c>
      <c r="AI65" s="137">
        <f>IFERROR(VLOOKUP($AE65,'Kill 3'!$A$1:$E$161,5,0),0)</f>
        <v>14.250662</v>
      </c>
      <c r="AJ65" s="137">
        <f>IFERROR(VLOOKUP($AE65,'Kill 4'!$A$1:$E$161,5,0),0)</f>
        <v>122.5718816</v>
      </c>
      <c r="AK65" s="137">
        <f>IFERROR(VLOOKUP($AE65,'Kill 5'!$A$1:$E$161,5,0),0)</f>
        <v>0</v>
      </c>
      <c r="AL65" s="137">
        <f>IFERROR(VLOOKUP($AE65,'Kill 6'!$A$1:$E$161,5,0),0)</f>
        <v>21.53146501</v>
      </c>
      <c r="AM65" s="137">
        <f>IFERROR(VLOOKUP($AE65,'Kill 7'!$A$1:$E$161,5,0),0)</f>
        <v>0</v>
      </c>
      <c r="AN65" s="137">
        <f>IFERROR(VLOOKUP($AE65,'Kill 8'!$A$1:$E$161,5,0),0)</f>
        <v>0</v>
      </c>
      <c r="AO65" s="137">
        <f>IFERROR(VLOOKUP($AE65,'Kill 9'!$A$1:$E$161,5,0),0)</f>
        <v>0</v>
      </c>
      <c r="AP65" s="137">
        <f>IFERROR(VLOOKUP($AE65,'Kill 10'!$A$1:$E$161,5,0),0)</f>
        <v>0</v>
      </c>
      <c r="AQ65" s="137">
        <f>IFERROR(VLOOKUP($AE65,'Kill 11'!$A$1:$E$161,5,0),0)</f>
        <v>0</v>
      </c>
      <c r="AR65" s="58">
        <f>IFERROR(VLOOKUP($AE65,'Kill 12'!$A$1:$E$161,5,0),0)</f>
        <v>0</v>
      </c>
      <c r="AS65" s="58">
        <f>IFERROR(VLOOKUP($AE65,'Kill 13'!$A$1:$E$161,5,0),0)</f>
        <v>0</v>
      </c>
    </row>
    <row r="66" ht="15.75" customHeight="1">
      <c r="A66" s="41">
        <f t="shared" si="1"/>
        <v>65</v>
      </c>
      <c r="B66" s="92" t="s">
        <v>158</v>
      </c>
      <c r="C66" s="51">
        <v>1042.4629569024628</v>
      </c>
      <c r="D66" s="51"/>
      <c r="E66" s="136">
        <f>IFERROR(VLOOKUP($B66,'Kill 1'!$A$1:$E$161,4,0),0)</f>
        <v>0</v>
      </c>
      <c r="F66" s="137">
        <f>IFERROR(VLOOKUP(E66,'Kill 1'!$D$1:$E$161,2,0),0)</f>
        <v>0</v>
      </c>
      <c r="G66" s="136">
        <f>IFERROR(VLOOKUP($B66,'Kill 2'!$A$1:$E$161,4,0),0)</f>
        <v>0</v>
      </c>
      <c r="H66" s="137">
        <f>IFERROR(VLOOKUP(G66,'Kill 2'!$D$1:$E$161,2,0),0)</f>
        <v>0</v>
      </c>
      <c r="I66" s="136">
        <f>IFERROR(VLOOKUP($B66,'Kill 3'!$A$1:$E$161,4,0),0)</f>
        <v>0</v>
      </c>
      <c r="J66" s="137">
        <f>IFERROR(VLOOKUP(I66,'Kill 3'!$D$1:$E$161,2,0),0)</f>
        <v>0</v>
      </c>
      <c r="K66" s="136">
        <f>IFERROR(VLOOKUP($B66,'Kill 4'!$A$1:$E$161,4,0),0)</f>
        <v>0</v>
      </c>
      <c r="L66" s="137">
        <f>IFERROR(VLOOKUP(K66,'Kill 4'!$D$1:$E$161,2,0),0)</f>
        <v>0</v>
      </c>
      <c r="M66" s="136">
        <f>IFERROR(VLOOKUP($B66,'Kill 5'!$A$1:$E$161,4,0),0)</f>
        <v>0</v>
      </c>
      <c r="N66" s="137">
        <f>IFERROR(VLOOKUP(M66,'Kill 5'!$D$1:$E$161,2,0),0)</f>
        <v>0</v>
      </c>
      <c r="O66" s="136">
        <f>IFERROR(VLOOKUP($B66,'Kill 6'!$A$1:$E$161,4,0),0)</f>
        <v>0</v>
      </c>
      <c r="P66" s="137">
        <f>IFERROR(VLOOKUP(O66,'Kill 6'!$D$1:$E$161,2,0),0)</f>
        <v>0</v>
      </c>
      <c r="Q66" s="136">
        <f>IFERROR(VLOOKUP($B66,'Kill 7'!$A$1:$E$161,4,0),0)</f>
        <v>0</v>
      </c>
      <c r="R66" s="137">
        <f>IFERROR(VLOOKUP(Q66,'Kill 7'!$D$1:$E$161,2,0),0)</f>
        <v>0</v>
      </c>
      <c r="S66" s="136">
        <f>IFERROR(VLOOKUP($B66,'Kill 8'!$A$1:$E$161,4,0),0)</f>
        <v>4</v>
      </c>
      <c r="T66" s="137">
        <f>IFERROR(VLOOKUP(S66,'Kill 8'!$D$1:$E$161,2,0),0)</f>
        <v>477.5654936</v>
      </c>
      <c r="U66" s="136">
        <f>IFERROR(VLOOKUP($B66,'Kill 9'!$A$1:$E$161,4,0),0)</f>
        <v>27</v>
      </c>
      <c r="V66" s="137">
        <f>IFERROR(VLOOKUP(U66,'Kill 9'!$D$1:$E$161,2,0),0)</f>
        <v>139.5188024</v>
      </c>
      <c r="W66" s="136">
        <f>IFERROR(VLOOKUP($B66,'Kill 10'!$A$1:$E$161,4,0),0)</f>
        <v>41</v>
      </c>
      <c r="X66" s="137">
        <f>IFERROR(VLOOKUP(W66,'Kill 10'!$D$1:$E$161,2,0),0)</f>
        <v>110.9326636</v>
      </c>
      <c r="Y66" s="136">
        <f>IFERROR(VLOOKUP($B66,'Kill 11'!$A$1:$E$161,4,0),0)</f>
        <v>9</v>
      </c>
      <c r="Z66" s="137">
        <f>IFERROR(VLOOKUP(Y66,'Kill 11'!$D$1:$E$161,2,0),0)</f>
        <v>314.4459974</v>
      </c>
      <c r="AA66" s="136">
        <f>IFERROR(VLOOKUP($B66,'Kill 12'!$A$1:$E$161,4,0),0)</f>
        <v>0</v>
      </c>
      <c r="AB66" s="58">
        <f>IFERROR(VLOOKUP(AA66,'Kill 12'!$D$1:$E$161,2,0),0)</f>
        <v>0</v>
      </c>
      <c r="AC66" s="136">
        <f>IFERROR(VLOOKUP($B66,'Kill 13'!$A$1:$E$161,4,0),0)</f>
        <v>0</v>
      </c>
      <c r="AD66" s="58">
        <f>IFERROR(VLOOKUP(AC66,'Kill 13'!$D$1:$E$161,2,0),0)</f>
        <v>0</v>
      </c>
      <c r="AE66" s="138" t="str">
        <f>IFERROR(__xludf.DUMMYFUNCTION("""COMPUTED_VALUE"""),"ElDail")</f>
        <v>ElDail</v>
      </c>
      <c r="AF66" s="51">
        <f t="shared" si="2"/>
        <v>383.2974288</v>
      </c>
      <c r="AG66" s="137">
        <f>IFERROR(VLOOKUP($AE66,'Kill 1'!A$1:$E$161,5,0),0)</f>
        <v>18.91870839</v>
      </c>
      <c r="AH66" s="137">
        <f>IFERROR(VLOOKUP($AE66,'Kill 2'!$A$1:$E$161,5,0),0)</f>
        <v>0</v>
      </c>
      <c r="AI66" s="137">
        <f>IFERROR(VLOOKUP($AE66,'Kill 3'!$A$1:$E$161,5,0),0)</f>
        <v>0</v>
      </c>
      <c r="AJ66" s="137">
        <f>IFERROR(VLOOKUP($AE66,'Kill 4'!$A$1:$E$161,5,0),0)</f>
        <v>0</v>
      </c>
      <c r="AK66" s="137">
        <f>IFERROR(VLOOKUP($AE66,'Kill 5'!$A$1:$E$161,5,0),0)</f>
        <v>0</v>
      </c>
      <c r="AL66" s="137">
        <f>IFERROR(VLOOKUP($AE66,'Kill 6'!$A$1:$E$161,5,0),0)</f>
        <v>0</v>
      </c>
      <c r="AM66" s="137">
        <f>IFERROR(VLOOKUP($AE66,'Kill 7'!$A$1:$E$161,5,0),0)</f>
        <v>69.84704557</v>
      </c>
      <c r="AN66" s="137">
        <f>IFERROR(VLOOKUP($AE66,'Kill 8'!$A$1:$E$161,5,0),0)</f>
        <v>0</v>
      </c>
      <c r="AO66" s="137">
        <f>IFERROR(VLOOKUP($AE66,'Kill 9'!$A$1:$E$161,5,0),0)</f>
        <v>0</v>
      </c>
      <c r="AP66" s="137">
        <f>IFERROR(VLOOKUP($AE66,'Kill 10'!$A$1:$E$161,5,0),0)</f>
        <v>0</v>
      </c>
      <c r="AQ66" s="137">
        <f>IFERROR(VLOOKUP($AE66,'Kill 11'!$A$1:$E$161,5,0),0)</f>
        <v>0</v>
      </c>
      <c r="AR66" s="58">
        <f>IFERROR(VLOOKUP($AE66,'Kill 12'!$A$1:$E$161,5,0),0)</f>
        <v>294.5316748</v>
      </c>
      <c r="AS66" s="58">
        <f>IFERROR(VLOOKUP($AE66,'Kill 13'!$A$1:$E$161,5,0),0)</f>
        <v>0</v>
      </c>
    </row>
    <row r="67" ht="15.75" customHeight="1">
      <c r="A67" s="41">
        <f t="shared" si="1"/>
        <v>66</v>
      </c>
      <c r="B67" s="98" t="s">
        <v>64</v>
      </c>
      <c r="C67" s="51">
        <v>1034.0634657738815</v>
      </c>
      <c r="D67" s="51"/>
      <c r="E67" s="136">
        <f>IFERROR(VLOOKUP($B67,'Kill 1'!$A$1:$E$161,4,0),0)</f>
        <v>12</v>
      </c>
      <c r="F67" s="137">
        <f>IFERROR(VLOOKUP(E67,'Kill 1'!$D$1:$E$161,2,0),0)</f>
        <v>334.7977264</v>
      </c>
      <c r="G67" s="136">
        <f>IFERROR(VLOOKUP($B67,'Kill 2'!$A$1:$E$161,4,0),0)</f>
        <v>34</v>
      </c>
      <c r="H67" s="137">
        <f>IFERROR(VLOOKUP(G67,'Kill 2'!$D$1:$E$161,2,0),0)</f>
        <v>170.7024759</v>
      </c>
      <c r="I67" s="136">
        <f>IFERROR(VLOOKUP($B67,'Kill 3'!$A$1:$E$161,4,0),0)</f>
        <v>59</v>
      </c>
      <c r="J67" s="137">
        <f>IFERROR(VLOOKUP(I67,'Kill 3'!$D$1:$E$161,2,0),0)</f>
        <v>55.77348913</v>
      </c>
      <c r="K67" s="136">
        <f>IFERROR(VLOOKUP($B67,'Kill 4'!$A$1:$E$161,4,0),0)</f>
        <v>0</v>
      </c>
      <c r="L67" s="137">
        <f>IFERROR(VLOOKUP(K67,'Kill 4'!$D$1:$E$161,2,0),0)</f>
        <v>0</v>
      </c>
      <c r="M67" s="136">
        <f>IFERROR(VLOOKUP($B67,'Kill 5'!$A$1:$E$161,4,0),0)</f>
        <v>0</v>
      </c>
      <c r="N67" s="137">
        <f>IFERROR(VLOOKUP(M67,'Kill 5'!$D$1:$E$161,2,0),0)</f>
        <v>0</v>
      </c>
      <c r="O67" s="136">
        <f>IFERROR(VLOOKUP($B67,'Kill 6'!$A$1:$E$161,4,0),0)</f>
        <v>47</v>
      </c>
      <c r="P67" s="137">
        <f>IFERROR(VLOOKUP(O67,'Kill 6'!$D$1:$E$161,2,0),0)</f>
        <v>106.2646602</v>
      </c>
      <c r="Q67" s="136">
        <f>IFERROR(VLOOKUP($B67,'Kill 7'!$A$1:$E$161,4,0),0)</f>
        <v>47</v>
      </c>
      <c r="R67" s="137">
        <f>IFERROR(VLOOKUP(Q67,'Kill 7'!$D$1:$E$161,2,0),0)</f>
        <v>74.60412213</v>
      </c>
      <c r="S67" s="136">
        <f>IFERROR(VLOOKUP($B67,'Kill 8'!$A$1:$E$161,4,0),0)</f>
        <v>46</v>
      </c>
      <c r="T67" s="137">
        <f>IFERROR(VLOOKUP(S67,'Kill 8'!$D$1:$E$161,2,0),0)</f>
        <v>64.83335379</v>
      </c>
      <c r="U67" s="136">
        <f>IFERROR(VLOOKUP($B67,'Kill 9'!$A$1:$E$161,4,0),0)</f>
        <v>29</v>
      </c>
      <c r="V67" s="137">
        <f>IFERROR(VLOOKUP(U67,'Kill 9'!$D$1:$E$161,2,0),0)</f>
        <v>125.1312088</v>
      </c>
      <c r="W67" s="136">
        <f>IFERROR(VLOOKUP($B67,'Kill 10'!$A$1:$E$161,4,0),0)</f>
        <v>0</v>
      </c>
      <c r="X67" s="137">
        <f>IFERROR(VLOOKUP(W67,'Kill 10'!$D$1:$E$161,2,0),0)</f>
        <v>0</v>
      </c>
      <c r="Y67" s="136">
        <f>IFERROR(VLOOKUP($B67,'Kill 11'!$A$1:$E$161,4,0),0)</f>
        <v>0</v>
      </c>
      <c r="Z67" s="137">
        <f>IFERROR(VLOOKUP(Y67,'Kill 11'!$D$1:$E$161,2,0),0)</f>
        <v>0</v>
      </c>
      <c r="AA67" s="136">
        <f>IFERROR(VLOOKUP($B67,'Kill 12'!$A$1:$E$161,4,0),0)</f>
        <v>35</v>
      </c>
      <c r="AB67" s="58">
        <f>IFERROR(VLOOKUP(AA67,'Kill 12'!$D$1:$E$161,2,0),0)</f>
        <v>101.9564295</v>
      </c>
      <c r="AC67" s="136">
        <f>IFERROR(VLOOKUP($B67,'Kill 13'!$A$1:$E$161,4,0),0)</f>
        <v>0</v>
      </c>
      <c r="AD67" s="58">
        <f>IFERROR(VLOOKUP(AC67,'Kill 13'!$D$1:$E$161,2,0),0)</f>
        <v>0</v>
      </c>
      <c r="AE67" s="143" t="str">
        <f>IFERROR(__xludf.DUMMYFUNCTION("""COMPUTED_VALUE"""),"KamehamehAS")</f>
        <v>KamehamehAS</v>
      </c>
      <c r="AF67" s="51">
        <f t="shared" si="2"/>
        <v>1352.815056</v>
      </c>
      <c r="AG67" s="137">
        <f>IFERROR(VLOOKUP($AE67,'Kill 1'!A$1:$E$161,5,0),0)</f>
        <v>15.07730865</v>
      </c>
      <c r="AH67" s="137">
        <f>IFERROR(VLOOKUP($AE67,'Kill 2'!$A$1:$E$161,5,0),0)</f>
        <v>0</v>
      </c>
      <c r="AI67" s="137">
        <f>IFERROR(VLOOKUP($AE67,'Kill 3'!$A$1:$E$161,5,0),0)</f>
        <v>110.7944821</v>
      </c>
      <c r="AJ67" s="137">
        <f>IFERROR(VLOOKUP($AE67,'Kill 4'!$A$1:$E$161,5,0),0)</f>
        <v>362.4942052</v>
      </c>
      <c r="AK67" s="137">
        <f>IFERROR(VLOOKUP($AE67,'Kill 5'!$A$1:$E$161,5,0),0)</f>
        <v>145.9389362</v>
      </c>
      <c r="AL67" s="137">
        <f>IFERROR(VLOOKUP($AE67,'Kill 6'!$A$1:$E$161,5,0),0)</f>
        <v>170.7024759</v>
      </c>
      <c r="AM67" s="137">
        <f>IFERROR(VLOOKUP($AE67,'Kill 7'!$A$1:$E$161,5,0),0)</f>
        <v>89.2288291</v>
      </c>
      <c r="AN67" s="137">
        <f>IFERROR(VLOOKUP($AE67,'Kill 8'!$A$1:$E$161,5,0),0)</f>
        <v>54.9833057</v>
      </c>
      <c r="AO67" s="137">
        <f>IFERROR(VLOOKUP($AE67,'Kill 9'!$A$1:$E$161,5,0),0)</f>
        <v>0</v>
      </c>
      <c r="AP67" s="137">
        <f>IFERROR(VLOOKUP($AE67,'Kill 10'!$A$1:$E$161,5,0),0)</f>
        <v>0</v>
      </c>
      <c r="AQ67" s="137">
        <f>IFERROR(VLOOKUP($AE67,'Kill 11'!$A$1:$E$161,5,0),0)</f>
        <v>403.5955135</v>
      </c>
      <c r="AR67" s="58">
        <f>IFERROR(VLOOKUP($AE67,'Kill 12'!$A$1:$E$161,5,0),0)</f>
        <v>0</v>
      </c>
      <c r="AS67" s="58">
        <f>IFERROR(VLOOKUP($AE67,'Kill 13'!$A$1:$E$161,5,0),0)</f>
        <v>0</v>
      </c>
    </row>
    <row r="68" ht="15.75" customHeight="1">
      <c r="A68" s="41">
        <f t="shared" si="1"/>
        <v>67</v>
      </c>
      <c r="B68" s="92" t="s">
        <v>124</v>
      </c>
      <c r="C68" s="51">
        <v>1016.3190433287731</v>
      </c>
      <c r="D68" s="110"/>
      <c r="E68" s="136">
        <f>IFERROR(VLOOKUP($B68,'Kill 1'!$A$1:$E$161,4,0),0)</f>
        <v>32</v>
      </c>
      <c r="F68" s="137">
        <f>IFERROR(VLOOKUP(E68,'Kill 1'!$D$1:$E$161,2,0),0)</f>
        <v>171.6508348</v>
      </c>
      <c r="G68" s="136">
        <f>IFERROR(VLOOKUP($B68,'Kill 2'!$A$1:$E$161,4,0),0)</f>
        <v>0</v>
      </c>
      <c r="H68" s="137">
        <f>IFERROR(VLOOKUP(G68,'Kill 2'!$D$1:$E$161,2,0),0)</f>
        <v>0</v>
      </c>
      <c r="I68" s="136">
        <f>IFERROR(VLOOKUP($B68,'Kill 3'!$A$1:$E$161,4,0),0)</f>
        <v>29</v>
      </c>
      <c r="J68" s="137">
        <f>IFERROR(VLOOKUP(I68,'Kill 3'!$D$1:$E$161,2,0),0)</f>
        <v>199.8308669</v>
      </c>
      <c r="K68" s="136">
        <f>IFERROR(VLOOKUP($B68,'Kill 4'!$A$1:$E$161,4,0),0)</f>
        <v>0</v>
      </c>
      <c r="L68" s="137">
        <f>IFERROR(VLOOKUP(K68,'Kill 4'!$D$1:$E$161,2,0),0)</f>
        <v>0</v>
      </c>
      <c r="M68" s="136">
        <f>IFERROR(VLOOKUP($B68,'Kill 5'!$A$1:$E$161,4,0),0)</f>
        <v>63</v>
      </c>
      <c r="N68" s="137">
        <f>IFERROR(VLOOKUP(M68,'Kill 5'!$D$1:$E$161,2,0),0)</f>
        <v>80.30012386</v>
      </c>
      <c r="O68" s="136">
        <f>IFERROR(VLOOKUP($B68,'Kill 6'!$A$1:$E$161,4,0),0)</f>
        <v>8</v>
      </c>
      <c r="P68" s="137">
        <f>IFERROR(VLOOKUP(O68,'Kill 6'!$D$1:$E$161,2,0),0)</f>
        <v>404.4091721</v>
      </c>
      <c r="Q68" s="136">
        <f>IFERROR(VLOOKUP($B68,'Kill 7'!$A$1:$E$161,4,0),0)</f>
        <v>0</v>
      </c>
      <c r="R68" s="137">
        <f>IFERROR(VLOOKUP(Q68,'Kill 7'!$D$1:$E$161,2,0),0)</f>
        <v>0</v>
      </c>
      <c r="S68" s="136">
        <f>IFERROR(VLOOKUP($B68,'Kill 8'!$A$1:$E$161,4,0),0)</f>
        <v>35</v>
      </c>
      <c r="T68" s="137">
        <f>IFERROR(VLOOKUP(S68,'Kill 8'!$D$1:$E$161,2,0),0)</f>
        <v>123.9603825</v>
      </c>
      <c r="U68" s="136">
        <f>IFERROR(VLOOKUP($B68,'Kill 9'!$A$1:$E$161,4,0),0)</f>
        <v>44</v>
      </c>
      <c r="V68" s="137">
        <f>IFERROR(VLOOKUP(U68,'Kill 9'!$D$1:$E$161,2,0),0)</f>
        <v>32.21320423</v>
      </c>
      <c r="W68" s="136">
        <f>IFERROR(VLOOKUP($B68,'Kill 10'!$A$1:$E$161,4,0),0)</f>
        <v>65</v>
      </c>
      <c r="X68" s="137">
        <f>IFERROR(VLOOKUP(W68,'Kill 10'!$D$1:$E$161,2,0),0)</f>
        <v>3.954458818</v>
      </c>
      <c r="Y68" s="136">
        <f>IFERROR(VLOOKUP($B68,'Kill 11'!$A$1:$E$161,4,0),0)</f>
        <v>0</v>
      </c>
      <c r="Z68" s="137">
        <f>IFERROR(VLOOKUP(Y68,'Kill 11'!$D$1:$E$161,2,0),0)</f>
        <v>0</v>
      </c>
      <c r="AA68" s="136">
        <f>IFERROR(VLOOKUP($B68,'Kill 12'!$A$1:$E$161,4,0),0)</f>
        <v>0</v>
      </c>
      <c r="AB68" s="58">
        <f>IFERROR(VLOOKUP(AA68,'Kill 12'!$D$1:$E$161,2,0),0)</f>
        <v>0</v>
      </c>
      <c r="AC68" s="136">
        <f>IFERROR(VLOOKUP($B68,'Kill 13'!$A$1:$E$161,4,0),0)</f>
        <v>0</v>
      </c>
      <c r="AD68" s="58">
        <f>IFERROR(VLOOKUP(AC68,'Kill 13'!$D$1:$E$161,2,0),0)</f>
        <v>0</v>
      </c>
      <c r="AE68" s="138" t="str">
        <f>IFERROR(__xludf.DUMMYFUNCTION("""COMPUTED_VALUE"""),"rastamokett")</f>
        <v>rastamokett</v>
      </c>
      <c r="AF68" s="51">
        <f t="shared" si="2"/>
        <v>1629.553814</v>
      </c>
      <c r="AG68" s="137">
        <f>IFERROR(VLOOKUP($AE68,'Kill 1'!A$1:$E$161,5,0),0)</f>
        <v>11.26554929</v>
      </c>
      <c r="AH68" s="137">
        <f>IFERROR(VLOOKUP($AE68,'Kill 2'!$A$1:$E$161,5,0),0)</f>
        <v>36.43380794</v>
      </c>
      <c r="AI68" s="137">
        <f>IFERROR(VLOOKUP($AE68,'Kill 3'!$A$1:$E$161,5,0),0)</f>
        <v>44.06896815</v>
      </c>
      <c r="AJ68" s="137">
        <f>IFERROR(VLOOKUP($AE68,'Kill 4'!$A$1:$E$161,5,0),0)</f>
        <v>90.8094024</v>
      </c>
      <c r="AK68" s="137">
        <f>IFERROR(VLOOKUP($AE68,'Kill 5'!$A$1:$E$161,5,0),0)</f>
        <v>248.4618396</v>
      </c>
      <c r="AL68" s="137">
        <f>IFERROR(VLOOKUP($AE68,'Kill 6'!$A$1:$E$161,5,0),0)</f>
        <v>0</v>
      </c>
      <c r="AM68" s="137">
        <f>IFERROR(VLOOKUP($AE68,'Kill 7'!$A$1:$E$161,5,0),0)</f>
        <v>321.0305772</v>
      </c>
      <c r="AN68" s="137">
        <f>IFERROR(VLOOKUP($AE68,'Kill 8'!$A$1:$E$161,5,0),0)</f>
        <v>522.3414041</v>
      </c>
      <c r="AO68" s="137">
        <f>IFERROR(VLOOKUP($AE68,'Kill 9'!$A$1:$E$161,5,0),0)</f>
        <v>0</v>
      </c>
      <c r="AP68" s="137">
        <f>IFERROR(VLOOKUP($AE68,'Kill 10'!$A$1:$E$161,5,0),0)</f>
        <v>72.14650505</v>
      </c>
      <c r="AQ68" s="137">
        <f>IFERROR(VLOOKUP($AE68,'Kill 11'!$A$1:$E$161,5,0),0)</f>
        <v>73.15036391</v>
      </c>
      <c r="AR68" s="58">
        <f>IFERROR(VLOOKUP($AE68,'Kill 12'!$A$1:$E$161,5,0),0)</f>
        <v>209.8453965</v>
      </c>
      <c r="AS68" s="58">
        <f>IFERROR(VLOOKUP($AE68,'Kill 13'!$A$1:$E$161,5,0),0)</f>
        <v>0</v>
      </c>
    </row>
    <row r="69" ht="15.75" customHeight="1">
      <c r="A69" s="41">
        <f t="shared" si="1"/>
        <v>68</v>
      </c>
      <c r="B69" s="92" t="s">
        <v>138</v>
      </c>
      <c r="C69" s="51">
        <v>993.1954506344023</v>
      </c>
      <c r="D69" s="51"/>
      <c r="E69" s="136">
        <f>IFERROR(VLOOKUP($B69,'Kill 1'!$A$1:$E$161,4,0),0)</f>
        <v>51</v>
      </c>
      <c r="F69" s="137">
        <f>IFERROR(VLOOKUP(E69,'Kill 1'!$D$1:$E$161,2,0),0)</f>
        <v>76.38549105</v>
      </c>
      <c r="G69" s="136">
        <f>IFERROR(VLOOKUP($B69,'Kill 2'!$A$1:$E$161,4,0),0)</f>
        <v>12</v>
      </c>
      <c r="H69" s="137">
        <f>IFERROR(VLOOKUP(G69,'Kill 2'!$D$1:$E$161,2,0),0)</f>
        <v>343.2779723</v>
      </c>
      <c r="I69" s="136">
        <f>IFERROR(VLOOKUP($B69,'Kill 3'!$A$1:$E$161,4,0),0)</f>
        <v>43</v>
      </c>
      <c r="J69" s="137">
        <f>IFERROR(VLOOKUP(I69,'Kill 3'!$D$1:$E$161,2,0),0)</f>
        <v>124.7510294</v>
      </c>
      <c r="K69" s="136">
        <f>IFERROR(VLOOKUP($B69,'Kill 4'!$A$1:$E$161,4,0),0)</f>
        <v>0</v>
      </c>
      <c r="L69" s="137">
        <f>IFERROR(VLOOKUP(K69,'Kill 4'!$D$1:$E$161,2,0),0)</f>
        <v>0</v>
      </c>
      <c r="M69" s="136">
        <f>IFERROR(VLOOKUP($B69,'Kill 5'!$A$1:$E$161,4,0),0)</f>
        <v>0</v>
      </c>
      <c r="N69" s="137">
        <f>IFERROR(VLOOKUP(M69,'Kill 5'!$D$1:$E$161,2,0),0)</f>
        <v>0</v>
      </c>
      <c r="O69" s="136">
        <f>IFERROR(VLOOKUP($B69,'Kill 6'!$A$1:$E$161,4,0),0)</f>
        <v>65</v>
      </c>
      <c r="P69" s="137">
        <f>IFERROR(VLOOKUP(O69,'Kill 6'!$D$1:$E$161,2,0),0)</f>
        <v>32.66357592</v>
      </c>
      <c r="Q69" s="136">
        <f>IFERROR(VLOOKUP($B69,'Kill 7'!$A$1:$E$161,4,0),0)</f>
        <v>0</v>
      </c>
      <c r="R69" s="137">
        <f>IFERROR(VLOOKUP(Q69,'Kill 7'!$D$1:$E$161,2,0),0)</f>
        <v>0</v>
      </c>
      <c r="S69" s="136">
        <f>IFERROR(VLOOKUP($B69,'Kill 8'!$A$1:$E$161,4,0),0)</f>
        <v>6</v>
      </c>
      <c r="T69" s="137">
        <f>IFERROR(VLOOKUP(S69,'Kill 8'!$D$1:$E$161,2,0),0)</f>
        <v>416.1173819</v>
      </c>
      <c r="U69" s="136">
        <f>IFERROR(VLOOKUP($B69,'Kill 9'!$A$1:$E$161,4,0),0)</f>
        <v>0</v>
      </c>
      <c r="V69" s="137">
        <f>IFERROR(VLOOKUP(U69,'Kill 9'!$D$1:$E$161,2,0),0)</f>
        <v>0</v>
      </c>
      <c r="W69" s="136">
        <f>IFERROR(VLOOKUP($B69,'Kill 10'!$A$1:$E$161,4,0),0)</f>
        <v>0</v>
      </c>
      <c r="X69" s="137">
        <f>IFERROR(VLOOKUP(W69,'Kill 10'!$D$1:$E$161,2,0),0)</f>
        <v>0</v>
      </c>
      <c r="Y69" s="136">
        <f>IFERROR(VLOOKUP($B69,'Kill 11'!$A$1:$E$161,4,0),0)</f>
        <v>0</v>
      </c>
      <c r="Z69" s="137">
        <f>IFERROR(VLOOKUP(Y69,'Kill 11'!$D$1:$E$161,2,0),0)</f>
        <v>0</v>
      </c>
      <c r="AA69" s="136">
        <f>IFERROR(VLOOKUP($B69,'Kill 12'!$A$1:$E$161,4,0),0)</f>
        <v>0</v>
      </c>
      <c r="AB69" s="58">
        <f>IFERROR(VLOOKUP(AA69,'Kill 12'!$D$1:$E$161,2,0),0)</f>
        <v>0</v>
      </c>
      <c r="AC69" s="136">
        <f>IFERROR(VLOOKUP($B69,'Kill 13'!$A$1:$E$161,4,0),0)</f>
        <v>0</v>
      </c>
      <c r="AD69" s="58">
        <f>IFERROR(VLOOKUP(AC69,'Kill 13'!$D$1:$E$161,2,0),0)</f>
        <v>0</v>
      </c>
      <c r="AE69" s="139" t="str">
        <f>IFERROR(__xludf.DUMMYFUNCTION("""COMPUTED_VALUE"""),"GPdB")</f>
        <v>GPdB</v>
      </c>
      <c r="AF69" s="51">
        <f t="shared" si="2"/>
        <v>1303.704828</v>
      </c>
      <c r="AG69" s="137">
        <f>IFERROR(VLOOKUP($AE69,'Kill 1'!A$1:$E$161,5,0),0)</f>
        <v>7.482600962</v>
      </c>
      <c r="AH69" s="137">
        <f>IFERROR(VLOOKUP($AE69,'Kill 2'!$A$1:$E$161,5,0),0)</f>
        <v>51.83699068</v>
      </c>
      <c r="AI69" s="137">
        <f>IFERROR(VLOOKUP($AE69,'Kill 3'!$A$1:$E$161,5,0),0)</f>
        <v>7.075325588</v>
      </c>
      <c r="AJ69" s="137">
        <f>IFERROR(VLOOKUP($AE69,'Kill 4'!$A$1:$E$161,5,0),0)</f>
        <v>66.25961157</v>
      </c>
      <c r="AK69" s="137">
        <f>IFERROR(VLOOKUP($AE69,'Kill 5'!$A$1:$E$161,5,0),0)</f>
        <v>14.9903518</v>
      </c>
      <c r="AL69" s="137">
        <f>IFERROR(VLOOKUP($AE69,'Kill 6'!$A$1:$E$161,5,0),0)</f>
        <v>14.250662</v>
      </c>
      <c r="AM69" s="137">
        <f>IFERROR(VLOOKUP($AE69,'Kill 7'!$A$1:$E$161,5,0),0)</f>
        <v>0</v>
      </c>
      <c r="AN69" s="137">
        <f>IFERROR(VLOOKUP($AE69,'Kill 8'!$A$1:$E$161,5,0),0)</f>
        <v>45.35418937</v>
      </c>
      <c r="AO69" s="137">
        <f>IFERROR(VLOOKUP($AE69,'Kill 9'!$A$1:$E$161,5,0),0)</f>
        <v>677.5508973</v>
      </c>
      <c r="AP69" s="137">
        <f>IFERROR(VLOOKUP($AE69,'Kill 10'!$A$1:$E$161,5,0),0)</f>
        <v>0</v>
      </c>
      <c r="AQ69" s="137">
        <f>IFERROR(VLOOKUP($AE69,'Kill 11'!$A$1:$E$161,5,0),0)</f>
        <v>200.098982</v>
      </c>
      <c r="AR69" s="58">
        <f>IFERROR(VLOOKUP($AE69,'Kill 12'!$A$1:$E$161,5,0),0)</f>
        <v>218.8052167</v>
      </c>
      <c r="AS69" s="58">
        <f>IFERROR(VLOOKUP($AE69,'Kill 13'!$A$1:$E$161,5,0),0)</f>
        <v>0</v>
      </c>
    </row>
    <row r="70" ht="15.75" customHeight="1">
      <c r="A70" s="41">
        <f t="shared" si="1"/>
        <v>69</v>
      </c>
      <c r="B70" s="92" t="s">
        <v>159</v>
      </c>
      <c r="C70" s="51">
        <v>983.3161392482597</v>
      </c>
      <c r="D70" s="110"/>
      <c r="E70" s="136">
        <f>IFERROR(VLOOKUP($B70,'Kill 1'!$A$1:$E$161,4,0),0)</f>
        <v>0</v>
      </c>
      <c r="F70" s="137">
        <f>IFERROR(VLOOKUP(E70,'Kill 1'!$D$1:$E$161,2,0),0)</f>
        <v>0</v>
      </c>
      <c r="G70" s="136">
        <f>IFERROR(VLOOKUP($B70,'Kill 2'!$A$1:$E$161,4,0),0)</f>
        <v>0</v>
      </c>
      <c r="H70" s="137">
        <f>IFERROR(VLOOKUP(G70,'Kill 2'!$D$1:$E$161,2,0),0)</f>
        <v>0</v>
      </c>
      <c r="I70" s="136">
        <f>IFERROR(VLOOKUP($B70,'Kill 3'!$A$1:$E$161,4,0),0)</f>
        <v>3</v>
      </c>
      <c r="J70" s="137">
        <f>IFERROR(VLOOKUP(I70,'Kill 3'!$D$1:$E$161,2,0),0)</f>
        <v>555.9395782</v>
      </c>
      <c r="K70" s="136">
        <f>IFERROR(VLOOKUP($B70,'Kill 4'!$A$1:$E$161,4,0),0)</f>
        <v>0</v>
      </c>
      <c r="L70" s="137">
        <f>IFERROR(VLOOKUP(K70,'Kill 4'!$D$1:$E$161,2,0),0)</f>
        <v>0</v>
      </c>
      <c r="M70" s="136">
        <f>IFERROR(VLOOKUP($B70,'Kill 5'!$A$1:$E$161,4,0),0)</f>
        <v>33</v>
      </c>
      <c r="N70" s="137">
        <f>IFERROR(VLOOKUP(M70,'Kill 5'!$D$1:$E$161,2,0),0)</f>
        <v>207.6565089</v>
      </c>
      <c r="O70" s="136">
        <f>IFERROR(VLOOKUP($B70,'Kill 6'!$A$1:$E$161,4,0),0)</f>
        <v>0</v>
      </c>
      <c r="P70" s="137">
        <f>IFERROR(VLOOKUP(O70,'Kill 6'!$D$1:$E$161,2,0),0)</f>
        <v>0</v>
      </c>
      <c r="Q70" s="136">
        <f>IFERROR(VLOOKUP($B70,'Kill 7'!$A$1:$E$161,4,0),0)</f>
        <v>0</v>
      </c>
      <c r="R70" s="137">
        <f>IFERROR(VLOOKUP(Q70,'Kill 7'!$D$1:$E$161,2,0),0)</f>
        <v>0</v>
      </c>
      <c r="S70" s="136">
        <f>IFERROR(VLOOKUP($B70,'Kill 8'!$A$1:$E$161,4,0),0)</f>
        <v>21</v>
      </c>
      <c r="T70" s="137">
        <f>IFERROR(VLOOKUP(S70,'Kill 8'!$D$1:$E$161,2,0),0)</f>
        <v>219.7200522</v>
      </c>
      <c r="U70" s="136">
        <f>IFERROR(VLOOKUP($B70,'Kill 9'!$A$1:$E$161,4,0),0)</f>
        <v>0</v>
      </c>
      <c r="V70" s="137">
        <f>IFERROR(VLOOKUP(U70,'Kill 9'!$D$1:$E$161,2,0),0)</f>
        <v>0</v>
      </c>
      <c r="W70" s="136">
        <f>IFERROR(VLOOKUP($B70,'Kill 10'!$A$1:$E$161,4,0),0)</f>
        <v>0</v>
      </c>
      <c r="X70" s="137">
        <f>IFERROR(VLOOKUP(W70,'Kill 10'!$D$1:$E$161,2,0),0)</f>
        <v>0</v>
      </c>
      <c r="Y70" s="136">
        <f>IFERROR(VLOOKUP($B70,'Kill 11'!$A$1:$E$161,4,0),0)</f>
        <v>0</v>
      </c>
      <c r="Z70" s="137">
        <f>IFERROR(VLOOKUP(Y70,'Kill 11'!$D$1:$E$161,2,0),0)</f>
        <v>0</v>
      </c>
      <c r="AA70" s="136">
        <f>IFERROR(VLOOKUP($B70,'Kill 12'!$A$1:$E$161,4,0),0)</f>
        <v>0</v>
      </c>
      <c r="AB70" s="58">
        <f>IFERROR(VLOOKUP(AA70,'Kill 12'!$D$1:$E$161,2,0),0)</f>
        <v>0</v>
      </c>
      <c r="AC70" s="136">
        <f>IFERROR(VLOOKUP($B70,'Kill 13'!$A$1:$E$161,4,0),0)</f>
        <v>0</v>
      </c>
      <c r="AD70" s="58">
        <f>IFERROR(VLOOKUP(AC70,'Kill 13'!$D$1:$E$161,2,0),0)</f>
        <v>0</v>
      </c>
      <c r="AE70" s="138" t="str">
        <f>IFERROR(__xludf.DUMMYFUNCTION("""COMPUTED_VALUE"""),"Le MARVEL")</f>
        <v>Le MARVEL</v>
      </c>
      <c r="AF70" s="51">
        <f t="shared" si="2"/>
        <v>773.4567755</v>
      </c>
      <c r="AG70" s="137">
        <f>IFERROR(VLOOKUP($AE70,'Kill 1'!A$1:$E$161,5,0),0)</f>
        <v>3.727670745</v>
      </c>
      <c r="AH70" s="137">
        <f>IFERROR(VLOOKUP($AE70,'Kill 2'!$A$1:$E$161,5,0),0)</f>
        <v>298.8460749</v>
      </c>
      <c r="AI70" s="137">
        <f>IFERROR(VLOOKUP($AE70,'Kill 3'!$A$1:$E$161,5,0),0)</f>
        <v>3.525484772</v>
      </c>
      <c r="AJ70" s="137">
        <f>IFERROR(VLOOKUP($AE70,'Kill 4'!$A$1:$E$161,5,0),0)</f>
        <v>52.21035401</v>
      </c>
      <c r="AK70" s="137">
        <f>IFERROR(VLOOKUP($AE70,'Kill 5'!$A$1:$E$161,5,0),0)</f>
        <v>18.04301587</v>
      </c>
      <c r="AL70" s="137">
        <f>IFERROR(VLOOKUP($AE70,'Kill 6'!$A$1:$E$161,5,0),0)</f>
        <v>3.525484772</v>
      </c>
      <c r="AM70" s="137">
        <f>IFERROR(VLOOKUP($AE70,'Kill 7'!$A$1:$E$161,5,0),0)</f>
        <v>0</v>
      </c>
      <c r="AN70" s="137">
        <f>IFERROR(VLOOKUP($AE70,'Kill 8'!$A$1:$E$161,5,0),0)</f>
        <v>0</v>
      </c>
      <c r="AO70" s="137">
        <f>IFERROR(VLOOKUP($AE70,'Kill 9'!$A$1:$E$161,5,0),0)</f>
        <v>388.7413232</v>
      </c>
      <c r="AP70" s="137">
        <f>IFERROR(VLOOKUP($AE70,'Kill 10'!$A$1:$E$161,5,0),0)</f>
        <v>0</v>
      </c>
      <c r="AQ70" s="137">
        <f>IFERROR(VLOOKUP($AE70,'Kill 11'!$A$1:$E$161,5,0),0)</f>
        <v>0</v>
      </c>
      <c r="AR70" s="58">
        <f>IFERROR(VLOOKUP($AE70,'Kill 12'!$A$1:$E$161,5,0),0)</f>
        <v>4.837367258</v>
      </c>
      <c r="AS70" s="58">
        <f>IFERROR(VLOOKUP($AE70,'Kill 13'!$A$1:$E$161,5,0),0)</f>
        <v>0</v>
      </c>
    </row>
    <row r="71" ht="15.75" customHeight="1">
      <c r="A71" s="41">
        <f t="shared" si="1"/>
        <v>70</v>
      </c>
      <c r="B71" s="92" t="s">
        <v>112</v>
      </c>
      <c r="C71" s="51">
        <v>979.871533466124</v>
      </c>
      <c r="D71" s="135"/>
      <c r="E71" s="136">
        <f>IFERROR(VLOOKUP($B71,'Kill 1'!$A$1:$E$161,4,0),0)</f>
        <v>62</v>
      </c>
      <c r="F71" s="137">
        <f>IFERROR(VLOOKUP(E71,'Kill 1'!$D$1:$E$161,2,0),0)</f>
        <v>30.6296393</v>
      </c>
      <c r="G71" s="136">
        <f>IFERROR(VLOOKUP($B71,'Kill 2'!$A$1:$E$161,4,0),0)</f>
        <v>0</v>
      </c>
      <c r="H71" s="137">
        <f>IFERROR(VLOOKUP(G71,'Kill 2'!$D$1:$E$161,2,0),0)</f>
        <v>0</v>
      </c>
      <c r="I71" s="136">
        <f>IFERROR(VLOOKUP($B71,'Kill 3'!$A$1:$E$161,4,0),0)</f>
        <v>71</v>
      </c>
      <c r="J71" s="137">
        <f>IFERROR(VLOOKUP(I71,'Kill 3'!$D$1:$E$161,2,0),0)</f>
        <v>10.65016229</v>
      </c>
      <c r="K71" s="136">
        <f>IFERROR(VLOOKUP($B71,'Kill 4'!$A$1:$E$161,4,0),0)</f>
        <v>0</v>
      </c>
      <c r="L71" s="137">
        <f>IFERROR(VLOOKUP(K71,'Kill 4'!$D$1:$E$161,2,0),0)</f>
        <v>0</v>
      </c>
      <c r="M71" s="136">
        <f>IFERROR(VLOOKUP($B71,'Kill 5'!$A$1:$E$161,4,0),0)</f>
        <v>12</v>
      </c>
      <c r="N71" s="137">
        <f>IFERROR(VLOOKUP(M71,'Kill 5'!$D$1:$E$161,2,0),0)</f>
        <v>369.5129171</v>
      </c>
      <c r="O71" s="136">
        <f>IFERROR(VLOOKUP($B71,'Kill 6'!$A$1:$E$161,4,0),0)</f>
        <v>54</v>
      </c>
      <c r="P71" s="137">
        <f>IFERROR(VLOOKUP(O71,'Kill 6'!$D$1:$E$161,2,0),0)</f>
        <v>76.02932134</v>
      </c>
      <c r="Q71" s="136">
        <f>IFERROR(VLOOKUP($B71,'Kill 7'!$A$1:$E$161,4,0),0)</f>
        <v>20</v>
      </c>
      <c r="R71" s="137">
        <f>IFERROR(VLOOKUP(Q71,'Kill 7'!$D$1:$E$161,2,0),0)</f>
        <v>239.074659</v>
      </c>
      <c r="S71" s="136">
        <f>IFERROR(VLOOKUP($B71,'Kill 8'!$A$1:$E$161,4,0),0)</f>
        <v>57</v>
      </c>
      <c r="T71" s="137">
        <f>IFERROR(VLOOKUP(S71,'Kill 8'!$D$1:$E$161,2,0),0)</f>
        <v>13.16777663</v>
      </c>
      <c r="U71" s="136">
        <f>IFERROR(VLOOKUP($B71,'Kill 9'!$A$1:$E$161,4,0),0)</f>
        <v>31</v>
      </c>
      <c r="V71" s="137">
        <f>IFERROR(VLOOKUP(U71,'Kill 9'!$D$1:$E$161,2,0),0)</f>
        <v>111.342001</v>
      </c>
      <c r="W71" s="136">
        <f>IFERROR(VLOOKUP($B71,'Kill 10'!$A$1:$E$161,4,0),0)</f>
        <v>55</v>
      </c>
      <c r="X71" s="137">
        <f>IFERROR(VLOOKUP(W71,'Kill 10'!$D$1:$E$161,2,0),0)</f>
        <v>45.35418937</v>
      </c>
      <c r="Y71" s="136">
        <f>IFERROR(VLOOKUP($B71,'Kill 11'!$A$1:$E$161,4,0),0)</f>
        <v>0</v>
      </c>
      <c r="Z71" s="137">
        <f>IFERROR(VLOOKUP(Y71,'Kill 11'!$D$1:$E$161,2,0),0)</f>
        <v>0</v>
      </c>
      <c r="AA71" s="136">
        <f>IFERROR(VLOOKUP($B71,'Kill 12'!$A$1:$E$161,4,0),0)</f>
        <v>38</v>
      </c>
      <c r="AB71" s="58">
        <f>IFERROR(VLOOKUP(AA71,'Kill 12'!$D$1:$E$161,2,0),0)</f>
        <v>84.11086738</v>
      </c>
      <c r="AC71" s="136">
        <f>IFERROR(VLOOKUP($B71,'Kill 13'!$A$1:$E$161,4,0),0)</f>
        <v>0</v>
      </c>
      <c r="AD71" s="58">
        <f>IFERROR(VLOOKUP(AC71,'Kill 13'!$D$1:$E$161,2,0),0)</f>
        <v>0</v>
      </c>
      <c r="AE71" s="139"/>
      <c r="AF71" s="51">
        <f t="shared" si="2"/>
        <v>0</v>
      </c>
      <c r="AG71" s="137">
        <f>IFERROR(VLOOKUP($AE71,'Kill 1'!A$1:$E$161,5,0),0)</f>
        <v>0</v>
      </c>
      <c r="AH71" s="137">
        <f>IFERROR(VLOOKUP($AE71,'Kill 2'!$A$1:$E$161,5,0),0)</f>
        <v>0</v>
      </c>
      <c r="AI71" s="137">
        <f>IFERROR(VLOOKUP($AE71,'Kill 3'!$A$1:$E$161,5,0),0)</f>
        <v>0</v>
      </c>
      <c r="AJ71" s="137">
        <f>IFERROR(VLOOKUP($AE71,'Kill 4'!$A$1:$E$161,5,0),0)</f>
        <v>0</v>
      </c>
      <c r="AK71" s="137">
        <f>IFERROR(VLOOKUP($AE71,'Kill 5'!$A$1:$E$161,5,0),0)</f>
        <v>0</v>
      </c>
      <c r="AL71" s="137">
        <f>IFERROR(VLOOKUP($AE71,'Kill 6'!$A$1:$E$161,5,0),0)</f>
        <v>0</v>
      </c>
      <c r="AM71" s="137">
        <f>IFERROR(VLOOKUP($AE71,'Kill 7'!$A$1:$E$161,5,0),0)</f>
        <v>0</v>
      </c>
      <c r="AN71" s="137">
        <f>IFERROR(VLOOKUP($AE71,'Kill 8'!$A$1:$E$161,5,0),0)</f>
        <v>0</v>
      </c>
      <c r="AO71" s="137">
        <f>IFERROR(VLOOKUP($AE71,'Kill 9'!$A$1:$E$161,5,0),0)</f>
        <v>0</v>
      </c>
      <c r="AP71" s="137">
        <f>IFERROR(VLOOKUP($AE71,'Kill 10'!$A$1:$E$161,5,0),0)</f>
        <v>0</v>
      </c>
      <c r="AQ71" s="137">
        <f>IFERROR(VLOOKUP($AE71,'Kill 11'!$A$1:$E$161,5,0),0)</f>
        <v>0</v>
      </c>
      <c r="AR71" s="58">
        <f>IFERROR(VLOOKUP($AE71,'Kill 12'!$A$1:$E$161,5,0),0)</f>
        <v>0</v>
      </c>
      <c r="AS71" s="58">
        <f>IFERROR(VLOOKUP($AE71,'Kill 13'!$A$1:$E$161,5,0),0)</f>
        <v>0</v>
      </c>
    </row>
    <row r="72" ht="15.75" customHeight="1">
      <c r="A72" s="41">
        <f t="shared" si="1"/>
        <v>71</v>
      </c>
      <c r="B72" s="95" t="s">
        <v>144</v>
      </c>
      <c r="C72" s="51">
        <v>972.685069922164</v>
      </c>
      <c r="D72" s="51"/>
      <c r="E72" s="136">
        <f>IFERROR(VLOOKUP($B72,'Kill 1'!$A$1:$E$161,4,0),0)</f>
        <v>0</v>
      </c>
      <c r="F72" s="137">
        <f>IFERROR(VLOOKUP(E72,'Kill 1'!$D$1:$E$161,2,0),0)</f>
        <v>0</v>
      </c>
      <c r="G72" s="136">
        <f>IFERROR(VLOOKUP($B72,'Kill 2'!$A$1:$E$161,4,0),0)</f>
        <v>44</v>
      </c>
      <c r="H72" s="137">
        <f>IFERROR(VLOOKUP(G72,'Kill 2'!$D$1:$E$161,2,0),0)</f>
        <v>120.0349301</v>
      </c>
      <c r="I72" s="136">
        <f>IFERROR(VLOOKUP($B72,'Kill 3'!$A$1:$E$161,4,0),0)</f>
        <v>39</v>
      </c>
      <c r="J72" s="137">
        <f>IFERROR(VLOOKUP(I72,'Kill 3'!$D$1:$E$161,2,0),0)</f>
        <v>144.3282849</v>
      </c>
      <c r="K72" s="136">
        <f>IFERROR(VLOOKUP($B72,'Kill 4'!$A$1:$E$161,4,0),0)</f>
        <v>0</v>
      </c>
      <c r="L72" s="137">
        <f>IFERROR(VLOOKUP(K72,'Kill 4'!$D$1:$E$161,2,0),0)</f>
        <v>0</v>
      </c>
      <c r="M72" s="136">
        <f>IFERROR(VLOOKUP($B72,'Kill 5'!$A$1:$E$161,4,0),0)</f>
        <v>25</v>
      </c>
      <c r="N72" s="137">
        <f>IFERROR(VLOOKUP(M72,'Kill 5'!$D$1:$E$161,2,0),0)</f>
        <v>254.9569711</v>
      </c>
      <c r="O72" s="136">
        <f>IFERROR(VLOOKUP($B72,'Kill 6'!$A$1:$E$161,4,0),0)</f>
        <v>0</v>
      </c>
      <c r="P72" s="137">
        <f>IFERROR(VLOOKUP(O72,'Kill 6'!$D$1:$E$161,2,0),0)</f>
        <v>0</v>
      </c>
      <c r="Q72" s="136">
        <f>IFERROR(VLOOKUP($B72,'Kill 7'!$A$1:$E$161,4,0),0)</f>
        <v>5</v>
      </c>
      <c r="R72" s="137">
        <f>IFERROR(VLOOKUP(Q72,'Kill 7'!$D$1:$E$161,2,0),0)</f>
        <v>453.3648838</v>
      </c>
      <c r="S72" s="136">
        <f>IFERROR(VLOOKUP($B72,'Kill 8'!$A$1:$E$161,4,0),0)</f>
        <v>0</v>
      </c>
      <c r="T72" s="137">
        <f>IFERROR(VLOOKUP(S72,'Kill 8'!$D$1:$E$161,2,0),0)</f>
        <v>0</v>
      </c>
      <c r="U72" s="136">
        <f>IFERROR(VLOOKUP($B72,'Kill 9'!$A$1:$E$161,4,0),0)</f>
        <v>0</v>
      </c>
      <c r="V72" s="137">
        <f>IFERROR(VLOOKUP(U72,'Kill 9'!$D$1:$E$161,2,0),0)</f>
        <v>0</v>
      </c>
      <c r="W72" s="136">
        <f>IFERROR(VLOOKUP($B72,'Kill 10'!$A$1:$E$161,4,0),0)</f>
        <v>0</v>
      </c>
      <c r="X72" s="137">
        <f>IFERROR(VLOOKUP(W72,'Kill 10'!$D$1:$E$161,2,0),0)</f>
        <v>0</v>
      </c>
      <c r="Y72" s="136">
        <f>IFERROR(VLOOKUP($B72,'Kill 11'!$A$1:$E$161,4,0),0)</f>
        <v>0</v>
      </c>
      <c r="Z72" s="137">
        <f>IFERROR(VLOOKUP(Y72,'Kill 11'!$D$1:$E$161,2,0),0)</f>
        <v>0</v>
      </c>
      <c r="AA72" s="136">
        <f>IFERROR(VLOOKUP($B72,'Kill 12'!$A$1:$E$161,4,0),0)</f>
        <v>0</v>
      </c>
      <c r="AB72" s="58">
        <f>IFERROR(VLOOKUP(AA72,'Kill 12'!$D$1:$E$161,2,0),0)</f>
        <v>0</v>
      </c>
      <c r="AC72" s="136">
        <f>IFERROR(VLOOKUP($B72,'Kill 13'!$A$1:$E$161,4,0),0)</f>
        <v>0</v>
      </c>
      <c r="AD72" s="58">
        <f>IFERROR(VLOOKUP(AC72,'Kill 13'!$D$1:$E$161,2,0),0)</f>
        <v>0</v>
      </c>
      <c r="AE72" s="138" t="str">
        <f>IFERROR(__xludf.DUMMYFUNCTION("""COMPUTED_VALUE"""),"TontonZgueg")</f>
        <v>TontonZgueg</v>
      </c>
      <c r="AF72" s="51">
        <f t="shared" si="2"/>
        <v>2436.712285</v>
      </c>
      <c r="AG72" s="137">
        <f>IFERROR(VLOOKUP($AE72,'Kill 1'!A$1:$E$161,5,0),0)</f>
        <v>0</v>
      </c>
      <c r="AH72" s="137">
        <f>IFERROR(VLOOKUP($AE72,'Kill 2'!$A$1:$E$161,5,0),0)</f>
        <v>752.2677057</v>
      </c>
      <c r="AI72" s="137">
        <f>IFERROR(VLOOKUP($AE72,'Kill 3'!$A$1:$E$161,5,0),0)</f>
        <v>280.1685993</v>
      </c>
      <c r="AJ72" s="137">
        <f>IFERROR(VLOOKUP($AE72,'Kill 4'!$A$1:$E$161,5,0),0)</f>
        <v>236.4171037</v>
      </c>
      <c r="AK72" s="137">
        <f>IFERROR(VLOOKUP($AE72,'Kill 5'!$A$1:$E$161,5,0),0)</f>
        <v>73.30115886</v>
      </c>
      <c r="AL72" s="137">
        <f>IFERROR(VLOOKUP($AE72,'Kill 6'!$A$1:$E$161,5,0),0)</f>
        <v>752.2677057</v>
      </c>
      <c r="AM72" s="137">
        <f>IFERROR(VLOOKUP($AE72,'Kill 7'!$A$1:$E$161,5,0),0)</f>
        <v>160.6985225</v>
      </c>
      <c r="AN72" s="137">
        <f>IFERROR(VLOOKUP($AE72,'Kill 8'!$A$1:$E$161,5,0),0)</f>
        <v>181.5914892</v>
      </c>
      <c r="AO72" s="137">
        <f>IFERROR(VLOOKUP($AE72,'Kill 9'!$A$1:$E$161,5,0),0)</f>
        <v>0</v>
      </c>
      <c r="AP72" s="137">
        <f>IFERROR(VLOOKUP($AE72,'Kill 10'!$A$1:$E$161,5,0),0)</f>
        <v>0</v>
      </c>
      <c r="AQ72" s="137">
        <f>IFERROR(VLOOKUP($AE72,'Kill 11'!$A$1:$E$161,5,0),0)</f>
        <v>0</v>
      </c>
      <c r="AR72" s="58">
        <f>IFERROR(VLOOKUP($AE72,'Kill 12'!$A$1:$E$161,5,0),0)</f>
        <v>0</v>
      </c>
      <c r="AS72" s="58">
        <f>IFERROR(VLOOKUP($AE72,'Kill 13'!$A$1:$E$161,5,0),0)</f>
        <v>0</v>
      </c>
    </row>
    <row r="73" ht="15.75" customHeight="1">
      <c r="A73" s="41">
        <f t="shared" si="1"/>
        <v>72</v>
      </c>
      <c r="B73" s="92" t="s">
        <v>85</v>
      </c>
      <c r="C73" s="51">
        <v>964.443150151982</v>
      </c>
      <c r="D73" s="51"/>
      <c r="E73" s="136">
        <f>IFERROR(VLOOKUP($B73,'Kill 1'!$A$1:$E$161,4,0),0)</f>
        <v>15</v>
      </c>
      <c r="F73" s="137">
        <f>IFERROR(VLOOKUP(E73,'Kill 1'!$D$1:$E$161,2,0),0)</f>
        <v>300.2546159</v>
      </c>
      <c r="G73" s="136">
        <f>IFERROR(VLOOKUP($B73,'Kill 2'!$A$1:$E$161,4,0),0)</f>
        <v>68</v>
      </c>
      <c r="H73" s="137">
        <f>IFERROR(VLOOKUP(G73,'Kill 2'!$D$1:$E$161,2,0),0)</f>
        <v>21.53146501</v>
      </c>
      <c r="I73" s="136">
        <f>IFERROR(VLOOKUP($B73,'Kill 3'!$A$1:$E$161,4,0),0)</f>
        <v>58</v>
      </c>
      <c r="J73" s="137">
        <f>IFERROR(VLOOKUP(I73,'Kill 3'!$D$1:$E$161,2,0),0)</f>
        <v>59.7465101</v>
      </c>
      <c r="K73" s="136">
        <f>IFERROR(VLOOKUP($B73,'Kill 4'!$A$1:$E$161,4,0),0)</f>
        <v>56</v>
      </c>
      <c r="L73" s="137">
        <f>IFERROR(VLOOKUP(K73,'Kill 4'!$D$1:$E$161,2,0),0)</f>
        <v>29.75219208</v>
      </c>
      <c r="M73" s="136">
        <f>IFERROR(VLOOKUP($B73,'Kill 5'!$A$1:$E$161,4,0),0)</f>
        <v>13</v>
      </c>
      <c r="N73" s="137">
        <f>IFERROR(VLOOKUP(M73,'Kill 5'!$D$1:$E$161,2,0),0)</f>
        <v>357.4265171</v>
      </c>
      <c r="O73" s="136">
        <f>IFERROR(VLOOKUP($B73,'Kill 6'!$A$1:$E$161,4,0),0)</f>
        <v>31</v>
      </c>
      <c r="P73" s="137">
        <f>IFERROR(VLOOKUP(O73,'Kill 6'!$D$1:$E$161,2,0),0)</f>
        <v>187.7922175</v>
      </c>
      <c r="Q73" s="136">
        <f>IFERROR(VLOOKUP($B73,'Kill 7'!$A$1:$E$161,4,0),0)</f>
        <v>0</v>
      </c>
      <c r="R73" s="137">
        <f>IFERROR(VLOOKUP(Q73,'Kill 7'!$D$1:$E$161,2,0),0)</f>
        <v>0</v>
      </c>
      <c r="S73" s="136">
        <f>IFERROR(VLOOKUP($B73,'Kill 8'!$A$1:$E$161,4,0),0)</f>
        <v>0</v>
      </c>
      <c r="T73" s="137">
        <f>IFERROR(VLOOKUP(S73,'Kill 8'!$D$1:$E$161,2,0),0)</f>
        <v>0</v>
      </c>
      <c r="U73" s="136">
        <f>IFERROR(VLOOKUP($B73,'Kill 9'!$A$1:$E$161,4,0),0)</f>
        <v>0</v>
      </c>
      <c r="V73" s="137">
        <f>IFERROR(VLOOKUP(U73,'Kill 9'!$D$1:$E$161,2,0),0)</f>
        <v>0</v>
      </c>
      <c r="W73" s="136">
        <f>IFERROR(VLOOKUP($B73,'Kill 10'!$A$1:$E$161,4,0),0)</f>
        <v>64</v>
      </c>
      <c r="X73" s="137">
        <f>IFERROR(VLOOKUP(W73,'Kill 10'!$D$1:$E$161,2,0),0)</f>
        <v>7.939632458</v>
      </c>
      <c r="Y73" s="136">
        <f>IFERROR(VLOOKUP($B73,'Kill 11'!$A$1:$E$161,4,0),0)</f>
        <v>0</v>
      </c>
      <c r="Z73" s="137">
        <f>IFERROR(VLOOKUP(Y73,'Kill 11'!$D$1:$E$161,2,0),0)</f>
        <v>0</v>
      </c>
      <c r="AA73" s="136">
        <f>IFERROR(VLOOKUP($B73,'Kill 12'!$A$1:$E$161,4,0),0)</f>
        <v>0</v>
      </c>
      <c r="AB73" s="58">
        <f>IFERROR(VLOOKUP(AA73,'Kill 12'!$D$1:$E$161,2,0),0)</f>
        <v>0</v>
      </c>
      <c r="AC73" s="136">
        <f>IFERROR(VLOOKUP($B73,'Kill 13'!$A$1:$E$161,4,0),0)</f>
        <v>0</v>
      </c>
      <c r="AD73" s="58">
        <f>IFERROR(VLOOKUP(AC73,'Kill 13'!$D$1:$E$161,2,0),0)</f>
        <v>0</v>
      </c>
      <c r="AE73" s="139" t="str">
        <f>IFERROR(__xludf.DUMMYFUNCTION("""COMPUTED_VALUE"""),"ricota")</f>
        <v>ricota</v>
      </c>
      <c r="AF73" s="51">
        <f t="shared" si="2"/>
        <v>623.9137483</v>
      </c>
      <c r="AG73" s="137">
        <f>IFERROR(VLOOKUP($AE73,'Kill 1'!A$1:$E$161,5,0),0)</f>
        <v>0</v>
      </c>
      <c r="AH73" s="137">
        <f>IFERROR(VLOOKUP($AE73,'Kill 2'!$A$1:$E$161,5,0),0)</f>
        <v>623.9137483</v>
      </c>
      <c r="AI73" s="137">
        <f>IFERROR(VLOOKUP($AE73,'Kill 3'!$A$1:$E$161,5,0),0)</f>
        <v>0</v>
      </c>
      <c r="AJ73" s="137">
        <f>IFERROR(VLOOKUP($AE73,'Kill 4'!$A$1:$E$161,5,0),0)</f>
        <v>0</v>
      </c>
      <c r="AK73" s="137">
        <f>IFERROR(VLOOKUP($AE73,'Kill 5'!$A$1:$E$161,5,0),0)</f>
        <v>0</v>
      </c>
      <c r="AL73" s="137">
        <f>IFERROR(VLOOKUP($AE73,'Kill 6'!$A$1:$E$161,5,0),0)</f>
        <v>0</v>
      </c>
      <c r="AM73" s="137">
        <f>IFERROR(VLOOKUP($AE73,'Kill 7'!$A$1:$E$161,5,0),0)</f>
        <v>0</v>
      </c>
      <c r="AN73" s="137">
        <f>IFERROR(VLOOKUP($AE73,'Kill 8'!$A$1:$E$161,5,0),0)</f>
        <v>0</v>
      </c>
      <c r="AO73" s="137">
        <f>IFERROR(VLOOKUP($AE73,'Kill 9'!$A$1:$E$161,5,0),0)</f>
        <v>0</v>
      </c>
      <c r="AP73" s="137">
        <f>IFERROR(VLOOKUP($AE73,'Kill 10'!$A$1:$E$161,5,0),0)</f>
        <v>0</v>
      </c>
      <c r="AQ73" s="137">
        <f>IFERROR(VLOOKUP($AE73,'Kill 11'!$A$1:$E$161,5,0),0)</f>
        <v>0</v>
      </c>
      <c r="AR73" s="58">
        <f>IFERROR(VLOOKUP($AE73,'Kill 12'!$A$1:$E$161,5,0),0)</f>
        <v>0</v>
      </c>
      <c r="AS73" s="58">
        <f>IFERROR(VLOOKUP($AE73,'Kill 13'!$A$1:$E$161,5,0),0)</f>
        <v>0</v>
      </c>
    </row>
    <row r="74" ht="15.75" customHeight="1">
      <c r="A74" s="41">
        <f t="shared" si="1"/>
        <v>73</v>
      </c>
      <c r="B74" s="92" t="s">
        <v>123</v>
      </c>
      <c r="C74" s="51">
        <v>963.16622672531</v>
      </c>
      <c r="D74" s="51"/>
      <c r="E74" s="136">
        <f>IFERROR(VLOOKUP($B74,'Kill 1'!$A$1:$E$161,4,0),0)</f>
        <v>0</v>
      </c>
      <c r="F74" s="137">
        <f>IFERROR(VLOOKUP(E74,'Kill 1'!$D$1:$E$161,2,0),0)</f>
        <v>0</v>
      </c>
      <c r="G74" s="136">
        <f>IFERROR(VLOOKUP($B74,'Kill 2'!$A$1:$E$161,4,0),0)</f>
        <v>0</v>
      </c>
      <c r="H74" s="137">
        <f>IFERROR(VLOOKUP(G74,'Kill 2'!$D$1:$E$161,2,0),0)</f>
        <v>0</v>
      </c>
      <c r="I74" s="136">
        <f>IFERROR(VLOOKUP($B74,'Kill 3'!$A$1:$E$161,4,0),0)</f>
        <v>45</v>
      </c>
      <c r="J74" s="137">
        <f>IFERROR(VLOOKUP(I74,'Kill 3'!$D$1:$E$161,2,0),0)</f>
        <v>115.383691</v>
      </c>
      <c r="K74" s="136">
        <f>IFERROR(VLOOKUP($B74,'Kill 4'!$A$1:$E$161,4,0),0)</f>
        <v>41</v>
      </c>
      <c r="L74" s="137">
        <f>IFERROR(VLOOKUP(K74,'Kill 4'!$D$1:$E$161,2,0),0)</f>
        <v>101.0868474</v>
      </c>
      <c r="M74" s="136">
        <f>IFERROR(VLOOKUP($B74,'Kill 5'!$A$1:$E$161,4,0),0)</f>
        <v>0</v>
      </c>
      <c r="N74" s="137">
        <f>IFERROR(VLOOKUP(M74,'Kill 5'!$D$1:$E$161,2,0),0)</f>
        <v>0</v>
      </c>
      <c r="O74" s="136">
        <f>IFERROR(VLOOKUP($B74,'Kill 6'!$A$1:$E$161,4,0),0)</f>
        <v>58</v>
      </c>
      <c r="P74" s="137">
        <f>IFERROR(VLOOKUP(O74,'Kill 6'!$D$1:$E$161,2,0),0)</f>
        <v>59.7465101</v>
      </c>
      <c r="Q74" s="136">
        <f>IFERROR(VLOOKUP($B74,'Kill 7'!$A$1:$E$161,4,0),0)</f>
        <v>39</v>
      </c>
      <c r="R74" s="137">
        <f>IFERROR(VLOOKUP(Q74,'Kill 7'!$D$1:$E$161,2,0),0)</f>
        <v>114.9508599</v>
      </c>
      <c r="S74" s="136">
        <f>IFERROR(VLOOKUP($B74,'Kill 8'!$A$1:$E$161,4,0),0)</f>
        <v>7</v>
      </c>
      <c r="T74" s="137">
        <f>IFERROR(VLOOKUP(S74,'Kill 8'!$D$1:$E$161,2,0),0)</f>
        <v>392.9716947</v>
      </c>
      <c r="U74" s="136">
        <f>IFERROR(VLOOKUP($B74,'Kill 9'!$A$1:$E$161,4,0),0)</f>
        <v>0</v>
      </c>
      <c r="V74" s="137">
        <f>IFERROR(VLOOKUP(U74,'Kill 9'!$D$1:$E$161,2,0),0)</f>
        <v>0</v>
      </c>
      <c r="W74" s="136">
        <f>IFERROR(VLOOKUP($B74,'Kill 10'!$A$1:$E$161,4,0),0)</f>
        <v>29</v>
      </c>
      <c r="X74" s="137">
        <f>IFERROR(VLOOKUP(W74,'Kill 10'!$D$1:$E$161,2,0),0)</f>
        <v>179.0266235</v>
      </c>
      <c r="Y74" s="136">
        <f>IFERROR(VLOOKUP($B74,'Kill 11'!$A$1:$E$161,4,0),0)</f>
        <v>0</v>
      </c>
      <c r="Z74" s="137">
        <f>IFERROR(VLOOKUP(Y74,'Kill 11'!$D$1:$E$161,2,0),0)</f>
        <v>0</v>
      </c>
      <c r="AA74" s="136">
        <f>IFERROR(VLOOKUP($B74,'Kill 12'!$A$1:$E$161,4,0),0)</f>
        <v>0</v>
      </c>
      <c r="AB74" s="58">
        <f>IFERROR(VLOOKUP(AA74,'Kill 12'!$D$1:$E$161,2,0),0)</f>
        <v>0</v>
      </c>
      <c r="AC74" s="136">
        <f>IFERROR(VLOOKUP($B74,'Kill 13'!$A$1:$E$161,4,0),0)</f>
        <v>0</v>
      </c>
      <c r="AD74" s="58">
        <f>IFERROR(VLOOKUP(AC74,'Kill 13'!$D$1:$E$161,2,0),0)</f>
        <v>0</v>
      </c>
      <c r="AE74" s="138" t="str">
        <f>IFERROR(__xludf.DUMMYFUNCTION("""COMPUTED_VALUE"""),"Butterfly-as")</f>
        <v>Butterfly-as</v>
      </c>
      <c r="AF74" s="51">
        <f t="shared" si="2"/>
        <v>555.9395782</v>
      </c>
      <c r="AG74" s="137">
        <f>IFERROR(VLOOKUP($AE74,'Kill 1'!A$1:$E$161,5,0),0)</f>
        <v>0</v>
      </c>
      <c r="AH74" s="137">
        <f>IFERROR(VLOOKUP($AE74,'Kill 2'!$A$1:$E$161,5,0),0)</f>
        <v>555.9395782</v>
      </c>
      <c r="AI74" s="137">
        <f>IFERROR(VLOOKUP($AE74,'Kill 3'!$A$1:$E$161,5,0),0)</f>
        <v>0</v>
      </c>
      <c r="AJ74" s="137">
        <f>IFERROR(VLOOKUP($AE74,'Kill 4'!$A$1:$E$161,5,0),0)</f>
        <v>0</v>
      </c>
      <c r="AK74" s="137">
        <f>IFERROR(VLOOKUP($AE74,'Kill 5'!$A$1:$E$161,5,0),0)</f>
        <v>0</v>
      </c>
      <c r="AL74" s="137">
        <f>IFERROR(VLOOKUP($AE74,'Kill 6'!$A$1:$E$161,5,0),0)</f>
        <v>0</v>
      </c>
      <c r="AM74" s="137">
        <f>IFERROR(VLOOKUP($AE74,'Kill 7'!$A$1:$E$161,5,0),0)</f>
        <v>0</v>
      </c>
      <c r="AN74" s="137">
        <f>IFERROR(VLOOKUP($AE74,'Kill 8'!$A$1:$E$161,5,0),0)</f>
        <v>0</v>
      </c>
      <c r="AO74" s="137">
        <f>IFERROR(VLOOKUP($AE74,'Kill 9'!$A$1:$E$161,5,0),0)</f>
        <v>0</v>
      </c>
      <c r="AP74" s="137">
        <f>IFERROR(VLOOKUP($AE74,'Kill 10'!$A$1:$E$161,5,0),0)</f>
        <v>0</v>
      </c>
      <c r="AQ74" s="137">
        <f>IFERROR(VLOOKUP($AE74,'Kill 11'!$A$1:$E$161,5,0),0)</f>
        <v>0</v>
      </c>
      <c r="AR74" s="58">
        <f>IFERROR(VLOOKUP($AE74,'Kill 12'!$A$1:$E$161,5,0),0)</f>
        <v>0</v>
      </c>
      <c r="AS74" s="58">
        <f>IFERROR(VLOOKUP($AE74,'Kill 13'!$A$1:$E$161,5,0),0)</f>
        <v>0</v>
      </c>
    </row>
    <row r="75" ht="15.75" customHeight="1">
      <c r="A75" s="41">
        <f t="shared" si="1"/>
        <v>74</v>
      </c>
      <c r="B75" s="99" t="s">
        <v>87</v>
      </c>
      <c r="C75" s="51">
        <v>952.6056393537864</v>
      </c>
      <c r="D75" s="110"/>
      <c r="E75" s="136">
        <f>IFERROR(VLOOKUP($B75,'Kill 1'!$A$1:$E$161,4,0),0)</f>
        <v>36</v>
      </c>
      <c r="F75" s="137">
        <f>IFERROR(VLOOKUP(E75,'Kill 1'!$D$1:$E$161,2,0),0)</f>
        <v>149.125911</v>
      </c>
      <c r="G75" s="136">
        <f>IFERROR(VLOOKUP($B75,'Kill 2'!$A$1:$E$161,4,0),0)</f>
        <v>0</v>
      </c>
      <c r="H75" s="137">
        <f>IFERROR(VLOOKUP(G75,'Kill 2'!$D$1:$E$161,2,0),0)</f>
        <v>0</v>
      </c>
      <c r="I75" s="136">
        <f>IFERROR(VLOOKUP($B75,'Kill 3'!$A$1:$E$161,4,0),0)</f>
        <v>0</v>
      </c>
      <c r="J75" s="137">
        <f>IFERROR(VLOOKUP(I75,'Kill 3'!$D$1:$E$161,2,0),0)</f>
        <v>0</v>
      </c>
      <c r="K75" s="136">
        <f>IFERROR(VLOOKUP($B75,'Kill 4'!$A$1:$E$161,4,0),0)</f>
        <v>0</v>
      </c>
      <c r="L75" s="137">
        <f>IFERROR(VLOOKUP(K75,'Kill 4'!$D$1:$E$161,2,0),0)</f>
        <v>0</v>
      </c>
      <c r="M75" s="136">
        <f>IFERROR(VLOOKUP($B75,'Kill 5'!$A$1:$E$161,4,0),0)</f>
        <v>77</v>
      </c>
      <c r="N75" s="137">
        <f>IFERROR(VLOOKUP(M75,'Kill 5'!$D$1:$E$161,2,0),0)</f>
        <v>33.60325501</v>
      </c>
      <c r="O75" s="136">
        <f>IFERROR(VLOOKUP($B75,'Kill 6'!$A$1:$E$161,4,0),0)</f>
        <v>27</v>
      </c>
      <c r="P75" s="137">
        <f>IFERROR(VLOOKUP(O75,'Kill 6'!$D$1:$E$161,2,0),0)</f>
        <v>212.4743332</v>
      </c>
      <c r="Q75" s="136">
        <f>IFERROR(VLOOKUP($B75,'Kill 7'!$A$1:$E$161,4,0),0)</f>
        <v>49</v>
      </c>
      <c r="R75" s="137">
        <f>IFERROR(VLOOKUP(Q75,'Kill 7'!$D$1:$E$161,2,0),0)</f>
        <v>65.14492772</v>
      </c>
      <c r="S75" s="136">
        <f>IFERROR(VLOOKUP($B75,'Kill 8'!$A$1:$E$161,4,0),0)</f>
        <v>0</v>
      </c>
      <c r="T75" s="137">
        <f>IFERROR(VLOOKUP(S75,'Kill 8'!$D$1:$E$161,2,0),0)</f>
        <v>0</v>
      </c>
      <c r="U75" s="136">
        <f>IFERROR(VLOOKUP($B75,'Kill 9'!$A$1:$E$161,4,0),0)</f>
        <v>0</v>
      </c>
      <c r="V75" s="137">
        <f>IFERROR(VLOOKUP(U75,'Kill 9'!$D$1:$E$161,2,0),0)</f>
        <v>0</v>
      </c>
      <c r="W75" s="136">
        <f>IFERROR(VLOOKUP($B75,'Kill 10'!$A$1:$E$161,4,0),0)</f>
        <v>4</v>
      </c>
      <c r="X75" s="137">
        <f>IFERROR(VLOOKUP(W75,'Kill 10'!$D$1:$E$161,2,0),0)</f>
        <v>492.2572124</v>
      </c>
      <c r="Y75" s="136">
        <f>IFERROR(VLOOKUP($B75,'Kill 11'!$A$1:$E$161,4,0),0)</f>
        <v>0</v>
      </c>
      <c r="Z75" s="137">
        <f>IFERROR(VLOOKUP(Y75,'Kill 11'!$D$1:$E$161,2,0),0)</f>
        <v>0</v>
      </c>
      <c r="AA75" s="136">
        <f>IFERROR(VLOOKUP($B75,'Kill 12'!$A$1:$E$161,4,0),0)</f>
        <v>0</v>
      </c>
      <c r="AB75" s="58">
        <f>IFERROR(VLOOKUP(AA75,'Kill 12'!$D$1:$E$161,2,0),0)</f>
        <v>0</v>
      </c>
      <c r="AC75" s="136">
        <f>IFERROR(VLOOKUP($B75,'Kill 13'!$A$1:$E$161,4,0),0)</f>
        <v>0</v>
      </c>
      <c r="AD75" s="58">
        <f>IFERROR(VLOOKUP(AC75,'Kill 13'!$D$1:$E$161,2,0),0)</f>
        <v>0</v>
      </c>
      <c r="AE75" s="139" t="str">
        <f>IFERROR(__xludf.DUMMYFUNCTION("""COMPUTED_VALUE"""),"Xenocq79")</f>
        <v>Xenocq79</v>
      </c>
      <c r="AF75" s="51">
        <f t="shared" si="2"/>
        <v>1330.393925</v>
      </c>
      <c r="AG75" s="137">
        <f>IFERROR(VLOOKUP($AE75,'Kill 1'!A$1:$E$161,5,0),0)</f>
        <v>0</v>
      </c>
      <c r="AH75" s="137">
        <f>IFERROR(VLOOKUP($AE75,'Kill 2'!$A$1:$E$161,5,0),0)</f>
        <v>510.0733112</v>
      </c>
      <c r="AI75" s="137">
        <f>IFERROR(VLOOKUP($AE75,'Kill 3'!$A$1:$E$161,5,0),0)</f>
        <v>0</v>
      </c>
      <c r="AJ75" s="137">
        <f>IFERROR(VLOOKUP($AE75,'Kill 4'!$A$1:$E$161,5,0),0)</f>
        <v>294.5316748</v>
      </c>
      <c r="AK75" s="137">
        <f>IFERROR(VLOOKUP($AE75,'Kill 5'!$A$1:$E$161,5,0),0)</f>
        <v>56.31308746</v>
      </c>
      <c r="AL75" s="137">
        <f>IFERROR(VLOOKUP($AE75,'Kill 6'!$A$1:$E$161,5,0),0)</f>
        <v>0</v>
      </c>
      <c r="AM75" s="137">
        <f>IFERROR(VLOOKUP($AE75,'Kill 7'!$A$1:$E$161,5,0),0)</f>
        <v>0</v>
      </c>
      <c r="AN75" s="137">
        <f>IFERROR(VLOOKUP($AE75,'Kill 8'!$A$1:$E$161,5,0),0)</f>
        <v>0</v>
      </c>
      <c r="AO75" s="137">
        <f>IFERROR(VLOOKUP($AE75,'Kill 9'!$A$1:$E$161,5,0),0)</f>
        <v>0</v>
      </c>
      <c r="AP75" s="137">
        <f>IFERROR(VLOOKUP($AE75,'Kill 10'!$A$1:$E$161,5,0),0)</f>
        <v>339.101659</v>
      </c>
      <c r="AQ75" s="137">
        <f>IFERROR(VLOOKUP($AE75,'Kill 11'!$A$1:$E$161,5,0),0)</f>
        <v>130.3741929</v>
      </c>
      <c r="AR75" s="58">
        <f>IFERROR(VLOOKUP($AE75,'Kill 12'!$A$1:$E$161,5,0),0)</f>
        <v>0</v>
      </c>
      <c r="AS75" s="58">
        <f>IFERROR(VLOOKUP($AE75,'Kill 13'!$A$1:$E$161,5,0),0)</f>
        <v>0</v>
      </c>
    </row>
    <row r="76" ht="15.75" customHeight="1">
      <c r="A76" s="41">
        <f t="shared" si="1"/>
        <v>75</v>
      </c>
      <c r="B76" s="98" t="s">
        <v>100</v>
      </c>
      <c r="C76" s="51">
        <v>950.4180849575621</v>
      </c>
      <c r="D76" s="135"/>
      <c r="E76" s="136">
        <f>IFERROR(VLOOKUP($B76,'Kill 1'!$A$1:$E$161,4,0),0)</f>
        <v>60</v>
      </c>
      <c r="F76" s="137">
        <f>IFERROR(VLOOKUP(E76,'Kill 1'!$D$1:$E$161,2,0),0)</f>
        <v>38.60219545</v>
      </c>
      <c r="G76" s="136">
        <f>IFERROR(VLOOKUP($B76,'Kill 2'!$A$1:$E$161,4,0),0)</f>
        <v>18</v>
      </c>
      <c r="H76" s="137">
        <f>IFERROR(VLOOKUP(G76,'Kill 2'!$D$1:$E$161,2,0),0)</f>
        <v>280.1685993</v>
      </c>
      <c r="I76" s="136">
        <f>IFERROR(VLOOKUP($B76,'Kill 3'!$A$1:$E$161,4,0),0)</f>
        <v>0</v>
      </c>
      <c r="J76" s="137">
        <f>IFERROR(VLOOKUP(I76,'Kill 3'!$D$1:$E$161,2,0),0)</f>
        <v>0</v>
      </c>
      <c r="K76" s="136">
        <f>IFERROR(VLOOKUP($B76,'Kill 4'!$A$1:$E$161,4,0),0)</f>
        <v>55</v>
      </c>
      <c r="L76" s="137">
        <f>IFERROR(VLOOKUP(K76,'Kill 4'!$D$1:$E$161,2,0),0)</f>
        <v>34.15601932</v>
      </c>
      <c r="M76" s="136">
        <f>IFERROR(VLOOKUP($B76,'Kill 5'!$A$1:$E$161,4,0),0)</f>
        <v>79</v>
      </c>
      <c r="N76" s="137">
        <f>IFERROR(VLOOKUP(M76,'Kill 5'!$D$1:$E$161,2,0),0)</f>
        <v>27.3178855</v>
      </c>
      <c r="O76" s="136">
        <f>IFERROR(VLOOKUP($B76,'Kill 6'!$A$1:$E$161,4,0),0)</f>
        <v>35</v>
      </c>
      <c r="P76" s="137">
        <f>IFERROR(VLOOKUP(O76,'Kill 6'!$D$1:$E$161,2,0),0)</f>
        <v>165.2331393</v>
      </c>
      <c r="Q76" s="136">
        <f>IFERROR(VLOOKUP($B76,'Kill 7'!$A$1:$E$161,4,0),0)</f>
        <v>52</v>
      </c>
      <c r="R76" s="137">
        <f>IFERROR(VLOOKUP(Q76,'Kill 7'!$D$1:$E$161,2,0),0)</f>
        <v>51.34743782</v>
      </c>
      <c r="S76" s="136">
        <f>IFERROR(VLOOKUP($B76,'Kill 8'!$A$1:$E$161,4,0),0)</f>
        <v>0</v>
      </c>
      <c r="T76" s="137">
        <f>IFERROR(VLOOKUP(S76,'Kill 8'!$D$1:$E$161,2,0),0)</f>
        <v>0</v>
      </c>
      <c r="U76" s="136">
        <f>IFERROR(VLOOKUP($B76,'Kill 9'!$A$1:$E$161,4,0),0)</f>
        <v>0</v>
      </c>
      <c r="V76" s="137">
        <f>IFERROR(VLOOKUP(U76,'Kill 9'!$D$1:$E$161,2,0),0)</f>
        <v>0</v>
      </c>
      <c r="W76" s="136">
        <f>IFERROR(VLOOKUP($B76,'Kill 10'!$A$1:$E$161,4,0),0)</f>
        <v>10</v>
      </c>
      <c r="X76" s="137">
        <f>IFERROR(VLOOKUP(W76,'Kill 10'!$D$1:$E$161,2,0),0)</f>
        <v>353.5928083</v>
      </c>
      <c r="Y76" s="136">
        <f>IFERROR(VLOOKUP($B76,'Kill 11'!$A$1:$E$161,4,0),0)</f>
        <v>0</v>
      </c>
      <c r="Z76" s="137">
        <f>IFERROR(VLOOKUP(Y76,'Kill 11'!$D$1:$E$161,2,0),0)</f>
        <v>0</v>
      </c>
      <c r="AA76" s="136">
        <f>IFERROR(VLOOKUP($B76,'Kill 12'!$A$1:$E$161,4,0),0)</f>
        <v>0</v>
      </c>
      <c r="AB76" s="58">
        <f>IFERROR(VLOOKUP(AA76,'Kill 12'!$D$1:$E$161,2,0),0)</f>
        <v>0</v>
      </c>
      <c r="AC76" s="136">
        <f>IFERROR(VLOOKUP($B76,'Kill 13'!$A$1:$E$161,4,0),0)</f>
        <v>0</v>
      </c>
      <c r="AD76" s="58">
        <f>IFERROR(VLOOKUP(AC76,'Kill 13'!$D$1:$E$161,2,0),0)</f>
        <v>0</v>
      </c>
      <c r="AE76" s="141" t="str">
        <f>IFERROR(__xludf.DUMMYFUNCTION("""COMPUTED_VALUE"""),"COMBERS")</f>
        <v>COMBERS</v>
      </c>
      <c r="AF76" s="51">
        <f t="shared" si="2"/>
        <v>2317.579455</v>
      </c>
      <c r="AG76" s="137">
        <f>IFERROR(VLOOKUP($AE76,'Kill 1'!A$1:$E$161,5,0),0)</f>
        <v>0</v>
      </c>
      <c r="AH76" s="137">
        <f>IFERROR(VLOOKUP($AE76,'Kill 2'!$A$1:$E$161,5,0),0)</f>
        <v>447.7346013</v>
      </c>
      <c r="AI76" s="137">
        <f>IFERROR(VLOOKUP($AE76,'Kill 3'!$A$1:$E$161,5,0),0)</f>
        <v>129.5350252</v>
      </c>
      <c r="AJ76" s="137">
        <f>IFERROR(VLOOKUP($AE76,'Kill 4'!$A$1:$E$161,5,0),0)</f>
        <v>197.5907139</v>
      </c>
      <c r="AK76" s="137">
        <f>IFERROR(VLOOKUP($AE76,'Kill 5'!$A$1:$E$161,5,0),0)</f>
        <v>187.1246879</v>
      </c>
      <c r="AL76" s="137">
        <f>IFERROR(VLOOKUP($AE76,'Kill 6'!$A$1:$E$161,5,0),0)</f>
        <v>101.7917537</v>
      </c>
      <c r="AM76" s="137">
        <f>IFERROR(VLOOKUP($AE76,'Kill 7'!$A$1:$E$161,5,0),0)</f>
        <v>275.7716447</v>
      </c>
      <c r="AN76" s="137">
        <f>IFERROR(VLOOKUP($AE76,'Kill 8'!$A$1:$E$161,5,0),0)</f>
        <v>31.28880544</v>
      </c>
      <c r="AO76" s="137">
        <f>IFERROR(VLOOKUP($AE76,'Kill 9'!$A$1:$E$161,5,0),0)</f>
        <v>0</v>
      </c>
      <c r="AP76" s="137">
        <f>IFERROR(VLOOKUP($AE76,'Kill 10'!$A$1:$E$161,5,0),0)</f>
        <v>325.7720679</v>
      </c>
      <c r="AQ76" s="137">
        <f>IFERROR(VLOOKUP($AE76,'Kill 11'!$A$1:$E$161,5,0),0)</f>
        <v>115.1828901</v>
      </c>
      <c r="AR76" s="58">
        <f>IFERROR(VLOOKUP($AE76,'Kill 12'!$A$1:$E$161,5,0),0)</f>
        <v>505.7872653</v>
      </c>
      <c r="AS76" s="58">
        <f>IFERROR(VLOOKUP($AE76,'Kill 13'!$A$1:$E$161,5,0),0)</f>
        <v>0</v>
      </c>
    </row>
    <row r="77" ht="15.75" customHeight="1">
      <c r="A77" s="41">
        <f t="shared" si="1"/>
        <v>76</v>
      </c>
      <c r="B77" s="92" t="s">
        <v>113</v>
      </c>
      <c r="C77" s="51">
        <v>935.607185231415</v>
      </c>
      <c r="D77" s="135"/>
      <c r="E77" s="136">
        <f>IFERROR(VLOOKUP($B77,'Kill 1'!$A$1:$E$161,4,0),0)</f>
        <v>0</v>
      </c>
      <c r="F77" s="137">
        <f>IFERROR(VLOOKUP(E77,'Kill 1'!$D$1:$E$161,2,0),0)</f>
        <v>0</v>
      </c>
      <c r="G77" s="136">
        <f>IFERROR(VLOOKUP($B77,'Kill 2'!$A$1:$E$161,4,0),0)</f>
        <v>0</v>
      </c>
      <c r="H77" s="137">
        <f>IFERROR(VLOOKUP(G77,'Kill 2'!$D$1:$E$161,2,0),0)</f>
        <v>0</v>
      </c>
      <c r="I77" s="136">
        <f>IFERROR(VLOOKUP($B77,'Kill 3'!$A$1:$E$161,4,0),0)</f>
        <v>35</v>
      </c>
      <c r="J77" s="137">
        <f>IFERROR(VLOOKUP(I77,'Kill 3'!$D$1:$E$161,2,0),0)</f>
        <v>165.2331393</v>
      </c>
      <c r="K77" s="136">
        <f>IFERROR(VLOOKUP($B77,'Kill 4'!$A$1:$E$161,4,0),0)</f>
        <v>54</v>
      </c>
      <c r="L77" s="137">
        <f>IFERROR(VLOOKUP(K77,'Kill 4'!$D$1:$E$161,2,0),0)</f>
        <v>38.60219545</v>
      </c>
      <c r="M77" s="136">
        <f>IFERROR(VLOOKUP($B77,'Kill 5'!$A$1:$E$161,4,0),0)</f>
        <v>39</v>
      </c>
      <c r="N77" s="137">
        <f>IFERROR(VLOOKUP(M77,'Kill 5'!$D$1:$E$161,2,0),0)</f>
        <v>177.4358095</v>
      </c>
      <c r="O77" s="136">
        <f>IFERROR(VLOOKUP($B77,'Kill 6'!$A$1:$E$161,4,0),0)</f>
        <v>23</v>
      </c>
      <c r="P77" s="137">
        <f>IFERROR(VLOOKUP(O77,'Kill 6'!$D$1:$E$161,2,0),0)</f>
        <v>239.9870323</v>
      </c>
      <c r="Q77" s="136">
        <f>IFERROR(VLOOKUP($B77,'Kill 7'!$A$1:$E$161,4,0),0)</f>
        <v>0</v>
      </c>
      <c r="R77" s="137">
        <f>IFERROR(VLOOKUP(Q77,'Kill 7'!$D$1:$E$161,2,0),0)</f>
        <v>0</v>
      </c>
      <c r="S77" s="136">
        <f>IFERROR(VLOOKUP($B77,'Kill 8'!$A$1:$E$161,4,0),0)</f>
        <v>20</v>
      </c>
      <c r="T77" s="137">
        <f>IFERROR(VLOOKUP(S77,'Kill 8'!$D$1:$E$161,2,0),0)</f>
        <v>228.1194956</v>
      </c>
      <c r="U77" s="136">
        <f>IFERROR(VLOOKUP($B77,'Kill 9'!$A$1:$E$161,4,0),0)</f>
        <v>0</v>
      </c>
      <c r="V77" s="137">
        <f>IFERROR(VLOOKUP(U77,'Kill 9'!$D$1:$E$161,2,0),0)</f>
        <v>0</v>
      </c>
      <c r="W77" s="136">
        <f>IFERROR(VLOOKUP($B77,'Kill 10'!$A$1:$E$161,4,0),0)</f>
        <v>46</v>
      </c>
      <c r="X77" s="137">
        <f>IFERROR(VLOOKUP(W77,'Kill 10'!$D$1:$E$161,2,0),0)</f>
        <v>86.22951314</v>
      </c>
      <c r="Y77" s="136">
        <f>IFERROR(VLOOKUP($B77,'Kill 11'!$A$1:$E$161,4,0),0)</f>
        <v>0</v>
      </c>
      <c r="Z77" s="137">
        <f>IFERROR(VLOOKUP(Y77,'Kill 11'!$D$1:$E$161,2,0),0)</f>
        <v>0</v>
      </c>
      <c r="AA77" s="136">
        <f>IFERROR(VLOOKUP($B77,'Kill 12'!$A$1:$E$161,4,0),0)</f>
        <v>0</v>
      </c>
      <c r="AB77" s="58">
        <f>IFERROR(VLOOKUP(AA77,'Kill 12'!$D$1:$E$161,2,0),0)</f>
        <v>0</v>
      </c>
      <c r="AC77" s="136">
        <f>IFERROR(VLOOKUP($B77,'Kill 13'!$A$1:$E$161,4,0),0)</f>
        <v>0</v>
      </c>
      <c r="AD77" s="58">
        <f>IFERROR(VLOOKUP(AC77,'Kill 13'!$D$1:$E$161,2,0),0)</f>
        <v>0</v>
      </c>
      <c r="AE77" s="139" t="str">
        <f>IFERROR(__xludf.DUMMYFUNCTION("""COMPUTED_VALUE"""),"Blochedu86")</f>
        <v>Blochedu86</v>
      </c>
      <c r="AF77" s="51">
        <f t="shared" si="2"/>
        <v>1202.26072</v>
      </c>
      <c r="AG77" s="137">
        <f>IFERROR(VLOOKUP($AE77,'Kill 1'!A$1:$E$161,5,0),0)</f>
        <v>0</v>
      </c>
      <c r="AH77" s="137">
        <f>IFERROR(VLOOKUP($AE77,'Kill 2'!$A$1:$E$161,5,0),0)</f>
        <v>386.725035</v>
      </c>
      <c r="AI77" s="137">
        <f>IFERROR(VLOOKUP($AE77,'Kill 3'!$A$1:$E$161,5,0),0)</f>
        <v>271.471253</v>
      </c>
      <c r="AJ77" s="137">
        <f>IFERROR(VLOOKUP($AE77,'Kill 4'!$A$1:$E$161,5,0),0)</f>
        <v>128.1610553</v>
      </c>
      <c r="AK77" s="137">
        <f>IFERROR(VLOOKUP($AE77,'Kill 5'!$A$1:$E$161,5,0),0)</f>
        <v>117.3844098</v>
      </c>
      <c r="AL77" s="137">
        <f>IFERROR(VLOOKUP($AE77,'Kill 6'!$A$1:$E$161,5,0),0)</f>
        <v>0</v>
      </c>
      <c r="AM77" s="137">
        <f>IFERROR(VLOOKUP($AE77,'Kill 7'!$A$1:$E$161,5,0),0)</f>
        <v>0</v>
      </c>
      <c r="AN77" s="137">
        <f>IFERROR(VLOOKUP($AE77,'Kill 8'!$A$1:$E$161,5,0),0)</f>
        <v>298.518967</v>
      </c>
      <c r="AO77" s="137">
        <f>IFERROR(VLOOKUP($AE77,'Kill 9'!$A$1:$E$161,5,0),0)</f>
        <v>0</v>
      </c>
      <c r="AP77" s="137">
        <f>IFERROR(VLOOKUP($AE77,'Kill 10'!$A$1:$E$161,5,0),0)</f>
        <v>0</v>
      </c>
      <c r="AQ77" s="137">
        <f>IFERROR(VLOOKUP($AE77,'Kill 11'!$A$1:$E$161,5,0),0)</f>
        <v>0</v>
      </c>
      <c r="AR77" s="58">
        <f>IFERROR(VLOOKUP($AE77,'Kill 12'!$A$1:$E$161,5,0),0)</f>
        <v>0</v>
      </c>
      <c r="AS77" s="58">
        <f>IFERROR(VLOOKUP($AE77,'Kill 13'!$A$1:$E$161,5,0),0)</f>
        <v>0</v>
      </c>
    </row>
    <row r="78" ht="15.75" customHeight="1">
      <c r="A78" s="41">
        <f t="shared" si="1"/>
        <v>77</v>
      </c>
      <c r="B78" s="102" t="s">
        <v>50</v>
      </c>
      <c r="C78" s="51">
        <v>927.4591812577906</v>
      </c>
      <c r="D78" s="110"/>
      <c r="E78" s="136">
        <f>IFERROR(VLOOKUP($B78,'Kill 1'!$A$1:$E$161,4,0),0)</f>
        <v>14</v>
      </c>
      <c r="F78" s="137">
        <f>IFERROR(VLOOKUP(E78,'Kill 1'!$D$1:$E$161,2,0),0)</f>
        <v>311.0325465</v>
      </c>
      <c r="G78" s="136">
        <f>IFERROR(VLOOKUP($B78,'Kill 2'!$A$1:$E$161,4,0),0)</f>
        <v>0</v>
      </c>
      <c r="H78" s="137">
        <f>IFERROR(VLOOKUP(G78,'Kill 2'!$D$1:$E$161,2,0),0)</f>
        <v>0</v>
      </c>
      <c r="I78" s="136">
        <f>IFERROR(VLOOKUP($B78,'Kill 3'!$A$1:$E$161,4,0),0)</f>
        <v>0</v>
      </c>
      <c r="J78" s="137">
        <f>IFERROR(VLOOKUP(I78,'Kill 3'!$D$1:$E$161,2,0),0)</f>
        <v>0</v>
      </c>
      <c r="K78" s="136">
        <f>IFERROR(VLOOKUP($B78,'Kill 4'!$A$1:$E$161,4,0),0)</f>
        <v>3</v>
      </c>
      <c r="L78" s="137">
        <f>IFERROR(VLOOKUP(K78,'Kill 4'!$D$1:$E$161,2,0),0)</f>
        <v>530.0768925</v>
      </c>
      <c r="M78" s="136">
        <f>IFERROR(VLOOKUP($B78,'Kill 5'!$A$1:$E$161,4,0),0)</f>
        <v>69</v>
      </c>
      <c r="N78" s="137">
        <f>IFERROR(VLOOKUP(M78,'Kill 5'!$D$1:$E$161,2,0),0)</f>
        <v>59.65579973</v>
      </c>
      <c r="O78" s="136">
        <f>IFERROR(VLOOKUP($B78,'Kill 6'!$A$1:$E$161,4,0),0)</f>
        <v>0</v>
      </c>
      <c r="P78" s="137">
        <f>IFERROR(VLOOKUP(O78,'Kill 6'!$D$1:$E$161,2,0),0)</f>
        <v>0</v>
      </c>
      <c r="Q78" s="136">
        <f>IFERROR(VLOOKUP($B78,'Kill 7'!$A$1:$E$161,4,0),0)</f>
        <v>0</v>
      </c>
      <c r="R78" s="137">
        <f>IFERROR(VLOOKUP(Q78,'Kill 7'!$D$1:$E$161,2,0),0)</f>
        <v>0</v>
      </c>
      <c r="S78" s="136">
        <f>IFERROR(VLOOKUP($B78,'Kill 8'!$A$1:$E$161,4,0),0)</f>
        <v>0</v>
      </c>
      <c r="T78" s="137">
        <f>IFERROR(VLOOKUP(S78,'Kill 8'!$D$1:$E$161,2,0),0)</f>
        <v>0</v>
      </c>
      <c r="U78" s="136">
        <f>IFERROR(VLOOKUP($B78,'Kill 9'!$A$1:$E$161,4,0),0)</f>
        <v>45</v>
      </c>
      <c r="V78" s="137">
        <f>IFERROR(VLOOKUP(U78,'Kill 9'!$D$1:$E$161,2,0),0)</f>
        <v>26.6939425</v>
      </c>
      <c r="W78" s="136">
        <f>IFERROR(VLOOKUP($B78,'Kill 10'!$A$1:$E$161,4,0),0)</f>
        <v>0</v>
      </c>
      <c r="X78" s="137">
        <f>IFERROR(VLOOKUP(W78,'Kill 10'!$D$1:$E$161,2,0),0)</f>
        <v>0</v>
      </c>
      <c r="Y78" s="136">
        <f>IFERROR(VLOOKUP($B78,'Kill 11'!$A$1:$E$161,4,0),0)</f>
        <v>0</v>
      </c>
      <c r="Z78" s="137">
        <f>IFERROR(VLOOKUP(Y78,'Kill 11'!$D$1:$E$161,2,0),0)</f>
        <v>0</v>
      </c>
      <c r="AA78" s="136">
        <f>IFERROR(VLOOKUP($B78,'Kill 12'!$A$1:$E$161,4,0),0)</f>
        <v>0</v>
      </c>
      <c r="AB78" s="58">
        <f>IFERROR(VLOOKUP(AA78,'Kill 12'!$D$1:$E$161,2,0),0)</f>
        <v>0</v>
      </c>
      <c r="AC78" s="136">
        <f>IFERROR(VLOOKUP($B78,'Kill 13'!$A$1:$E$161,4,0),0)</f>
        <v>0</v>
      </c>
      <c r="AD78" s="58">
        <f>IFERROR(VLOOKUP(AC78,'Kill 13'!$D$1:$E$161,2,0),0)</f>
        <v>0</v>
      </c>
      <c r="AE78" s="147" t="str">
        <f>IFERROR(__xludf.DUMMYFUNCTION("""COMPUTED_VALUE"""),"BBH 75")</f>
        <v>BBH 75</v>
      </c>
      <c r="AF78" s="51">
        <f t="shared" si="2"/>
        <v>779.5591905</v>
      </c>
      <c r="AG78" s="137">
        <f>IFERROR(VLOOKUP($AE78,'Kill 1'!A$1:$E$161,5,0),0)</f>
        <v>0</v>
      </c>
      <c r="AH78" s="137">
        <f>IFERROR(VLOOKUP($AE78,'Kill 2'!$A$1:$E$161,5,0),0)</f>
        <v>356.4855547</v>
      </c>
      <c r="AI78" s="137">
        <f>IFERROR(VLOOKUP($AE78,'Kill 3'!$A$1:$E$161,5,0),0)</f>
        <v>149.419115</v>
      </c>
      <c r="AJ78" s="137">
        <f>IFERROR(VLOOKUP($AE78,'Kill 4'!$A$1:$E$161,5,0),0)</f>
        <v>43.09222993</v>
      </c>
      <c r="AK78" s="137">
        <f>IFERROR(VLOOKUP($AE78,'Kill 5'!$A$1:$E$161,5,0),0)</f>
        <v>36.77809174</v>
      </c>
      <c r="AL78" s="137">
        <f>IFERROR(VLOOKUP($AE78,'Kill 6'!$A$1:$E$161,5,0),0)</f>
        <v>0</v>
      </c>
      <c r="AM78" s="137">
        <f>IFERROR(VLOOKUP($AE78,'Kill 7'!$A$1:$E$161,5,0),0)</f>
        <v>0</v>
      </c>
      <c r="AN78" s="137">
        <f>IFERROR(VLOOKUP($AE78,'Kill 8'!$A$1:$E$161,5,0),0)</f>
        <v>0</v>
      </c>
      <c r="AO78" s="137">
        <f>IFERROR(VLOOKUP($AE78,'Kill 9'!$A$1:$E$161,5,0),0)</f>
        <v>0</v>
      </c>
      <c r="AP78" s="137">
        <f>IFERROR(VLOOKUP($AE78,'Kill 10'!$A$1:$E$161,5,0),0)</f>
        <v>143.1067369</v>
      </c>
      <c r="AQ78" s="137">
        <f>IFERROR(VLOOKUP($AE78,'Kill 11'!$A$1:$E$161,5,0),0)</f>
        <v>0</v>
      </c>
      <c r="AR78" s="58">
        <f>IFERROR(VLOOKUP($AE78,'Kill 12'!$A$1:$E$161,5,0),0)</f>
        <v>50.67746227</v>
      </c>
      <c r="AS78" s="58">
        <f>IFERROR(VLOOKUP($AE78,'Kill 13'!$A$1:$E$161,5,0),0)</f>
        <v>0</v>
      </c>
    </row>
    <row r="79" ht="15.75" customHeight="1">
      <c r="A79" s="41">
        <f t="shared" si="1"/>
        <v>78</v>
      </c>
      <c r="B79" s="98" t="s">
        <v>48</v>
      </c>
      <c r="C79" s="51">
        <v>896.5652422820613</v>
      </c>
      <c r="D79" s="110"/>
      <c r="E79" s="136">
        <f>IFERROR(VLOOKUP($B79,'Kill 1'!$A$1:$E$161,4,0),0)</f>
        <v>50</v>
      </c>
      <c r="F79" s="137">
        <f>IFERROR(VLOOKUP(E79,'Kill 1'!$D$1:$E$161,2,0),0)</f>
        <v>80.80482844</v>
      </c>
      <c r="G79" s="136">
        <f>IFERROR(VLOOKUP($B79,'Kill 2'!$A$1:$E$161,4,0),0)</f>
        <v>48</v>
      </c>
      <c r="H79" s="137">
        <f>IFERROR(VLOOKUP(G79,'Kill 2'!$D$1:$E$161,2,0),0)</f>
        <v>101.7917537</v>
      </c>
      <c r="I79" s="136">
        <f>IFERROR(VLOOKUP($B79,'Kill 3'!$A$1:$E$161,4,0),0)</f>
        <v>55</v>
      </c>
      <c r="J79" s="137">
        <f>IFERROR(VLOOKUP(I79,'Kill 3'!$D$1:$E$161,2,0),0)</f>
        <v>71.89728433</v>
      </c>
      <c r="K79" s="136">
        <f>IFERROR(VLOOKUP($B79,'Kill 4'!$A$1:$E$161,4,0),0)</f>
        <v>0</v>
      </c>
      <c r="L79" s="137">
        <f>IFERROR(VLOOKUP(K79,'Kill 4'!$D$1:$E$161,2,0),0)</f>
        <v>0</v>
      </c>
      <c r="M79" s="136">
        <f>IFERROR(VLOOKUP($B79,'Kill 5'!$A$1:$E$161,4,0),0)</f>
        <v>64</v>
      </c>
      <c r="N79" s="137">
        <f>IFERROR(VLOOKUP(M79,'Kill 5'!$D$1:$E$161,2,0),0)</f>
        <v>76.78521278</v>
      </c>
      <c r="O79" s="136">
        <f>IFERROR(VLOOKUP($B79,'Kill 6'!$A$1:$E$161,4,0),0)</f>
        <v>57</v>
      </c>
      <c r="P79" s="137">
        <f>IFERROR(VLOOKUP(O79,'Kill 6'!$D$1:$E$161,2,0),0)</f>
        <v>63.75727774</v>
      </c>
      <c r="Q79" s="136">
        <f>IFERROR(VLOOKUP($B79,'Kill 7'!$A$1:$E$161,4,0),0)</f>
        <v>24</v>
      </c>
      <c r="R79" s="137">
        <f>IFERROR(VLOOKUP(Q79,'Kill 7'!$D$1:$E$161,2,0),0)</f>
        <v>207.6565089</v>
      </c>
      <c r="S79" s="136">
        <f>IFERROR(VLOOKUP($B79,'Kill 8'!$A$1:$E$161,4,0),0)</f>
        <v>49</v>
      </c>
      <c r="T79" s="137">
        <f>IFERROR(VLOOKUP(S79,'Kill 8'!$D$1:$E$161,2,0),0)</f>
        <v>50.142222</v>
      </c>
      <c r="U79" s="136">
        <f>IFERROR(VLOOKUP($B79,'Kill 9'!$A$1:$E$161,4,0),0)</f>
        <v>0</v>
      </c>
      <c r="V79" s="137">
        <f>IFERROR(VLOOKUP(U79,'Kill 9'!$D$1:$E$161,2,0),0)</f>
        <v>0</v>
      </c>
      <c r="W79" s="136">
        <f>IFERROR(VLOOKUP($B79,'Kill 10'!$A$1:$E$161,4,0),0)</f>
        <v>51</v>
      </c>
      <c r="X79" s="137">
        <f>IFERROR(VLOOKUP(W79,'Kill 10'!$D$1:$E$161,2,0),0)</f>
        <v>63.02518242</v>
      </c>
      <c r="Y79" s="136">
        <f>IFERROR(VLOOKUP($B79,'Kill 11'!$A$1:$E$161,4,0),0)</f>
        <v>44</v>
      </c>
      <c r="Z79" s="137">
        <f>IFERROR(VLOOKUP(Y79,'Kill 11'!$D$1:$E$161,2,0),0)</f>
        <v>11.43067299</v>
      </c>
      <c r="AA79" s="136">
        <f>IFERROR(VLOOKUP($B79,'Kill 12'!$A$1:$E$161,4,0),0)</f>
        <v>25</v>
      </c>
      <c r="AB79" s="58">
        <f>IFERROR(VLOOKUP(AA79,'Kill 12'!$D$1:$E$161,2,0),0)</f>
        <v>169.2742989</v>
      </c>
      <c r="AC79" s="136">
        <f>IFERROR(VLOOKUP($B79,'Kill 13'!$A$1:$E$161,4,0),0)</f>
        <v>0</v>
      </c>
      <c r="AD79" s="58">
        <f>IFERROR(VLOOKUP(AC79,'Kill 13'!$D$1:$E$161,2,0),0)</f>
        <v>0</v>
      </c>
      <c r="AE79" s="143" t="str">
        <f>IFERROR(__xludf.DUMMYFUNCTION("""COMPUTED_VALUE"""),"titounio")</f>
        <v>titounio</v>
      </c>
      <c r="AF79" s="51">
        <f t="shared" si="2"/>
        <v>1958.105752</v>
      </c>
      <c r="AG79" s="137">
        <f>IFERROR(VLOOKUP($AE79,'Kill 1'!A$1:$E$161,5,0),0)</f>
        <v>0</v>
      </c>
      <c r="AH79" s="137">
        <f>IFERROR(VLOOKUP($AE79,'Kill 2'!$A$1:$E$161,5,0),0)</f>
        <v>319.6456508</v>
      </c>
      <c r="AI79" s="137">
        <f>IFERROR(VLOOKUP($AE79,'Kill 3'!$A$1:$E$161,5,0),0)</f>
        <v>139.3200037</v>
      </c>
      <c r="AJ79" s="137">
        <f>IFERROR(VLOOKUP($AE79,'Kill 4'!$A$1:$E$161,5,0),0)</f>
        <v>273.2346657</v>
      </c>
      <c r="AK79" s="137">
        <f>IFERROR(VLOOKUP($AE79,'Kill 5'!$A$1:$E$161,5,0),0)</f>
        <v>52.99631564</v>
      </c>
      <c r="AL79" s="137">
        <f>IFERROR(VLOOKUP($AE79,'Kill 6'!$A$1:$E$161,5,0),0)</f>
        <v>0</v>
      </c>
      <c r="AM79" s="137">
        <f>IFERROR(VLOOKUP($AE79,'Kill 7'!$A$1:$E$161,5,0),0)</f>
        <v>425.8224442</v>
      </c>
      <c r="AN79" s="137">
        <f>IFERROR(VLOOKUP($AE79,'Kill 8'!$A$1:$E$161,5,0),0)</f>
        <v>0</v>
      </c>
      <c r="AO79" s="137">
        <f>IFERROR(VLOOKUP($AE79,'Kill 9'!$A$1:$E$161,5,0),0)</f>
        <v>0</v>
      </c>
      <c r="AP79" s="137">
        <f>IFERROR(VLOOKUP($AE79,'Kill 10'!$A$1:$E$161,5,0),0)</f>
        <v>729.8418336</v>
      </c>
      <c r="AQ79" s="137">
        <f>IFERROR(VLOOKUP($AE79,'Kill 11'!$A$1:$E$161,5,0),0)</f>
        <v>17.24483785</v>
      </c>
      <c r="AR79" s="58">
        <f>IFERROR(VLOOKUP($AE79,'Kill 12'!$A$1:$E$161,5,0),0)</f>
        <v>0</v>
      </c>
      <c r="AS79" s="58">
        <f>IFERROR(VLOOKUP($AE79,'Kill 13'!$A$1:$E$161,5,0),0)</f>
        <v>0</v>
      </c>
    </row>
    <row r="80" ht="15.75" customHeight="1">
      <c r="A80" s="41">
        <f t="shared" si="1"/>
        <v>79</v>
      </c>
      <c r="B80" s="96" t="s">
        <v>94</v>
      </c>
      <c r="C80" s="51">
        <v>850.013255419812</v>
      </c>
      <c r="D80" s="51"/>
      <c r="E80" s="136">
        <f>IFERROR(VLOOKUP($B80,'Kill 1'!$A$1:$E$161,4,0),0)</f>
        <v>24</v>
      </c>
      <c r="F80" s="137">
        <f>IFERROR(VLOOKUP(E80,'Kill 1'!$D$1:$E$161,2,0),0)</f>
        <v>223.2825787</v>
      </c>
      <c r="G80" s="136">
        <f>IFERROR(VLOOKUP($B80,'Kill 2'!$A$1:$E$161,4,0),0)</f>
        <v>0</v>
      </c>
      <c r="H80" s="137">
        <f>IFERROR(VLOOKUP(G80,'Kill 2'!$D$1:$E$161,2,0),0)</f>
        <v>0</v>
      </c>
      <c r="I80" s="136">
        <f>IFERROR(VLOOKUP($B80,'Kill 3'!$A$1:$E$161,4,0),0)</f>
        <v>0</v>
      </c>
      <c r="J80" s="137">
        <f>IFERROR(VLOOKUP(I80,'Kill 3'!$D$1:$E$161,2,0),0)</f>
        <v>0</v>
      </c>
      <c r="K80" s="136">
        <f>IFERROR(VLOOKUP($B80,'Kill 4'!$A$1:$E$161,4,0),0)</f>
        <v>0</v>
      </c>
      <c r="L80" s="137">
        <f>IFERROR(VLOOKUP(K80,'Kill 4'!$D$1:$E$161,2,0),0)</f>
        <v>0</v>
      </c>
      <c r="M80" s="136">
        <f>IFERROR(VLOOKUP($B80,'Kill 5'!$A$1:$E$161,4,0),0)</f>
        <v>42</v>
      </c>
      <c r="N80" s="137">
        <f>IFERROR(VLOOKUP(M80,'Kill 5'!$D$1:$E$161,2,0),0)</f>
        <v>163.5147192</v>
      </c>
      <c r="O80" s="136">
        <f>IFERROR(VLOOKUP($B80,'Kill 6'!$A$1:$E$161,4,0),0)</f>
        <v>37</v>
      </c>
      <c r="P80" s="137">
        <f>IFERROR(VLOOKUP(O80,'Kill 6'!$D$1:$E$161,2,0),0)</f>
        <v>154.596925</v>
      </c>
      <c r="Q80" s="136">
        <f>IFERROR(VLOOKUP($B80,'Kill 7'!$A$1:$E$161,4,0),0)</f>
        <v>13</v>
      </c>
      <c r="R80" s="137">
        <f>IFERROR(VLOOKUP(Q80,'Kill 7'!$D$1:$E$161,2,0),0)</f>
        <v>308.6190325</v>
      </c>
      <c r="S80" s="136">
        <f>IFERROR(VLOOKUP($B80,'Kill 8'!$A$1:$E$161,4,0),0)</f>
        <v>0</v>
      </c>
      <c r="T80" s="137">
        <f>IFERROR(VLOOKUP(S80,'Kill 8'!$D$1:$E$161,2,0),0)</f>
        <v>0</v>
      </c>
      <c r="U80" s="136">
        <f>IFERROR(VLOOKUP($B80,'Kill 9'!$A$1:$E$161,4,0),0)</f>
        <v>0</v>
      </c>
      <c r="V80" s="137">
        <f>IFERROR(VLOOKUP(U80,'Kill 9'!$D$1:$E$161,2,0),0)</f>
        <v>0</v>
      </c>
      <c r="W80" s="136">
        <f>IFERROR(VLOOKUP($B80,'Kill 10'!$A$1:$E$161,4,0),0)</f>
        <v>0</v>
      </c>
      <c r="X80" s="137">
        <f>IFERROR(VLOOKUP(W80,'Kill 10'!$D$1:$E$161,2,0),0)</f>
        <v>0</v>
      </c>
      <c r="Y80" s="136">
        <f>IFERROR(VLOOKUP($B80,'Kill 11'!$A$1:$E$161,4,0),0)</f>
        <v>0</v>
      </c>
      <c r="Z80" s="137">
        <f>IFERROR(VLOOKUP(Y80,'Kill 11'!$D$1:$E$161,2,0),0)</f>
        <v>0</v>
      </c>
      <c r="AA80" s="136">
        <f>IFERROR(VLOOKUP($B80,'Kill 12'!$A$1:$E$161,4,0),0)</f>
        <v>0</v>
      </c>
      <c r="AB80" s="58">
        <f>IFERROR(VLOOKUP(AA80,'Kill 12'!$D$1:$E$161,2,0),0)</f>
        <v>0</v>
      </c>
      <c r="AC80" s="136">
        <f>IFERROR(VLOOKUP($B80,'Kill 13'!$A$1:$E$161,4,0),0)</f>
        <v>0</v>
      </c>
      <c r="AD80" s="58">
        <f>IFERROR(VLOOKUP(AC80,'Kill 13'!$D$1:$E$161,2,0),0)</f>
        <v>0</v>
      </c>
      <c r="AE80" s="148" t="str">
        <f>IFERROR(__xludf.DUMMYFUNCTION("""COMPUTED_VALUE"""),"Spyke 22")</f>
        <v>Spyke 22</v>
      </c>
      <c r="AF80" s="51">
        <f t="shared" si="2"/>
        <v>1590.310034</v>
      </c>
      <c r="AG80" s="137">
        <f>IFERROR(VLOOKUP($AE80,'Kill 1'!A$1:$E$161,5,0),0)</f>
        <v>0</v>
      </c>
      <c r="AH80" s="137">
        <f>IFERROR(VLOOKUP($AE80,'Kill 2'!$A$1:$E$161,5,0),0)</f>
        <v>308.9432814</v>
      </c>
      <c r="AI80" s="137">
        <f>IFERROR(VLOOKUP($AE80,'Kill 3'!$A$1:$E$161,5,0),0)</f>
        <v>206.0714761</v>
      </c>
      <c r="AJ80" s="137">
        <f>IFERROR(VLOOKUP($AE80,'Kill 4'!$A$1:$E$161,5,0),0)</f>
        <v>283.5870262</v>
      </c>
      <c r="AK80" s="137">
        <f>IFERROR(VLOOKUP($AE80,'Kill 5'!$A$1:$E$161,5,0),0)</f>
        <v>307.5326691</v>
      </c>
      <c r="AL80" s="137">
        <f>IFERROR(VLOOKUP($AE80,'Kill 6'!$A$1:$E$161,5,0),0)</f>
        <v>120.0349301</v>
      </c>
      <c r="AM80" s="137">
        <f>IFERROR(VLOOKUP($AE80,'Kill 7'!$A$1:$E$161,5,0),0)</f>
        <v>136.9996174</v>
      </c>
      <c r="AN80" s="137">
        <f>IFERROR(VLOOKUP($AE80,'Kill 8'!$A$1:$E$161,5,0),0)</f>
        <v>0</v>
      </c>
      <c r="AO80" s="137">
        <f>IFERROR(VLOOKUP($AE80,'Kill 9'!$A$1:$E$161,5,0),0)</f>
        <v>0</v>
      </c>
      <c r="AP80" s="137">
        <f>IFERROR(VLOOKUP($AE80,'Kill 10'!$A$1:$E$161,5,0),0)</f>
        <v>148.7975037</v>
      </c>
      <c r="AQ80" s="137">
        <f>IFERROR(VLOOKUP($AE80,'Kill 11'!$A$1:$E$161,5,0),0)</f>
        <v>0</v>
      </c>
      <c r="AR80" s="58">
        <f>IFERROR(VLOOKUP($AE80,'Kill 12'!$A$1:$E$161,5,0),0)</f>
        <v>78.34352988</v>
      </c>
      <c r="AS80" s="58">
        <f>IFERROR(VLOOKUP($AE80,'Kill 13'!$A$1:$E$161,5,0),0)</f>
        <v>0</v>
      </c>
    </row>
    <row r="81" ht="15.75" customHeight="1">
      <c r="A81" s="41">
        <f t="shared" si="1"/>
        <v>80</v>
      </c>
      <c r="B81" s="92" t="s">
        <v>151</v>
      </c>
      <c r="C81" s="51">
        <v>841.0345795539376</v>
      </c>
      <c r="D81" s="51"/>
      <c r="E81" s="136">
        <f>IFERROR(VLOOKUP($B81,'Kill 1'!$A$1:$E$161,4,0),0)</f>
        <v>39</v>
      </c>
      <c r="F81" s="137">
        <f>IFERROR(VLOOKUP(E81,'Kill 1'!$D$1:$E$161,2,0),0)</f>
        <v>133.2739777</v>
      </c>
      <c r="G81" s="136">
        <f>IFERROR(VLOOKUP($B81,'Kill 2'!$A$1:$E$161,4,0),0)</f>
        <v>0</v>
      </c>
      <c r="H81" s="137">
        <f>IFERROR(VLOOKUP(G81,'Kill 2'!$D$1:$E$161,2,0),0)</f>
        <v>0</v>
      </c>
      <c r="I81" s="136">
        <f>IFERROR(VLOOKUP($B81,'Kill 3'!$A$1:$E$161,4,0),0)</f>
        <v>0</v>
      </c>
      <c r="J81" s="137">
        <f>IFERROR(VLOOKUP(I81,'Kill 3'!$D$1:$E$161,2,0),0)</f>
        <v>0</v>
      </c>
      <c r="K81" s="136">
        <f>IFERROR(VLOOKUP($B81,'Kill 4'!$A$1:$E$161,4,0),0)</f>
        <v>0</v>
      </c>
      <c r="L81" s="137">
        <f>IFERROR(VLOOKUP(K81,'Kill 4'!$D$1:$E$161,2,0),0)</f>
        <v>0</v>
      </c>
      <c r="M81" s="136">
        <f>IFERROR(VLOOKUP($B81,'Kill 5'!$A$1:$E$161,4,0),0)</f>
        <v>62</v>
      </c>
      <c r="N81" s="137">
        <f>IFERROR(VLOOKUP(M81,'Kill 5'!$D$1:$E$161,2,0),0)</f>
        <v>83.84685347</v>
      </c>
      <c r="O81" s="136">
        <f>IFERROR(VLOOKUP($B81,'Kill 6'!$A$1:$E$161,4,0),0)</f>
        <v>2</v>
      </c>
      <c r="P81" s="137">
        <f>IFERROR(VLOOKUP(O81,'Kill 6'!$D$1:$E$161,2,0),0)</f>
        <v>623.9137483</v>
      </c>
      <c r="Q81" s="136">
        <f>IFERROR(VLOOKUP($B81,'Kill 7'!$A$1:$E$161,4,0),0)</f>
        <v>0</v>
      </c>
      <c r="R81" s="137">
        <f>IFERROR(VLOOKUP(Q81,'Kill 7'!$D$1:$E$161,2,0),0)</f>
        <v>0</v>
      </c>
      <c r="S81" s="136">
        <f>IFERROR(VLOOKUP($B81,'Kill 8'!$A$1:$E$161,4,0),0)</f>
        <v>0</v>
      </c>
      <c r="T81" s="137">
        <f>IFERROR(VLOOKUP(S81,'Kill 8'!$D$1:$E$161,2,0),0)</f>
        <v>0</v>
      </c>
      <c r="U81" s="136">
        <f>IFERROR(VLOOKUP($B81,'Kill 9'!$A$1:$E$161,4,0),0)</f>
        <v>0</v>
      </c>
      <c r="V81" s="137">
        <f>IFERROR(VLOOKUP(U81,'Kill 9'!$D$1:$E$161,2,0),0)</f>
        <v>0</v>
      </c>
      <c r="W81" s="136">
        <f>IFERROR(VLOOKUP($B81,'Kill 10'!$A$1:$E$161,4,0),0)</f>
        <v>0</v>
      </c>
      <c r="X81" s="137">
        <f>IFERROR(VLOOKUP(W81,'Kill 10'!$D$1:$E$161,2,0),0)</f>
        <v>0</v>
      </c>
      <c r="Y81" s="136">
        <f>IFERROR(VLOOKUP($B81,'Kill 11'!$A$1:$E$161,4,0),0)</f>
        <v>0</v>
      </c>
      <c r="Z81" s="137">
        <f>IFERROR(VLOOKUP(Y81,'Kill 11'!$D$1:$E$161,2,0),0)</f>
        <v>0</v>
      </c>
      <c r="AA81" s="136">
        <f>IFERROR(VLOOKUP($B81,'Kill 12'!$A$1:$E$161,4,0),0)</f>
        <v>0</v>
      </c>
      <c r="AB81" s="58">
        <f>IFERROR(VLOOKUP(AA81,'Kill 12'!$D$1:$E$161,2,0),0)</f>
        <v>0</v>
      </c>
      <c r="AC81" s="136">
        <f>IFERROR(VLOOKUP($B81,'Kill 13'!$A$1:$E$161,4,0),0)</f>
        <v>0</v>
      </c>
      <c r="AD81" s="58">
        <f>IFERROR(VLOOKUP(AC81,'Kill 13'!$D$1:$E$161,2,0),0)</f>
        <v>0</v>
      </c>
      <c r="AE81" s="139" t="str">
        <f>IFERROR(__xludf.DUMMYFUNCTION("""COMPUTED_VALUE"""),"shokooo")</f>
        <v>shokooo</v>
      </c>
      <c r="AF81" s="51">
        <f t="shared" si="2"/>
        <v>1182.541659</v>
      </c>
      <c r="AG81" s="137">
        <f>IFERROR(VLOOKUP($AE81,'Kill 1'!A$1:$E$161,5,0),0)</f>
        <v>0</v>
      </c>
      <c r="AH81" s="137">
        <f>IFERROR(VLOOKUP($AE81,'Kill 2'!$A$1:$E$161,5,0),0)</f>
        <v>289.2758534</v>
      </c>
      <c r="AI81" s="137">
        <f>IFERROR(VLOOKUP($AE81,'Kill 3'!$A$1:$E$161,5,0),0)</f>
        <v>343.2779723</v>
      </c>
      <c r="AJ81" s="137">
        <f>IFERROR(VLOOKUP($AE81,'Kill 4'!$A$1:$E$161,5,0),0)</f>
        <v>56.84192629</v>
      </c>
      <c r="AK81" s="137">
        <f>IFERROR(VLOOKUP($AE81,'Kill 5'!$A$1:$E$161,5,0),0)</f>
        <v>11.95642967</v>
      </c>
      <c r="AL81" s="137">
        <f>IFERROR(VLOOKUP($AE81,'Kill 6'!$A$1:$E$161,5,0),0)</f>
        <v>475.5061604</v>
      </c>
      <c r="AM81" s="137">
        <f>IFERROR(VLOOKUP($AE81,'Kill 7'!$A$1:$E$161,5,0),0)</f>
        <v>0</v>
      </c>
      <c r="AN81" s="137">
        <f>IFERROR(VLOOKUP($AE81,'Kill 8'!$A$1:$E$161,5,0),0)</f>
        <v>0</v>
      </c>
      <c r="AO81" s="137">
        <f>IFERROR(VLOOKUP($AE81,'Kill 9'!$A$1:$E$161,5,0),0)</f>
        <v>0</v>
      </c>
      <c r="AP81" s="137">
        <f>IFERROR(VLOOKUP($AE81,'Kill 10'!$A$1:$E$161,5,0),0)</f>
        <v>0</v>
      </c>
      <c r="AQ81" s="137">
        <f>IFERROR(VLOOKUP($AE81,'Kill 11'!$A$1:$E$161,5,0),0)</f>
        <v>5.683316546</v>
      </c>
      <c r="AR81" s="58">
        <f>IFERROR(VLOOKUP($AE81,'Kill 12'!$A$1:$E$161,5,0),0)</f>
        <v>0</v>
      </c>
      <c r="AS81" s="58">
        <f>IFERROR(VLOOKUP($AE81,'Kill 13'!$A$1:$E$161,5,0),0)</f>
        <v>0</v>
      </c>
    </row>
    <row r="82" ht="15.75" customHeight="1">
      <c r="A82" s="41">
        <f t="shared" si="1"/>
        <v>81</v>
      </c>
      <c r="B82" s="98" t="s">
        <v>104</v>
      </c>
      <c r="C82" s="51">
        <v>825.6999564349744</v>
      </c>
      <c r="D82" s="110"/>
      <c r="E82" s="136">
        <f>IFERROR(VLOOKUP($B82,'Kill 1'!$A$1:$E$161,4,0),0)</f>
        <v>35</v>
      </c>
      <c r="F82" s="137">
        <f>IFERROR(VLOOKUP(E82,'Kill 1'!$D$1:$E$161,2,0),0)</f>
        <v>154.596925</v>
      </c>
      <c r="G82" s="136">
        <f>IFERROR(VLOOKUP($B82,'Kill 2'!$A$1:$E$161,4,0),0)</f>
        <v>0</v>
      </c>
      <c r="H82" s="137">
        <f>IFERROR(VLOOKUP(G82,'Kill 2'!$D$1:$E$161,2,0),0)</f>
        <v>0</v>
      </c>
      <c r="I82" s="136">
        <f>IFERROR(VLOOKUP($B82,'Kill 3'!$A$1:$E$161,4,0),0)</f>
        <v>0</v>
      </c>
      <c r="J82" s="137">
        <f>IFERROR(VLOOKUP(I82,'Kill 3'!$D$1:$E$161,2,0),0)</f>
        <v>0</v>
      </c>
      <c r="K82" s="136">
        <f>IFERROR(VLOOKUP($B82,'Kill 4'!$A$1:$E$161,4,0),0)</f>
        <v>0</v>
      </c>
      <c r="L82" s="137">
        <f>IFERROR(VLOOKUP(K82,'Kill 4'!$D$1:$E$161,2,0),0)</f>
        <v>0</v>
      </c>
      <c r="M82" s="136">
        <f>IFERROR(VLOOKUP($B82,'Kill 5'!$A$1:$E$161,4,0),0)</f>
        <v>7</v>
      </c>
      <c r="N82" s="137">
        <f>IFERROR(VLOOKUP(M82,'Kill 5'!$D$1:$E$161,2,0),0)</f>
        <v>450.6318178</v>
      </c>
      <c r="O82" s="136">
        <f>IFERROR(VLOOKUP($B82,'Kill 6'!$A$1:$E$161,4,0),0)</f>
        <v>0</v>
      </c>
      <c r="P82" s="137">
        <f>IFERROR(VLOOKUP(O82,'Kill 6'!$D$1:$E$161,2,0),0)</f>
        <v>0</v>
      </c>
      <c r="Q82" s="136">
        <f>IFERROR(VLOOKUP($B82,'Kill 7'!$A$1:$E$161,4,0),0)</f>
        <v>0</v>
      </c>
      <c r="R82" s="137">
        <f>IFERROR(VLOOKUP(Q82,'Kill 7'!$D$1:$E$161,2,0),0)</f>
        <v>0</v>
      </c>
      <c r="S82" s="136">
        <f>IFERROR(VLOOKUP($B82,'Kill 8'!$A$1:$E$161,4,0),0)</f>
        <v>0</v>
      </c>
      <c r="T82" s="137">
        <f>IFERROR(VLOOKUP(S82,'Kill 8'!$D$1:$E$161,2,0),0)</f>
        <v>0</v>
      </c>
      <c r="U82" s="136">
        <f>IFERROR(VLOOKUP($B82,'Kill 9'!$A$1:$E$161,4,0),0)</f>
        <v>0</v>
      </c>
      <c r="V82" s="137">
        <f>IFERROR(VLOOKUP(U82,'Kill 9'!$D$1:$E$161,2,0),0)</f>
        <v>0</v>
      </c>
      <c r="W82" s="136">
        <f>IFERROR(VLOOKUP($B82,'Kill 10'!$A$1:$E$161,4,0),0)</f>
        <v>23</v>
      </c>
      <c r="X82" s="137">
        <f>IFERROR(VLOOKUP(W82,'Kill 10'!$D$1:$E$161,2,0),0)</f>
        <v>220.4712137</v>
      </c>
      <c r="Y82" s="136">
        <f>IFERROR(VLOOKUP($B82,'Kill 11'!$A$1:$E$161,4,0),0)</f>
        <v>0</v>
      </c>
      <c r="Z82" s="137">
        <f>IFERROR(VLOOKUP(Y82,'Kill 11'!$D$1:$E$161,2,0),0)</f>
        <v>0</v>
      </c>
      <c r="AA82" s="136">
        <f>IFERROR(VLOOKUP($B82,'Kill 12'!$A$1:$E$161,4,0),0)</f>
        <v>0</v>
      </c>
      <c r="AB82" s="58">
        <f>IFERROR(VLOOKUP(AA82,'Kill 12'!$D$1:$E$161,2,0),0)</f>
        <v>0</v>
      </c>
      <c r="AC82" s="136">
        <f>IFERROR(VLOOKUP($B82,'Kill 13'!$A$1:$E$161,4,0),0)</f>
        <v>0</v>
      </c>
      <c r="AD82" s="58">
        <f>IFERROR(VLOOKUP(AC82,'Kill 13'!$D$1:$E$161,2,0),0)</f>
        <v>0</v>
      </c>
      <c r="AE82" s="141" t="str">
        <f>IFERROR(__xludf.DUMMYFUNCTION("""COMPUTED_VALUE"""),"Fishtipanda")</f>
        <v>Fishtipanda</v>
      </c>
      <c r="AF82" s="51">
        <f t="shared" si="2"/>
        <v>1929.956378</v>
      </c>
      <c r="AG82" s="137">
        <f>IFERROR(VLOOKUP($AE82,'Kill 1'!A$1:$E$161,5,0),0)</f>
        <v>0</v>
      </c>
      <c r="AH82" s="137">
        <f>IFERROR(VLOOKUP($AE82,'Kill 2'!$A$1:$E$161,5,0),0)</f>
        <v>255.1353313</v>
      </c>
      <c r="AI82" s="137">
        <f>IFERROR(VLOOKUP($AE82,'Kill 3'!$A$1:$E$161,5,0),0)</f>
        <v>356.4855547</v>
      </c>
      <c r="AJ82" s="137">
        <f>IFERROR(VLOOKUP($AE82,'Kill 4'!$A$1:$E$161,5,0),0)</f>
        <v>183.624022</v>
      </c>
      <c r="AK82" s="137">
        <f>IFERROR(VLOOKUP($AE82,'Kill 5'!$A$1:$E$161,5,0),0)</f>
        <v>382.6078689</v>
      </c>
      <c r="AL82" s="137">
        <f>IFERROR(VLOOKUP($AE82,'Kill 6'!$A$1:$E$161,5,0),0)</f>
        <v>0</v>
      </c>
      <c r="AM82" s="137">
        <f>IFERROR(VLOOKUP($AE82,'Kill 7'!$A$1:$E$161,5,0),0)</f>
        <v>364.8719096</v>
      </c>
      <c r="AN82" s="137">
        <f>IFERROR(VLOOKUP($AE82,'Kill 8'!$A$1:$E$161,5,0),0)</f>
        <v>0</v>
      </c>
      <c r="AO82" s="137">
        <f>IFERROR(VLOOKUP($AE82,'Kill 9'!$A$1:$E$161,5,0),0)</f>
        <v>0</v>
      </c>
      <c r="AP82" s="137">
        <f>IFERROR(VLOOKUP($AE82,'Kill 10'!$A$1:$E$161,5,0),0)</f>
        <v>387.2316914</v>
      </c>
      <c r="AQ82" s="137">
        <f>IFERROR(VLOOKUP($AE82,'Kill 11'!$A$1:$E$161,5,0),0)</f>
        <v>0</v>
      </c>
      <c r="AR82" s="58">
        <f>IFERROR(VLOOKUP($AE82,'Kill 12'!$A$1:$E$161,5,0),0)</f>
        <v>0</v>
      </c>
      <c r="AS82" s="58">
        <f>IFERROR(VLOOKUP($AE82,'Kill 13'!$A$1:$E$161,5,0),0)</f>
        <v>0</v>
      </c>
    </row>
    <row r="83" ht="15.75" customHeight="1">
      <c r="A83" s="41">
        <f t="shared" si="1"/>
        <v>82</v>
      </c>
      <c r="B83" s="92" t="s">
        <v>74</v>
      </c>
      <c r="C83" s="51">
        <v>779.5591905476716</v>
      </c>
      <c r="D83" s="110"/>
      <c r="E83" s="136">
        <f>IFERROR(VLOOKUP($B83,'Kill 1'!$A$1:$E$161,4,0),0)</f>
        <v>0</v>
      </c>
      <c r="F83" s="137">
        <f>IFERROR(VLOOKUP(E83,'Kill 1'!$D$1:$E$161,2,0),0)</f>
        <v>0</v>
      </c>
      <c r="G83" s="136">
        <f>IFERROR(VLOOKUP($B83,'Kill 2'!$A$1:$E$161,4,0),0)</f>
        <v>11</v>
      </c>
      <c r="H83" s="137">
        <f>IFERROR(VLOOKUP(G83,'Kill 2'!$D$1:$E$161,2,0),0)</f>
        <v>356.4855547</v>
      </c>
      <c r="I83" s="136">
        <f>IFERROR(VLOOKUP($B83,'Kill 3'!$A$1:$E$161,4,0),0)</f>
        <v>38</v>
      </c>
      <c r="J83" s="137">
        <f>IFERROR(VLOOKUP(I83,'Kill 3'!$D$1:$E$161,2,0),0)</f>
        <v>149.419115</v>
      </c>
      <c r="K83" s="136">
        <f>IFERROR(VLOOKUP($B83,'Kill 4'!$A$1:$E$161,4,0),0)</f>
        <v>53</v>
      </c>
      <c r="L83" s="137">
        <f>IFERROR(VLOOKUP(K83,'Kill 4'!$D$1:$E$161,2,0),0)</f>
        <v>43.09222993</v>
      </c>
      <c r="M83" s="136">
        <f>IFERROR(VLOOKUP($B83,'Kill 5'!$A$1:$E$161,4,0),0)</f>
        <v>76</v>
      </c>
      <c r="N83" s="137">
        <f>IFERROR(VLOOKUP(M83,'Kill 5'!$D$1:$E$161,2,0),0)</f>
        <v>36.77809174</v>
      </c>
      <c r="O83" s="136">
        <f>IFERROR(VLOOKUP($B83,'Kill 6'!$A$1:$E$161,4,0),0)</f>
        <v>0</v>
      </c>
      <c r="P83" s="137">
        <f>IFERROR(VLOOKUP(O83,'Kill 6'!$D$1:$E$161,2,0),0)</f>
        <v>0</v>
      </c>
      <c r="Q83" s="136">
        <f>IFERROR(VLOOKUP($B83,'Kill 7'!$A$1:$E$161,4,0),0)</f>
        <v>0</v>
      </c>
      <c r="R83" s="137">
        <f>IFERROR(VLOOKUP(Q83,'Kill 7'!$D$1:$E$161,2,0),0)</f>
        <v>0</v>
      </c>
      <c r="S83" s="136">
        <f>IFERROR(VLOOKUP($B83,'Kill 8'!$A$1:$E$161,4,0),0)</f>
        <v>0</v>
      </c>
      <c r="T83" s="137">
        <f>IFERROR(VLOOKUP(S83,'Kill 8'!$D$1:$E$161,2,0),0)</f>
        <v>0</v>
      </c>
      <c r="U83" s="136">
        <f>IFERROR(VLOOKUP($B83,'Kill 9'!$A$1:$E$161,4,0),0)</f>
        <v>0</v>
      </c>
      <c r="V83" s="137">
        <f>IFERROR(VLOOKUP(U83,'Kill 9'!$D$1:$E$161,2,0),0)</f>
        <v>0</v>
      </c>
      <c r="W83" s="136">
        <f>IFERROR(VLOOKUP($B83,'Kill 10'!$A$1:$E$161,4,0),0)</f>
        <v>35</v>
      </c>
      <c r="X83" s="137">
        <f>IFERROR(VLOOKUP(W83,'Kill 10'!$D$1:$E$161,2,0),0)</f>
        <v>143.1067369</v>
      </c>
      <c r="Y83" s="136">
        <f>IFERROR(VLOOKUP($B83,'Kill 11'!$A$1:$E$161,4,0),0)</f>
        <v>0</v>
      </c>
      <c r="Z83" s="137">
        <f>IFERROR(VLOOKUP(Y83,'Kill 11'!$D$1:$E$161,2,0),0)</f>
        <v>0</v>
      </c>
      <c r="AA83" s="136">
        <f>IFERROR(VLOOKUP($B83,'Kill 12'!$A$1:$E$161,4,0),0)</f>
        <v>44</v>
      </c>
      <c r="AB83" s="58">
        <f>IFERROR(VLOOKUP(AA83,'Kill 12'!$D$1:$E$161,2,0),0)</f>
        <v>50.67746227</v>
      </c>
      <c r="AC83" s="136">
        <f>IFERROR(VLOOKUP($B83,'Kill 13'!$A$1:$E$161,4,0),0)</f>
        <v>0</v>
      </c>
      <c r="AD83" s="58">
        <f>IFERROR(VLOOKUP(AC83,'Kill 13'!$D$1:$E$161,2,0),0)</f>
        <v>0</v>
      </c>
      <c r="AE83" s="139" t="str">
        <f>IFERROR(__xludf.DUMMYFUNCTION("""COMPUTED_VALUE"""),"francesco0")</f>
        <v>francesco0</v>
      </c>
      <c r="AF83" s="51">
        <f t="shared" si="2"/>
        <v>239.9870323</v>
      </c>
      <c r="AG83" s="137">
        <f>IFERROR(VLOOKUP($AE83,'Kill 1'!A$1:$E$161,5,0),0)</f>
        <v>0</v>
      </c>
      <c r="AH83" s="137">
        <f>IFERROR(VLOOKUP($AE83,'Kill 2'!$A$1:$E$161,5,0),0)</f>
        <v>239.9870323</v>
      </c>
      <c r="AI83" s="137">
        <f>IFERROR(VLOOKUP($AE83,'Kill 3'!$A$1:$E$161,5,0),0)</f>
        <v>0</v>
      </c>
      <c r="AJ83" s="137">
        <f>IFERROR(VLOOKUP($AE83,'Kill 4'!$A$1:$E$161,5,0),0)</f>
        <v>0</v>
      </c>
      <c r="AK83" s="137">
        <f>IFERROR(VLOOKUP($AE83,'Kill 5'!$A$1:$E$161,5,0),0)</f>
        <v>0</v>
      </c>
      <c r="AL83" s="137">
        <f>IFERROR(VLOOKUP($AE83,'Kill 6'!$A$1:$E$161,5,0),0)</f>
        <v>0</v>
      </c>
      <c r="AM83" s="137">
        <f>IFERROR(VLOOKUP($AE83,'Kill 7'!$A$1:$E$161,5,0),0)</f>
        <v>0</v>
      </c>
      <c r="AN83" s="137">
        <f>IFERROR(VLOOKUP($AE83,'Kill 8'!$A$1:$E$161,5,0),0)</f>
        <v>0</v>
      </c>
      <c r="AO83" s="137">
        <f>IFERROR(VLOOKUP($AE83,'Kill 9'!$A$1:$E$161,5,0),0)</f>
        <v>0</v>
      </c>
      <c r="AP83" s="137">
        <f>IFERROR(VLOOKUP($AE83,'Kill 10'!$A$1:$E$161,5,0),0)</f>
        <v>0</v>
      </c>
      <c r="AQ83" s="137">
        <f>IFERROR(VLOOKUP($AE83,'Kill 11'!$A$1:$E$161,5,0),0)</f>
        <v>0</v>
      </c>
      <c r="AR83" s="58">
        <f>IFERROR(VLOOKUP($AE83,'Kill 12'!$A$1:$E$161,5,0),0)</f>
        <v>0</v>
      </c>
      <c r="AS83" s="58">
        <f>IFERROR(VLOOKUP($AE83,'Kill 13'!$A$1:$E$161,5,0),0)</f>
        <v>0</v>
      </c>
    </row>
    <row r="84" ht="15.75" customHeight="1">
      <c r="A84" s="41">
        <f t="shared" si="1"/>
        <v>83</v>
      </c>
      <c r="B84" s="92" t="s">
        <v>77</v>
      </c>
      <c r="C84" s="51">
        <v>773.456775523835</v>
      </c>
      <c r="D84" s="51"/>
      <c r="E84" s="136">
        <f>IFERROR(VLOOKUP($B84,'Kill 1'!$A$1:$E$161,4,0),0)</f>
        <v>69</v>
      </c>
      <c r="F84" s="137">
        <f>IFERROR(VLOOKUP(E84,'Kill 1'!$D$1:$E$161,2,0),0)</f>
        <v>3.727670745</v>
      </c>
      <c r="G84" s="136">
        <f>IFERROR(VLOOKUP($B84,'Kill 2'!$A$1:$E$161,4,0),0)</f>
        <v>16</v>
      </c>
      <c r="H84" s="137">
        <f>IFERROR(VLOOKUP(G84,'Kill 2'!$D$1:$E$161,2,0),0)</f>
        <v>298.8460749</v>
      </c>
      <c r="I84" s="136">
        <f>IFERROR(VLOOKUP($B84,'Kill 3'!$A$1:$E$161,4,0),0)</f>
        <v>73</v>
      </c>
      <c r="J84" s="137">
        <f>IFERROR(VLOOKUP(I84,'Kill 3'!$D$1:$E$161,2,0),0)</f>
        <v>3.525484772</v>
      </c>
      <c r="K84" s="136">
        <f>IFERROR(VLOOKUP($B84,'Kill 4'!$A$1:$E$161,4,0),0)</f>
        <v>51</v>
      </c>
      <c r="L84" s="137">
        <f>IFERROR(VLOOKUP(K84,'Kill 4'!$D$1:$E$161,2,0),0)</f>
        <v>52.21035401</v>
      </c>
      <c r="M84" s="136">
        <f>IFERROR(VLOOKUP($B84,'Kill 5'!$A$1:$E$161,4,0),0)</f>
        <v>82</v>
      </c>
      <c r="N84" s="137">
        <f>IFERROR(VLOOKUP(M84,'Kill 5'!$D$1:$E$161,2,0),0)</f>
        <v>18.04301587</v>
      </c>
      <c r="O84" s="136">
        <f>IFERROR(VLOOKUP($B84,'Kill 6'!$A$1:$E$161,4,0),0)</f>
        <v>73</v>
      </c>
      <c r="P84" s="137">
        <f>IFERROR(VLOOKUP(O84,'Kill 6'!$D$1:$E$161,2,0),0)</f>
        <v>3.525484772</v>
      </c>
      <c r="Q84" s="136">
        <f>IFERROR(VLOOKUP($B84,'Kill 7'!$A$1:$E$161,4,0),0)</f>
        <v>0</v>
      </c>
      <c r="R84" s="137">
        <f>IFERROR(VLOOKUP(Q84,'Kill 7'!$D$1:$E$161,2,0),0)</f>
        <v>0</v>
      </c>
      <c r="S84" s="136">
        <f>IFERROR(VLOOKUP($B84,'Kill 8'!$A$1:$E$161,4,0),0)</f>
        <v>0</v>
      </c>
      <c r="T84" s="137">
        <f>IFERROR(VLOOKUP(S84,'Kill 8'!$D$1:$E$161,2,0),0)</f>
        <v>0</v>
      </c>
      <c r="U84" s="136">
        <f>IFERROR(VLOOKUP($B84,'Kill 9'!$A$1:$E$161,4,0),0)</f>
        <v>6</v>
      </c>
      <c r="V84" s="137">
        <f>IFERROR(VLOOKUP(U84,'Kill 9'!$D$1:$E$161,2,0),0)</f>
        <v>388.7413232</v>
      </c>
      <c r="W84" s="136">
        <f>IFERROR(VLOOKUP($B84,'Kill 10'!$A$1:$E$161,4,0),0)</f>
        <v>0</v>
      </c>
      <c r="X84" s="137">
        <f>IFERROR(VLOOKUP(W84,'Kill 10'!$D$1:$E$161,2,0),0)</f>
        <v>0</v>
      </c>
      <c r="Y84" s="136">
        <f>IFERROR(VLOOKUP($B84,'Kill 11'!$A$1:$E$161,4,0),0)</f>
        <v>0</v>
      </c>
      <c r="Z84" s="137">
        <f>IFERROR(VLOOKUP(Y84,'Kill 11'!$D$1:$E$161,2,0),0)</f>
        <v>0</v>
      </c>
      <c r="AA84" s="136">
        <f>IFERROR(VLOOKUP($B84,'Kill 12'!$A$1:$E$161,4,0),0)</f>
        <v>53</v>
      </c>
      <c r="AB84" s="58">
        <f>IFERROR(VLOOKUP(AA84,'Kill 12'!$D$1:$E$161,2,0),0)</f>
        <v>4.837367258</v>
      </c>
      <c r="AC84" s="136">
        <f>IFERROR(VLOOKUP($B84,'Kill 13'!$A$1:$E$161,4,0),0)</f>
        <v>0</v>
      </c>
      <c r="AD84" s="58">
        <f>IFERROR(VLOOKUP(AC84,'Kill 13'!$D$1:$E$161,2,0),0)</f>
        <v>0</v>
      </c>
      <c r="AE84" s="138" t="str">
        <f>IFERROR(__xludf.DUMMYFUNCTION("""COMPUTED_VALUE"""),"Kantescino")</f>
        <v>Kantescino</v>
      </c>
      <c r="AF84" s="51">
        <f t="shared" si="2"/>
        <v>232.7913035</v>
      </c>
      <c r="AG84" s="137">
        <f>IFERROR(VLOOKUP($AE84,'Kill 1'!A$1:$E$161,5,0),0)</f>
        <v>0</v>
      </c>
      <c r="AH84" s="137">
        <f>IFERROR(VLOOKUP($AE84,'Kill 2'!$A$1:$E$161,5,0),0)</f>
        <v>232.7913035</v>
      </c>
      <c r="AI84" s="137">
        <f>IFERROR(VLOOKUP($AE84,'Kill 3'!$A$1:$E$161,5,0),0)</f>
        <v>0</v>
      </c>
      <c r="AJ84" s="137">
        <f>IFERROR(VLOOKUP($AE84,'Kill 4'!$A$1:$E$161,5,0),0)</f>
        <v>0</v>
      </c>
      <c r="AK84" s="137">
        <f>IFERROR(VLOOKUP($AE84,'Kill 5'!$A$1:$E$161,5,0),0)</f>
        <v>0</v>
      </c>
      <c r="AL84" s="137">
        <f>IFERROR(VLOOKUP($AE84,'Kill 6'!$A$1:$E$161,5,0),0)</f>
        <v>0</v>
      </c>
      <c r="AM84" s="137">
        <f>IFERROR(VLOOKUP($AE84,'Kill 7'!$A$1:$E$161,5,0),0)</f>
        <v>0</v>
      </c>
      <c r="AN84" s="137">
        <f>IFERROR(VLOOKUP($AE84,'Kill 8'!$A$1:$E$161,5,0),0)</f>
        <v>0</v>
      </c>
      <c r="AO84" s="137">
        <f>IFERROR(VLOOKUP($AE84,'Kill 9'!$A$1:$E$161,5,0),0)</f>
        <v>0</v>
      </c>
      <c r="AP84" s="137">
        <f>IFERROR(VLOOKUP($AE84,'Kill 10'!$A$1:$E$161,5,0),0)</f>
        <v>0</v>
      </c>
      <c r="AQ84" s="137">
        <f>IFERROR(VLOOKUP($AE84,'Kill 11'!$A$1:$E$161,5,0),0)</f>
        <v>0</v>
      </c>
      <c r="AR84" s="58">
        <f>IFERROR(VLOOKUP($AE84,'Kill 12'!$A$1:$E$161,5,0),0)</f>
        <v>0</v>
      </c>
      <c r="AS84" s="58">
        <f>IFERROR(VLOOKUP($AE84,'Kill 13'!$A$1:$E$161,5,0),0)</f>
        <v>0</v>
      </c>
    </row>
    <row r="85" ht="15.75" customHeight="1">
      <c r="A85" s="41">
        <f t="shared" si="1"/>
        <v>84</v>
      </c>
      <c r="B85" s="92" t="s">
        <v>160</v>
      </c>
      <c r="C85" s="51">
        <v>743.1056518312778</v>
      </c>
      <c r="D85" s="110"/>
      <c r="E85" s="136">
        <f>IFERROR(VLOOKUP($B85,'Kill 1'!$A$1:$E$161,4,0),0)</f>
        <v>0</v>
      </c>
      <c r="F85" s="137">
        <f>IFERROR(VLOOKUP(E85,'Kill 1'!$D$1:$E$161,2,0),0)</f>
        <v>0</v>
      </c>
      <c r="G85" s="136">
        <f>IFERROR(VLOOKUP($B85,'Kill 2'!$A$1:$E$161,4,0),0)</f>
        <v>51</v>
      </c>
      <c r="H85" s="137">
        <f>IFERROR(VLOOKUP(G85,'Kill 2'!$D$1:$E$161,2,0),0)</f>
        <v>88.69208206</v>
      </c>
      <c r="I85" s="136">
        <f>IFERROR(VLOOKUP($B85,'Kill 3'!$A$1:$E$161,4,0),0)</f>
        <v>0</v>
      </c>
      <c r="J85" s="137">
        <f>IFERROR(VLOOKUP(I85,'Kill 3'!$D$1:$E$161,2,0),0)</f>
        <v>0</v>
      </c>
      <c r="K85" s="136">
        <f>IFERROR(VLOOKUP($B85,'Kill 4'!$A$1:$E$161,4,0),0)</f>
        <v>0</v>
      </c>
      <c r="L85" s="137">
        <f>IFERROR(VLOOKUP(K85,'Kill 4'!$D$1:$E$161,2,0),0)</f>
        <v>0</v>
      </c>
      <c r="M85" s="136">
        <f>IFERROR(VLOOKUP($B85,'Kill 5'!$A$1:$E$161,4,0),0)</f>
        <v>2</v>
      </c>
      <c r="N85" s="137">
        <f>IFERROR(VLOOKUP(M85,'Kill 5'!$D$1:$E$161,2,0),0)</f>
        <v>654.4135698</v>
      </c>
      <c r="O85" s="136">
        <f>IFERROR(VLOOKUP($B85,'Kill 6'!$A$1:$E$161,4,0),0)</f>
        <v>0</v>
      </c>
      <c r="P85" s="137">
        <f>IFERROR(VLOOKUP(O85,'Kill 6'!$D$1:$E$161,2,0),0)</f>
        <v>0</v>
      </c>
      <c r="Q85" s="136">
        <f>IFERROR(VLOOKUP($B85,'Kill 7'!$A$1:$E$161,4,0),0)</f>
        <v>0</v>
      </c>
      <c r="R85" s="137">
        <f>IFERROR(VLOOKUP(Q85,'Kill 7'!$D$1:$E$161,2,0),0)</f>
        <v>0</v>
      </c>
      <c r="S85" s="136">
        <f>IFERROR(VLOOKUP($B85,'Kill 8'!$A$1:$E$161,4,0),0)</f>
        <v>0</v>
      </c>
      <c r="T85" s="137">
        <f>IFERROR(VLOOKUP(S85,'Kill 8'!$D$1:$E$161,2,0),0)</f>
        <v>0</v>
      </c>
      <c r="U85" s="136">
        <f>IFERROR(VLOOKUP($B85,'Kill 9'!$A$1:$E$161,4,0),0)</f>
        <v>0</v>
      </c>
      <c r="V85" s="137">
        <f>IFERROR(VLOOKUP(U85,'Kill 9'!$D$1:$E$161,2,0),0)</f>
        <v>0</v>
      </c>
      <c r="W85" s="136">
        <f>IFERROR(VLOOKUP($B85,'Kill 10'!$A$1:$E$161,4,0),0)</f>
        <v>0</v>
      </c>
      <c r="X85" s="137">
        <f>IFERROR(VLOOKUP(W85,'Kill 10'!$D$1:$E$161,2,0),0)</f>
        <v>0</v>
      </c>
      <c r="Y85" s="136">
        <f>IFERROR(VLOOKUP($B85,'Kill 11'!$A$1:$E$161,4,0),0)</f>
        <v>0</v>
      </c>
      <c r="Z85" s="137">
        <f>IFERROR(VLOOKUP(Y85,'Kill 11'!$D$1:$E$161,2,0),0)</f>
        <v>0</v>
      </c>
      <c r="AA85" s="136">
        <f>IFERROR(VLOOKUP($B85,'Kill 12'!$A$1:$E$161,4,0),0)</f>
        <v>0</v>
      </c>
      <c r="AB85" s="58">
        <f>IFERROR(VLOOKUP(AA85,'Kill 12'!$D$1:$E$161,2,0),0)</f>
        <v>0</v>
      </c>
      <c r="AC85" s="136">
        <f>IFERROR(VLOOKUP($B85,'Kill 13'!$A$1:$E$161,4,0),0)</f>
        <v>0</v>
      </c>
      <c r="AD85" s="58">
        <f>IFERROR(VLOOKUP(AC85,'Kill 13'!$D$1:$E$161,2,0),0)</f>
        <v>0</v>
      </c>
      <c r="AE85" s="139" t="str">
        <f>IFERROR(__xludf.DUMMYFUNCTION("""COMPUTED_VALUE"""),"Rod_John_VI")</f>
        <v>Rod_John_VI</v>
      </c>
      <c r="AF85" s="51">
        <f t="shared" si="2"/>
        <v>1592.285718</v>
      </c>
      <c r="AG85" s="137">
        <f>IFERROR(VLOOKUP($AE85,'Kill 1'!A$1:$E$161,5,0),0)</f>
        <v>0</v>
      </c>
      <c r="AH85" s="137">
        <f>IFERROR(VLOOKUP($AE85,'Kill 2'!$A$1:$E$161,5,0),0)</f>
        <v>225.8190812</v>
      </c>
      <c r="AI85" s="137">
        <f>IFERROR(VLOOKUP($AE85,'Kill 3'!$A$1:$E$161,5,0),0)</f>
        <v>0</v>
      </c>
      <c r="AJ85" s="137">
        <f>IFERROR(VLOOKUP($AE85,'Kill 4'!$A$1:$E$161,5,0),0)</f>
        <v>0</v>
      </c>
      <c r="AK85" s="137">
        <f>IFERROR(VLOOKUP($AE85,'Kill 5'!$A$1:$E$161,5,0),0)</f>
        <v>396.9227088</v>
      </c>
      <c r="AL85" s="137">
        <f>IFERROR(VLOOKUP($AE85,'Kill 6'!$A$1:$E$161,5,0),0)</f>
        <v>110.7944821</v>
      </c>
      <c r="AM85" s="137">
        <f>IFERROR(VLOOKUP($AE85,'Kill 7'!$A$1:$E$161,5,0),0)</f>
        <v>487.5</v>
      </c>
      <c r="AN85" s="137">
        <f>IFERROR(VLOOKUP($AE85,'Kill 8'!$A$1:$E$161,5,0),0)</f>
        <v>101.347503</v>
      </c>
      <c r="AO85" s="137">
        <f>IFERROR(VLOOKUP($AE85,'Kill 9'!$A$1:$E$161,5,0),0)</f>
        <v>0</v>
      </c>
      <c r="AP85" s="137">
        <f>IFERROR(VLOOKUP($AE85,'Kill 10'!$A$1:$E$161,5,0),0)</f>
        <v>0</v>
      </c>
      <c r="AQ85" s="137">
        <f>IFERROR(VLOOKUP($AE85,'Kill 11'!$A$1:$E$161,5,0),0)</f>
        <v>0</v>
      </c>
      <c r="AR85" s="58">
        <f>IFERROR(VLOOKUP($AE85,'Kill 12'!$A$1:$E$161,5,0),0)</f>
        <v>269.9019427</v>
      </c>
      <c r="AS85" s="58">
        <f>IFERROR(VLOOKUP($AE85,'Kill 13'!$A$1:$E$161,5,0),0)</f>
        <v>0</v>
      </c>
    </row>
    <row r="86" ht="15.75" customHeight="1">
      <c r="A86" s="41">
        <f t="shared" si="1"/>
        <v>85</v>
      </c>
      <c r="B86" s="92" t="s">
        <v>161</v>
      </c>
      <c r="C86" s="51">
        <v>687.0944578368548</v>
      </c>
      <c r="D86" s="135"/>
      <c r="E86" s="136">
        <f>IFERROR(VLOOKUP($B86,'Kill 1'!$A$1:$E$161,4,0),0)</f>
        <v>0</v>
      </c>
      <c r="F86" s="137">
        <f>IFERROR(VLOOKUP(E86,'Kill 1'!$D$1:$E$161,2,0),0)</f>
        <v>0</v>
      </c>
      <c r="G86" s="136">
        <f>IFERROR(VLOOKUP($B86,'Kill 2'!$A$1:$E$161,4,0),0)</f>
        <v>0</v>
      </c>
      <c r="H86" s="137">
        <f>IFERROR(VLOOKUP(G86,'Kill 2'!$D$1:$E$161,2,0),0)</f>
        <v>0</v>
      </c>
      <c r="I86" s="136">
        <f>IFERROR(VLOOKUP($B86,'Kill 3'!$A$1:$E$161,4,0),0)</f>
        <v>0</v>
      </c>
      <c r="J86" s="137">
        <f>IFERROR(VLOOKUP(I86,'Kill 3'!$D$1:$E$161,2,0),0)</f>
        <v>0</v>
      </c>
      <c r="K86" s="136">
        <f>IFERROR(VLOOKUP($B86,'Kill 4'!$A$1:$E$161,4,0),0)</f>
        <v>35</v>
      </c>
      <c r="L86" s="137">
        <f>IFERROR(VLOOKUP(K86,'Kill 4'!$D$1:$E$161,2,0),0)</f>
        <v>133.847097</v>
      </c>
      <c r="M86" s="136">
        <f>IFERROR(VLOOKUP($B86,'Kill 5'!$A$1:$E$161,4,0),0)</f>
        <v>51</v>
      </c>
      <c r="N86" s="137">
        <f>IFERROR(VLOOKUP(M86,'Kill 5'!$D$1:$E$161,2,0),0)</f>
        <v>125.291187</v>
      </c>
      <c r="O86" s="136">
        <f>IFERROR(VLOOKUP($B86,'Kill 6'!$A$1:$E$161,4,0),0)</f>
        <v>0</v>
      </c>
      <c r="P86" s="137">
        <f>IFERROR(VLOOKUP(O86,'Kill 6'!$D$1:$E$161,2,0),0)</f>
        <v>0</v>
      </c>
      <c r="Q86" s="136">
        <f>IFERROR(VLOOKUP($B86,'Kill 7'!$A$1:$E$161,4,0),0)</f>
        <v>10</v>
      </c>
      <c r="R86" s="137">
        <f>IFERROR(VLOOKUP(Q86,'Kill 7'!$D$1:$E$161,2,0),0)</f>
        <v>348.9250322</v>
      </c>
      <c r="S86" s="136">
        <f>IFERROR(VLOOKUP($B86,'Kill 8'!$A$1:$E$161,4,0),0)</f>
        <v>0</v>
      </c>
      <c r="T86" s="137">
        <f>IFERROR(VLOOKUP(S86,'Kill 8'!$D$1:$E$161,2,0),0)</f>
        <v>0</v>
      </c>
      <c r="U86" s="136">
        <f>IFERROR(VLOOKUP($B86,'Kill 9'!$A$1:$E$161,4,0),0)</f>
        <v>36</v>
      </c>
      <c r="V86" s="137">
        <f>IFERROR(VLOOKUP(U86,'Kill 9'!$D$1:$E$161,2,0),0)</f>
        <v>79.03114158</v>
      </c>
      <c r="W86" s="136">
        <f>IFERROR(VLOOKUP($B86,'Kill 10'!$A$1:$E$161,4,0),0)</f>
        <v>0</v>
      </c>
      <c r="X86" s="137">
        <f>IFERROR(VLOOKUP(W86,'Kill 10'!$D$1:$E$161,2,0),0)</f>
        <v>0</v>
      </c>
      <c r="Y86" s="136">
        <f>IFERROR(VLOOKUP($B86,'Kill 11'!$A$1:$E$161,4,0),0)</f>
        <v>0</v>
      </c>
      <c r="Z86" s="137">
        <f>IFERROR(VLOOKUP(Y86,'Kill 11'!$D$1:$E$161,2,0),0)</f>
        <v>0</v>
      </c>
      <c r="AA86" s="136">
        <f>IFERROR(VLOOKUP($B86,'Kill 12'!$A$1:$E$161,4,0),0)</f>
        <v>0</v>
      </c>
      <c r="AB86" s="58">
        <f>IFERROR(VLOOKUP(AA86,'Kill 12'!$D$1:$E$161,2,0),0)</f>
        <v>0</v>
      </c>
      <c r="AC86" s="136">
        <f>IFERROR(VLOOKUP($B86,'Kill 13'!$A$1:$E$161,4,0),0)</f>
        <v>0</v>
      </c>
      <c r="AD86" s="58">
        <f>IFERROR(VLOOKUP(AC86,'Kill 13'!$D$1:$E$161,2,0),0)</f>
        <v>0</v>
      </c>
      <c r="AE86" s="138" t="str">
        <f>IFERROR(__xludf.DUMMYFUNCTION("""COMPUTED_VALUE"""),"Dr Linebourg")</f>
        <v>Dr Linebourg</v>
      </c>
      <c r="AF86" s="51">
        <f t="shared" si="2"/>
        <v>664.1958304</v>
      </c>
      <c r="AG86" s="137">
        <f>IFERROR(VLOOKUP($AE86,'Kill 1'!A$1:$E$161,5,0),0)</f>
        <v>0</v>
      </c>
      <c r="AH86" s="137">
        <f>IFERROR(VLOOKUP($AE86,'Kill 2'!$A$1:$E$161,5,0),0)</f>
        <v>206.0714761</v>
      </c>
      <c r="AI86" s="137">
        <f>IFERROR(VLOOKUP($AE86,'Kill 3'!$A$1:$E$161,5,0),0)</f>
        <v>404.4091721</v>
      </c>
      <c r="AJ86" s="137">
        <f>IFERROR(VLOOKUP($AE86,'Kill 4'!$A$1:$E$161,5,0),0)</f>
        <v>0</v>
      </c>
      <c r="AK86" s="137">
        <f>IFERROR(VLOOKUP($AE86,'Kill 5'!$A$1:$E$161,5,0),0)</f>
        <v>0</v>
      </c>
      <c r="AL86" s="137">
        <f>IFERROR(VLOOKUP($AE86,'Kill 6'!$A$1:$E$161,5,0),0)</f>
        <v>0</v>
      </c>
      <c r="AM86" s="137">
        <f>IFERROR(VLOOKUP($AE86,'Kill 7'!$A$1:$E$161,5,0),0)</f>
        <v>0</v>
      </c>
      <c r="AN86" s="137">
        <f>IFERROR(VLOOKUP($AE86,'Kill 8'!$A$1:$E$161,5,0),0)</f>
        <v>0</v>
      </c>
      <c r="AO86" s="137">
        <f>IFERROR(VLOOKUP($AE86,'Kill 9'!$A$1:$E$161,5,0),0)</f>
        <v>0</v>
      </c>
      <c r="AP86" s="137">
        <f>IFERROR(VLOOKUP($AE86,'Kill 10'!$A$1:$E$161,5,0),0)</f>
        <v>0</v>
      </c>
      <c r="AQ86" s="137">
        <f>IFERROR(VLOOKUP($AE86,'Kill 11'!$A$1:$E$161,5,0),0)</f>
        <v>53.71518213</v>
      </c>
      <c r="AR86" s="58">
        <f>IFERROR(VLOOKUP($AE86,'Kill 12'!$A$1:$E$161,5,0),0)</f>
        <v>0</v>
      </c>
      <c r="AS86" s="58">
        <f>IFERROR(VLOOKUP($AE86,'Kill 13'!$A$1:$E$161,5,0),0)</f>
        <v>0</v>
      </c>
    </row>
    <row r="87" ht="15.75" customHeight="1">
      <c r="A87" s="41">
        <f t="shared" si="1"/>
        <v>86</v>
      </c>
      <c r="B87" s="149" t="s">
        <v>91</v>
      </c>
      <c r="C87" s="51">
        <v>668.2032808296931</v>
      </c>
      <c r="D87" s="51"/>
      <c r="E87" s="136">
        <f>IFERROR(VLOOKUP($B87,'Kill 1'!$A$1:$E$161,4,0),0)</f>
        <v>45</v>
      </c>
      <c r="F87" s="137">
        <f>IFERROR(VLOOKUP(E87,'Kill 1'!$D$1:$E$161,2,0),0)</f>
        <v>103.7018963</v>
      </c>
      <c r="G87" s="136">
        <f>IFERROR(VLOOKUP($B87,'Kill 2'!$A$1:$E$161,4,0),0)</f>
        <v>53</v>
      </c>
      <c r="H87" s="137">
        <f>IFERROR(VLOOKUP(G87,'Kill 2'!$D$1:$E$161,2,0),0)</f>
        <v>80.20471234</v>
      </c>
      <c r="I87" s="136">
        <f>IFERROR(VLOOKUP($B87,'Kill 3'!$A$1:$E$161,4,0),0)</f>
        <v>64</v>
      </c>
      <c r="J87" s="137">
        <f>IFERROR(VLOOKUP(I87,'Kill 3'!$D$1:$E$161,2,0),0)</f>
        <v>36.43380794</v>
      </c>
      <c r="K87" s="136">
        <f>IFERROR(VLOOKUP($B87,'Kill 4'!$A$1:$E$161,4,0),0)</f>
        <v>13</v>
      </c>
      <c r="L87" s="137">
        <f>IFERROR(VLOOKUP(K87,'Kill 4'!$D$1:$E$161,2,0),0)</f>
        <v>306.1625752</v>
      </c>
      <c r="M87" s="136">
        <f>IFERROR(VLOOKUP($B87,'Kill 5'!$A$1:$E$161,4,0),0)</f>
        <v>47</v>
      </c>
      <c r="N87" s="137">
        <f>IFERROR(VLOOKUP(M87,'Kill 5'!$D$1:$E$161,2,0),0)</f>
        <v>141.700289</v>
      </c>
      <c r="O87" s="136">
        <f>IFERROR(VLOOKUP($B87,'Kill 6'!$A$1:$E$161,4,0),0)</f>
        <v>0</v>
      </c>
      <c r="P87" s="137">
        <f>IFERROR(VLOOKUP(O87,'Kill 6'!$D$1:$E$161,2,0),0)</f>
        <v>0</v>
      </c>
      <c r="Q87" s="136">
        <f>IFERROR(VLOOKUP($B87,'Kill 7'!$A$1:$E$161,4,0),0)</f>
        <v>0</v>
      </c>
      <c r="R87" s="137">
        <f>IFERROR(VLOOKUP(Q87,'Kill 7'!$D$1:$E$161,2,0),0)</f>
        <v>0</v>
      </c>
      <c r="S87" s="136">
        <f>IFERROR(VLOOKUP($B87,'Kill 8'!$A$1:$E$161,4,0),0)</f>
        <v>0</v>
      </c>
      <c r="T87" s="137">
        <f>IFERROR(VLOOKUP(S87,'Kill 8'!$D$1:$E$161,2,0),0)</f>
        <v>0</v>
      </c>
      <c r="U87" s="136">
        <f>IFERROR(VLOOKUP($B87,'Kill 9'!$A$1:$E$161,4,0),0)</f>
        <v>0</v>
      </c>
      <c r="V87" s="137">
        <f>IFERROR(VLOOKUP(U87,'Kill 9'!$D$1:$E$161,2,0),0)</f>
        <v>0</v>
      </c>
      <c r="W87" s="136">
        <f>IFERROR(VLOOKUP($B87,'Kill 10'!$A$1:$E$161,4,0),0)</f>
        <v>0</v>
      </c>
      <c r="X87" s="137">
        <f>IFERROR(VLOOKUP(W87,'Kill 10'!$D$1:$E$161,2,0),0)</f>
        <v>0</v>
      </c>
      <c r="Y87" s="136">
        <f>IFERROR(VLOOKUP($B87,'Kill 11'!$A$1:$E$161,4,0),0)</f>
        <v>0</v>
      </c>
      <c r="Z87" s="137">
        <f>IFERROR(VLOOKUP(Y87,'Kill 11'!$D$1:$E$161,2,0),0)</f>
        <v>0</v>
      </c>
      <c r="AA87" s="136">
        <f>IFERROR(VLOOKUP($B87,'Kill 12'!$A$1:$E$161,4,0),0)</f>
        <v>0</v>
      </c>
      <c r="AB87" s="58">
        <f>IFERROR(VLOOKUP(AA87,'Kill 12'!$D$1:$E$161,2,0),0)</f>
        <v>0</v>
      </c>
      <c r="AC87" s="136">
        <f>IFERROR(VLOOKUP($B87,'Kill 13'!$A$1:$E$161,4,0),0)</f>
        <v>0</v>
      </c>
      <c r="AD87" s="58">
        <f>IFERROR(VLOOKUP(AC87,'Kill 13'!$D$1:$E$161,2,0),0)</f>
        <v>0</v>
      </c>
      <c r="AE87" s="139" t="str">
        <f>IFERROR(__xludf.DUMMYFUNCTION("""COMPUTED_VALUE"""),"marypops64")</f>
        <v>marypops64</v>
      </c>
      <c r="AF87" s="51">
        <f t="shared" si="2"/>
        <v>1275.760849</v>
      </c>
      <c r="AG87" s="137">
        <f>IFERROR(VLOOKUP($AE87,'Kill 1'!A$1:$E$161,5,0),0)</f>
        <v>0</v>
      </c>
      <c r="AH87" s="137">
        <f>IFERROR(VLOOKUP($AE87,'Kill 2'!$A$1:$E$161,5,0),0)</f>
        <v>193.7411713</v>
      </c>
      <c r="AI87" s="137">
        <f>IFERROR(VLOOKUP($AE87,'Kill 3'!$A$1:$E$161,5,0),0)</f>
        <v>447.7346013</v>
      </c>
      <c r="AJ87" s="137">
        <f>IFERROR(VLOOKUP($AE87,'Kill 4'!$A$1:$E$161,5,0),0)</f>
        <v>21.0659448</v>
      </c>
      <c r="AK87" s="137">
        <f>IFERROR(VLOOKUP($AE87,'Kill 5'!$A$1:$E$161,5,0),0)</f>
        <v>102.0949648</v>
      </c>
      <c r="AL87" s="137">
        <f>IFERROR(VLOOKUP($AE87,'Kill 6'!$A$1:$E$161,5,0),0)</f>
        <v>219.0521189</v>
      </c>
      <c r="AM87" s="137">
        <f>IFERROR(VLOOKUP($AE87,'Kill 7'!$A$1:$E$161,5,0),0)</f>
        <v>0</v>
      </c>
      <c r="AN87" s="137">
        <f>IFERROR(VLOOKUP($AE87,'Kill 8'!$A$1:$E$161,5,0),0)</f>
        <v>95.91243304</v>
      </c>
      <c r="AO87" s="137">
        <f>IFERROR(VLOOKUP($AE87,'Kill 9'!$A$1:$E$161,5,0),0)</f>
        <v>196.159615</v>
      </c>
      <c r="AP87" s="137">
        <f>IFERROR(VLOOKUP($AE87,'Kill 10'!$A$1:$E$161,5,0),0)</f>
        <v>0</v>
      </c>
      <c r="AQ87" s="137">
        <f>IFERROR(VLOOKUP($AE87,'Kill 11'!$A$1:$E$161,5,0),0)</f>
        <v>0</v>
      </c>
      <c r="AR87" s="58">
        <f>IFERROR(VLOOKUP($AE87,'Kill 12'!$A$1:$E$161,5,0),0)</f>
        <v>0</v>
      </c>
      <c r="AS87" s="58">
        <f>IFERROR(VLOOKUP($AE87,'Kill 13'!$A$1:$E$161,5,0),0)</f>
        <v>0</v>
      </c>
    </row>
    <row r="88" ht="15.75" customHeight="1">
      <c r="A88" s="41">
        <f t="shared" si="1"/>
        <v>87</v>
      </c>
      <c r="B88" s="98" t="s">
        <v>119</v>
      </c>
      <c r="C88" s="51">
        <v>664.195830378051</v>
      </c>
      <c r="D88" s="135"/>
      <c r="E88" s="136">
        <f>IFERROR(VLOOKUP($B88,'Kill 1'!$A$1:$E$161,4,0),0)</f>
        <v>0</v>
      </c>
      <c r="F88" s="137">
        <f>IFERROR(VLOOKUP(E88,'Kill 1'!$D$1:$E$161,2,0),0)</f>
        <v>0</v>
      </c>
      <c r="G88" s="136">
        <f>IFERROR(VLOOKUP($B88,'Kill 2'!$A$1:$E$161,4,0),0)</f>
        <v>28</v>
      </c>
      <c r="H88" s="137">
        <f>IFERROR(VLOOKUP(G88,'Kill 2'!$D$1:$E$161,2,0),0)</f>
        <v>206.0714761</v>
      </c>
      <c r="I88" s="136">
        <f>IFERROR(VLOOKUP($B88,'Kill 3'!$A$1:$E$161,4,0),0)</f>
        <v>8</v>
      </c>
      <c r="J88" s="137">
        <f>IFERROR(VLOOKUP(I88,'Kill 3'!$D$1:$E$161,2,0),0)</f>
        <v>404.4091721</v>
      </c>
      <c r="K88" s="136">
        <f>IFERROR(VLOOKUP($B88,'Kill 4'!$A$1:$E$161,4,0),0)</f>
        <v>0</v>
      </c>
      <c r="L88" s="137">
        <f>IFERROR(VLOOKUP(K88,'Kill 4'!$D$1:$E$161,2,0),0)</f>
        <v>0</v>
      </c>
      <c r="M88" s="136">
        <f>IFERROR(VLOOKUP($B88,'Kill 5'!$A$1:$E$161,4,0),0)</f>
        <v>0</v>
      </c>
      <c r="N88" s="137">
        <f>IFERROR(VLOOKUP(M88,'Kill 5'!$D$1:$E$161,2,0),0)</f>
        <v>0</v>
      </c>
      <c r="O88" s="136">
        <f>IFERROR(VLOOKUP($B88,'Kill 6'!$A$1:$E$161,4,0),0)</f>
        <v>0</v>
      </c>
      <c r="P88" s="137">
        <f>IFERROR(VLOOKUP(O88,'Kill 6'!$D$1:$E$161,2,0),0)</f>
        <v>0</v>
      </c>
      <c r="Q88" s="136">
        <f>IFERROR(VLOOKUP($B88,'Kill 7'!$A$1:$E$161,4,0),0)</f>
        <v>0</v>
      </c>
      <c r="R88" s="137">
        <f>IFERROR(VLOOKUP(Q88,'Kill 7'!$D$1:$E$161,2,0),0)</f>
        <v>0</v>
      </c>
      <c r="S88" s="136">
        <f>IFERROR(VLOOKUP($B88,'Kill 8'!$A$1:$E$161,4,0),0)</f>
        <v>0</v>
      </c>
      <c r="T88" s="137">
        <f>IFERROR(VLOOKUP(S88,'Kill 8'!$D$1:$E$161,2,0),0)</f>
        <v>0</v>
      </c>
      <c r="U88" s="136">
        <f>IFERROR(VLOOKUP($B88,'Kill 9'!$A$1:$E$161,4,0),0)</f>
        <v>0</v>
      </c>
      <c r="V88" s="137">
        <f>IFERROR(VLOOKUP(U88,'Kill 9'!$D$1:$E$161,2,0),0)</f>
        <v>0</v>
      </c>
      <c r="W88" s="136">
        <f>IFERROR(VLOOKUP($B88,'Kill 10'!$A$1:$E$161,4,0),0)</f>
        <v>0</v>
      </c>
      <c r="X88" s="137">
        <f>IFERROR(VLOOKUP(W88,'Kill 10'!$D$1:$E$161,2,0),0)</f>
        <v>0</v>
      </c>
      <c r="Y88" s="136">
        <f>IFERROR(VLOOKUP($B88,'Kill 11'!$A$1:$E$161,4,0),0)</f>
        <v>37</v>
      </c>
      <c r="Z88" s="137">
        <f>IFERROR(VLOOKUP(Y88,'Kill 11'!$D$1:$E$161,2,0),0)</f>
        <v>53.71518213</v>
      </c>
      <c r="AA88" s="136">
        <f>IFERROR(VLOOKUP($B88,'Kill 12'!$A$1:$E$161,4,0),0)</f>
        <v>0</v>
      </c>
      <c r="AB88" s="58">
        <f>IFERROR(VLOOKUP(AA88,'Kill 12'!$D$1:$E$161,2,0),0)</f>
        <v>0</v>
      </c>
      <c r="AC88" s="136">
        <f>IFERROR(VLOOKUP($B88,'Kill 13'!$A$1:$E$161,4,0),0)</f>
        <v>0</v>
      </c>
      <c r="AD88" s="58">
        <f>IFERROR(VLOOKUP(AC88,'Kill 13'!$D$1:$E$161,2,0),0)</f>
        <v>0</v>
      </c>
      <c r="AE88" s="141" t="str">
        <f>IFERROR(__xludf.DUMMYFUNCTION("""COMPUTED_VALUE"""),"Chuckandier")</f>
        <v>Chuckandier</v>
      </c>
      <c r="AF88" s="51">
        <f t="shared" si="2"/>
        <v>1267.710906</v>
      </c>
      <c r="AG88" s="137">
        <f>IFERROR(VLOOKUP($AE88,'Kill 1'!A$1:$E$161,5,0),0)</f>
        <v>0</v>
      </c>
      <c r="AH88" s="137">
        <f>IFERROR(VLOOKUP($AE88,'Kill 2'!$A$1:$E$161,5,0),0)</f>
        <v>165.2331393</v>
      </c>
      <c r="AI88" s="137">
        <f>IFERROR(VLOOKUP($AE88,'Kill 3'!$A$1:$E$161,5,0),0)</f>
        <v>289.2758534</v>
      </c>
      <c r="AJ88" s="137">
        <f>IFERROR(VLOOKUP($AE88,'Kill 4'!$A$1:$E$161,5,0),0)</f>
        <v>0</v>
      </c>
      <c r="AK88" s="137">
        <f>IFERROR(VLOOKUP($AE88,'Kill 5'!$A$1:$E$161,5,0),0)</f>
        <v>30.45002778</v>
      </c>
      <c r="AL88" s="137">
        <f>IFERROR(VLOOKUP($AE88,'Kill 6'!$A$1:$E$161,5,0),0)</f>
        <v>55.77348913</v>
      </c>
      <c r="AM88" s="137">
        <f>IFERROR(VLOOKUP($AE88,'Kill 7'!$A$1:$E$161,5,0),0)</f>
        <v>286.0958992</v>
      </c>
      <c r="AN88" s="137">
        <f>IFERROR(VLOOKUP($AE88,'Kill 8'!$A$1:$E$161,5,0),0)</f>
        <v>255.3972022</v>
      </c>
      <c r="AO88" s="137">
        <f>IFERROR(VLOOKUP($AE88,'Kill 9'!$A$1:$E$161,5,0),0)</f>
        <v>0</v>
      </c>
      <c r="AP88" s="137">
        <f>IFERROR(VLOOKUP($AE88,'Kill 10'!$A$1:$E$161,5,0),0)</f>
        <v>185.485295</v>
      </c>
      <c r="AQ88" s="137">
        <f>IFERROR(VLOOKUP($AE88,'Kill 11'!$A$1:$E$161,5,0),0)</f>
        <v>0</v>
      </c>
      <c r="AR88" s="58">
        <f>IFERROR(VLOOKUP($AE88,'Kill 12'!$A$1:$E$161,5,0),0)</f>
        <v>0</v>
      </c>
      <c r="AS88" s="58">
        <f>IFERROR(VLOOKUP($AE88,'Kill 13'!$A$1:$E$161,5,0),0)</f>
        <v>0</v>
      </c>
    </row>
    <row r="89" ht="15.75" customHeight="1">
      <c r="A89" s="41">
        <f t="shared" si="1"/>
        <v>88</v>
      </c>
      <c r="B89" s="95" t="s">
        <v>129</v>
      </c>
      <c r="C89" s="51">
        <v>660.9149786332771</v>
      </c>
      <c r="D89" s="135"/>
      <c r="E89" s="136">
        <f>IFERROR(VLOOKUP($B89,'Kill 1'!$A$1:$E$161,4,0),0)</f>
        <v>0</v>
      </c>
      <c r="F89" s="137">
        <f>IFERROR(VLOOKUP(E89,'Kill 1'!$D$1:$E$161,2,0),0)</f>
        <v>0</v>
      </c>
      <c r="G89" s="136">
        <f>IFERROR(VLOOKUP($B89,'Kill 2'!$A$1:$E$161,4,0),0)</f>
        <v>36</v>
      </c>
      <c r="H89" s="137">
        <f>IFERROR(VLOOKUP(G89,'Kill 2'!$D$1:$E$161,2,0),0)</f>
        <v>159.8665231</v>
      </c>
      <c r="I89" s="136">
        <f>IFERROR(VLOOKUP($B89,'Kill 3'!$A$1:$E$161,4,0),0)</f>
        <v>0</v>
      </c>
      <c r="J89" s="137">
        <f>IFERROR(VLOOKUP(I89,'Kill 3'!$D$1:$E$161,2,0),0)</f>
        <v>0</v>
      </c>
      <c r="K89" s="136">
        <f>IFERROR(VLOOKUP($B89,'Kill 4'!$A$1:$E$161,4,0),0)</f>
        <v>0</v>
      </c>
      <c r="L89" s="137">
        <f>IFERROR(VLOOKUP(K89,'Kill 4'!$D$1:$E$161,2,0),0)</f>
        <v>0</v>
      </c>
      <c r="M89" s="136">
        <f>IFERROR(VLOOKUP($B89,'Kill 5'!$A$1:$E$161,4,0),0)</f>
        <v>36</v>
      </c>
      <c r="N89" s="137">
        <f>IFERROR(VLOOKUP(M89,'Kill 5'!$D$1:$E$161,2,0),0)</f>
        <v>192.1051742</v>
      </c>
      <c r="O89" s="136">
        <f>IFERROR(VLOOKUP($B89,'Kill 6'!$A$1:$E$161,4,0),0)</f>
        <v>15</v>
      </c>
      <c r="P89" s="137">
        <f>IFERROR(VLOOKUP(O89,'Kill 6'!$D$1:$E$161,2,0),0)</f>
        <v>308.9432814</v>
      </c>
      <c r="Q89" s="136">
        <f>IFERROR(VLOOKUP($B89,'Kill 7'!$A$1:$E$161,4,0),0)</f>
        <v>0</v>
      </c>
      <c r="R89" s="137">
        <f>IFERROR(VLOOKUP(Q89,'Kill 7'!$D$1:$E$161,2,0),0)</f>
        <v>0</v>
      </c>
      <c r="S89" s="136">
        <f>IFERROR(VLOOKUP($B89,'Kill 8'!$A$1:$E$161,4,0),0)</f>
        <v>0</v>
      </c>
      <c r="T89" s="137">
        <f>IFERROR(VLOOKUP(S89,'Kill 8'!$D$1:$E$161,2,0),0)</f>
        <v>0</v>
      </c>
      <c r="U89" s="136">
        <f>IFERROR(VLOOKUP($B89,'Kill 9'!$A$1:$E$161,4,0),0)</f>
        <v>0</v>
      </c>
      <c r="V89" s="137">
        <f>IFERROR(VLOOKUP(U89,'Kill 9'!$D$1:$E$161,2,0),0)</f>
        <v>0</v>
      </c>
      <c r="W89" s="136">
        <f>IFERROR(VLOOKUP($B89,'Kill 10'!$A$1:$E$161,4,0),0)</f>
        <v>0</v>
      </c>
      <c r="X89" s="137">
        <f>IFERROR(VLOOKUP(W89,'Kill 10'!$D$1:$E$161,2,0),0)</f>
        <v>0</v>
      </c>
      <c r="Y89" s="136">
        <f>IFERROR(VLOOKUP($B89,'Kill 11'!$A$1:$E$161,4,0),0)</f>
        <v>0</v>
      </c>
      <c r="Z89" s="137">
        <f>IFERROR(VLOOKUP(Y89,'Kill 11'!$D$1:$E$161,2,0),0)</f>
        <v>0</v>
      </c>
      <c r="AA89" s="136">
        <f>IFERROR(VLOOKUP($B89,'Kill 12'!$A$1:$E$161,4,0),0)</f>
        <v>0</v>
      </c>
      <c r="AB89" s="58">
        <f>IFERROR(VLOOKUP(AA89,'Kill 12'!$D$1:$E$161,2,0),0)</f>
        <v>0</v>
      </c>
      <c r="AC89" s="136">
        <f>IFERROR(VLOOKUP($B89,'Kill 13'!$A$1:$E$161,4,0),0)</f>
        <v>0</v>
      </c>
      <c r="AD89" s="58">
        <f>IFERROR(VLOOKUP(AC89,'Kill 13'!$D$1:$E$161,2,0),0)</f>
        <v>0</v>
      </c>
      <c r="AE89" s="139" t="str">
        <f>IFERROR(__xludf.DUMMYFUNCTION("""COMPUTED_VALUE"""),"Le_Pictavien")</f>
        <v>Le_Pictavien</v>
      </c>
      <c r="AF89" s="51">
        <f t="shared" si="2"/>
        <v>660.9149786</v>
      </c>
      <c r="AG89" s="137">
        <f>IFERROR(VLOOKUP($AE89,'Kill 1'!A$1:$E$161,5,0),0)</f>
        <v>0</v>
      </c>
      <c r="AH89" s="137">
        <f>IFERROR(VLOOKUP($AE89,'Kill 2'!$A$1:$E$161,5,0),0)</f>
        <v>159.8665231</v>
      </c>
      <c r="AI89" s="137">
        <f>IFERROR(VLOOKUP($AE89,'Kill 3'!$A$1:$E$161,5,0),0)</f>
        <v>0</v>
      </c>
      <c r="AJ89" s="137">
        <f>IFERROR(VLOOKUP($AE89,'Kill 4'!$A$1:$E$161,5,0),0)</f>
        <v>0</v>
      </c>
      <c r="AK89" s="137">
        <f>IFERROR(VLOOKUP($AE89,'Kill 5'!$A$1:$E$161,5,0),0)</f>
        <v>192.1051742</v>
      </c>
      <c r="AL89" s="137">
        <f>IFERROR(VLOOKUP($AE89,'Kill 6'!$A$1:$E$161,5,0),0)</f>
        <v>308.9432814</v>
      </c>
      <c r="AM89" s="137">
        <f>IFERROR(VLOOKUP($AE89,'Kill 7'!$A$1:$E$161,5,0),0)</f>
        <v>0</v>
      </c>
      <c r="AN89" s="137">
        <f>IFERROR(VLOOKUP($AE89,'Kill 8'!$A$1:$E$161,5,0),0)</f>
        <v>0</v>
      </c>
      <c r="AO89" s="137">
        <f>IFERROR(VLOOKUP($AE89,'Kill 9'!$A$1:$E$161,5,0),0)</f>
        <v>0</v>
      </c>
      <c r="AP89" s="137">
        <f>IFERROR(VLOOKUP($AE89,'Kill 10'!$A$1:$E$161,5,0),0)</f>
        <v>0</v>
      </c>
      <c r="AQ89" s="137">
        <f>IFERROR(VLOOKUP($AE89,'Kill 11'!$A$1:$E$161,5,0),0)</f>
        <v>0</v>
      </c>
      <c r="AR89" s="58">
        <f>IFERROR(VLOOKUP($AE89,'Kill 12'!$A$1:$E$161,5,0),0)</f>
        <v>0</v>
      </c>
      <c r="AS89" s="58">
        <f>IFERROR(VLOOKUP($AE89,'Kill 13'!$A$1:$E$161,5,0),0)</f>
        <v>0</v>
      </c>
    </row>
    <row r="90" ht="15.75" customHeight="1">
      <c r="A90" s="41">
        <f t="shared" si="1"/>
        <v>89</v>
      </c>
      <c r="B90" s="99" t="s">
        <v>162</v>
      </c>
      <c r="C90" s="51">
        <v>623.9137483318492</v>
      </c>
      <c r="D90" s="135"/>
      <c r="E90" s="136">
        <f>IFERROR(VLOOKUP($B90,'Kill 1'!$A$1:$E$161,4,0),0)</f>
        <v>0</v>
      </c>
      <c r="F90" s="137">
        <f>IFERROR(VLOOKUP(E90,'Kill 1'!$D$1:$E$161,2,0),0)</f>
        <v>0</v>
      </c>
      <c r="G90" s="136">
        <f>IFERROR(VLOOKUP($B90,'Kill 2'!$A$1:$E$161,4,0),0)</f>
        <v>2</v>
      </c>
      <c r="H90" s="137">
        <f>IFERROR(VLOOKUP(G90,'Kill 2'!$D$1:$E$161,2,0),0)</f>
        <v>623.9137483</v>
      </c>
      <c r="I90" s="136">
        <f>IFERROR(VLOOKUP($B90,'Kill 3'!$A$1:$E$161,4,0),0)</f>
        <v>0</v>
      </c>
      <c r="J90" s="137">
        <f>IFERROR(VLOOKUP(I90,'Kill 3'!$D$1:$E$161,2,0),0)</f>
        <v>0</v>
      </c>
      <c r="K90" s="136">
        <f>IFERROR(VLOOKUP($B90,'Kill 4'!$A$1:$E$161,4,0),0)</f>
        <v>0</v>
      </c>
      <c r="L90" s="137">
        <f>IFERROR(VLOOKUP(K90,'Kill 4'!$D$1:$E$161,2,0),0)</f>
        <v>0</v>
      </c>
      <c r="M90" s="136">
        <f>IFERROR(VLOOKUP($B90,'Kill 5'!$A$1:$E$161,4,0),0)</f>
        <v>0</v>
      </c>
      <c r="N90" s="137">
        <f>IFERROR(VLOOKUP(M90,'Kill 5'!$D$1:$E$161,2,0),0)</f>
        <v>0</v>
      </c>
      <c r="O90" s="136">
        <f>IFERROR(VLOOKUP($B90,'Kill 6'!$A$1:$E$161,4,0),0)</f>
        <v>0</v>
      </c>
      <c r="P90" s="137">
        <f>IFERROR(VLOOKUP(O90,'Kill 6'!$D$1:$E$161,2,0),0)</f>
        <v>0</v>
      </c>
      <c r="Q90" s="136">
        <f>IFERROR(VLOOKUP($B90,'Kill 7'!$A$1:$E$161,4,0),0)</f>
        <v>0</v>
      </c>
      <c r="R90" s="137">
        <f>IFERROR(VLOOKUP(Q90,'Kill 7'!$D$1:$E$161,2,0),0)</f>
        <v>0</v>
      </c>
      <c r="S90" s="136">
        <f>IFERROR(VLOOKUP($B90,'Kill 8'!$A$1:$E$161,4,0),0)</f>
        <v>0</v>
      </c>
      <c r="T90" s="137">
        <f>IFERROR(VLOOKUP(S90,'Kill 8'!$D$1:$E$161,2,0),0)</f>
        <v>0</v>
      </c>
      <c r="U90" s="136">
        <f>IFERROR(VLOOKUP($B90,'Kill 9'!$A$1:$E$161,4,0),0)</f>
        <v>0</v>
      </c>
      <c r="V90" s="137">
        <f>IFERROR(VLOOKUP(U90,'Kill 9'!$D$1:$E$161,2,0),0)</f>
        <v>0</v>
      </c>
      <c r="W90" s="136">
        <f>IFERROR(VLOOKUP($B90,'Kill 10'!$A$1:$E$161,4,0),0)</f>
        <v>0</v>
      </c>
      <c r="X90" s="137">
        <f>IFERROR(VLOOKUP(W90,'Kill 10'!$D$1:$E$161,2,0),0)</f>
        <v>0</v>
      </c>
      <c r="Y90" s="136">
        <f>IFERROR(VLOOKUP($B90,'Kill 11'!$A$1:$E$161,4,0),0)</f>
        <v>0</v>
      </c>
      <c r="Z90" s="137">
        <f>IFERROR(VLOOKUP(Y90,'Kill 11'!$D$1:$E$161,2,0),0)</f>
        <v>0</v>
      </c>
      <c r="AA90" s="136">
        <f>IFERROR(VLOOKUP($B90,'Kill 12'!$A$1:$E$161,4,0),0)</f>
        <v>0</v>
      </c>
      <c r="AB90" s="58">
        <f>IFERROR(VLOOKUP(AA90,'Kill 12'!$D$1:$E$161,2,0),0)</f>
        <v>0</v>
      </c>
      <c r="AC90" s="136">
        <f>IFERROR(VLOOKUP($B90,'Kill 13'!$A$1:$E$161,4,0),0)</f>
        <v>0</v>
      </c>
      <c r="AD90" s="58">
        <f>IFERROR(VLOOKUP(AC90,'Kill 13'!$D$1:$E$161,2,0),0)</f>
        <v>0</v>
      </c>
      <c r="AE90" s="138" t="str">
        <f>IFERROR(__xludf.DUMMYFUNCTION("""COMPUTED_VALUE"""),"modoriya")</f>
        <v>modoriya</v>
      </c>
      <c r="AF90" s="51">
        <f t="shared" si="2"/>
        <v>144.3282849</v>
      </c>
      <c r="AG90" s="137">
        <f>IFERROR(VLOOKUP($AE90,'Kill 1'!A$1:$E$161,5,0),0)</f>
        <v>0</v>
      </c>
      <c r="AH90" s="137">
        <f>IFERROR(VLOOKUP($AE90,'Kill 2'!$A$1:$E$161,5,0),0)</f>
        <v>144.3282849</v>
      </c>
      <c r="AI90" s="137">
        <f>IFERROR(VLOOKUP($AE90,'Kill 3'!$A$1:$E$161,5,0),0)</f>
        <v>0</v>
      </c>
      <c r="AJ90" s="137">
        <f>IFERROR(VLOOKUP($AE90,'Kill 4'!$A$1:$E$161,5,0),0)</f>
        <v>0</v>
      </c>
      <c r="AK90" s="137">
        <f>IFERROR(VLOOKUP($AE90,'Kill 5'!$A$1:$E$161,5,0),0)</f>
        <v>0</v>
      </c>
      <c r="AL90" s="137">
        <f>IFERROR(VLOOKUP($AE90,'Kill 6'!$A$1:$E$161,5,0),0)</f>
        <v>0</v>
      </c>
      <c r="AM90" s="137">
        <f>IFERROR(VLOOKUP($AE90,'Kill 7'!$A$1:$E$161,5,0),0)</f>
        <v>0</v>
      </c>
      <c r="AN90" s="137">
        <f>IFERROR(VLOOKUP($AE90,'Kill 8'!$A$1:$E$161,5,0),0)</f>
        <v>0</v>
      </c>
      <c r="AO90" s="137">
        <f>IFERROR(VLOOKUP($AE90,'Kill 9'!$A$1:$E$161,5,0),0)</f>
        <v>0</v>
      </c>
      <c r="AP90" s="137">
        <f>IFERROR(VLOOKUP($AE90,'Kill 10'!$A$1:$E$161,5,0),0)</f>
        <v>0</v>
      </c>
      <c r="AQ90" s="137">
        <f>IFERROR(VLOOKUP($AE90,'Kill 11'!$A$1:$E$161,5,0),0)</f>
        <v>0</v>
      </c>
      <c r="AR90" s="58">
        <f>IFERROR(VLOOKUP($AE90,'Kill 12'!$A$1:$E$161,5,0),0)</f>
        <v>0</v>
      </c>
      <c r="AS90" s="58">
        <f>IFERROR(VLOOKUP($AE90,'Kill 13'!$A$1:$E$161,5,0),0)</f>
        <v>0</v>
      </c>
    </row>
    <row r="91" ht="15.75" customHeight="1">
      <c r="A91" s="41">
        <f t="shared" si="1"/>
        <v>90</v>
      </c>
      <c r="B91" s="99" t="s">
        <v>126</v>
      </c>
      <c r="C91" s="51">
        <v>590.6723717180204</v>
      </c>
      <c r="D91" s="110"/>
      <c r="E91" s="136">
        <f>IFERROR(VLOOKUP($B91,'Kill 1'!$A$1:$E$161,4,0),0)</f>
        <v>0</v>
      </c>
      <c r="F91" s="137">
        <f>IFERROR(VLOOKUP(E91,'Kill 1'!$D$1:$E$161,2,0),0)</f>
        <v>0</v>
      </c>
      <c r="G91" s="136">
        <f>IFERROR(VLOOKUP($B91,'Kill 2'!$A$1:$E$161,4,0),0)</f>
        <v>0</v>
      </c>
      <c r="H91" s="137">
        <f>IFERROR(VLOOKUP(G91,'Kill 2'!$D$1:$E$161,2,0),0)</f>
        <v>0</v>
      </c>
      <c r="I91" s="136">
        <f>IFERROR(VLOOKUP($B91,'Kill 3'!$A$1:$E$161,4,0),0)</f>
        <v>0</v>
      </c>
      <c r="J91" s="137">
        <f>IFERROR(VLOOKUP(I91,'Kill 3'!$D$1:$E$161,2,0),0)</f>
        <v>0</v>
      </c>
      <c r="K91" s="136">
        <f>IFERROR(VLOOKUP($B91,'Kill 4'!$A$1:$E$161,4,0),0)</f>
        <v>0</v>
      </c>
      <c r="L91" s="137">
        <f>IFERROR(VLOOKUP(K91,'Kill 4'!$D$1:$E$161,2,0),0)</f>
        <v>0</v>
      </c>
      <c r="M91" s="136">
        <f>IFERROR(VLOOKUP($B91,'Kill 5'!$A$1:$E$161,4,0),0)</f>
        <v>0</v>
      </c>
      <c r="N91" s="137">
        <f>IFERROR(VLOOKUP(M91,'Kill 5'!$D$1:$E$161,2,0),0)</f>
        <v>0</v>
      </c>
      <c r="O91" s="136">
        <f>IFERROR(VLOOKUP($B91,'Kill 6'!$A$1:$E$161,4,0),0)</f>
        <v>0</v>
      </c>
      <c r="P91" s="137">
        <f>IFERROR(VLOOKUP(O91,'Kill 6'!$D$1:$E$161,2,0),0)</f>
        <v>0</v>
      </c>
      <c r="Q91" s="136">
        <f>IFERROR(VLOOKUP($B91,'Kill 7'!$A$1:$E$161,4,0),0)</f>
        <v>0</v>
      </c>
      <c r="R91" s="137">
        <f>IFERROR(VLOOKUP(Q91,'Kill 7'!$D$1:$E$161,2,0),0)</f>
        <v>0</v>
      </c>
      <c r="S91" s="136">
        <f>IFERROR(VLOOKUP($B91,'Kill 8'!$A$1:$E$161,4,0),0)</f>
        <v>0</v>
      </c>
      <c r="T91" s="137">
        <f>IFERROR(VLOOKUP(S91,'Kill 8'!$D$1:$E$161,2,0),0)</f>
        <v>0</v>
      </c>
      <c r="U91" s="136">
        <f>IFERROR(VLOOKUP($B91,'Kill 9'!$A$1:$E$161,4,0),0)</f>
        <v>2</v>
      </c>
      <c r="V91" s="137">
        <f>IFERROR(VLOOKUP(U91,'Kill 9'!$D$1:$E$161,2,0),0)</f>
        <v>558.1225672</v>
      </c>
      <c r="W91" s="136">
        <f>IFERROR(VLOOKUP($B91,'Kill 10'!$A$1:$E$161,4,0),0)</f>
        <v>58</v>
      </c>
      <c r="X91" s="137">
        <f>IFERROR(VLOOKUP(W91,'Kill 10'!$D$1:$E$161,2,0),0)</f>
        <v>32.54980453</v>
      </c>
      <c r="Y91" s="136">
        <f>IFERROR(VLOOKUP($B91,'Kill 11'!$A$1:$E$161,4,0),0)</f>
        <v>0</v>
      </c>
      <c r="Z91" s="137">
        <f>IFERROR(VLOOKUP(Y91,'Kill 11'!$D$1:$E$161,2,0),0)</f>
        <v>0</v>
      </c>
      <c r="AA91" s="136">
        <f>IFERROR(VLOOKUP($B91,'Kill 12'!$A$1:$E$161,4,0),0)</f>
        <v>0</v>
      </c>
      <c r="AB91" s="58">
        <f>IFERROR(VLOOKUP(AA91,'Kill 12'!$D$1:$E$161,2,0),0)</f>
        <v>0</v>
      </c>
      <c r="AC91" s="136">
        <f>IFERROR(VLOOKUP($B91,'Kill 13'!$A$1:$E$161,4,0),0)</f>
        <v>0</v>
      </c>
      <c r="AD91" s="58">
        <f>IFERROR(VLOOKUP(AC91,'Kill 13'!$D$1:$E$161,2,0),0)</f>
        <v>0</v>
      </c>
      <c r="AE91" s="139" t="str">
        <f>IFERROR(__xludf.DUMMYFUNCTION("""COMPUTED_VALUE"""),"Broketomalte")</f>
        <v>Broketomalte</v>
      </c>
      <c r="AF91" s="51">
        <f t="shared" si="2"/>
        <v>139.3200037</v>
      </c>
      <c r="AG91" s="137">
        <f>IFERROR(VLOOKUP($AE91,'Kill 1'!A$1:$E$161,5,0),0)</f>
        <v>0</v>
      </c>
      <c r="AH91" s="137">
        <f>IFERROR(VLOOKUP($AE91,'Kill 2'!$A$1:$E$161,5,0),0)</f>
        <v>139.3200037</v>
      </c>
      <c r="AI91" s="137">
        <f>IFERROR(VLOOKUP($AE91,'Kill 3'!$A$1:$E$161,5,0),0)</f>
        <v>0</v>
      </c>
      <c r="AJ91" s="137">
        <f>IFERROR(VLOOKUP($AE91,'Kill 4'!$A$1:$E$161,5,0),0)</f>
        <v>0</v>
      </c>
      <c r="AK91" s="137">
        <f>IFERROR(VLOOKUP($AE91,'Kill 5'!$A$1:$E$161,5,0),0)</f>
        <v>0</v>
      </c>
      <c r="AL91" s="137">
        <f>IFERROR(VLOOKUP($AE91,'Kill 6'!$A$1:$E$161,5,0),0)</f>
        <v>0</v>
      </c>
      <c r="AM91" s="137">
        <f>IFERROR(VLOOKUP($AE91,'Kill 7'!$A$1:$E$161,5,0),0)</f>
        <v>0</v>
      </c>
      <c r="AN91" s="137">
        <f>IFERROR(VLOOKUP($AE91,'Kill 8'!$A$1:$E$161,5,0),0)</f>
        <v>0</v>
      </c>
      <c r="AO91" s="137">
        <f>IFERROR(VLOOKUP($AE91,'Kill 9'!$A$1:$E$161,5,0),0)</f>
        <v>0</v>
      </c>
      <c r="AP91" s="137">
        <f>IFERROR(VLOOKUP($AE91,'Kill 10'!$A$1:$E$161,5,0),0)</f>
        <v>0</v>
      </c>
      <c r="AQ91" s="137">
        <f>IFERROR(VLOOKUP($AE91,'Kill 11'!$A$1:$E$161,5,0),0)</f>
        <v>0</v>
      </c>
      <c r="AR91" s="58">
        <f>IFERROR(VLOOKUP($AE91,'Kill 12'!$A$1:$E$161,5,0),0)</f>
        <v>0</v>
      </c>
      <c r="AS91" s="58">
        <f>IFERROR(VLOOKUP($AE91,'Kill 13'!$A$1:$E$161,5,0),0)</f>
        <v>0</v>
      </c>
    </row>
    <row r="92" ht="15.75" customHeight="1">
      <c r="A92" s="41">
        <f t="shared" si="1"/>
        <v>91</v>
      </c>
      <c r="B92" s="92" t="s">
        <v>121</v>
      </c>
      <c r="C92" s="51">
        <v>560.1410855709807</v>
      </c>
      <c r="D92" s="110"/>
      <c r="E92" s="136">
        <f>IFERROR(VLOOKUP($B92,'Kill 1'!$A$1:$E$161,4,0),0)</f>
        <v>22</v>
      </c>
      <c r="F92" s="137">
        <f>IFERROR(VLOOKUP(E92,'Kill 1'!$D$1:$E$161,2,0),0)</f>
        <v>238.1142492</v>
      </c>
      <c r="G92" s="136">
        <f>IFERROR(VLOOKUP($B92,'Kill 2'!$A$1:$E$161,4,0),0)</f>
        <v>0</v>
      </c>
      <c r="H92" s="137">
        <f>IFERROR(VLOOKUP(G92,'Kill 2'!$D$1:$E$161,2,0),0)</f>
        <v>0</v>
      </c>
      <c r="I92" s="136">
        <f>IFERROR(VLOOKUP($B92,'Kill 3'!$A$1:$E$161,4,0),0)</f>
        <v>0</v>
      </c>
      <c r="J92" s="137">
        <f>IFERROR(VLOOKUP(I92,'Kill 3'!$D$1:$E$161,2,0),0)</f>
        <v>0</v>
      </c>
      <c r="K92" s="136">
        <f>IFERROR(VLOOKUP($B92,'Kill 4'!$A$1:$E$161,4,0),0)</f>
        <v>32</v>
      </c>
      <c r="L92" s="137">
        <f>IFERROR(VLOOKUP(K92,'Kill 4'!$D$1:$E$161,2,0),0)</f>
        <v>151.5451825</v>
      </c>
      <c r="M92" s="136">
        <f>IFERROR(VLOOKUP($B92,'Kill 5'!$A$1:$E$161,4,0),0)</f>
        <v>0</v>
      </c>
      <c r="N92" s="137">
        <f>IFERROR(VLOOKUP(M92,'Kill 5'!$D$1:$E$161,2,0),0)</f>
        <v>0</v>
      </c>
      <c r="O92" s="136">
        <f>IFERROR(VLOOKUP($B92,'Kill 6'!$A$1:$E$161,4,0),0)</f>
        <v>0</v>
      </c>
      <c r="P92" s="137">
        <f>IFERROR(VLOOKUP(O92,'Kill 6'!$D$1:$E$161,2,0),0)</f>
        <v>0</v>
      </c>
      <c r="Q92" s="136">
        <f>IFERROR(VLOOKUP($B92,'Kill 7'!$A$1:$E$161,4,0),0)</f>
        <v>0</v>
      </c>
      <c r="R92" s="137">
        <f>IFERROR(VLOOKUP(Q92,'Kill 7'!$D$1:$E$161,2,0),0)</f>
        <v>0</v>
      </c>
      <c r="S92" s="136">
        <f>IFERROR(VLOOKUP($B92,'Kill 8'!$A$1:$E$161,4,0),0)</f>
        <v>0</v>
      </c>
      <c r="T92" s="137">
        <f>IFERROR(VLOOKUP(S92,'Kill 8'!$D$1:$E$161,2,0),0)</f>
        <v>0</v>
      </c>
      <c r="U92" s="136">
        <f>IFERROR(VLOOKUP($B92,'Kill 9'!$A$1:$E$161,4,0),0)</f>
        <v>23</v>
      </c>
      <c r="V92" s="137">
        <f>IFERROR(VLOOKUP(U92,'Kill 9'!$D$1:$E$161,2,0),0)</f>
        <v>170.4816539</v>
      </c>
      <c r="W92" s="136">
        <f>IFERROR(VLOOKUP($B92,'Kill 10'!$A$1:$E$161,4,0),0)</f>
        <v>0</v>
      </c>
      <c r="X92" s="137">
        <f>IFERROR(VLOOKUP(W92,'Kill 10'!$D$1:$E$161,2,0),0)</f>
        <v>0</v>
      </c>
      <c r="Y92" s="136">
        <f>IFERROR(VLOOKUP($B92,'Kill 11'!$A$1:$E$161,4,0),0)</f>
        <v>0</v>
      </c>
      <c r="Z92" s="137">
        <f>IFERROR(VLOOKUP(Y92,'Kill 11'!$D$1:$E$161,2,0),0)</f>
        <v>0</v>
      </c>
      <c r="AA92" s="136">
        <f>IFERROR(VLOOKUP($B92,'Kill 12'!$A$1:$E$161,4,0),0)</f>
        <v>0</v>
      </c>
      <c r="AB92" s="58">
        <f>IFERROR(VLOOKUP(AA92,'Kill 12'!$D$1:$E$161,2,0),0)</f>
        <v>0</v>
      </c>
      <c r="AC92" s="136">
        <f>IFERROR(VLOOKUP($B92,'Kill 13'!$A$1:$E$161,4,0),0)</f>
        <v>0</v>
      </c>
      <c r="AD92" s="58">
        <f>IFERROR(VLOOKUP(AC92,'Kill 13'!$D$1:$E$161,2,0),0)</f>
        <v>0</v>
      </c>
      <c r="AE92" s="138" t="str">
        <f>IFERROR(__xludf.DUMMYFUNCTION("""COMPUTED_VALUE"""),"belussac")</f>
        <v>belussac</v>
      </c>
      <c r="AF92" s="51">
        <f t="shared" si="2"/>
        <v>1626.302314</v>
      </c>
      <c r="AG92" s="137">
        <f>IFERROR(VLOOKUP($AE92,'Kill 1'!A$1:$E$161,5,0),0)</f>
        <v>0</v>
      </c>
      <c r="AH92" s="137">
        <f>IFERROR(VLOOKUP($AE92,'Kill 2'!$A$1:$E$161,5,0),0)</f>
        <v>134.3901795</v>
      </c>
      <c r="AI92" s="137">
        <f>IFERROR(VLOOKUP($AE92,'Kill 3'!$A$1:$E$161,5,0),0)</f>
        <v>263.139363</v>
      </c>
      <c r="AJ92" s="137">
        <f>IFERROR(VLOOKUP($AE92,'Kill 4'!$A$1:$E$161,5,0),0)</f>
        <v>16.78088744</v>
      </c>
      <c r="AK92" s="137">
        <f>IFERROR(VLOOKUP($AE92,'Kill 5'!$A$1:$E$161,5,0),0)</f>
        <v>39.97508357</v>
      </c>
      <c r="AL92" s="137">
        <f>IFERROR(VLOOKUP($AE92,'Kill 6'!$A$1:$E$161,5,0),0)</f>
        <v>555.9395782</v>
      </c>
      <c r="AM92" s="137">
        <f>IFERROR(VLOOKUP($AE92,'Kill 7'!$A$1:$E$161,5,0),0)</f>
        <v>29.27303106</v>
      </c>
      <c r="AN92" s="137">
        <f>IFERROR(VLOOKUP($AE92,'Kill 8'!$A$1:$E$161,5,0),0)</f>
        <v>275.7716447</v>
      </c>
      <c r="AO92" s="137">
        <f>IFERROR(VLOOKUP($AE92,'Kill 9'!$A$1:$E$161,5,0),0)</f>
        <v>311.0325465</v>
      </c>
      <c r="AP92" s="137">
        <f>IFERROR(VLOOKUP($AE92,'Kill 10'!$A$1:$E$161,5,0),0)</f>
        <v>0</v>
      </c>
      <c r="AQ92" s="137">
        <f>IFERROR(VLOOKUP($AE92,'Kill 11'!$A$1:$E$161,5,0),0)</f>
        <v>0</v>
      </c>
      <c r="AR92" s="58">
        <f>IFERROR(VLOOKUP($AE92,'Kill 12'!$A$1:$E$161,5,0),0)</f>
        <v>0</v>
      </c>
      <c r="AS92" s="58">
        <f>IFERROR(VLOOKUP($AE92,'Kill 13'!$A$1:$E$161,5,0),0)</f>
        <v>0</v>
      </c>
    </row>
    <row r="93" ht="15.75" customHeight="1">
      <c r="A93" s="41">
        <f t="shared" si="1"/>
        <v>92</v>
      </c>
      <c r="B93" s="92" t="s">
        <v>141</v>
      </c>
      <c r="C93" s="51">
        <v>555.9395781686043</v>
      </c>
      <c r="D93" s="110"/>
      <c r="E93" s="136">
        <f>IFERROR(VLOOKUP($B93,'Kill 1'!$A$1:$E$161,4,0),0)</f>
        <v>0</v>
      </c>
      <c r="F93" s="137">
        <f>IFERROR(VLOOKUP(E93,'Kill 1'!$D$1:$E$161,2,0),0)</f>
        <v>0</v>
      </c>
      <c r="G93" s="136">
        <f>IFERROR(VLOOKUP($B93,'Kill 2'!$A$1:$E$161,4,0),0)</f>
        <v>3</v>
      </c>
      <c r="H93" s="137">
        <f>IFERROR(VLOOKUP(G93,'Kill 2'!$D$1:$E$161,2,0),0)</f>
        <v>555.9395782</v>
      </c>
      <c r="I93" s="136">
        <f>IFERROR(VLOOKUP($B93,'Kill 3'!$A$1:$E$161,4,0),0)</f>
        <v>0</v>
      </c>
      <c r="J93" s="137">
        <f>IFERROR(VLOOKUP(I93,'Kill 3'!$D$1:$E$161,2,0),0)</f>
        <v>0</v>
      </c>
      <c r="K93" s="136">
        <f>IFERROR(VLOOKUP($B93,'Kill 4'!$A$1:$E$161,4,0),0)</f>
        <v>0</v>
      </c>
      <c r="L93" s="137">
        <f>IFERROR(VLOOKUP(K93,'Kill 4'!$D$1:$E$161,2,0),0)</f>
        <v>0</v>
      </c>
      <c r="M93" s="136">
        <f>IFERROR(VLOOKUP($B93,'Kill 5'!$A$1:$E$161,4,0),0)</f>
        <v>0</v>
      </c>
      <c r="N93" s="137">
        <f>IFERROR(VLOOKUP(M93,'Kill 5'!$D$1:$E$161,2,0),0)</f>
        <v>0</v>
      </c>
      <c r="O93" s="136">
        <f>IFERROR(VLOOKUP($B93,'Kill 6'!$A$1:$E$161,4,0),0)</f>
        <v>0</v>
      </c>
      <c r="P93" s="137">
        <f>IFERROR(VLOOKUP(O93,'Kill 6'!$D$1:$E$161,2,0),0)</f>
        <v>0</v>
      </c>
      <c r="Q93" s="136">
        <f>IFERROR(VLOOKUP($B93,'Kill 7'!$A$1:$E$161,4,0),0)</f>
        <v>0</v>
      </c>
      <c r="R93" s="137">
        <f>IFERROR(VLOOKUP(Q93,'Kill 7'!$D$1:$E$161,2,0),0)</f>
        <v>0</v>
      </c>
      <c r="S93" s="136">
        <f>IFERROR(VLOOKUP($B93,'Kill 8'!$A$1:$E$161,4,0),0)</f>
        <v>0</v>
      </c>
      <c r="T93" s="137">
        <f>IFERROR(VLOOKUP(S93,'Kill 8'!$D$1:$E$161,2,0),0)</f>
        <v>0</v>
      </c>
      <c r="U93" s="136">
        <f>IFERROR(VLOOKUP($B93,'Kill 9'!$A$1:$E$161,4,0),0)</f>
        <v>0</v>
      </c>
      <c r="V93" s="137">
        <f>IFERROR(VLOOKUP(U93,'Kill 9'!$D$1:$E$161,2,0),0)</f>
        <v>0</v>
      </c>
      <c r="W93" s="136">
        <f>IFERROR(VLOOKUP($B93,'Kill 10'!$A$1:$E$161,4,0),0)</f>
        <v>0</v>
      </c>
      <c r="X93" s="137">
        <f>IFERROR(VLOOKUP(W93,'Kill 10'!$D$1:$E$161,2,0),0)</f>
        <v>0</v>
      </c>
      <c r="Y93" s="136">
        <f>IFERROR(VLOOKUP($B93,'Kill 11'!$A$1:$E$161,4,0),0)</f>
        <v>0</v>
      </c>
      <c r="Z93" s="137">
        <f>IFERROR(VLOOKUP(Y93,'Kill 11'!$D$1:$E$161,2,0),0)</f>
        <v>0</v>
      </c>
      <c r="AA93" s="136">
        <f>IFERROR(VLOOKUP($B93,'Kill 12'!$A$1:$E$161,4,0),0)</f>
        <v>0</v>
      </c>
      <c r="AB93" s="58">
        <f>IFERROR(VLOOKUP(AA93,'Kill 12'!$D$1:$E$161,2,0),0)</f>
        <v>0</v>
      </c>
      <c r="AC93" s="136">
        <f>IFERROR(VLOOKUP($B93,'Kill 13'!$A$1:$E$161,4,0),0)</f>
        <v>0</v>
      </c>
      <c r="AD93" s="58">
        <f>IFERROR(VLOOKUP(AC93,'Kill 13'!$D$1:$E$161,2,0),0)</f>
        <v>0</v>
      </c>
      <c r="AE93" s="139" t="str">
        <f>IFERROR(__xludf.DUMMYFUNCTION("""COMPUTED_VALUE"""),"jejehehe")</f>
        <v>jejehehe</v>
      </c>
      <c r="AF93" s="51">
        <f t="shared" si="2"/>
        <v>2459.900683</v>
      </c>
      <c r="AG93" s="137">
        <f>IFERROR(VLOOKUP($AE93,'Kill 1'!A$1:$E$161,5,0),0)</f>
        <v>0</v>
      </c>
      <c r="AH93" s="137">
        <f>IFERROR(VLOOKUP($AE93,'Kill 2'!$A$1:$E$161,5,0),0)</f>
        <v>129.5350252</v>
      </c>
      <c r="AI93" s="137">
        <f>IFERROR(VLOOKUP($AE93,'Kill 3'!$A$1:$E$161,5,0),0)</f>
        <v>319.6456508</v>
      </c>
      <c r="AJ93" s="137">
        <f>IFERROR(VLOOKUP($AE93,'Kill 4'!$A$1:$E$161,5,0),0)</f>
        <v>157.6803193</v>
      </c>
      <c r="AK93" s="137">
        <f>IFERROR(VLOOKUP($AE93,'Kill 5'!$A$1:$E$161,5,0),0)</f>
        <v>168.0789157</v>
      </c>
      <c r="AL93" s="137">
        <f>IFERROR(VLOOKUP($AE93,'Kill 6'!$A$1:$E$161,5,0),0)</f>
        <v>0</v>
      </c>
      <c r="AM93" s="137">
        <f>IFERROR(VLOOKUP($AE93,'Kill 7'!$A$1:$E$161,5,0),0)</f>
        <v>16.51431432</v>
      </c>
      <c r="AN93" s="137">
        <f>IFERROR(VLOOKUP($AE93,'Kill 8'!$A$1:$E$161,5,0),0)</f>
        <v>311.0325465</v>
      </c>
      <c r="AO93" s="137">
        <f>IFERROR(VLOOKUP($AE93,'Kill 9'!$A$1:$E$161,5,0),0)</f>
        <v>493.8139893</v>
      </c>
      <c r="AP93" s="137">
        <f>IFERROR(VLOOKUP($AE93,'Kill 10'!$A$1:$E$161,5,0),0)</f>
        <v>0</v>
      </c>
      <c r="AQ93" s="137">
        <f>IFERROR(VLOOKUP($AE93,'Kill 11'!$A$1:$E$161,5,0),0)</f>
        <v>662.3956748</v>
      </c>
      <c r="AR93" s="58">
        <f>IFERROR(VLOOKUP($AE93,'Kill 12'!$A$1:$E$161,5,0),0)</f>
        <v>201.2042474</v>
      </c>
      <c r="AS93" s="58">
        <f>IFERROR(VLOOKUP($AE93,'Kill 13'!$A$1:$E$161,5,0),0)</f>
        <v>0</v>
      </c>
    </row>
    <row r="94" ht="15.75" customHeight="1">
      <c r="A94" s="41">
        <f t="shared" si="1"/>
        <v>93</v>
      </c>
      <c r="B94" s="99" t="s">
        <v>139</v>
      </c>
      <c r="C94" s="51">
        <v>555.888992579458</v>
      </c>
      <c r="D94" s="110"/>
      <c r="E94" s="136">
        <f>IFERROR(VLOOKUP($B94,'Kill 1'!$A$1:$E$161,4,0),0)</f>
        <v>0</v>
      </c>
      <c r="F94" s="137">
        <f>IFERROR(VLOOKUP(E94,'Kill 1'!$D$1:$E$161,2,0),0)</f>
        <v>0</v>
      </c>
      <c r="G94" s="136">
        <f>IFERROR(VLOOKUP($B94,'Kill 2'!$A$1:$E$161,4,0),0)</f>
        <v>69</v>
      </c>
      <c r="H94" s="137">
        <f>IFERROR(VLOOKUP(G94,'Kill 2'!$D$1:$E$161,2,0),0)</f>
        <v>17.87752071</v>
      </c>
      <c r="I94" s="136">
        <f>IFERROR(VLOOKUP($B94,'Kill 3'!$A$1:$E$161,4,0),0)</f>
        <v>69</v>
      </c>
      <c r="J94" s="137">
        <f>IFERROR(VLOOKUP(I94,'Kill 3'!$D$1:$E$161,2,0),0)</f>
        <v>17.87752071</v>
      </c>
      <c r="K94" s="136">
        <f>IFERROR(VLOOKUP($B94,'Kill 4'!$A$1:$E$161,4,0),0)</f>
        <v>62</v>
      </c>
      <c r="L94" s="137">
        <f>IFERROR(VLOOKUP(K94,'Kill 4'!$D$1:$E$161,2,0),0)</f>
        <v>4.143525477</v>
      </c>
      <c r="M94" s="136">
        <f>IFERROR(VLOOKUP($B94,'Kill 5'!$A$1:$E$161,4,0),0)</f>
        <v>31</v>
      </c>
      <c r="N94" s="137">
        <f>IFERROR(VLOOKUP(M94,'Kill 5'!$D$1:$E$161,2,0),0)</f>
        <v>218.5977946</v>
      </c>
      <c r="O94" s="136">
        <f>IFERROR(VLOOKUP($B94,'Kill 6'!$A$1:$E$161,4,0),0)</f>
        <v>30</v>
      </c>
      <c r="P94" s="137">
        <f>IFERROR(VLOOKUP(O94,'Kill 6'!$D$1:$E$161,2,0),0)</f>
        <v>193.7411713</v>
      </c>
      <c r="Q94" s="136">
        <f>IFERROR(VLOOKUP($B94,'Kill 7'!$A$1:$E$161,4,0),0)</f>
        <v>42</v>
      </c>
      <c r="R94" s="137">
        <f>IFERROR(VLOOKUP(Q94,'Kill 7'!$D$1:$E$161,2,0),0)</f>
        <v>99.29988047</v>
      </c>
      <c r="S94" s="136">
        <f>IFERROR(VLOOKUP($B94,'Kill 8'!$A$1:$E$161,4,0),0)</f>
        <v>59</v>
      </c>
      <c r="T94" s="137">
        <f>IFERROR(VLOOKUP(S94,'Kill 8'!$D$1:$E$161,2,0),0)</f>
        <v>4.351579351</v>
      </c>
      <c r="U94" s="136">
        <f>IFERROR(VLOOKUP($B94,'Kill 9'!$A$1:$E$161,4,0),0)</f>
        <v>0</v>
      </c>
      <c r="V94" s="137">
        <f>IFERROR(VLOOKUP(U94,'Kill 9'!$D$1:$E$161,2,0),0)</f>
        <v>0</v>
      </c>
      <c r="W94" s="136">
        <f>IFERROR(VLOOKUP($B94,'Kill 10'!$A$1:$E$161,4,0),0)</f>
        <v>0</v>
      </c>
      <c r="X94" s="137">
        <f>IFERROR(VLOOKUP(W94,'Kill 10'!$D$1:$E$161,2,0),0)</f>
        <v>0</v>
      </c>
      <c r="Y94" s="136">
        <f>IFERROR(VLOOKUP($B94,'Kill 11'!$A$1:$E$161,4,0),0)</f>
        <v>0</v>
      </c>
      <c r="Z94" s="137">
        <f>IFERROR(VLOOKUP(Y94,'Kill 11'!$D$1:$E$161,2,0),0)</f>
        <v>0</v>
      </c>
      <c r="AA94" s="136">
        <f>IFERROR(VLOOKUP($B94,'Kill 12'!$A$1:$E$161,4,0),0)</f>
        <v>0</v>
      </c>
      <c r="AB94" s="58">
        <f>IFERROR(VLOOKUP(AA94,'Kill 12'!$D$1:$E$161,2,0),0)</f>
        <v>0</v>
      </c>
      <c r="AC94" s="136">
        <f>IFERROR(VLOOKUP($B94,'Kill 13'!$A$1:$E$161,4,0),0)</f>
        <v>0</v>
      </c>
      <c r="AD94" s="58">
        <f>IFERROR(VLOOKUP(AC94,'Kill 13'!$D$1:$E$161,2,0),0)</f>
        <v>0</v>
      </c>
      <c r="AE94" s="138" t="str">
        <f>IFERROR(__xludf.DUMMYFUNCTION("""COMPUTED_VALUE"""),"roudoudou759")</f>
        <v>roudoudou759</v>
      </c>
      <c r="AF94" s="51">
        <f t="shared" si="2"/>
        <v>972.6850699</v>
      </c>
      <c r="AG94" s="137">
        <f>IFERROR(VLOOKUP($AE94,'Kill 1'!A$1:$E$161,5,0),0)</f>
        <v>0</v>
      </c>
      <c r="AH94" s="137">
        <f>IFERROR(VLOOKUP($AE94,'Kill 2'!$A$1:$E$161,5,0),0)</f>
        <v>120.0349301</v>
      </c>
      <c r="AI94" s="137">
        <f>IFERROR(VLOOKUP($AE94,'Kill 3'!$A$1:$E$161,5,0),0)</f>
        <v>144.3282849</v>
      </c>
      <c r="AJ94" s="137">
        <f>IFERROR(VLOOKUP($AE94,'Kill 4'!$A$1:$E$161,5,0),0)</f>
        <v>0</v>
      </c>
      <c r="AK94" s="137">
        <f>IFERROR(VLOOKUP($AE94,'Kill 5'!$A$1:$E$161,5,0),0)</f>
        <v>254.9569711</v>
      </c>
      <c r="AL94" s="137">
        <f>IFERROR(VLOOKUP($AE94,'Kill 6'!$A$1:$E$161,5,0),0)</f>
        <v>0</v>
      </c>
      <c r="AM94" s="137">
        <f>IFERROR(VLOOKUP($AE94,'Kill 7'!$A$1:$E$161,5,0),0)</f>
        <v>453.3648838</v>
      </c>
      <c r="AN94" s="137">
        <f>IFERROR(VLOOKUP($AE94,'Kill 8'!$A$1:$E$161,5,0),0)</f>
        <v>0</v>
      </c>
      <c r="AO94" s="137">
        <f>IFERROR(VLOOKUP($AE94,'Kill 9'!$A$1:$E$161,5,0),0)</f>
        <v>0</v>
      </c>
      <c r="AP94" s="137">
        <f>IFERROR(VLOOKUP($AE94,'Kill 10'!$A$1:$E$161,5,0),0)</f>
        <v>0</v>
      </c>
      <c r="AQ94" s="137">
        <f>IFERROR(VLOOKUP($AE94,'Kill 11'!$A$1:$E$161,5,0),0)</f>
        <v>0</v>
      </c>
      <c r="AR94" s="58">
        <f>IFERROR(VLOOKUP($AE94,'Kill 12'!$A$1:$E$161,5,0),0)</f>
        <v>0</v>
      </c>
      <c r="AS94" s="58">
        <f>IFERROR(VLOOKUP($AE94,'Kill 13'!$A$1:$E$161,5,0),0)</f>
        <v>0</v>
      </c>
    </row>
    <row r="95" ht="15.75" customHeight="1">
      <c r="A95" s="41">
        <f t="shared" si="1"/>
        <v>94</v>
      </c>
      <c r="B95" s="92" t="s">
        <v>164</v>
      </c>
      <c r="C95" s="51">
        <v>552.1488210504775</v>
      </c>
      <c r="D95" s="110"/>
      <c r="E95" s="136">
        <f>IFERROR(VLOOKUP($B95,'Kill 1'!$A$1:$E$161,4,0),0)</f>
        <v>0</v>
      </c>
      <c r="F95" s="137">
        <f>IFERROR(VLOOKUP(E95,'Kill 1'!$D$1:$E$161,2,0),0)</f>
        <v>0</v>
      </c>
      <c r="G95" s="136">
        <f>IFERROR(VLOOKUP($B95,'Kill 2'!$A$1:$E$161,4,0),0)</f>
        <v>0</v>
      </c>
      <c r="H95" s="137">
        <f>IFERROR(VLOOKUP(G95,'Kill 2'!$D$1:$E$161,2,0),0)</f>
        <v>0</v>
      </c>
      <c r="I95" s="136">
        <f>IFERROR(VLOOKUP($B95,'Kill 3'!$A$1:$E$161,4,0),0)</f>
        <v>0</v>
      </c>
      <c r="J95" s="137">
        <f>IFERROR(VLOOKUP(I95,'Kill 3'!$D$1:$E$161,2,0),0)</f>
        <v>0</v>
      </c>
      <c r="K95" s="136">
        <f>IFERROR(VLOOKUP($B95,'Kill 4'!$A$1:$E$161,4,0),0)</f>
        <v>0</v>
      </c>
      <c r="L95" s="137">
        <f>IFERROR(VLOOKUP(K95,'Kill 4'!$D$1:$E$161,2,0),0)</f>
        <v>0</v>
      </c>
      <c r="M95" s="136">
        <f>IFERROR(VLOOKUP($B95,'Kill 5'!$A$1:$E$161,4,0),0)</f>
        <v>0</v>
      </c>
      <c r="N95" s="137">
        <f>IFERROR(VLOOKUP(M95,'Kill 5'!$D$1:$E$161,2,0),0)</f>
        <v>0</v>
      </c>
      <c r="O95" s="136">
        <f>IFERROR(VLOOKUP($B95,'Kill 6'!$A$1:$E$161,4,0),0)</f>
        <v>0</v>
      </c>
      <c r="P95" s="137">
        <f>IFERROR(VLOOKUP(O95,'Kill 6'!$D$1:$E$161,2,0),0)</f>
        <v>0</v>
      </c>
      <c r="Q95" s="136">
        <f>IFERROR(VLOOKUP($B95,'Kill 7'!$A$1:$E$161,4,0),0)</f>
        <v>0</v>
      </c>
      <c r="R95" s="137">
        <f>IFERROR(VLOOKUP(Q95,'Kill 7'!$D$1:$E$161,2,0),0)</f>
        <v>0</v>
      </c>
      <c r="S95" s="136">
        <f>IFERROR(VLOOKUP($B95,'Kill 8'!$A$1:$E$161,4,0),0)</f>
        <v>0</v>
      </c>
      <c r="T95" s="137">
        <f>IFERROR(VLOOKUP(S95,'Kill 8'!$D$1:$E$161,2,0),0)</f>
        <v>0</v>
      </c>
      <c r="U95" s="136">
        <f>IFERROR(VLOOKUP($B95,'Kill 9'!$A$1:$E$161,4,0),0)</f>
        <v>0</v>
      </c>
      <c r="V95" s="137">
        <f>IFERROR(VLOOKUP(U95,'Kill 9'!$D$1:$E$161,2,0),0)</f>
        <v>0</v>
      </c>
      <c r="W95" s="136">
        <f>IFERROR(VLOOKUP($B95,'Kill 10'!$A$1:$E$161,4,0),0)</f>
        <v>3</v>
      </c>
      <c r="X95" s="137">
        <f>IFERROR(VLOOKUP(W95,'Kill 10'!$D$1:$E$161,2,0),0)</f>
        <v>537.4964894</v>
      </c>
      <c r="Y95" s="136">
        <f>IFERROR(VLOOKUP($B95,'Kill 11'!$A$1:$E$161,4,0),0)</f>
        <v>0</v>
      </c>
      <c r="Z95" s="137">
        <f>IFERROR(VLOOKUP(Y95,'Kill 11'!$D$1:$E$161,2,0),0)</f>
        <v>0</v>
      </c>
      <c r="AA95" s="136">
        <f>IFERROR(VLOOKUP($B95,'Kill 12'!$A$1:$E$161,4,0),0)</f>
        <v>51</v>
      </c>
      <c r="AB95" s="58">
        <f>IFERROR(VLOOKUP(AA95,'Kill 12'!$D$1:$E$161,2,0),0)</f>
        <v>14.6523316</v>
      </c>
      <c r="AC95" s="136">
        <f>IFERROR(VLOOKUP($B95,'Kill 13'!$A$1:$E$161,4,0),0)</f>
        <v>0</v>
      </c>
      <c r="AD95" s="58">
        <f>IFERROR(VLOOKUP(AC95,'Kill 13'!$D$1:$E$161,2,0),0)</f>
        <v>0</v>
      </c>
      <c r="AE95" s="139" t="str">
        <f>IFERROR(__xludf.DUMMYFUNCTION("""COMPUTED_VALUE"""),"likecarambar")</f>
        <v>likecarambar</v>
      </c>
      <c r="AF95" s="51">
        <f t="shared" si="2"/>
        <v>106.2646602</v>
      </c>
      <c r="AG95" s="137">
        <f>IFERROR(VLOOKUP($AE95,'Kill 1'!A$1:$E$161,5,0),0)</f>
        <v>0</v>
      </c>
      <c r="AH95" s="137">
        <f>IFERROR(VLOOKUP($AE95,'Kill 2'!$A$1:$E$161,5,0),0)</f>
        <v>106.2646602</v>
      </c>
      <c r="AI95" s="137">
        <f>IFERROR(VLOOKUP($AE95,'Kill 3'!$A$1:$E$161,5,0),0)</f>
        <v>0</v>
      </c>
      <c r="AJ95" s="137">
        <f>IFERROR(VLOOKUP($AE95,'Kill 4'!$A$1:$E$161,5,0),0)</f>
        <v>0</v>
      </c>
      <c r="AK95" s="137">
        <f>IFERROR(VLOOKUP($AE95,'Kill 5'!$A$1:$E$161,5,0),0)</f>
        <v>0</v>
      </c>
      <c r="AL95" s="137">
        <f>IFERROR(VLOOKUP($AE95,'Kill 6'!$A$1:$E$161,5,0),0)</f>
        <v>0</v>
      </c>
      <c r="AM95" s="137">
        <f>IFERROR(VLOOKUP($AE95,'Kill 7'!$A$1:$E$161,5,0),0)</f>
        <v>0</v>
      </c>
      <c r="AN95" s="137">
        <f>IFERROR(VLOOKUP($AE95,'Kill 8'!$A$1:$E$161,5,0),0)</f>
        <v>0</v>
      </c>
      <c r="AO95" s="137">
        <f>IFERROR(VLOOKUP($AE95,'Kill 9'!$A$1:$E$161,5,0),0)</f>
        <v>0</v>
      </c>
      <c r="AP95" s="137">
        <f>IFERROR(VLOOKUP($AE95,'Kill 10'!$A$1:$E$161,5,0),0)</f>
        <v>0</v>
      </c>
      <c r="AQ95" s="137">
        <f>IFERROR(VLOOKUP($AE95,'Kill 11'!$A$1:$E$161,5,0),0)</f>
        <v>0</v>
      </c>
      <c r="AR95" s="58">
        <f>IFERROR(VLOOKUP($AE95,'Kill 12'!$A$1:$E$161,5,0),0)</f>
        <v>0</v>
      </c>
      <c r="AS95" s="58">
        <f>IFERROR(VLOOKUP($AE95,'Kill 13'!$A$1:$E$161,5,0),0)</f>
        <v>0</v>
      </c>
    </row>
    <row r="96" ht="15.75" customHeight="1">
      <c r="A96" s="41">
        <f t="shared" si="1"/>
        <v>95</v>
      </c>
      <c r="B96" s="92" t="s">
        <v>167</v>
      </c>
      <c r="C96" s="51">
        <v>535.5806608020965</v>
      </c>
      <c r="D96" s="135"/>
      <c r="E96" s="136">
        <f>IFERROR(VLOOKUP($B96,'Kill 1'!$A$1:$E$161,4,0),0)</f>
        <v>42</v>
      </c>
      <c r="F96" s="137">
        <f>IFERROR(VLOOKUP(E96,'Kill 1'!$D$1:$E$161,2,0),0)</f>
        <v>118.1668141</v>
      </c>
      <c r="G96" s="136">
        <f>IFERROR(VLOOKUP($B96,'Kill 2'!$A$1:$E$161,4,0),0)</f>
        <v>0</v>
      </c>
      <c r="H96" s="137">
        <f>IFERROR(VLOOKUP(G96,'Kill 2'!$D$1:$E$161,2,0),0)</f>
        <v>0</v>
      </c>
      <c r="I96" s="136">
        <f>IFERROR(VLOOKUP($B96,'Kill 3'!$A$1:$E$161,4,0),0)</f>
        <v>50</v>
      </c>
      <c r="J96" s="137">
        <f>IFERROR(VLOOKUP(I96,'Kill 3'!$D$1:$E$161,2,0),0)</f>
        <v>93.00757022</v>
      </c>
      <c r="K96" s="136">
        <f>IFERROR(VLOOKUP($B96,'Kill 4'!$A$1:$E$161,4,0),0)</f>
        <v>0</v>
      </c>
      <c r="L96" s="137">
        <f>IFERROR(VLOOKUP(K96,'Kill 4'!$D$1:$E$161,2,0),0)</f>
        <v>0</v>
      </c>
      <c r="M96" s="136">
        <f>IFERROR(VLOOKUP($B96,'Kill 5'!$A$1:$E$161,4,0),0)</f>
        <v>35</v>
      </c>
      <c r="N96" s="137">
        <f>IFERROR(VLOOKUP(M96,'Kill 5'!$D$1:$E$161,2,0),0)</f>
        <v>197.1833326</v>
      </c>
      <c r="O96" s="136">
        <f>IFERROR(VLOOKUP($B96,'Kill 6'!$A$1:$E$161,4,0),0)</f>
        <v>0</v>
      </c>
      <c r="P96" s="137">
        <f>IFERROR(VLOOKUP(O96,'Kill 6'!$D$1:$E$161,2,0),0)</f>
        <v>0</v>
      </c>
      <c r="Q96" s="136">
        <f>IFERROR(VLOOKUP($B96,'Kill 7'!$A$1:$E$161,4,0),0)</f>
        <v>0</v>
      </c>
      <c r="R96" s="137">
        <f>IFERROR(VLOOKUP(Q96,'Kill 7'!$D$1:$E$161,2,0),0)</f>
        <v>0</v>
      </c>
      <c r="S96" s="136">
        <f>IFERROR(VLOOKUP($B96,'Kill 8'!$A$1:$E$161,4,0),0)</f>
        <v>0</v>
      </c>
      <c r="T96" s="137">
        <f>IFERROR(VLOOKUP(S96,'Kill 8'!$D$1:$E$161,2,0),0)</f>
        <v>0</v>
      </c>
      <c r="U96" s="136">
        <f>IFERROR(VLOOKUP($B96,'Kill 9'!$A$1:$E$161,4,0),0)</f>
        <v>0</v>
      </c>
      <c r="V96" s="137">
        <f>IFERROR(VLOOKUP(U96,'Kill 9'!$D$1:$E$161,2,0),0)</f>
        <v>0</v>
      </c>
      <c r="W96" s="136">
        <f>IFERROR(VLOOKUP($B96,'Kill 10'!$A$1:$E$161,4,0),0)</f>
        <v>0</v>
      </c>
      <c r="X96" s="137">
        <f>IFERROR(VLOOKUP(W96,'Kill 10'!$D$1:$E$161,2,0),0)</f>
        <v>0</v>
      </c>
      <c r="Y96" s="136">
        <f>IFERROR(VLOOKUP($B96,'Kill 11'!$A$1:$E$161,4,0),0)</f>
        <v>0</v>
      </c>
      <c r="Z96" s="137">
        <f>IFERROR(VLOOKUP(Y96,'Kill 11'!$D$1:$E$161,2,0),0)</f>
        <v>0</v>
      </c>
      <c r="AA96" s="136">
        <f>IFERROR(VLOOKUP($B96,'Kill 12'!$A$1:$E$161,4,0),0)</f>
        <v>31</v>
      </c>
      <c r="AB96" s="58">
        <f>IFERROR(VLOOKUP(AA96,'Kill 12'!$D$1:$E$161,2,0),0)</f>
        <v>127.2229439</v>
      </c>
      <c r="AC96" s="136">
        <f>IFERROR(VLOOKUP($B96,'Kill 13'!$A$1:$E$161,4,0),0)</f>
        <v>0</v>
      </c>
      <c r="AD96" s="58">
        <f>IFERROR(VLOOKUP(AC96,'Kill 13'!$D$1:$E$161,2,0),0)</f>
        <v>0</v>
      </c>
      <c r="AE96" s="138" t="str">
        <f>IFERROR(__xludf.DUMMYFUNCTION("""COMPUTED_VALUE"""),"Dragoutchi")</f>
        <v>Dragoutchi</v>
      </c>
      <c r="AF96" s="51">
        <f t="shared" si="2"/>
        <v>93.00757022</v>
      </c>
      <c r="AG96" s="137">
        <f>IFERROR(VLOOKUP($AE96,'Kill 1'!A$1:$E$161,5,0),0)</f>
        <v>0</v>
      </c>
      <c r="AH96" s="137">
        <f>IFERROR(VLOOKUP($AE96,'Kill 2'!$A$1:$E$161,5,0),0)</f>
        <v>93.00757022</v>
      </c>
      <c r="AI96" s="137">
        <f>IFERROR(VLOOKUP($AE96,'Kill 3'!$A$1:$E$161,5,0),0)</f>
        <v>0</v>
      </c>
      <c r="AJ96" s="137">
        <f>IFERROR(VLOOKUP($AE96,'Kill 4'!$A$1:$E$161,5,0),0)</f>
        <v>0</v>
      </c>
      <c r="AK96" s="137">
        <f>IFERROR(VLOOKUP($AE96,'Kill 5'!$A$1:$E$161,5,0),0)</f>
        <v>0</v>
      </c>
      <c r="AL96" s="137">
        <f>IFERROR(VLOOKUP($AE96,'Kill 6'!$A$1:$E$161,5,0),0)</f>
        <v>0</v>
      </c>
      <c r="AM96" s="137">
        <f>IFERROR(VLOOKUP($AE96,'Kill 7'!$A$1:$E$161,5,0),0)</f>
        <v>0</v>
      </c>
      <c r="AN96" s="137">
        <f>IFERROR(VLOOKUP($AE96,'Kill 8'!$A$1:$E$161,5,0),0)</f>
        <v>0</v>
      </c>
      <c r="AO96" s="137">
        <f>IFERROR(VLOOKUP($AE96,'Kill 9'!$A$1:$E$161,5,0),0)</f>
        <v>0</v>
      </c>
      <c r="AP96" s="137">
        <f>IFERROR(VLOOKUP($AE96,'Kill 10'!$A$1:$E$161,5,0),0)</f>
        <v>0</v>
      </c>
      <c r="AQ96" s="137">
        <f>IFERROR(VLOOKUP($AE96,'Kill 11'!$A$1:$E$161,5,0),0)</f>
        <v>0</v>
      </c>
      <c r="AR96" s="58">
        <f>IFERROR(VLOOKUP($AE96,'Kill 12'!$A$1:$E$161,5,0),0)</f>
        <v>0</v>
      </c>
      <c r="AS96" s="58">
        <f>IFERROR(VLOOKUP($AE96,'Kill 13'!$A$1:$E$161,5,0),0)</f>
        <v>0</v>
      </c>
    </row>
    <row r="97" ht="15.75" customHeight="1">
      <c r="A97" s="41">
        <f t="shared" si="1"/>
        <v>96</v>
      </c>
      <c r="B97" s="99" t="s">
        <v>131</v>
      </c>
      <c r="C97" s="51">
        <v>502.21465626730685</v>
      </c>
      <c r="D97" s="51"/>
      <c r="E97" s="136">
        <f>IFERROR(VLOOKUP($B97,'Kill 1'!$A$1:$E$161,4,0),0)</f>
        <v>0</v>
      </c>
      <c r="F97" s="137">
        <f>IFERROR(VLOOKUP(E97,'Kill 1'!$D$1:$E$161,2,0),0)</f>
        <v>0</v>
      </c>
      <c r="G97" s="136">
        <f>IFERROR(VLOOKUP($B97,'Kill 2'!$A$1:$E$161,4,0),0)</f>
        <v>0</v>
      </c>
      <c r="H97" s="137">
        <f>IFERROR(VLOOKUP(G97,'Kill 2'!$D$1:$E$161,2,0),0)</f>
        <v>0</v>
      </c>
      <c r="I97" s="136">
        <f>IFERROR(VLOOKUP($B97,'Kill 3'!$A$1:$E$161,4,0),0)</f>
        <v>0</v>
      </c>
      <c r="J97" s="137">
        <f>IFERROR(VLOOKUP(I97,'Kill 3'!$D$1:$E$161,2,0),0)</f>
        <v>0</v>
      </c>
      <c r="K97" s="136">
        <f>IFERROR(VLOOKUP($B97,'Kill 4'!$A$1:$E$161,4,0),0)</f>
        <v>0</v>
      </c>
      <c r="L97" s="137">
        <f>IFERROR(VLOOKUP(K97,'Kill 4'!$D$1:$E$161,2,0),0)</f>
        <v>0</v>
      </c>
      <c r="M97" s="136">
        <f>IFERROR(VLOOKUP($B97,'Kill 5'!$A$1:$E$161,4,0),0)</f>
        <v>50</v>
      </c>
      <c r="N97" s="137">
        <f>IFERROR(VLOOKUP(M97,'Kill 5'!$D$1:$E$161,2,0),0)</f>
        <v>129.3160527</v>
      </c>
      <c r="O97" s="136">
        <f>IFERROR(VLOOKUP($B97,'Kill 6'!$A$1:$E$161,4,0),0)</f>
        <v>0</v>
      </c>
      <c r="P97" s="137">
        <f>IFERROR(VLOOKUP(O97,'Kill 6'!$D$1:$E$161,2,0),0)</f>
        <v>0</v>
      </c>
      <c r="Q97" s="136">
        <f>IFERROR(VLOOKUP($B97,'Kill 7'!$A$1:$E$161,4,0),0)</f>
        <v>0</v>
      </c>
      <c r="R97" s="137">
        <f>IFERROR(VLOOKUP(Q97,'Kill 7'!$D$1:$E$161,2,0),0)</f>
        <v>0</v>
      </c>
      <c r="S97" s="136">
        <f>IFERROR(VLOOKUP($B97,'Kill 8'!$A$1:$E$161,4,0),0)</f>
        <v>8</v>
      </c>
      <c r="T97" s="137">
        <f>IFERROR(VLOOKUP(S97,'Kill 8'!$D$1:$E$161,2,0),0)</f>
        <v>372.8986036</v>
      </c>
      <c r="U97" s="136">
        <f>IFERROR(VLOOKUP($B97,'Kill 9'!$A$1:$E$161,4,0),0)</f>
        <v>0</v>
      </c>
      <c r="V97" s="137">
        <f>IFERROR(VLOOKUP(U97,'Kill 9'!$D$1:$E$161,2,0),0)</f>
        <v>0</v>
      </c>
      <c r="W97" s="136">
        <f>IFERROR(VLOOKUP($B97,'Kill 10'!$A$1:$E$161,4,0),0)</f>
        <v>0</v>
      </c>
      <c r="X97" s="137">
        <f>IFERROR(VLOOKUP(W97,'Kill 10'!$D$1:$E$161,2,0),0)</f>
        <v>0</v>
      </c>
      <c r="Y97" s="136">
        <f>IFERROR(VLOOKUP($B97,'Kill 11'!$A$1:$E$161,4,0),0)</f>
        <v>0</v>
      </c>
      <c r="Z97" s="137">
        <f>IFERROR(VLOOKUP(Y97,'Kill 11'!$D$1:$E$161,2,0),0)</f>
        <v>0</v>
      </c>
      <c r="AA97" s="136">
        <f>IFERROR(VLOOKUP($B97,'Kill 12'!$A$1:$E$161,4,0),0)</f>
        <v>0</v>
      </c>
      <c r="AB97" s="58">
        <f>IFERROR(VLOOKUP(AA97,'Kill 12'!$D$1:$E$161,2,0),0)</f>
        <v>0</v>
      </c>
      <c r="AC97" s="136">
        <f>IFERROR(VLOOKUP($B97,'Kill 13'!$A$1:$E$161,4,0),0)</f>
        <v>0</v>
      </c>
      <c r="AD97" s="58">
        <f>IFERROR(VLOOKUP(AC97,'Kill 13'!$D$1:$E$161,2,0),0)</f>
        <v>0</v>
      </c>
      <c r="AE97" s="139" t="str">
        <f>IFERROR(__xludf.DUMMYFUNCTION("""COMPUTED_VALUE"""),"LeChiffon")</f>
        <v>LeChiffon</v>
      </c>
      <c r="AF97" s="51">
        <f t="shared" si="2"/>
        <v>743.1056518</v>
      </c>
      <c r="AG97" s="137">
        <f>IFERROR(VLOOKUP($AE97,'Kill 1'!A$1:$E$161,5,0),0)</f>
        <v>0</v>
      </c>
      <c r="AH97" s="137">
        <f>IFERROR(VLOOKUP($AE97,'Kill 2'!$A$1:$E$161,5,0),0)</f>
        <v>88.69208206</v>
      </c>
      <c r="AI97" s="137">
        <f>IFERROR(VLOOKUP($AE97,'Kill 3'!$A$1:$E$161,5,0),0)</f>
        <v>0</v>
      </c>
      <c r="AJ97" s="137">
        <f>IFERROR(VLOOKUP($AE97,'Kill 4'!$A$1:$E$161,5,0),0)</f>
        <v>0</v>
      </c>
      <c r="AK97" s="137">
        <f>IFERROR(VLOOKUP($AE97,'Kill 5'!$A$1:$E$161,5,0),0)</f>
        <v>654.4135698</v>
      </c>
      <c r="AL97" s="137">
        <f>IFERROR(VLOOKUP($AE97,'Kill 6'!$A$1:$E$161,5,0),0)</f>
        <v>0</v>
      </c>
      <c r="AM97" s="137">
        <f>IFERROR(VLOOKUP($AE97,'Kill 7'!$A$1:$E$161,5,0),0)</f>
        <v>0</v>
      </c>
      <c r="AN97" s="137">
        <f>IFERROR(VLOOKUP($AE97,'Kill 8'!$A$1:$E$161,5,0),0)</f>
        <v>0</v>
      </c>
      <c r="AO97" s="137">
        <f>IFERROR(VLOOKUP($AE97,'Kill 9'!$A$1:$E$161,5,0),0)</f>
        <v>0</v>
      </c>
      <c r="AP97" s="137">
        <f>IFERROR(VLOOKUP($AE97,'Kill 10'!$A$1:$E$161,5,0),0)</f>
        <v>0</v>
      </c>
      <c r="AQ97" s="137">
        <f>IFERROR(VLOOKUP($AE97,'Kill 11'!$A$1:$E$161,5,0),0)</f>
        <v>0</v>
      </c>
      <c r="AR97" s="58">
        <f>IFERROR(VLOOKUP($AE97,'Kill 12'!$A$1:$E$161,5,0),0)</f>
        <v>0</v>
      </c>
      <c r="AS97" s="58">
        <f>IFERROR(VLOOKUP($AE97,'Kill 13'!$A$1:$E$161,5,0),0)</f>
        <v>0</v>
      </c>
    </row>
    <row r="98" ht="15.75" customHeight="1">
      <c r="A98" s="41">
        <f t="shared" si="1"/>
        <v>97</v>
      </c>
      <c r="B98" s="96" t="s">
        <v>169</v>
      </c>
      <c r="C98" s="51">
        <v>440.08867166003876</v>
      </c>
      <c r="D98" s="110"/>
      <c r="E98" s="136">
        <f>IFERROR(VLOOKUP($B98,'Kill 1'!$A$1:$E$161,4,0),0)</f>
        <v>0</v>
      </c>
      <c r="F98" s="137">
        <f>IFERROR(VLOOKUP(E98,'Kill 1'!$D$1:$E$161,2,0),0)</f>
        <v>0</v>
      </c>
      <c r="G98" s="136">
        <f>IFERROR(VLOOKUP($B98,'Kill 2'!$A$1:$E$161,4,0),0)</f>
        <v>0</v>
      </c>
      <c r="H98" s="137">
        <f>IFERROR(VLOOKUP(G98,'Kill 2'!$D$1:$E$161,2,0),0)</f>
        <v>0</v>
      </c>
      <c r="I98" s="136">
        <f>IFERROR(VLOOKUP($B98,'Kill 3'!$A$1:$E$161,4,0),0)</f>
        <v>0</v>
      </c>
      <c r="J98" s="137">
        <f>IFERROR(VLOOKUP(I98,'Kill 3'!$D$1:$E$161,2,0),0)</f>
        <v>0</v>
      </c>
      <c r="K98" s="136">
        <f>IFERROR(VLOOKUP($B98,'Kill 4'!$A$1:$E$161,4,0),0)</f>
        <v>0</v>
      </c>
      <c r="L98" s="137">
        <f>IFERROR(VLOOKUP(K98,'Kill 4'!$D$1:$E$161,2,0),0)</f>
        <v>0</v>
      </c>
      <c r="M98" s="136">
        <f>IFERROR(VLOOKUP($B98,'Kill 5'!$A$1:$E$161,4,0),0)</f>
        <v>0</v>
      </c>
      <c r="N98" s="137">
        <f>IFERROR(VLOOKUP(M98,'Kill 5'!$D$1:$E$161,2,0),0)</f>
        <v>0</v>
      </c>
      <c r="O98" s="136">
        <f>IFERROR(VLOOKUP($B98,'Kill 6'!$A$1:$E$161,4,0),0)</f>
        <v>0</v>
      </c>
      <c r="P98" s="137">
        <f>IFERROR(VLOOKUP(O98,'Kill 6'!$D$1:$E$161,2,0),0)</f>
        <v>0</v>
      </c>
      <c r="Q98" s="136">
        <f>IFERROR(VLOOKUP($B98,'Kill 7'!$A$1:$E$161,4,0),0)</f>
        <v>0</v>
      </c>
      <c r="R98" s="137">
        <f>IFERROR(VLOOKUP(Q98,'Kill 7'!$D$1:$E$161,2,0),0)</f>
        <v>0</v>
      </c>
      <c r="S98" s="136">
        <f>IFERROR(VLOOKUP($B98,'Kill 8'!$A$1:$E$161,4,0),0)</f>
        <v>0</v>
      </c>
      <c r="T98" s="137">
        <f>IFERROR(VLOOKUP(S98,'Kill 8'!$D$1:$E$161,2,0),0)</f>
        <v>0</v>
      </c>
      <c r="U98" s="136">
        <f>IFERROR(VLOOKUP($B98,'Kill 9'!$A$1:$E$161,4,0),0)</f>
        <v>0</v>
      </c>
      <c r="V98" s="137">
        <f>IFERROR(VLOOKUP(U98,'Kill 9'!$D$1:$E$161,2,0),0)</f>
        <v>0</v>
      </c>
      <c r="W98" s="136">
        <f>IFERROR(VLOOKUP($B98,'Kill 10'!$A$1:$E$161,4,0),0)</f>
        <v>14</v>
      </c>
      <c r="X98" s="137">
        <f>IFERROR(VLOOKUP(W98,'Kill 10'!$D$1:$E$161,2,0),0)</f>
        <v>301.8469077</v>
      </c>
      <c r="Y98" s="136">
        <f>IFERROR(VLOOKUP($B98,'Kill 11'!$A$1:$E$161,4,0),0)</f>
        <v>25</v>
      </c>
      <c r="Z98" s="137">
        <f>IFERROR(VLOOKUP(Y98,'Kill 11'!$D$1:$E$161,2,0),0)</f>
        <v>138.241764</v>
      </c>
      <c r="AA98" s="136">
        <f>IFERROR(VLOOKUP($B98,'Kill 12'!$A$1:$E$161,4,0),0)</f>
        <v>0</v>
      </c>
      <c r="AB98" s="58">
        <f>IFERROR(VLOOKUP(AA98,'Kill 12'!$D$1:$E$161,2,0),0)</f>
        <v>0</v>
      </c>
      <c r="AC98" s="136">
        <f>IFERROR(VLOOKUP($B98,'Kill 13'!$A$1:$E$161,4,0),0)</f>
        <v>0</v>
      </c>
      <c r="AD98" s="58">
        <f>IFERROR(VLOOKUP(AC98,'Kill 13'!$D$1:$E$161,2,0),0)</f>
        <v>0</v>
      </c>
      <c r="AE98" s="148" t="str">
        <f>IFERROR(__xludf.DUMMYFUNCTION("""COMPUTED_VALUE"""),"Karter6")</f>
        <v>Karter6</v>
      </c>
      <c r="AF98" s="51">
        <f t="shared" si="2"/>
        <v>76.02932134</v>
      </c>
      <c r="AG98" s="137">
        <f>IFERROR(VLOOKUP($AE98,'Kill 1'!A$1:$E$161,5,0),0)</f>
        <v>0</v>
      </c>
      <c r="AH98" s="137">
        <f>IFERROR(VLOOKUP($AE98,'Kill 2'!$A$1:$E$161,5,0),0)</f>
        <v>76.02932134</v>
      </c>
      <c r="AI98" s="137">
        <f>IFERROR(VLOOKUP($AE98,'Kill 3'!$A$1:$E$161,5,0),0)</f>
        <v>0</v>
      </c>
      <c r="AJ98" s="137">
        <f>IFERROR(VLOOKUP($AE98,'Kill 4'!$A$1:$E$161,5,0),0)</f>
        <v>0</v>
      </c>
      <c r="AK98" s="137">
        <f>IFERROR(VLOOKUP($AE98,'Kill 5'!$A$1:$E$161,5,0),0)</f>
        <v>0</v>
      </c>
      <c r="AL98" s="137">
        <f>IFERROR(VLOOKUP($AE98,'Kill 6'!$A$1:$E$161,5,0),0)</f>
        <v>0</v>
      </c>
      <c r="AM98" s="137">
        <f>IFERROR(VLOOKUP($AE98,'Kill 7'!$A$1:$E$161,5,0),0)</f>
        <v>0</v>
      </c>
      <c r="AN98" s="137">
        <f>IFERROR(VLOOKUP($AE98,'Kill 8'!$A$1:$E$161,5,0),0)</f>
        <v>0</v>
      </c>
      <c r="AO98" s="137">
        <f>IFERROR(VLOOKUP($AE98,'Kill 9'!$A$1:$E$161,5,0),0)</f>
        <v>0</v>
      </c>
      <c r="AP98" s="137">
        <f>IFERROR(VLOOKUP($AE98,'Kill 10'!$A$1:$E$161,5,0),0)</f>
        <v>0</v>
      </c>
      <c r="AQ98" s="137">
        <f>IFERROR(VLOOKUP($AE98,'Kill 11'!$A$1:$E$161,5,0),0)</f>
        <v>0</v>
      </c>
      <c r="AR98" s="58">
        <f>IFERROR(VLOOKUP($AE98,'Kill 12'!$A$1:$E$161,5,0),0)</f>
        <v>0</v>
      </c>
      <c r="AS98" s="58">
        <f>IFERROR(VLOOKUP($AE98,'Kill 13'!$A$1:$E$161,5,0),0)</f>
        <v>0</v>
      </c>
    </row>
    <row r="99" ht="15.75" customHeight="1">
      <c r="A99" s="41">
        <f t="shared" si="1"/>
        <v>98</v>
      </c>
      <c r="B99" s="159" t="s">
        <v>170</v>
      </c>
      <c r="C99" s="51">
        <v>433.17310225944266</v>
      </c>
      <c r="D99" s="135"/>
      <c r="E99" s="136">
        <f>IFERROR(VLOOKUP($B99,'Kill 1'!$A$1:$E$161,4,0),0)</f>
        <v>0</v>
      </c>
      <c r="F99" s="137">
        <f>IFERROR(VLOOKUP(E99,'Kill 1'!$D$1:$E$161,2,0),0)</f>
        <v>0</v>
      </c>
      <c r="G99" s="136">
        <f>IFERROR(VLOOKUP($B99,'Kill 2'!$A$1:$E$161,4,0),0)</f>
        <v>0</v>
      </c>
      <c r="H99" s="137">
        <f>IFERROR(VLOOKUP(G99,'Kill 2'!$D$1:$E$161,2,0),0)</f>
        <v>0</v>
      </c>
      <c r="I99" s="136">
        <f>IFERROR(VLOOKUP($B99,'Kill 3'!$A$1:$E$161,4,0),0)</f>
        <v>0</v>
      </c>
      <c r="J99" s="137">
        <f>IFERROR(VLOOKUP(I99,'Kill 3'!$D$1:$E$161,2,0),0)</f>
        <v>0</v>
      </c>
      <c r="K99" s="136">
        <f>IFERROR(VLOOKUP($B99,'Kill 4'!$A$1:$E$161,4,0),0)</f>
        <v>0</v>
      </c>
      <c r="L99" s="137">
        <f>IFERROR(VLOOKUP(K99,'Kill 4'!$D$1:$E$161,2,0),0)</f>
        <v>0</v>
      </c>
      <c r="M99" s="136">
        <f>IFERROR(VLOOKUP($B99,'Kill 5'!$A$1:$E$161,4,0),0)</f>
        <v>56</v>
      </c>
      <c r="N99" s="137">
        <f>IFERROR(VLOOKUP(M99,'Kill 5'!$D$1:$E$161,2,0),0)</f>
        <v>105.8557163</v>
      </c>
      <c r="O99" s="136">
        <f>IFERROR(VLOOKUP($B99,'Kill 6'!$A$1:$E$161,4,0),0)</f>
        <v>0</v>
      </c>
      <c r="P99" s="137">
        <f>IFERROR(VLOOKUP(O99,'Kill 6'!$D$1:$E$161,2,0),0)</f>
        <v>0</v>
      </c>
      <c r="Q99" s="136">
        <f>IFERROR(VLOOKUP($B99,'Kill 7'!$A$1:$E$161,4,0),0)</f>
        <v>0</v>
      </c>
      <c r="R99" s="137">
        <f>IFERROR(VLOOKUP(Q99,'Kill 7'!$D$1:$E$161,2,0),0)</f>
        <v>0</v>
      </c>
      <c r="S99" s="136">
        <f>IFERROR(VLOOKUP($B99,'Kill 8'!$A$1:$E$161,4,0),0)</f>
        <v>0</v>
      </c>
      <c r="T99" s="137">
        <f>IFERROR(VLOOKUP(S99,'Kill 8'!$D$1:$E$161,2,0),0)</f>
        <v>0</v>
      </c>
      <c r="U99" s="136">
        <f>IFERROR(VLOOKUP($B99,'Kill 9'!$A$1:$E$161,4,0),0)</f>
        <v>9</v>
      </c>
      <c r="V99" s="137">
        <f>IFERROR(VLOOKUP(U99,'Kill 9'!$D$1:$E$161,2,0),0)</f>
        <v>327.3173859</v>
      </c>
      <c r="W99" s="136">
        <f>IFERROR(VLOOKUP($B99,'Kill 10'!$A$1:$E$161,4,0),0)</f>
        <v>0</v>
      </c>
      <c r="X99" s="137">
        <f>IFERROR(VLOOKUP(W99,'Kill 10'!$D$1:$E$161,2,0),0)</f>
        <v>0</v>
      </c>
      <c r="Y99" s="136">
        <f>IFERROR(VLOOKUP($B99,'Kill 11'!$A$1:$E$161,4,0),0)</f>
        <v>0</v>
      </c>
      <c r="Z99" s="137">
        <f>IFERROR(VLOOKUP(Y99,'Kill 11'!$D$1:$E$161,2,0),0)</f>
        <v>0</v>
      </c>
      <c r="AA99" s="136">
        <f>IFERROR(VLOOKUP($B99,'Kill 12'!$A$1:$E$161,4,0),0)</f>
        <v>0</v>
      </c>
      <c r="AB99" s="58">
        <f>IFERROR(VLOOKUP(AA99,'Kill 12'!$D$1:$E$161,2,0),0)</f>
        <v>0</v>
      </c>
      <c r="AC99" s="136">
        <f>IFERROR(VLOOKUP($B99,'Kill 13'!$A$1:$E$161,4,0),0)</f>
        <v>0</v>
      </c>
      <c r="AD99" s="58">
        <f>IFERROR(VLOOKUP(AC99,'Kill 13'!$D$1:$E$161,2,0),0)</f>
        <v>0</v>
      </c>
      <c r="AE99" s="161" t="str">
        <f>IFERROR(__xludf.DUMMYFUNCTION("""COMPUTED_VALUE"""),"PSGJM")</f>
        <v>PSGJM</v>
      </c>
      <c r="AF99" s="51">
        <f t="shared" si="2"/>
        <v>214.7433321</v>
      </c>
      <c r="AG99" s="137">
        <f>IFERROR(VLOOKUP($AE99,'Kill 1'!A$1:$E$161,5,0),0)</f>
        <v>0</v>
      </c>
      <c r="AH99" s="137">
        <f>IFERROR(VLOOKUP($AE99,'Kill 2'!$A$1:$E$161,5,0),0)</f>
        <v>71.89728433</v>
      </c>
      <c r="AI99" s="137">
        <f>IFERROR(VLOOKUP($AE99,'Kill 3'!$A$1:$E$161,5,0),0)</f>
        <v>21.53146501</v>
      </c>
      <c r="AJ99" s="137">
        <f>IFERROR(VLOOKUP($AE99,'Kill 4'!$A$1:$E$161,5,0),0)</f>
        <v>0</v>
      </c>
      <c r="AK99" s="137">
        <f>IFERROR(VLOOKUP($AE99,'Kill 5'!$A$1:$E$161,5,0),0)</f>
        <v>121.3145827</v>
      </c>
      <c r="AL99" s="137">
        <f>IFERROR(VLOOKUP($AE99,'Kill 6'!$A$1:$E$161,5,0),0)</f>
        <v>0</v>
      </c>
      <c r="AM99" s="137">
        <f>IFERROR(VLOOKUP($AE99,'Kill 7'!$A$1:$E$161,5,0),0)</f>
        <v>0</v>
      </c>
      <c r="AN99" s="137">
        <f>IFERROR(VLOOKUP($AE99,'Kill 8'!$A$1:$E$161,5,0),0)</f>
        <v>0</v>
      </c>
      <c r="AO99" s="137">
        <f>IFERROR(VLOOKUP($AE99,'Kill 9'!$A$1:$E$161,5,0),0)</f>
        <v>0</v>
      </c>
      <c r="AP99" s="137">
        <f>IFERROR(VLOOKUP($AE99,'Kill 10'!$A$1:$E$161,5,0),0)</f>
        <v>0</v>
      </c>
      <c r="AQ99" s="137">
        <f>IFERROR(VLOOKUP($AE99,'Kill 11'!$A$1:$E$161,5,0),0)</f>
        <v>0</v>
      </c>
      <c r="AR99" s="58">
        <f>IFERROR(VLOOKUP($AE99,'Kill 12'!$A$1:$E$161,5,0),0)</f>
        <v>0</v>
      </c>
      <c r="AS99" s="58">
        <f>IFERROR(VLOOKUP($AE99,'Kill 13'!$A$1:$E$161,5,0),0)</f>
        <v>0</v>
      </c>
    </row>
    <row r="100" ht="15.75" customHeight="1">
      <c r="A100" s="41">
        <f t="shared" si="1"/>
        <v>99</v>
      </c>
      <c r="B100" s="92" t="s">
        <v>133</v>
      </c>
      <c r="C100" s="51">
        <v>419.5926486965931</v>
      </c>
      <c r="D100" s="135"/>
      <c r="E100" s="136">
        <f>IFERROR(VLOOKUP($B100,'Kill 1'!$A$1:$E$161,4,0),0)</f>
        <v>0</v>
      </c>
      <c r="F100" s="137">
        <f>IFERROR(VLOOKUP(E100,'Kill 1'!$D$1:$E$161,2,0),0)</f>
        <v>0</v>
      </c>
      <c r="G100" s="136">
        <f>IFERROR(VLOOKUP($B100,'Kill 2'!$A$1:$E$161,4,0),0)</f>
        <v>0</v>
      </c>
      <c r="H100" s="137">
        <f>IFERROR(VLOOKUP(G100,'Kill 2'!$D$1:$E$161,2,0),0)</f>
        <v>0</v>
      </c>
      <c r="I100" s="136">
        <f>IFERROR(VLOOKUP($B100,'Kill 3'!$A$1:$E$161,4,0),0)</f>
        <v>0</v>
      </c>
      <c r="J100" s="137">
        <f>IFERROR(VLOOKUP(I100,'Kill 3'!$D$1:$E$161,2,0),0)</f>
        <v>0</v>
      </c>
      <c r="K100" s="136">
        <f>IFERROR(VLOOKUP($B100,'Kill 4'!$A$1:$E$161,4,0),0)</f>
        <v>0</v>
      </c>
      <c r="L100" s="137">
        <f>IFERROR(VLOOKUP(K100,'Kill 4'!$D$1:$E$161,2,0),0)</f>
        <v>0</v>
      </c>
      <c r="M100" s="136">
        <f>IFERROR(VLOOKUP($B100,'Kill 5'!$A$1:$E$161,4,0),0)</f>
        <v>43</v>
      </c>
      <c r="N100" s="137">
        <f>IFERROR(VLOOKUP(M100,'Kill 5'!$D$1:$E$161,2,0),0)</f>
        <v>159.0218288</v>
      </c>
      <c r="O100" s="136">
        <f>IFERROR(VLOOKUP($B100,'Kill 6'!$A$1:$E$161,4,0),0)</f>
        <v>62</v>
      </c>
      <c r="P100" s="137">
        <f>IFERROR(VLOOKUP(O100,'Kill 6'!$D$1:$E$161,2,0),0)</f>
        <v>44.06896815</v>
      </c>
      <c r="Q100" s="136">
        <f>IFERROR(VLOOKUP($B100,'Kill 7'!$A$1:$E$161,4,0),0)</f>
        <v>0</v>
      </c>
      <c r="R100" s="137">
        <f>IFERROR(VLOOKUP(Q100,'Kill 7'!$D$1:$E$161,2,0),0)</f>
        <v>0</v>
      </c>
      <c r="S100" s="136">
        <f>IFERROR(VLOOKUP($B100,'Kill 8'!$A$1:$E$161,4,0),0)</f>
        <v>34</v>
      </c>
      <c r="T100" s="137">
        <f>IFERROR(VLOOKUP(S100,'Kill 8'!$D$1:$E$161,2,0),0)</f>
        <v>129.8564509</v>
      </c>
      <c r="U100" s="136">
        <f>IFERROR(VLOOKUP($B100,'Kill 9'!$A$1:$E$161,4,0),0)</f>
        <v>0</v>
      </c>
      <c r="V100" s="137">
        <f>IFERROR(VLOOKUP(U100,'Kill 9'!$D$1:$E$161,2,0),0)</f>
        <v>0</v>
      </c>
      <c r="W100" s="136">
        <f>IFERROR(VLOOKUP($B100,'Kill 10'!$A$1:$E$161,4,0),0)</f>
        <v>0</v>
      </c>
      <c r="X100" s="137">
        <f>IFERROR(VLOOKUP(W100,'Kill 10'!$D$1:$E$161,2,0),0)</f>
        <v>0</v>
      </c>
      <c r="Y100" s="136">
        <f>IFERROR(VLOOKUP($B100,'Kill 11'!$A$1:$E$161,4,0),0)</f>
        <v>32</v>
      </c>
      <c r="Z100" s="137">
        <f>IFERROR(VLOOKUP(Y100,'Kill 11'!$D$1:$E$161,2,0),0)</f>
        <v>86.64540086</v>
      </c>
      <c r="AA100" s="136">
        <f>IFERROR(VLOOKUP($B100,'Kill 12'!$A$1:$E$161,4,0),0)</f>
        <v>0</v>
      </c>
      <c r="AB100" s="58">
        <f>IFERROR(VLOOKUP(AA100,'Kill 12'!$D$1:$E$161,2,0),0)</f>
        <v>0</v>
      </c>
      <c r="AC100" s="136">
        <f>IFERROR(VLOOKUP($B100,'Kill 13'!$A$1:$E$161,4,0),0)</f>
        <v>0</v>
      </c>
      <c r="AD100" s="58">
        <f>IFERROR(VLOOKUP(AC100,'Kill 13'!$D$1:$E$161,2,0),0)</f>
        <v>0</v>
      </c>
      <c r="AE100" s="138" t="str">
        <f>IFERROR(__xludf.DUMMYFUNCTION("""COMPUTED_VALUE"""),"Mistral86")</f>
        <v>Mistral86</v>
      </c>
      <c r="AF100" s="51">
        <f t="shared" si="2"/>
        <v>1492.91907</v>
      </c>
      <c r="AG100" s="137">
        <f>IFERROR(VLOOKUP($AE100,'Kill 1'!A$1:$E$161,5,0),0)</f>
        <v>0</v>
      </c>
      <c r="AH100" s="137">
        <f>IFERROR(VLOOKUP($AE100,'Kill 2'!$A$1:$E$161,5,0),0)</f>
        <v>63.75727774</v>
      </c>
      <c r="AI100" s="137">
        <f>IFERROR(VLOOKUP($AE100,'Kill 3'!$A$1:$E$161,5,0),0)</f>
        <v>120.0349301</v>
      </c>
      <c r="AJ100" s="137">
        <f>IFERROR(VLOOKUP($AE100,'Kill 4'!$A$1:$E$161,5,0),0)</f>
        <v>176.9075925</v>
      </c>
      <c r="AK100" s="137">
        <f>IFERROR(VLOOKUP($AE100,'Kill 5'!$A$1:$E$161,5,0),0)</f>
        <v>150.2369198</v>
      </c>
      <c r="AL100" s="137">
        <f>IFERROR(VLOOKUP($AE100,'Kill 6'!$A$1:$E$161,5,0),0)</f>
        <v>280.1685993</v>
      </c>
      <c r="AM100" s="137">
        <f>IFERROR(VLOOKUP($AE100,'Kill 7'!$A$1:$E$161,5,0),0)</f>
        <v>0</v>
      </c>
      <c r="AN100" s="137">
        <f>IFERROR(VLOOKUP($AE100,'Kill 8'!$A$1:$E$161,5,0),0)</f>
        <v>148.2236435</v>
      </c>
      <c r="AO100" s="137">
        <f>IFERROR(VLOOKUP($AE100,'Kill 9'!$A$1:$E$161,5,0),0)</f>
        <v>0</v>
      </c>
      <c r="AP100" s="137">
        <f>IFERROR(VLOOKUP($AE100,'Kill 10'!$A$1:$E$161,5,0),0)</f>
        <v>407.2798255</v>
      </c>
      <c r="AQ100" s="137">
        <f>IFERROR(VLOOKUP($AE100,'Kill 11'!$A$1:$E$161,5,0),0)</f>
        <v>146.3102811</v>
      </c>
      <c r="AR100" s="58">
        <f>IFERROR(VLOOKUP($AE100,'Kill 12'!$A$1:$E$161,5,0),0)</f>
        <v>0</v>
      </c>
      <c r="AS100" s="58">
        <f>IFERROR(VLOOKUP($AE100,'Kill 13'!$A$1:$E$161,5,0),0)</f>
        <v>0</v>
      </c>
    </row>
    <row r="101" ht="15.75" customHeight="1">
      <c r="A101" s="41">
        <f t="shared" si="1"/>
        <v>100</v>
      </c>
      <c r="B101" s="92" t="s">
        <v>150</v>
      </c>
      <c r="C101" s="51">
        <v>414.8282210437519</v>
      </c>
      <c r="D101" s="110"/>
      <c r="E101" s="136">
        <f>IFERROR(VLOOKUP($B101,'Kill 1'!$A$1:$E$161,4,0),0)</f>
        <v>16</v>
      </c>
      <c r="F101" s="137">
        <f>IFERROR(VLOOKUP(E101,'Kill 1'!$D$1:$E$161,2,0),0)</f>
        <v>290.0771916</v>
      </c>
      <c r="G101" s="136">
        <f>IFERROR(VLOOKUP($B101,'Kill 2'!$A$1:$E$161,4,0),0)</f>
        <v>0</v>
      </c>
      <c r="H101" s="137">
        <f>IFERROR(VLOOKUP(G101,'Kill 2'!$D$1:$E$161,2,0),0)</f>
        <v>0</v>
      </c>
      <c r="I101" s="136">
        <f>IFERROR(VLOOKUP($B101,'Kill 3'!$A$1:$E$161,4,0),0)</f>
        <v>0</v>
      </c>
      <c r="J101" s="137">
        <f>IFERROR(VLOOKUP(I101,'Kill 3'!$D$1:$E$161,2,0),0)</f>
        <v>0</v>
      </c>
      <c r="K101" s="136">
        <f>IFERROR(VLOOKUP($B101,'Kill 4'!$A$1:$E$161,4,0),0)</f>
        <v>0</v>
      </c>
      <c r="L101" s="137">
        <f>IFERROR(VLOOKUP(K101,'Kill 4'!$D$1:$E$161,2,0),0)</f>
        <v>0</v>
      </c>
      <c r="M101" s="136">
        <f>IFERROR(VLOOKUP($B101,'Kill 5'!$A$1:$E$161,4,0),0)</f>
        <v>0</v>
      </c>
      <c r="N101" s="137">
        <f>IFERROR(VLOOKUP(M101,'Kill 5'!$D$1:$E$161,2,0),0)</f>
        <v>0</v>
      </c>
      <c r="O101" s="136">
        <f>IFERROR(VLOOKUP($B101,'Kill 6'!$A$1:$E$161,4,0),0)</f>
        <v>43</v>
      </c>
      <c r="P101" s="137">
        <f>IFERROR(VLOOKUP(O101,'Kill 6'!$D$1:$E$161,2,0),0)</f>
        <v>124.7510294</v>
      </c>
      <c r="Q101" s="136">
        <f>IFERROR(VLOOKUP($B101,'Kill 7'!$A$1:$E$161,4,0),0)</f>
        <v>0</v>
      </c>
      <c r="R101" s="137">
        <f>IFERROR(VLOOKUP(Q101,'Kill 7'!$D$1:$E$161,2,0),0)</f>
        <v>0</v>
      </c>
      <c r="S101" s="136">
        <f>IFERROR(VLOOKUP($B101,'Kill 8'!$A$1:$E$161,4,0),0)</f>
        <v>0</v>
      </c>
      <c r="T101" s="137">
        <f>IFERROR(VLOOKUP(S101,'Kill 8'!$D$1:$E$161,2,0),0)</f>
        <v>0</v>
      </c>
      <c r="U101" s="136">
        <f>IFERROR(VLOOKUP($B101,'Kill 9'!$A$1:$E$161,4,0),0)</f>
        <v>0</v>
      </c>
      <c r="V101" s="137">
        <f>IFERROR(VLOOKUP(U101,'Kill 9'!$D$1:$E$161,2,0),0)</f>
        <v>0</v>
      </c>
      <c r="W101" s="136">
        <f>IFERROR(VLOOKUP($B101,'Kill 10'!$A$1:$E$161,4,0),0)</f>
        <v>0</v>
      </c>
      <c r="X101" s="137">
        <f>IFERROR(VLOOKUP(W101,'Kill 10'!$D$1:$E$161,2,0),0)</f>
        <v>0</v>
      </c>
      <c r="Y101" s="136">
        <f>IFERROR(VLOOKUP($B101,'Kill 11'!$A$1:$E$161,4,0),0)</f>
        <v>0</v>
      </c>
      <c r="Z101" s="137">
        <f>IFERROR(VLOOKUP(Y101,'Kill 11'!$D$1:$E$161,2,0),0)</f>
        <v>0</v>
      </c>
      <c r="AA101" s="136">
        <f>IFERROR(VLOOKUP($B101,'Kill 12'!$A$1:$E$161,4,0),0)</f>
        <v>0</v>
      </c>
      <c r="AB101" s="58">
        <f>IFERROR(VLOOKUP(AA101,'Kill 12'!$D$1:$E$161,2,0),0)</f>
        <v>0</v>
      </c>
      <c r="AC101" s="136">
        <f>IFERROR(VLOOKUP($B101,'Kill 13'!$A$1:$E$161,4,0),0)</f>
        <v>0</v>
      </c>
      <c r="AD101" s="58">
        <f>IFERROR(VLOOKUP(AC101,'Kill 13'!$D$1:$E$161,2,0),0)</f>
        <v>0</v>
      </c>
      <c r="AE101" s="139" t="str">
        <f>IFERROR(__xludf.DUMMYFUNCTION("""COMPUTED_VALUE"""),"Pitt86700")</f>
        <v>Pitt86700</v>
      </c>
      <c r="AF101" s="51">
        <f t="shared" si="2"/>
        <v>2459.830055</v>
      </c>
      <c r="AG101" s="137">
        <f>IFERROR(VLOOKUP($AE101,'Kill 1'!A$1:$E$161,5,0),0)</f>
        <v>0</v>
      </c>
      <c r="AH101" s="137">
        <f>IFERROR(VLOOKUP($AE101,'Kill 2'!$A$1:$E$161,5,0),0)</f>
        <v>55.77348913</v>
      </c>
      <c r="AI101" s="137">
        <f>IFERROR(VLOOKUP($AE101,'Kill 3'!$A$1:$E$161,5,0),0)</f>
        <v>308.9432814</v>
      </c>
      <c r="AJ101" s="137">
        <f>IFERROR(VLOOKUP($AE101,'Kill 4'!$A$1:$E$161,5,0),0)</f>
        <v>111.6639601</v>
      </c>
      <c r="AK101" s="137">
        <f>IFERROR(VLOOKUP($AE101,'Kill 5'!$A$1:$E$161,5,0),0)</f>
        <v>787.2824974</v>
      </c>
      <c r="AL101" s="137">
        <f>IFERROR(VLOOKUP($AE101,'Kill 6'!$A$1:$E$161,5,0),0)</f>
        <v>51.83699068</v>
      </c>
      <c r="AM101" s="137">
        <f>IFERROR(VLOOKUP($AE101,'Kill 7'!$A$1:$E$161,5,0),0)</f>
        <v>131.3471862</v>
      </c>
      <c r="AN101" s="137">
        <f>IFERROR(VLOOKUP($AE101,'Kill 8'!$A$1:$E$161,5,0),0)</f>
        <v>236.8401714</v>
      </c>
      <c r="AO101" s="137">
        <f>IFERROR(VLOOKUP($AE101,'Kill 9'!$A$1:$E$161,5,0),0)</f>
        <v>205.3142714</v>
      </c>
      <c r="AP101" s="137">
        <f>IFERROR(VLOOKUP($AE101,'Kill 10'!$A$1:$E$161,5,0),0)</f>
        <v>192.1051742</v>
      </c>
      <c r="AQ101" s="137">
        <f>IFERROR(VLOOKUP($AE101,'Kill 11'!$A$1:$E$161,5,0),0)</f>
        <v>171.9056533</v>
      </c>
      <c r="AR101" s="58">
        <f>IFERROR(VLOOKUP($AE101,'Kill 12'!$A$1:$E$161,5,0),0)</f>
        <v>258.6543701</v>
      </c>
      <c r="AS101" s="58">
        <f>IFERROR(VLOOKUP($AE101,'Kill 13'!$A$1:$E$161,5,0),0)</f>
        <v>0</v>
      </c>
    </row>
    <row r="102" ht="15.75" customHeight="1">
      <c r="A102" s="41">
        <f t="shared" si="1"/>
        <v>101</v>
      </c>
      <c r="B102" s="92" t="s">
        <v>103</v>
      </c>
      <c r="C102" s="51">
        <v>383.2974287954147</v>
      </c>
      <c r="D102" s="110"/>
      <c r="E102" s="136">
        <f>IFERROR(VLOOKUP($B102,'Kill 1'!$A$1:$E$161,4,0),0)</f>
        <v>65</v>
      </c>
      <c r="F102" s="137">
        <f>IFERROR(VLOOKUP(E102,'Kill 1'!$D$1:$E$161,2,0),0)</f>
        <v>18.91870839</v>
      </c>
      <c r="G102" s="136">
        <f>IFERROR(VLOOKUP($B102,'Kill 2'!$A$1:$E$161,4,0),0)</f>
        <v>0</v>
      </c>
      <c r="H102" s="137">
        <f>IFERROR(VLOOKUP(G102,'Kill 2'!$D$1:$E$161,2,0),0)</f>
        <v>0</v>
      </c>
      <c r="I102" s="136">
        <f>IFERROR(VLOOKUP($B102,'Kill 3'!$A$1:$E$161,4,0),0)</f>
        <v>0</v>
      </c>
      <c r="J102" s="137">
        <f>IFERROR(VLOOKUP(I102,'Kill 3'!$D$1:$E$161,2,0),0)</f>
        <v>0</v>
      </c>
      <c r="K102" s="136">
        <f>IFERROR(VLOOKUP($B102,'Kill 4'!$A$1:$E$161,4,0),0)</f>
        <v>0</v>
      </c>
      <c r="L102" s="137">
        <f>IFERROR(VLOOKUP(K102,'Kill 4'!$D$1:$E$161,2,0),0)</f>
        <v>0</v>
      </c>
      <c r="M102" s="136">
        <f>IFERROR(VLOOKUP($B102,'Kill 5'!$A$1:$E$161,4,0),0)</f>
        <v>0</v>
      </c>
      <c r="N102" s="137">
        <f>IFERROR(VLOOKUP(M102,'Kill 5'!$D$1:$E$161,2,0),0)</f>
        <v>0</v>
      </c>
      <c r="O102" s="136">
        <f>IFERROR(VLOOKUP($B102,'Kill 6'!$A$1:$E$161,4,0),0)</f>
        <v>0</v>
      </c>
      <c r="P102" s="137">
        <f>IFERROR(VLOOKUP(O102,'Kill 6'!$D$1:$E$161,2,0),0)</f>
        <v>0</v>
      </c>
      <c r="Q102" s="136">
        <f>IFERROR(VLOOKUP($B102,'Kill 7'!$A$1:$E$161,4,0),0)</f>
        <v>48</v>
      </c>
      <c r="R102" s="137">
        <f>IFERROR(VLOOKUP(Q102,'Kill 7'!$D$1:$E$161,2,0),0)</f>
        <v>69.84704557</v>
      </c>
      <c r="S102" s="136">
        <f>IFERROR(VLOOKUP($B102,'Kill 8'!$A$1:$E$161,4,0),0)</f>
        <v>0</v>
      </c>
      <c r="T102" s="137">
        <f>IFERROR(VLOOKUP(S102,'Kill 8'!$D$1:$E$161,2,0),0)</f>
        <v>0</v>
      </c>
      <c r="U102" s="136">
        <f>IFERROR(VLOOKUP($B102,'Kill 9'!$A$1:$E$161,4,0),0)</f>
        <v>0</v>
      </c>
      <c r="V102" s="137">
        <f>IFERROR(VLOOKUP(U102,'Kill 9'!$D$1:$E$161,2,0),0)</f>
        <v>0</v>
      </c>
      <c r="W102" s="136">
        <f>IFERROR(VLOOKUP($B102,'Kill 10'!$A$1:$E$161,4,0),0)</f>
        <v>0</v>
      </c>
      <c r="X102" s="137">
        <f>IFERROR(VLOOKUP(W102,'Kill 10'!$D$1:$E$161,2,0),0)</f>
        <v>0</v>
      </c>
      <c r="Y102" s="136">
        <f>IFERROR(VLOOKUP($B102,'Kill 11'!$A$1:$E$161,4,0),0)</f>
        <v>0</v>
      </c>
      <c r="Z102" s="137">
        <f>IFERROR(VLOOKUP(Y102,'Kill 11'!$D$1:$E$161,2,0),0)</f>
        <v>0</v>
      </c>
      <c r="AA102" s="136">
        <f>IFERROR(VLOOKUP($B102,'Kill 12'!$A$1:$E$161,4,0),0)</f>
        <v>12</v>
      </c>
      <c r="AB102" s="58">
        <f>IFERROR(VLOOKUP(AA102,'Kill 12'!$D$1:$E$161,2,0),0)</f>
        <v>294.5316748</v>
      </c>
      <c r="AC102" s="136">
        <f>IFERROR(VLOOKUP($B102,'Kill 13'!$A$1:$E$161,4,0),0)</f>
        <v>0</v>
      </c>
      <c r="AD102" s="58">
        <f>IFERROR(VLOOKUP(AC102,'Kill 13'!$D$1:$E$161,2,0),0)</f>
        <v>0</v>
      </c>
      <c r="AE102" s="138" t="str">
        <f>IFERROR(__xludf.DUMMYFUNCTION("""COMPUTED_VALUE"""),"Senfou")</f>
        <v>Senfou</v>
      </c>
      <c r="AF102" s="51">
        <f t="shared" si="2"/>
        <v>1343.769427</v>
      </c>
      <c r="AG102" s="137">
        <f>IFERROR(VLOOKUP($AE102,'Kill 1'!A$1:$E$161,5,0),0)</f>
        <v>0</v>
      </c>
      <c r="AH102" s="137">
        <f>IFERROR(VLOOKUP($AE102,'Kill 2'!$A$1:$E$161,5,0),0)</f>
        <v>44.06896815</v>
      </c>
      <c r="AI102" s="137">
        <f>IFERROR(VLOOKUP($AE102,'Kill 3'!$A$1:$E$161,5,0),0)</f>
        <v>475.5061604</v>
      </c>
      <c r="AJ102" s="137">
        <f>IFERROR(VLOOKUP($AE102,'Kill 4'!$A$1:$E$161,5,0),0)</f>
        <v>106.3361113</v>
      </c>
      <c r="AK102" s="137">
        <f>IFERROR(VLOOKUP($AE102,'Kill 5'!$A$1:$E$161,5,0),0)</f>
        <v>0</v>
      </c>
      <c r="AL102" s="137">
        <f>IFERROR(VLOOKUP($AE102,'Kill 6'!$A$1:$E$161,5,0),0)</f>
        <v>139.3200037</v>
      </c>
      <c r="AM102" s="137">
        <f>IFERROR(VLOOKUP($AE102,'Kill 7'!$A$1:$E$161,5,0),0)</f>
        <v>0</v>
      </c>
      <c r="AN102" s="137">
        <f>IFERROR(VLOOKUP($AE102,'Kill 8'!$A$1:$E$161,5,0),0)</f>
        <v>0</v>
      </c>
      <c r="AO102" s="137">
        <f>IFERROR(VLOOKUP($AE102,'Kill 9'!$A$1:$E$161,5,0),0)</f>
        <v>162.4300516</v>
      </c>
      <c r="AP102" s="137">
        <f>IFERROR(VLOOKUP($AE102,'Kill 10'!$A$1:$E$161,5,0),0)</f>
        <v>205.8800433</v>
      </c>
      <c r="AQ102" s="137">
        <f>IFERROR(VLOOKUP($AE102,'Kill 11'!$A$1:$E$161,5,0),0)</f>
        <v>210.2280886</v>
      </c>
      <c r="AR102" s="58">
        <f>IFERROR(VLOOKUP($AE102,'Kill 12'!$A$1:$E$161,5,0),0)</f>
        <v>0</v>
      </c>
      <c r="AS102" s="58">
        <f>IFERROR(VLOOKUP($AE102,'Kill 13'!$A$1:$E$161,5,0),0)</f>
        <v>0</v>
      </c>
    </row>
    <row r="103" ht="15.75" customHeight="1">
      <c r="A103" s="41">
        <f t="shared" si="1"/>
        <v>102</v>
      </c>
      <c r="B103" s="92" t="s">
        <v>117</v>
      </c>
      <c r="C103" s="51">
        <v>377.7557581976352</v>
      </c>
      <c r="D103" s="110"/>
      <c r="E103" s="136">
        <f>IFERROR(VLOOKUP($B103,'Kill 1'!$A$1:$E$161,4,0),0)</f>
        <v>59</v>
      </c>
      <c r="F103" s="137">
        <f>IFERROR(VLOOKUP(E103,'Kill 1'!$D$1:$E$161,2,0),0)</f>
        <v>42.64120807</v>
      </c>
      <c r="G103" s="136">
        <f>IFERROR(VLOOKUP($B103,'Kill 2'!$A$1:$E$161,4,0),0)</f>
        <v>52</v>
      </c>
      <c r="H103" s="137">
        <f>IFERROR(VLOOKUP(G103,'Kill 2'!$D$1:$E$161,2,0),0)</f>
        <v>84.42506489</v>
      </c>
      <c r="I103" s="136">
        <f>IFERROR(VLOOKUP($B103,'Kill 3'!$A$1:$E$161,4,0),0)</f>
        <v>67</v>
      </c>
      <c r="J103" s="137">
        <f>IFERROR(VLOOKUP(I103,'Kill 3'!$D$1:$E$161,2,0),0)</f>
        <v>25.21325392</v>
      </c>
      <c r="K103" s="136">
        <f>IFERROR(VLOOKUP($B103,'Kill 4'!$A$1:$E$161,4,0),0)</f>
        <v>61</v>
      </c>
      <c r="L103" s="137">
        <f>IFERROR(VLOOKUP(K103,'Kill 4'!$D$1:$E$161,2,0),0)</f>
        <v>8.320807461</v>
      </c>
      <c r="M103" s="136">
        <f>IFERROR(VLOOKUP($B103,'Kill 5'!$A$1:$E$161,4,0),0)</f>
        <v>86</v>
      </c>
      <c r="N103" s="137">
        <f>IFERROR(VLOOKUP(M103,'Kill 5'!$D$1:$E$161,2,0),0)</f>
        <v>5.94315048</v>
      </c>
      <c r="O103" s="136">
        <f>IFERROR(VLOOKUP($B103,'Kill 6'!$A$1:$E$161,4,0),0)</f>
        <v>42</v>
      </c>
      <c r="P103" s="137">
        <f>IFERROR(VLOOKUP(O103,'Kill 6'!$D$1:$E$161,2,0),0)</f>
        <v>129.5350252</v>
      </c>
      <c r="Q103" s="136">
        <f>IFERROR(VLOOKUP($B103,'Kill 7'!$A$1:$E$161,4,0),0)</f>
        <v>0</v>
      </c>
      <c r="R103" s="137">
        <f>IFERROR(VLOOKUP(Q103,'Kill 7'!$D$1:$E$161,2,0),0)</f>
        <v>0</v>
      </c>
      <c r="S103" s="136">
        <f>IFERROR(VLOOKUP($B103,'Kill 8'!$A$1:$E$161,4,0),0)</f>
        <v>54</v>
      </c>
      <c r="T103" s="137">
        <f>IFERROR(VLOOKUP(S103,'Kill 8'!$D$1:$E$161,2,0),0)</f>
        <v>26.6939425</v>
      </c>
      <c r="U103" s="136">
        <f>IFERROR(VLOOKUP($B103,'Kill 9'!$A$1:$E$161,4,0),0)</f>
        <v>40</v>
      </c>
      <c r="V103" s="137">
        <f>IFERROR(VLOOKUP(U103,'Kill 9'!$D$1:$E$161,2,0),0)</f>
        <v>54.9833057</v>
      </c>
      <c r="W103" s="136">
        <f>IFERROR(VLOOKUP($B103,'Kill 10'!$A$1:$E$161,4,0),0)</f>
        <v>0</v>
      </c>
      <c r="X103" s="137">
        <f>IFERROR(VLOOKUP(W103,'Kill 10'!$D$1:$E$161,2,0),0)</f>
        <v>0</v>
      </c>
      <c r="Y103" s="136">
        <f>IFERROR(VLOOKUP($B103,'Kill 11'!$A$1:$E$161,4,0),0)</f>
        <v>0</v>
      </c>
      <c r="Z103" s="137">
        <f>IFERROR(VLOOKUP(Y103,'Kill 11'!$D$1:$E$161,2,0),0)</f>
        <v>0</v>
      </c>
      <c r="AA103" s="136">
        <f>IFERROR(VLOOKUP($B103,'Kill 12'!$A$1:$E$161,4,0),0)</f>
        <v>0</v>
      </c>
      <c r="AB103" s="58">
        <f>IFERROR(VLOOKUP(AA103,'Kill 12'!$D$1:$E$161,2,0),0)</f>
        <v>0</v>
      </c>
      <c r="AC103" s="136">
        <f>IFERROR(VLOOKUP($B103,'Kill 13'!$A$1:$E$161,4,0),0)</f>
        <v>0</v>
      </c>
      <c r="AD103" s="58">
        <f>IFERROR(VLOOKUP(AC103,'Kill 13'!$D$1:$E$161,2,0),0)</f>
        <v>0</v>
      </c>
      <c r="AE103" s="139" t="str">
        <f>IFERROR(__xludf.DUMMYFUNCTION("""COMPUTED_VALUE"""),"Doudoux")</f>
        <v>Doudoux</v>
      </c>
      <c r="AF103" s="51">
        <f t="shared" si="2"/>
        <v>264.5331975</v>
      </c>
      <c r="AG103" s="137">
        <f>IFERROR(VLOOKUP($AE103,'Kill 1'!A$1:$E$161,5,0),0)</f>
        <v>0</v>
      </c>
      <c r="AH103" s="137">
        <f>IFERROR(VLOOKUP($AE103,'Kill 2'!$A$1:$E$161,5,0),0)</f>
        <v>32.66357592</v>
      </c>
      <c r="AI103" s="137">
        <f>IFERROR(VLOOKUP($AE103,'Kill 3'!$A$1:$E$161,5,0),0)</f>
        <v>0</v>
      </c>
      <c r="AJ103" s="137">
        <f>IFERROR(VLOOKUP($AE103,'Kill 4'!$A$1:$E$161,5,0),0)</f>
        <v>0</v>
      </c>
      <c r="AK103" s="137">
        <f>IFERROR(VLOOKUP($AE103,'Kill 5'!$A$1:$E$161,5,0),0)</f>
        <v>0</v>
      </c>
      <c r="AL103" s="137">
        <f>IFERROR(VLOOKUP($AE103,'Kill 6'!$A$1:$E$161,5,0),0)</f>
        <v>0</v>
      </c>
      <c r="AM103" s="137">
        <f>IFERROR(VLOOKUP($AE103,'Kill 7'!$A$1:$E$161,5,0),0)</f>
        <v>0</v>
      </c>
      <c r="AN103" s="137">
        <f>IFERROR(VLOOKUP($AE103,'Kill 8'!$A$1:$E$161,5,0),0)</f>
        <v>0</v>
      </c>
      <c r="AO103" s="137">
        <f>IFERROR(VLOOKUP($AE103,'Kill 9'!$A$1:$E$161,5,0),0)</f>
        <v>0</v>
      </c>
      <c r="AP103" s="137">
        <f>IFERROR(VLOOKUP($AE103,'Kill 10'!$A$1:$E$161,5,0),0)</f>
        <v>0</v>
      </c>
      <c r="AQ103" s="137">
        <f>IFERROR(VLOOKUP($AE103,'Kill 11'!$A$1:$E$161,5,0),0)</f>
        <v>231.8696216</v>
      </c>
      <c r="AR103" s="58">
        <f>IFERROR(VLOOKUP($AE103,'Kill 12'!$A$1:$E$161,5,0),0)</f>
        <v>0</v>
      </c>
      <c r="AS103" s="58">
        <f>IFERROR(VLOOKUP($AE103,'Kill 13'!$A$1:$E$161,5,0),0)</f>
        <v>0</v>
      </c>
    </row>
    <row r="104" ht="15.75" customHeight="1">
      <c r="A104" s="41">
        <f t="shared" si="1"/>
        <v>103</v>
      </c>
      <c r="B104" s="92" t="s">
        <v>173</v>
      </c>
      <c r="C104" s="51">
        <v>374.59764254643073</v>
      </c>
      <c r="D104" s="110"/>
      <c r="E104" s="136">
        <f>IFERROR(VLOOKUP($B104,'Kill 1'!$A$1:$E$161,4,0),0)</f>
        <v>0</v>
      </c>
      <c r="F104" s="137">
        <f>IFERROR(VLOOKUP(E104,'Kill 1'!$D$1:$E$161,2,0),0)</f>
        <v>0</v>
      </c>
      <c r="G104" s="136">
        <f>IFERROR(VLOOKUP($B104,'Kill 2'!$A$1:$E$161,4,0),0)</f>
        <v>0</v>
      </c>
      <c r="H104" s="137">
        <f>IFERROR(VLOOKUP(G104,'Kill 2'!$D$1:$E$161,2,0),0)</f>
        <v>0</v>
      </c>
      <c r="I104" s="136">
        <f>IFERROR(VLOOKUP($B104,'Kill 3'!$A$1:$E$161,4,0),0)</f>
        <v>0</v>
      </c>
      <c r="J104" s="137">
        <f>IFERROR(VLOOKUP(I104,'Kill 3'!$D$1:$E$161,2,0),0)</f>
        <v>0</v>
      </c>
      <c r="K104" s="136">
        <f>IFERROR(VLOOKUP($B104,'Kill 4'!$A$1:$E$161,4,0),0)</f>
        <v>0</v>
      </c>
      <c r="L104" s="137">
        <f>IFERROR(VLOOKUP(K104,'Kill 4'!$D$1:$E$161,2,0),0)</f>
        <v>0</v>
      </c>
      <c r="M104" s="136">
        <f>IFERROR(VLOOKUP($B104,'Kill 5'!$A$1:$E$161,4,0),0)</f>
        <v>67</v>
      </c>
      <c r="N104" s="137">
        <f>IFERROR(VLOOKUP(M104,'Kill 5'!$D$1:$E$161,2,0),0)</f>
        <v>66.42199841</v>
      </c>
      <c r="O104" s="136">
        <f>IFERROR(VLOOKUP($B104,'Kill 6'!$A$1:$E$161,4,0),0)</f>
        <v>0</v>
      </c>
      <c r="P104" s="137">
        <f>IFERROR(VLOOKUP(O104,'Kill 6'!$D$1:$E$161,2,0),0)</f>
        <v>0</v>
      </c>
      <c r="Q104" s="136">
        <f>IFERROR(VLOOKUP($B104,'Kill 7'!$A$1:$E$161,4,0),0)</f>
        <v>0</v>
      </c>
      <c r="R104" s="137">
        <f>IFERROR(VLOOKUP(Q104,'Kill 7'!$D$1:$E$161,2,0),0)</f>
        <v>0</v>
      </c>
      <c r="S104" s="136">
        <f>IFERROR(VLOOKUP($B104,'Kill 8'!$A$1:$E$161,4,0),0)</f>
        <v>0</v>
      </c>
      <c r="T104" s="137">
        <f>IFERROR(VLOOKUP(S104,'Kill 8'!$D$1:$E$161,2,0),0)</f>
        <v>0</v>
      </c>
      <c r="U104" s="136">
        <f>IFERROR(VLOOKUP($B104,'Kill 9'!$A$1:$E$161,4,0),0)</f>
        <v>0</v>
      </c>
      <c r="V104" s="137">
        <f>IFERROR(VLOOKUP(U104,'Kill 9'!$D$1:$E$161,2,0),0)</f>
        <v>0</v>
      </c>
      <c r="W104" s="136">
        <f>IFERROR(VLOOKUP($B104,'Kill 10'!$A$1:$E$161,4,0),0)</f>
        <v>0</v>
      </c>
      <c r="X104" s="137">
        <f>IFERROR(VLOOKUP(W104,'Kill 10'!$D$1:$E$161,2,0),0)</f>
        <v>0</v>
      </c>
      <c r="Y104" s="136">
        <f>IFERROR(VLOOKUP($B104,'Kill 11'!$A$1:$E$161,4,0),0)</f>
        <v>0</v>
      </c>
      <c r="Z104" s="137">
        <f>IFERROR(VLOOKUP(Y104,'Kill 11'!$D$1:$E$161,2,0),0)</f>
        <v>0</v>
      </c>
      <c r="AA104" s="136">
        <f>IFERROR(VLOOKUP($B104,'Kill 12'!$A$1:$E$161,4,0),0)</f>
        <v>11</v>
      </c>
      <c r="AB104" s="58">
        <f>IFERROR(VLOOKUP(AA104,'Kill 12'!$D$1:$E$161,2,0),0)</f>
        <v>308.1756441</v>
      </c>
      <c r="AC104" s="136">
        <f>IFERROR(VLOOKUP($B104,'Kill 13'!$A$1:$E$161,4,0),0)</f>
        <v>0</v>
      </c>
      <c r="AD104" s="58">
        <f>IFERROR(VLOOKUP(AC104,'Kill 13'!$D$1:$E$161,2,0),0)</f>
        <v>0</v>
      </c>
      <c r="AE104" s="138" t="str">
        <f>IFERROR(__xludf.DUMMYFUNCTION("""COMPUTED_VALUE"""),"XFLOXANXGEX")</f>
        <v>XFLOXANXGEX</v>
      </c>
      <c r="AF104" s="51">
        <f t="shared" si="2"/>
        <v>555.8889926</v>
      </c>
      <c r="AG104" s="137">
        <f>IFERROR(VLOOKUP($AE104,'Kill 1'!A$1:$E$161,5,0),0)</f>
        <v>0</v>
      </c>
      <c r="AH104" s="137">
        <f>IFERROR(VLOOKUP($AE104,'Kill 2'!$A$1:$E$161,5,0),0)</f>
        <v>17.87752071</v>
      </c>
      <c r="AI104" s="137">
        <f>IFERROR(VLOOKUP($AE104,'Kill 3'!$A$1:$E$161,5,0),0)</f>
        <v>17.87752071</v>
      </c>
      <c r="AJ104" s="137">
        <f>IFERROR(VLOOKUP($AE104,'Kill 4'!$A$1:$E$161,5,0),0)</f>
        <v>4.143525477</v>
      </c>
      <c r="AK104" s="137">
        <f>IFERROR(VLOOKUP($AE104,'Kill 5'!$A$1:$E$161,5,0),0)</f>
        <v>218.5977946</v>
      </c>
      <c r="AL104" s="137">
        <f>IFERROR(VLOOKUP($AE104,'Kill 6'!$A$1:$E$161,5,0),0)</f>
        <v>193.7411713</v>
      </c>
      <c r="AM104" s="137">
        <f>IFERROR(VLOOKUP($AE104,'Kill 7'!$A$1:$E$161,5,0),0)</f>
        <v>99.29988047</v>
      </c>
      <c r="AN104" s="137">
        <f>IFERROR(VLOOKUP($AE104,'Kill 8'!$A$1:$E$161,5,0),0)</f>
        <v>4.351579351</v>
      </c>
      <c r="AO104" s="137">
        <f>IFERROR(VLOOKUP($AE104,'Kill 9'!$A$1:$E$161,5,0),0)</f>
        <v>0</v>
      </c>
      <c r="AP104" s="137">
        <f>IFERROR(VLOOKUP($AE104,'Kill 10'!$A$1:$E$161,5,0),0)</f>
        <v>0</v>
      </c>
      <c r="AQ104" s="137">
        <f>IFERROR(VLOOKUP($AE104,'Kill 11'!$A$1:$E$161,5,0),0)</f>
        <v>0</v>
      </c>
      <c r="AR104" s="58">
        <f>IFERROR(VLOOKUP($AE104,'Kill 12'!$A$1:$E$161,5,0),0)</f>
        <v>0</v>
      </c>
      <c r="AS104" s="58">
        <f>IFERROR(VLOOKUP($AE104,'Kill 13'!$A$1:$E$161,5,0),0)</f>
        <v>0</v>
      </c>
    </row>
    <row r="105" ht="15.75" customHeight="1">
      <c r="A105" s="41">
        <f t="shared" si="1"/>
        <v>104</v>
      </c>
      <c r="B105" s="92" t="s">
        <v>175</v>
      </c>
      <c r="C105" s="51">
        <v>347.4579116942714</v>
      </c>
      <c r="D105" s="135"/>
      <c r="E105" s="136">
        <f>IFERROR(VLOOKUP($B105,'Kill 1'!$A$1:$E$161,4,0),0)</f>
        <v>0</v>
      </c>
      <c r="F105" s="137">
        <f>IFERROR(VLOOKUP(E105,'Kill 1'!$D$1:$E$161,2,0),0)</f>
        <v>0</v>
      </c>
      <c r="G105" s="136">
        <f>IFERROR(VLOOKUP($B105,'Kill 2'!$A$1:$E$161,4,0),0)</f>
        <v>0</v>
      </c>
      <c r="H105" s="137">
        <f>IFERROR(VLOOKUP(G105,'Kill 2'!$D$1:$E$161,2,0),0)</f>
        <v>0</v>
      </c>
      <c r="I105" s="136">
        <f>IFERROR(VLOOKUP($B105,'Kill 3'!$A$1:$E$161,4,0),0)</f>
        <v>0</v>
      </c>
      <c r="J105" s="137">
        <f>IFERROR(VLOOKUP(I105,'Kill 3'!$D$1:$E$161,2,0),0)</f>
        <v>0</v>
      </c>
      <c r="K105" s="136">
        <f>IFERROR(VLOOKUP($B105,'Kill 4'!$A$1:$E$161,4,0),0)</f>
        <v>0</v>
      </c>
      <c r="L105" s="137">
        <f>IFERROR(VLOOKUP(K105,'Kill 4'!$D$1:$E$161,2,0),0)</f>
        <v>0</v>
      </c>
      <c r="M105" s="136">
        <f>IFERROR(VLOOKUP($B105,'Kill 5'!$A$1:$E$161,4,0),0)</f>
        <v>59</v>
      </c>
      <c r="N105" s="137">
        <f>IFERROR(VLOOKUP(M105,'Kill 5'!$D$1:$E$161,2,0),0)</f>
        <v>94.68830423</v>
      </c>
      <c r="O105" s="136">
        <f>IFERROR(VLOOKUP($B105,'Kill 6'!$A$1:$E$161,4,0),0)</f>
        <v>0</v>
      </c>
      <c r="P105" s="137">
        <f>IFERROR(VLOOKUP(O105,'Kill 6'!$D$1:$E$161,2,0),0)</f>
        <v>0</v>
      </c>
      <c r="Q105" s="136">
        <f>IFERROR(VLOOKUP($B105,'Kill 7'!$A$1:$E$161,4,0),0)</f>
        <v>0</v>
      </c>
      <c r="R105" s="137">
        <f>IFERROR(VLOOKUP(Q105,'Kill 7'!$D$1:$E$161,2,0),0)</f>
        <v>0</v>
      </c>
      <c r="S105" s="136">
        <f>IFERROR(VLOOKUP($B105,'Kill 8'!$A$1:$E$161,4,0),0)</f>
        <v>0</v>
      </c>
      <c r="T105" s="137">
        <f>IFERROR(VLOOKUP(S105,'Kill 8'!$D$1:$E$161,2,0),0)</f>
        <v>0</v>
      </c>
      <c r="U105" s="136">
        <f>IFERROR(VLOOKUP($B105,'Kill 9'!$A$1:$E$161,4,0),0)</f>
        <v>0</v>
      </c>
      <c r="V105" s="137">
        <f>IFERROR(VLOOKUP(U105,'Kill 9'!$D$1:$E$161,2,0),0)</f>
        <v>0</v>
      </c>
      <c r="W105" s="136">
        <f>IFERROR(VLOOKUP($B105,'Kill 10'!$A$1:$E$161,4,0),0)</f>
        <v>19</v>
      </c>
      <c r="X105" s="137">
        <f>IFERROR(VLOOKUP(W105,'Kill 10'!$D$1:$E$161,2,0),0)</f>
        <v>252.7696075</v>
      </c>
      <c r="Y105" s="136">
        <f>IFERROR(VLOOKUP($B105,'Kill 11'!$A$1:$E$161,4,0),0)</f>
        <v>0</v>
      </c>
      <c r="Z105" s="137">
        <f>IFERROR(VLOOKUP(Y105,'Kill 11'!$D$1:$E$161,2,0),0)</f>
        <v>0</v>
      </c>
      <c r="AA105" s="136">
        <f>IFERROR(VLOOKUP($B105,'Kill 12'!$A$1:$E$161,4,0),0)</f>
        <v>0</v>
      </c>
      <c r="AB105" s="58">
        <f>IFERROR(VLOOKUP(AA105,'Kill 12'!$D$1:$E$161,2,0),0)</f>
        <v>0</v>
      </c>
      <c r="AC105" s="136">
        <f>IFERROR(VLOOKUP($B105,'Kill 13'!$A$1:$E$161,4,0),0)</f>
        <v>0</v>
      </c>
      <c r="AD105" s="58">
        <f>IFERROR(VLOOKUP(AC105,'Kill 13'!$D$1:$E$161,2,0),0)</f>
        <v>0</v>
      </c>
      <c r="AE105" s="139" t="str">
        <f>IFERROR(__xludf.DUMMYFUNCTION("""COMPUTED_VALUE"""),"nono.1er")</f>
        <v>nono.1er</v>
      </c>
      <c r="AF105" s="51">
        <f t="shared" si="2"/>
        <v>78.00793974</v>
      </c>
      <c r="AG105" s="137">
        <f>IFERROR(VLOOKUP($AE105,'Kill 1'!A$1:$E$161,5,0),0)</f>
        <v>0</v>
      </c>
      <c r="AH105" s="137">
        <f>IFERROR(VLOOKUP($AE105,'Kill 2'!$A$1:$E$161,5,0),0)</f>
        <v>14.250662</v>
      </c>
      <c r="AI105" s="137">
        <f>IFERROR(VLOOKUP($AE105,'Kill 3'!$A$1:$E$161,5,0),0)</f>
        <v>63.75727774</v>
      </c>
      <c r="AJ105" s="137">
        <f>IFERROR(VLOOKUP($AE105,'Kill 4'!$A$1:$E$161,5,0),0)</f>
        <v>0</v>
      </c>
      <c r="AK105" s="137">
        <f>IFERROR(VLOOKUP($AE105,'Kill 5'!$A$1:$E$161,5,0),0)</f>
        <v>0</v>
      </c>
      <c r="AL105" s="137">
        <f>IFERROR(VLOOKUP($AE105,'Kill 6'!$A$1:$E$161,5,0),0)</f>
        <v>0</v>
      </c>
      <c r="AM105" s="137">
        <f>IFERROR(VLOOKUP($AE105,'Kill 7'!$A$1:$E$161,5,0),0)</f>
        <v>0</v>
      </c>
      <c r="AN105" s="137">
        <f>IFERROR(VLOOKUP($AE105,'Kill 8'!$A$1:$E$161,5,0),0)</f>
        <v>0</v>
      </c>
      <c r="AO105" s="137">
        <f>IFERROR(VLOOKUP($AE105,'Kill 9'!$A$1:$E$161,5,0),0)</f>
        <v>0</v>
      </c>
      <c r="AP105" s="137">
        <f>IFERROR(VLOOKUP($AE105,'Kill 10'!$A$1:$E$161,5,0),0)</f>
        <v>0</v>
      </c>
      <c r="AQ105" s="137">
        <f>IFERROR(VLOOKUP($AE105,'Kill 11'!$A$1:$E$161,5,0),0)</f>
        <v>0</v>
      </c>
      <c r="AR105" s="58">
        <f>IFERROR(VLOOKUP($AE105,'Kill 12'!$A$1:$E$161,5,0),0)</f>
        <v>0</v>
      </c>
      <c r="AS105" s="58">
        <f>IFERROR(VLOOKUP($AE105,'Kill 13'!$A$1:$E$161,5,0),0)</f>
        <v>0</v>
      </c>
    </row>
    <row r="106" ht="15.75" customHeight="1">
      <c r="A106" s="41">
        <f t="shared" si="1"/>
        <v>105</v>
      </c>
      <c r="B106" s="92" t="s">
        <v>130</v>
      </c>
      <c r="C106" s="51">
        <v>287.52611877893094</v>
      </c>
      <c r="D106" s="51"/>
      <c r="E106" s="136">
        <f>IFERROR(VLOOKUP($B106,'Kill 1'!$A$1:$E$161,4,0),0)</f>
        <v>0</v>
      </c>
      <c r="F106" s="137">
        <f>IFERROR(VLOOKUP(E106,'Kill 1'!$D$1:$E$161,2,0),0)</f>
        <v>0</v>
      </c>
      <c r="G106" s="136">
        <f>IFERROR(VLOOKUP($B106,'Kill 2'!$A$1:$E$161,4,0),0)</f>
        <v>0</v>
      </c>
      <c r="H106" s="137">
        <f>IFERROR(VLOOKUP(G106,'Kill 2'!$D$1:$E$161,2,0),0)</f>
        <v>0</v>
      </c>
      <c r="I106" s="136">
        <f>IFERROR(VLOOKUP($B106,'Kill 3'!$A$1:$E$161,4,0),0)</f>
        <v>0</v>
      </c>
      <c r="J106" s="137">
        <f>IFERROR(VLOOKUP(I106,'Kill 3'!$D$1:$E$161,2,0),0)</f>
        <v>0</v>
      </c>
      <c r="K106" s="136">
        <f>IFERROR(VLOOKUP($B106,'Kill 4'!$A$1:$E$161,4,0),0)</f>
        <v>0</v>
      </c>
      <c r="L106" s="137">
        <f>IFERROR(VLOOKUP(K106,'Kill 4'!$D$1:$E$161,2,0),0)</f>
        <v>0</v>
      </c>
      <c r="M106" s="136">
        <f>IFERROR(VLOOKUP($B106,'Kill 5'!$A$1:$E$161,4,0),0)</f>
        <v>0</v>
      </c>
      <c r="N106" s="137">
        <f>IFERROR(VLOOKUP(M106,'Kill 5'!$D$1:$E$161,2,0),0)</f>
        <v>0</v>
      </c>
      <c r="O106" s="136">
        <f>IFERROR(VLOOKUP($B106,'Kill 6'!$A$1:$E$161,4,0),0)</f>
        <v>61</v>
      </c>
      <c r="P106" s="137">
        <f>IFERROR(VLOOKUP(O106,'Kill 6'!$D$1:$E$161,2,0),0)</f>
        <v>47.9358521</v>
      </c>
      <c r="Q106" s="136">
        <f>IFERROR(VLOOKUP($B106,'Kill 7'!$A$1:$E$161,4,0),0)</f>
        <v>30</v>
      </c>
      <c r="R106" s="137">
        <f>IFERROR(VLOOKUP(Q106,'Kill 7'!$D$1:$E$161,2,0),0)</f>
        <v>166.9309907</v>
      </c>
      <c r="S106" s="136">
        <f>IFERROR(VLOOKUP($B106,'Kill 8'!$A$1:$E$161,4,0),0)</f>
        <v>0</v>
      </c>
      <c r="T106" s="137">
        <f>IFERROR(VLOOKUP(S106,'Kill 8'!$D$1:$E$161,2,0),0)</f>
        <v>0</v>
      </c>
      <c r="U106" s="136">
        <f>IFERROR(VLOOKUP($B106,'Kill 9'!$A$1:$E$161,4,0),0)</f>
        <v>0</v>
      </c>
      <c r="V106" s="137">
        <f>IFERROR(VLOOKUP(U106,'Kill 9'!$D$1:$E$161,2,0),0)</f>
        <v>0</v>
      </c>
      <c r="W106" s="136">
        <f>IFERROR(VLOOKUP($B106,'Kill 10'!$A$1:$E$161,4,0),0)</f>
        <v>0</v>
      </c>
      <c r="X106" s="137">
        <f>IFERROR(VLOOKUP(W106,'Kill 10'!$D$1:$E$161,2,0),0)</f>
        <v>0</v>
      </c>
      <c r="Y106" s="136">
        <f>IFERROR(VLOOKUP($B106,'Kill 11'!$A$1:$E$161,4,0),0)</f>
        <v>0</v>
      </c>
      <c r="Z106" s="137">
        <f>IFERROR(VLOOKUP(Y106,'Kill 11'!$D$1:$E$161,2,0),0)</f>
        <v>0</v>
      </c>
      <c r="AA106" s="136">
        <f>IFERROR(VLOOKUP($B106,'Kill 12'!$A$1:$E$161,4,0),0)</f>
        <v>40</v>
      </c>
      <c r="AB106" s="58">
        <f>IFERROR(VLOOKUP(AA106,'Kill 12'!$D$1:$E$161,2,0),0)</f>
        <v>72.65927597</v>
      </c>
      <c r="AC106" s="136">
        <f>IFERROR(VLOOKUP($B106,'Kill 13'!$A$1:$E$161,4,0),0)</f>
        <v>0</v>
      </c>
      <c r="AD106" s="58">
        <f>IFERROR(VLOOKUP(AC106,'Kill 13'!$D$1:$E$161,2,0),0)</f>
        <v>0</v>
      </c>
      <c r="AE106" s="138" t="str">
        <f>IFERROR(__xludf.DUMMYFUNCTION("""COMPUTED_VALUE"""),"ceeme86")</f>
        <v>ceeme86</v>
      </c>
      <c r="AF106" s="51">
        <f t="shared" si="2"/>
        <v>7.075325588</v>
      </c>
      <c r="AG106" s="137">
        <f>IFERROR(VLOOKUP($AE106,'Kill 1'!A$1:$E$161,5,0),0)</f>
        <v>0</v>
      </c>
      <c r="AH106" s="137">
        <f>IFERROR(VLOOKUP($AE106,'Kill 2'!$A$1:$E$161,5,0),0)</f>
        <v>7.075325588</v>
      </c>
      <c r="AI106" s="137">
        <f>IFERROR(VLOOKUP($AE106,'Kill 3'!$A$1:$E$161,5,0),0)</f>
        <v>0</v>
      </c>
      <c r="AJ106" s="137">
        <f>IFERROR(VLOOKUP($AE106,'Kill 4'!$A$1:$E$161,5,0),0)</f>
        <v>0</v>
      </c>
      <c r="AK106" s="137">
        <f>IFERROR(VLOOKUP($AE106,'Kill 5'!$A$1:$E$161,5,0),0)</f>
        <v>0</v>
      </c>
      <c r="AL106" s="137">
        <f>IFERROR(VLOOKUP($AE106,'Kill 6'!$A$1:$E$161,5,0),0)</f>
        <v>0</v>
      </c>
      <c r="AM106" s="137">
        <f>IFERROR(VLOOKUP($AE106,'Kill 7'!$A$1:$E$161,5,0),0)</f>
        <v>0</v>
      </c>
      <c r="AN106" s="137">
        <f>IFERROR(VLOOKUP($AE106,'Kill 8'!$A$1:$E$161,5,0),0)</f>
        <v>0</v>
      </c>
      <c r="AO106" s="137">
        <f>IFERROR(VLOOKUP($AE106,'Kill 9'!$A$1:$E$161,5,0),0)</f>
        <v>0</v>
      </c>
      <c r="AP106" s="137">
        <f>IFERROR(VLOOKUP($AE106,'Kill 10'!$A$1:$E$161,5,0),0)</f>
        <v>0</v>
      </c>
      <c r="AQ106" s="137">
        <f>IFERROR(VLOOKUP($AE106,'Kill 11'!$A$1:$E$161,5,0),0)</f>
        <v>0</v>
      </c>
      <c r="AR106" s="58">
        <f>IFERROR(VLOOKUP($AE106,'Kill 12'!$A$1:$E$161,5,0),0)</f>
        <v>0</v>
      </c>
      <c r="AS106" s="58">
        <f>IFERROR(VLOOKUP($AE106,'Kill 13'!$A$1:$E$161,5,0),0)</f>
        <v>0</v>
      </c>
    </row>
    <row r="107" ht="15.75" customHeight="1">
      <c r="A107" s="41">
        <f t="shared" si="1"/>
        <v>106</v>
      </c>
      <c r="B107" s="92" t="s">
        <v>177</v>
      </c>
      <c r="C107" s="51">
        <v>276.36432736611556</v>
      </c>
      <c r="D107" s="51"/>
      <c r="E107" s="136">
        <f>IFERROR(VLOOKUP($B107,'Kill 1'!$A$1:$E$161,4,0),0)</f>
        <v>0</v>
      </c>
      <c r="F107" s="137">
        <f>IFERROR(VLOOKUP(E107,'Kill 1'!$D$1:$E$161,2,0),0)</f>
        <v>0</v>
      </c>
      <c r="G107" s="136">
        <f>IFERROR(VLOOKUP($B107,'Kill 2'!$A$1:$E$161,4,0),0)</f>
        <v>0</v>
      </c>
      <c r="H107" s="137">
        <f>IFERROR(VLOOKUP(G107,'Kill 2'!$D$1:$E$161,2,0),0)</f>
        <v>0</v>
      </c>
      <c r="I107" s="136">
        <f>IFERROR(VLOOKUP($B107,'Kill 3'!$A$1:$E$161,4,0),0)</f>
        <v>0</v>
      </c>
      <c r="J107" s="137">
        <f>IFERROR(VLOOKUP(I107,'Kill 3'!$D$1:$E$161,2,0),0)</f>
        <v>0</v>
      </c>
      <c r="K107" s="136">
        <f>IFERROR(VLOOKUP($B107,'Kill 4'!$A$1:$E$161,4,0),0)</f>
        <v>0</v>
      </c>
      <c r="L107" s="137">
        <f>IFERROR(VLOOKUP(K107,'Kill 4'!$D$1:$E$161,2,0),0)</f>
        <v>0</v>
      </c>
      <c r="M107" s="136">
        <f>IFERROR(VLOOKUP($B107,'Kill 5'!$A$1:$E$161,4,0),0)</f>
        <v>0</v>
      </c>
      <c r="N107" s="137">
        <f>IFERROR(VLOOKUP(M107,'Kill 5'!$D$1:$E$161,2,0),0)</f>
        <v>0</v>
      </c>
      <c r="O107" s="136">
        <f>IFERROR(VLOOKUP($B107,'Kill 6'!$A$1:$E$161,4,0),0)</f>
        <v>53</v>
      </c>
      <c r="P107" s="137">
        <f>IFERROR(VLOOKUP(O107,'Kill 6'!$D$1:$E$161,2,0),0)</f>
        <v>80.20471234</v>
      </c>
      <c r="Q107" s="136">
        <f>IFERROR(VLOOKUP($B107,'Kill 7'!$A$1:$E$161,4,0),0)</f>
        <v>0</v>
      </c>
      <c r="R107" s="137">
        <f>IFERROR(VLOOKUP(Q107,'Kill 7'!$D$1:$E$161,2,0),0)</f>
        <v>0</v>
      </c>
      <c r="S107" s="136">
        <f>IFERROR(VLOOKUP($B107,'Kill 8'!$A$1:$E$161,4,0),0)</f>
        <v>24</v>
      </c>
      <c r="T107" s="137">
        <f>IFERROR(VLOOKUP(S107,'Kill 8'!$D$1:$E$161,2,0),0)</f>
        <v>196.159615</v>
      </c>
      <c r="U107" s="136">
        <f>IFERROR(VLOOKUP($B107,'Kill 9'!$A$1:$E$161,4,0),0)</f>
        <v>0</v>
      </c>
      <c r="V107" s="137">
        <f>IFERROR(VLOOKUP(U107,'Kill 9'!$D$1:$E$161,2,0),0)</f>
        <v>0</v>
      </c>
      <c r="W107" s="136">
        <f>IFERROR(VLOOKUP($B107,'Kill 10'!$A$1:$E$161,4,0),0)</f>
        <v>0</v>
      </c>
      <c r="X107" s="137">
        <f>IFERROR(VLOOKUP(W107,'Kill 10'!$D$1:$E$161,2,0),0)</f>
        <v>0</v>
      </c>
      <c r="Y107" s="136">
        <f>IFERROR(VLOOKUP($B107,'Kill 11'!$A$1:$E$161,4,0),0)</f>
        <v>0</v>
      </c>
      <c r="Z107" s="137">
        <f>IFERROR(VLOOKUP(Y107,'Kill 11'!$D$1:$E$161,2,0),0)</f>
        <v>0</v>
      </c>
      <c r="AA107" s="136">
        <f>IFERROR(VLOOKUP($B107,'Kill 12'!$A$1:$E$161,4,0),0)</f>
        <v>0</v>
      </c>
      <c r="AB107" s="58">
        <f>IFERROR(VLOOKUP(AA107,'Kill 12'!$D$1:$E$161,2,0),0)</f>
        <v>0</v>
      </c>
      <c r="AC107" s="136">
        <f>IFERROR(VLOOKUP($B107,'Kill 13'!$A$1:$E$161,4,0),0)</f>
        <v>0</v>
      </c>
      <c r="AD107" s="58">
        <f>IFERROR(VLOOKUP(AC107,'Kill 13'!$D$1:$E$161,2,0),0)</f>
        <v>0</v>
      </c>
      <c r="AE107" s="139" t="str">
        <f>IFERROR(__xludf.DUMMYFUNCTION("""COMPUTED_VALUE"""),"--WondeR--")</f>
        <v>--WondeR--</v>
      </c>
      <c r="AF107" s="51">
        <f t="shared" si="2"/>
        <v>1419.391297</v>
      </c>
      <c r="AG107" s="137">
        <f>IFERROR(VLOOKUP($AE107,'Kill 1'!A$1:$E$161,5,0),0)</f>
        <v>0</v>
      </c>
      <c r="AH107" s="137">
        <f>IFERROR(VLOOKUP($AE107,'Kill 2'!$A$1:$E$161,5,0),0)</f>
        <v>0</v>
      </c>
      <c r="AI107" s="137">
        <f>IFERROR(VLOOKUP($AE107,'Kill 3'!$A$1:$E$161,5,0),0)</f>
        <v>752.2677057</v>
      </c>
      <c r="AJ107" s="137">
        <f>IFERROR(VLOOKUP($AE107,'Kill 4'!$A$1:$E$161,5,0),0)</f>
        <v>0</v>
      </c>
      <c r="AK107" s="137">
        <f>IFERROR(VLOOKUP($AE107,'Kill 5'!$A$1:$E$161,5,0),0)</f>
        <v>182.2365349</v>
      </c>
      <c r="AL107" s="137">
        <f>IFERROR(VLOOKUP($AE107,'Kill 6'!$A$1:$E$161,5,0),0)</f>
        <v>0</v>
      </c>
      <c r="AM107" s="137">
        <f>IFERROR(VLOOKUP($AE107,'Kill 7'!$A$1:$E$161,5,0),0)</f>
        <v>0</v>
      </c>
      <c r="AN107" s="137">
        <f>IFERROR(VLOOKUP($AE107,'Kill 8'!$A$1:$E$161,5,0),0)</f>
        <v>0</v>
      </c>
      <c r="AO107" s="137">
        <f>IFERROR(VLOOKUP($AE107,'Kill 9'!$A$1:$E$161,5,0),0)</f>
        <v>449.7681299</v>
      </c>
      <c r="AP107" s="137">
        <f>IFERROR(VLOOKUP($AE107,'Kill 10'!$A$1:$E$161,5,0),0)</f>
        <v>0</v>
      </c>
      <c r="AQ107" s="137">
        <f>IFERROR(VLOOKUP($AE107,'Kill 11'!$A$1:$E$161,5,0),0)</f>
        <v>35.11892607</v>
      </c>
      <c r="AR107" s="58">
        <f>IFERROR(VLOOKUP($AE107,'Kill 12'!$A$1:$E$161,5,0),0)</f>
        <v>0</v>
      </c>
      <c r="AS107" s="58">
        <f>IFERROR(VLOOKUP($AE107,'Kill 13'!$A$1:$E$161,5,0),0)</f>
        <v>0</v>
      </c>
    </row>
    <row r="108" ht="15.75" customHeight="1">
      <c r="A108" s="41">
        <f t="shared" si="1"/>
        <v>107</v>
      </c>
      <c r="B108" s="99" t="s">
        <v>178</v>
      </c>
      <c r="C108" s="51">
        <v>265.9646976018811</v>
      </c>
      <c r="D108" s="135"/>
      <c r="E108" s="136">
        <f>IFERROR(VLOOKUP($B108,'Kill 1'!$A$1:$E$161,4,0),0)</f>
        <v>0</v>
      </c>
      <c r="F108" s="137">
        <f>IFERROR(VLOOKUP(E108,'Kill 1'!$D$1:$E$161,2,0),0)</f>
        <v>0</v>
      </c>
      <c r="G108" s="136">
        <f>IFERROR(VLOOKUP($B108,'Kill 2'!$A$1:$E$161,4,0),0)</f>
        <v>0</v>
      </c>
      <c r="H108" s="137">
        <f>IFERROR(VLOOKUP(G108,'Kill 2'!$D$1:$E$161,2,0),0)</f>
        <v>0</v>
      </c>
      <c r="I108" s="136">
        <f>IFERROR(VLOOKUP($B108,'Kill 3'!$A$1:$E$161,4,0),0)</f>
        <v>0</v>
      </c>
      <c r="J108" s="137">
        <f>IFERROR(VLOOKUP(I108,'Kill 3'!$D$1:$E$161,2,0),0)</f>
        <v>0</v>
      </c>
      <c r="K108" s="136">
        <f>IFERROR(VLOOKUP($B108,'Kill 4'!$A$1:$E$161,4,0),0)</f>
        <v>0</v>
      </c>
      <c r="L108" s="137">
        <f>IFERROR(VLOOKUP(K108,'Kill 4'!$D$1:$E$161,2,0),0)</f>
        <v>0</v>
      </c>
      <c r="M108" s="136">
        <f>IFERROR(VLOOKUP($B108,'Kill 5'!$A$1:$E$161,4,0),0)</f>
        <v>0</v>
      </c>
      <c r="N108" s="137">
        <f>IFERROR(VLOOKUP(M108,'Kill 5'!$D$1:$E$161,2,0),0)</f>
        <v>0</v>
      </c>
      <c r="O108" s="136">
        <f>IFERROR(VLOOKUP($B108,'Kill 6'!$A$1:$E$161,4,0),0)</f>
        <v>0</v>
      </c>
      <c r="P108" s="137">
        <f>IFERROR(VLOOKUP(O108,'Kill 6'!$D$1:$E$161,2,0),0)</f>
        <v>0</v>
      </c>
      <c r="Q108" s="136">
        <f>IFERROR(VLOOKUP($B108,'Kill 7'!$A$1:$E$161,4,0),0)</f>
        <v>17</v>
      </c>
      <c r="R108" s="137">
        <f>IFERROR(VLOOKUP(Q108,'Kill 7'!$D$1:$E$161,2,0),0)</f>
        <v>265.9646976</v>
      </c>
      <c r="S108" s="136">
        <f>IFERROR(VLOOKUP($B108,'Kill 8'!$A$1:$E$161,4,0),0)</f>
        <v>0</v>
      </c>
      <c r="T108" s="137">
        <f>IFERROR(VLOOKUP(S108,'Kill 8'!$D$1:$E$161,2,0),0)</f>
        <v>0</v>
      </c>
      <c r="U108" s="136">
        <f>IFERROR(VLOOKUP($B108,'Kill 9'!$A$1:$E$161,4,0),0)</f>
        <v>0</v>
      </c>
      <c r="V108" s="137">
        <f>IFERROR(VLOOKUP(U108,'Kill 9'!$D$1:$E$161,2,0),0)</f>
        <v>0</v>
      </c>
      <c r="W108" s="136">
        <f>IFERROR(VLOOKUP($B108,'Kill 10'!$A$1:$E$161,4,0),0)</f>
        <v>0</v>
      </c>
      <c r="X108" s="137">
        <f>IFERROR(VLOOKUP(W108,'Kill 10'!$D$1:$E$161,2,0),0)</f>
        <v>0</v>
      </c>
      <c r="Y108" s="136">
        <f>IFERROR(VLOOKUP($B108,'Kill 11'!$A$1:$E$161,4,0),0)</f>
        <v>0</v>
      </c>
      <c r="Z108" s="137">
        <f>IFERROR(VLOOKUP(Y108,'Kill 11'!$D$1:$E$161,2,0),0)</f>
        <v>0</v>
      </c>
      <c r="AA108" s="136">
        <f>IFERROR(VLOOKUP($B108,'Kill 12'!$A$1:$E$161,4,0),0)</f>
        <v>0</v>
      </c>
      <c r="AB108" s="58">
        <f>IFERROR(VLOOKUP(AA108,'Kill 12'!$D$1:$E$161,2,0),0)</f>
        <v>0</v>
      </c>
      <c r="AC108" s="136">
        <f>IFERROR(VLOOKUP($B108,'Kill 13'!$A$1:$E$161,4,0),0)</f>
        <v>0</v>
      </c>
      <c r="AD108" s="58">
        <f>IFERROR(VLOOKUP(AC108,'Kill 13'!$D$1:$E$161,2,0),0)</f>
        <v>0</v>
      </c>
      <c r="AE108" s="138" t="str">
        <f>IFERROR(__xludf.DUMMYFUNCTION("""COMPUTED_VALUE"""),"steprou")</f>
        <v>steprou</v>
      </c>
      <c r="AF108" s="51">
        <f t="shared" si="2"/>
        <v>983.3161392</v>
      </c>
      <c r="AG108" s="137">
        <f>IFERROR(VLOOKUP($AE108,'Kill 1'!A$1:$E$161,5,0),0)</f>
        <v>0</v>
      </c>
      <c r="AH108" s="137">
        <f>IFERROR(VLOOKUP($AE108,'Kill 2'!$A$1:$E$161,5,0),0)</f>
        <v>0</v>
      </c>
      <c r="AI108" s="137">
        <f>IFERROR(VLOOKUP($AE108,'Kill 3'!$A$1:$E$161,5,0),0)</f>
        <v>555.9395782</v>
      </c>
      <c r="AJ108" s="137">
        <f>IFERROR(VLOOKUP($AE108,'Kill 4'!$A$1:$E$161,5,0),0)</f>
        <v>0</v>
      </c>
      <c r="AK108" s="137">
        <f>IFERROR(VLOOKUP($AE108,'Kill 5'!$A$1:$E$161,5,0),0)</f>
        <v>207.6565089</v>
      </c>
      <c r="AL108" s="137">
        <f>IFERROR(VLOOKUP($AE108,'Kill 6'!$A$1:$E$161,5,0),0)</f>
        <v>0</v>
      </c>
      <c r="AM108" s="137">
        <f>IFERROR(VLOOKUP($AE108,'Kill 7'!$A$1:$E$161,5,0),0)</f>
        <v>0</v>
      </c>
      <c r="AN108" s="137">
        <f>IFERROR(VLOOKUP($AE108,'Kill 8'!$A$1:$E$161,5,0),0)</f>
        <v>219.7200522</v>
      </c>
      <c r="AO108" s="137">
        <f>IFERROR(VLOOKUP($AE108,'Kill 9'!$A$1:$E$161,5,0),0)</f>
        <v>0</v>
      </c>
      <c r="AP108" s="137">
        <f>IFERROR(VLOOKUP($AE108,'Kill 10'!$A$1:$E$161,5,0),0)</f>
        <v>0</v>
      </c>
      <c r="AQ108" s="137">
        <f>IFERROR(VLOOKUP($AE108,'Kill 11'!$A$1:$E$161,5,0),0)</f>
        <v>0</v>
      </c>
      <c r="AR108" s="58">
        <f>IFERROR(VLOOKUP($AE108,'Kill 12'!$A$1:$E$161,5,0),0)</f>
        <v>0</v>
      </c>
      <c r="AS108" s="58">
        <f>IFERROR(VLOOKUP($AE108,'Kill 13'!$A$1:$E$161,5,0),0)</f>
        <v>0</v>
      </c>
    </row>
    <row r="109" ht="15.75" customHeight="1">
      <c r="A109" s="41">
        <f t="shared" si="1"/>
        <v>108</v>
      </c>
      <c r="B109" s="95" t="s">
        <v>179</v>
      </c>
      <c r="C109" s="51">
        <v>264.53319752967735</v>
      </c>
      <c r="D109" s="135"/>
      <c r="E109" s="136">
        <f>IFERROR(VLOOKUP($B109,'Kill 1'!$A$1:$E$161,4,0),0)</f>
        <v>0</v>
      </c>
      <c r="F109" s="137">
        <f>IFERROR(VLOOKUP(E109,'Kill 1'!$D$1:$E$161,2,0),0)</f>
        <v>0</v>
      </c>
      <c r="G109" s="136">
        <f>IFERROR(VLOOKUP($B109,'Kill 2'!$A$1:$E$161,4,0),0)</f>
        <v>65</v>
      </c>
      <c r="H109" s="137">
        <f>IFERROR(VLOOKUP(G109,'Kill 2'!$D$1:$E$161,2,0),0)</f>
        <v>32.66357592</v>
      </c>
      <c r="I109" s="136">
        <f>IFERROR(VLOOKUP($B109,'Kill 3'!$A$1:$E$161,4,0),0)</f>
        <v>0</v>
      </c>
      <c r="J109" s="137">
        <f>IFERROR(VLOOKUP(I109,'Kill 3'!$D$1:$E$161,2,0),0)</f>
        <v>0</v>
      </c>
      <c r="K109" s="136">
        <f>IFERROR(VLOOKUP($B109,'Kill 4'!$A$1:$E$161,4,0),0)</f>
        <v>0</v>
      </c>
      <c r="L109" s="137">
        <f>IFERROR(VLOOKUP(K109,'Kill 4'!$D$1:$E$161,2,0),0)</f>
        <v>0</v>
      </c>
      <c r="M109" s="136">
        <f>IFERROR(VLOOKUP($B109,'Kill 5'!$A$1:$E$161,4,0),0)</f>
        <v>0</v>
      </c>
      <c r="N109" s="137">
        <f>IFERROR(VLOOKUP(M109,'Kill 5'!$D$1:$E$161,2,0),0)</f>
        <v>0</v>
      </c>
      <c r="O109" s="136">
        <f>IFERROR(VLOOKUP($B109,'Kill 6'!$A$1:$E$161,4,0),0)</f>
        <v>0</v>
      </c>
      <c r="P109" s="137">
        <f>IFERROR(VLOOKUP(O109,'Kill 6'!$D$1:$E$161,2,0),0)</f>
        <v>0</v>
      </c>
      <c r="Q109" s="136">
        <f>IFERROR(VLOOKUP($B109,'Kill 7'!$A$1:$E$161,4,0),0)</f>
        <v>0</v>
      </c>
      <c r="R109" s="137">
        <f>IFERROR(VLOOKUP(Q109,'Kill 7'!$D$1:$E$161,2,0),0)</f>
        <v>0</v>
      </c>
      <c r="S109" s="136">
        <f>IFERROR(VLOOKUP($B109,'Kill 8'!$A$1:$E$161,4,0),0)</f>
        <v>0</v>
      </c>
      <c r="T109" s="137">
        <f>IFERROR(VLOOKUP(S109,'Kill 8'!$D$1:$E$161,2,0),0)</f>
        <v>0</v>
      </c>
      <c r="U109" s="136">
        <f>IFERROR(VLOOKUP($B109,'Kill 9'!$A$1:$E$161,4,0),0)</f>
        <v>0</v>
      </c>
      <c r="V109" s="137">
        <f>IFERROR(VLOOKUP(U109,'Kill 9'!$D$1:$E$161,2,0),0)</f>
        <v>0</v>
      </c>
      <c r="W109" s="136">
        <f>IFERROR(VLOOKUP($B109,'Kill 10'!$A$1:$E$161,4,0),0)</f>
        <v>0</v>
      </c>
      <c r="X109" s="137">
        <f>IFERROR(VLOOKUP(W109,'Kill 10'!$D$1:$E$161,2,0),0)</f>
        <v>0</v>
      </c>
      <c r="Y109" s="136">
        <f>IFERROR(VLOOKUP($B109,'Kill 11'!$A$1:$E$161,4,0),0)</f>
        <v>15</v>
      </c>
      <c r="Z109" s="137">
        <f>IFERROR(VLOOKUP(Y109,'Kill 11'!$D$1:$E$161,2,0),0)</f>
        <v>231.8696216</v>
      </c>
      <c r="AA109" s="136">
        <f>IFERROR(VLOOKUP($B109,'Kill 12'!$A$1:$E$161,4,0),0)</f>
        <v>0</v>
      </c>
      <c r="AB109" s="58">
        <f>IFERROR(VLOOKUP(AA109,'Kill 12'!$D$1:$E$161,2,0),0)</f>
        <v>0</v>
      </c>
      <c r="AC109" s="136">
        <f>IFERROR(VLOOKUP($B109,'Kill 13'!$A$1:$E$161,4,0),0)</f>
        <v>0</v>
      </c>
      <c r="AD109" s="58">
        <f>IFERROR(VLOOKUP(AC109,'Kill 13'!$D$1:$E$161,2,0),0)</f>
        <v>0</v>
      </c>
      <c r="AE109" s="139" t="str">
        <f>IFERROR(__xludf.DUMMYFUNCTION("""COMPUTED_VALUE"""),"Scherkan86")</f>
        <v>Scherkan86</v>
      </c>
      <c r="AF109" s="51">
        <f t="shared" si="2"/>
        <v>1095.139166</v>
      </c>
      <c r="AG109" s="137">
        <f>IFERROR(VLOOKUP($AE109,'Kill 1'!A$1:$E$161,5,0),0)</f>
        <v>0</v>
      </c>
      <c r="AH109" s="137">
        <f>IFERROR(VLOOKUP($AE109,'Kill 2'!$A$1:$E$161,5,0),0)</f>
        <v>0</v>
      </c>
      <c r="AI109" s="137">
        <f>IFERROR(VLOOKUP($AE109,'Kill 3'!$A$1:$E$161,5,0),0)</f>
        <v>386.725035</v>
      </c>
      <c r="AJ109" s="137">
        <f>IFERROR(VLOOKUP($AE109,'Kill 4'!$A$1:$E$161,5,0),0)</f>
        <v>95.91243304</v>
      </c>
      <c r="AK109" s="137">
        <f>IFERROR(VLOOKUP($AE109,'Kill 5'!$A$1:$E$161,5,0),0)</f>
        <v>213.0648832</v>
      </c>
      <c r="AL109" s="137">
        <f>IFERROR(VLOOKUP($AE109,'Kill 6'!$A$1:$E$161,5,0),0)</f>
        <v>206.0714761</v>
      </c>
      <c r="AM109" s="137">
        <f>IFERROR(VLOOKUP($AE109,'Kill 7'!$A$1:$E$161,5,0),0)</f>
        <v>193.3653382</v>
      </c>
      <c r="AN109" s="137">
        <f>IFERROR(VLOOKUP($AE109,'Kill 8'!$A$1:$E$161,5,0),0)</f>
        <v>0</v>
      </c>
      <c r="AO109" s="137">
        <f>IFERROR(VLOOKUP($AE109,'Kill 9'!$A$1:$E$161,5,0),0)</f>
        <v>0</v>
      </c>
      <c r="AP109" s="137">
        <f>IFERROR(VLOOKUP($AE109,'Kill 10'!$A$1:$E$161,5,0),0)</f>
        <v>0</v>
      </c>
      <c r="AQ109" s="137">
        <f>IFERROR(VLOOKUP($AE109,'Kill 11'!$A$1:$E$161,5,0),0)</f>
        <v>0</v>
      </c>
      <c r="AR109" s="58">
        <f>IFERROR(VLOOKUP($AE109,'Kill 12'!$A$1:$E$161,5,0),0)</f>
        <v>0</v>
      </c>
      <c r="AS109" s="58">
        <f>IFERROR(VLOOKUP($AE109,'Kill 13'!$A$1:$E$161,5,0),0)</f>
        <v>0</v>
      </c>
    </row>
    <row r="110" ht="15.75" customHeight="1">
      <c r="A110" s="41">
        <f t="shared" si="1"/>
        <v>109</v>
      </c>
      <c r="B110" s="92" t="s">
        <v>180</v>
      </c>
      <c r="C110" s="51">
        <v>245.91842817488026</v>
      </c>
      <c r="D110" s="135"/>
      <c r="E110" s="136">
        <f>IFERROR(VLOOKUP($B110,'Kill 1'!$A$1:$E$161,4,0),0)</f>
        <v>21</v>
      </c>
      <c r="F110" s="137">
        <f>IFERROR(VLOOKUP(E110,'Kill 1'!$D$1:$E$161,2,0),0)</f>
        <v>245.9184282</v>
      </c>
      <c r="G110" s="136">
        <f>IFERROR(VLOOKUP($B110,'Kill 2'!$A$1:$E$161,4,0),0)</f>
        <v>0</v>
      </c>
      <c r="H110" s="137">
        <f>IFERROR(VLOOKUP(G110,'Kill 2'!$D$1:$E$161,2,0),0)</f>
        <v>0</v>
      </c>
      <c r="I110" s="136">
        <f>IFERROR(VLOOKUP($B110,'Kill 3'!$A$1:$E$161,4,0),0)</f>
        <v>0</v>
      </c>
      <c r="J110" s="137">
        <f>IFERROR(VLOOKUP(I110,'Kill 3'!$D$1:$E$161,2,0),0)</f>
        <v>0</v>
      </c>
      <c r="K110" s="136">
        <f>IFERROR(VLOOKUP($B110,'Kill 4'!$A$1:$E$161,4,0),0)</f>
        <v>0</v>
      </c>
      <c r="L110" s="137">
        <f>IFERROR(VLOOKUP(K110,'Kill 4'!$D$1:$E$161,2,0),0)</f>
        <v>0</v>
      </c>
      <c r="M110" s="136">
        <f>IFERROR(VLOOKUP($B110,'Kill 5'!$A$1:$E$161,4,0),0)</f>
        <v>0</v>
      </c>
      <c r="N110" s="137">
        <f>IFERROR(VLOOKUP(M110,'Kill 5'!$D$1:$E$161,2,0),0)</f>
        <v>0</v>
      </c>
      <c r="O110" s="136">
        <f>IFERROR(VLOOKUP($B110,'Kill 6'!$A$1:$E$161,4,0),0)</f>
        <v>0</v>
      </c>
      <c r="P110" s="137">
        <f>IFERROR(VLOOKUP(O110,'Kill 6'!$D$1:$E$161,2,0),0)</f>
        <v>0</v>
      </c>
      <c r="Q110" s="136">
        <f>IFERROR(VLOOKUP($B110,'Kill 7'!$A$1:$E$161,4,0),0)</f>
        <v>0</v>
      </c>
      <c r="R110" s="137">
        <f>IFERROR(VLOOKUP(Q110,'Kill 7'!$D$1:$E$161,2,0),0)</f>
        <v>0</v>
      </c>
      <c r="S110" s="136">
        <f>IFERROR(VLOOKUP($B110,'Kill 8'!$A$1:$E$161,4,0),0)</f>
        <v>0</v>
      </c>
      <c r="T110" s="137">
        <f>IFERROR(VLOOKUP(S110,'Kill 8'!$D$1:$E$161,2,0),0)</f>
        <v>0</v>
      </c>
      <c r="U110" s="136">
        <f>IFERROR(VLOOKUP($B110,'Kill 9'!$A$1:$E$161,4,0),0)</f>
        <v>0</v>
      </c>
      <c r="V110" s="137">
        <f>IFERROR(VLOOKUP(U110,'Kill 9'!$D$1:$E$161,2,0),0)</f>
        <v>0</v>
      </c>
      <c r="W110" s="136">
        <f>IFERROR(VLOOKUP($B110,'Kill 10'!$A$1:$E$161,4,0),0)</f>
        <v>0</v>
      </c>
      <c r="X110" s="137">
        <f>IFERROR(VLOOKUP(W110,'Kill 10'!$D$1:$E$161,2,0),0)</f>
        <v>0</v>
      </c>
      <c r="Y110" s="136">
        <f>IFERROR(VLOOKUP($B110,'Kill 11'!$A$1:$E$161,4,0),0)</f>
        <v>0</v>
      </c>
      <c r="Z110" s="137">
        <f>IFERROR(VLOOKUP(Y110,'Kill 11'!$D$1:$E$161,2,0),0)</f>
        <v>0</v>
      </c>
      <c r="AA110" s="136">
        <f>IFERROR(VLOOKUP($B110,'Kill 12'!$A$1:$E$161,4,0),0)</f>
        <v>0</v>
      </c>
      <c r="AB110" s="58">
        <f>IFERROR(VLOOKUP(AA110,'Kill 12'!$D$1:$E$161,2,0),0)</f>
        <v>0</v>
      </c>
      <c r="AC110" s="136">
        <f>IFERROR(VLOOKUP($B110,'Kill 13'!$A$1:$E$161,4,0),0)</f>
        <v>0</v>
      </c>
      <c r="AD110" s="58">
        <f>IFERROR(VLOOKUP(AC110,'Kill 13'!$D$1:$E$161,2,0),0)</f>
        <v>0</v>
      </c>
      <c r="AE110" s="138" t="str">
        <f>IFERROR(__xludf.DUMMYFUNCTION("""COMPUTED_VALUE"""),"Sharky")</f>
        <v>Sharky</v>
      </c>
      <c r="AF110" s="51">
        <f t="shared" si="2"/>
        <v>1276.103281</v>
      </c>
      <c r="AG110" s="137">
        <f>IFERROR(VLOOKUP($AE110,'Kill 1'!A$1:$E$161,5,0),0)</f>
        <v>0</v>
      </c>
      <c r="AH110" s="137">
        <f>IFERROR(VLOOKUP($AE110,'Kill 2'!$A$1:$E$161,5,0),0)</f>
        <v>0</v>
      </c>
      <c r="AI110" s="137">
        <f>IFERROR(VLOOKUP($AE110,'Kill 3'!$A$1:$E$161,5,0),0)</f>
        <v>225.8190812</v>
      </c>
      <c r="AJ110" s="137">
        <f>IFERROR(VLOOKUP($AE110,'Kill 4'!$A$1:$E$161,5,0),0)</f>
        <v>145.5327399</v>
      </c>
      <c r="AK110" s="137">
        <f>IFERROR(VLOOKUP($AE110,'Kill 5'!$A$1:$E$161,5,0),0)</f>
        <v>261.6607051</v>
      </c>
      <c r="AL110" s="137">
        <f>IFERROR(VLOOKUP($AE110,'Kill 6'!$A$1:$E$161,5,0),0)</f>
        <v>0</v>
      </c>
      <c r="AM110" s="137">
        <f>IFERROR(VLOOKUP($AE110,'Kill 7'!$A$1:$E$161,5,0),0)</f>
        <v>84.29248164</v>
      </c>
      <c r="AN110" s="137">
        <f>IFERROR(VLOOKUP($AE110,'Kill 8'!$A$1:$E$161,5,0),0)</f>
        <v>0</v>
      </c>
      <c r="AO110" s="137">
        <f>IFERROR(VLOOKUP($AE110,'Kill 9'!$A$1:$E$161,5,0),0)</f>
        <v>0</v>
      </c>
      <c r="AP110" s="137">
        <f>IFERROR(VLOOKUP($AE110,'Kill 10'!$A$1:$E$161,5,0),0)</f>
        <v>244.2394026</v>
      </c>
      <c r="AQ110" s="137">
        <f>IFERROR(VLOOKUP($AE110,'Kill 11'!$A$1:$E$161,5,0),0)</f>
        <v>66.57032057</v>
      </c>
      <c r="AR110" s="58">
        <f>IFERROR(VLOOKUP($AE110,'Kill 12'!$A$1:$E$161,5,0),0)</f>
        <v>247.9885499</v>
      </c>
      <c r="AS110" s="58">
        <f>IFERROR(VLOOKUP($AE110,'Kill 13'!$A$1:$E$161,5,0),0)</f>
        <v>0</v>
      </c>
    </row>
    <row r="111" ht="15.75" customHeight="1">
      <c r="A111" s="41">
        <f t="shared" si="1"/>
        <v>110</v>
      </c>
      <c r="B111" s="92" t="s">
        <v>181</v>
      </c>
      <c r="C111" s="51">
        <v>245.0373077171856</v>
      </c>
      <c r="D111" s="51"/>
      <c r="E111" s="136">
        <f>IFERROR(VLOOKUP($B111,'Kill 1'!$A$1:$E$161,4,0),0)</f>
        <v>0</v>
      </c>
      <c r="F111" s="137">
        <f>IFERROR(VLOOKUP(E111,'Kill 1'!$D$1:$E$161,2,0),0)</f>
        <v>0</v>
      </c>
      <c r="G111" s="136">
        <f>IFERROR(VLOOKUP($B111,'Kill 2'!$A$1:$E$161,4,0),0)</f>
        <v>0</v>
      </c>
      <c r="H111" s="137">
        <f>IFERROR(VLOOKUP(G111,'Kill 2'!$D$1:$E$161,2,0),0)</f>
        <v>0</v>
      </c>
      <c r="I111" s="136">
        <f>IFERROR(VLOOKUP($B111,'Kill 3'!$A$1:$E$161,4,0),0)</f>
        <v>0</v>
      </c>
      <c r="J111" s="137">
        <f>IFERROR(VLOOKUP(I111,'Kill 3'!$D$1:$E$161,2,0),0)</f>
        <v>0</v>
      </c>
      <c r="K111" s="136">
        <f>IFERROR(VLOOKUP($B111,'Kill 4'!$A$1:$E$161,4,0),0)</f>
        <v>19</v>
      </c>
      <c r="L111" s="137">
        <f>IFERROR(VLOOKUP(K111,'Kill 4'!$D$1:$E$161,2,0),0)</f>
        <v>245.0373077</v>
      </c>
      <c r="M111" s="136">
        <f>IFERROR(VLOOKUP($B111,'Kill 5'!$A$1:$E$161,4,0),0)</f>
        <v>0</v>
      </c>
      <c r="N111" s="137">
        <f>IFERROR(VLOOKUP(M111,'Kill 5'!$D$1:$E$161,2,0),0)</f>
        <v>0</v>
      </c>
      <c r="O111" s="136">
        <f>IFERROR(VLOOKUP($B111,'Kill 6'!$A$1:$E$161,4,0),0)</f>
        <v>0</v>
      </c>
      <c r="P111" s="137">
        <f>IFERROR(VLOOKUP(O111,'Kill 6'!$D$1:$E$161,2,0),0)</f>
        <v>0</v>
      </c>
      <c r="Q111" s="136">
        <f>IFERROR(VLOOKUP($B111,'Kill 7'!$A$1:$E$161,4,0),0)</f>
        <v>0</v>
      </c>
      <c r="R111" s="137">
        <f>IFERROR(VLOOKUP(Q111,'Kill 7'!$D$1:$E$161,2,0),0)</f>
        <v>0</v>
      </c>
      <c r="S111" s="136">
        <f>IFERROR(VLOOKUP($B111,'Kill 8'!$A$1:$E$161,4,0),0)</f>
        <v>0</v>
      </c>
      <c r="T111" s="137">
        <f>IFERROR(VLOOKUP(S111,'Kill 8'!$D$1:$E$161,2,0),0)</f>
        <v>0</v>
      </c>
      <c r="U111" s="136">
        <f>IFERROR(VLOOKUP($B111,'Kill 9'!$A$1:$E$161,4,0),0)</f>
        <v>0</v>
      </c>
      <c r="V111" s="137">
        <f>IFERROR(VLOOKUP(U111,'Kill 9'!$D$1:$E$161,2,0),0)</f>
        <v>0</v>
      </c>
      <c r="W111" s="136">
        <f>IFERROR(VLOOKUP($B111,'Kill 10'!$A$1:$E$161,4,0),0)</f>
        <v>0</v>
      </c>
      <c r="X111" s="137">
        <f>IFERROR(VLOOKUP(W111,'Kill 10'!$D$1:$E$161,2,0),0)</f>
        <v>0</v>
      </c>
      <c r="Y111" s="136">
        <f>IFERROR(VLOOKUP($B111,'Kill 11'!$A$1:$E$161,4,0),0)</f>
        <v>0</v>
      </c>
      <c r="Z111" s="137">
        <f>IFERROR(VLOOKUP(Y111,'Kill 11'!$D$1:$E$161,2,0),0)</f>
        <v>0</v>
      </c>
      <c r="AA111" s="136">
        <f>IFERROR(VLOOKUP($B111,'Kill 12'!$A$1:$E$161,4,0),0)</f>
        <v>0</v>
      </c>
      <c r="AB111" s="58">
        <f>IFERROR(VLOOKUP(AA111,'Kill 12'!$D$1:$E$161,2,0),0)</f>
        <v>0</v>
      </c>
      <c r="AC111" s="136">
        <f>IFERROR(VLOOKUP($B111,'Kill 13'!$A$1:$E$161,4,0),0)</f>
        <v>0</v>
      </c>
      <c r="AD111" s="58">
        <f>IFERROR(VLOOKUP(AC111,'Kill 13'!$D$1:$E$161,2,0),0)</f>
        <v>0</v>
      </c>
      <c r="AE111" s="139" t="str">
        <f>IFERROR(__xludf.DUMMYFUNCTION("""COMPUTED_VALUE"""),"Nicotine8743")</f>
        <v>Nicotine8743</v>
      </c>
      <c r="AF111" s="51">
        <f t="shared" si="2"/>
        <v>187.7922175</v>
      </c>
      <c r="AG111" s="137">
        <f>IFERROR(VLOOKUP($AE111,'Kill 1'!A$1:$E$161,5,0),0)</f>
        <v>0</v>
      </c>
      <c r="AH111" s="137">
        <f>IFERROR(VLOOKUP($AE111,'Kill 2'!$A$1:$E$161,5,0),0)</f>
        <v>0</v>
      </c>
      <c r="AI111" s="137">
        <f>IFERROR(VLOOKUP($AE111,'Kill 3'!$A$1:$E$161,5,0),0)</f>
        <v>187.7922175</v>
      </c>
      <c r="AJ111" s="137">
        <f>IFERROR(VLOOKUP($AE111,'Kill 4'!$A$1:$E$161,5,0),0)</f>
        <v>0</v>
      </c>
      <c r="AK111" s="137">
        <f>IFERROR(VLOOKUP($AE111,'Kill 5'!$A$1:$E$161,5,0),0)</f>
        <v>0</v>
      </c>
      <c r="AL111" s="137">
        <f>IFERROR(VLOOKUP($AE111,'Kill 6'!$A$1:$E$161,5,0),0)</f>
        <v>0</v>
      </c>
      <c r="AM111" s="137">
        <f>IFERROR(VLOOKUP($AE111,'Kill 7'!$A$1:$E$161,5,0),0)</f>
        <v>0</v>
      </c>
      <c r="AN111" s="137">
        <f>IFERROR(VLOOKUP($AE111,'Kill 8'!$A$1:$E$161,5,0),0)</f>
        <v>0</v>
      </c>
      <c r="AO111" s="137">
        <f>IFERROR(VLOOKUP($AE111,'Kill 9'!$A$1:$E$161,5,0),0)</f>
        <v>0</v>
      </c>
      <c r="AP111" s="137">
        <f>IFERROR(VLOOKUP($AE111,'Kill 10'!$A$1:$E$161,5,0),0)</f>
        <v>0</v>
      </c>
      <c r="AQ111" s="137">
        <f>IFERROR(VLOOKUP($AE111,'Kill 11'!$A$1:$E$161,5,0),0)</f>
        <v>0</v>
      </c>
      <c r="AR111" s="58">
        <f>IFERROR(VLOOKUP($AE111,'Kill 12'!$A$1:$E$161,5,0),0)</f>
        <v>0</v>
      </c>
      <c r="AS111" s="58">
        <f>IFERROR(VLOOKUP($AE111,'Kill 13'!$A$1:$E$161,5,0),0)</f>
        <v>0</v>
      </c>
    </row>
    <row r="112" ht="15.75" customHeight="1">
      <c r="A112" s="41">
        <f t="shared" si="1"/>
        <v>111</v>
      </c>
      <c r="B112" s="95" t="s">
        <v>147</v>
      </c>
      <c r="C112" s="51">
        <v>239.98703231333522</v>
      </c>
      <c r="D112" s="51"/>
      <c r="E112" s="136">
        <f>IFERROR(VLOOKUP($B112,'Kill 1'!$A$1:$E$161,4,0),0)</f>
        <v>0</v>
      </c>
      <c r="F112" s="137">
        <f>IFERROR(VLOOKUP(E112,'Kill 1'!$D$1:$E$161,2,0),0)</f>
        <v>0</v>
      </c>
      <c r="G112" s="136">
        <f>IFERROR(VLOOKUP($B112,'Kill 2'!$A$1:$E$161,4,0),0)</f>
        <v>23</v>
      </c>
      <c r="H112" s="137">
        <f>IFERROR(VLOOKUP(G112,'Kill 2'!$D$1:$E$161,2,0),0)</f>
        <v>239.9870323</v>
      </c>
      <c r="I112" s="136">
        <f>IFERROR(VLOOKUP($B112,'Kill 3'!$A$1:$E$161,4,0),0)</f>
        <v>0</v>
      </c>
      <c r="J112" s="137">
        <f>IFERROR(VLOOKUP(I112,'Kill 3'!$D$1:$E$161,2,0),0)</f>
        <v>0</v>
      </c>
      <c r="K112" s="136">
        <f>IFERROR(VLOOKUP($B112,'Kill 4'!$A$1:$E$161,4,0),0)</f>
        <v>0</v>
      </c>
      <c r="L112" s="137">
        <f>IFERROR(VLOOKUP(K112,'Kill 4'!$D$1:$E$161,2,0),0)</f>
        <v>0</v>
      </c>
      <c r="M112" s="136">
        <f>IFERROR(VLOOKUP($B112,'Kill 5'!$A$1:$E$161,4,0),0)</f>
        <v>0</v>
      </c>
      <c r="N112" s="137">
        <f>IFERROR(VLOOKUP(M112,'Kill 5'!$D$1:$E$161,2,0),0)</f>
        <v>0</v>
      </c>
      <c r="O112" s="136">
        <f>IFERROR(VLOOKUP($B112,'Kill 6'!$A$1:$E$161,4,0),0)</f>
        <v>0</v>
      </c>
      <c r="P112" s="137">
        <f>IFERROR(VLOOKUP(O112,'Kill 6'!$D$1:$E$161,2,0),0)</f>
        <v>0</v>
      </c>
      <c r="Q112" s="136">
        <f>IFERROR(VLOOKUP($B112,'Kill 7'!$A$1:$E$161,4,0),0)</f>
        <v>0</v>
      </c>
      <c r="R112" s="137">
        <f>IFERROR(VLOOKUP(Q112,'Kill 7'!$D$1:$E$161,2,0),0)</f>
        <v>0</v>
      </c>
      <c r="S112" s="136">
        <f>IFERROR(VLOOKUP($B112,'Kill 8'!$A$1:$E$161,4,0),0)</f>
        <v>0</v>
      </c>
      <c r="T112" s="137">
        <f>IFERROR(VLOOKUP(S112,'Kill 8'!$D$1:$E$161,2,0),0)</f>
        <v>0</v>
      </c>
      <c r="U112" s="136">
        <f>IFERROR(VLOOKUP($B112,'Kill 9'!$A$1:$E$161,4,0),0)</f>
        <v>0</v>
      </c>
      <c r="V112" s="137">
        <f>IFERROR(VLOOKUP(U112,'Kill 9'!$D$1:$E$161,2,0),0)</f>
        <v>0</v>
      </c>
      <c r="W112" s="136">
        <f>IFERROR(VLOOKUP($B112,'Kill 10'!$A$1:$E$161,4,0),0)</f>
        <v>0</v>
      </c>
      <c r="X112" s="137">
        <f>IFERROR(VLOOKUP(W112,'Kill 10'!$D$1:$E$161,2,0),0)</f>
        <v>0</v>
      </c>
      <c r="Y112" s="136">
        <f>IFERROR(VLOOKUP($B112,'Kill 11'!$A$1:$E$161,4,0),0)</f>
        <v>0</v>
      </c>
      <c r="Z112" s="137">
        <f>IFERROR(VLOOKUP(Y112,'Kill 11'!$D$1:$E$161,2,0),0)</f>
        <v>0</v>
      </c>
      <c r="AA112" s="136">
        <f>IFERROR(VLOOKUP($B112,'Kill 12'!$A$1:$E$161,4,0),0)</f>
        <v>0</v>
      </c>
      <c r="AB112" s="58">
        <f>IFERROR(VLOOKUP(AA112,'Kill 12'!$D$1:$E$161,2,0),0)</f>
        <v>0</v>
      </c>
      <c r="AC112" s="136">
        <f>IFERROR(VLOOKUP($B112,'Kill 13'!$A$1:$E$161,4,0),0)</f>
        <v>0</v>
      </c>
      <c r="AD112" s="58">
        <f>IFERROR(VLOOKUP(AC112,'Kill 13'!$D$1:$E$161,2,0),0)</f>
        <v>0</v>
      </c>
      <c r="AE112" s="138" t="str">
        <f>IFERROR(__xludf.DUMMYFUNCTION("""COMPUTED_VALUE"""),"iOneGeek")</f>
        <v>iOneGeek</v>
      </c>
      <c r="AF112" s="51">
        <f t="shared" si="2"/>
        <v>935.6071852</v>
      </c>
      <c r="AG112" s="137">
        <f>IFERROR(VLOOKUP($AE112,'Kill 1'!A$1:$E$161,5,0),0)</f>
        <v>0</v>
      </c>
      <c r="AH112" s="137">
        <f>IFERROR(VLOOKUP($AE112,'Kill 2'!$A$1:$E$161,5,0),0)</f>
        <v>0</v>
      </c>
      <c r="AI112" s="137">
        <f>IFERROR(VLOOKUP($AE112,'Kill 3'!$A$1:$E$161,5,0),0)</f>
        <v>165.2331393</v>
      </c>
      <c r="AJ112" s="137">
        <f>IFERROR(VLOOKUP($AE112,'Kill 4'!$A$1:$E$161,5,0),0)</f>
        <v>38.60219545</v>
      </c>
      <c r="AK112" s="137">
        <f>IFERROR(VLOOKUP($AE112,'Kill 5'!$A$1:$E$161,5,0),0)</f>
        <v>177.4358095</v>
      </c>
      <c r="AL112" s="137">
        <f>IFERROR(VLOOKUP($AE112,'Kill 6'!$A$1:$E$161,5,0),0)</f>
        <v>239.9870323</v>
      </c>
      <c r="AM112" s="137">
        <f>IFERROR(VLOOKUP($AE112,'Kill 7'!$A$1:$E$161,5,0),0)</f>
        <v>0</v>
      </c>
      <c r="AN112" s="137">
        <f>IFERROR(VLOOKUP($AE112,'Kill 8'!$A$1:$E$161,5,0),0)</f>
        <v>228.1194956</v>
      </c>
      <c r="AO112" s="137">
        <f>IFERROR(VLOOKUP($AE112,'Kill 9'!$A$1:$E$161,5,0),0)</f>
        <v>0</v>
      </c>
      <c r="AP112" s="137">
        <f>IFERROR(VLOOKUP($AE112,'Kill 10'!$A$1:$E$161,5,0),0)</f>
        <v>86.22951314</v>
      </c>
      <c r="AQ112" s="137">
        <f>IFERROR(VLOOKUP($AE112,'Kill 11'!$A$1:$E$161,5,0),0)</f>
        <v>0</v>
      </c>
      <c r="AR112" s="58">
        <f>IFERROR(VLOOKUP($AE112,'Kill 12'!$A$1:$E$161,5,0),0)</f>
        <v>0</v>
      </c>
      <c r="AS112" s="58">
        <f>IFERROR(VLOOKUP($AE112,'Kill 13'!$A$1:$E$161,5,0),0)</f>
        <v>0</v>
      </c>
    </row>
    <row r="113" ht="15.75" customHeight="1">
      <c r="A113" s="41">
        <f t="shared" si="1"/>
        <v>112</v>
      </c>
      <c r="B113" s="92" t="s">
        <v>182</v>
      </c>
      <c r="C113" s="51">
        <v>235.06867864496846</v>
      </c>
      <c r="D113" s="110"/>
      <c r="E113" s="136">
        <f>IFERROR(VLOOKUP($B113,'Kill 1'!$A$1:$E$161,4,0),0)</f>
        <v>0</v>
      </c>
      <c r="F113" s="137">
        <f>IFERROR(VLOOKUP(E113,'Kill 1'!$D$1:$E$161,2,0),0)</f>
        <v>0</v>
      </c>
      <c r="G113" s="136">
        <f>IFERROR(VLOOKUP($B113,'Kill 2'!$A$1:$E$161,4,0),0)</f>
        <v>0</v>
      </c>
      <c r="H113" s="137">
        <f>IFERROR(VLOOKUP(G113,'Kill 2'!$D$1:$E$161,2,0),0)</f>
        <v>0</v>
      </c>
      <c r="I113" s="136">
        <f>IFERROR(VLOOKUP($B113,'Kill 3'!$A$1:$E$161,4,0),0)</f>
        <v>0</v>
      </c>
      <c r="J113" s="137">
        <f>IFERROR(VLOOKUP(I113,'Kill 3'!$D$1:$E$161,2,0),0)</f>
        <v>0</v>
      </c>
      <c r="K113" s="136">
        <f>IFERROR(VLOOKUP($B113,'Kill 4'!$A$1:$E$161,4,0),0)</f>
        <v>0</v>
      </c>
      <c r="L113" s="137">
        <f>IFERROR(VLOOKUP(K113,'Kill 4'!$D$1:$E$161,2,0),0)</f>
        <v>0</v>
      </c>
      <c r="M113" s="136">
        <f>IFERROR(VLOOKUP($B113,'Kill 5'!$A$1:$E$161,4,0),0)</f>
        <v>0</v>
      </c>
      <c r="N113" s="137">
        <f>IFERROR(VLOOKUP(M113,'Kill 5'!$D$1:$E$161,2,0),0)</f>
        <v>0</v>
      </c>
      <c r="O113" s="136">
        <f>IFERROR(VLOOKUP($B113,'Kill 6'!$A$1:$E$161,4,0),0)</f>
        <v>0</v>
      </c>
      <c r="P113" s="137">
        <f>IFERROR(VLOOKUP(O113,'Kill 6'!$D$1:$E$161,2,0),0)</f>
        <v>0</v>
      </c>
      <c r="Q113" s="136">
        <f>IFERROR(VLOOKUP($B113,'Kill 7'!$A$1:$E$161,4,0),0)</f>
        <v>0</v>
      </c>
      <c r="R113" s="137">
        <f>IFERROR(VLOOKUP(Q113,'Kill 7'!$D$1:$E$161,2,0),0)</f>
        <v>0</v>
      </c>
      <c r="S113" s="136">
        <f>IFERROR(VLOOKUP($B113,'Kill 8'!$A$1:$E$161,4,0),0)</f>
        <v>0</v>
      </c>
      <c r="T113" s="137">
        <f>IFERROR(VLOOKUP(S113,'Kill 8'!$D$1:$E$161,2,0),0)</f>
        <v>0</v>
      </c>
      <c r="U113" s="136">
        <f>IFERROR(VLOOKUP($B113,'Kill 9'!$A$1:$E$161,4,0),0)</f>
        <v>16</v>
      </c>
      <c r="V113" s="137">
        <f>IFERROR(VLOOKUP(U113,'Kill 9'!$D$1:$E$161,2,0),0)</f>
        <v>235.0686786</v>
      </c>
      <c r="W113" s="136">
        <f>IFERROR(VLOOKUP($B113,'Kill 10'!$A$1:$E$161,4,0),0)</f>
        <v>0</v>
      </c>
      <c r="X113" s="137">
        <f>IFERROR(VLOOKUP(W113,'Kill 10'!$D$1:$E$161,2,0),0)</f>
        <v>0</v>
      </c>
      <c r="Y113" s="136">
        <f>IFERROR(VLOOKUP($B113,'Kill 11'!$A$1:$E$161,4,0),0)</f>
        <v>0</v>
      </c>
      <c r="Z113" s="137">
        <f>IFERROR(VLOOKUP(Y113,'Kill 11'!$D$1:$E$161,2,0),0)</f>
        <v>0</v>
      </c>
      <c r="AA113" s="136">
        <f>IFERROR(VLOOKUP($B113,'Kill 12'!$A$1:$E$161,4,0),0)</f>
        <v>0</v>
      </c>
      <c r="AB113" s="58">
        <f>IFERROR(VLOOKUP(AA113,'Kill 12'!$D$1:$E$161,2,0),0)</f>
        <v>0</v>
      </c>
      <c r="AC113" s="136">
        <f>IFERROR(VLOOKUP($B113,'Kill 13'!$A$1:$E$161,4,0),0)</f>
        <v>0</v>
      </c>
      <c r="AD113" s="58">
        <f>IFERROR(VLOOKUP(AC113,'Kill 13'!$D$1:$E$161,2,0),0)</f>
        <v>0</v>
      </c>
      <c r="AE113" s="139" t="str">
        <f>IFERROR(__xludf.DUMMYFUNCTION("""COMPUTED_VALUE"""),"NIKOGIGI86")</f>
        <v>NIKOGIGI86</v>
      </c>
      <c r="AF113" s="51">
        <f t="shared" si="2"/>
        <v>963.1662267</v>
      </c>
      <c r="AG113" s="137">
        <f>IFERROR(VLOOKUP($AE113,'Kill 1'!A$1:$E$161,5,0),0)</f>
        <v>0</v>
      </c>
      <c r="AH113" s="137">
        <f>IFERROR(VLOOKUP($AE113,'Kill 2'!$A$1:$E$161,5,0),0)</f>
        <v>0</v>
      </c>
      <c r="AI113" s="137">
        <f>IFERROR(VLOOKUP($AE113,'Kill 3'!$A$1:$E$161,5,0),0)</f>
        <v>115.383691</v>
      </c>
      <c r="AJ113" s="137">
        <f>IFERROR(VLOOKUP($AE113,'Kill 4'!$A$1:$E$161,5,0),0)</f>
        <v>101.0868474</v>
      </c>
      <c r="AK113" s="137">
        <f>IFERROR(VLOOKUP($AE113,'Kill 5'!$A$1:$E$161,5,0),0)</f>
        <v>0</v>
      </c>
      <c r="AL113" s="137">
        <f>IFERROR(VLOOKUP($AE113,'Kill 6'!$A$1:$E$161,5,0),0)</f>
        <v>59.7465101</v>
      </c>
      <c r="AM113" s="137">
        <f>IFERROR(VLOOKUP($AE113,'Kill 7'!$A$1:$E$161,5,0),0)</f>
        <v>114.9508599</v>
      </c>
      <c r="AN113" s="137">
        <f>IFERROR(VLOOKUP($AE113,'Kill 8'!$A$1:$E$161,5,0),0)</f>
        <v>392.9716947</v>
      </c>
      <c r="AO113" s="137">
        <f>IFERROR(VLOOKUP($AE113,'Kill 9'!$A$1:$E$161,5,0),0)</f>
        <v>0</v>
      </c>
      <c r="AP113" s="137">
        <f>IFERROR(VLOOKUP($AE113,'Kill 10'!$A$1:$E$161,5,0),0)</f>
        <v>179.0266235</v>
      </c>
      <c r="AQ113" s="137">
        <f>IFERROR(VLOOKUP($AE113,'Kill 11'!$A$1:$E$161,5,0),0)</f>
        <v>0</v>
      </c>
      <c r="AR113" s="58">
        <f>IFERROR(VLOOKUP($AE113,'Kill 12'!$A$1:$E$161,5,0),0)</f>
        <v>0</v>
      </c>
      <c r="AS113" s="58">
        <f>IFERROR(VLOOKUP($AE113,'Kill 13'!$A$1:$E$161,5,0),0)</f>
        <v>0</v>
      </c>
    </row>
    <row r="114" ht="15.75" customHeight="1">
      <c r="A114" s="41">
        <f t="shared" si="1"/>
        <v>113</v>
      </c>
      <c r="B114" s="92" t="s">
        <v>146</v>
      </c>
      <c r="C114" s="51">
        <v>234.43679870268826</v>
      </c>
      <c r="D114" s="110"/>
      <c r="E114" s="136">
        <f>IFERROR(VLOOKUP($B114,'Kill 1'!$A$1:$E$161,4,0),0)</f>
        <v>0</v>
      </c>
      <c r="F114" s="137">
        <f>IFERROR(VLOOKUP(E114,'Kill 1'!$D$1:$E$161,2,0),0)</f>
        <v>0</v>
      </c>
      <c r="G114" s="136">
        <f>IFERROR(VLOOKUP($B114,'Kill 2'!$A$1:$E$161,4,0),0)</f>
        <v>0</v>
      </c>
      <c r="H114" s="137">
        <f>IFERROR(VLOOKUP(G114,'Kill 2'!$D$1:$E$161,2,0),0)</f>
        <v>0</v>
      </c>
      <c r="I114" s="136">
        <f>IFERROR(VLOOKUP($B114,'Kill 3'!$A$1:$E$161,4,0),0)</f>
        <v>0</v>
      </c>
      <c r="J114" s="137">
        <f>IFERROR(VLOOKUP(I114,'Kill 3'!$D$1:$E$161,2,0),0)</f>
        <v>0</v>
      </c>
      <c r="K114" s="136">
        <f>IFERROR(VLOOKUP($B114,'Kill 4'!$A$1:$E$161,4,0),0)</f>
        <v>0</v>
      </c>
      <c r="L114" s="137">
        <f>IFERROR(VLOOKUP(K114,'Kill 4'!$D$1:$E$161,2,0),0)</f>
        <v>0</v>
      </c>
      <c r="M114" s="136">
        <f>IFERROR(VLOOKUP($B114,'Kill 5'!$A$1:$E$161,4,0),0)</f>
        <v>0</v>
      </c>
      <c r="N114" s="137">
        <f>IFERROR(VLOOKUP(M114,'Kill 5'!$D$1:$E$161,2,0),0)</f>
        <v>0</v>
      </c>
      <c r="O114" s="136">
        <f>IFERROR(VLOOKUP($B114,'Kill 6'!$A$1:$E$161,4,0),0)</f>
        <v>0</v>
      </c>
      <c r="P114" s="137">
        <f>IFERROR(VLOOKUP(O114,'Kill 6'!$D$1:$E$161,2,0),0)</f>
        <v>0</v>
      </c>
      <c r="Q114" s="136">
        <f>IFERROR(VLOOKUP($B114,'Kill 7'!$A$1:$E$161,4,0),0)</f>
        <v>0</v>
      </c>
      <c r="R114" s="137">
        <f>IFERROR(VLOOKUP(Q114,'Kill 7'!$D$1:$E$161,2,0),0)</f>
        <v>0</v>
      </c>
      <c r="S114" s="136">
        <f>IFERROR(VLOOKUP($B114,'Kill 8'!$A$1:$E$161,4,0),0)</f>
        <v>0</v>
      </c>
      <c r="T114" s="137">
        <f>IFERROR(VLOOKUP(S114,'Kill 8'!$D$1:$E$161,2,0),0)</f>
        <v>0</v>
      </c>
      <c r="U114" s="136">
        <f>IFERROR(VLOOKUP($B114,'Kill 9'!$A$1:$E$161,4,0),0)</f>
        <v>0</v>
      </c>
      <c r="V114" s="137">
        <f>IFERROR(VLOOKUP(U114,'Kill 9'!$D$1:$E$161,2,0),0)</f>
        <v>0</v>
      </c>
      <c r="W114" s="136">
        <f>IFERROR(VLOOKUP($B114,'Kill 10'!$A$1:$E$161,4,0),0)</f>
        <v>33</v>
      </c>
      <c r="X114" s="137">
        <f>IFERROR(VLOOKUP(W114,'Kill 10'!$D$1:$E$161,2,0),0)</f>
        <v>154.596925</v>
      </c>
      <c r="Y114" s="136">
        <f>IFERROR(VLOOKUP($B114,'Kill 11'!$A$1:$E$161,4,0),0)</f>
        <v>33</v>
      </c>
      <c r="Z114" s="137">
        <f>IFERROR(VLOOKUP(Y114,'Kill 11'!$D$1:$E$161,2,0),0)</f>
        <v>79.83987375</v>
      </c>
      <c r="AA114" s="136">
        <f>IFERROR(VLOOKUP($B114,'Kill 12'!$A$1:$E$161,4,0),0)</f>
        <v>0</v>
      </c>
      <c r="AB114" s="58">
        <f>IFERROR(VLOOKUP(AA114,'Kill 12'!$D$1:$E$161,2,0),0)</f>
        <v>0</v>
      </c>
      <c r="AC114" s="136">
        <f>IFERROR(VLOOKUP($B114,'Kill 13'!$A$1:$E$161,4,0),0)</f>
        <v>0</v>
      </c>
      <c r="AD114" s="58">
        <f>IFERROR(VLOOKUP(AC114,'Kill 13'!$D$1:$E$161,2,0),0)</f>
        <v>0</v>
      </c>
      <c r="AE114" s="138" t="str">
        <f>IFERROR(__xludf.DUMMYFUNCTION("""COMPUTED_VALUE"""),"POMB1664")</f>
        <v>POMB1664</v>
      </c>
      <c r="AF114" s="51">
        <f t="shared" si="2"/>
        <v>1389.437835</v>
      </c>
      <c r="AG114" s="137">
        <f>IFERROR(VLOOKUP($AE114,'Kill 1'!A$1:$E$161,5,0),0)</f>
        <v>0</v>
      </c>
      <c r="AH114" s="137">
        <f>IFERROR(VLOOKUP($AE114,'Kill 2'!$A$1:$E$161,5,0),0)</f>
        <v>0</v>
      </c>
      <c r="AI114" s="137">
        <f>IFERROR(VLOOKUP($AE114,'Kill 3'!$A$1:$E$161,5,0),0)</f>
        <v>84.42506489</v>
      </c>
      <c r="AJ114" s="137">
        <f>IFERROR(VLOOKUP($AE114,'Kill 4'!$A$1:$E$161,5,0),0)</f>
        <v>117.0744282</v>
      </c>
      <c r="AK114" s="137">
        <f>IFERROR(VLOOKUP($AE114,'Kill 5'!$A$1:$E$161,5,0),0)</f>
        <v>202.3649875</v>
      </c>
      <c r="AL114" s="137">
        <f>IFERROR(VLOOKUP($AE114,'Kill 6'!$A$1:$E$161,5,0),0)</f>
        <v>0</v>
      </c>
      <c r="AM114" s="137">
        <f>IFERROR(VLOOKUP($AE114,'Kill 7'!$A$1:$E$161,5,0),0)</f>
        <v>230.8086067</v>
      </c>
      <c r="AN114" s="137">
        <f>IFERROR(VLOOKUP($AE114,'Kill 8'!$A$1:$E$161,5,0),0)</f>
        <v>355.1153612</v>
      </c>
      <c r="AO114" s="137">
        <f>IFERROR(VLOOKUP($AE114,'Kill 9'!$A$1:$E$161,5,0),0)</f>
        <v>0</v>
      </c>
      <c r="AP114" s="137">
        <f>IFERROR(VLOOKUP($AE114,'Kill 10'!$A$1:$E$161,5,0),0)</f>
        <v>0</v>
      </c>
      <c r="AQ114" s="137">
        <f>IFERROR(VLOOKUP($AE114,'Kill 11'!$A$1:$E$161,5,0),0)</f>
        <v>332.5952742</v>
      </c>
      <c r="AR114" s="58">
        <f>IFERROR(VLOOKUP($AE114,'Kill 12'!$A$1:$E$161,5,0),0)</f>
        <v>67.05411211</v>
      </c>
      <c r="AS114" s="58">
        <f>IFERROR(VLOOKUP($AE114,'Kill 13'!$A$1:$E$161,5,0),0)</f>
        <v>0</v>
      </c>
    </row>
    <row r="115" ht="15.75" customHeight="1">
      <c r="A115" s="41">
        <f t="shared" si="1"/>
        <v>114</v>
      </c>
      <c r="B115" s="92" t="s">
        <v>183</v>
      </c>
      <c r="C115" s="51">
        <v>232.79130347525202</v>
      </c>
      <c r="D115" s="135"/>
      <c r="E115" s="136">
        <f>IFERROR(VLOOKUP($B115,'Kill 1'!$A$1:$E$161,4,0),0)</f>
        <v>0</v>
      </c>
      <c r="F115" s="137">
        <f>IFERROR(VLOOKUP(E115,'Kill 1'!$D$1:$E$161,2,0),0)</f>
        <v>0</v>
      </c>
      <c r="G115" s="136">
        <f>IFERROR(VLOOKUP($B115,'Kill 2'!$A$1:$E$161,4,0),0)</f>
        <v>24</v>
      </c>
      <c r="H115" s="137">
        <f>IFERROR(VLOOKUP(G115,'Kill 2'!$D$1:$E$161,2,0),0)</f>
        <v>232.7913035</v>
      </c>
      <c r="I115" s="136">
        <f>IFERROR(VLOOKUP($B115,'Kill 3'!$A$1:$E$161,4,0),0)</f>
        <v>0</v>
      </c>
      <c r="J115" s="137">
        <f>IFERROR(VLOOKUP(I115,'Kill 3'!$D$1:$E$161,2,0),0)</f>
        <v>0</v>
      </c>
      <c r="K115" s="136">
        <f>IFERROR(VLOOKUP($B115,'Kill 4'!$A$1:$E$161,4,0),0)</f>
        <v>0</v>
      </c>
      <c r="L115" s="137">
        <f>IFERROR(VLOOKUP(K115,'Kill 4'!$D$1:$E$161,2,0),0)</f>
        <v>0</v>
      </c>
      <c r="M115" s="136">
        <f>IFERROR(VLOOKUP($B115,'Kill 5'!$A$1:$E$161,4,0),0)</f>
        <v>0</v>
      </c>
      <c r="N115" s="137">
        <f>IFERROR(VLOOKUP(M115,'Kill 5'!$D$1:$E$161,2,0),0)</f>
        <v>0</v>
      </c>
      <c r="O115" s="136">
        <f>IFERROR(VLOOKUP($B115,'Kill 6'!$A$1:$E$161,4,0),0)</f>
        <v>0</v>
      </c>
      <c r="P115" s="137">
        <f>IFERROR(VLOOKUP(O115,'Kill 6'!$D$1:$E$161,2,0),0)</f>
        <v>0</v>
      </c>
      <c r="Q115" s="136">
        <f>IFERROR(VLOOKUP($B115,'Kill 7'!$A$1:$E$161,4,0),0)</f>
        <v>0</v>
      </c>
      <c r="R115" s="137">
        <f>IFERROR(VLOOKUP(Q115,'Kill 7'!$D$1:$E$161,2,0),0)</f>
        <v>0</v>
      </c>
      <c r="S115" s="136">
        <f>IFERROR(VLOOKUP($B115,'Kill 8'!$A$1:$E$161,4,0),0)</f>
        <v>0</v>
      </c>
      <c r="T115" s="137">
        <f>IFERROR(VLOOKUP(S115,'Kill 8'!$D$1:$E$161,2,0),0)</f>
        <v>0</v>
      </c>
      <c r="U115" s="136">
        <f>IFERROR(VLOOKUP($B115,'Kill 9'!$A$1:$E$161,4,0),0)</f>
        <v>0</v>
      </c>
      <c r="V115" s="137">
        <f>IFERROR(VLOOKUP(U115,'Kill 9'!$D$1:$E$161,2,0),0)</f>
        <v>0</v>
      </c>
      <c r="W115" s="136">
        <f>IFERROR(VLOOKUP($B115,'Kill 10'!$A$1:$E$161,4,0),0)</f>
        <v>0</v>
      </c>
      <c r="X115" s="137">
        <f>IFERROR(VLOOKUP(W115,'Kill 10'!$D$1:$E$161,2,0),0)</f>
        <v>0</v>
      </c>
      <c r="Y115" s="136">
        <f>IFERROR(VLOOKUP($B115,'Kill 11'!$A$1:$E$161,4,0),0)</f>
        <v>0</v>
      </c>
      <c r="Z115" s="137">
        <f>IFERROR(VLOOKUP(Y115,'Kill 11'!$D$1:$E$161,2,0),0)</f>
        <v>0</v>
      </c>
      <c r="AA115" s="136">
        <f>IFERROR(VLOOKUP($B115,'Kill 12'!$A$1:$E$161,4,0),0)</f>
        <v>0</v>
      </c>
      <c r="AB115" s="58">
        <f>IFERROR(VLOOKUP(AA115,'Kill 12'!$D$1:$E$161,2,0),0)</f>
        <v>0</v>
      </c>
      <c r="AC115" s="136">
        <f>IFERROR(VLOOKUP($B115,'Kill 13'!$A$1:$E$161,4,0),0)</f>
        <v>0</v>
      </c>
      <c r="AD115" s="58">
        <f>IFERROR(VLOOKUP(AC115,'Kill 13'!$D$1:$E$161,2,0),0)</f>
        <v>0</v>
      </c>
      <c r="AE115" s="139" t="str">
        <f>IFERROR(__xludf.DUMMYFUNCTION("""COMPUTED_VALUE"""),"Likeafish")</f>
        <v>Likeafish</v>
      </c>
      <c r="AF115" s="51">
        <f t="shared" si="2"/>
        <v>245.0373077</v>
      </c>
      <c r="AG115" s="137">
        <f>IFERROR(VLOOKUP($AE115,'Kill 1'!A$1:$E$161,5,0),0)</f>
        <v>0</v>
      </c>
      <c r="AH115" s="137">
        <f>IFERROR(VLOOKUP($AE115,'Kill 2'!$A$1:$E$161,5,0),0)</f>
        <v>0</v>
      </c>
      <c r="AI115" s="137">
        <f>IFERROR(VLOOKUP($AE115,'Kill 3'!$A$1:$E$161,5,0),0)</f>
        <v>0</v>
      </c>
      <c r="AJ115" s="137">
        <f>IFERROR(VLOOKUP($AE115,'Kill 4'!$A$1:$E$161,5,0),0)</f>
        <v>245.0373077</v>
      </c>
      <c r="AK115" s="137">
        <f>IFERROR(VLOOKUP($AE115,'Kill 5'!$A$1:$E$161,5,0),0)</f>
        <v>0</v>
      </c>
      <c r="AL115" s="137">
        <f>IFERROR(VLOOKUP($AE115,'Kill 6'!$A$1:$E$161,5,0),0)</f>
        <v>0</v>
      </c>
      <c r="AM115" s="137">
        <f>IFERROR(VLOOKUP($AE115,'Kill 7'!$A$1:$E$161,5,0),0)</f>
        <v>0</v>
      </c>
      <c r="AN115" s="137">
        <f>IFERROR(VLOOKUP($AE115,'Kill 8'!$A$1:$E$161,5,0),0)</f>
        <v>0</v>
      </c>
      <c r="AO115" s="137">
        <f>IFERROR(VLOOKUP($AE115,'Kill 9'!$A$1:$E$161,5,0),0)</f>
        <v>0</v>
      </c>
      <c r="AP115" s="137">
        <f>IFERROR(VLOOKUP($AE115,'Kill 10'!$A$1:$E$161,5,0),0)</f>
        <v>0</v>
      </c>
      <c r="AQ115" s="137">
        <f>IFERROR(VLOOKUP($AE115,'Kill 11'!$A$1:$E$161,5,0),0)</f>
        <v>0</v>
      </c>
      <c r="AR115" s="58">
        <f>IFERROR(VLOOKUP($AE115,'Kill 12'!$A$1:$E$161,5,0),0)</f>
        <v>0</v>
      </c>
      <c r="AS115" s="58">
        <f>IFERROR(VLOOKUP($AE115,'Kill 13'!$A$1:$E$161,5,0),0)</f>
        <v>0</v>
      </c>
    </row>
    <row r="116" ht="15.75" customHeight="1">
      <c r="A116" s="41">
        <f t="shared" si="1"/>
        <v>115</v>
      </c>
      <c r="B116" s="92" t="s">
        <v>143</v>
      </c>
      <c r="C116" s="51">
        <v>224.72301567293889</v>
      </c>
      <c r="D116" s="51"/>
      <c r="E116" s="136">
        <f>IFERROR(VLOOKUP($B116,'Kill 1'!$A$1:$E$161,4,0),0)</f>
        <v>0</v>
      </c>
      <c r="F116" s="137">
        <f>IFERROR(VLOOKUP(E116,'Kill 1'!$D$1:$E$161,2,0),0)</f>
        <v>0</v>
      </c>
      <c r="G116" s="136">
        <f>IFERROR(VLOOKUP($B116,'Kill 2'!$A$1:$E$161,4,0),0)</f>
        <v>0</v>
      </c>
      <c r="H116" s="137">
        <f>IFERROR(VLOOKUP(G116,'Kill 2'!$D$1:$E$161,2,0),0)</f>
        <v>0</v>
      </c>
      <c r="I116" s="136">
        <f>IFERROR(VLOOKUP($B116,'Kill 3'!$A$1:$E$161,4,0),0)</f>
        <v>0</v>
      </c>
      <c r="J116" s="137">
        <f>IFERROR(VLOOKUP(I116,'Kill 3'!$D$1:$E$161,2,0),0)</f>
        <v>0</v>
      </c>
      <c r="K116" s="136">
        <f>IFERROR(VLOOKUP($B116,'Kill 4'!$A$1:$E$161,4,0),0)</f>
        <v>0</v>
      </c>
      <c r="L116" s="137">
        <f>IFERROR(VLOOKUP(K116,'Kill 4'!$D$1:$E$161,2,0),0)</f>
        <v>0</v>
      </c>
      <c r="M116" s="136">
        <f>IFERROR(VLOOKUP($B116,'Kill 5'!$A$1:$E$161,4,0),0)</f>
        <v>0</v>
      </c>
      <c r="N116" s="137">
        <f>IFERROR(VLOOKUP(M116,'Kill 5'!$D$1:$E$161,2,0),0)</f>
        <v>0</v>
      </c>
      <c r="O116" s="136">
        <f>IFERROR(VLOOKUP($B116,'Kill 6'!$A$1:$E$161,4,0),0)</f>
        <v>0</v>
      </c>
      <c r="P116" s="137">
        <f>IFERROR(VLOOKUP(O116,'Kill 6'!$D$1:$E$161,2,0),0)</f>
        <v>0</v>
      </c>
      <c r="Q116" s="136">
        <f>IFERROR(VLOOKUP($B116,'Kill 7'!$A$1:$E$161,4,0),0)</f>
        <v>0</v>
      </c>
      <c r="R116" s="137">
        <f>IFERROR(VLOOKUP(Q116,'Kill 7'!$D$1:$E$161,2,0),0)</f>
        <v>0</v>
      </c>
      <c r="S116" s="136">
        <f>IFERROR(VLOOKUP($B116,'Kill 8'!$A$1:$E$161,4,0),0)</f>
        <v>0</v>
      </c>
      <c r="T116" s="137">
        <f>IFERROR(VLOOKUP(S116,'Kill 8'!$D$1:$E$161,2,0),0)</f>
        <v>0</v>
      </c>
      <c r="U116" s="136">
        <f>IFERROR(VLOOKUP($B116,'Kill 9'!$A$1:$E$161,4,0),0)</f>
        <v>17</v>
      </c>
      <c r="V116" s="137">
        <f>IFERROR(VLOOKUP(U116,'Kill 9'!$D$1:$E$161,2,0),0)</f>
        <v>224.7230157</v>
      </c>
      <c r="W116" s="136">
        <f>IFERROR(VLOOKUP($B116,'Kill 10'!$A$1:$E$161,4,0),0)</f>
        <v>0</v>
      </c>
      <c r="X116" s="137">
        <f>IFERROR(VLOOKUP(W116,'Kill 10'!$D$1:$E$161,2,0),0)</f>
        <v>0</v>
      </c>
      <c r="Y116" s="136">
        <f>IFERROR(VLOOKUP($B116,'Kill 11'!$A$1:$E$161,4,0),0)</f>
        <v>0</v>
      </c>
      <c r="Z116" s="137">
        <f>IFERROR(VLOOKUP(Y116,'Kill 11'!$D$1:$E$161,2,0),0)</f>
        <v>0</v>
      </c>
      <c r="AA116" s="136">
        <f>IFERROR(VLOOKUP($B116,'Kill 12'!$A$1:$E$161,4,0),0)</f>
        <v>0</v>
      </c>
      <c r="AB116" s="58">
        <f>IFERROR(VLOOKUP(AA116,'Kill 12'!$D$1:$E$161,2,0),0)</f>
        <v>0</v>
      </c>
      <c r="AC116" s="136">
        <f>IFERROR(VLOOKUP($B116,'Kill 13'!$A$1:$E$161,4,0),0)</f>
        <v>0</v>
      </c>
      <c r="AD116" s="58">
        <f>IFERROR(VLOOKUP(AC116,'Kill 13'!$D$1:$E$161,2,0),0)</f>
        <v>0</v>
      </c>
      <c r="AE116" s="138" t="str">
        <f>IFERROR(__xludf.DUMMYFUNCTION("""COMPUTED_VALUE"""),"Marco")</f>
        <v>Marco</v>
      </c>
      <c r="AF116" s="51">
        <f t="shared" si="2"/>
        <v>687.0944578</v>
      </c>
      <c r="AG116" s="137">
        <f>IFERROR(VLOOKUP($AE116,'Kill 1'!A$1:$E$161,5,0),0)</f>
        <v>0</v>
      </c>
      <c r="AH116" s="137">
        <f>IFERROR(VLOOKUP($AE116,'Kill 2'!$A$1:$E$161,5,0),0)</f>
        <v>0</v>
      </c>
      <c r="AI116" s="137">
        <f>IFERROR(VLOOKUP($AE116,'Kill 3'!$A$1:$E$161,5,0),0)</f>
        <v>0</v>
      </c>
      <c r="AJ116" s="137">
        <f>IFERROR(VLOOKUP($AE116,'Kill 4'!$A$1:$E$161,5,0),0)</f>
        <v>133.847097</v>
      </c>
      <c r="AK116" s="137">
        <f>IFERROR(VLOOKUP($AE116,'Kill 5'!$A$1:$E$161,5,0),0)</f>
        <v>125.291187</v>
      </c>
      <c r="AL116" s="137">
        <f>IFERROR(VLOOKUP($AE116,'Kill 6'!$A$1:$E$161,5,0),0)</f>
        <v>0</v>
      </c>
      <c r="AM116" s="137">
        <f>IFERROR(VLOOKUP($AE116,'Kill 7'!$A$1:$E$161,5,0),0)</f>
        <v>348.9250322</v>
      </c>
      <c r="AN116" s="137">
        <f>IFERROR(VLOOKUP($AE116,'Kill 8'!$A$1:$E$161,5,0),0)</f>
        <v>0</v>
      </c>
      <c r="AO116" s="137">
        <f>IFERROR(VLOOKUP($AE116,'Kill 9'!$A$1:$E$161,5,0),0)</f>
        <v>79.03114158</v>
      </c>
      <c r="AP116" s="137">
        <f>IFERROR(VLOOKUP($AE116,'Kill 10'!$A$1:$E$161,5,0),0)</f>
        <v>0</v>
      </c>
      <c r="AQ116" s="137">
        <f>IFERROR(VLOOKUP($AE116,'Kill 11'!$A$1:$E$161,5,0),0)</f>
        <v>0</v>
      </c>
      <c r="AR116" s="58">
        <f>IFERROR(VLOOKUP($AE116,'Kill 12'!$A$1:$E$161,5,0),0)</f>
        <v>0</v>
      </c>
      <c r="AS116" s="58">
        <f>IFERROR(VLOOKUP($AE116,'Kill 13'!$A$1:$E$161,5,0),0)</f>
        <v>0</v>
      </c>
    </row>
    <row r="117" ht="15.75" customHeight="1">
      <c r="A117" s="41">
        <f t="shared" si="1"/>
        <v>116</v>
      </c>
      <c r="B117" s="92" t="s">
        <v>125</v>
      </c>
      <c r="C117" s="51">
        <v>214.74333205797583</v>
      </c>
      <c r="D117" s="110"/>
      <c r="E117" s="136">
        <f>IFERROR(VLOOKUP($B117,'Kill 1'!$A$1:$E$161,4,0),0)</f>
        <v>0</v>
      </c>
      <c r="F117" s="137">
        <f>IFERROR(VLOOKUP(E117,'Kill 1'!$D$1:$E$161,2,0),0)</f>
        <v>0</v>
      </c>
      <c r="G117" s="136">
        <f>IFERROR(VLOOKUP($B117,'Kill 2'!$A$1:$E$161,4,0),0)</f>
        <v>55</v>
      </c>
      <c r="H117" s="137">
        <f>IFERROR(VLOOKUP(G117,'Kill 2'!$D$1:$E$161,2,0),0)</f>
        <v>71.89728433</v>
      </c>
      <c r="I117" s="136">
        <f>IFERROR(VLOOKUP($B117,'Kill 3'!$A$1:$E$161,4,0),0)</f>
        <v>68</v>
      </c>
      <c r="J117" s="137">
        <f>IFERROR(VLOOKUP(I117,'Kill 3'!$D$1:$E$161,2,0),0)</f>
        <v>21.53146501</v>
      </c>
      <c r="K117" s="136">
        <f>IFERROR(VLOOKUP($B117,'Kill 4'!$A$1:$E$161,4,0),0)</f>
        <v>0</v>
      </c>
      <c r="L117" s="137">
        <f>IFERROR(VLOOKUP(K117,'Kill 4'!$D$1:$E$161,2,0),0)</f>
        <v>0</v>
      </c>
      <c r="M117" s="136">
        <f>IFERROR(VLOOKUP($B117,'Kill 5'!$A$1:$E$161,4,0),0)</f>
        <v>52</v>
      </c>
      <c r="N117" s="137">
        <f>IFERROR(VLOOKUP(M117,'Kill 5'!$D$1:$E$161,2,0),0)</f>
        <v>121.3145827</v>
      </c>
      <c r="O117" s="136">
        <f>IFERROR(VLOOKUP($B117,'Kill 6'!$A$1:$E$161,4,0),0)</f>
        <v>0</v>
      </c>
      <c r="P117" s="137">
        <f>IFERROR(VLOOKUP(O117,'Kill 6'!$D$1:$E$161,2,0),0)</f>
        <v>0</v>
      </c>
      <c r="Q117" s="136">
        <f>IFERROR(VLOOKUP($B117,'Kill 7'!$A$1:$E$161,4,0),0)</f>
        <v>0</v>
      </c>
      <c r="R117" s="137">
        <f>IFERROR(VLOOKUP(Q117,'Kill 7'!$D$1:$E$161,2,0),0)</f>
        <v>0</v>
      </c>
      <c r="S117" s="136">
        <f>IFERROR(VLOOKUP($B117,'Kill 8'!$A$1:$E$161,4,0),0)</f>
        <v>0</v>
      </c>
      <c r="T117" s="137">
        <f>IFERROR(VLOOKUP(S117,'Kill 8'!$D$1:$E$161,2,0),0)</f>
        <v>0</v>
      </c>
      <c r="U117" s="136">
        <f>IFERROR(VLOOKUP($B117,'Kill 9'!$A$1:$E$161,4,0),0)</f>
        <v>0</v>
      </c>
      <c r="V117" s="137">
        <f>IFERROR(VLOOKUP(U117,'Kill 9'!$D$1:$E$161,2,0),0)</f>
        <v>0</v>
      </c>
      <c r="W117" s="136">
        <f>IFERROR(VLOOKUP($B117,'Kill 10'!$A$1:$E$161,4,0),0)</f>
        <v>0</v>
      </c>
      <c r="X117" s="137">
        <f>IFERROR(VLOOKUP(W117,'Kill 10'!$D$1:$E$161,2,0),0)</f>
        <v>0</v>
      </c>
      <c r="Y117" s="136">
        <f>IFERROR(VLOOKUP($B117,'Kill 11'!$A$1:$E$161,4,0),0)</f>
        <v>0</v>
      </c>
      <c r="Z117" s="137">
        <f>IFERROR(VLOOKUP(Y117,'Kill 11'!$D$1:$E$161,2,0),0)</f>
        <v>0</v>
      </c>
      <c r="AA117" s="136">
        <f>IFERROR(VLOOKUP($B117,'Kill 12'!$A$1:$E$161,4,0),0)</f>
        <v>0</v>
      </c>
      <c r="AB117" s="58">
        <f>IFERROR(VLOOKUP(AA117,'Kill 12'!$D$1:$E$161,2,0),0)</f>
        <v>0</v>
      </c>
      <c r="AC117" s="136">
        <f>IFERROR(VLOOKUP($B117,'Kill 13'!$A$1:$E$161,4,0),0)</f>
        <v>0</v>
      </c>
      <c r="AD117" s="58">
        <f>IFERROR(VLOOKUP(AC117,'Kill 13'!$D$1:$E$161,2,0),0)</f>
        <v>0</v>
      </c>
      <c r="AE117" s="139" t="str">
        <f>IFERROR(__xludf.DUMMYFUNCTION("""COMPUTED_VALUE"""),"Eliran")</f>
        <v>Eliran</v>
      </c>
      <c r="AF117" s="51">
        <f t="shared" si="2"/>
        <v>71.04989723</v>
      </c>
      <c r="AG117" s="137">
        <f>IFERROR(VLOOKUP($AE117,'Kill 1'!A$1:$E$161,5,0),0)</f>
        <v>0</v>
      </c>
      <c r="AH117" s="137">
        <f>IFERROR(VLOOKUP($AE117,'Kill 2'!$A$1:$E$161,5,0),0)</f>
        <v>0</v>
      </c>
      <c r="AI117" s="137">
        <f>IFERROR(VLOOKUP($AE117,'Kill 3'!$A$1:$E$161,5,0),0)</f>
        <v>0</v>
      </c>
      <c r="AJ117" s="137">
        <f>IFERROR(VLOOKUP($AE117,'Kill 4'!$A$1:$E$161,5,0),0)</f>
        <v>71.04989723</v>
      </c>
      <c r="AK117" s="137">
        <f>IFERROR(VLOOKUP($AE117,'Kill 5'!$A$1:$E$161,5,0),0)</f>
        <v>0</v>
      </c>
      <c r="AL117" s="137">
        <f>IFERROR(VLOOKUP($AE117,'Kill 6'!$A$1:$E$161,5,0),0)</f>
        <v>0</v>
      </c>
      <c r="AM117" s="137">
        <f>IFERROR(VLOOKUP($AE117,'Kill 7'!$A$1:$E$161,5,0),0)</f>
        <v>0</v>
      </c>
      <c r="AN117" s="137">
        <f>IFERROR(VLOOKUP($AE117,'Kill 8'!$A$1:$E$161,5,0),0)</f>
        <v>0</v>
      </c>
      <c r="AO117" s="137">
        <f>IFERROR(VLOOKUP($AE117,'Kill 9'!$A$1:$E$161,5,0),0)</f>
        <v>0</v>
      </c>
      <c r="AP117" s="137">
        <f>IFERROR(VLOOKUP($AE117,'Kill 10'!$A$1:$E$161,5,0),0)</f>
        <v>0</v>
      </c>
      <c r="AQ117" s="137">
        <f>IFERROR(VLOOKUP($AE117,'Kill 11'!$A$1:$E$161,5,0),0)</f>
        <v>0</v>
      </c>
      <c r="AR117" s="58">
        <f>IFERROR(VLOOKUP($AE117,'Kill 12'!$A$1:$E$161,5,0),0)</f>
        <v>0</v>
      </c>
      <c r="AS117" s="58">
        <f>IFERROR(VLOOKUP($AE117,'Kill 13'!$A$1:$E$161,5,0),0)</f>
        <v>0</v>
      </c>
    </row>
    <row r="118" ht="15.75" customHeight="1">
      <c r="A118" s="41">
        <f t="shared" si="1"/>
        <v>117</v>
      </c>
      <c r="B118" s="96" t="s">
        <v>152</v>
      </c>
      <c r="C118" s="51">
        <v>211.2801905375929</v>
      </c>
      <c r="D118" s="135"/>
      <c r="E118" s="136">
        <f>IFERROR(VLOOKUP($B118,'Kill 1'!$A$1:$E$161,4,0),0)</f>
        <v>0</v>
      </c>
      <c r="F118" s="137">
        <f>IFERROR(VLOOKUP(E118,'Kill 1'!$D$1:$E$161,2,0),0)</f>
        <v>0</v>
      </c>
      <c r="G118" s="136">
        <f>IFERROR(VLOOKUP($B118,'Kill 2'!$A$1:$E$161,4,0),0)</f>
        <v>0</v>
      </c>
      <c r="H118" s="137">
        <f>IFERROR(VLOOKUP(G118,'Kill 2'!$D$1:$E$161,2,0),0)</f>
        <v>0</v>
      </c>
      <c r="I118" s="136">
        <f>IFERROR(VLOOKUP($B118,'Kill 3'!$A$1:$E$161,4,0),0)</f>
        <v>0</v>
      </c>
      <c r="J118" s="137">
        <f>IFERROR(VLOOKUP(I118,'Kill 3'!$D$1:$E$161,2,0),0)</f>
        <v>0</v>
      </c>
      <c r="K118" s="136">
        <f>IFERROR(VLOOKUP($B118,'Kill 4'!$A$1:$E$161,4,0),0)</f>
        <v>0</v>
      </c>
      <c r="L118" s="137">
        <f>IFERROR(VLOOKUP(K118,'Kill 4'!$D$1:$E$161,2,0),0)</f>
        <v>0</v>
      </c>
      <c r="M118" s="136">
        <f>IFERROR(VLOOKUP($B118,'Kill 5'!$A$1:$E$161,4,0),0)</f>
        <v>0</v>
      </c>
      <c r="N118" s="137">
        <f>IFERROR(VLOOKUP(M118,'Kill 5'!$D$1:$E$161,2,0),0)</f>
        <v>0</v>
      </c>
      <c r="O118" s="136">
        <f>IFERROR(VLOOKUP($B118,'Kill 6'!$A$1:$E$161,4,0),0)</f>
        <v>0</v>
      </c>
      <c r="P118" s="137">
        <f>IFERROR(VLOOKUP(O118,'Kill 6'!$D$1:$E$161,2,0),0)</f>
        <v>0</v>
      </c>
      <c r="Q118" s="136">
        <f>IFERROR(VLOOKUP($B118,'Kill 7'!$A$1:$E$161,4,0),0)</f>
        <v>0</v>
      </c>
      <c r="R118" s="137">
        <f>IFERROR(VLOOKUP(Q118,'Kill 7'!$D$1:$E$161,2,0),0)</f>
        <v>0</v>
      </c>
      <c r="S118" s="136">
        <f>IFERROR(VLOOKUP($B118,'Kill 8'!$A$1:$E$161,4,0),0)</f>
        <v>0</v>
      </c>
      <c r="T118" s="137">
        <f>IFERROR(VLOOKUP(S118,'Kill 8'!$D$1:$E$161,2,0),0)</f>
        <v>0</v>
      </c>
      <c r="U118" s="136">
        <f>IFERROR(VLOOKUP($B118,'Kill 9'!$A$1:$E$161,4,0),0)</f>
        <v>0</v>
      </c>
      <c r="V118" s="137">
        <f>IFERROR(VLOOKUP(U118,'Kill 9'!$D$1:$E$161,2,0),0)</f>
        <v>0</v>
      </c>
      <c r="W118" s="136">
        <f>IFERROR(VLOOKUP($B118,'Kill 10'!$A$1:$E$161,4,0),0)</f>
        <v>39</v>
      </c>
      <c r="X118" s="137">
        <f>IFERROR(VLOOKUP(W118,'Kill 10'!$D$1:$E$161,2,0),0)</f>
        <v>121.3145827</v>
      </c>
      <c r="Y118" s="136">
        <f>IFERROR(VLOOKUP($B118,'Kill 11'!$A$1:$E$161,4,0),0)</f>
        <v>0</v>
      </c>
      <c r="Z118" s="137">
        <f>IFERROR(VLOOKUP(Y118,'Kill 11'!$D$1:$E$161,2,0),0)</f>
        <v>0</v>
      </c>
      <c r="AA118" s="136">
        <f>IFERROR(VLOOKUP($B118,'Kill 12'!$A$1:$E$161,4,0),0)</f>
        <v>37</v>
      </c>
      <c r="AB118" s="58">
        <f>IFERROR(VLOOKUP(AA118,'Kill 12'!$D$1:$E$161,2,0),0)</f>
        <v>89.96560782</v>
      </c>
      <c r="AC118" s="136">
        <f>IFERROR(VLOOKUP($B118,'Kill 13'!$A$1:$E$161,4,0),0)</f>
        <v>0</v>
      </c>
      <c r="AD118" s="58">
        <f>IFERROR(VLOOKUP(AC118,'Kill 13'!$D$1:$E$161,2,0),0)</f>
        <v>0</v>
      </c>
      <c r="AE118" s="148" t="str">
        <f>IFERROR(__xludf.DUMMYFUNCTION("""COMPUTED_VALUE"""),"Wallace")</f>
        <v>Wallace</v>
      </c>
      <c r="AF118" s="51">
        <f t="shared" si="2"/>
        <v>419.5926487</v>
      </c>
      <c r="AG118" s="137">
        <f>IFERROR(VLOOKUP($AE118,'Kill 1'!A$1:$E$161,5,0),0)</f>
        <v>0</v>
      </c>
      <c r="AH118" s="137">
        <f>IFERROR(VLOOKUP($AE118,'Kill 2'!$A$1:$E$161,5,0),0)</f>
        <v>0</v>
      </c>
      <c r="AI118" s="137">
        <f>IFERROR(VLOOKUP($AE118,'Kill 3'!$A$1:$E$161,5,0),0)</f>
        <v>0</v>
      </c>
      <c r="AJ118" s="137">
        <f>IFERROR(VLOOKUP($AE118,'Kill 4'!$A$1:$E$161,5,0),0)</f>
        <v>0</v>
      </c>
      <c r="AK118" s="137">
        <f>IFERROR(VLOOKUP($AE118,'Kill 5'!$A$1:$E$161,5,0),0)</f>
        <v>159.0218288</v>
      </c>
      <c r="AL118" s="137">
        <f>IFERROR(VLOOKUP($AE118,'Kill 6'!$A$1:$E$161,5,0),0)</f>
        <v>44.06896815</v>
      </c>
      <c r="AM118" s="137">
        <f>IFERROR(VLOOKUP($AE118,'Kill 7'!$A$1:$E$161,5,0),0)</f>
        <v>0</v>
      </c>
      <c r="AN118" s="137">
        <f>IFERROR(VLOOKUP($AE118,'Kill 8'!$A$1:$E$161,5,0),0)</f>
        <v>129.8564509</v>
      </c>
      <c r="AO118" s="137">
        <f>IFERROR(VLOOKUP($AE118,'Kill 9'!$A$1:$E$161,5,0),0)</f>
        <v>0</v>
      </c>
      <c r="AP118" s="137">
        <f>IFERROR(VLOOKUP($AE118,'Kill 10'!$A$1:$E$161,5,0),0)</f>
        <v>0</v>
      </c>
      <c r="AQ118" s="137">
        <f>IFERROR(VLOOKUP($AE118,'Kill 11'!$A$1:$E$161,5,0),0)</f>
        <v>86.64540086</v>
      </c>
      <c r="AR118" s="58">
        <f>IFERROR(VLOOKUP($AE118,'Kill 12'!$A$1:$E$161,5,0),0)</f>
        <v>0</v>
      </c>
      <c r="AS118" s="58">
        <f>IFERROR(VLOOKUP($AE118,'Kill 13'!$A$1:$E$161,5,0),0)</f>
        <v>0</v>
      </c>
    </row>
    <row r="119" ht="15.75" customHeight="1">
      <c r="A119" s="41">
        <f t="shared" si="1"/>
        <v>118</v>
      </c>
      <c r="B119" s="102" t="s">
        <v>185</v>
      </c>
      <c r="C119" s="51">
        <v>187.79221752465273</v>
      </c>
      <c r="D119" s="51"/>
      <c r="E119" s="136">
        <f>IFERROR(VLOOKUP($B119,'Kill 1'!$A$1:$E$161,4,0),0)</f>
        <v>0</v>
      </c>
      <c r="F119" s="137">
        <f>IFERROR(VLOOKUP(E119,'Kill 1'!$D$1:$E$161,2,0),0)</f>
        <v>0</v>
      </c>
      <c r="G119" s="136">
        <f>IFERROR(VLOOKUP($B119,'Kill 2'!$A$1:$E$161,4,0),0)</f>
        <v>0</v>
      </c>
      <c r="H119" s="137">
        <f>IFERROR(VLOOKUP(G119,'Kill 2'!$D$1:$E$161,2,0),0)</f>
        <v>0</v>
      </c>
      <c r="I119" s="136">
        <f>IFERROR(VLOOKUP($B119,'Kill 3'!$A$1:$E$161,4,0),0)</f>
        <v>31</v>
      </c>
      <c r="J119" s="137">
        <f>IFERROR(VLOOKUP(I119,'Kill 3'!$D$1:$E$161,2,0),0)</f>
        <v>187.7922175</v>
      </c>
      <c r="K119" s="136">
        <f>IFERROR(VLOOKUP($B119,'Kill 4'!$A$1:$E$161,4,0),0)</f>
        <v>0</v>
      </c>
      <c r="L119" s="137">
        <f>IFERROR(VLOOKUP(K119,'Kill 4'!$D$1:$E$161,2,0),0)</f>
        <v>0</v>
      </c>
      <c r="M119" s="136">
        <f>IFERROR(VLOOKUP($B119,'Kill 5'!$A$1:$E$161,4,0),0)</f>
        <v>0</v>
      </c>
      <c r="N119" s="137">
        <f>IFERROR(VLOOKUP(M119,'Kill 5'!$D$1:$E$161,2,0),0)</f>
        <v>0</v>
      </c>
      <c r="O119" s="136">
        <f>IFERROR(VLOOKUP($B119,'Kill 6'!$A$1:$E$161,4,0),0)</f>
        <v>0</v>
      </c>
      <c r="P119" s="137">
        <f>IFERROR(VLOOKUP(O119,'Kill 6'!$D$1:$E$161,2,0),0)</f>
        <v>0</v>
      </c>
      <c r="Q119" s="136">
        <f>IFERROR(VLOOKUP($B119,'Kill 7'!$A$1:$E$161,4,0),0)</f>
        <v>0</v>
      </c>
      <c r="R119" s="137">
        <f>IFERROR(VLOOKUP(Q119,'Kill 7'!$D$1:$E$161,2,0),0)</f>
        <v>0</v>
      </c>
      <c r="S119" s="136">
        <f>IFERROR(VLOOKUP($B119,'Kill 8'!$A$1:$E$161,4,0),0)</f>
        <v>0</v>
      </c>
      <c r="T119" s="137">
        <f>IFERROR(VLOOKUP(S119,'Kill 8'!$D$1:$E$161,2,0),0)</f>
        <v>0</v>
      </c>
      <c r="U119" s="136">
        <f>IFERROR(VLOOKUP($B119,'Kill 9'!$A$1:$E$161,4,0),0)</f>
        <v>0</v>
      </c>
      <c r="V119" s="137">
        <f>IFERROR(VLOOKUP(U119,'Kill 9'!$D$1:$E$161,2,0),0)</f>
        <v>0</v>
      </c>
      <c r="W119" s="136">
        <f>IFERROR(VLOOKUP($B119,'Kill 10'!$A$1:$E$161,4,0),0)</f>
        <v>0</v>
      </c>
      <c r="X119" s="137">
        <f>IFERROR(VLOOKUP(W119,'Kill 10'!$D$1:$E$161,2,0),0)</f>
        <v>0</v>
      </c>
      <c r="Y119" s="136">
        <f>IFERROR(VLOOKUP($B119,'Kill 11'!$A$1:$E$161,4,0),0)</f>
        <v>0</v>
      </c>
      <c r="Z119" s="137">
        <f>IFERROR(VLOOKUP(Y119,'Kill 11'!$D$1:$E$161,2,0),0)</f>
        <v>0</v>
      </c>
      <c r="AA119" s="136">
        <f>IFERROR(VLOOKUP($B119,'Kill 12'!$A$1:$E$161,4,0),0)</f>
        <v>0</v>
      </c>
      <c r="AB119" s="58">
        <f>IFERROR(VLOOKUP(AA119,'Kill 12'!$D$1:$E$161,2,0),0)</f>
        <v>0</v>
      </c>
      <c r="AC119" s="136">
        <f>IFERROR(VLOOKUP($B119,'Kill 13'!$A$1:$E$161,4,0),0)</f>
        <v>0</v>
      </c>
      <c r="AD119" s="58">
        <f>IFERROR(VLOOKUP(AC119,'Kill 13'!$D$1:$E$161,2,0),0)</f>
        <v>0</v>
      </c>
      <c r="AE119" s="162" t="str">
        <f>IFERROR(__xludf.DUMMYFUNCTION("""COMPUTED_VALUE"""),"Xrlaris")</f>
        <v>Xrlaris</v>
      </c>
      <c r="AF119" s="51">
        <f t="shared" si="2"/>
        <v>154.596925</v>
      </c>
      <c r="AG119" s="137">
        <f>IFERROR(VLOOKUP($AE119,'Kill 1'!A$1:$E$161,5,0),0)</f>
        <v>0</v>
      </c>
      <c r="AH119" s="137">
        <f>IFERROR(VLOOKUP($AE119,'Kill 2'!$A$1:$E$161,5,0),0)</f>
        <v>0</v>
      </c>
      <c r="AI119" s="137">
        <f>IFERROR(VLOOKUP($AE119,'Kill 3'!$A$1:$E$161,5,0),0)</f>
        <v>0</v>
      </c>
      <c r="AJ119" s="137">
        <f>IFERROR(VLOOKUP($AE119,'Kill 4'!$A$1:$E$161,5,0),0)</f>
        <v>0</v>
      </c>
      <c r="AK119" s="137">
        <f>IFERROR(VLOOKUP($AE119,'Kill 5'!$A$1:$E$161,5,0),0)</f>
        <v>154.596925</v>
      </c>
      <c r="AL119" s="137">
        <f>IFERROR(VLOOKUP($AE119,'Kill 6'!$A$1:$E$161,5,0),0)</f>
        <v>0</v>
      </c>
      <c r="AM119" s="137">
        <f>IFERROR(VLOOKUP($AE119,'Kill 7'!$A$1:$E$161,5,0),0)</f>
        <v>0</v>
      </c>
      <c r="AN119" s="137">
        <f>IFERROR(VLOOKUP($AE119,'Kill 8'!$A$1:$E$161,5,0),0)</f>
        <v>0</v>
      </c>
      <c r="AO119" s="137">
        <f>IFERROR(VLOOKUP($AE119,'Kill 9'!$A$1:$E$161,5,0),0)</f>
        <v>0</v>
      </c>
      <c r="AP119" s="137">
        <f>IFERROR(VLOOKUP($AE119,'Kill 10'!$A$1:$E$161,5,0),0)</f>
        <v>0</v>
      </c>
      <c r="AQ119" s="137">
        <f>IFERROR(VLOOKUP($AE119,'Kill 11'!$A$1:$E$161,5,0),0)</f>
        <v>0</v>
      </c>
      <c r="AR119" s="58">
        <f>IFERROR(VLOOKUP($AE119,'Kill 12'!$A$1:$E$161,5,0),0)</f>
        <v>0</v>
      </c>
      <c r="AS119" s="58">
        <f>IFERROR(VLOOKUP($AE119,'Kill 13'!$A$1:$E$161,5,0),0)</f>
        <v>0</v>
      </c>
    </row>
    <row r="120" ht="15.75" customHeight="1">
      <c r="A120" s="41">
        <f t="shared" si="1"/>
        <v>119</v>
      </c>
      <c r="B120" s="92" t="s">
        <v>186</v>
      </c>
      <c r="C120" s="51">
        <v>183.6240219576207</v>
      </c>
      <c r="D120" s="135"/>
      <c r="E120" s="136">
        <f>IFERROR(VLOOKUP($B120,'Kill 1'!$A$1:$E$161,4,0),0)</f>
        <v>30</v>
      </c>
      <c r="F120" s="137">
        <f>IFERROR(VLOOKUP(E120,'Kill 1'!$D$1:$E$161,2,0),0)</f>
        <v>183.624022</v>
      </c>
      <c r="G120" s="136">
        <f>IFERROR(VLOOKUP($B120,'Kill 2'!$A$1:$E$161,4,0),0)</f>
        <v>0</v>
      </c>
      <c r="H120" s="137">
        <f>IFERROR(VLOOKUP(G120,'Kill 2'!$D$1:$E$161,2,0),0)</f>
        <v>0</v>
      </c>
      <c r="I120" s="136">
        <f>IFERROR(VLOOKUP($B120,'Kill 3'!$A$1:$E$161,4,0),0)</f>
        <v>0</v>
      </c>
      <c r="J120" s="137">
        <f>IFERROR(VLOOKUP(I120,'Kill 3'!$D$1:$E$161,2,0),0)</f>
        <v>0</v>
      </c>
      <c r="K120" s="136">
        <f>IFERROR(VLOOKUP($B120,'Kill 4'!$A$1:$E$161,4,0),0)</f>
        <v>0</v>
      </c>
      <c r="L120" s="137">
        <f>IFERROR(VLOOKUP(K120,'Kill 4'!$D$1:$E$161,2,0),0)</f>
        <v>0</v>
      </c>
      <c r="M120" s="136">
        <f>IFERROR(VLOOKUP($B120,'Kill 5'!$A$1:$E$161,4,0),0)</f>
        <v>0</v>
      </c>
      <c r="N120" s="137">
        <f>IFERROR(VLOOKUP(M120,'Kill 5'!$D$1:$E$161,2,0),0)</f>
        <v>0</v>
      </c>
      <c r="O120" s="136">
        <f>IFERROR(VLOOKUP($B120,'Kill 6'!$A$1:$E$161,4,0),0)</f>
        <v>0</v>
      </c>
      <c r="P120" s="137">
        <f>IFERROR(VLOOKUP(O120,'Kill 6'!$D$1:$E$161,2,0),0)</f>
        <v>0</v>
      </c>
      <c r="Q120" s="136">
        <f>IFERROR(VLOOKUP($B120,'Kill 7'!$A$1:$E$161,4,0),0)</f>
        <v>0</v>
      </c>
      <c r="R120" s="137">
        <f>IFERROR(VLOOKUP(Q120,'Kill 7'!$D$1:$E$161,2,0),0)</f>
        <v>0</v>
      </c>
      <c r="S120" s="136">
        <f>IFERROR(VLOOKUP($B120,'Kill 8'!$A$1:$E$161,4,0),0)</f>
        <v>0</v>
      </c>
      <c r="T120" s="137">
        <f>IFERROR(VLOOKUP(S120,'Kill 8'!$D$1:$E$161,2,0),0)</f>
        <v>0</v>
      </c>
      <c r="U120" s="136">
        <f>IFERROR(VLOOKUP($B120,'Kill 9'!$A$1:$E$161,4,0),0)</f>
        <v>0</v>
      </c>
      <c r="V120" s="137">
        <f>IFERROR(VLOOKUP(U120,'Kill 9'!$D$1:$E$161,2,0),0)</f>
        <v>0</v>
      </c>
      <c r="W120" s="136">
        <f>IFERROR(VLOOKUP($B120,'Kill 10'!$A$1:$E$161,4,0),0)</f>
        <v>0</v>
      </c>
      <c r="X120" s="137">
        <f>IFERROR(VLOOKUP(W120,'Kill 10'!$D$1:$E$161,2,0),0)</f>
        <v>0</v>
      </c>
      <c r="Y120" s="136">
        <f>IFERROR(VLOOKUP($B120,'Kill 11'!$A$1:$E$161,4,0),0)</f>
        <v>0</v>
      </c>
      <c r="Z120" s="137">
        <f>IFERROR(VLOOKUP(Y120,'Kill 11'!$D$1:$E$161,2,0),0)</f>
        <v>0</v>
      </c>
      <c r="AA120" s="136">
        <f>IFERROR(VLOOKUP($B120,'Kill 12'!$A$1:$E$161,4,0),0)</f>
        <v>0</v>
      </c>
      <c r="AB120" s="58">
        <f>IFERROR(VLOOKUP(AA120,'Kill 12'!$D$1:$E$161,2,0),0)</f>
        <v>0</v>
      </c>
      <c r="AC120" s="136">
        <f>IFERROR(VLOOKUP($B120,'Kill 13'!$A$1:$E$161,4,0),0)</f>
        <v>0</v>
      </c>
      <c r="AD120" s="58">
        <f>IFERROR(VLOOKUP(AC120,'Kill 13'!$D$1:$E$161,2,0),0)</f>
        <v>0</v>
      </c>
      <c r="AE120" s="138" t="str">
        <f>IFERROR(__xludf.DUMMYFUNCTION("""COMPUTED_VALUE"""),"kkaicharlie")</f>
        <v>kkaicharlie</v>
      </c>
      <c r="AF120" s="51">
        <f t="shared" si="2"/>
        <v>502.2146563</v>
      </c>
      <c r="AG120" s="137">
        <f>IFERROR(VLOOKUP($AE120,'Kill 1'!A$1:$E$161,5,0),0)</f>
        <v>0</v>
      </c>
      <c r="AH120" s="137">
        <f>IFERROR(VLOOKUP($AE120,'Kill 2'!$A$1:$E$161,5,0),0)</f>
        <v>0</v>
      </c>
      <c r="AI120" s="137">
        <f>IFERROR(VLOOKUP($AE120,'Kill 3'!$A$1:$E$161,5,0),0)</f>
        <v>0</v>
      </c>
      <c r="AJ120" s="137">
        <f>IFERROR(VLOOKUP($AE120,'Kill 4'!$A$1:$E$161,5,0),0)</f>
        <v>0</v>
      </c>
      <c r="AK120" s="137">
        <f>IFERROR(VLOOKUP($AE120,'Kill 5'!$A$1:$E$161,5,0),0)</f>
        <v>129.3160527</v>
      </c>
      <c r="AL120" s="137">
        <f>IFERROR(VLOOKUP($AE120,'Kill 6'!$A$1:$E$161,5,0),0)</f>
        <v>0</v>
      </c>
      <c r="AM120" s="137">
        <f>IFERROR(VLOOKUP($AE120,'Kill 7'!$A$1:$E$161,5,0),0)</f>
        <v>0</v>
      </c>
      <c r="AN120" s="137">
        <f>IFERROR(VLOOKUP($AE120,'Kill 8'!$A$1:$E$161,5,0),0)</f>
        <v>372.8986036</v>
      </c>
      <c r="AO120" s="137">
        <f>IFERROR(VLOOKUP($AE120,'Kill 9'!$A$1:$E$161,5,0),0)</f>
        <v>0</v>
      </c>
      <c r="AP120" s="137">
        <f>IFERROR(VLOOKUP($AE120,'Kill 10'!$A$1:$E$161,5,0),0)</f>
        <v>0</v>
      </c>
      <c r="AQ120" s="137">
        <f>IFERROR(VLOOKUP($AE120,'Kill 11'!$A$1:$E$161,5,0),0)</f>
        <v>0</v>
      </c>
      <c r="AR120" s="58">
        <f>IFERROR(VLOOKUP($AE120,'Kill 12'!$A$1:$E$161,5,0),0)</f>
        <v>0</v>
      </c>
      <c r="AS120" s="58">
        <f>IFERROR(VLOOKUP($AE120,'Kill 13'!$A$1:$E$161,5,0),0)</f>
        <v>0</v>
      </c>
    </row>
    <row r="121" ht="15.75" customHeight="1">
      <c r="A121" s="41">
        <f t="shared" si="1"/>
        <v>120</v>
      </c>
      <c r="B121" s="92" t="s">
        <v>110</v>
      </c>
      <c r="C121" s="51">
        <v>181.1446251439356</v>
      </c>
      <c r="D121" s="135"/>
      <c r="E121" s="136">
        <f>IFERROR(VLOOKUP($B121,'Kill 1'!$A$1:$E$161,4,0),0)</f>
        <v>64</v>
      </c>
      <c r="F121" s="137">
        <f>IFERROR(VLOOKUP(E121,'Kill 1'!$D$1:$E$161,2,0),0)</f>
        <v>22.79061658</v>
      </c>
      <c r="G121" s="136">
        <f>IFERROR(VLOOKUP($B121,'Kill 2'!$A$1:$E$161,4,0),0)</f>
        <v>0</v>
      </c>
      <c r="H121" s="137">
        <f>IFERROR(VLOOKUP(G121,'Kill 2'!$D$1:$E$161,2,0),0)</f>
        <v>0</v>
      </c>
      <c r="I121" s="136">
        <f>IFERROR(VLOOKUP($B121,'Kill 3'!$A$1:$E$161,4,0),0)</f>
        <v>70</v>
      </c>
      <c r="J121" s="137">
        <f>IFERROR(VLOOKUP(I121,'Kill 3'!$D$1:$E$161,2,0),0)</f>
        <v>14.250662</v>
      </c>
      <c r="K121" s="136">
        <f>IFERROR(VLOOKUP($B121,'Kill 4'!$A$1:$E$161,4,0),0)</f>
        <v>37</v>
      </c>
      <c r="L121" s="137">
        <f>IFERROR(VLOOKUP(K121,'Kill 4'!$D$1:$E$161,2,0),0)</f>
        <v>122.5718816</v>
      </c>
      <c r="M121" s="136">
        <f>IFERROR(VLOOKUP($B121,'Kill 5'!$A$1:$E$161,4,0),0)</f>
        <v>0</v>
      </c>
      <c r="N121" s="137">
        <f>IFERROR(VLOOKUP(M121,'Kill 5'!$D$1:$E$161,2,0),0)</f>
        <v>0</v>
      </c>
      <c r="O121" s="136">
        <f>IFERROR(VLOOKUP($B121,'Kill 6'!$A$1:$E$161,4,0),0)</f>
        <v>68</v>
      </c>
      <c r="P121" s="137">
        <f>IFERROR(VLOOKUP(O121,'Kill 6'!$D$1:$E$161,2,0),0)</f>
        <v>21.53146501</v>
      </c>
      <c r="Q121" s="136">
        <f>IFERROR(VLOOKUP($B121,'Kill 7'!$A$1:$E$161,4,0),0)</f>
        <v>0</v>
      </c>
      <c r="R121" s="137">
        <f>IFERROR(VLOOKUP(Q121,'Kill 7'!$D$1:$E$161,2,0),0)</f>
        <v>0</v>
      </c>
      <c r="S121" s="136">
        <f>IFERROR(VLOOKUP($B121,'Kill 8'!$A$1:$E$161,4,0),0)</f>
        <v>0</v>
      </c>
      <c r="T121" s="137">
        <f>IFERROR(VLOOKUP(S121,'Kill 8'!$D$1:$E$161,2,0),0)</f>
        <v>0</v>
      </c>
      <c r="U121" s="136">
        <f>IFERROR(VLOOKUP($B121,'Kill 9'!$A$1:$E$161,4,0),0)</f>
        <v>0</v>
      </c>
      <c r="V121" s="137">
        <f>IFERROR(VLOOKUP(U121,'Kill 9'!$D$1:$E$161,2,0),0)</f>
        <v>0</v>
      </c>
      <c r="W121" s="136">
        <f>IFERROR(VLOOKUP($B121,'Kill 10'!$A$1:$E$161,4,0),0)</f>
        <v>0</v>
      </c>
      <c r="X121" s="137">
        <f>IFERROR(VLOOKUP(W121,'Kill 10'!$D$1:$E$161,2,0),0)</f>
        <v>0</v>
      </c>
      <c r="Y121" s="136">
        <f>IFERROR(VLOOKUP($B121,'Kill 11'!$A$1:$E$161,4,0),0)</f>
        <v>0</v>
      </c>
      <c r="Z121" s="137">
        <f>IFERROR(VLOOKUP(Y121,'Kill 11'!$D$1:$E$161,2,0),0)</f>
        <v>0</v>
      </c>
      <c r="AA121" s="136">
        <f>IFERROR(VLOOKUP($B121,'Kill 12'!$A$1:$E$161,4,0),0)</f>
        <v>0</v>
      </c>
      <c r="AB121" s="58">
        <f>IFERROR(VLOOKUP(AA121,'Kill 12'!$D$1:$E$161,2,0),0)</f>
        <v>0</v>
      </c>
      <c r="AC121" s="136">
        <f>IFERROR(VLOOKUP($B121,'Kill 13'!$A$1:$E$161,4,0),0)</f>
        <v>0</v>
      </c>
      <c r="AD121" s="58">
        <f>IFERROR(VLOOKUP(AC121,'Kill 13'!$D$1:$E$161,2,0),0)</f>
        <v>0</v>
      </c>
      <c r="AE121" s="139" t="str">
        <f>IFERROR(__xludf.DUMMYFUNCTION("""COMPUTED_VALUE"""),"ValHallaaaaa")</f>
        <v>ValHallaaaaa</v>
      </c>
      <c r="AF121" s="51">
        <f t="shared" si="2"/>
        <v>433.1731023</v>
      </c>
      <c r="AG121" s="137">
        <f>IFERROR(VLOOKUP($AE121,'Kill 1'!A$1:$E$161,5,0),0)</f>
        <v>0</v>
      </c>
      <c r="AH121" s="137">
        <f>IFERROR(VLOOKUP($AE121,'Kill 2'!$A$1:$E$161,5,0),0)</f>
        <v>0</v>
      </c>
      <c r="AI121" s="137">
        <f>IFERROR(VLOOKUP($AE121,'Kill 3'!$A$1:$E$161,5,0),0)</f>
        <v>0</v>
      </c>
      <c r="AJ121" s="137">
        <f>IFERROR(VLOOKUP($AE121,'Kill 4'!$A$1:$E$161,5,0),0)</f>
        <v>0</v>
      </c>
      <c r="AK121" s="137">
        <f>IFERROR(VLOOKUP($AE121,'Kill 5'!$A$1:$E$161,5,0),0)</f>
        <v>105.8557163</v>
      </c>
      <c r="AL121" s="137">
        <f>IFERROR(VLOOKUP($AE121,'Kill 6'!$A$1:$E$161,5,0),0)</f>
        <v>0</v>
      </c>
      <c r="AM121" s="137">
        <f>IFERROR(VLOOKUP($AE121,'Kill 7'!$A$1:$E$161,5,0),0)</f>
        <v>0</v>
      </c>
      <c r="AN121" s="137">
        <f>IFERROR(VLOOKUP($AE121,'Kill 8'!$A$1:$E$161,5,0),0)</f>
        <v>0</v>
      </c>
      <c r="AO121" s="137">
        <f>IFERROR(VLOOKUP($AE121,'Kill 9'!$A$1:$E$161,5,0),0)</f>
        <v>327.3173859</v>
      </c>
      <c r="AP121" s="137">
        <f>IFERROR(VLOOKUP($AE121,'Kill 10'!$A$1:$E$161,5,0),0)</f>
        <v>0</v>
      </c>
      <c r="AQ121" s="137">
        <f>IFERROR(VLOOKUP($AE121,'Kill 11'!$A$1:$E$161,5,0),0)</f>
        <v>0</v>
      </c>
      <c r="AR121" s="58">
        <f>IFERROR(VLOOKUP($AE121,'Kill 12'!$A$1:$E$161,5,0),0)</f>
        <v>0</v>
      </c>
      <c r="AS121" s="58">
        <f>IFERROR(VLOOKUP($AE121,'Kill 13'!$A$1:$E$161,5,0),0)</f>
        <v>0</v>
      </c>
    </row>
    <row r="122" ht="15.75" customHeight="1">
      <c r="A122" s="41">
        <f t="shared" si="1"/>
        <v>121</v>
      </c>
      <c r="B122" s="92" t="s">
        <v>187</v>
      </c>
      <c r="C122" s="51">
        <v>172.7179932349286</v>
      </c>
      <c r="D122" s="135"/>
      <c r="E122" s="136">
        <f>IFERROR(VLOOKUP($B122,'Kill 1'!$A$1:$E$161,4,0),0)</f>
        <v>0</v>
      </c>
      <c r="F122" s="137">
        <f>IFERROR(VLOOKUP(E122,'Kill 1'!$D$1:$E$161,2,0),0)</f>
        <v>0</v>
      </c>
      <c r="G122" s="136">
        <f>IFERROR(VLOOKUP($B122,'Kill 2'!$A$1:$E$161,4,0),0)</f>
        <v>0</v>
      </c>
      <c r="H122" s="137">
        <f>IFERROR(VLOOKUP(G122,'Kill 2'!$D$1:$E$161,2,0),0)</f>
        <v>0</v>
      </c>
      <c r="I122" s="136">
        <f>IFERROR(VLOOKUP($B122,'Kill 3'!$A$1:$E$161,4,0),0)</f>
        <v>0</v>
      </c>
      <c r="J122" s="137">
        <f>IFERROR(VLOOKUP(I122,'Kill 3'!$D$1:$E$161,2,0),0)</f>
        <v>0</v>
      </c>
      <c r="K122" s="136">
        <f>IFERROR(VLOOKUP($B122,'Kill 4'!$A$1:$E$161,4,0),0)</f>
        <v>0</v>
      </c>
      <c r="L122" s="137">
        <f>IFERROR(VLOOKUP(K122,'Kill 4'!$D$1:$E$161,2,0),0)</f>
        <v>0</v>
      </c>
      <c r="M122" s="136">
        <f>IFERROR(VLOOKUP($B122,'Kill 5'!$A$1:$E$161,4,0),0)</f>
        <v>0</v>
      </c>
      <c r="N122" s="137">
        <f>IFERROR(VLOOKUP(M122,'Kill 5'!$D$1:$E$161,2,0),0)</f>
        <v>0</v>
      </c>
      <c r="O122" s="136">
        <f>IFERROR(VLOOKUP($B122,'Kill 6'!$A$1:$E$161,4,0),0)</f>
        <v>0</v>
      </c>
      <c r="P122" s="137">
        <f>IFERROR(VLOOKUP(O122,'Kill 6'!$D$1:$E$161,2,0),0)</f>
        <v>0</v>
      </c>
      <c r="Q122" s="136">
        <f>IFERROR(VLOOKUP($B122,'Kill 7'!$A$1:$E$161,4,0),0)</f>
        <v>0</v>
      </c>
      <c r="R122" s="137">
        <f>IFERROR(VLOOKUP(Q122,'Kill 7'!$D$1:$E$161,2,0),0)</f>
        <v>0</v>
      </c>
      <c r="S122" s="136">
        <f>IFERROR(VLOOKUP($B122,'Kill 8'!$A$1:$E$161,4,0),0)</f>
        <v>0</v>
      </c>
      <c r="T122" s="137">
        <f>IFERROR(VLOOKUP(S122,'Kill 8'!$D$1:$E$161,2,0),0)</f>
        <v>0</v>
      </c>
      <c r="U122" s="136">
        <f>IFERROR(VLOOKUP($B122,'Kill 9'!$A$1:$E$161,4,0),0)</f>
        <v>0</v>
      </c>
      <c r="V122" s="137">
        <f>IFERROR(VLOOKUP(U122,'Kill 9'!$D$1:$E$161,2,0),0)</f>
        <v>0</v>
      </c>
      <c r="W122" s="136">
        <f>IFERROR(VLOOKUP($B122,'Kill 10'!$A$1:$E$161,4,0),0)</f>
        <v>30</v>
      </c>
      <c r="X122" s="137">
        <f>IFERROR(VLOOKUP(W122,'Kill 10'!$D$1:$E$161,2,0),0)</f>
        <v>172.7179932</v>
      </c>
      <c r="Y122" s="136">
        <f>IFERROR(VLOOKUP($B122,'Kill 11'!$A$1:$E$161,4,0),0)</f>
        <v>0</v>
      </c>
      <c r="Z122" s="137">
        <f>IFERROR(VLOOKUP(Y122,'Kill 11'!$D$1:$E$161,2,0),0)</f>
        <v>0</v>
      </c>
      <c r="AA122" s="136">
        <f>IFERROR(VLOOKUP($B122,'Kill 12'!$A$1:$E$161,4,0),0)</f>
        <v>0</v>
      </c>
      <c r="AB122" s="58">
        <f>IFERROR(VLOOKUP(AA122,'Kill 12'!$D$1:$E$161,2,0),0)</f>
        <v>0</v>
      </c>
      <c r="AC122" s="136">
        <f>IFERROR(VLOOKUP($B122,'Kill 13'!$A$1:$E$161,4,0),0)</f>
        <v>0</v>
      </c>
      <c r="AD122" s="58">
        <f>IFERROR(VLOOKUP(AC122,'Kill 13'!$D$1:$E$161,2,0),0)</f>
        <v>0</v>
      </c>
      <c r="AE122" s="138" t="str">
        <f>IFERROR(__xludf.DUMMYFUNCTION("""COMPUTED_VALUE"""),"ifig")</f>
        <v>ifig</v>
      </c>
      <c r="AF122" s="51">
        <f t="shared" si="2"/>
        <v>98.37292848</v>
      </c>
      <c r="AG122" s="137">
        <f>IFERROR(VLOOKUP($AE122,'Kill 1'!A$1:$E$161,5,0),0)</f>
        <v>0</v>
      </c>
      <c r="AH122" s="137">
        <f>IFERROR(VLOOKUP($AE122,'Kill 2'!$A$1:$E$161,5,0),0)</f>
        <v>0</v>
      </c>
      <c r="AI122" s="137">
        <f>IFERROR(VLOOKUP($AE122,'Kill 3'!$A$1:$E$161,5,0),0)</f>
        <v>0</v>
      </c>
      <c r="AJ122" s="137">
        <f>IFERROR(VLOOKUP($AE122,'Kill 4'!$A$1:$E$161,5,0),0)</f>
        <v>0</v>
      </c>
      <c r="AK122" s="137">
        <f>IFERROR(VLOOKUP($AE122,'Kill 5'!$A$1:$E$161,5,0),0)</f>
        <v>98.37292848</v>
      </c>
      <c r="AL122" s="137">
        <f>IFERROR(VLOOKUP($AE122,'Kill 6'!$A$1:$E$161,5,0),0)</f>
        <v>0</v>
      </c>
      <c r="AM122" s="137">
        <f>IFERROR(VLOOKUP($AE122,'Kill 7'!$A$1:$E$161,5,0),0)</f>
        <v>0</v>
      </c>
      <c r="AN122" s="137">
        <f>IFERROR(VLOOKUP($AE122,'Kill 8'!$A$1:$E$161,5,0),0)</f>
        <v>0</v>
      </c>
      <c r="AO122" s="137">
        <f>IFERROR(VLOOKUP($AE122,'Kill 9'!$A$1:$E$161,5,0),0)</f>
        <v>0</v>
      </c>
      <c r="AP122" s="137">
        <f>IFERROR(VLOOKUP($AE122,'Kill 10'!$A$1:$E$161,5,0),0)</f>
        <v>0</v>
      </c>
      <c r="AQ122" s="137">
        <f>IFERROR(VLOOKUP($AE122,'Kill 11'!$A$1:$E$161,5,0),0)</f>
        <v>0</v>
      </c>
      <c r="AR122" s="58">
        <f>IFERROR(VLOOKUP($AE122,'Kill 12'!$A$1:$E$161,5,0),0)</f>
        <v>0</v>
      </c>
      <c r="AS122" s="58">
        <f>IFERROR(VLOOKUP($AE122,'Kill 13'!$A$1:$E$161,5,0),0)</f>
        <v>0</v>
      </c>
    </row>
    <row r="123" ht="15.75" customHeight="1">
      <c r="A123" s="41">
        <f t="shared" si="1"/>
        <v>122</v>
      </c>
      <c r="B123" s="92" t="s">
        <v>189</v>
      </c>
      <c r="C123" s="51">
        <v>154.59692495035372</v>
      </c>
      <c r="D123" s="110"/>
      <c r="E123" s="136">
        <f>IFERROR(VLOOKUP($B123,'Kill 1'!$A$1:$E$161,4,0),0)</f>
        <v>0</v>
      </c>
      <c r="F123" s="137">
        <f>IFERROR(VLOOKUP(E123,'Kill 1'!$D$1:$E$161,2,0),0)</f>
        <v>0</v>
      </c>
      <c r="G123" s="136">
        <f>IFERROR(VLOOKUP($B123,'Kill 2'!$A$1:$E$161,4,0),0)</f>
        <v>0</v>
      </c>
      <c r="H123" s="137">
        <f>IFERROR(VLOOKUP(G123,'Kill 2'!$D$1:$E$161,2,0),0)</f>
        <v>0</v>
      </c>
      <c r="I123" s="136">
        <f>IFERROR(VLOOKUP($B123,'Kill 3'!$A$1:$E$161,4,0),0)</f>
        <v>0</v>
      </c>
      <c r="J123" s="137">
        <f>IFERROR(VLOOKUP(I123,'Kill 3'!$D$1:$E$161,2,0),0)</f>
        <v>0</v>
      </c>
      <c r="K123" s="136">
        <f>IFERROR(VLOOKUP($B123,'Kill 4'!$A$1:$E$161,4,0),0)</f>
        <v>0</v>
      </c>
      <c r="L123" s="137">
        <f>IFERROR(VLOOKUP(K123,'Kill 4'!$D$1:$E$161,2,0),0)</f>
        <v>0</v>
      </c>
      <c r="M123" s="136">
        <f>IFERROR(VLOOKUP($B123,'Kill 5'!$A$1:$E$161,4,0),0)</f>
        <v>44</v>
      </c>
      <c r="N123" s="137">
        <f>IFERROR(VLOOKUP(M123,'Kill 5'!$D$1:$E$161,2,0),0)</f>
        <v>154.596925</v>
      </c>
      <c r="O123" s="136">
        <f>IFERROR(VLOOKUP($B123,'Kill 6'!$A$1:$E$161,4,0),0)</f>
        <v>0</v>
      </c>
      <c r="P123" s="137">
        <f>IFERROR(VLOOKUP(O123,'Kill 6'!$D$1:$E$161,2,0),0)</f>
        <v>0</v>
      </c>
      <c r="Q123" s="136">
        <f>IFERROR(VLOOKUP($B123,'Kill 7'!$A$1:$E$161,4,0),0)</f>
        <v>0</v>
      </c>
      <c r="R123" s="137">
        <f>IFERROR(VLOOKUP(Q123,'Kill 7'!$D$1:$E$161,2,0),0)</f>
        <v>0</v>
      </c>
      <c r="S123" s="136">
        <f>IFERROR(VLOOKUP($B123,'Kill 8'!$A$1:$E$161,4,0),0)</f>
        <v>0</v>
      </c>
      <c r="T123" s="137">
        <f>IFERROR(VLOOKUP(S123,'Kill 8'!$D$1:$E$161,2,0),0)</f>
        <v>0</v>
      </c>
      <c r="U123" s="136">
        <f>IFERROR(VLOOKUP($B123,'Kill 9'!$A$1:$E$161,4,0),0)</f>
        <v>0</v>
      </c>
      <c r="V123" s="137">
        <f>IFERROR(VLOOKUP(U123,'Kill 9'!$D$1:$E$161,2,0),0)</f>
        <v>0</v>
      </c>
      <c r="W123" s="136">
        <f>IFERROR(VLOOKUP($B123,'Kill 10'!$A$1:$E$161,4,0),0)</f>
        <v>0</v>
      </c>
      <c r="X123" s="137">
        <f>IFERROR(VLOOKUP(W123,'Kill 10'!$D$1:$E$161,2,0),0)</f>
        <v>0</v>
      </c>
      <c r="Y123" s="136">
        <f>IFERROR(VLOOKUP($B123,'Kill 11'!$A$1:$E$161,4,0),0)</f>
        <v>0</v>
      </c>
      <c r="Z123" s="137">
        <f>IFERROR(VLOOKUP(Y123,'Kill 11'!$D$1:$E$161,2,0),0)</f>
        <v>0</v>
      </c>
      <c r="AA123" s="136">
        <f>IFERROR(VLOOKUP($B123,'Kill 12'!$A$1:$E$161,4,0),0)</f>
        <v>0</v>
      </c>
      <c r="AB123" s="58">
        <f>IFERROR(VLOOKUP(AA123,'Kill 12'!$D$1:$E$161,2,0),0)</f>
        <v>0</v>
      </c>
      <c r="AC123" s="136">
        <f>IFERROR(VLOOKUP($B123,'Kill 13'!$A$1:$E$161,4,0),0)</f>
        <v>0</v>
      </c>
      <c r="AD123" s="58">
        <f>IFERROR(VLOOKUP(AC123,'Kill 13'!$D$1:$E$161,2,0),0)</f>
        <v>0</v>
      </c>
      <c r="AE123" s="139" t="str">
        <f>IFERROR(__xludf.DUMMYFUNCTION("""COMPUTED_VALUE"""),"Dux")</f>
        <v>Dux</v>
      </c>
      <c r="AF123" s="51">
        <f t="shared" si="2"/>
        <v>347.4579117</v>
      </c>
      <c r="AG123" s="137">
        <f>IFERROR(VLOOKUP($AE123,'Kill 1'!A$1:$E$161,5,0),0)</f>
        <v>0</v>
      </c>
      <c r="AH123" s="137">
        <f>IFERROR(VLOOKUP($AE123,'Kill 2'!$A$1:$E$161,5,0),0)</f>
        <v>0</v>
      </c>
      <c r="AI123" s="137">
        <f>IFERROR(VLOOKUP($AE123,'Kill 3'!$A$1:$E$161,5,0),0)</f>
        <v>0</v>
      </c>
      <c r="AJ123" s="137">
        <f>IFERROR(VLOOKUP($AE123,'Kill 4'!$A$1:$E$161,5,0),0)</f>
        <v>0</v>
      </c>
      <c r="AK123" s="137">
        <f>IFERROR(VLOOKUP($AE123,'Kill 5'!$A$1:$E$161,5,0),0)</f>
        <v>94.68830423</v>
      </c>
      <c r="AL123" s="137">
        <f>IFERROR(VLOOKUP($AE123,'Kill 6'!$A$1:$E$161,5,0),0)</f>
        <v>0</v>
      </c>
      <c r="AM123" s="137">
        <f>IFERROR(VLOOKUP($AE123,'Kill 7'!$A$1:$E$161,5,0),0)</f>
        <v>0</v>
      </c>
      <c r="AN123" s="137">
        <f>IFERROR(VLOOKUP($AE123,'Kill 8'!$A$1:$E$161,5,0),0)</f>
        <v>0</v>
      </c>
      <c r="AO123" s="137">
        <f>IFERROR(VLOOKUP($AE123,'Kill 9'!$A$1:$E$161,5,0),0)</f>
        <v>0</v>
      </c>
      <c r="AP123" s="137">
        <f>IFERROR(VLOOKUP($AE123,'Kill 10'!$A$1:$E$161,5,0),0)</f>
        <v>252.7696075</v>
      </c>
      <c r="AQ123" s="137">
        <f>IFERROR(VLOOKUP($AE123,'Kill 11'!$A$1:$E$161,5,0),0)</f>
        <v>0</v>
      </c>
      <c r="AR123" s="58">
        <f>IFERROR(VLOOKUP($AE123,'Kill 12'!$A$1:$E$161,5,0),0)</f>
        <v>0</v>
      </c>
      <c r="AS123" s="58">
        <f>IFERROR(VLOOKUP($AE123,'Kill 13'!$A$1:$E$161,5,0),0)</f>
        <v>0</v>
      </c>
    </row>
    <row r="124" ht="15.75" customHeight="1">
      <c r="A124" s="41">
        <f t="shared" si="1"/>
        <v>123</v>
      </c>
      <c r="B124" s="92" t="s">
        <v>190</v>
      </c>
      <c r="C124" s="51">
        <v>149.41911500129794</v>
      </c>
      <c r="D124" s="51"/>
      <c r="E124" s="136">
        <f>IFERROR(VLOOKUP($B124,'Kill 1'!$A$1:$E$161,4,0),0)</f>
        <v>0</v>
      </c>
      <c r="F124" s="137">
        <f>IFERROR(VLOOKUP(E124,'Kill 1'!$D$1:$E$161,2,0),0)</f>
        <v>0</v>
      </c>
      <c r="G124" s="136">
        <f>IFERROR(VLOOKUP($B124,'Kill 2'!$A$1:$E$161,4,0),0)</f>
        <v>0</v>
      </c>
      <c r="H124" s="137">
        <f>IFERROR(VLOOKUP(G124,'Kill 2'!$D$1:$E$161,2,0),0)</f>
        <v>0</v>
      </c>
      <c r="I124" s="136">
        <f>IFERROR(VLOOKUP($B124,'Kill 3'!$A$1:$E$161,4,0),0)</f>
        <v>0</v>
      </c>
      <c r="J124" s="137">
        <f>IFERROR(VLOOKUP(I124,'Kill 3'!$D$1:$E$161,2,0),0)</f>
        <v>0</v>
      </c>
      <c r="K124" s="136">
        <f>IFERROR(VLOOKUP($B124,'Kill 4'!$A$1:$E$161,4,0),0)</f>
        <v>0</v>
      </c>
      <c r="L124" s="137">
        <f>IFERROR(VLOOKUP(K124,'Kill 4'!$D$1:$E$161,2,0),0)</f>
        <v>0</v>
      </c>
      <c r="M124" s="136">
        <f>IFERROR(VLOOKUP($B124,'Kill 5'!$A$1:$E$161,4,0),0)</f>
        <v>0</v>
      </c>
      <c r="N124" s="137">
        <f>IFERROR(VLOOKUP(M124,'Kill 5'!$D$1:$E$161,2,0),0)</f>
        <v>0</v>
      </c>
      <c r="O124" s="136">
        <f>IFERROR(VLOOKUP($B124,'Kill 6'!$A$1:$E$161,4,0),0)</f>
        <v>38</v>
      </c>
      <c r="P124" s="137">
        <f>IFERROR(VLOOKUP(O124,'Kill 6'!$D$1:$E$161,2,0),0)</f>
        <v>149.419115</v>
      </c>
      <c r="Q124" s="136">
        <f>IFERROR(VLOOKUP($B124,'Kill 7'!$A$1:$E$161,4,0),0)</f>
        <v>0</v>
      </c>
      <c r="R124" s="137">
        <f>IFERROR(VLOOKUP(Q124,'Kill 7'!$D$1:$E$161,2,0),0)</f>
        <v>0</v>
      </c>
      <c r="S124" s="136">
        <f>IFERROR(VLOOKUP($B124,'Kill 8'!$A$1:$E$161,4,0),0)</f>
        <v>0</v>
      </c>
      <c r="T124" s="137">
        <f>IFERROR(VLOOKUP(S124,'Kill 8'!$D$1:$E$161,2,0),0)</f>
        <v>0</v>
      </c>
      <c r="U124" s="136">
        <f>IFERROR(VLOOKUP($B124,'Kill 9'!$A$1:$E$161,4,0),0)</f>
        <v>0</v>
      </c>
      <c r="V124" s="137">
        <f>IFERROR(VLOOKUP(U124,'Kill 9'!$D$1:$E$161,2,0),0)</f>
        <v>0</v>
      </c>
      <c r="W124" s="136">
        <f>IFERROR(VLOOKUP($B124,'Kill 10'!$A$1:$E$161,4,0),0)</f>
        <v>0</v>
      </c>
      <c r="X124" s="137">
        <f>IFERROR(VLOOKUP(W124,'Kill 10'!$D$1:$E$161,2,0),0)</f>
        <v>0</v>
      </c>
      <c r="Y124" s="136">
        <f>IFERROR(VLOOKUP($B124,'Kill 11'!$A$1:$E$161,4,0),0)</f>
        <v>0</v>
      </c>
      <c r="Z124" s="137">
        <f>IFERROR(VLOOKUP(Y124,'Kill 11'!$D$1:$E$161,2,0),0)</f>
        <v>0</v>
      </c>
      <c r="AA124" s="136">
        <f>IFERROR(VLOOKUP($B124,'Kill 12'!$A$1:$E$161,4,0),0)</f>
        <v>0</v>
      </c>
      <c r="AB124" s="58">
        <f>IFERROR(VLOOKUP(AA124,'Kill 12'!$D$1:$E$161,2,0),0)</f>
        <v>0</v>
      </c>
      <c r="AC124" s="136">
        <f>IFERROR(VLOOKUP($B124,'Kill 13'!$A$1:$E$161,4,0),0)</f>
        <v>0</v>
      </c>
      <c r="AD124" s="58">
        <f>IFERROR(VLOOKUP(AC124,'Kill 13'!$D$1:$E$161,2,0),0)</f>
        <v>0</v>
      </c>
      <c r="AE124" s="138" t="str">
        <f>IFERROR(__xludf.DUMMYFUNCTION("""COMPUTED_VALUE"""),"exoviik")</f>
        <v>exoviik</v>
      </c>
      <c r="AF124" s="51">
        <f t="shared" si="2"/>
        <v>374.5976425</v>
      </c>
      <c r="AG124" s="137">
        <f>IFERROR(VLOOKUP($AE124,'Kill 1'!A$1:$E$161,5,0),0)</f>
        <v>0</v>
      </c>
      <c r="AH124" s="137">
        <f>IFERROR(VLOOKUP($AE124,'Kill 2'!$A$1:$E$161,5,0),0)</f>
        <v>0</v>
      </c>
      <c r="AI124" s="137">
        <f>IFERROR(VLOOKUP($AE124,'Kill 3'!$A$1:$E$161,5,0),0)</f>
        <v>0</v>
      </c>
      <c r="AJ124" s="137">
        <f>IFERROR(VLOOKUP($AE124,'Kill 4'!$A$1:$E$161,5,0),0)</f>
        <v>0</v>
      </c>
      <c r="AK124" s="137">
        <f>IFERROR(VLOOKUP($AE124,'Kill 5'!$A$1:$E$161,5,0),0)</f>
        <v>66.42199841</v>
      </c>
      <c r="AL124" s="137">
        <f>IFERROR(VLOOKUP($AE124,'Kill 6'!$A$1:$E$161,5,0),0)</f>
        <v>0</v>
      </c>
      <c r="AM124" s="137">
        <f>IFERROR(VLOOKUP($AE124,'Kill 7'!$A$1:$E$161,5,0),0)</f>
        <v>0</v>
      </c>
      <c r="AN124" s="137">
        <f>IFERROR(VLOOKUP($AE124,'Kill 8'!$A$1:$E$161,5,0),0)</f>
        <v>0</v>
      </c>
      <c r="AO124" s="137">
        <f>IFERROR(VLOOKUP($AE124,'Kill 9'!$A$1:$E$161,5,0),0)</f>
        <v>0</v>
      </c>
      <c r="AP124" s="137">
        <f>IFERROR(VLOOKUP($AE124,'Kill 10'!$A$1:$E$161,5,0),0)</f>
        <v>0</v>
      </c>
      <c r="AQ124" s="137">
        <f>IFERROR(VLOOKUP($AE124,'Kill 11'!$A$1:$E$161,5,0),0)</f>
        <v>0</v>
      </c>
      <c r="AR124" s="58">
        <f>IFERROR(VLOOKUP($AE124,'Kill 12'!$A$1:$E$161,5,0),0)</f>
        <v>308.1756441</v>
      </c>
      <c r="AS124" s="58">
        <f>IFERROR(VLOOKUP($AE124,'Kill 13'!$A$1:$E$161,5,0),0)</f>
        <v>0</v>
      </c>
    </row>
    <row r="125" ht="15.75" customHeight="1">
      <c r="A125" s="41">
        <f t="shared" si="1"/>
        <v>124</v>
      </c>
      <c r="B125" s="92" t="s">
        <v>191</v>
      </c>
      <c r="C125" s="51">
        <v>146.2607531518752</v>
      </c>
      <c r="D125" s="51"/>
      <c r="E125" s="136">
        <f>IFERROR(VLOOKUP($B125,'Kill 1'!$A$1:$E$161,4,0),0)</f>
        <v>0</v>
      </c>
      <c r="F125" s="137">
        <f>IFERROR(VLOOKUP(E125,'Kill 1'!$D$1:$E$161,2,0),0)</f>
        <v>0</v>
      </c>
      <c r="G125" s="136">
        <f>IFERROR(VLOOKUP($B125,'Kill 2'!$A$1:$E$161,4,0),0)</f>
        <v>0</v>
      </c>
      <c r="H125" s="137">
        <f>IFERROR(VLOOKUP(G125,'Kill 2'!$D$1:$E$161,2,0),0)</f>
        <v>0</v>
      </c>
      <c r="I125" s="136">
        <f>IFERROR(VLOOKUP($B125,'Kill 3'!$A$1:$E$161,4,0),0)</f>
        <v>0</v>
      </c>
      <c r="J125" s="137">
        <f>IFERROR(VLOOKUP(I125,'Kill 3'!$D$1:$E$161,2,0),0)</f>
        <v>0</v>
      </c>
      <c r="K125" s="136">
        <f>IFERROR(VLOOKUP($B125,'Kill 4'!$A$1:$E$161,4,0),0)</f>
        <v>0</v>
      </c>
      <c r="L125" s="137">
        <f>IFERROR(VLOOKUP(K125,'Kill 4'!$D$1:$E$161,2,0),0)</f>
        <v>0</v>
      </c>
      <c r="M125" s="136">
        <f>IFERROR(VLOOKUP($B125,'Kill 5'!$A$1:$E$161,4,0),0)</f>
        <v>0</v>
      </c>
      <c r="N125" s="137">
        <f>IFERROR(VLOOKUP(M125,'Kill 5'!$D$1:$E$161,2,0),0)</f>
        <v>0</v>
      </c>
      <c r="O125" s="136">
        <f>IFERROR(VLOOKUP($B125,'Kill 6'!$A$1:$E$161,4,0),0)</f>
        <v>0</v>
      </c>
      <c r="P125" s="137">
        <f>IFERROR(VLOOKUP(O125,'Kill 6'!$D$1:$E$161,2,0),0)</f>
        <v>0</v>
      </c>
      <c r="Q125" s="136">
        <f>IFERROR(VLOOKUP($B125,'Kill 7'!$A$1:$E$161,4,0),0)</f>
        <v>0</v>
      </c>
      <c r="R125" s="137">
        <f>IFERROR(VLOOKUP(Q125,'Kill 7'!$D$1:$E$161,2,0),0)</f>
        <v>0</v>
      </c>
      <c r="S125" s="136">
        <f>IFERROR(VLOOKUP($B125,'Kill 8'!$A$1:$E$161,4,0),0)</f>
        <v>0</v>
      </c>
      <c r="T125" s="137">
        <f>IFERROR(VLOOKUP(S125,'Kill 8'!$D$1:$E$161,2,0),0)</f>
        <v>0</v>
      </c>
      <c r="U125" s="136">
        <f>IFERROR(VLOOKUP($B125,'Kill 9'!$A$1:$E$161,4,0),0)</f>
        <v>0</v>
      </c>
      <c r="V125" s="137">
        <f>IFERROR(VLOOKUP(U125,'Kill 9'!$D$1:$E$161,2,0),0)</f>
        <v>0</v>
      </c>
      <c r="W125" s="136">
        <f>IFERROR(VLOOKUP($B125,'Kill 10'!$A$1:$E$161,4,0),0)</f>
        <v>38</v>
      </c>
      <c r="X125" s="137">
        <f>IFERROR(VLOOKUP(W125,'Kill 10'!$D$1:$E$161,2,0),0)</f>
        <v>126.627353</v>
      </c>
      <c r="Y125" s="136">
        <f>IFERROR(VLOOKUP($B125,'Kill 11'!$A$1:$E$161,4,0),0)</f>
        <v>0</v>
      </c>
      <c r="Z125" s="137">
        <f>IFERROR(VLOOKUP(Y125,'Kill 11'!$D$1:$E$161,2,0),0)</f>
        <v>0</v>
      </c>
      <c r="AA125" s="136">
        <f>IFERROR(VLOOKUP($B125,'Kill 12'!$A$1:$E$161,4,0),0)</f>
        <v>50</v>
      </c>
      <c r="AB125" s="58">
        <f>IFERROR(VLOOKUP(AA125,'Kill 12'!$D$1:$E$161,2,0),0)</f>
        <v>19.63340016</v>
      </c>
      <c r="AC125" s="136">
        <f>IFERROR(VLOOKUP($B125,'Kill 13'!$A$1:$E$161,4,0),0)</f>
        <v>0</v>
      </c>
      <c r="AD125" s="58">
        <f>IFERROR(VLOOKUP(AC125,'Kill 13'!$D$1:$E$161,2,0),0)</f>
        <v>0</v>
      </c>
      <c r="AE125" s="139" t="str">
        <f>IFERROR(__xludf.DUMMYFUNCTION("""COMPUTED_VALUE"""),"karibette")</f>
        <v>karibette</v>
      </c>
      <c r="AF125" s="51">
        <f t="shared" si="2"/>
        <v>49.70478532</v>
      </c>
      <c r="AG125" s="137">
        <f>IFERROR(VLOOKUP($AE125,'Kill 1'!A$1:$E$161,5,0),0)</f>
        <v>0</v>
      </c>
      <c r="AH125" s="137">
        <f>IFERROR(VLOOKUP($AE125,'Kill 2'!$A$1:$E$161,5,0),0)</f>
        <v>0</v>
      </c>
      <c r="AI125" s="137">
        <f>IFERROR(VLOOKUP($AE125,'Kill 3'!$A$1:$E$161,5,0),0)</f>
        <v>0</v>
      </c>
      <c r="AJ125" s="137">
        <f>IFERROR(VLOOKUP($AE125,'Kill 4'!$A$1:$E$161,5,0),0)</f>
        <v>0</v>
      </c>
      <c r="AK125" s="137">
        <f>IFERROR(VLOOKUP($AE125,'Kill 5'!$A$1:$E$161,5,0),0)</f>
        <v>49.70478532</v>
      </c>
      <c r="AL125" s="137">
        <f>IFERROR(VLOOKUP($AE125,'Kill 6'!$A$1:$E$161,5,0),0)</f>
        <v>0</v>
      </c>
      <c r="AM125" s="137">
        <f>IFERROR(VLOOKUP($AE125,'Kill 7'!$A$1:$E$161,5,0),0)</f>
        <v>0</v>
      </c>
      <c r="AN125" s="137">
        <f>IFERROR(VLOOKUP($AE125,'Kill 8'!$A$1:$E$161,5,0),0)</f>
        <v>0</v>
      </c>
      <c r="AO125" s="137">
        <f>IFERROR(VLOOKUP($AE125,'Kill 9'!$A$1:$E$161,5,0),0)</f>
        <v>0</v>
      </c>
      <c r="AP125" s="137">
        <f>IFERROR(VLOOKUP($AE125,'Kill 10'!$A$1:$E$161,5,0),0)</f>
        <v>0</v>
      </c>
      <c r="AQ125" s="137">
        <f>IFERROR(VLOOKUP($AE125,'Kill 11'!$A$1:$E$161,5,0),0)</f>
        <v>0</v>
      </c>
      <c r="AR125" s="58">
        <f>IFERROR(VLOOKUP($AE125,'Kill 12'!$A$1:$E$161,5,0),0)</f>
        <v>0</v>
      </c>
      <c r="AS125" s="58">
        <f>IFERROR(VLOOKUP($AE125,'Kill 13'!$A$1:$E$161,5,0),0)</f>
        <v>0</v>
      </c>
    </row>
    <row r="126" ht="15.75" customHeight="1">
      <c r="A126" s="41">
        <f t="shared" si="1"/>
        <v>125</v>
      </c>
      <c r="B126" s="92" t="s">
        <v>192</v>
      </c>
      <c r="C126" s="51">
        <v>144.32828489204826</v>
      </c>
      <c r="D126" s="51"/>
      <c r="E126" s="136">
        <f>IFERROR(VLOOKUP($B126,'Kill 1'!$A$1:$E$161,4,0),0)</f>
        <v>0</v>
      </c>
      <c r="F126" s="137">
        <f>IFERROR(VLOOKUP(E126,'Kill 1'!$D$1:$E$161,2,0),0)</f>
        <v>0</v>
      </c>
      <c r="G126" s="136">
        <f>IFERROR(VLOOKUP($B126,'Kill 2'!$A$1:$E$161,4,0),0)</f>
        <v>39</v>
      </c>
      <c r="H126" s="137">
        <f>IFERROR(VLOOKUP(G126,'Kill 2'!$D$1:$E$161,2,0),0)</f>
        <v>144.3282849</v>
      </c>
      <c r="I126" s="136">
        <f>IFERROR(VLOOKUP($B126,'Kill 3'!$A$1:$E$161,4,0),0)</f>
        <v>0</v>
      </c>
      <c r="J126" s="137">
        <f>IFERROR(VLOOKUP(I126,'Kill 3'!$D$1:$E$161,2,0),0)</f>
        <v>0</v>
      </c>
      <c r="K126" s="136">
        <f>IFERROR(VLOOKUP($B126,'Kill 4'!$A$1:$E$161,4,0),0)</f>
        <v>0</v>
      </c>
      <c r="L126" s="137">
        <f>IFERROR(VLOOKUP(K126,'Kill 4'!$D$1:$E$161,2,0),0)</f>
        <v>0</v>
      </c>
      <c r="M126" s="136">
        <f>IFERROR(VLOOKUP($B126,'Kill 5'!$A$1:$E$161,4,0),0)</f>
        <v>0</v>
      </c>
      <c r="N126" s="137">
        <f>IFERROR(VLOOKUP(M126,'Kill 5'!$D$1:$E$161,2,0),0)</f>
        <v>0</v>
      </c>
      <c r="O126" s="136">
        <f>IFERROR(VLOOKUP($B126,'Kill 6'!$A$1:$E$161,4,0),0)</f>
        <v>0</v>
      </c>
      <c r="P126" s="137">
        <f>IFERROR(VLOOKUP(O126,'Kill 6'!$D$1:$E$161,2,0),0)</f>
        <v>0</v>
      </c>
      <c r="Q126" s="136">
        <f>IFERROR(VLOOKUP($B126,'Kill 7'!$A$1:$E$161,4,0),0)</f>
        <v>0</v>
      </c>
      <c r="R126" s="137">
        <f>IFERROR(VLOOKUP(Q126,'Kill 7'!$D$1:$E$161,2,0),0)</f>
        <v>0</v>
      </c>
      <c r="S126" s="136">
        <f>IFERROR(VLOOKUP($B126,'Kill 8'!$A$1:$E$161,4,0),0)</f>
        <v>0</v>
      </c>
      <c r="T126" s="137">
        <f>IFERROR(VLOOKUP(S126,'Kill 8'!$D$1:$E$161,2,0),0)</f>
        <v>0</v>
      </c>
      <c r="U126" s="136">
        <f>IFERROR(VLOOKUP($B126,'Kill 9'!$A$1:$E$161,4,0),0)</f>
        <v>0</v>
      </c>
      <c r="V126" s="137">
        <f>IFERROR(VLOOKUP(U126,'Kill 9'!$D$1:$E$161,2,0),0)</f>
        <v>0</v>
      </c>
      <c r="W126" s="136">
        <f>IFERROR(VLOOKUP($B126,'Kill 10'!$A$1:$E$161,4,0),0)</f>
        <v>0</v>
      </c>
      <c r="X126" s="137">
        <f>IFERROR(VLOOKUP(W126,'Kill 10'!$D$1:$E$161,2,0),0)</f>
        <v>0</v>
      </c>
      <c r="Y126" s="136">
        <f>IFERROR(VLOOKUP($B126,'Kill 11'!$A$1:$E$161,4,0),0)</f>
        <v>0</v>
      </c>
      <c r="Z126" s="137">
        <f>IFERROR(VLOOKUP(Y126,'Kill 11'!$D$1:$E$161,2,0),0)</f>
        <v>0</v>
      </c>
      <c r="AA126" s="136">
        <f>IFERROR(VLOOKUP($B126,'Kill 12'!$A$1:$E$161,4,0),0)</f>
        <v>0</v>
      </c>
      <c r="AB126" s="58">
        <f>IFERROR(VLOOKUP(AA126,'Kill 12'!$D$1:$E$161,2,0),0)</f>
        <v>0</v>
      </c>
      <c r="AC126" s="136">
        <f>IFERROR(VLOOKUP($B126,'Kill 13'!$A$1:$E$161,4,0),0)</f>
        <v>0</v>
      </c>
      <c r="AD126" s="58">
        <f>IFERROR(VLOOKUP(AC126,'Kill 13'!$D$1:$E$161,2,0),0)</f>
        <v>0</v>
      </c>
      <c r="AE126" s="138" t="str">
        <f>IFERROR(__xludf.DUMMYFUNCTION("""COMPUTED_VALUE"""),"karib")</f>
        <v>karib</v>
      </c>
      <c r="AF126" s="51">
        <f t="shared" si="2"/>
        <v>2.962999176</v>
      </c>
      <c r="AG126" s="137">
        <f>IFERROR(VLOOKUP($AE126,'Kill 1'!A$1:$E$161,5,0),0)</f>
        <v>0</v>
      </c>
      <c r="AH126" s="137">
        <f>IFERROR(VLOOKUP($AE126,'Kill 2'!$A$1:$E$161,5,0),0)</f>
        <v>0</v>
      </c>
      <c r="AI126" s="137">
        <f>IFERROR(VLOOKUP($AE126,'Kill 3'!$A$1:$E$161,5,0),0)</f>
        <v>0</v>
      </c>
      <c r="AJ126" s="137">
        <f>IFERROR(VLOOKUP($AE126,'Kill 4'!$A$1:$E$161,5,0),0)</f>
        <v>0</v>
      </c>
      <c r="AK126" s="137">
        <f>IFERROR(VLOOKUP($AE126,'Kill 5'!$A$1:$E$161,5,0),0)</f>
        <v>2.962999176</v>
      </c>
      <c r="AL126" s="137">
        <f>IFERROR(VLOOKUP($AE126,'Kill 6'!$A$1:$E$161,5,0),0)</f>
        <v>0</v>
      </c>
      <c r="AM126" s="137">
        <f>IFERROR(VLOOKUP($AE126,'Kill 7'!$A$1:$E$161,5,0),0)</f>
        <v>0</v>
      </c>
      <c r="AN126" s="137">
        <f>IFERROR(VLOOKUP($AE126,'Kill 8'!$A$1:$E$161,5,0),0)</f>
        <v>0</v>
      </c>
      <c r="AO126" s="137">
        <f>IFERROR(VLOOKUP($AE126,'Kill 9'!$A$1:$E$161,5,0),0)</f>
        <v>0</v>
      </c>
      <c r="AP126" s="137">
        <f>IFERROR(VLOOKUP($AE126,'Kill 10'!$A$1:$E$161,5,0),0)</f>
        <v>0</v>
      </c>
      <c r="AQ126" s="137">
        <f>IFERROR(VLOOKUP($AE126,'Kill 11'!$A$1:$E$161,5,0),0)</f>
        <v>0</v>
      </c>
      <c r="AR126" s="58">
        <f>IFERROR(VLOOKUP($AE126,'Kill 12'!$A$1:$E$161,5,0),0)</f>
        <v>0</v>
      </c>
      <c r="AS126" s="58">
        <f>IFERROR(VLOOKUP($AE126,'Kill 13'!$A$1:$E$161,5,0),0)</f>
        <v>0</v>
      </c>
    </row>
    <row r="127" ht="15.75" customHeight="1">
      <c r="A127" s="41">
        <f t="shared" si="1"/>
        <v>126</v>
      </c>
      <c r="B127" s="98" t="s">
        <v>193</v>
      </c>
      <c r="C127" s="51">
        <v>142.7545281685915</v>
      </c>
      <c r="D127" s="135"/>
      <c r="E127" s="136">
        <f>IFERROR(VLOOKUP($B127,'Kill 1'!$A$1:$E$161,4,0),0)</f>
        <v>0</v>
      </c>
      <c r="F127" s="137">
        <f>IFERROR(VLOOKUP(E127,'Kill 1'!$D$1:$E$161,2,0),0)</f>
        <v>0</v>
      </c>
      <c r="G127" s="136">
        <f>IFERROR(VLOOKUP($B127,'Kill 2'!$A$1:$E$161,4,0),0)</f>
        <v>0</v>
      </c>
      <c r="H127" s="137">
        <f>IFERROR(VLOOKUP(G127,'Kill 2'!$D$1:$E$161,2,0),0)</f>
        <v>0</v>
      </c>
      <c r="I127" s="136">
        <f>IFERROR(VLOOKUP($B127,'Kill 3'!$A$1:$E$161,4,0),0)</f>
        <v>0</v>
      </c>
      <c r="J127" s="137">
        <f>IFERROR(VLOOKUP(I127,'Kill 3'!$D$1:$E$161,2,0),0)</f>
        <v>0</v>
      </c>
      <c r="K127" s="136">
        <f>IFERROR(VLOOKUP($B127,'Kill 4'!$A$1:$E$161,4,0),0)</f>
        <v>0</v>
      </c>
      <c r="L127" s="137">
        <f>IFERROR(VLOOKUP(K127,'Kill 4'!$D$1:$E$161,2,0),0)</f>
        <v>0</v>
      </c>
      <c r="M127" s="136">
        <f>IFERROR(VLOOKUP($B127,'Kill 5'!$A$1:$E$161,4,0),0)</f>
        <v>0</v>
      </c>
      <c r="N127" s="137">
        <f>IFERROR(VLOOKUP(M127,'Kill 5'!$D$1:$E$161,2,0),0)</f>
        <v>0</v>
      </c>
      <c r="O127" s="136">
        <f>IFERROR(VLOOKUP($B127,'Kill 6'!$A$1:$E$161,4,0),0)</f>
        <v>0</v>
      </c>
      <c r="P127" s="137">
        <f>IFERROR(VLOOKUP(O127,'Kill 6'!$D$1:$E$161,2,0),0)</f>
        <v>0</v>
      </c>
      <c r="Q127" s="136">
        <f>IFERROR(VLOOKUP($B127,'Kill 7'!$A$1:$E$161,4,0),0)</f>
        <v>34</v>
      </c>
      <c r="R127" s="137">
        <f>IFERROR(VLOOKUP(Q127,'Kill 7'!$D$1:$E$161,2,0),0)</f>
        <v>142.7545282</v>
      </c>
      <c r="S127" s="136">
        <f>IFERROR(VLOOKUP($B127,'Kill 8'!$A$1:$E$161,4,0),0)</f>
        <v>0</v>
      </c>
      <c r="T127" s="137">
        <f>IFERROR(VLOOKUP(S127,'Kill 8'!$D$1:$E$161,2,0),0)</f>
        <v>0</v>
      </c>
      <c r="U127" s="136">
        <f>IFERROR(VLOOKUP($B127,'Kill 9'!$A$1:$E$161,4,0),0)</f>
        <v>0</v>
      </c>
      <c r="V127" s="137">
        <f>IFERROR(VLOOKUP(U127,'Kill 9'!$D$1:$E$161,2,0),0)</f>
        <v>0</v>
      </c>
      <c r="W127" s="136">
        <f>IFERROR(VLOOKUP($B127,'Kill 10'!$A$1:$E$161,4,0),0)</f>
        <v>0</v>
      </c>
      <c r="X127" s="137">
        <f>IFERROR(VLOOKUP(W127,'Kill 10'!$D$1:$E$161,2,0),0)</f>
        <v>0</v>
      </c>
      <c r="Y127" s="136">
        <f>IFERROR(VLOOKUP($B127,'Kill 11'!$A$1:$E$161,4,0),0)</f>
        <v>0</v>
      </c>
      <c r="Z127" s="137">
        <f>IFERROR(VLOOKUP(Y127,'Kill 11'!$D$1:$E$161,2,0),0)</f>
        <v>0</v>
      </c>
      <c r="AA127" s="136">
        <f>IFERROR(VLOOKUP($B127,'Kill 12'!$A$1:$E$161,4,0),0)</f>
        <v>0</v>
      </c>
      <c r="AB127" s="58">
        <f>IFERROR(VLOOKUP(AA127,'Kill 12'!$D$1:$E$161,2,0),0)</f>
        <v>0</v>
      </c>
      <c r="AC127" s="136">
        <f>IFERROR(VLOOKUP($B127,'Kill 13'!$A$1:$E$161,4,0),0)</f>
        <v>0</v>
      </c>
      <c r="AD127" s="58">
        <f>IFERROR(VLOOKUP(AC127,'Kill 13'!$D$1:$E$161,2,0),0)</f>
        <v>0</v>
      </c>
      <c r="AE127" s="143" t="str">
        <f>IFERROR(__xludf.DUMMYFUNCTION("""COMPUTED_VALUE"""),"oumar")</f>
        <v>oumar</v>
      </c>
      <c r="AF127" s="51">
        <f t="shared" si="2"/>
        <v>149.419115</v>
      </c>
      <c r="AG127" s="137">
        <f>IFERROR(VLOOKUP($AE127,'Kill 1'!A$1:$E$161,5,0),0)</f>
        <v>0</v>
      </c>
      <c r="AH127" s="137">
        <f>IFERROR(VLOOKUP($AE127,'Kill 2'!$A$1:$E$161,5,0),0)</f>
        <v>0</v>
      </c>
      <c r="AI127" s="137">
        <f>IFERROR(VLOOKUP($AE127,'Kill 3'!$A$1:$E$161,5,0),0)</f>
        <v>0</v>
      </c>
      <c r="AJ127" s="137">
        <f>IFERROR(VLOOKUP($AE127,'Kill 4'!$A$1:$E$161,5,0),0)</f>
        <v>0</v>
      </c>
      <c r="AK127" s="137">
        <f>IFERROR(VLOOKUP($AE127,'Kill 5'!$A$1:$E$161,5,0),0)</f>
        <v>0</v>
      </c>
      <c r="AL127" s="137">
        <f>IFERROR(VLOOKUP($AE127,'Kill 6'!$A$1:$E$161,5,0),0)</f>
        <v>149.419115</v>
      </c>
      <c r="AM127" s="137">
        <f>IFERROR(VLOOKUP($AE127,'Kill 7'!$A$1:$E$161,5,0),0)</f>
        <v>0</v>
      </c>
      <c r="AN127" s="137">
        <f>IFERROR(VLOOKUP($AE127,'Kill 8'!$A$1:$E$161,5,0),0)</f>
        <v>0</v>
      </c>
      <c r="AO127" s="137">
        <f>IFERROR(VLOOKUP($AE127,'Kill 9'!$A$1:$E$161,5,0),0)</f>
        <v>0</v>
      </c>
      <c r="AP127" s="137">
        <f>IFERROR(VLOOKUP($AE127,'Kill 10'!$A$1:$E$161,5,0),0)</f>
        <v>0</v>
      </c>
      <c r="AQ127" s="137">
        <f>IFERROR(VLOOKUP($AE127,'Kill 11'!$A$1:$E$161,5,0),0)</f>
        <v>0</v>
      </c>
      <c r="AR127" s="58">
        <f>IFERROR(VLOOKUP($AE127,'Kill 12'!$A$1:$E$161,5,0),0)</f>
        <v>0</v>
      </c>
      <c r="AS127" s="58">
        <f>IFERROR(VLOOKUP($AE127,'Kill 13'!$A$1:$E$161,5,0),0)</f>
        <v>0</v>
      </c>
    </row>
    <row r="128" ht="15.75" customHeight="1">
      <c r="A128" s="41">
        <f t="shared" si="1"/>
        <v>127</v>
      </c>
      <c r="B128" s="92" t="s">
        <v>194</v>
      </c>
      <c r="C128" s="51">
        <v>139.3200037201613</v>
      </c>
      <c r="D128" s="51"/>
      <c r="E128" s="136">
        <f>IFERROR(VLOOKUP($B128,'Kill 1'!$A$1:$E$161,4,0),0)</f>
        <v>0</v>
      </c>
      <c r="F128" s="137">
        <f>IFERROR(VLOOKUP(E128,'Kill 1'!$D$1:$E$161,2,0),0)</f>
        <v>0</v>
      </c>
      <c r="G128" s="136">
        <f>IFERROR(VLOOKUP($B128,'Kill 2'!$A$1:$E$161,4,0),0)</f>
        <v>40</v>
      </c>
      <c r="H128" s="137">
        <f>IFERROR(VLOOKUP(G128,'Kill 2'!$D$1:$E$161,2,0),0)</f>
        <v>139.3200037</v>
      </c>
      <c r="I128" s="136">
        <f>IFERROR(VLOOKUP($B128,'Kill 3'!$A$1:$E$161,4,0),0)</f>
        <v>0</v>
      </c>
      <c r="J128" s="137">
        <f>IFERROR(VLOOKUP(I128,'Kill 3'!$D$1:$E$161,2,0),0)</f>
        <v>0</v>
      </c>
      <c r="K128" s="136">
        <f>IFERROR(VLOOKUP($B128,'Kill 4'!$A$1:$E$161,4,0),0)</f>
        <v>0</v>
      </c>
      <c r="L128" s="137">
        <f>IFERROR(VLOOKUP(K128,'Kill 4'!$D$1:$E$161,2,0),0)</f>
        <v>0</v>
      </c>
      <c r="M128" s="136">
        <f>IFERROR(VLOOKUP($B128,'Kill 5'!$A$1:$E$161,4,0),0)</f>
        <v>0</v>
      </c>
      <c r="N128" s="137">
        <f>IFERROR(VLOOKUP(M128,'Kill 5'!$D$1:$E$161,2,0),0)</f>
        <v>0</v>
      </c>
      <c r="O128" s="136">
        <f>IFERROR(VLOOKUP($B128,'Kill 6'!$A$1:$E$161,4,0),0)</f>
        <v>0</v>
      </c>
      <c r="P128" s="137">
        <f>IFERROR(VLOOKUP(O128,'Kill 6'!$D$1:$E$161,2,0),0)</f>
        <v>0</v>
      </c>
      <c r="Q128" s="136">
        <f>IFERROR(VLOOKUP($B128,'Kill 7'!$A$1:$E$161,4,0),0)</f>
        <v>0</v>
      </c>
      <c r="R128" s="137">
        <f>IFERROR(VLOOKUP(Q128,'Kill 7'!$D$1:$E$161,2,0),0)</f>
        <v>0</v>
      </c>
      <c r="S128" s="136">
        <f>IFERROR(VLOOKUP($B128,'Kill 8'!$A$1:$E$161,4,0),0)</f>
        <v>0</v>
      </c>
      <c r="T128" s="137">
        <f>IFERROR(VLOOKUP(S128,'Kill 8'!$D$1:$E$161,2,0),0)</f>
        <v>0</v>
      </c>
      <c r="U128" s="136">
        <f>IFERROR(VLOOKUP($B128,'Kill 9'!$A$1:$E$161,4,0),0)</f>
        <v>0</v>
      </c>
      <c r="V128" s="137">
        <f>IFERROR(VLOOKUP(U128,'Kill 9'!$D$1:$E$161,2,0),0)</f>
        <v>0</v>
      </c>
      <c r="W128" s="136">
        <f>IFERROR(VLOOKUP($B128,'Kill 10'!$A$1:$E$161,4,0),0)</f>
        <v>0</v>
      </c>
      <c r="X128" s="137">
        <f>IFERROR(VLOOKUP(W128,'Kill 10'!$D$1:$E$161,2,0),0)</f>
        <v>0</v>
      </c>
      <c r="Y128" s="136">
        <f>IFERROR(VLOOKUP($B128,'Kill 11'!$A$1:$E$161,4,0),0)</f>
        <v>0</v>
      </c>
      <c r="Z128" s="137">
        <f>IFERROR(VLOOKUP(Y128,'Kill 11'!$D$1:$E$161,2,0),0)</f>
        <v>0</v>
      </c>
      <c r="AA128" s="136">
        <f>IFERROR(VLOOKUP($B128,'Kill 12'!$A$1:$E$161,4,0),0)</f>
        <v>0</v>
      </c>
      <c r="AB128" s="58">
        <f>IFERROR(VLOOKUP(AA128,'Kill 12'!$D$1:$E$161,2,0),0)</f>
        <v>0</v>
      </c>
      <c r="AC128" s="136">
        <f>IFERROR(VLOOKUP($B128,'Kill 13'!$A$1:$E$161,4,0),0)</f>
        <v>0</v>
      </c>
      <c r="AD128" s="58">
        <f>IFERROR(VLOOKUP(AC128,'Kill 13'!$D$1:$E$161,2,0),0)</f>
        <v>0</v>
      </c>
      <c r="AE128" s="138" t="str">
        <f>IFERROR(__xludf.DUMMYFUNCTION("""COMPUTED_VALUE"""),"Grandstrateguerre")</f>
        <v>Grandstrateguerre</v>
      </c>
      <c r="AF128" s="51">
        <f t="shared" si="2"/>
        <v>115.383691</v>
      </c>
      <c r="AG128" s="137">
        <f>IFERROR(VLOOKUP($AE128,'Kill 1'!A$1:$E$161,5,0),0)</f>
        <v>0</v>
      </c>
      <c r="AH128" s="137">
        <f>IFERROR(VLOOKUP($AE128,'Kill 2'!$A$1:$E$161,5,0),0)</f>
        <v>0</v>
      </c>
      <c r="AI128" s="137">
        <f>IFERROR(VLOOKUP($AE128,'Kill 3'!$A$1:$E$161,5,0),0)</f>
        <v>0</v>
      </c>
      <c r="AJ128" s="137">
        <f>IFERROR(VLOOKUP($AE128,'Kill 4'!$A$1:$E$161,5,0),0)</f>
        <v>0</v>
      </c>
      <c r="AK128" s="137">
        <f>IFERROR(VLOOKUP($AE128,'Kill 5'!$A$1:$E$161,5,0),0)</f>
        <v>0</v>
      </c>
      <c r="AL128" s="137">
        <f>IFERROR(VLOOKUP($AE128,'Kill 6'!$A$1:$E$161,5,0),0)</f>
        <v>115.383691</v>
      </c>
      <c r="AM128" s="137">
        <f>IFERROR(VLOOKUP($AE128,'Kill 7'!$A$1:$E$161,5,0),0)</f>
        <v>0</v>
      </c>
      <c r="AN128" s="137">
        <f>IFERROR(VLOOKUP($AE128,'Kill 8'!$A$1:$E$161,5,0),0)</f>
        <v>0</v>
      </c>
      <c r="AO128" s="137">
        <f>IFERROR(VLOOKUP($AE128,'Kill 9'!$A$1:$E$161,5,0),0)</f>
        <v>0</v>
      </c>
      <c r="AP128" s="137">
        <f>IFERROR(VLOOKUP($AE128,'Kill 10'!$A$1:$E$161,5,0),0)</f>
        <v>0</v>
      </c>
      <c r="AQ128" s="137">
        <f>IFERROR(VLOOKUP($AE128,'Kill 11'!$A$1:$E$161,5,0),0)</f>
        <v>0</v>
      </c>
      <c r="AR128" s="58">
        <f>IFERROR(VLOOKUP($AE128,'Kill 12'!$A$1:$E$161,5,0),0)</f>
        <v>0</v>
      </c>
      <c r="AS128" s="58">
        <f>IFERROR(VLOOKUP($AE128,'Kill 13'!$A$1:$E$161,5,0),0)</f>
        <v>0</v>
      </c>
    </row>
    <row r="129" ht="15.75" customHeight="1">
      <c r="A129" s="41">
        <f t="shared" si="1"/>
        <v>128</v>
      </c>
      <c r="B129" s="92" t="s">
        <v>140</v>
      </c>
      <c r="C129" s="51">
        <v>138.46942766036466</v>
      </c>
      <c r="D129" s="135"/>
      <c r="E129" s="136">
        <f>IFERROR(VLOOKUP($B129,'Kill 1'!$A$1:$E$161,4,0),0)</f>
        <v>38</v>
      </c>
      <c r="F129" s="137">
        <f>IFERROR(VLOOKUP(E129,'Kill 1'!$D$1:$E$161,2,0),0)</f>
        <v>138.4694277</v>
      </c>
      <c r="G129" s="136">
        <f>IFERROR(VLOOKUP($B129,'Kill 2'!$A$1:$E$161,4,0),0)</f>
        <v>0</v>
      </c>
      <c r="H129" s="137">
        <f>IFERROR(VLOOKUP(G129,'Kill 2'!$D$1:$E$161,2,0),0)</f>
        <v>0</v>
      </c>
      <c r="I129" s="136">
        <f>IFERROR(VLOOKUP($B129,'Kill 3'!$A$1:$E$161,4,0),0)</f>
        <v>0</v>
      </c>
      <c r="J129" s="137">
        <f>IFERROR(VLOOKUP(I129,'Kill 3'!$D$1:$E$161,2,0),0)</f>
        <v>0</v>
      </c>
      <c r="K129" s="136">
        <f>IFERROR(VLOOKUP($B129,'Kill 4'!$A$1:$E$161,4,0),0)</f>
        <v>0</v>
      </c>
      <c r="L129" s="137">
        <f>IFERROR(VLOOKUP(K129,'Kill 4'!$D$1:$E$161,2,0),0)</f>
        <v>0</v>
      </c>
      <c r="M129" s="136">
        <f>IFERROR(VLOOKUP($B129,'Kill 5'!$A$1:$E$161,4,0),0)</f>
        <v>0</v>
      </c>
      <c r="N129" s="137">
        <f>IFERROR(VLOOKUP(M129,'Kill 5'!$D$1:$E$161,2,0),0)</f>
        <v>0</v>
      </c>
      <c r="O129" s="136">
        <f>IFERROR(VLOOKUP($B129,'Kill 6'!$A$1:$E$161,4,0),0)</f>
        <v>0</v>
      </c>
      <c r="P129" s="137">
        <f>IFERROR(VLOOKUP(O129,'Kill 6'!$D$1:$E$161,2,0),0)</f>
        <v>0</v>
      </c>
      <c r="Q129" s="136">
        <f>IFERROR(VLOOKUP($B129,'Kill 7'!$A$1:$E$161,4,0),0)</f>
        <v>0</v>
      </c>
      <c r="R129" s="137">
        <f>IFERROR(VLOOKUP(Q129,'Kill 7'!$D$1:$E$161,2,0),0)</f>
        <v>0</v>
      </c>
      <c r="S129" s="136">
        <f>IFERROR(VLOOKUP($B129,'Kill 8'!$A$1:$E$161,4,0),0)</f>
        <v>0</v>
      </c>
      <c r="T129" s="137">
        <f>IFERROR(VLOOKUP(S129,'Kill 8'!$D$1:$E$161,2,0),0)</f>
        <v>0</v>
      </c>
      <c r="U129" s="136">
        <f>IFERROR(VLOOKUP($B129,'Kill 9'!$A$1:$E$161,4,0),0)</f>
        <v>0</v>
      </c>
      <c r="V129" s="137">
        <f>IFERROR(VLOOKUP(U129,'Kill 9'!$D$1:$E$161,2,0),0)</f>
        <v>0</v>
      </c>
      <c r="W129" s="136">
        <f>IFERROR(VLOOKUP($B129,'Kill 10'!$A$1:$E$161,4,0),0)</f>
        <v>0</v>
      </c>
      <c r="X129" s="137">
        <f>IFERROR(VLOOKUP(W129,'Kill 10'!$D$1:$E$161,2,0),0)</f>
        <v>0</v>
      </c>
      <c r="Y129" s="136">
        <f>IFERROR(VLOOKUP($B129,'Kill 11'!$A$1:$E$161,4,0),0)</f>
        <v>0</v>
      </c>
      <c r="Z129" s="137">
        <f>IFERROR(VLOOKUP(Y129,'Kill 11'!$D$1:$E$161,2,0),0)</f>
        <v>0</v>
      </c>
      <c r="AA129" s="136">
        <f>IFERROR(VLOOKUP($B129,'Kill 12'!$A$1:$E$161,4,0),0)</f>
        <v>0</v>
      </c>
      <c r="AB129" s="58">
        <f>IFERROR(VLOOKUP(AA129,'Kill 12'!$D$1:$E$161,2,0),0)</f>
        <v>0</v>
      </c>
      <c r="AC129" s="136">
        <f>IFERROR(VLOOKUP($B129,'Kill 13'!$A$1:$E$161,4,0),0)</f>
        <v>0</v>
      </c>
      <c r="AD129" s="58">
        <f>IFERROR(VLOOKUP(AC129,'Kill 13'!$D$1:$E$161,2,0),0)</f>
        <v>0</v>
      </c>
      <c r="AE129" s="139" t="str">
        <f>IFERROR(__xludf.DUMMYFUNCTION("""COMPUTED_VALUE"""),"UnPetitJaune")</f>
        <v>UnPetitJaune</v>
      </c>
      <c r="AF129" s="51">
        <f t="shared" si="2"/>
        <v>135.347785</v>
      </c>
      <c r="AG129" s="137">
        <f>IFERROR(VLOOKUP($AE129,'Kill 1'!A$1:$E$161,5,0),0)</f>
        <v>0</v>
      </c>
      <c r="AH129" s="137">
        <f>IFERROR(VLOOKUP($AE129,'Kill 2'!$A$1:$E$161,5,0),0)</f>
        <v>0</v>
      </c>
      <c r="AI129" s="137">
        <f>IFERROR(VLOOKUP($AE129,'Kill 3'!$A$1:$E$161,5,0),0)</f>
        <v>0</v>
      </c>
      <c r="AJ129" s="137">
        <f>IFERROR(VLOOKUP($AE129,'Kill 4'!$A$1:$E$161,5,0),0)</f>
        <v>0</v>
      </c>
      <c r="AK129" s="137">
        <f>IFERROR(VLOOKUP($AE129,'Kill 5'!$A$1:$E$161,5,0),0)</f>
        <v>0</v>
      </c>
      <c r="AL129" s="137">
        <f>IFERROR(VLOOKUP($AE129,'Kill 6'!$A$1:$E$161,5,0),0)</f>
        <v>97.37344759</v>
      </c>
      <c r="AM129" s="137">
        <f>IFERROR(VLOOKUP($AE129,'Kill 7'!$A$1:$E$161,5,0),0)</f>
        <v>37.97433738</v>
      </c>
      <c r="AN129" s="137">
        <f>IFERROR(VLOOKUP($AE129,'Kill 8'!$A$1:$E$161,5,0),0)</f>
        <v>0</v>
      </c>
      <c r="AO129" s="137">
        <f>IFERROR(VLOOKUP($AE129,'Kill 9'!$A$1:$E$161,5,0),0)</f>
        <v>0</v>
      </c>
      <c r="AP129" s="137">
        <f>IFERROR(VLOOKUP($AE129,'Kill 10'!$A$1:$E$161,5,0),0)</f>
        <v>0</v>
      </c>
      <c r="AQ129" s="137">
        <f>IFERROR(VLOOKUP($AE129,'Kill 11'!$A$1:$E$161,5,0),0)</f>
        <v>0</v>
      </c>
      <c r="AR129" s="58">
        <f>IFERROR(VLOOKUP($AE129,'Kill 12'!$A$1:$E$161,5,0),0)</f>
        <v>0</v>
      </c>
      <c r="AS129" s="58">
        <f>IFERROR(VLOOKUP($AE129,'Kill 13'!$A$1:$E$161,5,0),0)</f>
        <v>0</v>
      </c>
    </row>
    <row r="130" ht="15.75" customHeight="1">
      <c r="A130" s="41">
        <f t="shared" si="1"/>
        <v>129</v>
      </c>
      <c r="B130" s="92" t="s">
        <v>111</v>
      </c>
      <c r="C130" s="51">
        <v>135.34778496986772</v>
      </c>
      <c r="D130" s="51"/>
      <c r="E130" s="136">
        <f>IFERROR(VLOOKUP($B130,'Kill 1'!$A$1:$E$161,4,0),0)</f>
        <v>0</v>
      </c>
      <c r="F130" s="137">
        <f>IFERROR(VLOOKUP(E130,'Kill 1'!$D$1:$E$161,2,0),0)</f>
        <v>0</v>
      </c>
      <c r="G130" s="136">
        <f>IFERROR(VLOOKUP($B130,'Kill 2'!$A$1:$E$161,4,0),0)</f>
        <v>0</v>
      </c>
      <c r="H130" s="137">
        <f>IFERROR(VLOOKUP(G130,'Kill 2'!$D$1:$E$161,2,0),0)</f>
        <v>0</v>
      </c>
      <c r="I130" s="136">
        <f>IFERROR(VLOOKUP($B130,'Kill 3'!$A$1:$E$161,4,0),0)</f>
        <v>0</v>
      </c>
      <c r="J130" s="137">
        <f>IFERROR(VLOOKUP(I130,'Kill 3'!$D$1:$E$161,2,0),0)</f>
        <v>0</v>
      </c>
      <c r="K130" s="136">
        <f>IFERROR(VLOOKUP($B130,'Kill 4'!$A$1:$E$161,4,0),0)</f>
        <v>0</v>
      </c>
      <c r="L130" s="137">
        <f>IFERROR(VLOOKUP(K130,'Kill 4'!$D$1:$E$161,2,0),0)</f>
        <v>0</v>
      </c>
      <c r="M130" s="136">
        <f>IFERROR(VLOOKUP($B130,'Kill 5'!$A$1:$E$161,4,0),0)</f>
        <v>0</v>
      </c>
      <c r="N130" s="137">
        <f>IFERROR(VLOOKUP(M130,'Kill 5'!$D$1:$E$161,2,0),0)</f>
        <v>0</v>
      </c>
      <c r="O130" s="136">
        <f>IFERROR(VLOOKUP($B130,'Kill 6'!$A$1:$E$161,4,0),0)</f>
        <v>49</v>
      </c>
      <c r="P130" s="137">
        <f>IFERROR(VLOOKUP(O130,'Kill 6'!$D$1:$E$161,2,0),0)</f>
        <v>97.37344759</v>
      </c>
      <c r="Q130" s="136">
        <f>IFERROR(VLOOKUP($B130,'Kill 7'!$A$1:$E$161,4,0),0)</f>
        <v>55</v>
      </c>
      <c r="R130" s="137">
        <f>IFERROR(VLOOKUP(Q130,'Kill 7'!$D$1:$E$161,2,0),0)</f>
        <v>37.97433738</v>
      </c>
      <c r="S130" s="136">
        <f>IFERROR(VLOOKUP($B130,'Kill 8'!$A$1:$E$161,4,0),0)</f>
        <v>0</v>
      </c>
      <c r="T130" s="137">
        <f>IFERROR(VLOOKUP(S130,'Kill 8'!$D$1:$E$161,2,0),0)</f>
        <v>0</v>
      </c>
      <c r="U130" s="136">
        <f>IFERROR(VLOOKUP($B130,'Kill 9'!$A$1:$E$161,4,0),0)</f>
        <v>0</v>
      </c>
      <c r="V130" s="137">
        <f>IFERROR(VLOOKUP(U130,'Kill 9'!$D$1:$E$161,2,0),0)</f>
        <v>0</v>
      </c>
      <c r="W130" s="136">
        <f>IFERROR(VLOOKUP($B130,'Kill 10'!$A$1:$E$161,4,0),0)</f>
        <v>0</v>
      </c>
      <c r="X130" s="137">
        <f>IFERROR(VLOOKUP(W130,'Kill 10'!$D$1:$E$161,2,0),0)</f>
        <v>0</v>
      </c>
      <c r="Y130" s="136">
        <f>IFERROR(VLOOKUP($B130,'Kill 11'!$A$1:$E$161,4,0),0)</f>
        <v>0</v>
      </c>
      <c r="Z130" s="137">
        <f>IFERROR(VLOOKUP(Y130,'Kill 11'!$D$1:$E$161,2,0),0)</f>
        <v>0</v>
      </c>
      <c r="AA130" s="136">
        <f>IFERROR(VLOOKUP($B130,'Kill 12'!$A$1:$E$161,4,0),0)</f>
        <v>0</v>
      </c>
      <c r="AB130" s="58">
        <f>IFERROR(VLOOKUP(AA130,'Kill 12'!$D$1:$E$161,2,0),0)</f>
        <v>0</v>
      </c>
      <c r="AC130" s="136">
        <f>IFERROR(VLOOKUP($B130,'Kill 13'!$A$1:$E$161,4,0),0)</f>
        <v>0</v>
      </c>
      <c r="AD130" s="58">
        <f>IFERROR(VLOOKUP(AC130,'Kill 13'!$D$1:$E$161,2,0),0)</f>
        <v>0</v>
      </c>
      <c r="AE130" s="138" t="str">
        <f>IFERROR(__xludf.DUMMYFUNCTION("""COMPUTED_VALUE"""),"Antob86580")</f>
        <v>Antob86580</v>
      </c>
      <c r="AF130" s="51">
        <f t="shared" si="2"/>
        <v>84.42506489</v>
      </c>
      <c r="AG130" s="137">
        <f>IFERROR(VLOOKUP($AE130,'Kill 1'!A$1:$E$161,5,0),0)</f>
        <v>0</v>
      </c>
      <c r="AH130" s="137">
        <f>IFERROR(VLOOKUP($AE130,'Kill 2'!$A$1:$E$161,5,0),0)</f>
        <v>0</v>
      </c>
      <c r="AI130" s="137">
        <f>IFERROR(VLOOKUP($AE130,'Kill 3'!$A$1:$E$161,5,0),0)</f>
        <v>0</v>
      </c>
      <c r="AJ130" s="137">
        <f>IFERROR(VLOOKUP($AE130,'Kill 4'!$A$1:$E$161,5,0),0)</f>
        <v>0</v>
      </c>
      <c r="AK130" s="137">
        <f>IFERROR(VLOOKUP($AE130,'Kill 5'!$A$1:$E$161,5,0),0)</f>
        <v>0</v>
      </c>
      <c r="AL130" s="137">
        <f>IFERROR(VLOOKUP($AE130,'Kill 6'!$A$1:$E$161,5,0),0)</f>
        <v>84.42506489</v>
      </c>
      <c r="AM130" s="137">
        <f>IFERROR(VLOOKUP($AE130,'Kill 7'!$A$1:$E$161,5,0),0)</f>
        <v>0</v>
      </c>
      <c r="AN130" s="137">
        <f>IFERROR(VLOOKUP($AE130,'Kill 8'!$A$1:$E$161,5,0),0)</f>
        <v>0</v>
      </c>
      <c r="AO130" s="137">
        <f>IFERROR(VLOOKUP($AE130,'Kill 9'!$A$1:$E$161,5,0),0)</f>
        <v>0</v>
      </c>
      <c r="AP130" s="137">
        <f>IFERROR(VLOOKUP($AE130,'Kill 10'!$A$1:$E$161,5,0),0)</f>
        <v>0</v>
      </c>
      <c r="AQ130" s="137">
        <f>IFERROR(VLOOKUP($AE130,'Kill 11'!$A$1:$E$161,5,0),0)</f>
        <v>0</v>
      </c>
      <c r="AR130" s="58">
        <f>IFERROR(VLOOKUP($AE130,'Kill 12'!$A$1:$E$161,5,0),0)</f>
        <v>0</v>
      </c>
      <c r="AS130" s="58">
        <f>IFERROR(VLOOKUP($AE130,'Kill 13'!$A$1:$E$161,5,0),0)</f>
        <v>0</v>
      </c>
    </row>
    <row r="131" ht="15.75" customHeight="1">
      <c r="A131" s="41">
        <f t="shared" si="1"/>
        <v>130</v>
      </c>
      <c r="B131" s="92" t="s">
        <v>195</v>
      </c>
      <c r="C131" s="51">
        <v>131.96078718913267</v>
      </c>
      <c r="D131" s="135"/>
      <c r="E131" s="136">
        <f>IFERROR(VLOOKUP($B131,'Kill 1'!$A$1:$E$161,4,0),0)</f>
        <v>0</v>
      </c>
      <c r="F131" s="137">
        <f>IFERROR(VLOOKUP(E131,'Kill 1'!$D$1:$E$161,2,0),0)</f>
        <v>0</v>
      </c>
      <c r="G131" s="136">
        <f>IFERROR(VLOOKUP($B131,'Kill 2'!$A$1:$E$161,4,0),0)</f>
        <v>0</v>
      </c>
      <c r="H131" s="137">
        <f>IFERROR(VLOOKUP(G131,'Kill 2'!$D$1:$E$161,2,0),0)</f>
        <v>0</v>
      </c>
      <c r="I131" s="136">
        <f>IFERROR(VLOOKUP($B131,'Kill 3'!$A$1:$E$161,4,0),0)</f>
        <v>0</v>
      </c>
      <c r="J131" s="137">
        <f>IFERROR(VLOOKUP(I131,'Kill 3'!$D$1:$E$161,2,0),0)</f>
        <v>0</v>
      </c>
      <c r="K131" s="136">
        <f>IFERROR(VLOOKUP($B131,'Kill 4'!$A$1:$E$161,4,0),0)</f>
        <v>0</v>
      </c>
      <c r="L131" s="137">
        <f>IFERROR(VLOOKUP(K131,'Kill 4'!$D$1:$E$161,2,0),0)</f>
        <v>0</v>
      </c>
      <c r="M131" s="136">
        <f>IFERROR(VLOOKUP($B131,'Kill 5'!$A$1:$E$161,4,0),0)</f>
        <v>0</v>
      </c>
      <c r="N131" s="137">
        <f>IFERROR(VLOOKUP(M131,'Kill 5'!$D$1:$E$161,2,0),0)</f>
        <v>0</v>
      </c>
      <c r="O131" s="136">
        <f>IFERROR(VLOOKUP($B131,'Kill 6'!$A$1:$E$161,4,0),0)</f>
        <v>0</v>
      </c>
      <c r="P131" s="137">
        <f>IFERROR(VLOOKUP(O131,'Kill 6'!$D$1:$E$161,2,0),0)</f>
        <v>0</v>
      </c>
      <c r="Q131" s="136">
        <f>IFERROR(VLOOKUP($B131,'Kill 7'!$A$1:$E$161,4,0),0)</f>
        <v>59</v>
      </c>
      <c r="R131" s="137">
        <f>IFERROR(VLOOKUP(Q131,'Kill 7'!$D$1:$E$161,2,0),0)</f>
        <v>20.72981226</v>
      </c>
      <c r="S131" s="136">
        <f>IFERROR(VLOOKUP($B131,'Kill 8'!$A$1:$E$161,4,0),0)</f>
        <v>0</v>
      </c>
      <c r="T131" s="137">
        <f>IFERROR(VLOOKUP(S131,'Kill 8'!$D$1:$E$161,2,0),0)</f>
        <v>0</v>
      </c>
      <c r="U131" s="136">
        <f>IFERROR(VLOOKUP($B131,'Kill 9'!$A$1:$E$161,4,0),0)</f>
        <v>0</v>
      </c>
      <c r="V131" s="137">
        <f>IFERROR(VLOOKUP(U131,'Kill 9'!$D$1:$E$161,2,0),0)</f>
        <v>0</v>
      </c>
      <c r="W131" s="136">
        <f>IFERROR(VLOOKUP($B131,'Kill 10'!$A$1:$E$161,4,0),0)</f>
        <v>47</v>
      </c>
      <c r="X131" s="137">
        <f>IFERROR(VLOOKUP(W131,'Kill 10'!$D$1:$E$161,2,0),0)</f>
        <v>81.47878285</v>
      </c>
      <c r="Y131" s="136">
        <f>IFERROR(VLOOKUP($B131,'Kill 11'!$A$1:$E$161,4,0),0)</f>
        <v>0</v>
      </c>
      <c r="Z131" s="137">
        <f>IFERROR(VLOOKUP(Y131,'Kill 11'!$D$1:$E$161,2,0),0)</f>
        <v>0</v>
      </c>
      <c r="AA131" s="136">
        <f>IFERROR(VLOOKUP($B131,'Kill 12'!$A$1:$E$161,4,0),0)</f>
        <v>48</v>
      </c>
      <c r="AB131" s="58">
        <f>IFERROR(VLOOKUP(AA131,'Kill 12'!$D$1:$E$161,2,0),0)</f>
        <v>29.75219208</v>
      </c>
      <c r="AC131" s="136">
        <f>IFERROR(VLOOKUP($B131,'Kill 13'!$A$1:$E$161,4,0),0)</f>
        <v>0</v>
      </c>
      <c r="AD131" s="58">
        <f>IFERROR(VLOOKUP(AC131,'Kill 13'!$D$1:$E$161,2,0),0)</f>
        <v>0</v>
      </c>
      <c r="AE131" s="139" t="str">
        <f>IFERROR(__xludf.DUMMYFUNCTION("""COMPUTED_VALUE"""),"bibi95")</f>
        <v>bibi95</v>
      </c>
      <c r="AF131" s="164">
        <f t="shared" ref="AF131:AF251" si="3">SUM(AG131:AS131)-small((AG131:AS131),1)-small((AG131:AS131),2)</f>
        <v>276.3643274</v>
      </c>
      <c r="AG131" s="137">
        <f>IFERROR(VLOOKUP($AE131,'Kill 1'!A$1:$E$161,5,0),0)</f>
        <v>0</v>
      </c>
      <c r="AH131" s="137">
        <f>IFERROR(VLOOKUP($AE131,'Kill 2'!$A$1:$E$161,5,0),0)</f>
        <v>0</v>
      </c>
      <c r="AI131" s="137">
        <f>IFERROR(VLOOKUP($AE131,'Kill 3'!$A$1:$E$161,5,0),0)</f>
        <v>0</v>
      </c>
      <c r="AJ131" s="137">
        <f>IFERROR(VLOOKUP($AE131,'Kill 4'!$A$1:$E$161,5,0),0)</f>
        <v>0</v>
      </c>
      <c r="AK131" s="137">
        <f>IFERROR(VLOOKUP($AE131,'Kill 5'!$A$1:$E$161,5,0),0)</f>
        <v>0</v>
      </c>
      <c r="AL131" s="137">
        <f>IFERROR(VLOOKUP($AE131,'Kill 6'!$A$1:$E$161,5,0),0)</f>
        <v>80.20471234</v>
      </c>
      <c r="AM131" s="137">
        <f>IFERROR(VLOOKUP($AE131,'Kill 7'!$A$1:$E$161,5,0),0)</f>
        <v>0</v>
      </c>
      <c r="AN131" s="137">
        <f>IFERROR(VLOOKUP($AE131,'Kill 8'!$A$1:$E$161,5,0),0)</f>
        <v>196.159615</v>
      </c>
      <c r="AO131" s="137">
        <f>IFERROR(VLOOKUP($AE131,'Kill 9'!$A$1:$E$161,5,0),0)</f>
        <v>0</v>
      </c>
      <c r="AP131" s="137">
        <f>IFERROR(VLOOKUP($AE131,'Kill 10'!$A$1:$E$161,5,0),0)</f>
        <v>0</v>
      </c>
      <c r="AQ131" s="137">
        <f>IFERROR(VLOOKUP($AE131,'Kill 11'!$A$1:$E$161,5,0),0)</f>
        <v>0</v>
      </c>
      <c r="AR131" s="58">
        <f>IFERROR(VLOOKUP($AE131,'Kill 12'!$A$1:$E$161,5,0),0)</f>
        <v>0</v>
      </c>
      <c r="AS131" s="58">
        <f>IFERROR(VLOOKUP($AE131,'Kill 13'!$A$1:$E$161,5,0),0)</f>
        <v>0</v>
      </c>
    </row>
    <row r="132" ht="15.75" customHeight="1">
      <c r="A132" s="41">
        <f t="shared" si="1"/>
        <v>131</v>
      </c>
      <c r="B132" s="92" t="s">
        <v>109</v>
      </c>
      <c r="C132" s="51">
        <v>130.71600191870903</v>
      </c>
      <c r="D132" s="110"/>
      <c r="E132" s="136">
        <f>IFERROR(VLOOKUP($B132,'Kill 1'!$A$1:$E$161,4,0),0)</f>
        <v>53</v>
      </c>
      <c r="F132" s="137">
        <f>IFERROR(VLOOKUP(E132,'Kill 1'!$D$1:$E$161,2,0),0)</f>
        <v>67.6908195</v>
      </c>
      <c r="G132" s="136">
        <f>IFERROR(VLOOKUP($B132,'Kill 2'!$A$1:$E$161,4,0),0)</f>
        <v>0</v>
      </c>
      <c r="H132" s="137">
        <f>IFERROR(VLOOKUP(G132,'Kill 2'!$D$1:$E$161,2,0),0)</f>
        <v>0</v>
      </c>
      <c r="I132" s="136">
        <f>IFERROR(VLOOKUP($B132,'Kill 3'!$A$1:$E$161,4,0),0)</f>
        <v>0</v>
      </c>
      <c r="J132" s="137">
        <f>IFERROR(VLOOKUP(I132,'Kill 3'!$D$1:$E$161,2,0),0)</f>
        <v>0</v>
      </c>
      <c r="K132" s="136">
        <f>IFERROR(VLOOKUP($B132,'Kill 4'!$A$1:$E$161,4,0),0)</f>
        <v>0</v>
      </c>
      <c r="L132" s="137">
        <f>IFERROR(VLOOKUP(K132,'Kill 4'!$D$1:$E$161,2,0),0)</f>
        <v>0</v>
      </c>
      <c r="M132" s="136">
        <f>IFERROR(VLOOKUP($B132,'Kill 5'!$A$1:$E$161,4,0),0)</f>
        <v>68</v>
      </c>
      <c r="N132" s="137">
        <f>IFERROR(VLOOKUP(M132,'Kill 5'!$D$1:$E$161,2,0),0)</f>
        <v>63.02518242</v>
      </c>
      <c r="O132" s="136">
        <f>IFERROR(VLOOKUP($B132,'Kill 6'!$A$1:$E$161,4,0),0)</f>
        <v>0</v>
      </c>
      <c r="P132" s="137">
        <f>IFERROR(VLOOKUP(O132,'Kill 6'!$D$1:$E$161,2,0),0)</f>
        <v>0</v>
      </c>
      <c r="Q132" s="136">
        <f>IFERROR(VLOOKUP($B132,'Kill 7'!$A$1:$E$161,4,0),0)</f>
        <v>0</v>
      </c>
      <c r="R132" s="137">
        <f>IFERROR(VLOOKUP(Q132,'Kill 7'!$D$1:$E$161,2,0),0)</f>
        <v>0</v>
      </c>
      <c r="S132" s="136">
        <f>IFERROR(VLOOKUP($B132,'Kill 8'!$A$1:$E$161,4,0),0)</f>
        <v>0</v>
      </c>
      <c r="T132" s="137">
        <f>IFERROR(VLOOKUP(S132,'Kill 8'!$D$1:$E$161,2,0),0)</f>
        <v>0</v>
      </c>
      <c r="U132" s="136">
        <f>IFERROR(VLOOKUP($B132,'Kill 9'!$A$1:$E$161,4,0),0)</f>
        <v>0</v>
      </c>
      <c r="V132" s="137">
        <f>IFERROR(VLOOKUP(U132,'Kill 9'!$D$1:$E$161,2,0),0)</f>
        <v>0</v>
      </c>
      <c r="W132" s="136">
        <f>IFERROR(VLOOKUP($B132,'Kill 10'!$A$1:$E$161,4,0),0)</f>
        <v>0</v>
      </c>
      <c r="X132" s="137">
        <f>IFERROR(VLOOKUP(W132,'Kill 10'!$D$1:$E$161,2,0),0)</f>
        <v>0</v>
      </c>
      <c r="Y132" s="136">
        <f>IFERROR(VLOOKUP($B132,'Kill 11'!$A$1:$E$161,4,0),0)</f>
        <v>0</v>
      </c>
      <c r="Z132" s="137">
        <f>IFERROR(VLOOKUP(Y132,'Kill 11'!$D$1:$E$161,2,0),0)</f>
        <v>0</v>
      </c>
      <c r="AA132" s="136">
        <f>IFERROR(VLOOKUP($B132,'Kill 12'!$A$1:$E$161,4,0),0)</f>
        <v>0</v>
      </c>
      <c r="AB132" s="58">
        <f>IFERROR(VLOOKUP(AA132,'Kill 12'!$D$1:$E$161,2,0),0)</f>
        <v>0</v>
      </c>
      <c r="AC132" s="136">
        <f>IFERROR(VLOOKUP($B132,'Kill 13'!$A$1:$E$161,4,0),0)</f>
        <v>0</v>
      </c>
      <c r="AD132" s="58">
        <f>IFERROR(VLOOKUP(AC132,'Kill 13'!$D$1:$E$161,2,0),0)</f>
        <v>0</v>
      </c>
      <c r="AE132" s="138" t="str">
        <f>IFERROR(__xludf.DUMMYFUNCTION("""COMPUTED_VALUE"""),"pablo")</f>
        <v>pablo</v>
      </c>
      <c r="AF132" s="164">
        <f t="shared" si="3"/>
        <v>287.5261188</v>
      </c>
      <c r="AG132" s="137">
        <f>IFERROR(VLOOKUP($AE132,'Kill 1'!A$1:$E$161,5,0),0)</f>
        <v>0</v>
      </c>
      <c r="AH132" s="137">
        <f>IFERROR(VLOOKUP($AE132,'Kill 2'!$A$1:$E$161,5,0),0)</f>
        <v>0</v>
      </c>
      <c r="AI132" s="137">
        <f>IFERROR(VLOOKUP($AE132,'Kill 3'!$A$1:$E$161,5,0),0)</f>
        <v>0</v>
      </c>
      <c r="AJ132" s="137">
        <f>IFERROR(VLOOKUP($AE132,'Kill 4'!$A$1:$E$161,5,0),0)</f>
        <v>0</v>
      </c>
      <c r="AK132" s="137">
        <f>IFERROR(VLOOKUP($AE132,'Kill 5'!$A$1:$E$161,5,0),0)</f>
        <v>0</v>
      </c>
      <c r="AL132" s="137">
        <f>IFERROR(VLOOKUP($AE132,'Kill 6'!$A$1:$E$161,5,0),0)</f>
        <v>47.9358521</v>
      </c>
      <c r="AM132" s="137">
        <f>IFERROR(VLOOKUP($AE132,'Kill 7'!$A$1:$E$161,5,0),0)</f>
        <v>166.9309907</v>
      </c>
      <c r="AN132" s="137">
        <f>IFERROR(VLOOKUP($AE132,'Kill 8'!$A$1:$E$161,5,0),0)</f>
        <v>0</v>
      </c>
      <c r="AO132" s="137">
        <f>IFERROR(VLOOKUP($AE132,'Kill 9'!$A$1:$E$161,5,0),0)</f>
        <v>0</v>
      </c>
      <c r="AP132" s="137">
        <f>IFERROR(VLOOKUP($AE132,'Kill 10'!$A$1:$E$161,5,0),0)</f>
        <v>0</v>
      </c>
      <c r="AQ132" s="137">
        <f>IFERROR(VLOOKUP($AE132,'Kill 11'!$A$1:$E$161,5,0),0)</f>
        <v>0</v>
      </c>
      <c r="AR132" s="58">
        <f>IFERROR(VLOOKUP($AE132,'Kill 12'!$A$1:$E$161,5,0),0)</f>
        <v>72.65927597</v>
      </c>
      <c r="AS132" s="58">
        <f>IFERROR(VLOOKUP($AE132,'Kill 13'!$A$1:$E$161,5,0),0)</f>
        <v>0</v>
      </c>
    </row>
    <row r="133" ht="15.75" customHeight="1">
      <c r="A133" s="41">
        <f t="shared" si="1"/>
        <v>132</v>
      </c>
      <c r="B133" s="92" t="s">
        <v>196</v>
      </c>
      <c r="C133" s="51">
        <v>115.38369104534047</v>
      </c>
      <c r="D133" s="51"/>
      <c r="E133" s="136">
        <f>IFERROR(VLOOKUP($B133,'Kill 1'!$A$1:$E$161,4,0),0)</f>
        <v>0</v>
      </c>
      <c r="F133" s="137">
        <f>IFERROR(VLOOKUP(E133,'Kill 1'!$D$1:$E$161,2,0),0)</f>
        <v>0</v>
      </c>
      <c r="G133" s="136">
        <f>IFERROR(VLOOKUP($B133,'Kill 2'!$A$1:$E$161,4,0),0)</f>
        <v>0</v>
      </c>
      <c r="H133" s="137">
        <f>IFERROR(VLOOKUP(G133,'Kill 2'!$D$1:$E$161,2,0),0)</f>
        <v>0</v>
      </c>
      <c r="I133" s="136">
        <f>IFERROR(VLOOKUP($B133,'Kill 3'!$A$1:$E$161,4,0),0)</f>
        <v>0</v>
      </c>
      <c r="J133" s="137">
        <f>IFERROR(VLOOKUP(I133,'Kill 3'!$D$1:$E$161,2,0),0)</f>
        <v>0</v>
      </c>
      <c r="K133" s="136">
        <f>IFERROR(VLOOKUP($B133,'Kill 4'!$A$1:$E$161,4,0),0)</f>
        <v>0</v>
      </c>
      <c r="L133" s="137">
        <f>IFERROR(VLOOKUP(K133,'Kill 4'!$D$1:$E$161,2,0),0)</f>
        <v>0</v>
      </c>
      <c r="M133" s="136">
        <f>IFERROR(VLOOKUP($B133,'Kill 5'!$A$1:$E$161,4,0),0)</f>
        <v>0</v>
      </c>
      <c r="N133" s="137">
        <f>IFERROR(VLOOKUP(M133,'Kill 5'!$D$1:$E$161,2,0),0)</f>
        <v>0</v>
      </c>
      <c r="O133" s="136">
        <f>IFERROR(VLOOKUP($B133,'Kill 6'!$A$1:$E$161,4,0),0)</f>
        <v>45</v>
      </c>
      <c r="P133" s="137">
        <f>IFERROR(VLOOKUP(O133,'Kill 6'!$D$1:$E$161,2,0),0)</f>
        <v>115.383691</v>
      </c>
      <c r="Q133" s="136">
        <f>IFERROR(VLOOKUP($B133,'Kill 7'!$A$1:$E$161,4,0),0)</f>
        <v>0</v>
      </c>
      <c r="R133" s="137">
        <f>IFERROR(VLOOKUP(Q133,'Kill 7'!$D$1:$E$161,2,0),0)</f>
        <v>0</v>
      </c>
      <c r="S133" s="136">
        <f>IFERROR(VLOOKUP($B133,'Kill 8'!$A$1:$E$161,4,0),0)</f>
        <v>0</v>
      </c>
      <c r="T133" s="137">
        <f>IFERROR(VLOOKUP(S133,'Kill 8'!$D$1:$E$161,2,0),0)</f>
        <v>0</v>
      </c>
      <c r="U133" s="136">
        <f>IFERROR(VLOOKUP($B133,'Kill 9'!$A$1:$E$161,4,0),0)</f>
        <v>0</v>
      </c>
      <c r="V133" s="137">
        <f>IFERROR(VLOOKUP(U133,'Kill 9'!$D$1:$E$161,2,0),0)</f>
        <v>0</v>
      </c>
      <c r="W133" s="136">
        <f>IFERROR(VLOOKUP($B133,'Kill 10'!$A$1:$E$161,4,0),0)</f>
        <v>0</v>
      </c>
      <c r="X133" s="137">
        <f>IFERROR(VLOOKUP(W133,'Kill 10'!$D$1:$E$161,2,0),0)</f>
        <v>0</v>
      </c>
      <c r="Y133" s="136">
        <f>IFERROR(VLOOKUP($B133,'Kill 11'!$A$1:$E$161,4,0),0)</f>
        <v>0</v>
      </c>
      <c r="Z133" s="137">
        <f>IFERROR(VLOOKUP(Y133,'Kill 11'!$D$1:$E$161,2,0),0)</f>
        <v>0</v>
      </c>
      <c r="AA133" s="136">
        <f>IFERROR(VLOOKUP($B133,'Kill 12'!$A$1:$E$161,4,0),0)</f>
        <v>0</v>
      </c>
      <c r="AB133" s="58">
        <f>IFERROR(VLOOKUP(AA133,'Kill 12'!$D$1:$E$161,2,0),0)</f>
        <v>0</v>
      </c>
      <c r="AC133" s="136">
        <f>IFERROR(VLOOKUP($B133,'Kill 13'!$A$1:$E$161,4,0),0)</f>
        <v>0</v>
      </c>
      <c r="AD133" s="58">
        <f>IFERROR(VLOOKUP(AC133,'Kill 13'!$D$1:$E$161,2,0),0)</f>
        <v>0</v>
      </c>
      <c r="AE133" s="139" t="str">
        <f>IFERROR(__xludf.DUMMYFUNCTION("""COMPUTED_VALUE"""),"Adrinhooo")</f>
        <v>Adrinhooo</v>
      </c>
      <c r="AF133" s="164">
        <f t="shared" si="3"/>
        <v>28.92368088</v>
      </c>
      <c r="AG133" s="137">
        <f>IFERROR(VLOOKUP($AE133,'Kill 1'!A$1:$E$161,5,0),0)</f>
        <v>0</v>
      </c>
      <c r="AH133" s="137">
        <f>IFERROR(VLOOKUP($AE133,'Kill 2'!$A$1:$E$161,5,0),0)</f>
        <v>0</v>
      </c>
      <c r="AI133" s="137">
        <f>IFERROR(VLOOKUP($AE133,'Kill 3'!$A$1:$E$161,5,0),0)</f>
        <v>0</v>
      </c>
      <c r="AJ133" s="137">
        <f>IFERROR(VLOOKUP($AE133,'Kill 4'!$A$1:$E$161,5,0),0)</f>
        <v>0</v>
      </c>
      <c r="AK133" s="137">
        <f>IFERROR(VLOOKUP($AE133,'Kill 5'!$A$1:$E$161,5,0),0)</f>
        <v>0</v>
      </c>
      <c r="AL133" s="137">
        <f>IFERROR(VLOOKUP($AE133,'Kill 6'!$A$1:$E$161,5,0),0)</f>
        <v>28.92368088</v>
      </c>
      <c r="AM133" s="137">
        <f>IFERROR(VLOOKUP($AE133,'Kill 7'!$A$1:$E$161,5,0),0)</f>
        <v>0</v>
      </c>
      <c r="AN133" s="137">
        <f>IFERROR(VLOOKUP($AE133,'Kill 8'!$A$1:$E$161,5,0),0)</f>
        <v>0</v>
      </c>
      <c r="AO133" s="137">
        <f>IFERROR(VLOOKUP($AE133,'Kill 9'!$A$1:$E$161,5,0),0)</f>
        <v>0</v>
      </c>
      <c r="AP133" s="137">
        <f>IFERROR(VLOOKUP($AE133,'Kill 10'!$A$1:$E$161,5,0),0)</f>
        <v>0</v>
      </c>
      <c r="AQ133" s="137">
        <f>IFERROR(VLOOKUP($AE133,'Kill 11'!$A$1:$E$161,5,0),0)</f>
        <v>0</v>
      </c>
      <c r="AR133" s="58">
        <f>IFERROR(VLOOKUP($AE133,'Kill 12'!$A$1:$E$161,5,0),0)</f>
        <v>0</v>
      </c>
      <c r="AS133" s="58">
        <f>IFERROR(VLOOKUP($AE133,'Kill 13'!$A$1:$E$161,5,0),0)</f>
        <v>0</v>
      </c>
    </row>
    <row r="134" ht="15.75" customHeight="1">
      <c r="A134" s="41">
        <f t="shared" si="1"/>
        <v>133</v>
      </c>
      <c r="B134" s="92" t="s">
        <v>197</v>
      </c>
      <c r="C134" s="51">
        <v>114.35860207133393</v>
      </c>
      <c r="D134" s="51"/>
      <c r="E134" s="136">
        <f>IFERROR(VLOOKUP($B134,'Kill 1'!$A$1:$E$161,4,0),0)</f>
        <v>0</v>
      </c>
      <c r="F134" s="137">
        <f>IFERROR(VLOOKUP(E134,'Kill 1'!$D$1:$E$161,2,0),0)</f>
        <v>0</v>
      </c>
      <c r="G134" s="136">
        <f>IFERROR(VLOOKUP($B134,'Kill 2'!$A$1:$E$161,4,0),0)</f>
        <v>0</v>
      </c>
      <c r="H134" s="137">
        <f>IFERROR(VLOOKUP(G134,'Kill 2'!$D$1:$E$161,2,0),0)</f>
        <v>0</v>
      </c>
      <c r="I134" s="136">
        <f>IFERROR(VLOOKUP($B134,'Kill 3'!$A$1:$E$161,4,0),0)</f>
        <v>0</v>
      </c>
      <c r="J134" s="137">
        <f>IFERROR(VLOOKUP(I134,'Kill 3'!$D$1:$E$161,2,0),0)</f>
        <v>0</v>
      </c>
      <c r="K134" s="136">
        <f>IFERROR(VLOOKUP($B134,'Kill 4'!$A$1:$E$161,4,0),0)</f>
        <v>0</v>
      </c>
      <c r="L134" s="137">
        <f>IFERROR(VLOOKUP(K134,'Kill 4'!$D$1:$E$161,2,0),0)</f>
        <v>0</v>
      </c>
      <c r="M134" s="136">
        <f>IFERROR(VLOOKUP($B134,'Kill 5'!$A$1:$E$161,4,0),0)</f>
        <v>0</v>
      </c>
      <c r="N134" s="137">
        <f>IFERROR(VLOOKUP(M134,'Kill 5'!$D$1:$E$161,2,0),0)</f>
        <v>0</v>
      </c>
      <c r="O134" s="136">
        <f>IFERROR(VLOOKUP($B134,'Kill 6'!$A$1:$E$161,4,0),0)</f>
        <v>0</v>
      </c>
      <c r="P134" s="137">
        <f>IFERROR(VLOOKUP(O134,'Kill 6'!$D$1:$E$161,2,0),0)</f>
        <v>0</v>
      </c>
      <c r="Q134" s="136">
        <f>IFERROR(VLOOKUP($B134,'Kill 7'!$A$1:$E$161,4,0),0)</f>
        <v>0</v>
      </c>
      <c r="R134" s="137">
        <f>IFERROR(VLOOKUP(Q134,'Kill 7'!$D$1:$E$161,2,0),0)</f>
        <v>0</v>
      </c>
      <c r="S134" s="136">
        <f>IFERROR(VLOOKUP($B134,'Kill 8'!$A$1:$E$161,4,0),0)</f>
        <v>0</v>
      </c>
      <c r="T134" s="137">
        <f>IFERROR(VLOOKUP(S134,'Kill 8'!$D$1:$E$161,2,0),0)</f>
        <v>0</v>
      </c>
      <c r="U134" s="136">
        <f>IFERROR(VLOOKUP($B134,'Kill 9'!$A$1:$E$161,4,0),0)</f>
        <v>0</v>
      </c>
      <c r="V134" s="137">
        <f>IFERROR(VLOOKUP(U134,'Kill 9'!$D$1:$E$161,2,0),0)</f>
        <v>0</v>
      </c>
      <c r="W134" s="136">
        <f>IFERROR(VLOOKUP($B134,'Kill 10'!$A$1:$E$161,4,0),0)</f>
        <v>0</v>
      </c>
      <c r="X134" s="137">
        <f>IFERROR(VLOOKUP(W134,'Kill 10'!$D$1:$E$161,2,0),0)</f>
        <v>0</v>
      </c>
      <c r="Y134" s="136">
        <f>IFERROR(VLOOKUP($B134,'Kill 11'!$A$1:$E$161,4,0),0)</f>
        <v>0</v>
      </c>
      <c r="Z134" s="137">
        <f>IFERROR(VLOOKUP(Y134,'Kill 11'!$D$1:$E$161,2,0),0)</f>
        <v>0</v>
      </c>
      <c r="AA134" s="136">
        <f>IFERROR(VLOOKUP($B134,'Kill 12'!$A$1:$E$161,4,0),0)</f>
        <v>33</v>
      </c>
      <c r="AB134" s="58">
        <f>IFERROR(VLOOKUP(AA134,'Kill 12'!$D$1:$E$161,2,0),0)</f>
        <v>114.3586021</v>
      </c>
      <c r="AC134" s="136">
        <f>IFERROR(VLOOKUP($B134,'Kill 13'!$A$1:$E$161,4,0),0)</f>
        <v>0</v>
      </c>
      <c r="AD134" s="58">
        <f>IFERROR(VLOOKUP(AC134,'Kill 13'!$D$1:$E$161,2,0),0)</f>
        <v>0</v>
      </c>
      <c r="AE134" s="138" t="str">
        <f>IFERROR(__xludf.DUMMYFUNCTION("""COMPUTED_VALUE"""),"pinobis")</f>
        <v>pinobis</v>
      </c>
      <c r="AF134" s="164">
        <f t="shared" si="3"/>
        <v>43.00465084</v>
      </c>
      <c r="AG134" s="137">
        <f>IFERROR(VLOOKUP($AE134,'Kill 1'!A$1:$E$161,5,0),0)</f>
        <v>0</v>
      </c>
      <c r="AH134" s="137">
        <f>IFERROR(VLOOKUP($AE134,'Kill 2'!$A$1:$E$161,5,0),0)</f>
        <v>0</v>
      </c>
      <c r="AI134" s="137">
        <f>IFERROR(VLOOKUP($AE134,'Kill 3'!$A$1:$E$161,5,0),0)</f>
        <v>0</v>
      </c>
      <c r="AJ134" s="137">
        <f>IFERROR(VLOOKUP($AE134,'Kill 4'!$A$1:$E$161,5,0),0)</f>
        <v>0</v>
      </c>
      <c r="AK134" s="137">
        <f>IFERROR(VLOOKUP($AE134,'Kill 5'!$A$1:$E$161,5,0),0)</f>
        <v>0</v>
      </c>
      <c r="AL134" s="137">
        <f>IFERROR(VLOOKUP($AE134,'Kill 6'!$A$1:$E$161,5,0),0)</f>
        <v>7.075325588</v>
      </c>
      <c r="AM134" s="137">
        <f>IFERROR(VLOOKUP($AE134,'Kill 7'!$A$1:$E$161,5,0),0)</f>
        <v>0</v>
      </c>
      <c r="AN134" s="137">
        <f>IFERROR(VLOOKUP($AE134,'Kill 8'!$A$1:$E$161,5,0),0)</f>
        <v>35.92932525</v>
      </c>
      <c r="AO134" s="137">
        <f>IFERROR(VLOOKUP($AE134,'Kill 9'!$A$1:$E$161,5,0),0)</f>
        <v>0</v>
      </c>
      <c r="AP134" s="137">
        <f>IFERROR(VLOOKUP($AE134,'Kill 10'!$A$1:$E$161,5,0),0)</f>
        <v>0</v>
      </c>
      <c r="AQ134" s="137">
        <f>IFERROR(VLOOKUP($AE134,'Kill 11'!$A$1:$E$161,5,0),0)</f>
        <v>0</v>
      </c>
      <c r="AR134" s="58">
        <f>IFERROR(VLOOKUP($AE134,'Kill 12'!$A$1:$E$161,5,0),0)</f>
        <v>0</v>
      </c>
      <c r="AS134" s="58">
        <f>IFERROR(VLOOKUP($AE134,'Kill 13'!$A$1:$E$161,5,0),0)</f>
        <v>0</v>
      </c>
    </row>
    <row r="135" ht="15.75" customHeight="1">
      <c r="A135" s="41">
        <f t="shared" si="1"/>
        <v>134</v>
      </c>
      <c r="B135" s="96" t="s">
        <v>198</v>
      </c>
      <c r="C135" s="51">
        <v>113.27823359501029</v>
      </c>
      <c r="D135" s="110"/>
      <c r="E135" s="136">
        <f>IFERROR(VLOOKUP($B135,'Kill 1'!$A$1:$E$161,4,0),0)</f>
        <v>43</v>
      </c>
      <c r="F135" s="137">
        <f>IFERROR(VLOOKUP(E135,'Kill 1'!$D$1:$E$161,2,0),0)</f>
        <v>113.2782336</v>
      </c>
      <c r="G135" s="136">
        <f>IFERROR(VLOOKUP($B135,'Kill 2'!$A$1:$E$161,4,0),0)</f>
        <v>0</v>
      </c>
      <c r="H135" s="137">
        <f>IFERROR(VLOOKUP(G135,'Kill 2'!$D$1:$E$161,2,0),0)</f>
        <v>0</v>
      </c>
      <c r="I135" s="136">
        <f>IFERROR(VLOOKUP($B135,'Kill 3'!$A$1:$E$161,4,0),0)</f>
        <v>0</v>
      </c>
      <c r="J135" s="137">
        <f>IFERROR(VLOOKUP(I135,'Kill 3'!$D$1:$E$161,2,0),0)</f>
        <v>0</v>
      </c>
      <c r="K135" s="136">
        <f>IFERROR(VLOOKUP($B135,'Kill 4'!$A$1:$E$161,4,0),0)</f>
        <v>0</v>
      </c>
      <c r="L135" s="137">
        <f>IFERROR(VLOOKUP(K135,'Kill 4'!$D$1:$E$161,2,0),0)</f>
        <v>0</v>
      </c>
      <c r="M135" s="136">
        <f>IFERROR(VLOOKUP($B135,'Kill 5'!$A$1:$E$161,4,0),0)</f>
        <v>0</v>
      </c>
      <c r="N135" s="137">
        <f>IFERROR(VLOOKUP(M135,'Kill 5'!$D$1:$E$161,2,0),0)</f>
        <v>0</v>
      </c>
      <c r="O135" s="136">
        <f>IFERROR(VLOOKUP($B135,'Kill 6'!$A$1:$E$161,4,0),0)</f>
        <v>0</v>
      </c>
      <c r="P135" s="137">
        <f>IFERROR(VLOOKUP(O135,'Kill 6'!$D$1:$E$161,2,0),0)</f>
        <v>0</v>
      </c>
      <c r="Q135" s="136">
        <f>IFERROR(VLOOKUP($B135,'Kill 7'!$A$1:$E$161,4,0),0)</f>
        <v>0</v>
      </c>
      <c r="R135" s="137">
        <f>IFERROR(VLOOKUP(Q135,'Kill 7'!$D$1:$E$161,2,0),0)</f>
        <v>0</v>
      </c>
      <c r="S135" s="136">
        <f>IFERROR(VLOOKUP($B135,'Kill 8'!$A$1:$E$161,4,0),0)</f>
        <v>0</v>
      </c>
      <c r="T135" s="137">
        <f>IFERROR(VLOOKUP(S135,'Kill 8'!$D$1:$E$161,2,0),0)</f>
        <v>0</v>
      </c>
      <c r="U135" s="136">
        <f>IFERROR(VLOOKUP($B135,'Kill 9'!$A$1:$E$161,4,0),0)</f>
        <v>0</v>
      </c>
      <c r="V135" s="137">
        <f>IFERROR(VLOOKUP(U135,'Kill 9'!$D$1:$E$161,2,0),0)</f>
        <v>0</v>
      </c>
      <c r="W135" s="136">
        <f>IFERROR(VLOOKUP($B135,'Kill 10'!$A$1:$E$161,4,0),0)</f>
        <v>0</v>
      </c>
      <c r="X135" s="137">
        <f>IFERROR(VLOOKUP(W135,'Kill 10'!$D$1:$E$161,2,0),0)</f>
        <v>0</v>
      </c>
      <c r="Y135" s="136">
        <f>IFERROR(VLOOKUP($B135,'Kill 11'!$A$1:$E$161,4,0),0)</f>
        <v>0</v>
      </c>
      <c r="Z135" s="137">
        <f>IFERROR(VLOOKUP(Y135,'Kill 11'!$D$1:$E$161,2,0),0)</f>
        <v>0</v>
      </c>
      <c r="AA135" s="136">
        <f>IFERROR(VLOOKUP($B135,'Kill 12'!$A$1:$E$161,4,0),0)</f>
        <v>0</v>
      </c>
      <c r="AB135" s="58">
        <f>IFERROR(VLOOKUP(AA135,'Kill 12'!$D$1:$E$161,2,0),0)</f>
        <v>0</v>
      </c>
      <c r="AC135" s="136">
        <f>IFERROR(VLOOKUP($B135,'Kill 13'!$A$1:$E$161,4,0),0)</f>
        <v>0</v>
      </c>
      <c r="AD135" s="58">
        <f>IFERROR(VLOOKUP(AC135,'Kill 13'!$D$1:$E$161,2,0),0)</f>
        <v>0</v>
      </c>
      <c r="AE135" s="146" t="str">
        <f>IFERROR(__xludf.DUMMYFUNCTION("""COMPUTED_VALUE"""),"Tran")</f>
        <v>Tran</v>
      </c>
      <c r="AF135" s="164">
        <f t="shared" si="3"/>
        <v>1393.550658</v>
      </c>
      <c r="AG135" s="137">
        <f>IFERROR(VLOOKUP($AE135,'Kill 1'!A$1:$E$161,5,0),0)</f>
        <v>0</v>
      </c>
      <c r="AH135" s="137">
        <f>IFERROR(VLOOKUP($AE135,'Kill 2'!$A$1:$E$161,5,0),0)</f>
        <v>0</v>
      </c>
      <c r="AI135" s="137">
        <f>IFERROR(VLOOKUP($AE135,'Kill 3'!$A$1:$E$161,5,0),0)</f>
        <v>0</v>
      </c>
      <c r="AJ135" s="137">
        <f>IFERROR(VLOOKUP($AE135,'Kill 4'!$A$1:$E$161,5,0),0)</f>
        <v>0</v>
      </c>
      <c r="AK135" s="137">
        <f>IFERROR(VLOOKUP($AE135,'Kill 5'!$A$1:$E$161,5,0),0)</f>
        <v>0</v>
      </c>
      <c r="AL135" s="137">
        <f>IFERROR(VLOOKUP($AE135,'Kill 6'!$A$1:$E$161,5,0),0)</f>
        <v>0</v>
      </c>
      <c r="AM135" s="137">
        <f>IFERROR(VLOOKUP($AE135,'Kill 7'!$A$1:$E$161,5,0),0)</f>
        <v>723.9005672</v>
      </c>
      <c r="AN135" s="137">
        <f>IFERROR(VLOOKUP($AE135,'Kill 8'!$A$1:$E$161,5,0),0)</f>
        <v>211.6108037</v>
      </c>
      <c r="AO135" s="137">
        <f>IFERROR(VLOOKUP($AE135,'Kill 9'!$A$1:$E$161,5,0),0)</f>
        <v>0</v>
      </c>
      <c r="AP135" s="137">
        <f>IFERROR(VLOOKUP($AE135,'Kill 10'!$A$1:$E$161,5,0),0)</f>
        <v>458.0392873</v>
      </c>
      <c r="AQ135" s="137">
        <f>IFERROR(VLOOKUP($AE135,'Kill 11'!$A$1:$E$161,5,0),0)</f>
        <v>0</v>
      </c>
      <c r="AR135" s="58">
        <f>IFERROR(VLOOKUP($AE135,'Kill 12'!$A$1:$E$161,5,0),0)</f>
        <v>0</v>
      </c>
      <c r="AS135" s="58">
        <f>IFERROR(VLOOKUP($AE135,'Kill 13'!$A$1:$E$161,5,0),0)</f>
        <v>0</v>
      </c>
    </row>
    <row r="136" ht="15.75" customHeight="1">
      <c r="A136" s="41">
        <f t="shared" si="1"/>
        <v>135</v>
      </c>
      <c r="B136" s="92" t="s">
        <v>199</v>
      </c>
      <c r="C136" s="51">
        <v>108.10313644237249</v>
      </c>
      <c r="D136" s="110"/>
      <c r="E136" s="136">
        <f>IFERROR(VLOOKUP($B136,'Kill 1'!$A$1:$E$161,4,0),0)</f>
        <v>0</v>
      </c>
      <c r="F136" s="137">
        <f>IFERROR(VLOOKUP(E136,'Kill 1'!$D$1:$E$161,2,0),0)</f>
        <v>0</v>
      </c>
      <c r="G136" s="136">
        <f>IFERROR(VLOOKUP($B136,'Kill 2'!$A$1:$E$161,4,0),0)</f>
        <v>0</v>
      </c>
      <c r="H136" s="137">
        <f>IFERROR(VLOOKUP(G136,'Kill 2'!$D$1:$E$161,2,0),0)</f>
        <v>0</v>
      </c>
      <c r="I136" s="136">
        <f>IFERROR(VLOOKUP($B136,'Kill 3'!$A$1:$E$161,4,0),0)</f>
        <v>0</v>
      </c>
      <c r="J136" s="137">
        <f>IFERROR(VLOOKUP(I136,'Kill 3'!$D$1:$E$161,2,0),0)</f>
        <v>0</v>
      </c>
      <c r="K136" s="136">
        <f>IFERROR(VLOOKUP($B136,'Kill 4'!$A$1:$E$161,4,0),0)</f>
        <v>0</v>
      </c>
      <c r="L136" s="137">
        <f>IFERROR(VLOOKUP(K136,'Kill 4'!$D$1:$E$161,2,0),0)</f>
        <v>0</v>
      </c>
      <c r="M136" s="136">
        <f>IFERROR(VLOOKUP($B136,'Kill 5'!$A$1:$E$161,4,0),0)</f>
        <v>0</v>
      </c>
      <c r="N136" s="137">
        <f>IFERROR(VLOOKUP(M136,'Kill 5'!$D$1:$E$161,2,0),0)</f>
        <v>0</v>
      </c>
      <c r="O136" s="136">
        <f>IFERROR(VLOOKUP($B136,'Kill 6'!$A$1:$E$161,4,0),0)</f>
        <v>0</v>
      </c>
      <c r="P136" s="137">
        <f>IFERROR(VLOOKUP(O136,'Kill 6'!$D$1:$E$161,2,0),0)</f>
        <v>0</v>
      </c>
      <c r="Q136" s="136">
        <f>IFERROR(VLOOKUP($B136,'Kill 7'!$A$1:$E$161,4,0),0)</f>
        <v>0</v>
      </c>
      <c r="R136" s="137">
        <f>IFERROR(VLOOKUP(Q136,'Kill 7'!$D$1:$E$161,2,0),0)</f>
        <v>0</v>
      </c>
      <c r="S136" s="136">
        <f>IFERROR(VLOOKUP($B136,'Kill 8'!$A$1:$E$161,4,0),0)</f>
        <v>0</v>
      </c>
      <c r="T136" s="137">
        <f>IFERROR(VLOOKUP(S136,'Kill 8'!$D$1:$E$161,2,0),0)</f>
        <v>0</v>
      </c>
      <c r="U136" s="136">
        <f>IFERROR(VLOOKUP($B136,'Kill 9'!$A$1:$E$161,4,0),0)</f>
        <v>0</v>
      </c>
      <c r="V136" s="137">
        <f>IFERROR(VLOOKUP(U136,'Kill 9'!$D$1:$E$161,2,0),0)</f>
        <v>0</v>
      </c>
      <c r="W136" s="136">
        <f>IFERROR(VLOOKUP($B136,'Kill 10'!$A$1:$E$161,4,0),0)</f>
        <v>0</v>
      </c>
      <c r="X136" s="137">
        <f>IFERROR(VLOOKUP(W136,'Kill 10'!$D$1:$E$161,2,0),0)</f>
        <v>0</v>
      </c>
      <c r="Y136" s="136">
        <f>IFERROR(VLOOKUP($B136,'Kill 11'!$A$1:$E$161,4,0),0)</f>
        <v>0</v>
      </c>
      <c r="Z136" s="137">
        <f>IFERROR(VLOOKUP(Y136,'Kill 11'!$D$1:$E$161,2,0),0)</f>
        <v>0</v>
      </c>
      <c r="AA136" s="136">
        <f>IFERROR(VLOOKUP($B136,'Kill 12'!$A$1:$E$161,4,0),0)</f>
        <v>34</v>
      </c>
      <c r="AB136" s="58">
        <f>IFERROR(VLOOKUP(AA136,'Kill 12'!$D$1:$E$161,2,0),0)</f>
        <v>108.1031364</v>
      </c>
      <c r="AC136" s="136">
        <f>IFERROR(VLOOKUP($B136,'Kill 13'!$A$1:$E$161,4,0),0)</f>
        <v>0</v>
      </c>
      <c r="AD136" s="58">
        <f>IFERROR(VLOOKUP(AC136,'Kill 13'!$D$1:$E$161,2,0),0)</f>
        <v>0</v>
      </c>
      <c r="AE136" s="138" t="str">
        <f>IFERROR(__xludf.DUMMYFUNCTION("""COMPUTED_VALUE"""),"Wolverine")</f>
        <v>Wolverine</v>
      </c>
      <c r="AF136" s="164">
        <f t="shared" si="3"/>
        <v>265.9646976</v>
      </c>
      <c r="AG136" s="137">
        <f>IFERROR(VLOOKUP($AE136,'Kill 1'!A$1:$E$161,5,0),0)</f>
        <v>0</v>
      </c>
      <c r="AH136" s="137">
        <f>IFERROR(VLOOKUP($AE136,'Kill 2'!$A$1:$E$161,5,0),0)</f>
        <v>0</v>
      </c>
      <c r="AI136" s="137">
        <f>IFERROR(VLOOKUP($AE136,'Kill 3'!$A$1:$E$161,5,0),0)</f>
        <v>0</v>
      </c>
      <c r="AJ136" s="137">
        <f>IFERROR(VLOOKUP($AE136,'Kill 4'!$A$1:$E$161,5,0),0)</f>
        <v>0</v>
      </c>
      <c r="AK136" s="137">
        <f>IFERROR(VLOOKUP($AE136,'Kill 5'!$A$1:$E$161,5,0),0)</f>
        <v>0</v>
      </c>
      <c r="AL136" s="137">
        <f>IFERROR(VLOOKUP($AE136,'Kill 6'!$A$1:$E$161,5,0),0)</f>
        <v>0</v>
      </c>
      <c r="AM136" s="137">
        <f>IFERROR(VLOOKUP($AE136,'Kill 7'!$A$1:$E$161,5,0),0)</f>
        <v>265.9646976</v>
      </c>
      <c r="AN136" s="137">
        <f>IFERROR(VLOOKUP($AE136,'Kill 8'!$A$1:$E$161,5,0),0)</f>
        <v>0</v>
      </c>
      <c r="AO136" s="137">
        <f>IFERROR(VLOOKUP($AE136,'Kill 9'!$A$1:$E$161,5,0),0)</f>
        <v>0</v>
      </c>
      <c r="AP136" s="137">
        <f>IFERROR(VLOOKUP($AE136,'Kill 10'!$A$1:$E$161,5,0),0)</f>
        <v>0</v>
      </c>
      <c r="AQ136" s="137">
        <f>IFERROR(VLOOKUP($AE136,'Kill 11'!$A$1:$E$161,5,0),0)</f>
        <v>0</v>
      </c>
      <c r="AR136" s="58">
        <f>IFERROR(VLOOKUP($AE136,'Kill 12'!$A$1:$E$161,5,0),0)</f>
        <v>0</v>
      </c>
      <c r="AS136" s="58">
        <f>IFERROR(VLOOKUP($AE136,'Kill 13'!$A$1:$E$161,5,0),0)</f>
        <v>0</v>
      </c>
    </row>
    <row r="137" ht="15.75" customHeight="1">
      <c r="A137" s="41">
        <f t="shared" si="1"/>
        <v>136</v>
      </c>
      <c r="B137" s="92" t="s">
        <v>200</v>
      </c>
      <c r="C137" s="51">
        <v>106.86529571166923</v>
      </c>
      <c r="D137" s="135"/>
      <c r="E137" s="136">
        <f>IFERROR(VLOOKUP($B137,'Kill 1'!$A$1:$E$161,4,0),0)</f>
        <v>0</v>
      </c>
      <c r="F137" s="137">
        <f>IFERROR(VLOOKUP(E137,'Kill 1'!$D$1:$E$161,2,0),0)</f>
        <v>0</v>
      </c>
      <c r="G137" s="136">
        <f>IFERROR(VLOOKUP($B137,'Kill 2'!$A$1:$E$161,4,0),0)</f>
        <v>0</v>
      </c>
      <c r="H137" s="137">
        <f>IFERROR(VLOOKUP(G137,'Kill 2'!$D$1:$E$161,2,0),0)</f>
        <v>0</v>
      </c>
      <c r="I137" s="136">
        <f>IFERROR(VLOOKUP($B137,'Kill 3'!$A$1:$E$161,4,0),0)</f>
        <v>0</v>
      </c>
      <c r="J137" s="137">
        <f>IFERROR(VLOOKUP(I137,'Kill 3'!$D$1:$E$161,2,0),0)</f>
        <v>0</v>
      </c>
      <c r="K137" s="136">
        <f>IFERROR(VLOOKUP($B137,'Kill 4'!$A$1:$E$161,4,0),0)</f>
        <v>0</v>
      </c>
      <c r="L137" s="137">
        <f>IFERROR(VLOOKUP(K137,'Kill 4'!$D$1:$E$161,2,0),0)</f>
        <v>0</v>
      </c>
      <c r="M137" s="136">
        <f>IFERROR(VLOOKUP($B137,'Kill 5'!$A$1:$E$161,4,0),0)</f>
        <v>0</v>
      </c>
      <c r="N137" s="137">
        <f>IFERROR(VLOOKUP(M137,'Kill 5'!$D$1:$E$161,2,0),0)</f>
        <v>0</v>
      </c>
      <c r="O137" s="136">
        <f>IFERROR(VLOOKUP($B137,'Kill 6'!$A$1:$E$161,4,0),0)</f>
        <v>0</v>
      </c>
      <c r="P137" s="137">
        <f>IFERROR(VLOOKUP(O137,'Kill 6'!$D$1:$E$161,2,0),0)</f>
        <v>0</v>
      </c>
      <c r="Q137" s="136">
        <f>IFERROR(VLOOKUP($B137,'Kill 7'!$A$1:$E$161,4,0),0)</f>
        <v>0</v>
      </c>
      <c r="R137" s="137">
        <f>IFERROR(VLOOKUP(Q137,'Kill 7'!$D$1:$E$161,2,0),0)</f>
        <v>0</v>
      </c>
      <c r="S137" s="136">
        <f>IFERROR(VLOOKUP($B137,'Kill 8'!$A$1:$E$161,4,0),0)</f>
        <v>38</v>
      </c>
      <c r="T137" s="137">
        <f>IFERROR(VLOOKUP(S137,'Kill 8'!$D$1:$E$161,2,0),0)</f>
        <v>106.8652957</v>
      </c>
      <c r="U137" s="136">
        <f>IFERROR(VLOOKUP($B137,'Kill 9'!$A$1:$E$161,4,0),0)</f>
        <v>0</v>
      </c>
      <c r="V137" s="137">
        <f>IFERROR(VLOOKUP(U137,'Kill 9'!$D$1:$E$161,2,0),0)</f>
        <v>0</v>
      </c>
      <c r="W137" s="136">
        <f>IFERROR(VLOOKUP($B137,'Kill 10'!$A$1:$E$161,4,0),0)</f>
        <v>0</v>
      </c>
      <c r="X137" s="137">
        <f>IFERROR(VLOOKUP(W137,'Kill 10'!$D$1:$E$161,2,0),0)</f>
        <v>0</v>
      </c>
      <c r="Y137" s="136">
        <f>IFERROR(VLOOKUP($B137,'Kill 11'!$A$1:$E$161,4,0),0)</f>
        <v>0</v>
      </c>
      <c r="Z137" s="137">
        <f>IFERROR(VLOOKUP(Y137,'Kill 11'!$D$1:$E$161,2,0),0)</f>
        <v>0</v>
      </c>
      <c r="AA137" s="136">
        <f>IFERROR(VLOOKUP($B137,'Kill 12'!$A$1:$E$161,4,0),0)</f>
        <v>0</v>
      </c>
      <c r="AB137" s="58">
        <f>IFERROR(VLOOKUP(AA137,'Kill 12'!$D$1:$E$161,2,0),0)</f>
        <v>0</v>
      </c>
      <c r="AC137" s="136">
        <f>IFERROR(VLOOKUP($B137,'Kill 13'!$A$1:$E$161,4,0),0)</f>
        <v>0</v>
      </c>
      <c r="AD137" s="58">
        <f>IFERROR(VLOOKUP(AC137,'Kill 13'!$D$1:$E$161,2,0),0)</f>
        <v>0</v>
      </c>
      <c r="AE137" s="139" t="str">
        <f>IFERROR(__xludf.DUMMYFUNCTION("""COMPUTED_VALUE"""),"Fanfan")</f>
        <v>Fanfan</v>
      </c>
      <c r="AF137" s="164">
        <f t="shared" si="3"/>
        <v>142.7545282</v>
      </c>
      <c r="AG137" s="137">
        <f>IFERROR(VLOOKUP($AE137,'Kill 1'!A$1:$E$161,5,0),0)</f>
        <v>0</v>
      </c>
      <c r="AH137" s="137">
        <f>IFERROR(VLOOKUP($AE137,'Kill 2'!$A$1:$E$161,5,0),0)</f>
        <v>0</v>
      </c>
      <c r="AI137" s="137">
        <f>IFERROR(VLOOKUP($AE137,'Kill 3'!$A$1:$E$161,5,0),0)</f>
        <v>0</v>
      </c>
      <c r="AJ137" s="137">
        <f>IFERROR(VLOOKUP($AE137,'Kill 4'!$A$1:$E$161,5,0),0)</f>
        <v>0</v>
      </c>
      <c r="AK137" s="137">
        <f>IFERROR(VLOOKUP($AE137,'Kill 5'!$A$1:$E$161,5,0),0)</f>
        <v>0</v>
      </c>
      <c r="AL137" s="137">
        <f>IFERROR(VLOOKUP($AE137,'Kill 6'!$A$1:$E$161,5,0),0)</f>
        <v>0</v>
      </c>
      <c r="AM137" s="137">
        <f>IFERROR(VLOOKUP($AE137,'Kill 7'!$A$1:$E$161,5,0),0)</f>
        <v>142.7545282</v>
      </c>
      <c r="AN137" s="137">
        <f>IFERROR(VLOOKUP($AE137,'Kill 8'!$A$1:$E$161,5,0),0)</f>
        <v>0</v>
      </c>
      <c r="AO137" s="137">
        <f>IFERROR(VLOOKUP($AE137,'Kill 9'!$A$1:$E$161,5,0),0)</f>
        <v>0</v>
      </c>
      <c r="AP137" s="137">
        <f>IFERROR(VLOOKUP($AE137,'Kill 10'!$A$1:$E$161,5,0),0)</f>
        <v>0</v>
      </c>
      <c r="AQ137" s="137">
        <f>IFERROR(VLOOKUP($AE137,'Kill 11'!$A$1:$E$161,5,0),0)</f>
        <v>0</v>
      </c>
      <c r="AR137" s="58">
        <f>IFERROR(VLOOKUP($AE137,'Kill 12'!$A$1:$E$161,5,0),0)</f>
        <v>0</v>
      </c>
      <c r="AS137" s="58">
        <f>IFERROR(VLOOKUP($AE137,'Kill 13'!$A$1:$E$161,5,0),0)</f>
        <v>0</v>
      </c>
    </row>
    <row r="138" ht="15.75" customHeight="1">
      <c r="A138" s="41">
        <f t="shared" si="1"/>
        <v>137</v>
      </c>
      <c r="B138" s="92" t="s">
        <v>201</v>
      </c>
      <c r="C138" s="51">
        <v>106.264660205301</v>
      </c>
      <c r="D138" s="51"/>
      <c r="E138" s="136">
        <f>IFERROR(VLOOKUP($B138,'Kill 1'!$A$1:$E$161,4,0),0)</f>
        <v>0</v>
      </c>
      <c r="F138" s="137">
        <f>IFERROR(VLOOKUP(E138,'Kill 1'!$D$1:$E$161,2,0),0)</f>
        <v>0</v>
      </c>
      <c r="G138" s="136">
        <f>IFERROR(VLOOKUP($B138,'Kill 2'!$A$1:$E$161,4,0),0)</f>
        <v>47</v>
      </c>
      <c r="H138" s="137">
        <f>IFERROR(VLOOKUP(G138,'Kill 2'!$D$1:$E$161,2,0),0)</f>
        <v>106.2646602</v>
      </c>
      <c r="I138" s="136">
        <f>IFERROR(VLOOKUP($B138,'Kill 3'!$A$1:$E$161,4,0),0)</f>
        <v>0</v>
      </c>
      <c r="J138" s="137">
        <f>IFERROR(VLOOKUP(I138,'Kill 3'!$D$1:$E$161,2,0),0)</f>
        <v>0</v>
      </c>
      <c r="K138" s="136">
        <f>IFERROR(VLOOKUP($B138,'Kill 4'!$A$1:$E$161,4,0),0)</f>
        <v>0</v>
      </c>
      <c r="L138" s="137">
        <f>IFERROR(VLOOKUP(K138,'Kill 4'!$D$1:$E$161,2,0),0)</f>
        <v>0</v>
      </c>
      <c r="M138" s="136">
        <f>IFERROR(VLOOKUP($B138,'Kill 5'!$A$1:$E$161,4,0),0)</f>
        <v>0</v>
      </c>
      <c r="N138" s="137">
        <f>IFERROR(VLOOKUP(M138,'Kill 5'!$D$1:$E$161,2,0),0)</f>
        <v>0</v>
      </c>
      <c r="O138" s="136">
        <f>IFERROR(VLOOKUP($B138,'Kill 6'!$A$1:$E$161,4,0),0)</f>
        <v>0</v>
      </c>
      <c r="P138" s="137">
        <f>IFERROR(VLOOKUP(O138,'Kill 6'!$D$1:$E$161,2,0),0)</f>
        <v>0</v>
      </c>
      <c r="Q138" s="136">
        <f>IFERROR(VLOOKUP($B138,'Kill 7'!$A$1:$E$161,4,0),0)</f>
        <v>0</v>
      </c>
      <c r="R138" s="137">
        <f>IFERROR(VLOOKUP(Q138,'Kill 7'!$D$1:$E$161,2,0),0)</f>
        <v>0</v>
      </c>
      <c r="S138" s="136">
        <f>IFERROR(VLOOKUP($B138,'Kill 8'!$A$1:$E$161,4,0),0)</f>
        <v>0</v>
      </c>
      <c r="T138" s="137">
        <f>IFERROR(VLOOKUP(S138,'Kill 8'!$D$1:$E$161,2,0),0)</f>
        <v>0</v>
      </c>
      <c r="U138" s="136">
        <f>IFERROR(VLOOKUP($B138,'Kill 9'!$A$1:$E$161,4,0),0)</f>
        <v>0</v>
      </c>
      <c r="V138" s="137">
        <f>IFERROR(VLOOKUP(U138,'Kill 9'!$D$1:$E$161,2,0),0)</f>
        <v>0</v>
      </c>
      <c r="W138" s="136">
        <f>IFERROR(VLOOKUP($B138,'Kill 10'!$A$1:$E$161,4,0),0)</f>
        <v>0</v>
      </c>
      <c r="X138" s="137">
        <f>IFERROR(VLOOKUP(W138,'Kill 10'!$D$1:$E$161,2,0),0)</f>
        <v>0</v>
      </c>
      <c r="Y138" s="136">
        <f>IFERROR(VLOOKUP($B138,'Kill 11'!$A$1:$E$161,4,0),0)</f>
        <v>0</v>
      </c>
      <c r="Z138" s="137">
        <f>IFERROR(VLOOKUP(Y138,'Kill 11'!$D$1:$E$161,2,0),0)</f>
        <v>0</v>
      </c>
      <c r="AA138" s="136">
        <f>IFERROR(VLOOKUP($B138,'Kill 12'!$A$1:$E$161,4,0),0)</f>
        <v>0</v>
      </c>
      <c r="AB138" s="58">
        <f>IFERROR(VLOOKUP(AA138,'Kill 12'!$D$1:$E$161,2,0),0)</f>
        <v>0</v>
      </c>
      <c r="AC138" s="136">
        <f>IFERROR(VLOOKUP($B138,'Kill 13'!$A$1:$E$161,4,0),0)</f>
        <v>0</v>
      </c>
      <c r="AD138" s="58">
        <f>IFERROR(VLOOKUP(AC138,'Kill 13'!$D$1:$E$161,2,0),0)</f>
        <v>0</v>
      </c>
      <c r="AE138" s="138" t="str">
        <f>IFERROR(__xludf.DUMMYFUNCTION("""COMPUTED_VALUE"""),"Stockholm")</f>
        <v>Stockholm</v>
      </c>
      <c r="AF138" s="164">
        <f t="shared" si="3"/>
        <v>79.41845145</v>
      </c>
      <c r="AG138" s="137">
        <f>IFERROR(VLOOKUP($AE138,'Kill 1'!A$1:$E$161,5,0),0)</f>
        <v>0</v>
      </c>
      <c r="AH138" s="137">
        <f>IFERROR(VLOOKUP($AE138,'Kill 2'!$A$1:$E$161,5,0),0)</f>
        <v>0</v>
      </c>
      <c r="AI138" s="137">
        <f>IFERROR(VLOOKUP($AE138,'Kill 3'!$A$1:$E$161,5,0),0)</f>
        <v>0</v>
      </c>
      <c r="AJ138" s="137">
        <f>IFERROR(VLOOKUP($AE138,'Kill 4'!$A$1:$E$161,5,0),0)</f>
        <v>0</v>
      </c>
      <c r="AK138" s="137">
        <f>IFERROR(VLOOKUP($AE138,'Kill 5'!$A$1:$E$161,5,0),0)</f>
        <v>0</v>
      </c>
      <c r="AL138" s="137">
        <f>IFERROR(VLOOKUP($AE138,'Kill 6'!$A$1:$E$161,5,0),0)</f>
        <v>0</v>
      </c>
      <c r="AM138" s="137">
        <f>IFERROR(VLOOKUP($AE138,'Kill 7'!$A$1:$E$161,5,0),0)</f>
        <v>79.41845145</v>
      </c>
      <c r="AN138" s="137">
        <f>IFERROR(VLOOKUP($AE138,'Kill 8'!$A$1:$E$161,5,0),0)</f>
        <v>0</v>
      </c>
      <c r="AO138" s="137">
        <f>IFERROR(VLOOKUP($AE138,'Kill 9'!$A$1:$E$161,5,0),0)</f>
        <v>0</v>
      </c>
      <c r="AP138" s="137">
        <f>IFERROR(VLOOKUP($AE138,'Kill 10'!$A$1:$E$161,5,0),0)</f>
        <v>0</v>
      </c>
      <c r="AQ138" s="137">
        <f>IFERROR(VLOOKUP($AE138,'Kill 11'!$A$1:$E$161,5,0),0)</f>
        <v>0</v>
      </c>
      <c r="AR138" s="58">
        <f>IFERROR(VLOOKUP($AE138,'Kill 12'!$A$1:$E$161,5,0),0)</f>
        <v>0</v>
      </c>
      <c r="AS138" s="58">
        <f>IFERROR(VLOOKUP($AE138,'Kill 13'!$A$1:$E$161,5,0),0)</f>
        <v>0</v>
      </c>
    </row>
    <row r="139" ht="15.75" customHeight="1">
      <c r="A139" s="41">
        <f t="shared" si="1"/>
        <v>138</v>
      </c>
      <c r="B139" s="92" t="s">
        <v>127</v>
      </c>
      <c r="C139" s="51">
        <v>100.85005013267322</v>
      </c>
      <c r="D139" s="51"/>
      <c r="E139" s="136">
        <f>IFERROR(VLOOKUP($B139,'Kill 1'!$A$1:$E$161,4,0),0)</f>
        <v>0</v>
      </c>
      <c r="F139" s="137">
        <f>IFERROR(VLOOKUP(E139,'Kill 1'!$D$1:$E$161,2,0),0)</f>
        <v>0</v>
      </c>
      <c r="G139" s="136">
        <f>IFERROR(VLOOKUP($B139,'Kill 2'!$A$1:$E$161,4,0),0)</f>
        <v>0</v>
      </c>
      <c r="H139" s="137">
        <f>IFERROR(VLOOKUP(G139,'Kill 2'!$D$1:$E$161,2,0),0)</f>
        <v>0</v>
      </c>
      <c r="I139" s="136">
        <f>IFERROR(VLOOKUP($B139,'Kill 3'!$A$1:$E$161,4,0),0)</f>
        <v>0</v>
      </c>
      <c r="J139" s="137">
        <f>IFERROR(VLOOKUP(I139,'Kill 3'!$D$1:$E$161,2,0),0)</f>
        <v>0</v>
      </c>
      <c r="K139" s="136">
        <f>IFERROR(VLOOKUP($B139,'Kill 4'!$A$1:$E$161,4,0),0)</f>
        <v>0</v>
      </c>
      <c r="L139" s="137">
        <f>IFERROR(VLOOKUP(K139,'Kill 4'!$D$1:$E$161,2,0),0)</f>
        <v>0</v>
      </c>
      <c r="M139" s="136">
        <f>IFERROR(VLOOKUP($B139,'Kill 5'!$A$1:$E$161,4,0),0)</f>
        <v>0</v>
      </c>
      <c r="N139" s="137">
        <f>IFERROR(VLOOKUP(M139,'Kill 5'!$D$1:$E$161,2,0),0)</f>
        <v>0</v>
      </c>
      <c r="O139" s="136">
        <f>IFERROR(VLOOKUP($B139,'Kill 6'!$A$1:$E$161,4,0),0)</f>
        <v>0</v>
      </c>
      <c r="P139" s="137">
        <f>IFERROR(VLOOKUP(O139,'Kill 6'!$D$1:$E$161,2,0),0)</f>
        <v>0</v>
      </c>
      <c r="Q139" s="136">
        <f>IFERROR(VLOOKUP($B139,'Kill 7'!$A$1:$E$161,4,0),0)</f>
        <v>0</v>
      </c>
      <c r="R139" s="137">
        <f>IFERROR(VLOOKUP(Q139,'Kill 7'!$D$1:$E$161,2,0),0)</f>
        <v>0</v>
      </c>
      <c r="S139" s="136">
        <f>IFERROR(VLOOKUP($B139,'Kill 8'!$A$1:$E$161,4,0),0)</f>
        <v>0</v>
      </c>
      <c r="T139" s="137">
        <f>IFERROR(VLOOKUP(S139,'Kill 8'!$D$1:$E$161,2,0),0)</f>
        <v>0</v>
      </c>
      <c r="U139" s="136">
        <f>IFERROR(VLOOKUP($B139,'Kill 9'!$A$1:$E$161,4,0),0)</f>
        <v>0</v>
      </c>
      <c r="V139" s="137">
        <f>IFERROR(VLOOKUP(U139,'Kill 9'!$D$1:$E$161,2,0),0)</f>
        <v>0</v>
      </c>
      <c r="W139" s="136">
        <f>IFERROR(VLOOKUP($B139,'Kill 10'!$A$1:$E$161,4,0),0)</f>
        <v>43</v>
      </c>
      <c r="X139" s="137">
        <f>IFERROR(VLOOKUP(W139,'Kill 10'!$D$1:$E$161,2,0),0)</f>
        <v>100.8500501</v>
      </c>
      <c r="Y139" s="136">
        <f>IFERROR(VLOOKUP($B139,'Kill 11'!$A$1:$E$161,4,0),0)</f>
        <v>0</v>
      </c>
      <c r="Z139" s="137">
        <f>IFERROR(VLOOKUP(Y139,'Kill 11'!$D$1:$E$161,2,0),0)</f>
        <v>0</v>
      </c>
      <c r="AA139" s="136">
        <f>IFERROR(VLOOKUP($B139,'Kill 12'!$A$1:$E$161,4,0),0)</f>
        <v>0</v>
      </c>
      <c r="AB139" s="58">
        <f>IFERROR(VLOOKUP(AA139,'Kill 12'!$D$1:$E$161,2,0),0)</f>
        <v>0</v>
      </c>
      <c r="AC139" s="136">
        <f>IFERROR(VLOOKUP($B139,'Kill 13'!$A$1:$E$161,4,0),0)</f>
        <v>0</v>
      </c>
      <c r="AD139" s="58">
        <f>IFERROR(VLOOKUP(AC139,'Kill 13'!$D$1:$E$161,2,0),0)</f>
        <v>0</v>
      </c>
      <c r="AE139" s="139" t="str">
        <f>IFERROR(__xludf.DUMMYFUNCTION("""COMPUTED_VALUE"""),"Xelaris")</f>
        <v>Xelaris</v>
      </c>
      <c r="AF139" s="164">
        <f t="shared" si="3"/>
        <v>131.9607872</v>
      </c>
      <c r="AG139" s="137">
        <f>IFERROR(VLOOKUP($AE139,'Kill 1'!A$1:$E$161,5,0),0)</f>
        <v>0</v>
      </c>
      <c r="AH139" s="137">
        <f>IFERROR(VLOOKUP($AE139,'Kill 2'!$A$1:$E$161,5,0),0)</f>
        <v>0</v>
      </c>
      <c r="AI139" s="137">
        <f>IFERROR(VLOOKUP($AE139,'Kill 3'!$A$1:$E$161,5,0),0)</f>
        <v>0</v>
      </c>
      <c r="AJ139" s="137">
        <f>IFERROR(VLOOKUP($AE139,'Kill 4'!$A$1:$E$161,5,0),0)</f>
        <v>0</v>
      </c>
      <c r="AK139" s="137">
        <f>IFERROR(VLOOKUP($AE139,'Kill 5'!$A$1:$E$161,5,0),0)</f>
        <v>0</v>
      </c>
      <c r="AL139" s="137">
        <f>IFERROR(VLOOKUP($AE139,'Kill 6'!$A$1:$E$161,5,0),0)</f>
        <v>0</v>
      </c>
      <c r="AM139" s="137">
        <f>IFERROR(VLOOKUP($AE139,'Kill 7'!$A$1:$E$161,5,0),0)</f>
        <v>20.72981226</v>
      </c>
      <c r="AN139" s="137">
        <f>IFERROR(VLOOKUP($AE139,'Kill 8'!$A$1:$E$161,5,0),0)</f>
        <v>0</v>
      </c>
      <c r="AO139" s="137">
        <f>IFERROR(VLOOKUP($AE139,'Kill 9'!$A$1:$E$161,5,0),0)</f>
        <v>0</v>
      </c>
      <c r="AP139" s="137">
        <f>IFERROR(VLOOKUP($AE139,'Kill 10'!$A$1:$E$161,5,0),0)</f>
        <v>81.47878285</v>
      </c>
      <c r="AQ139" s="137">
        <f>IFERROR(VLOOKUP($AE139,'Kill 11'!$A$1:$E$161,5,0),0)</f>
        <v>0</v>
      </c>
      <c r="AR139" s="58">
        <f>IFERROR(VLOOKUP($AE139,'Kill 12'!$A$1:$E$161,5,0),0)</f>
        <v>29.75219208</v>
      </c>
      <c r="AS139" s="58">
        <f>IFERROR(VLOOKUP($AE139,'Kill 13'!$A$1:$E$161,5,0),0)</f>
        <v>0</v>
      </c>
    </row>
    <row r="140" ht="15.75" customHeight="1">
      <c r="A140" s="41">
        <f t="shared" si="1"/>
        <v>139</v>
      </c>
      <c r="B140" s="96" t="s">
        <v>134</v>
      </c>
      <c r="C140" s="51">
        <v>98.37292848482332</v>
      </c>
      <c r="D140" s="51"/>
      <c r="E140" s="136">
        <f>IFERROR(VLOOKUP($B140,'Kill 1'!$A$1:$E$161,4,0),0)</f>
        <v>0</v>
      </c>
      <c r="F140" s="137">
        <f>IFERROR(VLOOKUP(E140,'Kill 1'!$D$1:$E$161,2,0),0)</f>
        <v>0</v>
      </c>
      <c r="G140" s="136">
        <f>IFERROR(VLOOKUP($B140,'Kill 2'!$A$1:$E$161,4,0),0)</f>
        <v>0</v>
      </c>
      <c r="H140" s="137">
        <f>IFERROR(VLOOKUP(G140,'Kill 2'!$D$1:$E$161,2,0),0)</f>
        <v>0</v>
      </c>
      <c r="I140" s="136">
        <f>IFERROR(VLOOKUP($B140,'Kill 3'!$A$1:$E$161,4,0),0)</f>
        <v>0</v>
      </c>
      <c r="J140" s="137">
        <f>IFERROR(VLOOKUP(I140,'Kill 3'!$D$1:$E$161,2,0),0)</f>
        <v>0</v>
      </c>
      <c r="K140" s="136">
        <f>IFERROR(VLOOKUP($B140,'Kill 4'!$A$1:$E$161,4,0),0)</f>
        <v>0</v>
      </c>
      <c r="L140" s="137">
        <f>IFERROR(VLOOKUP(K140,'Kill 4'!$D$1:$E$161,2,0),0)</f>
        <v>0</v>
      </c>
      <c r="M140" s="136">
        <f>IFERROR(VLOOKUP($B140,'Kill 5'!$A$1:$E$161,4,0),0)</f>
        <v>58</v>
      </c>
      <c r="N140" s="137">
        <f>IFERROR(VLOOKUP(M140,'Kill 5'!$D$1:$E$161,2,0),0)</f>
        <v>98.37292848</v>
      </c>
      <c r="O140" s="136">
        <f>IFERROR(VLOOKUP($B140,'Kill 6'!$A$1:$E$161,4,0),0)</f>
        <v>0</v>
      </c>
      <c r="P140" s="137">
        <f>IFERROR(VLOOKUP(O140,'Kill 6'!$D$1:$E$161,2,0),0)</f>
        <v>0</v>
      </c>
      <c r="Q140" s="136">
        <f>IFERROR(VLOOKUP($B140,'Kill 7'!$A$1:$E$161,4,0),0)</f>
        <v>0</v>
      </c>
      <c r="R140" s="137">
        <f>IFERROR(VLOOKUP(Q140,'Kill 7'!$D$1:$E$161,2,0),0)</f>
        <v>0</v>
      </c>
      <c r="S140" s="136">
        <f>IFERROR(VLOOKUP($B140,'Kill 8'!$A$1:$E$161,4,0),0)</f>
        <v>0</v>
      </c>
      <c r="T140" s="137">
        <f>IFERROR(VLOOKUP(S140,'Kill 8'!$D$1:$E$161,2,0),0)</f>
        <v>0</v>
      </c>
      <c r="U140" s="136">
        <f>IFERROR(VLOOKUP($B140,'Kill 9'!$A$1:$E$161,4,0),0)</f>
        <v>0</v>
      </c>
      <c r="V140" s="137">
        <f>IFERROR(VLOOKUP(U140,'Kill 9'!$D$1:$E$161,2,0),0)</f>
        <v>0</v>
      </c>
      <c r="W140" s="136">
        <f>IFERROR(VLOOKUP($B140,'Kill 10'!$A$1:$E$161,4,0),0)</f>
        <v>0</v>
      </c>
      <c r="X140" s="137">
        <f>IFERROR(VLOOKUP(W140,'Kill 10'!$D$1:$E$161,2,0),0)</f>
        <v>0</v>
      </c>
      <c r="Y140" s="136">
        <f>IFERROR(VLOOKUP($B140,'Kill 11'!$A$1:$E$161,4,0),0)</f>
        <v>0</v>
      </c>
      <c r="Z140" s="137">
        <f>IFERROR(VLOOKUP(Y140,'Kill 11'!$D$1:$E$161,2,0),0)</f>
        <v>0</v>
      </c>
      <c r="AA140" s="136">
        <f>IFERROR(VLOOKUP($B140,'Kill 12'!$A$1:$E$161,4,0),0)</f>
        <v>0</v>
      </c>
      <c r="AB140" s="58">
        <f>IFERROR(VLOOKUP(AA140,'Kill 12'!$D$1:$E$161,2,0),0)</f>
        <v>0</v>
      </c>
      <c r="AC140" s="136">
        <f>IFERROR(VLOOKUP($B140,'Kill 13'!$A$1:$E$161,4,0),0)</f>
        <v>0</v>
      </c>
      <c r="AD140" s="58">
        <f>IFERROR(VLOOKUP(AC140,'Kill 13'!$D$1:$E$161,2,0),0)</f>
        <v>0</v>
      </c>
      <c r="AE140" s="148" t="str">
        <f>IFERROR(__xludf.DUMMYFUNCTION("""COMPUTED_VALUE"""),"Lechti")</f>
        <v>Lechti</v>
      </c>
      <c r="AF140" s="164">
        <f t="shared" si="3"/>
        <v>1042.462957</v>
      </c>
      <c r="AG140" s="137">
        <f>IFERROR(VLOOKUP($AE140,'Kill 1'!A$1:$E$161,5,0),0)</f>
        <v>0</v>
      </c>
      <c r="AH140" s="137">
        <f>IFERROR(VLOOKUP($AE140,'Kill 2'!$A$1:$E$161,5,0),0)</f>
        <v>0</v>
      </c>
      <c r="AI140" s="137">
        <f>IFERROR(VLOOKUP($AE140,'Kill 3'!$A$1:$E$161,5,0),0)</f>
        <v>0</v>
      </c>
      <c r="AJ140" s="137">
        <f>IFERROR(VLOOKUP($AE140,'Kill 4'!$A$1:$E$161,5,0),0)</f>
        <v>0</v>
      </c>
      <c r="AK140" s="137">
        <f>IFERROR(VLOOKUP($AE140,'Kill 5'!$A$1:$E$161,5,0),0)</f>
        <v>0</v>
      </c>
      <c r="AL140" s="137">
        <f>IFERROR(VLOOKUP($AE140,'Kill 6'!$A$1:$E$161,5,0),0)</f>
        <v>0</v>
      </c>
      <c r="AM140" s="137">
        <f>IFERROR(VLOOKUP($AE140,'Kill 7'!$A$1:$E$161,5,0),0)</f>
        <v>0</v>
      </c>
      <c r="AN140" s="137">
        <f>IFERROR(VLOOKUP($AE140,'Kill 8'!$A$1:$E$161,5,0),0)</f>
        <v>477.5654936</v>
      </c>
      <c r="AO140" s="137">
        <f>IFERROR(VLOOKUP($AE140,'Kill 9'!$A$1:$E$161,5,0),0)</f>
        <v>139.5188024</v>
      </c>
      <c r="AP140" s="137">
        <f>IFERROR(VLOOKUP($AE140,'Kill 10'!$A$1:$E$161,5,0),0)</f>
        <v>110.9326636</v>
      </c>
      <c r="AQ140" s="137">
        <f>IFERROR(VLOOKUP($AE140,'Kill 11'!$A$1:$E$161,5,0),0)</f>
        <v>314.4459974</v>
      </c>
      <c r="AR140" s="58">
        <f>IFERROR(VLOOKUP($AE140,'Kill 12'!$A$1:$E$161,5,0),0)</f>
        <v>0</v>
      </c>
      <c r="AS140" s="58">
        <f>IFERROR(VLOOKUP($AE140,'Kill 13'!$A$1:$E$161,5,0),0)</f>
        <v>0</v>
      </c>
    </row>
    <row r="141" ht="15.75" customHeight="1">
      <c r="A141" s="41">
        <f t="shared" si="1"/>
        <v>140</v>
      </c>
      <c r="B141" s="92" t="s">
        <v>202</v>
      </c>
      <c r="C141" s="51">
        <v>95.91243304069454</v>
      </c>
      <c r="D141" s="110"/>
      <c r="E141" s="136">
        <f>IFERROR(VLOOKUP($B141,'Kill 1'!$A$1:$E$161,4,0),0)</f>
        <v>0</v>
      </c>
      <c r="F141" s="137">
        <f>IFERROR(VLOOKUP(E141,'Kill 1'!$D$1:$E$161,2,0),0)</f>
        <v>0</v>
      </c>
      <c r="G141" s="136">
        <f>IFERROR(VLOOKUP($B141,'Kill 2'!$A$1:$E$161,4,0),0)</f>
        <v>0</v>
      </c>
      <c r="H141" s="137">
        <f>IFERROR(VLOOKUP(G141,'Kill 2'!$D$1:$E$161,2,0),0)</f>
        <v>0</v>
      </c>
      <c r="I141" s="136">
        <f>IFERROR(VLOOKUP($B141,'Kill 3'!$A$1:$E$161,4,0),0)</f>
        <v>0</v>
      </c>
      <c r="J141" s="137">
        <f>IFERROR(VLOOKUP(I141,'Kill 3'!$D$1:$E$161,2,0),0)</f>
        <v>0</v>
      </c>
      <c r="K141" s="136">
        <f>IFERROR(VLOOKUP($B141,'Kill 4'!$A$1:$E$161,4,0),0)</f>
        <v>0</v>
      </c>
      <c r="L141" s="137">
        <f>IFERROR(VLOOKUP(K141,'Kill 4'!$D$1:$E$161,2,0),0)</f>
        <v>0</v>
      </c>
      <c r="M141" s="136">
        <f>IFERROR(VLOOKUP($B141,'Kill 5'!$A$1:$E$161,4,0),0)</f>
        <v>0</v>
      </c>
      <c r="N141" s="137">
        <f>IFERROR(VLOOKUP(M141,'Kill 5'!$D$1:$E$161,2,0),0)</f>
        <v>0</v>
      </c>
      <c r="O141" s="136">
        <f>IFERROR(VLOOKUP($B141,'Kill 6'!$A$1:$E$161,4,0),0)</f>
        <v>0</v>
      </c>
      <c r="P141" s="137">
        <f>IFERROR(VLOOKUP(O141,'Kill 6'!$D$1:$E$161,2,0),0)</f>
        <v>0</v>
      </c>
      <c r="Q141" s="136">
        <f>IFERROR(VLOOKUP($B141,'Kill 7'!$A$1:$E$161,4,0),0)</f>
        <v>0</v>
      </c>
      <c r="R141" s="137">
        <f>IFERROR(VLOOKUP(Q141,'Kill 7'!$D$1:$E$161,2,0),0)</f>
        <v>0</v>
      </c>
      <c r="S141" s="136">
        <f>IFERROR(VLOOKUP($B141,'Kill 8'!$A$1:$E$161,4,0),0)</f>
        <v>0</v>
      </c>
      <c r="T141" s="137">
        <f>IFERROR(VLOOKUP(S141,'Kill 8'!$D$1:$E$161,2,0),0)</f>
        <v>0</v>
      </c>
      <c r="U141" s="136">
        <f>IFERROR(VLOOKUP($B141,'Kill 9'!$A$1:$E$161,4,0),0)</f>
        <v>0</v>
      </c>
      <c r="V141" s="137">
        <f>IFERROR(VLOOKUP(U141,'Kill 9'!$D$1:$E$161,2,0),0)</f>
        <v>0</v>
      </c>
      <c r="W141" s="136">
        <f>IFERROR(VLOOKUP($B141,'Kill 10'!$A$1:$E$161,4,0),0)</f>
        <v>44</v>
      </c>
      <c r="X141" s="137">
        <f>IFERROR(VLOOKUP(W141,'Kill 10'!$D$1:$E$161,2,0),0)</f>
        <v>95.91243304</v>
      </c>
      <c r="Y141" s="136">
        <f>IFERROR(VLOOKUP($B141,'Kill 11'!$A$1:$E$161,4,0),0)</f>
        <v>0</v>
      </c>
      <c r="Z141" s="137">
        <f>IFERROR(VLOOKUP(Y141,'Kill 11'!$D$1:$E$161,2,0),0)</f>
        <v>0</v>
      </c>
      <c r="AA141" s="136">
        <f>IFERROR(VLOOKUP($B141,'Kill 12'!$A$1:$E$161,4,0),0)</f>
        <v>0</v>
      </c>
      <c r="AB141" s="58">
        <f>IFERROR(VLOOKUP(AA141,'Kill 12'!$D$1:$E$161,2,0),0)</f>
        <v>0</v>
      </c>
      <c r="AC141" s="136">
        <f>IFERROR(VLOOKUP($B141,'Kill 13'!$A$1:$E$161,4,0),0)</f>
        <v>0</v>
      </c>
      <c r="AD141" s="58">
        <f>IFERROR(VLOOKUP(AC141,'Kill 13'!$D$1:$E$161,2,0),0)</f>
        <v>0</v>
      </c>
      <c r="AE141" s="139" t="str">
        <f>IFERROR(__xludf.DUMMYFUNCTION("""COMPUTED_VALUE"""),"_RDpik_")</f>
        <v>_RDpik_</v>
      </c>
      <c r="AF141" s="164">
        <f t="shared" si="3"/>
        <v>1180.621794</v>
      </c>
      <c r="AG141" s="137">
        <f>IFERROR(VLOOKUP($AE141,'Kill 1'!A$1:$E$161,5,0),0)</f>
        <v>0</v>
      </c>
      <c r="AH141" s="137">
        <f>IFERROR(VLOOKUP($AE141,'Kill 2'!$A$1:$E$161,5,0),0)</f>
        <v>0</v>
      </c>
      <c r="AI141" s="137">
        <f>IFERROR(VLOOKUP($AE141,'Kill 3'!$A$1:$E$161,5,0),0)</f>
        <v>0</v>
      </c>
      <c r="AJ141" s="137">
        <f>IFERROR(VLOOKUP($AE141,'Kill 4'!$A$1:$E$161,5,0),0)</f>
        <v>0</v>
      </c>
      <c r="AK141" s="137">
        <f>IFERROR(VLOOKUP($AE141,'Kill 5'!$A$1:$E$161,5,0),0)</f>
        <v>0</v>
      </c>
      <c r="AL141" s="137">
        <f>IFERROR(VLOOKUP($AE141,'Kill 6'!$A$1:$E$161,5,0),0)</f>
        <v>0</v>
      </c>
      <c r="AM141" s="137">
        <f>IFERROR(VLOOKUP($AE141,'Kill 7'!$A$1:$E$161,5,0),0)</f>
        <v>0</v>
      </c>
      <c r="AN141" s="137">
        <f>IFERROR(VLOOKUP($AE141,'Kill 8'!$A$1:$E$161,5,0),0)</f>
        <v>174.5954449</v>
      </c>
      <c r="AO141" s="137">
        <f>IFERROR(VLOOKUP($AE141,'Kill 9'!$A$1:$E$161,5,0),0)</f>
        <v>154.596925</v>
      </c>
      <c r="AP141" s="137">
        <f>IFERROR(VLOOKUP($AE141,'Kill 10'!$A$1:$E$161,5,0),0)</f>
        <v>280.7083975</v>
      </c>
      <c r="AQ141" s="137">
        <f>IFERROR(VLOOKUP($AE141,'Kill 11'!$A$1:$E$161,5,0),0)</f>
        <v>0</v>
      </c>
      <c r="AR141" s="58">
        <f>IFERROR(VLOOKUP($AE141,'Kill 12'!$A$1:$E$161,5,0),0)</f>
        <v>570.7210261</v>
      </c>
      <c r="AS141" s="58">
        <f>IFERROR(VLOOKUP($AE141,'Kill 13'!$A$1:$E$161,5,0),0)</f>
        <v>0</v>
      </c>
    </row>
    <row r="142" ht="15.75" customHeight="1">
      <c r="A142" s="41">
        <f t="shared" si="1"/>
        <v>141</v>
      </c>
      <c r="B142" s="92" t="s">
        <v>203</v>
      </c>
      <c r="C142" s="51">
        <v>95.91243304069454</v>
      </c>
      <c r="D142" s="135"/>
      <c r="E142" s="136">
        <f>IFERROR(VLOOKUP($B142,'Kill 1'!$A$1:$E$161,4,0),0)</f>
        <v>0</v>
      </c>
      <c r="F142" s="137">
        <f>IFERROR(VLOOKUP(E142,'Kill 1'!$D$1:$E$161,2,0),0)</f>
        <v>0</v>
      </c>
      <c r="G142" s="136">
        <f>IFERROR(VLOOKUP($B142,'Kill 2'!$A$1:$E$161,4,0),0)</f>
        <v>0</v>
      </c>
      <c r="H142" s="137">
        <f>IFERROR(VLOOKUP(G142,'Kill 2'!$D$1:$E$161,2,0),0)</f>
        <v>0</v>
      </c>
      <c r="I142" s="136">
        <f>IFERROR(VLOOKUP($B142,'Kill 3'!$A$1:$E$161,4,0),0)</f>
        <v>0</v>
      </c>
      <c r="J142" s="137">
        <f>IFERROR(VLOOKUP(I142,'Kill 3'!$D$1:$E$161,2,0),0)</f>
        <v>0</v>
      </c>
      <c r="K142" s="136">
        <f>IFERROR(VLOOKUP($B142,'Kill 4'!$A$1:$E$161,4,0),0)</f>
        <v>0</v>
      </c>
      <c r="L142" s="137">
        <f>IFERROR(VLOOKUP(K142,'Kill 4'!$D$1:$E$161,2,0),0)</f>
        <v>0</v>
      </c>
      <c r="M142" s="136">
        <f>IFERROR(VLOOKUP($B142,'Kill 5'!$A$1:$E$161,4,0),0)</f>
        <v>0</v>
      </c>
      <c r="N142" s="137">
        <f>IFERROR(VLOOKUP(M142,'Kill 5'!$D$1:$E$161,2,0),0)</f>
        <v>0</v>
      </c>
      <c r="O142" s="136">
        <f>IFERROR(VLOOKUP($B142,'Kill 6'!$A$1:$E$161,4,0),0)</f>
        <v>0</v>
      </c>
      <c r="P142" s="137">
        <f>IFERROR(VLOOKUP(O142,'Kill 6'!$D$1:$E$161,2,0),0)</f>
        <v>0</v>
      </c>
      <c r="Q142" s="136">
        <f>IFERROR(VLOOKUP($B142,'Kill 7'!$A$1:$E$161,4,0),0)</f>
        <v>0</v>
      </c>
      <c r="R142" s="137">
        <f>IFERROR(VLOOKUP(Q142,'Kill 7'!$D$1:$E$161,2,0),0)</f>
        <v>0</v>
      </c>
      <c r="S142" s="136">
        <f>IFERROR(VLOOKUP($B142,'Kill 8'!$A$1:$E$161,4,0),0)</f>
        <v>0</v>
      </c>
      <c r="T142" s="137">
        <f>IFERROR(VLOOKUP(S142,'Kill 8'!$D$1:$E$161,2,0),0)</f>
        <v>0</v>
      </c>
      <c r="U142" s="136">
        <f>IFERROR(VLOOKUP($B142,'Kill 9'!$A$1:$E$161,4,0),0)</f>
        <v>0</v>
      </c>
      <c r="V142" s="137">
        <f>IFERROR(VLOOKUP(U142,'Kill 9'!$D$1:$E$161,2,0),0)</f>
        <v>0</v>
      </c>
      <c r="W142" s="136">
        <f>IFERROR(VLOOKUP($B142,'Kill 10'!$A$1:$E$161,4,0),0)</f>
        <v>0</v>
      </c>
      <c r="X142" s="137">
        <f>IFERROR(VLOOKUP(W142,'Kill 10'!$D$1:$E$161,2,0),0)</f>
        <v>0</v>
      </c>
      <c r="Y142" s="136">
        <f>IFERROR(VLOOKUP($B142,'Kill 11'!$A$1:$E$161,4,0),0)</f>
        <v>0</v>
      </c>
      <c r="Z142" s="137">
        <f>IFERROR(VLOOKUP(Y142,'Kill 11'!$D$1:$E$161,2,0),0)</f>
        <v>0</v>
      </c>
      <c r="AA142" s="136">
        <f>IFERROR(VLOOKUP($B142,'Kill 12'!$A$1:$E$161,4,0),0)</f>
        <v>36</v>
      </c>
      <c r="AB142" s="58">
        <f>IFERROR(VLOOKUP(AA142,'Kill 12'!$D$1:$E$161,2,0),0)</f>
        <v>95.91243304</v>
      </c>
      <c r="AC142" s="136">
        <f>IFERROR(VLOOKUP($B142,'Kill 13'!$A$1:$E$161,4,0),0)</f>
        <v>0</v>
      </c>
      <c r="AD142" s="58">
        <f>IFERROR(VLOOKUP(AC142,'Kill 13'!$D$1:$E$161,2,0),0)</f>
        <v>0</v>
      </c>
      <c r="AE142" s="138" t="str">
        <f>IFERROR(__xludf.DUMMYFUNCTION("""COMPUTED_VALUE"""),"LCS80")</f>
        <v>LCS80</v>
      </c>
      <c r="AF142" s="164">
        <f t="shared" si="3"/>
        <v>106.8652957</v>
      </c>
      <c r="AG142" s="137">
        <f>IFERROR(VLOOKUP($AE142,'Kill 1'!A$1:$E$161,5,0),0)</f>
        <v>0</v>
      </c>
      <c r="AH142" s="137">
        <f>IFERROR(VLOOKUP($AE142,'Kill 2'!$A$1:$E$161,5,0),0)</f>
        <v>0</v>
      </c>
      <c r="AI142" s="137">
        <f>IFERROR(VLOOKUP($AE142,'Kill 3'!$A$1:$E$161,5,0),0)</f>
        <v>0</v>
      </c>
      <c r="AJ142" s="137">
        <f>IFERROR(VLOOKUP($AE142,'Kill 4'!$A$1:$E$161,5,0),0)</f>
        <v>0</v>
      </c>
      <c r="AK142" s="137">
        <f>IFERROR(VLOOKUP($AE142,'Kill 5'!$A$1:$E$161,5,0),0)</f>
        <v>0</v>
      </c>
      <c r="AL142" s="137">
        <f>IFERROR(VLOOKUP($AE142,'Kill 6'!$A$1:$E$161,5,0),0)</f>
        <v>0</v>
      </c>
      <c r="AM142" s="137">
        <f>IFERROR(VLOOKUP($AE142,'Kill 7'!$A$1:$E$161,5,0),0)</f>
        <v>0</v>
      </c>
      <c r="AN142" s="137">
        <f>IFERROR(VLOOKUP($AE142,'Kill 8'!$A$1:$E$161,5,0),0)</f>
        <v>106.8652957</v>
      </c>
      <c r="AO142" s="137">
        <f>IFERROR(VLOOKUP($AE142,'Kill 9'!$A$1:$E$161,5,0),0)</f>
        <v>0</v>
      </c>
      <c r="AP142" s="137">
        <f>IFERROR(VLOOKUP($AE142,'Kill 10'!$A$1:$E$161,5,0),0)</f>
        <v>0</v>
      </c>
      <c r="AQ142" s="137">
        <f>IFERROR(VLOOKUP($AE142,'Kill 11'!$A$1:$E$161,5,0),0)</f>
        <v>0</v>
      </c>
      <c r="AR142" s="58">
        <f>IFERROR(VLOOKUP($AE142,'Kill 12'!$A$1:$E$161,5,0),0)</f>
        <v>0</v>
      </c>
      <c r="AS142" s="58">
        <f>IFERROR(VLOOKUP($AE142,'Kill 13'!$A$1:$E$161,5,0),0)</f>
        <v>0</v>
      </c>
    </row>
    <row r="143" ht="15.75" customHeight="1">
      <c r="A143" s="41">
        <f t="shared" si="1"/>
        <v>142</v>
      </c>
      <c r="B143" s="96" t="s">
        <v>204</v>
      </c>
      <c r="C143" s="51">
        <v>93.57413254871798</v>
      </c>
      <c r="D143" s="110"/>
      <c r="E143" s="136">
        <f>IFERROR(VLOOKUP($B143,'Kill 1'!$A$1:$E$161,4,0),0)</f>
        <v>0</v>
      </c>
      <c r="F143" s="137">
        <f>IFERROR(VLOOKUP(E143,'Kill 1'!$D$1:$E$161,2,0),0)</f>
        <v>0</v>
      </c>
      <c r="G143" s="136">
        <f>IFERROR(VLOOKUP($B143,'Kill 2'!$A$1:$E$161,4,0),0)</f>
        <v>0</v>
      </c>
      <c r="H143" s="137">
        <f>IFERROR(VLOOKUP(G143,'Kill 2'!$D$1:$E$161,2,0),0)</f>
        <v>0</v>
      </c>
      <c r="I143" s="136">
        <f>IFERROR(VLOOKUP($B143,'Kill 3'!$A$1:$E$161,4,0),0)</f>
        <v>0</v>
      </c>
      <c r="J143" s="137">
        <f>IFERROR(VLOOKUP(I143,'Kill 3'!$D$1:$E$161,2,0),0)</f>
        <v>0</v>
      </c>
      <c r="K143" s="136">
        <f>IFERROR(VLOOKUP($B143,'Kill 4'!$A$1:$E$161,4,0),0)</f>
        <v>0</v>
      </c>
      <c r="L143" s="137">
        <f>IFERROR(VLOOKUP(K143,'Kill 4'!$D$1:$E$161,2,0),0)</f>
        <v>0</v>
      </c>
      <c r="M143" s="136">
        <f>IFERROR(VLOOKUP($B143,'Kill 5'!$A$1:$E$161,4,0),0)</f>
        <v>0</v>
      </c>
      <c r="N143" s="137">
        <f>IFERROR(VLOOKUP(M143,'Kill 5'!$D$1:$E$161,2,0),0)</f>
        <v>0</v>
      </c>
      <c r="O143" s="136">
        <f>IFERROR(VLOOKUP($B143,'Kill 6'!$A$1:$E$161,4,0),0)</f>
        <v>0</v>
      </c>
      <c r="P143" s="137">
        <f>IFERROR(VLOOKUP(O143,'Kill 6'!$D$1:$E$161,2,0),0)</f>
        <v>0</v>
      </c>
      <c r="Q143" s="136">
        <f>IFERROR(VLOOKUP($B143,'Kill 7'!$A$1:$E$161,4,0),0)</f>
        <v>0</v>
      </c>
      <c r="R143" s="137">
        <f>IFERROR(VLOOKUP(Q143,'Kill 7'!$D$1:$E$161,2,0),0)</f>
        <v>0</v>
      </c>
      <c r="S143" s="136">
        <f>IFERROR(VLOOKUP($B143,'Kill 8'!$A$1:$E$161,4,0),0)</f>
        <v>0</v>
      </c>
      <c r="T143" s="137">
        <f>IFERROR(VLOOKUP(S143,'Kill 8'!$D$1:$E$161,2,0),0)</f>
        <v>0</v>
      </c>
      <c r="U143" s="136">
        <f>IFERROR(VLOOKUP($B143,'Kill 9'!$A$1:$E$161,4,0),0)</f>
        <v>0</v>
      </c>
      <c r="V143" s="137">
        <f>IFERROR(VLOOKUP(U143,'Kill 9'!$D$1:$E$161,2,0),0)</f>
        <v>0</v>
      </c>
      <c r="W143" s="136">
        <f>IFERROR(VLOOKUP($B143,'Kill 10'!$A$1:$E$161,4,0),0)</f>
        <v>0</v>
      </c>
      <c r="X143" s="137">
        <f>IFERROR(VLOOKUP(W143,'Kill 10'!$D$1:$E$161,2,0),0)</f>
        <v>0</v>
      </c>
      <c r="Y143" s="136">
        <f>IFERROR(VLOOKUP($B143,'Kill 11'!$A$1:$E$161,4,0),0)</f>
        <v>31</v>
      </c>
      <c r="Z143" s="137">
        <f>IFERROR(VLOOKUP(Y143,'Kill 11'!$D$1:$E$161,2,0),0)</f>
        <v>93.57413255</v>
      </c>
      <c r="AA143" s="136">
        <f>IFERROR(VLOOKUP($B143,'Kill 12'!$A$1:$E$161,4,0),0)</f>
        <v>0</v>
      </c>
      <c r="AB143" s="58">
        <f>IFERROR(VLOOKUP(AA143,'Kill 12'!$D$1:$E$161,2,0),0)</f>
        <v>0</v>
      </c>
      <c r="AC143" s="136">
        <f>IFERROR(VLOOKUP($B143,'Kill 13'!$A$1:$E$161,4,0),0)</f>
        <v>0</v>
      </c>
      <c r="AD143" s="58">
        <f>IFERROR(VLOOKUP(AC143,'Kill 13'!$D$1:$E$161,2,0),0)</f>
        <v>0</v>
      </c>
      <c r="AE143" s="146" t="str">
        <f>IFERROR(__xludf.DUMMYFUNCTION("""COMPUTED_VALUE"""),"Manon")</f>
        <v>Manon</v>
      </c>
      <c r="AF143" s="164">
        <f t="shared" si="3"/>
        <v>69.84704557</v>
      </c>
      <c r="AG143" s="137">
        <f>IFERROR(VLOOKUP($AE143,'Kill 1'!A$1:$E$161,5,0),0)</f>
        <v>0</v>
      </c>
      <c r="AH143" s="137">
        <f>IFERROR(VLOOKUP($AE143,'Kill 2'!$A$1:$E$161,5,0),0)</f>
        <v>0</v>
      </c>
      <c r="AI143" s="137">
        <f>IFERROR(VLOOKUP($AE143,'Kill 3'!$A$1:$E$161,5,0),0)</f>
        <v>0</v>
      </c>
      <c r="AJ143" s="137">
        <f>IFERROR(VLOOKUP($AE143,'Kill 4'!$A$1:$E$161,5,0),0)</f>
        <v>0</v>
      </c>
      <c r="AK143" s="137">
        <f>IFERROR(VLOOKUP($AE143,'Kill 5'!$A$1:$E$161,5,0),0)</f>
        <v>0</v>
      </c>
      <c r="AL143" s="137">
        <f>IFERROR(VLOOKUP($AE143,'Kill 6'!$A$1:$E$161,5,0),0)</f>
        <v>0</v>
      </c>
      <c r="AM143" s="137">
        <f>IFERROR(VLOOKUP($AE143,'Kill 7'!$A$1:$E$161,5,0),0)</f>
        <v>0</v>
      </c>
      <c r="AN143" s="137">
        <f>IFERROR(VLOOKUP($AE143,'Kill 8'!$A$1:$E$161,5,0),0)</f>
        <v>69.84704557</v>
      </c>
      <c r="AO143" s="137">
        <f>IFERROR(VLOOKUP($AE143,'Kill 9'!$A$1:$E$161,5,0),0)</f>
        <v>0</v>
      </c>
      <c r="AP143" s="137">
        <f>IFERROR(VLOOKUP($AE143,'Kill 10'!$A$1:$E$161,5,0),0)</f>
        <v>0</v>
      </c>
      <c r="AQ143" s="137">
        <f>IFERROR(VLOOKUP($AE143,'Kill 11'!$A$1:$E$161,5,0),0)</f>
        <v>0</v>
      </c>
      <c r="AR143" s="58">
        <f>IFERROR(VLOOKUP($AE143,'Kill 12'!$A$1:$E$161,5,0),0)</f>
        <v>0</v>
      </c>
      <c r="AS143" s="58">
        <f>IFERROR(VLOOKUP($AE143,'Kill 13'!$A$1:$E$161,5,0),0)</f>
        <v>0</v>
      </c>
    </row>
    <row r="144" ht="15.75" customHeight="1">
      <c r="A144" s="41">
        <f t="shared" si="1"/>
        <v>143</v>
      </c>
      <c r="B144" s="96" t="s">
        <v>205</v>
      </c>
      <c r="C144" s="51">
        <v>93.00757022444739</v>
      </c>
      <c r="D144" s="51"/>
      <c r="E144" s="136">
        <f>IFERROR(VLOOKUP($B144,'Kill 1'!$A$1:$E$161,4,0),0)</f>
        <v>0</v>
      </c>
      <c r="F144" s="137">
        <f>IFERROR(VLOOKUP(E144,'Kill 1'!$D$1:$E$161,2,0),0)</f>
        <v>0</v>
      </c>
      <c r="G144" s="136">
        <f>IFERROR(VLOOKUP($B144,'Kill 2'!$A$1:$E$161,4,0),0)</f>
        <v>50</v>
      </c>
      <c r="H144" s="137">
        <f>IFERROR(VLOOKUP(G144,'Kill 2'!$D$1:$E$161,2,0),0)</f>
        <v>93.00757022</v>
      </c>
      <c r="I144" s="136">
        <f>IFERROR(VLOOKUP($B144,'Kill 3'!$A$1:$E$161,4,0),0)</f>
        <v>0</v>
      </c>
      <c r="J144" s="137">
        <f>IFERROR(VLOOKUP(I144,'Kill 3'!$D$1:$E$161,2,0),0)</f>
        <v>0</v>
      </c>
      <c r="K144" s="136">
        <f>IFERROR(VLOOKUP($B144,'Kill 4'!$A$1:$E$161,4,0),0)</f>
        <v>0</v>
      </c>
      <c r="L144" s="137">
        <f>IFERROR(VLOOKUP(K144,'Kill 4'!$D$1:$E$161,2,0),0)</f>
        <v>0</v>
      </c>
      <c r="M144" s="136">
        <f>IFERROR(VLOOKUP($B144,'Kill 5'!$A$1:$E$161,4,0),0)</f>
        <v>0</v>
      </c>
      <c r="N144" s="137">
        <f>IFERROR(VLOOKUP(M144,'Kill 5'!$D$1:$E$161,2,0),0)</f>
        <v>0</v>
      </c>
      <c r="O144" s="136">
        <f>IFERROR(VLOOKUP($B144,'Kill 6'!$A$1:$E$161,4,0),0)</f>
        <v>0</v>
      </c>
      <c r="P144" s="137">
        <f>IFERROR(VLOOKUP(O144,'Kill 6'!$D$1:$E$161,2,0),0)</f>
        <v>0</v>
      </c>
      <c r="Q144" s="136">
        <f>IFERROR(VLOOKUP($B144,'Kill 7'!$A$1:$E$161,4,0),0)</f>
        <v>0</v>
      </c>
      <c r="R144" s="137">
        <f>IFERROR(VLOOKUP(Q144,'Kill 7'!$D$1:$E$161,2,0),0)</f>
        <v>0</v>
      </c>
      <c r="S144" s="136">
        <f>IFERROR(VLOOKUP($B144,'Kill 8'!$A$1:$E$161,4,0),0)</f>
        <v>0</v>
      </c>
      <c r="T144" s="137">
        <f>IFERROR(VLOOKUP(S144,'Kill 8'!$D$1:$E$161,2,0),0)</f>
        <v>0</v>
      </c>
      <c r="U144" s="136">
        <f>IFERROR(VLOOKUP($B144,'Kill 9'!$A$1:$E$161,4,0),0)</f>
        <v>0</v>
      </c>
      <c r="V144" s="137">
        <f>IFERROR(VLOOKUP(U144,'Kill 9'!$D$1:$E$161,2,0),0)</f>
        <v>0</v>
      </c>
      <c r="W144" s="136">
        <f>IFERROR(VLOOKUP($B144,'Kill 10'!$A$1:$E$161,4,0),0)</f>
        <v>0</v>
      </c>
      <c r="X144" s="137">
        <f>IFERROR(VLOOKUP(W144,'Kill 10'!$D$1:$E$161,2,0),0)</f>
        <v>0</v>
      </c>
      <c r="Y144" s="136">
        <f>IFERROR(VLOOKUP($B144,'Kill 11'!$A$1:$E$161,4,0),0)</f>
        <v>0</v>
      </c>
      <c r="Z144" s="137">
        <f>IFERROR(VLOOKUP(Y144,'Kill 11'!$D$1:$E$161,2,0),0)</f>
        <v>0</v>
      </c>
      <c r="AA144" s="136">
        <f>IFERROR(VLOOKUP($B144,'Kill 12'!$A$1:$E$161,4,0),0)</f>
        <v>0</v>
      </c>
      <c r="AB144" s="58">
        <f>IFERROR(VLOOKUP(AA144,'Kill 12'!$D$1:$E$161,2,0),0)</f>
        <v>0</v>
      </c>
      <c r="AC144" s="136">
        <f>IFERROR(VLOOKUP($B144,'Kill 13'!$A$1:$E$161,4,0),0)</f>
        <v>0</v>
      </c>
      <c r="AD144" s="58">
        <f>IFERROR(VLOOKUP(AC144,'Kill 13'!$D$1:$E$161,2,0),0)</f>
        <v>0</v>
      </c>
      <c r="AE144" s="148" t="str">
        <f>IFERROR(__xludf.DUMMYFUNCTION("""COMPUTED_VALUE"""),"TexasDolly")</f>
        <v>TexasDolly</v>
      </c>
      <c r="AF144" s="164">
        <f t="shared" si="3"/>
        <v>590.6723717</v>
      </c>
      <c r="AG144" s="137">
        <f>IFERROR(VLOOKUP($AE144,'Kill 1'!A$1:$E$161,5,0),0)</f>
        <v>0</v>
      </c>
      <c r="AH144" s="137">
        <f>IFERROR(VLOOKUP($AE144,'Kill 2'!$A$1:$E$161,5,0),0)</f>
        <v>0</v>
      </c>
      <c r="AI144" s="137">
        <f>IFERROR(VLOOKUP($AE144,'Kill 3'!$A$1:$E$161,5,0),0)</f>
        <v>0</v>
      </c>
      <c r="AJ144" s="137">
        <f>IFERROR(VLOOKUP($AE144,'Kill 4'!$A$1:$E$161,5,0),0)</f>
        <v>0</v>
      </c>
      <c r="AK144" s="137">
        <f>IFERROR(VLOOKUP($AE144,'Kill 5'!$A$1:$E$161,5,0),0)</f>
        <v>0</v>
      </c>
      <c r="AL144" s="137">
        <f>IFERROR(VLOOKUP($AE144,'Kill 6'!$A$1:$E$161,5,0),0)</f>
        <v>0</v>
      </c>
      <c r="AM144" s="137">
        <f>IFERROR(VLOOKUP($AE144,'Kill 7'!$A$1:$E$161,5,0),0)</f>
        <v>0</v>
      </c>
      <c r="AN144" s="137">
        <f>IFERROR(VLOOKUP($AE144,'Kill 8'!$A$1:$E$161,5,0),0)</f>
        <v>0</v>
      </c>
      <c r="AO144" s="137">
        <f>IFERROR(VLOOKUP($AE144,'Kill 9'!$A$1:$E$161,5,0),0)</f>
        <v>558.1225672</v>
      </c>
      <c r="AP144" s="137">
        <f>IFERROR(VLOOKUP($AE144,'Kill 10'!$A$1:$E$161,5,0),0)</f>
        <v>32.54980453</v>
      </c>
      <c r="AQ144" s="137">
        <f>IFERROR(VLOOKUP($AE144,'Kill 11'!$A$1:$E$161,5,0),0)</f>
        <v>0</v>
      </c>
      <c r="AR144" s="58">
        <f>IFERROR(VLOOKUP($AE144,'Kill 12'!$A$1:$E$161,5,0),0)</f>
        <v>0</v>
      </c>
      <c r="AS144" s="58">
        <f>IFERROR(VLOOKUP($AE144,'Kill 13'!$A$1:$E$161,5,0),0)</f>
        <v>0</v>
      </c>
    </row>
    <row r="145" ht="15.75" customHeight="1">
      <c r="A145" s="41">
        <f t="shared" si="1"/>
        <v>144</v>
      </c>
      <c r="B145" s="99" t="s">
        <v>207</v>
      </c>
      <c r="C145" s="51">
        <v>84.42506488517341</v>
      </c>
      <c r="D145" s="51"/>
      <c r="E145" s="136">
        <f>IFERROR(VLOOKUP($B145,'Kill 1'!$A$1:$E$161,4,0),0)</f>
        <v>0</v>
      </c>
      <c r="F145" s="137">
        <f>IFERROR(VLOOKUP(E145,'Kill 1'!$D$1:$E$161,2,0),0)</f>
        <v>0</v>
      </c>
      <c r="G145" s="136">
        <f>IFERROR(VLOOKUP($B145,'Kill 2'!$A$1:$E$161,4,0),0)</f>
        <v>0</v>
      </c>
      <c r="H145" s="137">
        <f>IFERROR(VLOOKUP(G145,'Kill 2'!$D$1:$E$161,2,0),0)</f>
        <v>0</v>
      </c>
      <c r="I145" s="136">
        <f>IFERROR(VLOOKUP($B145,'Kill 3'!$A$1:$E$161,4,0),0)</f>
        <v>0</v>
      </c>
      <c r="J145" s="137">
        <f>IFERROR(VLOOKUP(I145,'Kill 3'!$D$1:$E$161,2,0),0)</f>
        <v>0</v>
      </c>
      <c r="K145" s="136">
        <f>IFERROR(VLOOKUP($B145,'Kill 4'!$A$1:$E$161,4,0),0)</f>
        <v>0</v>
      </c>
      <c r="L145" s="137">
        <f>IFERROR(VLOOKUP(K145,'Kill 4'!$D$1:$E$161,2,0),0)</f>
        <v>0</v>
      </c>
      <c r="M145" s="136">
        <f>IFERROR(VLOOKUP($B145,'Kill 5'!$A$1:$E$161,4,0),0)</f>
        <v>0</v>
      </c>
      <c r="N145" s="137">
        <f>IFERROR(VLOOKUP(M145,'Kill 5'!$D$1:$E$161,2,0),0)</f>
        <v>0</v>
      </c>
      <c r="O145" s="136">
        <f>IFERROR(VLOOKUP($B145,'Kill 6'!$A$1:$E$161,4,0),0)</f>
        <v>52</v>
      </c>
      <c r="P145" s="137">
        <f>IFERROR(VLOOKUP(O145,'Kill 6'!$D$1:$E$161,2,0),0)</f>
        <v>84.42506489</v>
      </c>
      <c r="Q145" s="136">
        <f>IFERROR(VLOOKUP($B145,'Kill 7'!$A$1:$E$161,4,0),0)</f>
        <v>0</v>
      </c>
      <c r="R145" s="137">
        <f>IFERROR(VLOOKUP(Q145,'Kill 7'!$D$1:$E$161,2,0),0)</f>
        <v>0</v>
      </c>
      <c r="S145" s="136">
        <f>IFERROR(VLOOKUP($B145,'Kill 8'!$A$1:$E$161,4,0),0)</f>
        <v>0</v>
      </c>
      <c r="T145" s="137">
        <f>IFERROR(VLOOKUP(S145,'Kill 8'!$D$1:$E$161,2,0),0)</f>
        <v>0</v>
      </c>
      <c r="U145" s="136">
        <f>IFERROR(VLOOKUP($B145,'Kill 9'!$A$1:$E$161,4,0),0)</f>
        <v>0</v>
      </c>
      <c r="V145" s="137">
        <f>IFERROR(VLOOKUP(U145,'Kill 9'!$D$1:$E$161,2,0),0)</f>
        <v>0</v>
      </c>
      <c r="W145" s="136">
        <f>IFERROR(VLOOKUP($B145,'Kill 10'!$A$1:$E$161,4,0),0)</f>
        <v>0</v>
      </c>
      <c r="X145" s="137">
        <f>IFERROR(VLOOKUP(W145,'Kill 10'!$D$1:$E$161,2,0),0)</f>
        <v>0</v>
      </c>
      <c r="Y145" s="136">
        <f>IFERROR(VLOOKUP($B145,'Kill 11'!$A$1:$E$161,4,0),0)</f>
        <v>0</v>
      </c>
      <c r="Z145" s="137">
        <f>IFERROR(VLOOKUP(Y145,'Kill 11'!$D$1:$E$161,2,0),0)</f>
        <v>0</v>
      </c>
      <c r="AA145" s="136">
        <f>IFERROR(VLOOKUP($B145,'Kill 12'!$A$1:$E$161,4,0),0)</f>
        <v>0</v>
      </c>
      <c r="AB145" s="58">
        <f>IFERROR(VLOOKUP(AA145,'Kill 12'!$D$1:$E$161,2,0),0)</f>
        <v>0</v>
      </c>
      <c r="AC145" s="136">
        <f>IFERROR(VLOOKUP($B145,'Kill 13'!$A$1:$E$161,4,0),0)</f>
        <v>0</v>
      </c>
      <c r="AD145" s="58">
        <f>IFERROR(VLOOKUP(AC145,'Kill 13'!$D$1:$E$161,2,0),0)</f>
        <v>0</v>
      </c>
      <c r="AE145" s="139" t="str">
        <f>IFERROR(__xludf.DUMMYFUNCTION("""COMPUTED_VALUE"""),"benitio86")</f>
        <v>benitio86</v>
      </c>
      <c r="AF145" s="164">
        <f t="shared" si="3"/>
        <v>235.0686786</v>
      </c>
      <c r="AG145" s="137">
        <f>IFERROR(VLOOKUP($AE145,'Kill 1'!A$1:$E$161,5,0),0)</f>
        <v>0</v>
      </c>
      <c r="AH145" s="137">
        <f>IFERROR(VLOOKUP($AE145,'Kill 2'!$A$1:$E$161,5,0),0)</f>
        <v>0</v>
      </c>
      <c r="AI145" s="137">
        <f>IFERROR(VLOOKUP($AE145,'Kill 3'!$A$1:$E$161,5,0),0)</f>
        <v>0</v>
      </c>
      <c r="AJ145" s="137">
        <f>IFERROR(VLOOKUP($AE145,'Kill 4'!$A$1:$E$161,5,0),0)</f>
        <v>0</v>
      </c>
      <c r="AK145" s="137">
        <f>IFERROR(VLOOKUP($AE145,'Kill 5'!$A$1:$E$161,5,0),0)</f>
        <v>0</v>
      </c>
      <c r="AL145" s="137">
        <f>IFERROR(VLOOKUP($AE145,'Kill 6'!$A$1:$E$161,5,0),0)</f>
        <v>0</v>
      </c>
      <c r="AM145" s="137">
        <f>IFERROR(VLOOKUP($AE145,'Kill 7'!$A$1:$E$161,5,0),0)</f>
        <v>0</v>
      </c>
      <c r="AN145" s="137">
        <f>IFERROR(VLOOKUP($AE145,'Kill 8'!$A$1:$E$161,5,0),0)</f>
        <v>0</v>
      </c>
      <c r="AO145" s="137">
        <f>IFERROR(VLOOKUP($AE145,'Kill 9'!$A$1:$E$161,5,0),0)</f>
        <v>235.0686786</v>
      </c>
      <c r="AP145" s="137">
        <f>IFERROR(VLOOKUP($AE145,'Kill 10'!$A$1:$E$161,5,0),0)</f>
        <v>0</v>
      </c>
      <c r="AQ145" s="137">
        <f>IFERROR(VLOOKUP($AE145,'Kill 11'!$A$1:$E$161,5,0),0)</f>
        <v>0</v>
      </c>
      <c r="AR145" s="58">
        <f>IFERROR(VLOOKUP($AE145,'Kill 12'!$A$1:$E$161,5,0),0)</f>
        <v>0</v>
      </c>
      <c r="AS145" s="58">
        <f>IFERROR(VLOOKUP($AE145,'Kill 13'!$A$1:$E$161,5,0),0)</f>
        <v>0</v>
      </c>
    </row>
    <row r="146" ht="15.75" customHeight="1">
      <c r="A146" s="41">
        <f t="shared" si="1"/>
        <v>145</v>
      </c>
      <c r="B146" s="92" t="s">
        <v>208</v>
      </c>
      <c r="C146" s="51">
        <v>79.41845144951334</v>
      </c>
      <c r="D146" s="110"/>
      <c r="E146" s="136">
        <f>IFERROR(VLOOKUP($B146,'Kill 1'!$A$1:$E$161,4,0),0)</f>
        <v>0</v>
      </c>
      <c r="F146" s="137">
        <f>IFERROR(VLOOKUP(E146,'Kill 1'!$D$1:$E$161,2,0),0)</f>
        <v>0</v>
      </c>
      <c r="G146" s="136">
        <f>IFERROR(VLOOKUP($B146,'Kill 2'!$A$1:$E$161,4,0),0)</f>
        <v>0</v>
      </c>
      <c r="H146" s="137">
        <f>IFERROR(VLOOKUP(G146,'Kill 2'!$D$1:$E$161,2,0),0)</f>
        <v>0</v>
      </c>
      <c r="I146" s="136">
        <f>IFERROR(VLOOKUP($B146,'Kill 3'!$A$1:$E$161,4,0),0)</f>
        <v>0</v>
      </c>
      <c r="J146" s="137">
        <f>IFERROR(VLOOKUP(I146,'Kill 3'!$D$1:$E$161,2,0),0)</f>
        <v>0</v>
      </c>
      <c r="K146" s="136">
        <f>IFERROR(VLOOKUP($B146,'Kill 4'!$A$1:$E$161,4,0),0)</f>
        <v>0</v>
      </c>
      <c r="L146" s="137">
        <f>IFERROR(VLOOKUP(K146,'Kill 4'!$D$1:$E$161,2,0),0)</f>
        <v>0</v>
      </c>
      <c r="M146" s="136">
        <f>IFERROR(VLOOKUP($B146,'Kill 5'!$A$1:$E$161,4,0),0)</f>
        <v>0</v>
      </c>
      <c r="N146" s="137">
        <f>IFERROR(VLOOKUP(M146,'Kill 5'!$D$1:$E$161,2,0),0)</f>
        <v>0</v>
      </c>
      <c r="O146" s="136">
        <f>IFERROR(VLOOKUP($B146,'Kill 6'!$A$1:$E$161,4,0),0)</f>
        <v>0</v>
      </c>
      <c r="P146" s="137">
        <f>IFERROR(VLOOKUP(O146,'Kill 6'!$D$1:$E$161,2,0),0)</f>
        <v>0</v>
      </c>
      <c r="Q146" s="136">
        <f>IFERROR(VLOOKUP($B146,'Kill 7'!$A$1:$E$161,4,0),0)</f>
        <v>46</v>
      </c>
      <c r="R146" s="137">
        <f>IFERROR(VLOOKUP(Q146,'Kill 7'!$D$1:$E$161,2,0),0)</f>
        <v>79.41845145</v>
      </c>
      <c r="S146" s="136">
        <f>IFERROR(VLOOKUP($B146,'Kill 8'!$A$1:$E$161,4,0),0)</f>
        <v>0</v>
      </c>
      <c r="T146" s="137">
        <f>IFERROR(VLOOKUP(S146,'Kill 8'!$D$1:$E$161,2,0),0)</f>
        <v>0</v>
      </c>
      <c r="U146" s="136">
        <f>IFERROR(VLOOKUP($B146,'Kill 9'!$A$1:$E$161,4,0),0)</f>
        <v>0</v>
      </c>
      <c r="V146" s="137">
        <f>IFERROR(VLOOKUP(U146,'Kill 9'!$D$1:$E$161,2,0),0)</f>
        <v>0</v>
      </c>
      <c r="W146" s="136">
        <f>IFERROR(VLOOKUP($B146,'Kill 10'!$A$1:$E$161,4,0),0)</f>
        <v>0</v>
      </c>
      <c r="X146" s="137">
        <f>IFERROR(VLOOKUP(W146,'Kill 10'!$D$1:$E$161,2,0),0)</f>
        <v>0</v>
      </c>
      <c r="Y146" s="136">
        <f>IFERROR(VLOOKUP($B146,'Kill 11'!$A$1:$E$161,4,0),0)</f>
        <v>0</v>
      </c>
      <c r="Z146" s="137">
        <f>IFERROR(VLOOKUP(Y146,'Kill 11'!$D$1:$E$161,2,0),0)</f>
        <v>0</v>
      </c>
      <c r="AA146" s="136">
        <f>IFERROR(VLOOKUP($B146,'Kill 12'!$A$1:$E$161,4,0),0)</f>
        <v>0</v>
      </c>
      <c r="AB146" s="58">
        <f>IFERROR(VLOOKUP(AA146,'Kill 12'!$D$1:$E$161,2,0),0)</f>
        <v>0</v>
      </c>
      <c r="AC146" s="136">
        <f>IFERROR(VLOOKUP($B146,'Kill 13'!$A$1:$E$161,4,0),0)</f>
        <v>0</v>
      </c>
      <c r="AD146" s="58">
        <f>IFERROR(VLOOKUP(AC146,'Kill 13'!$D$1:$E$161,2,0),0)</f>
        <v>0</v>
      </c>
      <c r="AE146" s="138" t="str">
        <f>IFERROR(__xludf.DUMMYFUNCTION("""COMPUTED_VALUE"""),"Pivanoxlia")</f>
        <v>Pivanoxlia</v>
      </c>
      <c r="AF146" s="164">
        <f t="shared" si="3"/>
        <v>224.7230157</v>
      </c>
      <c r="AG146" s="137">
        <f>IFERROR(VLOOKUP($AE146,'Kill 1'!A$1:$E$161,5,0),0)</f>
        <v>0</v>
      </c>
      <c r="AH146" s="137">
        <f>IFERROR(VLOOKUP($AE146,'Kill 2'!$A$1:$E$161,5,0),0)</f>
        <v>0</v>
      </c>
      <c r="AI146" s="137">
        <f>IFERROR(VLOOKUP($AE146,'Kill 3'!$A$1:$E$161,5,0),0)</f>
        <v>0</v>
      </c>
      <c r="AJ146" s="137">
        <f>IFERROR(VLOOKUP($AE146,'Kill 4'!$A$1:$E$161,5,0),0)</f>
        <v>0</v>
      </c>
      <c r="AK146" s="137">
        <f>IFERROR(VLOOKUP($AE146,'Kill 5'!$A$1:$E$161,5,0),0)</f>
        <v>0</v>
      </c>
      <c r="AL146" s="137">
        <f>IFERROR(VLOOKUP($AE146,'Kill 6'!$A$1:$E$161,5,0),0)</f>
        <v>0</v>
      </c>
      <c r="AM146" s="137">
        <f>IFERROR(VLOOKUP($AE146,'Kill 7'!$A$1:$E$161,5,0),0)</f>
        <v>0</v>
      </c>
      <c r="AN146" s="137">
        <f>IFERROR(VLOOKUP($AE146,'Kill 8'!$A$1:$E$161,5,0),0)</f>
        <v>0</v>
      </c>
      <c r="AO146" s="137">
        <f>IFERROR(VLOOKUP($AE146,'Kill 9'!$A$1:$E$161,5,0),0)</f>
        <v>224.7230157</v>
      </c>
      <c r="AP146" s="137">
        <f>IFERROR(VLOOKUP($AE146,'Kill 10'!$A$1:$E$161,5,0),0)</f>
        <v>0</v>
      </c>
      <c r="AQ146" s="137">
        <f>IFERROR(VLOOKUP($AE146,'Kill 11'!$A$1:$E$161,5,0),0)</f>
        <v>0</v>
      </c>
      <c r="AR146" s="58">
        <f>IFERROR(VLOOKUP($AE146,'Kill 12'!$A$1:$E$161,5,0),0)</f>
        <v>0</v>
      </c>
      <c r="AS146" s="58">
        <f>IFERROR(VLOOKUP($AE146,'Kill 13'!$A$1:$E$161,5,0),0)</f>
        <v>0</v>
      </c>
    </row>
    <row r="147" ht="15.75" customHeight="1">
      <c r="A147" s="41">
        <f t="shared" si="1"/>
        <v>146</v>
      </c>
      <c r="B147" s="92" t="s">
        <v>132</v>
      </c>
      <c r="C147" s="51">
        <v>78.0079397430159</v>
      </c>
      <c r="D147" s="51"/>
      <c r="E147" s="136">
        <f>IFERROR(VLOOKUP($B147,'Kill 1'!$A$1:$E$161,4,0),0)</f>
        <v>0</v>
      </c>
      <c r="F147" s="137">
        <f>IFERROR(VLOOKUP(E147,'Kill 1'!$D$1:$E$161,2,0),0)</f>
        <v>0</v>
      </c>
      <c r="G147" s="136">
        <f>IFERROR(VLOOKUP($B147,'Kill 2'!$A$1:$E$161,4,0),0)</f>
        <v>70</v>
      </c>
      <c r="H147" s="137">
        <f>IFERROR(VLOOKUP(G147,'Kill 2'!$D$1:$E$161,2,0),0)</f>
        <v>14.250662</v>
      </c>
      <c r="I147" s="136">
        <f>IFERROR(VLOOKUP($B147,'Kill 3'!$A$1:$E$161,4,0),0)</f>
        <v>57</v>
      </c>
      <c r="J147" s="137">
        <f>IFERROR(VLOOKUP(I147,'Kill 3'!$D$1:$E$161,2,0),0)</f>
        <v>63.75727774</v>
      </c>
      <c r="K147" s="136">
        <f>IFERROR(VLOOKUP($B147,'Kill 4'!$A$1:$E$161,4,0),0)</f>
        <v>0</v>
      </c>
      <c r="L147" s="137">
        <f>IFERROR(VLOOKUP(K147,'Kill 4'!$D$1:$E$161,2,0),0)</f>
        <v>0</v>
      </c>
      <c r="M147" s="136">
        <f>IFERROR(VLOOKUP($B147,'Kill 5'!$A$1:$E$161,4,0),0)</f>
        <v>0</v>
      </c>
      <c r="N147" s="137">
        <f>IFERROR(VLOOKUP(M147,'Kill 5'!$D$1:$E$161,2,0),0)</f>
        <v>0</v>
      </c>
      <c r="O147" s="136">
        <f>IFERROR(VLOOKUP($B147,'Kill 6'!$A$1:$E$161,4,0),0)</f>
        <v>0</v>
      </c>
      <c r="P147" s="137">
        <f>IFERROR(VLOOKUP(O147,'Kill 6'!$D$1:$E$161,2,0),0)</f>
        <v>0</v>
      </c>
      <c r="Q147" s="136">
        <f>IFERROR(VLOOKUP($B147,'Kill 7'!$A$1:$E$161,4,0),0)</f>
        <v>0</v>
      </c>
      <c r="R147" s="137">
        <f>IFERROR(VLOOKUP(Q147,'Kill 7'!$D$1:$E$161,2,0),0)</f>
        <v>0</v>
      </c>
      <c r="S147" s="136">
        <f>IFERROR(VLOOKUP($B147,'Kill 8'!$A$1:$E$161,4,0),0)</f>
        <v>0</v>
      </c>
      <c r="T147" s="137">
        <f>IFERROR(VLOOKUP(S147,'Kill 8'!$D$1:$E$161,2,0),0)</f>
        <v>0</v>
      </c>
      <c r="U147" s="136">
        <f>IFERROR(VLOOKUP($B147,'Kill 9'!$A$1:$E$161,4,0),0)</f>
        <v>0</v>
      </c>
      <c r="V147" s="137">
        <f>IFERROR(VLOOKUP(U147,'Kill 9'!$D$1:$E$161,2,0),0)</f>
        <v>0</v>
      </c>
      <c r="W147" s="136">
        <f>IFERROR(VLOOKUP($B147,'Kill 10'!$A$1:$E$161,4,0),0)</f>
        <v>0</v>
      </c>
      <c r="X147" s="137">
        <f>IFERROR(VLOOKUP(W147,'Kill 10'!$D$1:$E$161,2,0),0)</f>
        <v>0</v>
      </c>
      <c r="Y147" s="136">
        <f>IFERROR(VLOOKUP($B147,'Kill 11'!$A$1:$E$161,4,0),0)</f>
        <v>0</v>
      </c>
      <c r="Z147" s="137">
        <f>IFERROR(VLOOKUP(Y147,'Kill 11'!$D$1:$E$161,2,0),0)</f>
        <v>0</v>
      </c>
      <c r="AA147" s="136">
        <f>IFERROR(VLOOKUP($B147,'Kill 12'!$A$1:$E$161,4,0),0)</f>
        <v>0</v>
      </c>
      <c r="AB147" s="58">
        <f>IFERROR(VLOOKUP(AA147,'Kill 12'!$D$1:$E$161,2,0),0)</f>
        <v>0</v>
      </c>
      <c r="AC147" s="136">
        <f>IFERROR(VLOOKUP($B147,'Kill 13'!$A$1:$E$161,4,0),0)</f>
        <v>0</v>
      </c>
      <c r="AD147" s="58">
        <f>IFERROR(VLOOKUP(AC147,'Kill 13'!$D$1:$E$161,2,0),0)</f>
        <v>0</v>
      </c>
      <c r="AE147" s="139" t="str">
        <f>IFERROR(__xludf.DUMMYFUNCTION("""COMPUTED_VALUE"""),"esco86")</f>
        <v>esco86</v>
      </c>
      <c r="AF147" s="164">
        <f t="shared" si="3"/>
        <v>15.84319016</v>
      </c>
      <c r="AG147" s="137">
        <f>IFERROR(VLOOKUP($AE147,'Kill 1'!A$1:$E$161,5,0),0)</f>
        <v>0</v>
      </c>
      <c r="AH147" s="137">
        <f>IFERROR(VLOOKUP($AE147,'Kill 2'!$A$1:$E$161,5,0),0)</f>
        <v>0</v>
      </c>
      <c r="AI147" s="137">
        <f>IFERROR(VLOOKUP($AE147,'Kill 3'!$A$1:$E$161,5,0),0)</f>
        <v>0</v>
      </c>
      <c r="AJ147" s="137">
        <f>IFERROR(VLOOKUP($AE147,'Kill 4'!$A$1:$E$161,5,0),0)</f>
        <v>0</v>
      </c>
      <c r="AK147" s="137">
        <f>IFERROR(VLOOKUP($AE147,'Kill 5'!$A$1:$E$161,5,0),0)</f>
        <v>0</v>
      </c>
      <c r="AL147" s="137">
        <f>IFERROR(VLOOKUP($AE147,'Kill 6'!$A$1:$E$161,5,0),0)</f>
        <v>0</v>
      </c>
      <c r="AM147" s="137">
        <f>IFERROR(VLOOKUP($AE147,'Kill 7'!$A$1:$E$161,5,0),0)</f>
        <v>0</v>
      </c>
      <c r="AN147" s="137">
        <f>IFERROR(VLOOKUP($AE147,'Kill 8'!$A$1:$E$161,5,0),0)</f>
        <v>0</v>
      </c>
      <c r="AO147" s="137">
        <f>IFERROR(VLOOKUP($AE147,'Kill 9'!$A$1:$E$161,5,0),0)</f>
        <v>15.84319016</v>
      </c>
      <c r="AP147" s="137">
        <f>IFERROR(VLOOKUP($AE147,'Kill 10'!$A$1:$E$161,5,0),0)</f>
        <v>0</v>
      </c>
      <c r="AQ147" s="137">
        <f>IFERROR(VLOOKUP($AE147,'Kill 11'!$A$1:$E$161,5,0),0)</f>
        <v>0</v>
      </c>
      <c r="AR147" s="58">
        <f>IFERROR(VLOOKUP($AE147,'Kill 12'!$A$1:$E$161,5,0),0)</f>
        <v>0</v>
      </c>
      <c r="AS147" s="58">
        <f>IFERROR(VLOOKUP($AE147,'Kill 13'!$A$1:$E$161,5,0),0)</f>
        <v>0</v>
      </c>
    </row>
    <row r="148" ht="15.75" customHeight="1">
      <c r="A148" s="41">
        <f t="shared" si="1"/>
        <v>147</v>
      </c>
      <c r="B148" s="98" t="s">
        <v>209</v>
      </c>
      <c r="C148" s="51">
        <v>76.02932134290077</v>
      </c>
      <c r="D148" s="135"/>
      <c r="E148" s="136">
        <f>IFERROR(VLOOKUP($B148,'Kill 1'!$A$1:$E$161,4,0),0)</f>
        <v>0</v>
      </c>
      <c r="F148" s="137">
        <f>IFERROR(VLOOKUP(E148,'Kill 1'!$D$1:$E$161,2,0),0)</f>
        <v>0</v>
      </c>
      <c r="G148" s="136">
        <f>IFERROR(VLOOKUP($B148,'Kill 2'!$A$1:$E$161,4,0),0)</f>
        <v>54</v>
      </c>
      <c r="H148" s="137">
        <f>IFERROR(VLOOKUP(G148,'Kill 2'!$D$1:$E$161,2,0),0)</f>
        <v>76.02932134</v>
      </c>
      <c r="I148" s="136">
        <f>IFERROR(VLOOKUP($B148,'Kill 3'!$A$1:$E$161,4,0),0)</f>
        <v>0</v>
      </c>
      <c r="J148" s="137">
        <f>IFERROR(VLOOKUP(I148,'Kill 3'!$D$1:$E$161,2,0),0)</f>
        <v>0</v>
      </c>
      <c r="K148" s="136">
        <f>IFERROR(VLOOKUP($B148,'Kill 4'!$A$1:$E$161,4,0),0)</f>
        <v>0</v>
      </c>
      <c r="L148" s="137">
        <f>IFERROR(VLOOKUP(K148,'Kill 4'!$D$1:$E$161,2,0),0)</f>
        <v>0</v>
      </c>
      <c r="M148" s="136">
        <f>IFERROR(VLOOKUP($B148,'Kill 5'!$A$1:$E$161,4,0),0)</f>
        <v>0</v>
      </c>
      <c r="N148" s="137">
        <f>IFERROR(VLOOKUP(M148,'Kill 5'!$D$1:$E$161,2,0),0)</f>
        <v>0</v>
      </c>
      <c r="O148" s="136">
        <f>IFERROR(VLOOKUP($B148,'Kill 6'!$A$1:$E$161,4,0),0)</f>
        <v>0</v>
      </c>
      <c r="P148" s="137">
        <f>IFERROR(VLOOKUP(O148,'Kill 6'!$D$1:$E$161,2,0),0)</f>
        <v>0</v>
      </c>
      <c r="Q148" s="136">
        <f>IFERROR(VLOOKUP($B148,'Kill 7'!$A$1:$E$161,4,0),0)</f>
        <v>0</v>
      </c>
      <c r="R148" s="137">
        <f>IFERROR(VLOOKUP(Q148,'Kill 7'!$D$1:$E$161,2,0),0)</f>
        <v>0</v>
      </c>
      <c r="S148" s="136">
        <f>IFERROR(VLOOKUP($B148,'Kill 8'!$A$1:$E$161,4,0),0)</f>
        <v>0</v>
      </c>
      <c r="T148" s="137">
        <f>IFERROR(VLOOKUP(S148,'Kill 8'!$D$1:$E$161,2,0),0)</f>
        <v>0</v>
      </c>
      <c r="U148" s="136">
        <f>IFERROR(VLOOKUP($B148,'Kill 9'!$A$1:$E$161,4,0),0)</f>
        <v>0</v>
      </c>
      <c r="V148" s="137">
        <f>IFERROR(VLOOKUP(U148,'Kill 9'!$D$1:$E$161,2,0),0)</f>
        <v>0</v>
      </c>
      <c r="W148" s="136">
        <f>IFERROR(VLOOKUP($B148,'Kill 10'!$A$1:$E$161,4,0),0)</f>
        <v>0</v>
      </c>
      <c r="X148" s="137">
        <f>IFERROR(VLOOKUP(W148,'Kill 10'!$D$1:$E$161,2,0),0)</f>
        <v>0</v>
      </c>
      <c r="Y148" s="136">
        <f>IFERROR(VLOOKUP($B148,'Kill 11'!$A$1:$E$161,4,0),0)</f>
        <v>0</v>
      </c>
      <c r="Z148" s="137">
        <f>IFERROR(VLOOKUP(Y148,'Kill 11'!$D$1:$E$161,2,0),0)</f>
        <v>0</v>
      </c>
      <c r="AA148" s="136">
        <f>IFERROR(VLOOKUP($B148,'Kill 12'!$A$1:$E$161,4,0),0)</f>
        <v>0</v>
      </c>
      <c r="AB148" s="58">
        <f>IFERROR(VLOOKUP(AA148,'Kill 12'!$D$1:$E$161,2,0),0)</f>
        <v>0</v>
      </c>
      <c r="AC148" s="136">
        <f>IFERROR(VLOOKUP($B148,'Kill 13'!$A$1:$E$161,4,0),0)</f>
        <v>0</v>
      </c>
      <c r="AD148" s="58">
        <f>IFERROR(VLOOKUP(AC148,'Kill 13'!$D$1:$E$161,2,0),0)</f>
        <v>0</v>
      </c>
      <c r="AE148" s="141" t="str">
        <f>IFERROR(__xludf.DUMMYFUNCTION("""COMPUTED_VALUE"""),"Popeye86")</f>
        <v>Popeye86</v>
      </c>
      <c r="AF148" s="164">
        <f t="shared" si="3"/>
        <v>552.1488211</v>
      </c>
      <c r="AG148" s="137">
        <f>IFERROR(VLOOKUP($AE148,'Kill 1'!A$1:$E$161,5,0),0)</f>
        <v>0</v>
      </c>
      <c r="AH148" s="137">
        <f>IFERROR(VLOOKUP($AE148,'Kill 2'!$A$1:$E$161,5,0),0)</f>
        <v>0</v>
      </c>
      <c r="AI148" s="137">
        <f>IFERROR(VLOOKUP($AE148,'Kill 3'!$A$1:$E$161,5,0),0)</f>
        <v>0</v>
      </c>
      <c r="AJ148" s="137">
        <f>IFERROR(VLOOKUP($AE148,'Kill 4'!$A$1:$E$161,5,0),0)</f>
        <v>0</v>
      </c>
      <c r="AK148" s="137">
        <f>IFERROR(VLOOKUP($AE148,'Kill 5'!$A$1:$E$161,5,0),0)</f>
        <v>0</v>
      </c>
      <c r="AL148" s="137">
        <f>IFERROR(VLOOKUP($AE148,'Kill 6'!$A$1:$E$161,5,0),0)</f>
        <v>0</v>
      </c>
      <c r="AM148" s="137">
        <f>IFERROR(VLOOKUP($AE148,'Kill 7'!$A$1:$E$161,5,0),0)</f>
        <v>0</v>
      </c>
      <c r="AN148" s="137">
        <f>IFERROR(VLOOKUP($AE148,'Kill 8'!$A$1:$E$161,5,0),0)</f>
        <v>0</v>
      </c>
      <c r="AO148" s="137">
        <f>IFERROR(VLOOKUP($AE148,'Kill 9'!$A$1:$E$161,5,0),0)</f>
        <v>0</v>
      </c>
      <c r="AP148" s="137">
        <f>IFERROR(VLOOKUP($AE148,'Kill 10'!$A$1:$E$161,5,0),0)</f>
        <v>537.4964894</v>
      </c>
      <c r="AQ148" s="137">
        <f>IFERROR(VLOOKUP($AE148,'Kill 11'!$A$1:$E$161,5,0),0)</f>
        <v>0</v>
      </c>
      <c r="AR148" s="58">
        <f>IFERROR(VLOOKUP($AE148,'Kill 12'!$A$1:$E$161,5,0),0)</f>
        <v>14.6523316</v>
      </c>
      <c r="AS148" s="58">
        <f>IFERROR(VLOOKUP($AE148,'Kill 13'!$A$1:$E$161,5,0),0)</f>
        <v>0</v>
      </c>
    </row>
    <row r="149" ht="15.75" customHeight="1">
      <c r="A149" s="41">
        <f t="shared" si="1"/>
        <v>148</v>
      </c>
      <c r="B149" s="100" t="s">
        <v>210</v>
      </c>
      <c r="C149" s="51">
        <v>71.04989722561238</v>
      </c>
      <c r="D149" s="110"/>
      <c r="E149" s="136">
        <f>IFERROR(VLOOKUP($B149,'Kill 1'!$A$1:$E$161,4,0),0)</f>
        <v>0</v>
      </c>
      <c r="F149" s="137">
        <f>IFERROR(VLOOKUP(E149,'Kill 1'!$D$1:$E$161,2,0),0)</f>
        <v>0</v>
      </c>
      <c r="G149" s="136">
        <f>IFERROR(VLOOKUP($B149,'Kill 2'!$A$1:$E$161,4,0),0)</f>
        <v>0</v>
      </c>
      <c r="H149" s="137">
        <f>IFERROR(VLOOKUP(G149,'Kill 2'!$D$1:$E$161,2,0),0)</f>
        <v>0</v>
      </c>
      <c r="I149" s="136">
        <f>IFERROR(VLOOKUP($B149,'Kill 3'!$A$1:$E$161,4,0),0)</f>
        <v>0</v>
      </c>
      <c r="J149" s="137">
        <f>IFERROR(VLOOKUP(I149,'Kill 3'!$D$1:$E$161,2,0),0)</f>
        <v>0</v>
      </c>
      <c r="K149" s="136">
        <f>IFERROR(VLOOKUP($B149,'Kill 4'!$A$1:$E$161,4,0),0)</f>
        <v>47</v>
      </c>
      <c r="L149" s="137">
        <f>IFERROR(VLOOKUP(K149,'Kill 4'!$D$1:$E$161,2,0),0)</f>
        <v>71.04989723</v>
      </c>
      <c r="M149" s="136">
        <f>IFERROR(VLOOKUP($B149,'Kill 5'!$A$1:$E$161,4,0),0)</f>
        <v>0</v>
      </c>
      <c r="N149" s="137">
        <f>IFERROR(VLOOKUP(M149,'Kill 5'!$D$1:$E$161,2,0),0)</f>
        <v>0</v>
      </c>
      <c r="O149" s="136">
        <f>IFERROR(VLOOKUP($B149,'Kill 6'!$A$1:$E$161,4,0),0)</f>
        <v>0</v>
      </c>
      <c r="P149" s="137">
        <f>IFERROR(VLOOKUP(O149,'Kill 6'!$D$1:$E$161,2,0),0)</f>
        <v>0</v>
      </c>
      <c r="Q149" s="136">
        <f>IFERROR(VLOOKUP($B149,'Kill 7'!$A$1:$E$161,4,0),0)</f>
        <v>0</v>
      </c>
      <c r="R149" s="137">
        <f>IFERROR(VLOOKUP(Q149,'Kill 7'!$D$1:$E$161,2,0),0)</f>
        <v>0</v>
      </c>
      <c r="S149" s="136">
        <f>IFERROR(VLOOKUP($B149,'Kill 8'!$A$1:$E$161,4,0),0)</f>
        <v>0</v>
      </c>
      <c r="T149" s="137">
        <f>IFERROR(VLOOKUP(S149,'Kill 8'!$D$1:$E$161,2,0),0)</f>
        <v>0</v>
      </c>
      <c r="U149" s="136">
        <f>IFERROR(VLOOKUP($B149,'Kill 9'!$A$1:$E$161,4,0),0)</f>
        <v>0</v>
      </c>
      <c r="V149" s="137">
        <f>IFERROR(VLOOKUP(U149,'Kill 9'!$D$1:$E$161,2,0),0)</f>
        <v>0</v>
      </c>
      <c r="W149" s="136">
        <f>IFERROR(VLOOKUP($B149,'Kill 10'!$A$1:$E$161,4,0),0)</f>
        <v>0</v>
      </c>
      <c r="X149" s="137">
        <f>IFERROR(VLOOKUP(W149,'Kill 10'!$D$1:$E$161,2,0),0)</f>
        <v>0</v>
      </c>
      <c r="Y149" s="136">
        <f>IFERROR(VLOOKUP($B149,'Kill 11'!$A$1:$E$161,4,0),0)</f>
        <v>0</v>
      </c>
      <c r="Z149" s="137">
        <f>IFERROR(VLOOKUP(Y149,'Kill 11'!$D$1:$E$161,2,0),0)</f>
        <v>0</v>
      </c>
      <c r="AA149" s="136">
        <f>IFERROR(VLOOKUP($B149,'Kill 12'!$A$1:$E$161,4,0),0)</f>
        <v>0</v>
      </c>
      <c r="AB149" s="58">
        <f>IFERROR(VLOOKUP(AA149,'Kill 12'!$D$1:$E$161,2,0),0)</f>
        <v>0</v>
      </c>
      <c r="AC149" s="136">
        <f>IFERROR(VLOOKUP($B149,'Kill 13'!$A$1:$E$161,4,0),0)</f>
        <v>0</v>
      </c>
      <c r="AD149" s="58">
        <f>IFERROR(VLOOKUP(AC149,'Kill 13'!$D$1:$E$161,2,0),0)</f>
        <v>0</v>
      </c>
      <c r="AE149" s="145" t="str">
        <f>IFERROR(__xludf.DUMMYFUNCTION("""COMPUTED_VALUE"""),"CharlyDu86")</f>
        <v>CharlyDu86</v>
      </c>
      <c r="AF149" s="164">
        <f t="shared" si="3"/>
        <v>440.0886717</v>
      </c>
      <c r="AG149" s="137">
        <f>IFERROR(VLOOKUP($AE149,'Kill 1'!A$1:$E$161,5,0),0)</f>
        <v>0</v>
      </c>
      <c r="AH149" s="137">
        <f>IFERROR(VLOOKUP($AE149,'Kill 2'!$A$1:$E$161,5,0),0)</f>
        <v>0</v>
      </c>
      <c r="AI149" s="137">
        <f>IFERROR(VLOOKUP($AE149,'Kill 3'!$A$1:$E$161,5,0),0)</f>
        <v>0</v>
      </c>
      <c r="AJ149" s="137">
        <f>IFERROR(VLOOKUP($AE149,'Kill 4'!$A$1:$E$161,5,0),0)</f>
        <v>0</v>
      </c>
      <c r="AK149" s="137">
        <f>IFERROR(VLOOKUP($AE149,'Kill 5'!$A$1:$E$161,5,0),0)</f>
        <v>0</v>
      </c>
      <c r="AL149" s="137">
        <f>IFERROR(VLOOKUP($AE149,'Kill 6'!$A$1:$E$161,5,0),0)</f>
        <v>0</v>
      </c>
      <c r="AM149" s="137">
        <f>IFERROR(VLOOKUP($AE149,'Kill 7'!$A$1:$E$161,5,0),0)</f>
        <v>0</v>
      </c>
      <c r="AN149" s="137">
        <f>IFERROR(VLOOKUP($AE149,'Kill 8'!$A$1:$E$161,5,0),0)</f>
        <v>0</v>
      </c>
      <c r="AO149" s="137">
        <f>IFERROR(VLOOKUP($AE149,'Kill 9'!$A$1:$E$161,5,0),0)</f>
        <v>0</v>
      </c>
      <c r="AP149" s="137">
        <f>IFERROR(VLOOKUP($AE149,'Kill 10'!$A$1:$E$161,5,0),0)</f>
        <v>301.8469077</v>
      </c>
      <c r="AQ149" s="137">
        <f>IFERROR(VLOOKUP($AE149,'Kill 11'!$A$1:$E$161,5,0),0)</f>
        <v>138.241764</v>
      </c>
      <c r="AR149" s="58">
        <f>IFERROR(VLOOKUP($AE149,'Kill 12'!$A$1:$E$161,5,0),0)</f>
        <v>0</v>
      </c>
      <c r="AS149" s="58">
        <f>IFERROR(VLOOKUP($AE149,'Kill 13'!$A$1:$E$161,5,0),0)</f>
        <v>0</v>
      </c>
    </row>
    <row r="150" ht="15.75" customHeight="1">
      <c r="A150" s="41">
        <f t="shared" si="1"/>
        <v>149</v>
      </c>
      <c r="B150" s="92" t="s">
        <v>211</v>
      </c>
      <c r="C150" s="51">
        <v>69.84704556853023</v>
      </c>
      <c r="D150" s="110"/>
      <c r="E150" s="136">
        <f>IFERROR(VLOOKUP($B150,'Kill 1'!$A$1:$E$161,4,0),0)</f>
        <v>0</v>
      </c>
      <c r="F150" s="137">
        <f>IFERROR(VLOOKUP(E150,'Kill 1'!$D$1:$E$161,2,0),0)</f>
        <v>0</v>
      </c>
      <c r="G150" s="136">
        <f>IFERROR(VLOOKUP($B150,'Kill 2'!$A$1:$E$161,4,0),0)</f>
        <v>0</v>
      </c>
      <c r="H150" s="137">
        <f>IFERROR(VLOOKUP(G150,'Kill 2'!$D$1:$E$161,2,0),0)</f>
        <v>0</v>
      </c>
      <c r="I150" s="136">
        <f>IFERROR(VLOOKUP($B150,'Kill 3'!$A$1:$E$161,4,0),0)</f>
        <v>0</v>
      </c>
      <c r="J150" s="137">
        <f>IFERROR(VLOOKUP(I150,'Kill 3'!$D$1:$E$161,2,0),0)</f>
        <v>0</v>
      </c>
      <c r="K150" s="136">
        <f>IFERROR(VLOOKUP($B150,'Kill 4'!$A$1:$E$161,4,0),0)</f>
        <v>0</v>
      </c>
      <c r="L150" s="137">
        <f>IFERROR(VLOOKUP(K150,'Kill 4'!$D$1:$E$161,2,0),0)</f>
        <v>0</v>
      </c>
      <c r="M150" s="136">
        <f>IFERROR(VLOOKUP($B150,'Kill 5'!$A$1:$E$161,4,0),0)</f>
        <v>0</v>
      </c>
      <c r="N150" s="137">
        <f>IFERROR(VLOOKUP(M150,'Kill 5'!$D$1:$E$161,2,0),0)</f>
        <v>0</v>
      </c>
      <c r="O150" s="136">
        <f>IFERROR(VLOOKUP($B150,'Kill 6'!$A$1:$E$161,4,0),0)</f>
        <v>0</v>
      </c>
      <c r="P150" s="137">
        <f>IFERROR(VLOOKUP(O150,'Kill 6'!$D$1:$E$161,2,0),0)</f>
        <v>0</v>
      </c>
      <c r="Q150" s="136">
        <f>IFERROR(VLOOKUP($B150,'Kill 7'!$A$1:$E$161,4,0),0)</f>
        <v>0</v>
      </c>
      <c r="R150" s="137">
        <f>IFERROR(VLOOKUP(Q150,'Kill 7'!$D$1:$E$161,2,0),0)</f>
        <v>0</v>
      </c>
      <c r="S150" s="136">
        <f>IFERROR(VLOOKUP($B150,'Kill 8'!$A$1:$E$161,4,0),0)</f>
        <v>45</v>
      </c>
      <c r="T150" s="137">
        <f>IFERROR(VLOOKUP(S150,'Kill 8'!$D$1:$E$161,2,0),0)</f>
        <v>69.84704557</v>
      </c>
      <c r="U150" s="136">
        <f>IFERROR(VLOOKUP($B150,'Kill 9'!$A$1:$E$161,4,0),0)</f>
        <v>0</v>
      </c>
      <c r="V150" s="137">
        <f>IFERROR(VLOOKUP(U150,'Kill 9'!$D$1:$E$161,2,0),0)</f>
        <v>0</v>
      </c>
      <c r="W150" s="136">
        <f>IFERROR(VLOOKUP($B150,'Kill 10'!$A$1:$E$161,4,0),0)</f>
        <v>0</v>
      </c>
      <c r="X150" s="137">
        <f>IFERROR(VLOOKUP(W150,'Kill 10'!$D$1:$E$161,2,0),0)</f>
        <v>0</v>
      </c>
      <c r="Y150" s="136">
        <f>IFERROR(VLOOKUP($B150,'Kill 11'!$A$1:$E$161,4,0),0)</f>
        <v>0</v>
      </c>
      <c r="Z150" s="137">
        <f>IFERROR(VLOOKUP(Y150,'Kill 11'!$D$1:$E$161,2,0),0)</f>
        <v>0</v>
      </c>
      <c r="AA150" s="136">
        <f>IFERROR(VLOOKUP($B150,'Kill 12'!$A$1:$E$161,4,0),0)</f>
        <v>0</v>
      </c>
      <c r="AB150" s="58">
        <f>IFERROR(VLOOKUP(AA150,'Kill 12'!$D$1:$E$161,2,0),0)</f>
        <v>0</v>
      </c>
      <c r="AC150" s="136">
        <f>IFERROR(VLOOKUP($B150,'Kill 13'!$A$1:$E$161,4,0),0)</f>
        <v>0</v>
      </c>
      <c r="AD150" s="58">
        <f>IFERROR(VLOOKUP(AC150,'Kill 13'!$D$1:$E$161,2,0),0)</f>
        <v>0</v>
      </c>
      <c r="AE150" s="138" t="str">
        <f>IFERROR(__xludf.DUMMYFUNCTION("""COMPUTED_VALUE"""),"Pioune")</f>
        <v>Pioune</v>
      </c>
      <c r="AF150" s="164">
        <f t="shared" si="3"/>
        <v>172.7179932</v>
      </c>
      <c r="AG150" s="137">
        <f>IFERROR(VLOOKUP($AE150,'Kill 1'!A$1:$E$161,5,0),0)</f>
        <v>0</v>
      </c>
      <c r="AH150" s="137">
        <f>IFERROR(VLOOKUP($AE150,'Kill 2'!$A$1:$E$161,5,0),0)</f>
        <v>0</v>
      </c>
      <c r="AI150" s="137">
        <f>IFERROR(VLOOKUP($AE150,'Kill 3'!$A$1:$E$161,5,0),0)</f>
        <v>0</v>
      </c>
      <c r="AJ150" s="137">
        <f>IFERROR(VLOOKUP($AE150,'Kill 4'!$A$1:$E$161,5,0),0)</f>
        <v>0</v>
      </c>
      <c r="AK150" s="137">
        <f>IFERROR(VLOOKUP($AE150,'Kill 5'!$A$1:$E$161,5,0),0)</f>
        <v>0</v>
      </c>
      <c r="AL150" s="137">
        <f>IFERROR(VLOOKUP($AE150,'Kill 6'!$A$1:$E$161,5,0),0)</f>
        <v>0</v>
      </c>
      <c r="AM150" s="137">
        <f>IFERROR(VLOOKUP($AE150,'Kill 7'!$A$1:$E$161,5,0),0)</f>
        <v>0</v>
      </c>
      <c r="AN150" s="137">
        <f>IFERROR(VLOOKUP($AE150,'Kill 8'!$A$1:$E$161,5,0),0)</f>
        <v>0</v>
      </c>
      <c r="AO150" s="137">
        <f>IFERROR(VLOOKUP($AE150,'Kill 9'!$A$1:$E$161,5,0),0)</f>
        <v>0</v>
      </c>
      <c r="AP150" s="137">
        <f>IFERROR(VLOOKUP($AE150,'Kill 10'!$A$1:$E$161,5,0),0)</f>
        <v>172.7179932</v>
      </c>
      <c r="AQ150" s="137">
        <f>IFERROR(VLOOKUP($AE150,'Kill 11'!$A$1:$E$161,5,0),0)</f>
        <v>0</v>
      </c>
      <c r="AR150" s="58">
        <f>IFERROR(VLOOKUP($AE150,'Kill 12'!$A$1:$E$161,5,0),0)</f>
        <v>0</v>
      </c>
      <c r="AS150" s="58">
        <f>IFERROR(VLOOKUP($AE150,'Kill 13'!$A$1:$E$161,5,0),0)</f>
        <v>0</v>
      </c>
    </row>
    <row r="151" ht="15.75" customHeight="1">
      <c r="A151" s="41">
        <f t="shared" si="1"/>
        <v>150</v>
      </c>
      <c r="B151" s="92" t="s">
        <v>212</v>
      </c>
      <c r="C151" s="51">
        <v>59.176653897645515</v>
      </c>
      <c r="D151" s="110"/>
      <c r="E151" s="136">
        <f>IFERROR(VLOOKUP($B151,'Kill 1'!$A$1:$E$161,4,0),0)</f>
        <v>55</v>
      </c>
      <c r="F151" s="137">
        <f>IFERROR(VLOOKUP(E151,'Kill 1'!$D$1:$E$161,2,0),0)</f>
        <v>59.1766539</v>
      </c>
      <c r="G151" s="136">
        <f>IFERROR(VLOOKUP($B151,'Kill 2'!$A$1:$E$161,4,0),0)</f>
        <v>0</v>
      </c>
      <c r="H151" s="137">
        <f>IFERROR(VLOOKUP(G151,'Kill 2'!$D$1:$E$161,2,0),0)</f>
        <v>0</v>
      </c>
      <c r="I151" s="136">
        <f>IFERROR(VLOOKUP($B151,'Kill 3'!$A$1:$E$161,4,0),0)</f>
        <v>0</v>
      </c>
      <c r="J151" s="137">
        <f>IFERROR(VLOOKUP(I151,'Kill 3'!$D$1:$E$161,2,0),0)</f>
        <v>0</v>
      </c>
      <c r="K151" s="136">
        <f>IFERROR(VLOOKUP($B151,'Kill 4'!$A$1:$E$161,4,0),0)</f>
        <v>0</v>
      </c>
      <c r="L151" s="137">
        <f>IFERROR(VLOOKUP(K151,'Kill 4'!$D$1:$E$161,2,0),0)</f>
        <v>0</v>
      </c>
      <c r="M151" s="136">
        <f>IFERROR(VLOOKUP($B151,'Kill 5'!$A$1:$E$161,4,0),0)</f>
        <v>0</v>
      </c>
      <c r="N151" s="137">
        <f>IFERROR(VLOOKUP(M151,'Kill 5'!$D$1:$E$161,2,0),0)</f>
        <v>0</v>
      </c>
      <c r="O151" s="136">
        <f>IFERROR(VLOOKUP($B151,'Kill 6'!$A$1:$E$161,4,0),0)</f>
        <v>0</v>
      </c>
      <c r="P151" s="137">
        <f>IFERROR(VLOOKUP(O151,'Kill 6'!$D$1:$E$161,2,0),0)</f>
        <v>0</v>
      </c>
      <c r="Q151" s="136">
        <f>IFERROR(VLOOKUP($B151,'Kill 7'!$A$1:$E$161,4,0),0)</f>
        <v>0</v>
      </c>
      <c r="R151" s="137">
        <f>IFERROR(VLOOKUP(Q151,'Kill 7'!$D$1:$E$161,2,0),0)</f>
        <v>0</v>
      </c>
      <c r="S151" s="136">
        <f>IFERROR(VLOOKUP($B151,'Kill 8'!$A$1:$E$161,4,0),0)</f>
        <v>0</v>
      </c>
      <c r="T151" s="137">
        <f>IFERROR(VLOOKUP(S151,'Kill 8'!$D$1:$E$161,2,0),0)</f>
        <v>0</v>
      </c>
      <c r="U151" s="136">
        <f>IFERROR(VLOOKUP($B151,'Kill 9'!$A$1:$E$161,4,0),0)</f>
        <v>0</v>
      </c>
      <c r="V151" s="137">
        <f>IFERROR(VLOOKUP(U151,'Kill 9'!$D$1:$E$161,2,0),0)</f>
        <v>0</v>
      </c>
      <c r="W151" s="136">
        <f>IFERROR(VLOOKUP($B151,'Kill 10'!$A$1:$E$161,4,0),0)</f>
        <v>0</v>
      </c>
      <c r="X151" s="137">
        <f>IFERROR(VLOOKUP(W151,'Kill 10'!$D$1:$E$161,2,0),0)</f>
        <v>0</v>
      </c>
      <c r="Y151" s="136">
        <f>IFERROR(VLOOKUP($B151,'Kill 11'!$A$1:$E$161,4,0),0)</f>
        <v>0</v>
      </c>
      <c r="Z151" s="137">
        <f>IFERROR(VLOOKUP(Y151,'Kill 11'!$D$1:$E$161,2,0),0)</f>
        <v>0</v>
      </c>
      <c r="AA151" s="136">
        <f>IFERROR(VLOOKUP($B151,'Kill 12'!$A$1:$E$161,4,0),0)</f>
        <v>0</v>
      </c>
      <c r="AB151" s="58">
        <f>IFERROR(VLOOKUP(AA151,'Kill 12'!$D$1:$E$161,2,0),0)</f>
        <v>0</v>
      </c>
      <c r="AC151" s="136">
        <f>IFERROR(VLOOKUP($B151,'Kill 13'!$A$1:$E$161,4,0),0)</f>
        <v>0</v>
      </c>
      <c r="AD151" s="58">
        <f>IFERROR(VLOOKUP(AC151,'Kill 13'!$D$1:$E$161,2,0),0)</f>
        <v>0</v>
      </c>
      <c r="AE151" s="139" t="str">
        <f>IFERROR(__xludf.DUMMYFUNCTION("""COMPUTED_VALUE"""),"Piva")</f>
        <v>Piva</v>
      </c>
      <c r="AF151" s="164">
        <f t="shared" si="3"/>
        <v>234.4367987</v>
      </c>
      <c r="AG151" s="137">
        <f>IFERROR(VLOOKUP($AE151,'Kill 1'!A$1:$E$161,5,0),0)</f>
        <v>0</v>
      </c>
      <c r="AH151" s="137">
        <f>IFERROR(VLOOKUP($AE151,'Kill 2'!$A$1:$E$161,5,0),0)</f>
        <v>0</v>
      </c>
      <c r="AI151" s="137">
        <f>IFERROR(VLOOKUP($AE151,'Kill 3'!$A$1:$E$161,5,0),0)</f>
        <v>0</v>
      </c>
      <c r="AJ151" s="137">
        <f>IFERROR(VLOOKUP($AE151,'Kill 4'!$A$1:$E$161,5,0),0)</f>
        <v>0</v>
      </c>
      <c r="AK151" s="137">
        <f>IFERROR(VLOOKUP($AE151,'Kill 5'!$A$1:$E$161,5,0),0)</f>
        <v>0</v>
      </c>
      <c r="AL151" s="137">
        <f>IFERROR(VLOOKUP($AE151,'Kill 6'!$A$1:$E$161,5,0),0)</f>
        <v>0</v>
      </c>
      <c r="AM151" s="137">
        <f>IFERROR(VLOOKUP($AE151,'Kill 7'!$A$1:$E$161,5,0),0)</f>
        <v>0</v>
      </c>
      <c r="AN151" s="137">
        <f>IFERROR(VLOOKUP($AE151,'Kill 8'!$A$1:$E$161,5,0),0)</f>
        <v>0</v>
      </c>
      <c r="AO151" s="137">
        <f>IFERROR(VLOOKUP($AE151,'Kill 9'!$A$1:$E$161,5,0),0)</f>
        <v>0</v>
      </c>
      <c r="AP151" s="137">
        <f>IFERROR(VLOOKUP($AE151,'Kill 10'!$A$1:$E$161,5,0),0)</f>
        <v>154.596925</v>
      </c>
      <c r="AQ151" s="137">
        <f>IFERROR(VLOOKUP($AE151,'Kill 11'!$A$1:$E$161,5,0),0)</f>
        <v>79.83987375</v>
      </c>
      <c r="AR151" s="58">
        <f>IFERROR(VLOOKUP($AE151,'Kill 12'!$A$1:$E$161,5,0),0)</f>
        <v>0</v>
      </c>
      <c r="AS151" s="58">
        <f>IFERROR(VLOOKUP($AE151,'Kill 13'!$A$1:$E$161,5,0),0)</f>
        <v>0</v>
      </c>
    </row>
    <row r="152" ht="15.75" customHeight="1">
      <c r="A152" s="41">
        <f t="shared" si="1"/>
        <v>151</v>
      </c>
      <c r="B152" s="92" t="s">
        <v>213</v>
      </c>
      <c r="C152" s="51">
        <v>54.98330569890932</v>
      </c>
      <c r="D152" s="135"/>
      <c r="E152" s="136">
        <f>IFERROR(VLOOKUP($B152,'Kill 1'!$A$1:$E$161,4,0),0)</f>
        <v>56</v>
      </c>
      <c r="F152" s="137">
        <f>IFERROR(VLOOKUP(E152,'Kill 1'!$D$1:$E$161,2,0),0)</f>
        <v>54.9833057</v>
      </c>
      <c r="G152" s="136">
        <f>IFERROR(VLOOKUP($B152,'Kill 2'!$A$1:$E$161,4,0),0)</f>
        <v>0</v>
      </c>
      <c r="H152" s="137">
        <f>IFERROR(VLOOKUP(G152,'Kill 2'!$D$1:$E$161,2,0),0)</f>
        <v>0</v>
      </c>
      <c r="I152" s="136">
        <f>IFERROR(VLOOKUP($B152,'Kill 3'!$A$1:$E$161,4,0),0)</f>
        <v>0</v>
      </c>
      <c r="J152" s="137">
        <f>IFERROR(VLOOKUP(I152,'Kill 3'!$D$1:$E$161,2,0),0)</f>
        <v>0</v>
      </c>
      <c r="K152" s="136">
        <f>IFERROR(VLOOKUP($B152,'Kill 4'!$A$1:$E$161,4,0),0)</f>
        <v>0</v>
      </c>
      <c r="L152" s="137">
        <f>IFERROR(VLOOKUP(K152,'Kill 4'!$D$1:$E$161,2,0),0)</f>
        <v>0</v>
      </c>
      <c r="M152" s="136">
        <f>IFERROR(VLOOKUP($B152,'Kill 5'!$A$1:$E$161,4,0),0)</f>
        <v>0</v>
      </c>
      <c r="N152" s="137">
        <f>IFERROR(VLOOKUP(M152,'Kill 5'!$D$1:$E$161,2,0),0)</f>
        <v>0</v>
      </c>
      <c r="O152" s="136">
        <f>IFERROR(VLOOKUP($B152,'Kill 6'!$A$1:$E$161,4,0),0)</f>
        <v>0</v>
      </c>
      <c r="P152" s="137">
        <f>IFERROR(VLOOKUP(O152,'Kill 6'!$D$1:$E$161,2,0),0)</f>
        <v>0</v>
      </c>
      <c r="Q152" s="136">
        <f>IFERROR(VLOOKUP($B152,'Kill 7'!$A$1:$E$161,4,0),0)</f>
        <v>0</v>
      </c>
      <c r="R152" s="137">
        <f>IFERROR(VLOOKUP(Q152,'Kill 7'!$D$1:$E$161,2,0),0)</f>
        <v>0</v>
      </c>
      <c r="S152" s="136">
        <f>IFERROR(VLOOKUP($B152,'Kill 8'!$A$1:$E$161,4,0),0)</f>
        <v>0</v>
      </c>
      <c r="T152" s="137">
        <f>IFERROR(VLOOKUP(S152,'Kill 8'!$D$1:$E$161,2,0),0)</f>
        <v>0</v>
      </c>
      <c r="U152" s="136">
        <f>IFERROR(VLOOKUP($B152,'Kill 9'!$A$1:$E$161,4,0),0)</f>
        <v>0</v>
      </c>
      <c r="V152" s="137">
        <f>IFERROR(VLOOKUP(U152,'Kill 9'!$D$1:$E$161,2,0),0)</f>
        <v>0</v>
      </c>
      <c r="W152" s="136">
        <f>IFERROR(VLOOKUP($B152,'Kill 10'!$A$1:$E$161,4,0),0)</f>
        <v>0</v>
      </c>
      <c r="X152" s="137">
        <f>IFERROR(VLOOKUP(W152,'Kill 10'!$D$1:$E$161,2,0),0)</f>
        <v>0</v>
      </c>
      <c r="Y152" s="136">
        <f>IFERROR(VLOOKUP($B152,'Kill 11'!$A$1:$E$161,4,0),0)</f>
        <v>0</v>
      </c>
      <c r="Z152" s="137">
        <f>IFERROR(VLOOKUP(Y152,'Kill 11'!$D$1:$E$161,2,0),0)</f>
        <v>0</v>
      </c>
      <c r="AA152" s="136">
        <f>IFERROR(VLOOKUP($B152,'Kill 12'!$A$1:$E$161,4,0),0)</f>
        <v>0</v>
      </c>
      <c r="AB152" s="58">
        <f>IFERROR(VLOOKUP(AA152,'Kill 12'!$D$1:$E$161,2,0),0)</f>
        <v>0</v>
      </c>
      <c r="AC152" s="136">
        <f>IFERROR(VLOOKUP($B152,'Kill 13'!$A$1:$E$161,4,0),0)</f>
        <v>0</v>
      </c>
      <c r="AD152" s="58">
        <f>IFERROR(VLOOKUP(AC152,'Kill 13'!$D$1:$E$161,2,0),0)</f>
        <v>0</v>
      </c>
      <c r="AE152" s="138" t="str">
        <f>IFERROR(__xludf.DUMMYFUNCTION("""COMPUTED_VALUE"""),"8cobras6")</f>
        <v>8cobras6</v>
      </c>
      <c r="AF152" s="164">
        <f t="shared" si="3"/>
        <v>146.2607532</v>
      </c>
      <c r="AG152" s="137">
        <f>IFERROR(VLOOKUP($AE152,'Kill 1'!A$1:$E$161,5,0),0)</f>
        <v>0</v>
      </c>
      <c r="AH152" s="137">
        <f>IFERROR(VLOOKUP($AE152,'Kill 2'!$A$1:$E$161,5,0),0)</f>
        <v>0</v>
      </c>
      <c r="AI152" s="137">
        <f>IFERROR(VLOOKUP($AE152,'Kill 3'!$A$1:$E$161,5,0),0)</f>
        <v>0</v>
      </c>
      <c r="AJ152" s="137">
        <f>IFERROR(VLOOKUP($AE152,'Kill 4'!$A$1:$E$161,5,0),0)</f>
        <v>0</v>
      </c>
      <c r="AK152" s="137">
        <f>IFERROR(VLOOKUP($AE152,'Kill 5'!$A$1:$E$161,5,0),0)</f>
        <v>0</v>
      </c>
      <c r="AL152" s="137">
        <f>IFERROR(VLOOKUP($AE152,'Kill 6'!$A$1:$E$161,5,0),0)</f>
        <v>0</v>
      </c>
      <c r="AM152" s="137">
        <f>IFERROR(VLOOKUP($AE152,'Kill 7'!$A$1:$E$161,5,0),0)</f>
        <v>0</v>
      </c>
      <c r="AN152" s="137">
        <f>IFERROR(VLOOKUP($AE152,'Kill 8'!$A$1:$E$161,5,0),0)</f>
        <v>0</v>
      </c>
      <c r="AO152" s="137">
        <f>IFERROR(VLOOKUP($AE152,'Kill 9'!$A$1:$E$161,5,0),0)</f>
        <v>0</v>
      </c>
      <c r="AP152" s="137">
        <f>IFERROR(VLOOKUP($AE152,'Kill 10'!$A$1:$E$161,5,0),0)</f>
        <v>126.627353</v>
      </c>
      <c r="AQ152" s="137">
        <f>IFERROR(VLOOKUP($AE152,'Kill 11'!$A$1:$E$161,5,0),0)</f>
        <v>0</v>
      </c>
      <c r="AR152" s="58">
        <f>IFERROR(VLOOKUP($AE152,'Kill 12'!$A$1:$E$161,5,0),0)</f>
        <v>19.63340016</v>
      </c>
      <c r="AS152" s="58">
        <f>IFERROR(VLOOKUP($AE152,'Kill 13'!$A$1:$E$161,5,0),0)</f>
        <v>0</v>
      </c>
    </row>
    <row r="153" ht="15.75" customHeight="1">
      <c r="A153" s="41">
        <f t="shared" si="1"/>
        <v>152</v>
      </c>
      <c r="B153" s="98" t="s">
        <v>214</v>
      </c>
      <c r="C153" s="51">
        <v>49.70478532350151</v>
      </c>
      <c r="D153" s="135"/>
      <c r="E153" s="136">
        <f>IFERROR(VLOOKUP($B153,'Kill 1'!$A$1:$E$161,4,0),0)</f>
        <v>0</v>
      </c>
      <c r="F153" s="137">
        <f>IFERROR(VLOOKUP(E153,'Kill 1'!$D$1:$E$161,2,0),0)</f>
        <v>0</v>
      </c>
      <c r="G153" s="136">
        <f>IFERROR(VLOOKUP($B153,'Kill 2'!$A$1:$E$161,4,0),0)</f>
        <v>0</v>
      </c>
      <c r="H153" s="137">
        <f>IFERROR(VLOOKUP(G153,'Kill 2'!$D$1:$E$161,2,0),0)</f>
        <v>0</v>
      </c>
      <c r="I153" s="136">
        <f>IFERROR(VLOOKUP($B153,'Kill 3'!$A$1:$E$161,4,0),0)</f>
        <v>0</v>
      </c>
      <c r="J153" s="137">
        <f>IFERROR(VLOOKUP(I153,'Kill 3'!$D$1:$E$161,2,0),0)</f>
        <v>0</v>
      </c>
      <c r="K153" s="136">
        <f>IFERROR(VLOOKUP($B153,'Kill 4'!$A$1:$E$161,4,0),0)</f>
        <v>0</v>
      </c>
      <c r="L153" s="137">
        <f>IFERROR(VLOOKUP(K153,'Kill 4'!$D$1:$E$161,2,0),0)</f>
        <v>0</v>
      </c>
      <c r="M153" s="136">
        <f>IFERROR(VLOOKUP($B153,'Kill 5'!$A$1:$E$161,4,0),0)</f>
        <v>72</v>
      </c>
      <c r="N153" s="137">
        <f>IFERROR(VLOOKUP(M153,'Kill 5'!$D$1:$E$161,2,0),0)</f>
        <v>49.70478532</v>
      </c>
      <c r="O153" s="136">
        <f>IFERROR(VLOOKUP($B153,'Kill 6'!$A$1:$E$161,4,0),0)</f>
        <v>0</v>
      </c>
      <c r="P153" s="137">
        <f>IFERROR(VLOOKUP(O153,'Kill 6'!$D$1:$E$161,2,0),0)</f>
        <v>0</v>
      </c>
      <c r="Q153" s="136">
        <f>IFERROR(VLOOKUP($B153,'Kill 7'!$A$1:$E$161,4,0),0)</f>
        <v>0</v>
      </c>
      <c r="R153" s="137">
        <f>IFERROR(VLOOKUP(Q153,'Kill 7'!$D$1:$E$161,2,0),0)</f>
        <v>0</v>
      </c>
      <c r="S153" s="136">
        <f>IFERROR(VLOOKUP($B153,'Kill 8'!$A$1:$E$161,4,0),0)</f>
        <v>0</v>
      </c>
      <c r="T153" s="137">
        <f>IFERROR(VLOOKUP(S153,'Kill 8'!$D$1:$E$161,2,0),0)</f>
        <v>0</v>
      </c>
      <c r="U153" s="136">
        <f>IFERROR(VLOOKUP($B153,'Kill 9'!$A$1:$E$161,4,0),0)</f>
        <v>0</v>
      </c>
      <c r="V153" s="137">
        <f>IFERROR(VLOOKUP(U153,'Kill 9'!$D$1:$E$161,2,0),0)</f>
        <v>0</v>
      </c>
      <c r="W153" s="136">
        <f>IFERROR(VLOOKUP($B153,'Kill 10'!$A$1:$E$161,4,0),0)</f>
        <v>0</v>
      </c>
      <c r="X153" s="137">
        <f>IFERROR(VLOOKUP(W153,'Kill 10'!$D$1:$E$161,2,0),0)</f>
        <v>0</v>
      </c>
      <c r="Y153" s="136">
        <f>IFERROR(VLOOKUP($B153,'Kill 11'!$A$1:$E$161,4,0),0)</f>
        <v>0</v>
      </c>
      <c r="Z153" s="137">
        <f>IFERROR(VLOOKUP(Y153,'Kill 11'!$D$1:$E$161,2,0),0)</f>
        <v>0</v>
      </c>
      <c r="AA153" s="136">
        <f>IFERROR(VLOOKUP($B153,'Kill 12'!$A$1:$E$161,4,0),0)</f>
        <v>0</v>
      </c>
      <c r="AB153" s="58">
        <f>IFERROR(VLOOKUP(AA153,'Kill 12'!$D$1:$E$161,2,0),0)</f>
        <v>0</v>
      </c>
      <c r="AC153" s="136">
        <f>IFERROR(VLOOKUP($B153,'Kill 13'!$A$1:$E$161,4,0),0)</f>
        <v>0</v>
      </c>
      <c r="AD153" s="58">
        <f>IFERROR(VLOOKUP(AC153,'Kill 13'!$D$1:$E$161,2,0),0)</f>
        <v>0</v>
      </c>
      <c r="AE153" s="143" t="str">
        <f>IFERROR(__xludf.DUMMYFUNCTION("""COMPUTED_VALUE"""),"Williamax86")</f>
        <v>Williamax86</v>
      </c>
      <c r="AF153" s="164">
        <f t="shared" si="3"/>
        <v>211.2801905</v>
      </c>
      <c r="AG153" s="137">
        <f>IFERROR(VLOOKUP($AE153,'Kill 1'!A$1:$E$161,5,0),0)</f>
        <v>0</v>
      </c>
      <c r="AH153" s="137">
        <f>IFERROR(VLOOKUP($AE153,'Kill 2'!$A$1:$E$161,5,0),0)</f>
        <v>0</v>
      </c>
      <c r="AI153" s="137">
        <f>IFERROR(VLOOKUP($AE153,'Kill 3'!$A$1:$E$161,5,0),0)</f>
        <v>0</v>
      </c>
      <c r="AJ153" s="137">
        <f>IFERROR(VLOOKUP($AE153,'Kill 4'!$A$1:$E$161,5,0),0)</f>
        <v>0</v>
      </c>
      <c r="AK153" s="137">
        <f>IFERROR(VLOOKUP($AE153,'Kill 5'!$A$1:$E$161,5,0),0)</f>
        <v>0</v>
      </c>
      <c r="AL153" s="137">
        <f>IFERROR(VLOOKUP($AE153,'Kill 6'!$A$1:$E$161,5,0),0)</f>
        <v>0</v>
      </c>
      <c r="AM153" s="137">
        <f>IFERROR(VLOOKUP($AE153,'Kill 7'!$A$1:$E$161,5,0),0)</f>
        <v>0</v>
      </c>
      <c r="AN153" s="137">
        <f>IFERROR(VLOOKUP($AE153,'Kill 8'!$A$1:$E$161,5,0),0)</f>
        <v>0</v>
      </c>
      <c r="AO153" s="137">
        <f>IFERROR(VLOOKUP($AE153,'Kill 9'!$A$1:$E$161,5,0),0)</f>
        <v>0</v>
      </c>
      <c r="AP153" s="137">
        <f>IFERROR(VLOOKUP($AE153,'Kill 10'!$A$1:$E$161,5,0),0)</f>
        <v>121.3145827</v>
      </c>
      <c r="AQ153" s="137">
        <f>IFERROR(VLOOKUP($AE153,'Kill 11'!$A$1:$E$161,5,0),0)</f>
        <v>0</v>
      </c>
      <c r="AR153" s="58">
        <f>IFERROR(VLOOKUP($AE153,'Kill 12'!$A$1:$E$161,5,0),0)</f>
        <v>89.96560782</v>
      </c>
      <c r="AS153" s="58">
        <f>IFERROR(VLOOKUP($AE153,'Kill 13'!$A$1:$E$161,5,0),0)</f>
        <v>0</v>
      </c>
    </row>
    <row r="154" ht="15.75" customHeight="1">
      <c r="A154" s="41">
        <f t="shared" si="1"/>
        <v>153</v>
      </c>
      <c r="B154" s="92" t="s">
        <v>215</v>
      </c>
      <c r="C154" s="51">
        <v>47.42955631849383</v>
      </c>
      <c r="D154" s="110"/>
      <c r="E154" s="136">
        <f>IFERROR(VLOOKUP($B154,'Kill 1'!$A$1:$E$161,4,0),0)</f>
        <v>0</v>
      </c>
      <c r="F154" s="137">
        <f>IFERROR(VLOOKUP(E154,'Kill 1'!$D$1:$E$161,2,0),0)</f>
        <v>0</v>
      </c>
      <c r="G154" s="136">
        <f>IFERROR(VLOOKUP($B154,'Kill 2'!$A$1:$E$161,4,0),0)</f>
        <v>0</v>
      </c>
      <c r="H154" s="137">
        <f>IFERROR(VLOOKUP(G154,'Kill 2'!$D$1:$E$161,2,0),0)</f>
        <v>0</v>
      </c>
      <c r="I154" s="136">
        <f>IFERROR(VLOOKUP($B154,'Kill 3'!$A$1:$E$161,4,0),0)</f>
        <v>0</v>
      </c>
      <c r="J154" s="137">
        <f>IFERROR(VLOOKUP(I154,'Kill 3'!$D$1:$E$161,2,0),0)</f>
        <v>0</v>
      </c>
      <c r="K154" s="136">
        <f>IFERROR(VLOOKUP($B154,'Kill 4'!$A$1:$E$161,4,0),0)</f>
        <v>0</v>
      </c>
      <c r="L154" s="137">
        <f>IFERROR(VLOOKUP(K154,'Kill 4'!$D$1:$E$161,2,0),0)</f>
        <v>0</v>
      </c>
      <c r="M154" s="136">
        <f>IFERROR(VLOOKUP($B154,'Kill 5'!$A$1:$E$161,4,0),0)</f>
        <v>0</v>
      </c>
      <c r="N154" s="137">
        <f>IFERROR(VLOOKUP(M154,'Kill 5'!$D$1:$E$161,2,0),0)</f>
        <v>0</v>
      </c>
      <c r="O154" s="136">
        <f>IFERROR(VLOOKUP($B154,'Kill 6'!$A$1:$E$161,4,0),0)</f>
        <v>0</v>
      </c>
      <c r="P154" s="137">
        <f>IFERROR(VLOOKUP(O154,'Kill 6'!$D$1:$E$161,2,0),0)</f>
        <v>0</v>
      </c>
      <c r="Q154" s="136">
        <f>IFERROR(VLOOKUP($B154,'Kill 7'!$A$1:$E$161,4,0),0)</f>
        <v>0</v>
      </c>
      <c r="R154" s="137">
        <f>IFERROR(VLOOKUP(Q154,'Kill 7'!$D$1:$E$161,2,0),0)</f>
        <v>0</v>
      </c>
      <c r="S154" s="136">
        <f>IFERROR(VLOOKUP($B154,'Kill 8'!$A$1:$E$161,4,0),0)</f>
        <v>0</v>
      </c>
      <c r="T154" s="137">
        <f>IFERROR(VLOOKUP(S154,'Kill 8'!$D$1:$E$161,2,0),0)</f>
        <v>0</v>
      </c>
      <c r="U154" s="136">
        <f>IFERROR(VLOOKUP($B154,'Kill 9'!$A$1:$E$161,4,0),0)</f>
        <v>0</v>
      </c>
      <c r="V154" s="137">
        <f>IFERROR(VLOOKUP(U154,'Kill 9'!$D$1:$E$161,2,0),0)</f>
        <v>0</v>
      </c>
      <c r="W154" s="136">
        <f>IFERROR(VLOOKUP($B154,'Kill 10'!$A$1:$E$161,4,0),0)</f>
        <v>0</v>
      </c>
      <c r="X154" s="137">
        <f>IFERROR(VLOOKUP(W154,'Kill 10'!$D$1:$E$161,2,0),0)</f>
        <v>0</v>
      </c>
      <c r="Y154" s="136">
        <f>IFERROR(VLOOKUP($B154,'Kill 11'!$A$1:$E$161,4,0),0)</f>
        <v>38</v>
      </c>
      <c r="Z154" s="137">
        <f>IFERROR(VLOOKUP(Y154,'Kill 11'!$D$1:$E$161,2,0),0)</f>
        <v>47.42955632</v>
      </c>
      <c r="AA154" s="136">
        <f>IFERROR(VLOOKUP($B154,'Kill 12'!$A$1:$E$161,4,0),0)</f>
        <v>0</v>
      </c>
      <c r="AB154" s="58">
        <f>IFERROR(VLOOKUP(AA154,'Kill 12'!$D$1:$E$161,2,0),0)</f>
        <v>0</v>
      </c>
      <c r="AC154" s="136">
        <f>IFERROR(VLOOKUP($B154,'Kill 13'!$A$1:$E$161,4,0),0)</f>
        <v>0</v>
      </c>
      <c r="AD154" s="58">
        <f>IFERROR(VLOOKUP(AC154,'Kill 13'!$D$1:$E$161,2,0),0)</f>
        <v>0</v>
      </c>
      <c r="AE154" s="138" t="str">
        <f>IFERROR(__xludf.DUMMYFUNCTION("""COMPUTED_VALUE"""),"SCOTT16")</f>
        <v>SCOTT16</v>
      </c>
      <c r="AF154" s="164">
        <f t="shared" si="3"/>
        <v>100.8500501</v>
      </c>
      <c r="AG154" s="137">
        <f>IFERROR(VLOOKUP($AE154,'Kill 1'!A$1:$E$161,5,0),0)</f>
        <v>0</v>
      </c>
      <c r="AH154" s="137">
        <f>IFERROR(VLOOKUP($AE154,'Kill 2'!$A$1:$E$161,5,0),0)</f>
        <v>0</v>
      </c>
      <c r="AI154" s="137">
        <f>IFERROR(VLOOKUP($AE154,'Kill 3'!$A$1:$E$161,5,0),0)</f>
        <v>0</v>
      </c>
      <c r="AJ154" s="137">
        <f>IFERROR(VLOOKUP($AE154,'Kill 4'!$A$1:$E$161,5,0),0)</f>
        <v>0</v>
      </c>
      <c r="AK154" s="137">
        <f>IFERROR(VLOOKUP($AE154,'Kill 5'!$A$1:$E$161,5,0),0)</f>
        <v>0</v>
      </c>
      <c r="AL154" s="137">
        <f>IFERROR(VLOOKUP($AE154,'Kill 6'!$A$1:$E$161,5,0),0)</f>
        <v>0</v>
      </c>
      <c r="AM154" s="137">
        <f>IFERROR(VLOOKUP($AE154,'Kill 7'!$A$1:$E$161,5,0),0)</f>
        <v>0</v>
      </c>
      <c r="AN154" s="137">
        <f>IFERROR(VLOOKUP($AE154,'Kill 8'!$A$1:$E$161,5,0),0)</f>
        <v>0</v>
      </c>
      <c r="AO154" s="137">
        <f>IFERROR(VLOOKUP($AE154,'Kill 9'!$A$1:$E$161,5,0),0)</f>
        <v>0</v>
      </c>
      <c r="AP154" s="137">
        <f>IFERROR(VLOOKUP($AE154,'Kill 10'!$A$1:$E$161,5,0),0)</f>
        <v>100.8500501</v>
      </c>
      <c r="AQ154" s="137">
        <f>IFERROR(VLOOKUP($AE154,'Kill 11'!$A$1:$E$161,5,0),0)</f>
        <v>0</v>
      </c>
      <c r="AR154" s="58">
        <f>IFERROR(VLOOKUP($AE154,'Kill 12'!$A$1:$E$161,5,0),0)</f>
        <v>0</v>
      </c>
      <c r="AS154" s="58">
        <f>IFERROR(VLOOKUP($AE154,'Kill 13'!$A$1:$E$161,5,0),0)</f>
        <v>0</v>
      </c>
    </row>
    <row r="155" ht="15.75" customHeight="1">
      <c r="A155" s="41">
        <f t="shared" si="1"/>
        <v>154</v>
      </c>
      <c r="B155" s="92" t="s">
        <v>149</v>
      </c>
      <c r="C155" s="51">
        <v>43.00465083779973</v>
      </c>
      <c r="D155" s="135"/>
      <c r="E155" s="136">
        <f>IFERROR(VLOOKUP($B155,'Kill 1'!$A$1:$E$161,4,0),0)</f>
        <v>0</v>
      </c>
      <c r="F155" s="137">
        <f>IFERROR(VLOOKUP(E155,'Kill 1'!$D$1:$E$161,2,0),0)</f>
        <v>0</v>
      </c>
      <c r="G155" s="136">
        <f>IFERROR(VLOOKUP($B155,'Kill 2'!$A$1:$E$161,4,0),0)</f>
        <v>0</v>
      </c>
      <c r="H155" s="137">
        <f>IFERROR(VLOOKUP(G155,'Kill 2'!$D$1:$E$161,2,0),0)</f>
        <v>0</v>
      </c>
      <c r="I155" s="136">
        <f>IFERROR(VLOOKUP($B155,'Kill 3'!$A$1:$E$161,4,0),0)</f>
        <v>0</v>
      </c>
      <c r="J155" s="137">
        <f>IFERROR(VLOOKUP(I155,'Kill 3'!$D$1:$E$161,2,0),0)</f>
        <v>0</v>
      </c>
      <c r="K155" s="136">
        <f>IFERROR(VLOOKUP($B155,'Kill 4'!$A$1:$E$161,4,0),0)</f>
        <v>0</v>
      </c>
      <c r="L155" s="137">
        <f>IFERROR(VLOOKUP(K155,'Kill 4'!$D$1:$E$161,2,0),0)</f>
        <v>0</v>
      </c>
      <c r="M155" s="136">
        <f>IFERROR(VLOOKUP($B155,'Kill 5'!$A$1:$E$161,4,0),0)</f>
        <v>0</v>
      </c>
      <c r="N155" s="137">
        <f>IFERROR(VLOOKUP(M155,'Kill 5'!$D$1:$E$161,2,0),0)</f>
        <v>0</v>
      </c>
      <c r="O155" s="136">
        <f>IFERROR(VLOOKUP($B155,'Kill 6'!$A$1:$E$161,4,0),0)</f>
        <v>72</v>
      </c>
      <c r="P155" s="137">
        <f>IFERROR(VLOOKUP(O155,'Kill 6'!$D$1:$E$161,2,0),0)</f>
        <v>7.075325588</v>
      </c>
      <c r="Q155" s="136">
        <f>IFERROR(VLOOKUP($B155,'Kill 7'!$A$1:$E$161,4,0),0)</f>
        <v>0</v>
      </c>
      <c r="R155" s="137">
        <f>IFERROR(VLOOKUP(Q155,'Kill 7'!$D$1:$E$161,2,0),0)</f>
        <v>0</v>
      </c>
      <c r="S155" s="136">
        <f>IFERROR(VLOOKUP($B155,'Kill 8'!$A$1:$E$161,4,0),0)</f>
        <v>52</v>
      </c>
      <c r="T155" s="137">
        <f>IFERROR(VLOOKUP(S155,'Kill 8'!$D$1:$E$161,2,0),0)</f>
        <v>35.92932525</v>
      </c>
      <c r="U155" s="136">
        <f>IFERROR(VLOOKUP($B155,'Kill 9'!$A$1:$E$161,4,0),0)</f>
        <v>0</v>
      </c>
      <c r="V155" s="137">
        <f>IFERROR(VLOOKUP(U155,'Kill 9'!$D$1:$E$161,2,0),0)</f>
        <v>0</v>
      </c>
      <c r="W155" s="136">
        <f>IFERROR(VLOOKUP($B155,'Kill 10'!$A$1:$E$161,4,0),0)</f>
        <v>0</v>
      </c>
      <c r="X155" s="137">
        <f>IFERROR(VLOOKUP(W155,'Kill 10'!$D$1:$E$161,2,0),0)</f>
        <v>0</v>
      </c>
      <c r="Y155" s="136">
        <f>IFERROR(VLOOKUP($B155,'Kill 11'!$A$1:$E$161,4,0),0)</f>
        <v>0</v>
      </c>
      <c r="Z155" s="137">
        <f>IFERROR(VLOOKUP(Y155,'Kill 11'!$D$1:$E$161,2,0),0)</f>
        <v>0</v>
      </c>
      <c r="AA155" s="136">
        <f>IFERROR(VLOOKUP($B155,'Kill 12'!$A$1:$E$161,4,0),0)</f>
        <v>0</v>
      </c>
      <c r="AB155" s="58">
        <f>IFERROR(VLOOKUP(AA155,'Kill 12'!$D$1:$E$161,2,0),0)</f>
        <v>0</v>
      </c>
      <c r="AC155" s="136">
        <f>IFERROR(VLOOKUP($B155,'Kill 13'!$A$1:$E$161,4,0),0)</f>
        <v>0</v>
      </c>
      <c r="AD155" s="58">
        <f>IFERROR(VLOOKUP(AC155,'Kill 13'!$D$1:$E$161,2,0),0)</f>
        <v>0</v>
      </c>
      <c r="AE155" s="139" t="str">
        <f>IFERROR(__xludf.DUMMYFUNCTION("""COMPUTED_VALUE"""),"Tanguy")</f>
        <v>Tanguy</v>
      </c>
      <c r="AF155" s="164">
        <f t="shared" si="3"/>
        <v>95.91243304</v>
      </c>
      <c r="AG155" s="137">
        <f>IFERROR(VLOOKUP($AE155,'Kill 1'!A$1:$E$161,5,0),0)</f>
        <v>0</v>
      </c>
      <c r="AH155" s="137">
        <f>IFERROR(VLOOKUP($AE155,'Kill 2'!$A$1:$E$161,5,0),0)</f>
        <v>0</v>
      </c>
      <c r="AI155" s="137">
        <f>IFERROR(VLOOKUP($AE155,'Kill 3'!$A$1:$E$161,5,0),0)</f>
        <v>0</v>
      </c>
      <c r="AJ155" s="137">
        <f>IFERROR(VLOOKUP($AE155,'Kill 4'!$A$1:$E$161,5,0),0)</f>
        <v>0</v>
      </c>
      <c r="AK155" s="137">
        <f>IFERROR(VLOOKUP($AE155,'Kill 5'!$A$1:$E$161,5,0),0)</f>
        <v>0</v>
      </c>
      <c r="AL155" s="137">
        <f>IFERROR(VLOOKUP($AE155,'Kill 6'!$A$1:$E$161,5,0),0)</f>
        <v>0</v>
      </c>
      <c r="AM155" s="137">
        <f>IFERROR(VLOOKUP($AE155,'Kill 7'!$A$1:$E$161,5,0),0)</f>
        <v>0</v>
      </c>
      <c r="AN155" s="137">
        <f>IFERROR(VLOOKUP($AE155,'Kill 8'!$A$1:$E$161,5,0),0)</f>
        <v>0</v>
      </c>
      <c r="AO155" s="137">
        <f>IFERROR(VLOOKUP($AE155,'Kill 9'!$A$1:$E$161,5,0),0)</f>
        <v>0</v>
      </c>
      <c r="AP155" s="137">
        <f>IFERROR(VLOOKUP($AE155,'Kill 10'!$A$1:$E$161,5,0),0)</f>
        <v>95.91243304</v>
      </c>
      <c r="AQ155" s="137">
        <f>IFERROR(VLOOKUP($AE155,'Kill 11'!$A$1:$E$161,5,0),0)</f>
        <v>0</v>
      </c>
      <c r="AR155" s="58">
        <f>IFERROR(VLOOKUP($AE155,'Kill 12'!$A$1:$E$161,5,0),0)</f>
        <v>0</v>
      </c>
      <c r="AS155" s="58">
        <f>IFERROR(VLOOKUP($AE155,'Kill 13'!$A$1:$E$161,5,0),0)</f>
        <v>0</v>
      </c>
    </row>
    <row r="156" ht="15.75" customHeight="1">
      <c r="A156" s="41">
        <f t="shared" si="1"/>
        <v>155</v>
      </c>
      <c r="B156" s="102" t="s">
        <v>216</v>
      </c>
      <c r="C156" s="51">
        <v>41.04576832878164</v>
      </c>
      <c r="D156" s="135"/>
      <c r="E156" s="136">
        <f>IFERROR(VLOOKUP($B156,'Kill 1'!$A$1:$E$161,4,0),0)</f>
        <v>0</v>
      </c>
      <c r="F156" s="137">
        <f>IFERROR(VLOOKUP(E156,'Kill 1'!$D$1:$E$161,2,0),0)</f>
        <v>0</v>
      </c>
      <c r="G156" s="136">
        <f>IFERROR(VLOOKUP($B156,'Kill 2'!$A$1:$E$161,4,0),0)</f>
        <v>0</v>
      </c>
      <c r="H156" s="137">
        <f>IFERROR(VLOOKUP(G156,'Kill 2'!$D$1:$E$161,2,0),0)</f>
        <v>0</v>
      </c>
      <c r="I156" s="136">
        <f>IFERROR(VLOOKUP($B156,'Kill 3'!$A$1:$E$161,4,0),0)</f>
        <v>0</v>
      </c>
      <c r="J156" s="137">
        <f>IFERROR(VLOOKUP(I156,'Kill 3'!$D$1:$E$161,2,0),0)</f>
        <v>0</v>
      </c>
      <c r="K156" s="136">
        <f>IFERROR(VLOOKUP($B156,'Kill 4'!$A$1:$E$161,4,0),0)</f>
        <v>0</v>
      </c>
      <c r="L156" s="137">
        <f>IFERROR(VLOOKUP(K156,'Kill 4'!$D$1:$E$161,2,0),0)</f>
        <v>0</v>
      </c>
      <c r="M156" s="136">
        <f>IFERROR(VLOOKUP($B156,'Kill 5'!$A$1:$E$161,4,0),0)</f>
        <v>0</v>
      </c>
      <c r="N156" s="137">
        <f>IFERROR(VLOOKUP(M156,'Kill 5'!$D$1:$E$161,2,0),0)</f>
        <v>0</v>
      </c>
      <c r="O156" s="136">
        <f>IFERROR(VLOOKUP($B156,'Kill 6'!$A$1:$E$161,4,0),0)</f>
        <v>0</v>
      </c>
      <c r="P156" s="137">
        <f>IFERROR(VLOOKUP(O156,'Kill 6'!$D$1:$E$161,2,0),0)</f>
        <v>0</v>
      </c>
      <c r="Q156" s="136">
        <f>IFERROR(VLOOKUP($B156,'Kill 7'!$A$1:$E$161,4,0),0)</f>
        <v>0</v>
      </c>
      <c r="R156" s="137">
        <f>IFERROR(VLOOKUP(Q156,'Kill 7'!$D$1:$E$161,2,0),0)</f>
        <v>0</v>
      </c>
      <c r="S156" s="136">
        <f>IFERROR(VLOOKUP($B156,'Kill 8'!$A$1:$E$161,4,0),0)</f>
        <v>0</v>
      </c>
      <c r="T156" s="137">
        <f>IFERROR(VLOOKUP(S156,'Kill 8'!$D$1:$E$161,2,0),0)</f>
        <v>0</v>
      </c>
      <c r="U156" s="136">
        <f>IFERROR(VLOOKUP($B156,'Kill 9'!$A$1:$E$161,4,0),0)</f>
        <v>0</v>
      </c>
      <c r="V156" s="137">
        <f>IFERROR(VLOOKUP(U156,'Kill 9'!$D$1:$E$161,2,0),0)</f>
        <v>0</v>
      </c>
      <c r="W156" s="136">
        <f>IFERROR(VLOOKUP($B156,'Kill 10'!$A$1:$E$161,4,0),0)</f>
        <v>56</v>
      </c>
      <c r="X156" s="137">
        <f>IFERROR(VLOOKUP(W156,'Kill 10'!$D$1:$E$161,2,0),0)</f>
        <v>41.04576833</v>
      </c>
      <c r="Y156" s="136">
        <f>IFERROR(VLOOKUP($B156,'Kill 11'!$A$1:$E$161,4,0),0)</f>
        <v>0</v>
      </c>
      <c r="Z156" s="137">
        <f>IFERROR(VLOOKUP(Y156,'Kill 11'!$D$1:$E$161,2,0),0)</f>
        <v>0</v>
      </c>
      <c r="AA156" s="136">
        <f>IFERROR(VLOOKUP($B156,'Kill 12'!$A$1:$E$161,4,0),0)</f>
        <v>0</v>
      </c>
      <c r="AB156" s="58">
        <f>IFERROR(VLOOKUP(AA156,'Kill 12'!$D$1:$E$161,2,0),0)</f>
        <v>0</v>
      </c>
      <c r="AC156" s="136">
        <f>IFERROR(VLOOKUP($B156,'Kill 13'!$A$1:$E$161,4,0),0)</f>
        <v>0</v>
      </c>
      <c r="AD156" s="58">
        <f>IFERROR(VLOOKUP(AC156,'Kill 13'!$D$1:$E$161,2,0),0)</f>
        <v>0</v>
      </c>
      <c r="AE156" s="147" t="str">
        <f>IFERROR(__xludf.DUMMYFUNCTION("""COMPUTED_VALUE"""),"Lamby")</f>
        <v>Lamby</v>
      </c>
      <c r="AF156" s="164">
        <f t="shared" si="3"/>
        <v>41.04576833</v>
      </c>
      <c r="AG156" s="137">
        <f>IFERROR(VLOOKUP($AE156,'Kill 1'!A$1:$E$161,5,0),0)</f>
        <v>0</v>
      </c>
      <c r="AH156" s="137">
        <f>IFERROR(VLOOKUP($AE156,'Kill 2'!$A$1:$E$161,5,0),0)</f>
        <v>0</v>
      </c>
      <c r="AI156" s="137">
        <f>IFERROR(VLOOKUP($AE156,'Kill 3'!$A$1:$E$161,5,0),0)</f>
        <v>0</v>
      </c>
      <c r="AJ156" s="137">
        <f>IFERROR(VLOOKUP($AE156,'Kill 4'!$A$1:$E$161,5,0),0)</f>
        <v>0</v>
      </c>
      <c r="AK156" s="137">
        <f>IFERROR(VLOOKUP($AE156,'Kill 5'!$A$1:$E$161,5,0),0)</f>
        <v>0</v>
      </c>
      <c r="AL156" s="137">
        <f>IFERROR(VLOOKUP($AE156,'Kill 6'!$A$1:$E$161,5,0),0)</f>
        <v>0</v>
      </c>
      <c r="AM156" s="137">
        <f>IFERROR(VLOOKUP($AE156,'Kill 7'!$A$1:$E$161,5,0),0)</f>
        <v>0</v>
      </c>
      <c r="AN156" s="137">
        <f>IFERROR(VLOOKUP($AE156,'Kill 8'!$A$1:$E$161,5,0),0)</f>
        <v>0</v>
      </c>
      <c r="AO156" s="137">
        <f>IFERROR(VLOOKUP($AE156,'Kill 9'!$A$1:$E$161,5,0),0)</f>
        <v>0</v>
      </c>
      <c r="AP156" s="137">
        <f>IFERROR(VLOOKUP($AE156,'Kill 10'!$A$1:$E$161,5,0),0)</f>
        <v>41.04576833</v>
      </c>
      <c r="AQ156" s="137">
        <f>IFERROR(VLOOKUP($AE156,'Kill 11'!$A$1:$E$161,5,0),0)</f>
        <v>0</v>
      </c>
      <c r="AR156" s="58">
        <f>IFERROR(VLOOKUP($AE156,'Kill 12'!$A$1:$E$161,5,0),0)</f>
        <v>0</v>
      </c>
      <c r="AS156" s="58">
        <f>IFERROR(VLOOKUP($AE156,'Kill 13'!$A$1:$E$161,5,0),0)</f>
        <v>0</v>
      </c>
    </row>
    <row r="157" ht="15.75" customHeight="1">
      <c r="A157" s="41">
        <f t="shared" si="1"/>
        <v>156</v>
      </c>
      <c r="B157" s="95" t="s">
        <v>136</v>
      </c>
      <c r="C157" s="51">
        <v>29.085666113577552</v>
      </c>
      <c r="D157" s="135"/>
      <c r="E157" s="136">
        <f>IFERROR(VLOOKUP($B157,'Kill 1'!$A$1:$E$161,4,0),0)</f>
        <v>0</v>
      </c>
      <c r="F157" s="137">
        <f>IFERROR(VLOOKUP(E157,'Kill 1'!$D$1:$E$161,2,0),0)</f>
        <v>0</v>
      </c>
      <c r="G157" s="136">
        <f>IFERROR(VLOOKUP($B157,'Kill 2'!$A$1:$E$161,4,0),0)</f>
        <v>0</v>
      </c>
      <c r="H157" s="137">
        <f>IFERROR(VLOOKUP(G157,'Kill 2'!$D$1:$E$161,2,0),0)</f>
        <v>0</v>
      </c>
      <c r="I157" s="136">
        <f>IFERROR(VLOOKUP($B157,'Kill 3'!$A$1:$E$161,4,0),0)</f>
        <v>0</v>
      </c>
      <c r="J157" s="137">
        <f>IFERROR(VLOOKUP(I157,'Kill 3'!$D$1:$E$161,2,0),0)</f>
        <v>0</v>
      </c>
      <c r="K157" s="136">
        <f>IFERROR(VLOOKUP($B157,'Kill 4'!$A$1:$E$161,4,0),0)</f>
        <v>0</v>
      </c>
      <c r="L157" s="137">
        <f>IFERROR(VLOOKUP(K157,'Kill 4'!$D$1:$E$161,2,0),0)</f>
        <v>0</v>
      </c>
      <c r="M157" s="136">
        <f>IFERROR(VLOOKUP($B157,'Kill 5'!$A$1:$E$161,4,0),0)</f>
        <v>0</v>
      </c>
      <c r="N157" s="137">
        <f>IFERROR(VLOOKUP(M157,'Kill 5'!$D$1:$E$161,2,0),0)</f>
        <v>0</v>
      </c>
      <c r="O157" s="136">
        <f>IFERROR(VLOOKUP($B157,'Kill 6'!$A$1:$E$161,4,0),0)</f>
        <v>0</v>
      </c>
      <c r="P157" s="137">
        <f>IFERROR(VLOOKUP(O157,'Kill 6'!$D$1:$E$161,2,0),0)</f>
        <v>0</v>
      </c>
      <c r="Q157" s="136">
        <f>IFERROR(VLOOKUP($B157,'Kill 7'!$A$1:$E$161,4,0),0)</f>
        <v>0</v>
      </c>
      <c r="R157" s="137">
        <f>IFERROR(VLOOKUP(Q157,'Kill 7'!$D$1:$E$161,2,0),0)</f>
        <v>0</v>
      </c>
      <c r="S157" s="136">
        <f>IFERROR(VLOOKUP($B157,'Kill 8'!$A$1:$E$161,4,0),0)</f>
        <v>0</v>
      </c>
      <c r="T157" s="137">
        <f>IFERROR(VLOOKUP(S157,'Kill 8'!$D$1:$E$161,2,0),0)</f>
        <v>0</v>
      </c>
      <c r="U157" s="136">
        <f>IFERROR(VLOOKUP($B157,'Kill 9'!$A$1:$E$161,4,0),0)</f>
        <v>0</v>
      </c>
      <c r="V157" s="137">
        <f>IFERROR(VLOOKUP(U157,'Kill 9'!$D$1:$E$161,2,0),0)</f>
        <v>0</v>
      </c>
      <c r="W157" s="136">
        <f>IFERROR(VLOOKUP($B157,'Kill 10'!$A$1:$E$161,4,0),0)</f>
        <v>0</v>
      </c>
      <c r="X157" s="137">
        <f>IFERROR(VLOOKUP(W157,'Kill 10'!$D$1:$E$161,2,0),0)</f>
        <v>0</v>
      </c>
      <c r="Y157" s="136">
        <f>IFERROR(VLOOKUP($B157,'Kill 11'!$A$1:$E$161,4,0),0)</f>
        <v>41</v>
      </c>
      <c r="Z157" s="137">
        <f>IFERROR(VLOOKUP(Y157,'Kill 11'!$D$1:$E$161,2,0),0)</f>
        <v>29.08566611</v>
      </c>
      <c r="AA157" s="136">
        <f>IFERROR(VLOOKUP($B157,'Kill 12'!$A$1:$E$161,4,0),0)</f>
        <v>0</v>
      </c>
      <c r="AB157" s="58">
        <f>IFERROR(VLOOKUP(AA157,'Kill 12'!$D$1:$E$161,2,0),0)</f>
        <v>0</v>
      </c>
      <c r="AC157" s="136">
        <f>IFERROR(VLOOKUP($B157,'Kill 13'!$A$1:$E$161,4,0),0)</f>
        <v>0</v>
      </c>
      <c r="AD157" s="58">
        <f>IFERROR(VLOOKUP(AC157,'Kill 13'!$D$1:$E$161,2,0),0)</f>
        <v>0</v>
      </c>
      <c r="AE157" s="139" t="str">
        <f>IFERROR(__xludf.DUMMYFUNCTION("""COMPUTED_VALUE"""),"Pangallin")</f>
        <v>Pangallin</v>
      </c>
      <c r="AF157" s="164">
        <f t="shared" si="3"/>
        <v>28.35962171</v>
      </c>
      <c r="AG157" s="137">
        <f>IFERROR(VLOOKUP($AE157,'Kill 1'!A$1:$E$161,5,0),0)</f>
        <v>0</v>
      </c>
      <c r="AH157" s="137">
        <f>IFERROR(VLOOKUP($AE157,'Kill 2'!$A$1:$E$161,5,0),0)</f>
        <v>0</v>
      </c>
      <c r="AI157" s="137">
        <f>IFERROR(VLOOKUP($AE157,'Kill 3'!$A$1:$E$161,5,0),0)</f>
        <v>0</v>
      </c>
      <c r="AJ157" s="137">
        <f>IFERROR(VLOOKUP($AE157,'Kill 4'!$A$1:$E$161,5,0),0)</f>
        <v>0</v>
      </c>
      <c r="AK157" s="137">
        <f>IFERROR(VLOOKUP($AE157,'Kill 5'!$A$1:$E$161,5,0),0)</f>
        <v>0</v>
      </c>
      <c r="AL157" s="137">
        <f>IFERROR(VLOOKUP($AE157,'Kill 6'!$A$1:$E$161,5,0),0)</f>
        <v>0</v>
      </c>
      <c r="AM157" s="137">
        <f>IFERROR(VLOOKUP($AE157,'Kill 7'!$A$1:$E$161,5,0),0)</f>
        <v>0</v>
      </c>
      <c r="AN157" s="137">
        <f>IFERROR(VLOOKUP($AE157,'Kill 8'!$A$1:$E$161,5,0),0)</f>
        <v>0</v>
      </c>
      <c r="AO157" s="137">
        <f>IFERROR(VLOOKUP($AE157,'Kill 9'!$A$1:$E$161,5,0),0)</f>
        <v>0</v>
      </c>
      <c r="AP157" s="137">
        <f>IFERROR(VLOOKUP($AE157,'Kill 10'!$A$1:$E$161,5,0),0)</f>
        <v>28.35962171</v>
      </c>
      <c r="AQ157" s="137">
        <f>IFERROR(VLOOKUP($AE157,'Kill 11'!$A$1:$E$161,5,0),0)</f>
        <v>0</v>
      </c>
      <c r="AR157" s="58">
        <f>IFERROR(VLOOKUP($AE157,'Kill 12'!$A$1:$E$161,5,0),0)</f>
        <v>0</v>
      </c>
      <c r="AS157" s="58">
        <f>IFERROR(VLOOKUP($AE157,'Kill 13'!$A$1:$E$161,5,0),0)</f>
        <v>0</v>
      </c>
    </row>
    <row r="158" ht="15.75" customHeight="1">
      <c r="A158" s="41">
        <f t="shared" si="1"/>
        <v>157</v>
      </c>
      <c r="B158" s="98" t="s">
        <v>128</v>
      </c>
      <c r="C158" s="51">
        <v>28.92368088248529</v>
      </c>
      <c r="D158" s="135"/>
      <c r="E158" s="136">
        <f>IFERROR(VLOOKUP($B158,'Kill 1'!$A$1:$E$161,4,0),0)</f>
        <v>0</v>
      </c>
      <c r="F158" s="137">
        <f>IFERROR(VLOOKUP(E158,'Kill 1'!$D$1:$E$161,2,0),0)</f>
        <v>0</v>
      </c>
      <c r="G158" s="136">
        <f>IFERROR(VLOOKUP($B158,'Kill 2'!$A$1:$E$161,4,0),0)</f>
        <v>0</v>
      </c>
      <c r="H158" s="137">
        <f>IFERROR(VLOOKUP(G158,'Kill 2'!$D$1:$E$161,2,0),0)</f>
        <v>0</v>
      </c>
      <c r="I158" s="136">
        <f>IFERROR(VLOOKUP($B158,'Kill 3'!$A$1:$E$161,4,0),0)</f>
        <v>0</v>
      </c>
      <c r="J158" s="137">
        <f>IFERROR(VLOOKUP(I158,'Kill 3'!$D$1:$E$161,2,0),0)</f>
        <v>0</v>
      </c>
      <c r="K158" s="136">
        <f>IFERROR(VLOOKUP($B158,'Kill 4'!$A$1:$E$161,4,0),0)</f>
        <v>0</v>
      </c>
      <c r="L158" s="137">
        <f>IFERROR(VLOOKUP(K158,'Kill 4'!$D$1:$E$161,2,0),0)</f>
        <v>0</v>
      </c>
      <c r="M158" s="136">
        <f>IFERROR(VLOOKUP($B158,'Kill 5'!$A$1:$E$161,4,0),0)</f>
        <v>0</v>
      </c>
      <c r="N158" s="137">
        <f>IFERROR(VLOOKUP(M158,'Kill 5'!$D$1:$E$161,2,0),0)</f>
        <v>0</v>
      </c>
      <c r="O158" s="136">
        <f>IFERROR(VLOOKUP($B158,'Kill 6'!$A$1:$E$161,4,0),0)</f>
        <v>66</v>
      </c>
      <c r="P158" s="137">
        <f>IFERROR(VLOOKUP(O158,'Kill 6'!$D$1:$E$161,2,0),0)</f>
        <v>28.92368088</v>
      </c>
      <c r="Q158" s="136">
        <f>IFERROR(VLOOKUP($B158,'Kill 7'!$A$1:$E$161,4,0),0)</f>
        <v>0</v>
      </c>
      <c r="R158" s="137">
        <f>IFERROR(VLOOKUP(Q158,'Kill 7'!$D$1:$E$161,2,0),0)</f>
        <v>0</v>
      </c>
      <c r="S158" s="136">
        <f>IFERROR(VLOOKUP($B158,'Kill 8'!$A$1:$E$161,4,0),0)</f>
        <v>0</v>
      </c>
      <c r="T158" s="137">
        <f>IFERROR(VLOOKUP(S158,'Kill 8'!$D$1:$E$161,2,0),0)</f>
        <v>0</v>
      </c>
      <c r="U158" s="136">
        <f>IFERROR(VLOOKUP($B158,'Kill 9'!$A$1:$E$161,4,0),0)</f>
        <v>0</v>
      </c>
      <c r="V158" s="137">
        <f>IFERROR(VLOOKUP(U158,'Kill 9'!$D$1:$E$161,2,0),0)</f>
        <v>0</v>
      </c>
      <c r="W158" s="136">
        <f>IFERROR(VLOOKUP($B158,'Kill 10'!$A$1:$E$161,4,0),0)</f>
        <v>0</v>
      </c>
      <c r="X158" s="137">
        <f>IFERROR(VLOOKUP(W158,'Kill 10'!$D$1:$E$161,2,0),0)</f>
        <v>0</v>
      </c>
      <c r="Y158" s="136">
        <f>IFERROR(VLOOKUP($B158,'Kill 11'!$A$1:$E$161,4,0),0)</f>
        <v>0</v>
      </c>
      <c r="Z158" s="137">
        <f>IFERROR(VLOOKUP(Y158,'Kill 11'!$D$1:$E$161,2,0),0)</f>
        <v>0</v>
      </c>
      <c r="AA158" s="136">
        <f>IFERROR(VLOOKUP($B158,'Kill 12'!$A$1:$E$161,4,0),0)</f>
        <v>0</v>
      </c>
      <c r="AB158" s="58">
        <f>IFERROR(VLOOKUP(AA158,'Kill 12'!$D$1:$E$161,2,0),0)</f>
        <v>0</v>
      </c>
      <c r="AC158" s="136">
        <f>IFERROR(VLOOKUP($B158,'Kill 13'!$A$1:$E$161,4,0),0)</f>
        <v>0</v>
      </c>
      <c r="AD158" s="58">
        <f>IFERROR(VLOOKUP(AC158,'Kill 13'!$D$1:$E$161,2,0),0)</f>
        <v>0</v>
      </c>
      <c r="AE158" s="141" t="str">
        <f>IFERROR(__xludf.DUMMYFUNCTION("""COMPUTED_VALUE"""),"Roksanne")</f>
        <v>Roksanne</v>
      </c>
      <c r="AF158" s="164">
        <f t="shared" si="3"/>
        <v>93.57413255</v>
      </c>
      <c r="AG158" s="137">
        <f>IFERROR(VLOOKUP($AE158,'Kill 1'!A$1:$E$161,5,0),0)</f>
        <v>0</v>
      </c>
      <c r="AH158" s="137">
        <f>IFERROR(VLOOKUP($AE158,'Kill 2'!$A$1:$E$161,5,0),0)</f>
        <v>0</v>
      </c>
      <c r="AI158" s="137">
        <f>IFERROR(VLOOKUP($AE158,'Kill 3'!$A$1:$E$161,5,0),0)</f>
        <v>0</v>
      </c>
      <c r="AJ158" s="137">
        <f>IFERROR(VLOOKUP($AE158,'Kill 4'!$A$1:$E$161,5,0),0)</f>
        <v>0</v>
      </c>
      <c r="AK158" s="137">
        <f>IFERROR(VLOOKUP($AE158,'Kill 5'!$A$1:$E$161,5,0),0)</f>
        <v>0</v>
      </c>
      <c r="AL158" s="137">
        <f>IFERROR(VLOOKUP($AE158,'Kill 6'!$A$1:$E$161,5,0),0)</f>
        <v>0</v>
      </c>
      <c r="AM158" s="137">
        <f>IFERROR(VLOOKUP($AE158,'Kill 7'!$A$1:$E$161,5,0),0)</f>
        <v>0</v>
      </c>
      <c r="AN158" s="137">
        <f>IFERROR(VLOOKUP($AE158,'Kill 8'!$A$1:$E$161,5,0),0)</f>
        <v>0</v>
      </c>
      <c r="AO158" s="137">
        <f>IFERROR(VLOOKUP($AE158,'Kill 9'!$A$1:$E$161,5,0),0)</f>
        <v>0</v>
      </c>
      <c r="AP158" s="137">
        <f>IFERROR(VLOOKUP($AE158,'Kill 10'!$A$1:$E$161,5,0),0)</f>
        <v>0</v>
      </c>
      <c r="AQ158" s="137">
        <f>IFERROR(VLOOKUP($AE158,'Kill 11'!$A$1:$E$161,5,0),0)</f>
        <v>93.57413255</v>
      </c>
      <c r="AR158" s="58">
        <f>IFERROR(VLOOKUP($AE158,'Kill 12'!$A$1:$E$161,5,0),0)</f>
        <v>0</v>
      </c>
      <c r="AS158" s="58">
        <f>IFERROR(VLOOKUP($AE158,'Kill 13'!$A$1:$E$161,5,0),0)</f>
        <v>0</v>
      </c>
    </row>
    <row r="159" ht="15.75" customHeight="1">
      <c r="A159" s="41">
        <f t="shared" si="1"/>
        <v>158</v>
      </c>
      <c r="B159" s="92" t="s">
        <v>217</v>
      </c>
      <c r="C159" s="51">
        <v>28.359621705949525</v>
      </c>
      <c r="D159" s="110"/>
      <c r="E159" s="136">
        <f>IFERROR(VLOOKUP($B159,'Kill 1'!$A$1:$E$161,4,0),0)</f>
        <v>0</v>
      </c>
      <c r="F159" s="137">
        <f>IFERROR(VLOOKUP(E159,'Kill 1'!$D$1:$E$161,2,0),0)</f>
        <v>0</v>
      </c>
      <c r="G159" s="136">
        <f>IFERROR(VLOOKUP($B159,'Kill 2'!$A$1:$E$161,4,0),0)</f>
        <v>0</v>
      </c>
      <c r="H159" s="137">
        <f>IFERROR(VLOOKUP(G159,'Kill 2'!$D$1:$E$161,2,0),0)</f>
        <v>0</v>
      </c>
      <c r="I159" s="136">
        <f>IFERROR(VLOOKUP($B159,'Kill 3'!$A$1:$E$161,4,0),0)</f>
        <v>0</v>
      </c>
      <c r="J159" s="137">
        <f>IFERROR(VLOOKUP(I159,'Kill 3'!$D$1:$E$161,2,0),0)</f>
        <v>0</v>
      </c>
      <c r="K159" s="136">
        <f>IFERROR(VLOOKUP($B159,'Kill 4'!$A$1:$E$161,4,0),0)</f>
        <v>0</v>
      </c>
      <c r="L159" s="137">
        <f>IFERROR(VLOOKUP(K159,'Kill 4'!$D$1:$E$161,2,0),0)</f>
        <v>0</v>
      </c>
      <c r="M159" s="136">
        <f>IFERROR(VLOOKUP($B159,'Kill 5'!$A$1:$E$161,4,0),0)</f>
        <v>0</v>
      </c>
      <c r="N159" s="137">
        <f>IFERROR(VLOOKUP(M159,'Kill 5'!$D$1:$E$161,2,0),0)</f>
        <v>0</v>
      </c>
      <c r="O159" s="136">
        <f>IFERROR(VLOOKUP($B159,'Kill 6'!$A$1:$E$161,4,0),0)</f>
        <v>0</v>
      </c>
      <c r="P159" s="137">
        <f>IFERROR(VLOOKUP(O159,'Kill 6'!$D$1:$E$161,2,0),0)</f>
        <v>0</v>
      </c>
      <c r="Q159" s="136">
        <f>IFERROR(VLOOKUP($B159,'Kill 7'!$A$1:$E$161,4,0),0)</f>
        <v>0</v>
      </c>
      <c r="R159" s="137">
        <f>IFERROR(VLOOKUP(Q159,'Kill 7'!$D$1:$E$161,2,0),0)</f>
        <v>0</v>
      </c>
      <c r="S159" s="136">
        <f>IFERROR(VLOOKUP($B159,'Kill 8'!$A$1:$E$161,4,0),0)</f>
        <v>0</v>
      </c>
      <c r="T159" s="137">
        <f>IFERROR(VLOOKUP(S159,'Kill 8'!$D$1:$E$161,2,0),0)</f>
        <v>0</v>
      </c>
      <c r="U159" s="136">
        <f>IFERROR(VLOOKUP($B159,'Kill 9'!$A$1:$E$161,4,0),0)</f>
        <v>0</v>
      </c>
      <c r="V159" s="137">
        <f>IFERROR(VLOOKUP(U159,'Kill 9'!$D$1:$E$161,2,0),0)</f>
        <v>0</v>
      </c>
      <c r="W159" s="136">
        <f>IFERROR(VLOOKUP($B159,'Kill 10'!$A$1:$E$161,4,0),0)</f>
        <v>59</v>
      </c>
      <c r="X159" s="137">
        <f>IFERROR(VLOOKUP(W159,'Kill 10'!$D$1:$E$161,2,0),0)</f>
        <v>28.35962171</v>
      </c>
      <c r="Y159" s="136">
        <f>IFERROR(VLOOKUP($B159,'Kill 11'!$A$1:$E$161,4,0),0)</f>
        <v>0</v>
      </c>
      <c r="Z159" s="137">
        <f>IFERROR(VLOOKUP(Y159,'Kill 11'!$D$1:$E$161,2,0),0)</f>
        <v>0</v>
      </c>
      <c r="AA159" s="136">
        <f>IFERROR(VLOOKUP($B159,'Kill 12'!$A$1:$E$161,4,0),0)</f>
        <v>0</v>
      </c>
      <c r="AB159" s="58">
        <f>IFERROR(VLOOKUP(AA159,'Kill 12'!$D$1:$E$161,2,0),0)</f>
        <v>0</v>
      </c>
      <c r="AC159" s="136">
        <f>IFERROR(VLOOKUP($B159,'Kill 13'!$A$1:$E$161,4,0),0)</f>
        <v>0</v>
      </c>
      <c r="AD159" s="58">
        <f>IFERROR(VLOOKUP(AC159,'Kill 13'!$D$1:$E$161,2,0),0)</f>
        <v>0</v>
      </c>
      <c r="AE159" s="139" t="str">
        <f>IFERROR(__xludf.DUMMYFUNCTION("""COMPUTED_VALUE"""),"Onyx.luxon")</f>
        <v>Onyx.luxon</v>
      </c>
      <c r="AF159" s="164">
        <f t="shared" si="3"/>
        <v>47.42955632</v>
      </c>
      <c r="AG159" s="137">
        <f>IFERROR(VLOOKUP($AE159,'Kill 1'!A$1:$E$161,5,0),0)</f>
        <v>0</v>
      </c>
      <c r="AH159" s="137">
        <f>IFERROR(VLOOKUP($AE159,'Kill 2'!$A$1:$E$161,5,0),0)</f>
        <v>0</v>
      </c>
      <c r="AI159" s="137">
        <f>IFERROR(VLOOKUP($AE159,'Kill 3'!$A$1:$E$161,5,0),0)</f>
        <v>0</v>
      </c>
      <c r="AJ159" s="137">
        <f>IFERROR(VLOOKUP($AE159,'Kill 4'!$A$1:$E$161,5,0),0)</f>
        <v>0</v>
      </c>
      <c r="AK159" s="137">
        <f>IFERROR(VLOOKUP($AE159,'Kill 5'!$A$1:$E$161,5,0),0)</f>
        <v>0</v>
      </c>
      <c r="AL159" s="137">
        <f>IFERROR(VLOOKUP($AE159,'Kill 6'!$A$1:$E$161,5,0),0)</f>
        <v>0</v>
      </c>
      <c r="AM159" s="137">
        <f>IFERROR(VLOOKUP($AE159,'Kill 7'!$A$1:$E$161,5,0),0)</f>
        <v>0</v>
      </c>
      <c r="AN159" s="137">
        <f>IFERROR(VLOOKUP($AE159,'Kill 8'!$A$1:$E$161,5,0),0)</f>
        <v>0</v>
      </c>
      <c r="AO159" s="137">
        <f>IFERROR(VLOOKUP($AE159,'Kill 9'!$A$1:$E$161,5,0),0)</f>
        <v>0</v>
      </c>
      <c r="AP159" s="137">
        <f>IFERROR(VLOOKUP($AE159,'Kill 10'!$A$1:$E$161,5,0),0)</f>
        <v>0</v>
      </c>
      <c r="AQ159" s="137">
        <f>IFERROR(VLOOKUP($AE159,'Kill 11'!$A$1:$E$161,5,0),0)</f>
        <v>47.42955632</v>
      </c>
      <c r="AR159" s="58">
        <f>IFERROR(VLOOKUP($AE159,'Kill 12'!$A$1:$E$161,5,0),0)</f>
        <v>0</v>
      </c>
      <c r="AS159" s="58">
        <f>IFERROR(VLOOKUP($AE159,'Kill 13'!$A$1:$E$161,5,0),0)</f>
        <v>0</v>
      </c>
    </row>
    <row r="160" ht="15.75" customHeight="1">
      <c r="A160" s="41">
        <f t="shared" si="1"/>
        <v>159</v>
      </c>
      <c r="B160" s="99" t="s">
        <v>218</v>
      </c>
      <c r="C160" s="51">
        <v>15.843190161376604</v>
      </c>
      <c r="D160" s="51"/>
      <c r="E160" s="136">
        <f>IFERROR(VLOOKUP($B160,'Kill 1'!$A$1:$E$161,4,0),0)</f>
        <v>0</v>
      </c>
      <c r="F160" s="137">
        <f>IFERROR(VLOOKUP(E160,'Kill 1'!$D$1:$E$161,2,0),0)</f>
        <v>0</v>
      </c>
      <c r="G160" s="136">
        <f>IFERROR(VLOOKUP($B160,'Kill 2'!$A$1:$E$161,4,0),0)</f>
        <v>0</v>
      </c>
      <c r="H160" s="137">
        <f>IFERROR(VLOOKUP(G160,'Kill 2'!$D$1:$E$161,2,0),0)</f>
        <v>0</v>
      </c>
      <c r="I160" s="136">
        <f>IFERROR(VLOOKUP($B160,'Kill 3'!$A$1:$E$161,4,0),0)</f>
        <v>0</v>
      </c>
      <c r="J160" s="137">
        <f>IFERROR(VLOOKUP(I160,'Kill 3'!$D$1:$E$161,2,0),0)</f>
        <v>0</v>
      </c>
      <c r="K160" s="136">
        <f>IFERROR(VLOOKUP($B160,'Kill 4'!$A$1:$E$161,4,0),0)</f>
        <v>0</v>
      </c>
      <c r="L160" s="137">
        <f>IFERROR(VLOOKUP(K160,'Kill 4'!$D$1:$E$161,2,0),0)</f>
        <v>0</v>
      </c>
      <c r="M160" s="136">
        <f>IFERROR(VLOOKUP($B160,'Kill 5'!$A$1:$E$161,4,0),0)</f>
        <v>0</v>
      </c>
      <c r="N160" s="137">
        <f>IFERROR(VLOOKUP(M160,'Kill 5'!$D$1:$E$161,2,0),0)</f>
        <v>0</v>
      </c>
      <c r="O160" s="136">
        <f>IFERROR(VLOOKUP($B160,'Kill 6'!$A$1:$E$161,4,0),0)</f>
        <v>0</v>
      </c>
      <c r="P160" s="137">
        <f>IFERROR(VLOOKUP(O160,'Kill 6'!$D$1:$E$161,2,0),0)</f>
        <v>0</v>
      </c>
      <c r="Q160" s="136">
        <f>IFERROR(VLOOKUP($B160,'Kill 7'!$A$1:$E$161,4,0),0)</f>
        <v>0</v>
      </c>
      <c r="R160" s="137">
        <f>IFERROR(VLOOKUP(Q160,'Kill 7'!$D$1:$E$161,2,0),0)</f>
        <v>0</v>
      </c>
      <c r="S160" s="136">
        <f>IFERROR(VLOOKUP($B160,'Kill 8'!$A$1:$E$161,4,0),0)</f>
        <v>0</v>
      </c>
      <c r="T160" s="137">
        <f>IFERROR(VLOOKUP(S160,'Kill 8'!$D$1:$E$161,2,0),0)</f>
        <v>0</v>
      </c>
      <c r="U160" s="136">
        <f>IFERROR(VLOOKUP($B160,'Kill 9'!$A$1:$E$161,4,0),0)</f>
        <v>47</v>
      </c>
      <c r="V160" s="137">
        <f>IFERROR(VLOOKUP(U160,'Kill 9'!$D$1:$E$161,2,0),0)</f>
        <v>15.84319016</v>
      </c>
      <c r="W160" s="136">
        <f>IFERROR(VLOOKUP($B160,'Kill 10'!$A$1:$E$161,4,0),0)</f>
        <v>0</v>
      </c>
      <c r="X160" s="137">
        <f>IFERROR(VLOOKUP(W160,'Kill 10'!$D$1:$E$161,2,0),0)</f>
        <v>0</v>
      </c>
      <c r="Y160" s="136">
        <f>IFERROR(VLOOKUP($B160,'Kill 11'!$A$1:$E$161,4,0),0)</f>
        <v>0</v>
      </c>
      <c r="Z160" s="137">
        <f>IFERROR(VLOOKUP(Y160,'Kill 11'!$D$1:$E$161,2,0),0)</f>
        <v>0</v>
      </c>
      <c r="AA160" s="136">
        <f>IFERROR(VLOOKUP($B160,'Kill 12'!$A$1:$E$161,4,0),0)</f>
        <v>0</v>
      </c>
      <c r="AB160" s="58">
        <f>IFERROR(VLOOKUP(AA160,'Kill 12'!$D$1:$E$161,2,0),0)</f>
        <v>0</v>
      </c>
      <c r="AC160" s="136">
        <f>IFERROR(VLOOKUP($B160,'Kill 13'!$A$1:$E$161,4,0),0)</f>
        <v>0</v>
      </c>
      <c r="AD160" s="58">
        <f>IFERROR(VLOOKUP(AC160,'Kill 13'!$D$1:$E$161,2,0),0)</f>
        <v>0</v>
      </c>
      <c r="AE160" s="138" t="str">
        <f>IFERROR(__xludf.DUMMYFUNCTION("""COMPUTED_VALUE"""),"Pachavi")</f>
        <v>Pachavi</v>
      </c>
      <c r="AF160" s="164">
        <f t="shared" si="3"/>
        <v>29.08566611</v>
      </c>
      <c r="AG160" s="137">
        <f>IFERROR(VLOOKUP($AE160,'Kill 1'!A$1:$E$161,5,0),0)</f>
        <v>0</v>
      </c>
      <c r="AH160" s="137">
        <f>IFERROR(VLOOKUP($AE160,'Kill 2'!$A$1:$E$161,5,0),0)</f>
        <v>0</v>
      </c>
      <c r="AI160" s="137">
        <f>IFERROR(VLOOKUP($AE160,'Kill 3'!$A$1:$E$161,5,0),0)</f>
        <v>0</v>
      </c>
      <c r="AJ160" s="137">
        <f>IFERROR(VLOOKUP($AE160,'Kill 4'!$A$1:$E$161,5,0),0)</f>
        <v>0</v>
      </c>
      <c r="AK160" s="137">
        <f>IFERROR(VLOOKUP($AE160,'Kill 5'!$A$1:$E$161,5,0),0)</f>
        <v>0</v>
      </c>
      <c r="AL160" s="137">
        <f>IFERROR(VLOOKUP($AE160,'Kill 6'!$A$1:$E$161,5,0),0)</f>
        <v>0</v>
      </c>
      <c r="AM160" s="137">
        <f>IFERROR(VLOOKUP($AE160,'Kill 7'!$A$1:$E$161,5,0),0)</f>
        <v>0</v>
      </c>
      <c r="AN160" s="137">
        <f>IFERROR(VLOOKUP($AE160,'Kill 8'!$A$1:$E$161,5,0),0)</f>
        <v>0</v>
      </c>
      <c r="AO160" s="137">
        <f>IFERROR(VLOOKUP($AE160,'Kill 9'!$A$1:$E$161,5,0),0)</f>
        <v>0</v>
      </c>
      <c r="AP160" s="137">
        <f>IFERROR(VLOOKUP($AE160,'Kill 10'!$A$1:$E$161,5,0),0)</f>
        <v>0</v>
      </c>
      <c r="AQ160" s="137">
        <f>IFERROR(VLOOKUP($AE160,'Kill 11'!$A$1:$E$161,5,0),0)</f>
        <v>29.08566611</v>
      </c>
      <c r="AR160" s="58">
        <f>IFERROR(VLOOKUP($AE160,'Kill 12'!$A$1:$E$161,5,0),0)</f>
        <v>0</v>
      </c>
      <c r="AS160" s="58">
        <f>IFERROR(VLOOKUP($AE160,'Kill 13'!$A$1:$E$161,5,0),0)</f>
        <v>0</v>
      </c>
    </row>
    <row r="161" ht="15.75" customHeight="1">
      <c r="A161" s="41">
        <f t="shared" si="1"/>
        <v>160</v>
      </c>
      <c r="B161" s="104" t="s">
        <v>219</v>
      </c>
      <c r="C161" s="51">
        <v>7.075325587593828</v>
      </c>
      <c r="D161" s="51"/>
      <c r="E161" s="136">
        <f>IFERROR(VLOOKUP($B161,'Kill 1'!$A$1:$E$161,4,0),0)</f>
        <v>0</v>
      </c>
      <c r="F161" s="137">
        <f>IFERROR(VLOOKUP(E161,'Kill 1'!$D$1:$E$161,2,0),0)</f>
        <v>0</v>
      </c>
      <c r="G161" s="136">
        <f>IFERROR(VLOOKUP($B161,'Kill 2'!$A$1:$E$161,4,0),0)</f>
        <v>72</v>
      </c>
      <c r="H161" s="137">
        <f>IFERROR(VLOOKUP(G161,'Kill 2'!$D$1:$E$161,2,0),0)</f>
        <v>7.075325588</v>
      </c>
      <c r="I161" s="136">
        <f>IFERROR(VLOOKUP($B161,'Kill 3'!$A$1:$E$161,4,0),0)</f>
        <v>0</v>
      </c>
      <c r="J161" s="137">
        <f>IFERROR(VLOOKUP(I161,'Kill 3'!$D$1:$E$161,2,0),0)</f>
        <v>0</v>
      </c>
      <c r="K161" s="136">
        <f>IFERROR(VLOOKUP($B161,'Kill 4'!$A$1:$E$161,4,0),0)</f>
        <v>0</v>
      </c>
      <c r="L161" s="137">
        <f>IFERROR(VLOOKUP(K161,'Kill 4'!$D$1:$E$161,2,0),0)</f>
        <v>0</v>
      </c>
      <c r="M161" s="136">
        <f>IFERROR(VLOOKUP($B161,'Kill 5'!$A$1:$E$161,4,0),0)</f>
        <v>0</v>
      </c>
      <c r="N161" s="137">
        <f>IFERROR(VLOOKUP(M161,'Kill 5'!$D$1:$E$161,2,0),0)</f>
        <v>0</v>
      </c>
      <c r="O161" s="136">
        <f>IFERROR(VLOOKUP($B161,'Kill 6'!$A$1:$E$161,4,0),0)</f>
        <v>0</v>
      </c>
      <c r="P161" s="137">
        <f>IFERROR(VLOOKUP(O161,'Kill 6'!$D$1:$E$161,2,0),0)</f>
        <v>0</v>
      </c>
      <c r="Q161" s="136">
        <f>IFERROR(VLOOKUP($B161,'Kill 7'!$A$1:$E$161,4,0),0)</f>
        <v>0</v>
      </c>
      <c r="R161" s="137">
        <f>IFERROR(VLOOKUP(Q161,'Kill 7'!$D$1:$E$161,2,0),0)</f>
        <v>0</v>
      </c>
      <c r="S161" s="136">
        <f>IFERROR(VLOOKUP($B161,'Kill 8'!$A$1:$E$161,4,0),0)</f>
        <v>0</v>
      </c>
      <c r="T161" s="137">
        <f>IFERROR(VLOOKUP(S161,'Kill 8'!$D$1:$E$161,2,0),0)</f>
        <v>0</v>
      </c>
      <c r="U161" s="136">
        <f>IFERROR(VLOOKUP($B161,'Kill 9'!$A$1:$E$161,4,0),0)</f>
        <v>0</v>
      </c>
      <c r="V161" s="137">
        <f>IFERROR(VLOOKUP(U161,'Kill 9'!$D$1:$E$161,2,0),0)</f>
        <v>0</v>
      </c>
      <c r="W161" s="136">
        <f>IFERROR(VLOOKUP($B161,'Kill 10'!$A$1:$E$161,4,0),0)</f>
        <v>0</v>
      </c>
      <c r="X161" s="137">
        <f>IFERROR(VLOOKUP(W161,'Kill 10'!$D$1:$E$161,2,0),0)</f>
        <v>0</v>
      </c>
      <c r="Y161" s="136">
        <f>IFERROR(VLOOKUP($B161,'Kill 11'!$A$1:$E$161,4,0),0)</f>
        <v>0</v>
      </c>
      <c r="Z161" s="137">
        <f>IFERROR(VLOOKUP(Y161,'Kill 11'!$D$1:$E$161,2,0),0)</f>
        <v>0</v>
      </c>
      <c r="AA161" s="136">
        <f>IFERROR(VLOOKUP($B161,'Kill 12'!$A$1:$E$161,4,0),0)</f>
        <v>0</v>
      </c>
      <c r="AB161" s="58">
        <f>IFERROR(VLOOKUP(AA161,'Kill 12'!$D$1:$E$161,2,0),0)</f>
        <v>0</v>
      </c>
      <c r="AC161" s="136">
        <f>IFERROR(VLOOKUP($B161,'Kill 13'!$A$1:$E$161,4,0),0)</f>
        <v>0</v>
      </c>
      <c r="AD161" s="58">
        <f>IFERROR(VLOOKUP(AC161,'Kill 13'!$D$1:$E$161,2,0),0)</f>
        <v>0</v>
      </c>
      <c r="AE161" s="161" t="str">
        <f>IFERROR(__xludf.DUMMYFUNCTION("""COMPUTED_VALUE"""),"Chiffon")</f>
        <v>Chiffon</v>
      </c>
      <c r="AF161" s="164">
        <f t="shared" si="3"/>
        <v>114.3586021</v>
      </c>
      <c r="AG161" s="137">
        <f>IFERROR(VLOOKUP($AE161,'Kill 1'!A$1:$E$161,5,0),0)</f>
        <v>0</v>
      </c>
      <c r="AH161" s="137">
        <f>IFERROR(VLOOKUP($AE161,'Kill 2'!$A$1:$E$161,5,0),0)</f>
        <v>0</v>
      </c>
      <c r="AI161" s="137">
        <f>IFERROR(VLOOKUP($AE161,'Kill 3'!$A$1:$E$161,5,0),0)</f>
        <v>0</v>
      </c>
      <c r="AJ161" s="137">
        <f>IFERROR(VLOOKUP($AE161,'Kill 4'!$A$1:$E$161,5,0),0)</f>
        <v>0</v>
      </c>
      <c r="AK161" s="137">
        <f>IFERROR(VLOOKUP($AE161,'Kill 5'!$A$1:$E$161,5,0),0)</f>
        <v>0</v>
      </c>
      <c r="AL161" s="137">
        <f>IFERROR(VLOOKUP($AE161,'Kill 6'!$A$1:$E$161,5,0),0)</f>
        <v>0</v>
      </c>
      <c r="AM161" s="137">
        <f>IFERROR(VLOOKUP($AE161,'Kill 7'!$A$1:$E$161,5,0),0)</f>
        <v>0</v>
      </c>
      <c r="AN161" s="137">
        <f>IFERROR(VLOOKUP($AE161,'Kill 8'!$A$1:$E$161,5,0),0)</f>
        <v>0</v>
      </c>
      <c r="AO161" s="137">
        <f>IFERROR(VLOOKUP($AE161,'Kill 9'!$A$1:$E$161,5,0),0)</f>
        <v>0</v>
      </c>
      <c r="AP161" s="137">
        <f>IFERROR(VLOOKUP($AE161,'Kill 10'!$A$1:$E$161,5,0),0)</f>
        <v>0</v>
      </c>
      <c r="AQ161" s="137">
        <f>IFERROR(VLOOKUP($AE161,'Kill 11'!$A$1:$E$161,5,0),0)</f>
        <v>0</v>
      </c>
      <c r="AR161" s="58">
        <f>IFERROR(VLOOKUP($AE161,'Kill 12'!$A$1:$E$161,5,0),0)</f>
        <v>114.3586021</v>
      </c>
      <c r="AS161" s="58">
        <f>IFERROR(VLOOKUP($AE161,'Kill 13'!$A$1:$E$161,5,0),0)</f>
        <v>0</v>
      </c>
    </row>
    <row r="162" ht="15.75" customHeight="1">
      <c r="A162" s="41">
        <f t="shared" si="1"/>
        <v>161</v>
      </c>
      <c r="B162" s="92" t="s">
        <v>220</v>
      </c>
      <c r="C162" s="51">
        <v>2.9629991759951415</v>
      </c>
      <c r="D162" s="51"/>
      <c r="E162" s="136">
        <f>IFERROR(VLOOKUP($B162,'Kill 1'!$A$1:$E$161,4,0),0)</f>
        <v>0</v>
      </c>
      <c r="F162" s="137">
        <f>IFERROR(VLOOKUP(E162,'Kill 1'!$D$1:$E$161,2,0),0)</f>
        <v>0</v>
      </c>
      <c r="G162" s="136">
        <f>IFERROR(VLOOKUP($B162,'Kill 2'!$A$1:$E$161,4,0),0)</f>
        <v>0</v>
      </c>
      <c r="H162" s="137">
        <f>IFERROR(VLOOKUP(G162,'Kill 2'!$D$1:$E$161,2,0),0)</f>
        <v>0</v>
      </c>
      <c r="I162" s="136">
        <f>IFERROR(VLOOKUP($B162,'Kill 3'!$A$1:$E$161,4,0),0)</f>
        <v>0</v>
      </c>
      <c r="J162" s="137">
        <f>IFERROR(VLOOKUP(I162,'Kill 3'!$D$1:$E$161,2,0),0)</f>
        <v>0</v>
      </c>
      <c r="K162" s="136">
        <f>IFERROR(VLOOKUP($B162,'Kill 4'!$A$1:$E$161,4,0),0)</f>
        <v>0</v>
      </c>
      <c r="L162" s="137">
        <f>IFERROR(VLOOKUP(K162,'Kill 4'!$D$1:$E$161,2,0),0)</f>
        <v>0</v>
      </c>
      <c r="M162" s="136">
        <f>IFERROR(VLOOKUP($B162,'Kill 5'!$A$1:$E$161,4,0),0)</f>
        <v>87</v>
      </c>
      <c r="N162" s="137">
        <f>IFERROR(VLOOKUP(M162,'Kill 5'!$D$1:$E$161,2,0),0)</f>
        <v>2.962999176</v>
      </c>
      <c r="O162" s="136">
        <f>IFERROR(VLOOKUP($B162,'Kill 6'!$A$1:$E$161,4,0),0)</f>
        <v>0</v>
      </c>
      <c r="P162" s="137">
        <f>IFERROR(VLOOKUP(O162,'Kill 6'!$D$1:$E$161,2,0),0)</f>
        <v>0</v>
      </c>
      <c r="Q162" s="136">
        <f>IFERROR(VLOOKUP($B162,'Kill 7'!$A$1:$E$161,4,0),0)</f>
        <v>0</v>
      </c>
      <c r="R162" s="137">
        <f>IFERROR(VLOOKUP(Q162,'Kill 7'!$D$1:$E$161,2,0),0)</f>
        <v>0</v>
      </c>
      <c r="S162" s="136">
        <f>IFERROR(VLOOKUP($B162,'Kill 8'!$A$1:$E$161,4,0),0)</f>
        <v>0</v>
      </c>
      <c r="T162" s="137">
        <f>IFERROR(VLOOKUP(S162,'Kill 8'!$D$1:$E$161,2,0),0)</f>
        <v>0</v>
      </c>
      <c r="U162" s="136">
        <f>IFERROR(VLOOKUP($B162,'Kill 9'!$A$1:$E$161,4,0),0)</f>
        <v>0</v>
      </c>
      <c r="V162" s="137">
        <f>IFERROR(VLOOKUP(U162,'Kill 9'!$D$1:$E$161,2,0),0)</f>
        <v>0</v>
      </c>
      <c r="W162" s="136">
        <f>IFERROR(VLOOKUP($B162,'Kill 10'!$A$1:$E$161,4,0),0)</f>
        <v>0</v>
      </c>
      <c r="X162" s="137">
        <f>IFERROR(VLOOKUP(W162,'Kill 10'!$D$1:$E$161,2,0),0)</f>
        <v>0</v>
      </c>
      <c r="Y162" s="136">
        <f>IFERROR(VLOOKUP($B162,'Kill 11'!$A$1:$E$161,4,0),0)</f>
        <v>0</v>
      </c>
      <c r="Z162" s="137">
        <f>IFERROR(VLOOKUP(Y162,'Kill 11'!$D$1:$E$161,2,0),0)</f>
        <v>0</v>
      </c>
      <c r="AA162" s="136">
        <f>IFERROR(VLOOKUP($B162,'Kill 12'!$A$1:$E$161,4,0),0)</f>
        <v>0</v>
      </c>
      <c r="AB162" s="58">
        <f>IFERROR(VLOOKUP(AA162,'Kill 12'!$D$1:$E$161,2,0),0)</f>
        <v>0</v>
      </c>
      <c r="AC162" s="136">
        <f>IFERROR(VLOOKUP($B162,'Kill 13'!$A$1:$E$161,4,0),0)</f>
        <v>0</v>
      </c>
      <c r="AD162" s="58">
        <f>IFERROR(VLOOKUP(AC162,'Kill 13'!$D$1:$E$161,2,0),0)</f>
        <v>0</v>
      </c>
      <c r="AE162" s="138" t="str">
        <f>IFERROR(__xludf.DUMMYFUNCTION("""COMPUTED_VALUE"""),"AKlibur")</f>
        <v>AKlibur</v>
      </c>
      <c r="AF162" s="164">
        <f t="shared" si="3"/>
        <v>108.1031364</v>
      </c>
      <c r="AG162" s="137">
        <f>IFERROR(VLOOKUP($AE162,'Kill 1'!A$1:$E$161,5,0),0)</f>
        <v>0</v>
      </c>
      <c r="AH162" s="137">
        <f>IFERROR(VLOOKUP($AE162,'Kill 2'!$A$1:$E$161,5,0),0)</f>
        <v>0</v>
      </c>
      <c r="AI162" s="137">
        <f>IFERROR(VLOOKUP($AE162,'Kill 3'!$A$1:$E$161,5,0),0)</f>
        <v>0</v>
      </c>
      <c r="AJ162" s="137">
        <f>IFERROR(VLOOKUP($AE162,'Kill 4'!$A$1:$E$161,5,0),0)</f>
        <v>0</v>
      </c>
      <c r="AK162" s="137">
        <f>IFERROR(VLOOKUP($AE162,'Kill 5'!$A$1:$E$161,5,0),0)</f>
        <v>0</v>
      </c>
      <c r="AL162" s="137">
        <f>IFERROR(VLOOKUP($AE162,'Kill 6'!$A$1:$E$161,5,0),0)</f>
        <v>0</v>
      </c>
      <c r="AM162" s="137">
        <f>IFERROR(VLOOKUP($AE162,'Kill 7'!$A$1:$E$161,5,0),0)</f>
        <v>0</v>
      </c>
      <c r="AN162" s="137">
        <f>IFERROR(VLOOKUP($AE162,'Kill 8'!$A$1:$E$161,5,0),0)</f>
        <v>0</v>
      </c>
      <c r="AO162" s="137">
        <f>IFERROR(VLOOKUP($AE162,'Kill 9'!$A$1:$E$161,5,0),0)</f>
        <v>0</v>
      </c>
      <c r="AP162" s="137">
        <f>IFERROR(VLOOKUP($AE162,'Kill 10'!$A$1:$E$161,5,0),0)</f>
        <v>0</v>
      </c>
      <c r="AQ162" s="137">
        <f>IFERROR(VLOOKUP($AE162,'Kill 11'!$A$1:$E$161,5,0),0)</f>
        <v>0</v>
      </c>
      <c r="AR162" s="58">
        <f>IFERROR(VLOOKUP($AE162,'Kill 12'!$A$1:$E$161,5,0),0)</f>
        <v>108.1031364</v>
      </c>
      <c r="AS162" s="58">
        <f>IFERROR(VLOOKUP($AE162,'Kill 13'!$A$1:$E$161,5,0),0)</f>
        <v>0</v>
      </c>
    </row>
    <row r="163" ht="15.75" customHeight="1">
      <c r="A163" s="41">
        <f t="shared" si="1"/>
        <v>162</v>
      </c>
      <c r="B163" s="92"/>
      <c r="C163" s="51">
        <v>0.0</v>
      </c>
      <c r="D163" s="110"/>
      <c r="E163" s="136">
        <f>IFERROR(VLOOKUP($B163,'Kill 1'!$A$1:$E$161,4,0),0)</f>
        <v>0</v>
      </c>
      <c r="F163" s="137">
        <f>IFERROR(VLOOKUP(E163,'Kill 1'!$D$1:$E$161,2,0),0)</f>
        <v>0</v>
      </c>
      <c r="G163" s="136">
        <f>IFERROR(VLOOKUP($B163,'Kill 2'!$A$1:$E$161,4,0),0)</f>
        <v>0</v>
      </c>
      <c r="H163" s="137">
        <f>IFERROR(VLOOKUP(G163,'Kill 2'!$D$1:$E$161,2,0),0)</f>
        <v>0</v>
      </c>
      <c r="I163" s="136">
        <f>IFERROR(VLOOKUP($B163,'Kill 3'!$A$1:$E$161,4,0),0)</f>
        <v>0</v>
      </c>
      <c r="J163" s="137">
        <f>IFERROR(VLOOKUP(I163,'Kill 3'!$D$1:$E$161,2,0),0)</f>
        <v>0</v>
      </c>
      <c r="K163" s="136">
        <f>IFERROR(VLOOKUP($B163,'Kill 4'!$A$1:$E$161,4,0),0)</f>
        <v>0</v>
      </c>
      <c r="L163" s="137">
        <f>IFERROR(VLOOKUP(K163,'Kill 4'!$D$1:$E$161,2,0),0)</f>
        <v>0</v>
      </c>
      <c r="M163" s="136">
        <f>IFERROR(VLOOKUP($B163,'Kill 5'!$A$1:$E$161,4,0),0)</f>
        <v>0</v>
      </c>
      <c r="N163" s="137">
        <f>IFERROR(VLOOKUP(M163,'Kill 5'!$D$1:$E$161,2,0),0)</f>
        <v>0</v>
      </c>
      <c r="O163" s="136">
        <f>IFERROR(VLOOKUP($B163,'Kill 6'!$A$1:$E$161,4,0),0)</f>
        <v>0</v>
      </c>
      <c r="P163" s="137">
        <f>IFERROR(VLOOKUP(O163,'Kill 6'!$D$1:$E$161,2,0),0)</f>
        <v>0</v>
      </c>
      <c r="Q163" s="136">
        <f>IFERROR(VLOOKUP($B163,'Kill 7'!$A$1:$E$161,4,0),0)</f>
        <v>0</v>
      </c>
      <c r="R163" s="137">
        <f>IFERROR(VLOOKUP(Q163,'Kill 7'!$D$1:$E$161,2,0),0)</f>
        <v>0</v>
      </c>
      <c r="S163" s="136">
        <f>IFERROR(VLOOKUP($B163,'Kill 8'!$A$1:$E$161,4,0),0)</f>
        <v>0</v>
      </c>
      <c r="T163" s="137">
        <f>IFERROR(VLOOKUP(S163,'Kill 8'!$D$1:$E$161,2,0),0)</f>
        <v>0</v>
      </c>
      <c r="U163" s="136">
        <f>IFERROR(VLOOKUP($B163,'Kill 9'!$A$1:$E$161,4,0),0)</f>
        <v>0</v>
      </c>
      <c r="V163" s="137">
        <f>IFERROR(VLOOKUP(U163,'Kill 9'!$D$1:$E$161,2,0),0)</f>
        <v>0</v>
      </c>
      <c r="W163" s="136">
        <f>IFERROR(VLOOKUP($B163,'Kill 10'!$A$1:$E$161,4,0),0)</f>
        <v>0</v>
      </c>
      <c r="X163" s="137">
        <f>IFERROR(VLOOKUP(W163,'Kill 10'!$D$1:$E$161,2,0),0)</f>
        <v>0</v>
      </c>
      <c r="Y163" s="136">
        <f>IFERROR(VLOOKUP($B163,'Kill 11'!$A$1:$E$161,4,0),0)</f>
        <v>0</v>
      </c>
      <c r="Z163" s="137">
        <f>IFERROR(VLOOKUP(Y163,'Kill 11'!$D$1:$E$161,2,0),0)</f>
        <v>0</v>
      </c>
      <c r="AA163" s="136">
        <f>IFERROR(VLOOKUP($B163,'Kill 12'!$A$1:$E$161,4,0),0)</f>
        <v>0</v>
      </c>
      <c r="AB163" s="58">
        <f>IFERROR(VLOOKUP(AA163,'Kill 12'!$D$1:$E$161,2,0),0)</f>
        <v>0</v>
      </c>
      <c r="AC163" s="136">
        <f>IFERROR(VLOOKUP($B163,'Kill 13'!$A$1:$E$161,4,0),0)</f>
        <v>0</v>
      </c>
      <c r="AD163" s="58">
        <f>IFERROR(VLOOKUP(AC163,'Kill 13'!$D$1:$E$161,2,0),0)</f>
        <v>0</v>
      </c>
      <c r="AE163" s="139" t="str">
        <f>IFERROR(__xludf.DUMMYFUNCTION("""COMPUTED_VALUE"""),"This is hell")</f>
        <v>This is hell</v>
      </c>
      <c r="AF163" s="164">
        <f t="shared" si="3"/>
        <v>95.91243304</v>
      </c>
      <c r="AG163" s="137">
        <f>IFERROR(VLOOKUP($AE163,'Kill 1'!A$1:$E$161,5,0),0)</f>
        <v>0</v>
      </c>
      <c r="AH163" s="137">
        <f>IFERROR(VLOOKUP($AE163,'Kill 2'!$A$1:$E$161,5,0),0)</f>
        <v>0</v>
      </c>
      <c r="AI163" s="137">
        <f>IFERROR(VLOOKUP($AE163,'Kill 3'!$A$1:$E$161,5,0),0)</f>
        <v>0</v>
      </c>
      <c r="AJ163" s="137">
        <f>IFERROR(VLOOKUP($AE163,'Kill 4'!$A$1:$E$161,5,0),0)</f>
        <v>0</v>
      </c>
      <c r="AK163" s="137">
        <f>IFERROR(VLOOKUP($AE163,'Kill 5'!$A$1:$E$161,5,0),0)</f>
        <v>0</v>
      </c>
      <c r="AL163" s="137">
        <f>IFERROR(VLOOKUP($AE163,'Kill 6'!$A$1:$E$161,5,0),0)</f>
        <v>0</v>
      </c>
      <c r="AM163" s="137">
        <f>IFERROR(VLOOKUP($AE163,'Kill 7'!$A$1:$E$161,5,0),0)</f>
        <v>0</v>
      </c>
      <c r="AN163" s="137">
        <f>IFERROR(VLOOKUP($AE163,'Kill 8'!$A$1:$E$161,5,0),0)</f>
        <v>0</v>
      </c>
      <c r="AO163" s="137">
        <f>IFERROR(VLOOKUP($AE163,'Kill 9'!$A$1:$E$161,5,0),0)</f>
        <v>0</v>
      </c>
      <c r="AP163" s="137">
        <f>IFERROR(VLOOKUP($AE163,'Kill 10'!$A$1:$E$161,5,0),0)</f>
        <v>0</v>
      </c>
      <c r="AQ163" s="137">
        <f>IFERROR(VLOOKUP($AE163,'Kill 11'!$A$1:$E$161,5,0),0)</f>
        <v>0</v>
      </c>
      <c r="AR163" s="58">
        <f>IFERROR(VLOOKUP($AE163,'Kill 12'!$A$1:$E$161,5,0),0)</f>
        <v>95.91243304</v>
      </c>
      <c r="AS163" s="58">
        <f>IFERROR(VLOOKUP($AE163,'Kill 13'!$A$1:$E$161,5,0),0)</f>
        <v>0</v>
      </c>
    </row>
    <row r="164" ht="15.75" customHeight="1">
      <c r="A164" s="41">
        <f t="shared" si="1"/>
        <v>163</v>
      </c>
      <c r="B164" s="92"/>
      <c r="C164" s="51">
        <v>0.0</v>
      </c>
      <c r="D164" s="110"/>
      <c r="E164" s="136">
        <f>IFERROR(VLOOKUP($B164,'Kill 1'!$A$1:$E$161,4,0),0)</f>
        <v>0</v>
      </c>
      <c r="F164" s="137">
        <f>IFERROR(VLOOKUP(E164,'Kill 1'!$D$1:$E$161,2,0),0)</f>
        <v>0</v>
      </c>
      <c r="G164" s="136">
        <f>IFERROR(VLOOKUP($B164,'Kill 2'!$A$1:$E$161,4,0),0)</f>
        <v>0</v>
      </c>
      <c r="H164" s="137">
        <f>IFERROR(VLOOKUP(G164,'Kill 2'!$D$1:$E$161,2,0),0)</f>
        <v>0</v>
      </c>
      <c r="I164" s="136">
        <f>IFERROR(VLOOKUP($B164,'Kill 3'!$A$1:$E$161,4,0),0)</f>
        <v>0</v>
      </c>
      <c r="J164" s="137">
        <f>IFERROR(VLOOKUP(I164,'Kill 3'!$D$1:$E$161,2,0),0)</f>
        <v>0</v>
      </c>
      <c r="K164" s="136">
        <f>IFERROR(VLOOKUP($B164,'Kill 4'!$A$1:$E$161,4,0),0)</f>
        <v>0</v>
      </c>
      <c r="L164" s="137">
        <f>IFERROR(VLOOKUP(K164,'Kill 4'!$D$1:$E$161,2,0),0)</f>
        <v>0</v>
      </c>
      <c r="M164" s="136">
        <f>IFERROR(VLOOKUP($B164,'Kill 5'!$A$1:$E$161,4,0),0)</f>
        <v>0</v>
      </c>
      <c r="N164" s="137">
        <f>IFERROR(VLOOKUP(M164,'Kill 5'!$D$1:$E$161,2,0),0)</f>
        <v>0</v>
      </c>
      <c r="O164" s="136">
        <f>IFERROR(VLOOKUP($B164,'Kill 6'!$A$1:$E$161,4,0),0)</f>
        <v>0</v>
      </c>
      <c r="P164" s="137">
        <f>IFERROR(VLOOKUP(O164,'Kill 6'!$D$1:$E$161,2,0),0)</f>
        <v>0</v>
      </c>
      <c r="Q164" s="136">
        <f>IFERROR(VLOOKUP($B164,'Kill 7'!$A$1:$E$161,4,0),0)</f>
        <v>0</v>
      </c>
      <c r="R164" s="137">
        <f>IFERROR(VLOOKUP(Q164,'Kill 7'!$D$1:$E$161,2,0),0)</f>
        <v>0</v>
      </c>
      <c r="S164" s="136">
        <f>IFERROR(VLOOKUP($B164,'Kill 8'!$A$1:$E$161,4,0),0)</f>
        <v>0</v>
      </c>
      <c r="T164" s="137">
        <f>IFERROR(VLOOKUP(S164,'Kill 8'!$D$1:$E$161,2,0),0)</f>
        <v>0</v>
      </c>
      <c r="U164" s="136">
        <f>IFERROR(VLOOKUP($B164,'Kill 9'!$A$1:$E$161,4,0),0)</f>
        <v>0</v>
      </c>
      <c r="V164" s="137">
        <f>IFERROR(VLOOKUP(U164,'Kill 9'!$D$1:$E$161,2,0),0)</f>
        <v>0</v>
      </c>
      <c r="W164" s="136">
        <f>IFERROR(VLOOKUP($B164,'Kill 10'!$A$1:$E$161,4,0),0)</f>
        <v>0</v>
      </c>
      <c r="X164" s="137">
        <f>IFERROR(VLOOKUP(W164,'Kill 10'!$D$1:$E$161,2,0),0)</f>
        <v>0</v>
      </c>
      <c r="Y164" s="136">
        <f>IFERROR(VLOOKUP($B164,'Kill 11'!$A$1:$E$161,4,0),0)</f>
        <v>0</v>
      </c>
      <c r="Z164" s="137">
        <f>IFERROR(VLOOKUP(Y164,'Kill 11'!$D$1:$E$161,2,0),0)</f>
        <v>0</v>
      </c>
      <c r="AA164" s="136">
        <f>IFERROR(VLOOKUP($B164,'Kill 12'!$A$1:$E$161,4,0),0)</f>
        <v>0</v>
      </c>
      <c r="AB164" s="58">
        <f>IFERROR(VLOOKUP(AA164,'Kill 12'!$D$1:$E$161,2,0),0)</f>
        <v>0</v>
      </c>
      <c r="AC164" s="136">
        <f>IFERROR(VLOOKUP($B164,'Kill 13'!$A$1:$E$161,4,0),0)</f>
        <v>0</v>
      </c>
      <c r="AD164" s="58">
        <f>IFERROR(VLOOKUP(AC164,'Kill 13'!$D$1:$E$161,2,0),0)</f>
        <v>0</v>
      </c>
      <c r="AE164" s="138"/>
      <c r="AF164" s="164">
        <f t="shared" si="3"/>
        <v>0</v>
      </c>
      <c r="AG164" s="137">
        <f>IFERROR(VLOOKUP($AE164,'Kill 1'!A$1:$E$161,5,0),0)</f>
        <v>0</v>
      </c>
      <c r="AH164" s="137">
        <f>IFERROR(VLOOKUP($AE164,'Kill 2'!$A$1:$E$161,5,0),0)</f>
        <v>0</v>
      </c>
      <c r="AI164" s="137">
        <f>IFERROR(VLOOKUP($AE164,'Kill 3'!$A$1:$E$161,5,0),0)</f>
        <v>0</v>
      </c>
      <c r="AJ164" s="137">
        <f>IFERROR(VLOOKUP($AE164,'Kill 4'!$A$1:$E$161,5,0),0)</f>
        <v>0</v>
      </c>
      <c r="AK164" s="137">
        <f>IFERROR(VLOOKUP($AE164,'Kill 5'!$A$1:$E$161,5,0),0)</f>
        <v>0</v>
      </c>
      <c r="AL164" s="137">
        <f>IFERROR(VLOOKUP($AE164,'Kill 6'!$A$1:$E$161,5,0),0)</f>
        <v>0</v>
      </c>
      <c r="AM164" s="137">
        <f>IFERROR(VLOOKUP($AE164,'Kill 7'!$A$1:$E$161,5,0),0)</f>
        <v>0</v>
      </c>
      <c r="AN164" s="137">
        <f>IFERROR(VLOOKUP($AE164,'Kill 8'!$A$1:$E$161,5,0),0)</f>
        <v>0</v>
      </c>
      <c r="AO164" s="137">
        <f>IFERROR(VLOOKUP($AE164,'Kill 9'!$A$1:$E$161,5,0),0)</f>
        <v>0</v>
      </c>
      <c r="AP164" s="137">
        <f>IFERROR(VLOOKUP($AE164,'Kill 10'!$A$1:$E$161,5,0),0)</f>
        <v>0</v>
      </c>
      <c r="AQ164" s="137">
        <f>IFERROR(VLOOKUP($AE164,'Kill 11'!$A$1:$E$161,5,0),0)</f>
        <v>0</v>
      </c>
      <c r="AR164" s="58">
        <f>IFERROR(VLOOKUP($AE164,'Kill 12'!$A$1:$E$161,5,0),0)</f>
        <v>0</v>
      </c>
      <c r="AS164" s="58">
        <f>IFERROR(VLOOKUP($AE164,'Kill 13'!$A$1:$E$161,5,0),0)</f>
        <v>0</v>
      </c>
    </row>
    <row r="165" ht="15.75" customHeight="1">
      <c r="A165" s="41">
        <f t="shared" si="1"/>
        <v>164</v>
      </c>
      <c r="B165" s="92"/>
      <c r="C165" s="51">
        <v>0.0</v>
      </c>
      <c r="D165" s="51"/>
      <c r="E165" s="136">
        <f>IFERROR(VLOOKUP($B165,'Kill 1'!$A$1:$E$161,4,0),0)</f>
        <v>0</v>
      </c>
      <c r="F165" s="137">
        <f>IFERROR(VLOOKUP(E165,'Kill 1'!$D$1:$E$161,2,0),0)</f>
        <v>0</v>
      </c>
      <c r="G165" s="136">
        <f>IFERROR(VLOOKUP($B165,'Kill 2'!$A$1:$E$161,4,0),0)</f>
        <v>0</v>
      </c>
      <c r="H165" s="137">
        <f>IFERROR(VLOOKUP(G165,'Kill 2'!$D$1:$E$161,2,0),0)</f>
        <v>0</v>
      </c>
      <c r="I165" s="136">
        <f>IFERROR(VLOOKUP($B165,'Kill 3'!$A$1:$E$161,4,0),0)</f>
        <v>0</v>
      </c>
      <c r="J165" s="137">
        <f>IFERROR(VLOOKUP(I165,'Kill 3'!$D$1:$E$161,2,0),0)</f>
        <v>0</v>
      </c>
      <c r="K165" s="136">
        <f>IFERROR(VLOOKUP($B165,'Kill 4'!$A$1:$E$161,4,0),0)</f>
        <v>0</v>
      </c>
      <c r="L165" s="137">
        <f>IFERROR(VLOOKUP(K165,'Kill 4'!$D$1:$E$161,2,0),0)</f>
        <v>0</v>
      </c>
      <c r="M165" s="136">
        <f>IFERROR(VLOOKUP($B165,'Kill 5'!$A$1:$E$161,4,0),0)</f>
        <v>0</v>
      </c>
      <c r="N165" s="137">
        <f>IFERROR(VLOOKUP(M165,'Kill 5'!$D$1:$E$161,2,0),0)</f>
        <v>0</v>
      </c>
      <c r="O165" s="136">
        <f>IFERROR(VLOOKUP($B165,'Kill 6'!$A$1:$E$161,4,0),0)</f>
        <v>0</v>
      </c>
      <c r="P165" s="137">
        <f>IFERROR(VLOOKUP(O165,'Kill 6'!$D$1:$E$161,2,0),0)</f>
        <v>0</v>
      </c>
      <c r="Q165" s="136">
        <f>IFERROR(VLOOKUP($B165,'Kill 7'!$A$1:$E$161,4,0),0)</f>
        <v>0</v>
      </c>
      <c r="R165" s="137">
        <f>IFERROR(VLOOKUP(Q165,'Kill 7'!$D$1:$E$161,2,0),0)</f>
        <v>0</v>
      </c>
      <c r="S165" s="136">
        <f>IFERROR(VLOOKUP($B165,'Kill 8'!$A$1:$E$161,4,0),0)</f>
        <v>0</v>
      </c>
      <c r="T165" s="137">
        <f>IFERROR(VLOOKUP(S165,'Kill 8'!$D$1:$E$161,2,0),0)</f>
        <v>0</v>
      </c>
      <c r="U165" s="136">
        <f>IFERROR(VLOOKUP($B165,'Kill 9'!$A$1:$E$161,4,0),0)</f>
        <v>0</v>
      </c>
      <c r="V165" s="137">
        <f>IFERROR(VLOOKUP(U165,'Kill 9'!$D$1:$E$161,2,0),0)</f>
        <v>0</v>
      </c>
      <c r="W165" s="136">
        <f>IFERROR(VLOOKUP($B165,'Kill 10'!$A$1:$E$161,4,0),0)</f>
        <v>0</v>
      </c>
      <c r="X165" s="137">
        <f>IFERROR(VLOOKUP(W165,'Kill 10'!$D$1:$E$161,2,0),0)</f>
        <v>0</v>
      </c>
      <c r="Y165" s="136">
        <f>IFERROR(VLOOKUP($B165,'Kill 11'!$A$1:$E$161,4,0),0)</f>
        <v>0</v>
      </c>
      <c r="Z165" s="137">
        <f>IFERROR(VLOOKUP(Y165,'Kill 11'!$D$1:$E$161,2,0),0)</f>
        <v>0</v>
      </c>
      <c r="AA165" s="136">
        <f>IFERROR(VLOOKUP($B165,'Kill 12'!$A$1:$E$161,4,0),0)</f>
        <v>0</v>
      </c>
      <c r="AB165" s="58">
        <f>IFERROR(VLOOKUP(AA165,'Kill 12'!$D$1:$E$161,2,0),0)</f>
        <v>0</v>
      </c>
      <c r="AC165" s="136">
        <f>IFERROR(VLOOKUP($B165,'Kill 13'!$A$1:$E$161,4,0),0)</f>
        <v>0</v>
      </c>
      <c r="AD165" s="58">
        <f>IFERROR(VLOOKUP(AC165,'Kill 13'!$D$1:$E$161,2,0),0)</f>
        <v>0</v>
      </c>
      <c r="AE165" s="139"/>
      <c r="AF165" s="164">
        <f t="shared" si="3"/>
        <v>0</v>
      </c>
      <c r="AG165" s="137">
        <f>IFERROR(VLOOKUP($AE165,'Kill 1'!A$1:$E$161,5,0),0)</f>
        <v>0</v>
      </c>
      <c r="AH165" s="137">
        <f>IFERROR(VLOOKUP($AE165,'Kill 2'!$A$1:$E$161,5,0),0)</f>
        <v>0</v>
      </c>
      <c r="AI165" s="137">
        <f>IFERROR(VLOOKUP($AE165,'Kill 3'!$A$1:$E$161,5,0),0)</f>
        <v>0</v>
      </c>
      <c r="AJ165" s="137">
        <f>IFERROR(VLOOKUP($AE165,'Kill 4'!$A$1:$E$161,5,0),0)</f>
        <v>0</v>
      </c>
      <c r="AK165" s="137">
        <f>IFERROR(VLOOKUP($AE165,'Kill 5'!$A$1:$E$161,5,0),0)</f>
        <v>0</v>
      </c>
      <c r="AL165" s="137">
        <f>IFERROR(VLOOKUP($AE165,'Kill 6'!$A$1:$E$161,5,0),0)</f>
        <v>0</v>
      </c>
      <c r="AM165" s="137">
        <f>IFERROR(VLOOKUP($AE165,'Kill 7'!$A$1:$E$161,5,0),0)</f>
        <v>0</v>
      </c>
      <c r="AN165" s="137">
        <f>IFERROR(VLOOKUP($AE165,'Kill 8'!$A$1:$E$161,5,0),0)</f>
        <v>0</v>
      </c>
      <c r="AO165" s="137">
        <f>IFERROR(VLOOKUP($AE165,'Kill 9'!$A$1:$E$161,5,0),0)</f>
        <v>0</v>
      </c>
      <c r="AP165" s="137">
        <f>IFERROR(VLOOKUP($AE165,'Kill 10'!$A$1:$E$161,5,0),0)</f>
        <v>0</v>
      </c>
      <c r="AQ165" s="137">
        <f>IFERROR(VLOOKUP($AE165,'Kill 11'!$A$1:$E$161,5,0),0)</f>
        <v>0</v>
      </c>
      <c r="AR165" s="58">
        <f>IFERROR(VLOOKUP($AE165,'Kill 12'!$A$1:$E$161,5,0),0)</f>
        <v>0</v>
      </c>
      <c r="AS165" s="58">
        <f>IFERROR(VLOOKUP($AE165,'Kill 13'!$A$1:$E$161,5,0),0)</f>
        <v>0</v>
      </c>
    </row>
    <row r="166" ht="15.75" customHeight="1">
      <c r="A166" s="41">
        <f t="shared" si="1"/>
        <v>165</v>
      </c>
      <c r="B166" s="99"/>
      <c r="C166" s="51">
        <v>0.0</v>
      </c>
      <c r="D166" s="110"/>
      <c r="E166" s="136">
        <f>IFERROR(VLOOKUP($B166,'Kill 1'!$A$1:$E$161,4,0),0)</f>
        <v>0</v>
      </c>
      <c r="F166" s="137">
        <f>IFERROR(VLOOKUP(E166,'Kill 1'!$D$1:$E$161,2,0),0)</f>
        <v>0</v>
      </c>
      <c r="G166" s="136">
        <f>IFERROR(VLOOKUP($B166,'Kill 2'!$A$1:$E$161,4,0),0)</f>
        <v>0</v>
      </c>
      <c r="H166" s="137">
        <f>IFERROR(VLOOKUP(G166,'Kill 2'!$D$1:$E$161,2,0),0)</f>
        <v>0</v>
      </c>
      <c r="I166" s="136">
        <f>IFERROR(VLOOKUP($B166,'Kill 3'!$A$1:$E$161,4,0),0)</f>
        <v>0</v>
      </c>
      <c r="J166" s="137">
        <f>IFERROR(VLOOKUP(I166,'Kill 3'!$D$1:$E$161,2,0),0)</f>
        <v>0</v>
      </c>
      <c r="K166" s="136">
        <f>IFERROR(VLOOKUP($B166,'Kill 4'!$A$1:$E$161,4,0),0)</f>
        <v>0</v>
      </c>
      <c r="L166" s="137">
        <f>IFERROR(VLOOKUP(K166,'Kill 4'!$D$1:$E$161,2,0),0)</f>
        <v>0</v>
      </c>
      <c r="M166" s="136">
        <f>IFERROR(VLOOKUP($B166,'Kill 5'!$A$1:$E$161,4,0),0)</f>
        <v>0</v>
      </c>
      <c r="N166" s="137">
        <f>IFERROR(VLOOKUP(M166,'Kill 5'!$D$1:$E$161,2,0),0)</f>
        <v>0</v>
      </c>
      <c r="O166" s="136">
        <f>IFERROR(VLOOKUP($B166,'Kill 6'!$A$1:$E$161,4,0),0)</f>
        <v>0</v>
      </c>
      <c r="P166" s="137">
        <f>IFERROR(VLOOKUP(O166,'Kill 6'!$D$1:$E$161,2,0),0)</f>
        <v>0</v>
      </c>
      <c r="Q166" s="136">
        <f>IFERROR(VLOOKUP($B166,'Kill 7'!$A$1:$E$161,4,0),0)</f>
        <v>0</v>
      </c>
      <c r="R166" s="137">
        <f>IFERROR(VLOOKUP(Q166,'Kill 7'!$D$1:$E$161,2,0),0)</f>
        <v>0</v>
      </c>
      <c r="S166" s="136">
        <f>IFERROR(VLOOKUP($B166,'Kill 8'!$A$1:$E$161,4,0),0)</f>
        <v>0</v>
      </c>
      <c r="T166" s="137">
        <f>IFERROR(VLOOKUP(S166,'Kill 8'!$D$1:$E$161,2,0),0)</f>
        <v>0</v>
      </c>
      <c r="U166" s="136">
        <f>IFERROR(VLOOKUP($B166,'Kill 9'!$A$1:$E$161,4,0),0)</f>
        <v>0</v>
      </c>
      <c r="V166" s="137">
        <f>IFERROR(VLOOKUP(U166,'Kill 9'!$D$1:$E$161,2,0),0)</f>
        <v>0</v>
      </c>
      <c r="W166" s="136">
        <f>IFERROR(VLOOKUP($B166,'Kill 10'!$A$1:$E$161,4,0),0)</f>
        <v>0</v>
      </c>
      <c r="X166" s="137">
        <f>IFERROR(VLOOKUP(W166,'Kill 10'!$D$1:$E$161,2,0),0)</f>
        <v>0</v>
      </c>
      <c r="Y166" s="136">
        <f>IFERROR(VLOOKUP($B166,'Kill 11'!$A$1:$E$161,4,0),0)</f>
        <v>0</v>
      </c>
      <c r="Z166" s="137">
        <f>IFERROR(VLOOKUP(Y166,'Kill 11'!$D$1:$E$161,2,0),0)</f>
        <v>0</v>
      </c>
      <c r="AA166" s="136">
        <f>IFERROR(VLOOKUP($B166,'Kill 12'!$A$1:$E$161,4,0),0)</f>
        <v>0</v>
      </c>
      <c r="AB166" s="58">
        <f>IFERROR(VLOOKUP(AA166,'Kill 12'!$D$1:$E$161,2,0),0)</f>
        <v>0</v>
      </c>
      <c r="AC166" s="136">
        <f>IFERROR(VLOOKUP($B166,'Kill 13'!$A$1:$E$161,4,0),0)</f>
        <v>0</v>
      </c>
      <c r="AD166" s="58">
        <f>IFERROR(VLOOKUP(AC166,'Kill 13'!$D$1:$E$161,2,0),0)</f>
        <v>0</v>
      </c>
      <c r="AE166" s="138"/>
      <c r="AF166" s="164">
        <f t="shared" si="3"/>
        <v>0</v>
      </c>
      <c r="AG166" s="137">
        <f>IFERROR(VLOOKUP($AE166,'Kill 1'!A$1:$E$161,5,0),0)</f>
        <v>0</v>
      </c>
      <c r="AH166" s="137">
        <f>IFERROR(VLOOKUP($AE166,'Kill 2'!$A$1:$E$161,5,0),0)</f>
        <v>0</v>
      </c>
      <c r="AI166" s="137">
        <f>IFERROR(VLOOKUP($AE166,'Kill 3'!$A$1:$E$161,5,0),0)</f>
        <v>0</v>
      </c>
      <c r="AJ166" s="137">
        <f>IFERROR(VLOOKUP($AE166,'Kill 4'!$A$1:$E$161,5,0),0)</f>
        <v>0</v>
      </c>
      <c r="AK166" s="137">
        <f>IFERROR(VLOOKUP($AE166,'Kill 5'!$A$1:$E$161,5,0),0)</f>
        <v>0</v>
      </c>
      <c r="AL166" s="137">
        <f>IFERROR(VLOOKUP($AE166,'Kill 6'!$A$1:$E$161,5,0),0)</f>
        <v>0</v>
      </c>
      <c r="AM166" s="137">
        <f>IFERROR(VLOOKUP($AE166,'Kill 7'!$A$1:$E$161,5,0),0)</f>
        <v>0</v>
      </c>
      <c r="AN166" s="137">
        <f>IFERROR(VLOOKUP($AE166,'Kill 8'!$A$1:$E$161,5,0),0)</f>
        <v>0</v>
      </c>
      <c r="AO166" s="137">
        <f>IFERROR(VLOOKUP($AE166,'Kill 9'!$A$1:$E$161,5,0),0)</f>
        <v>0</v>
      </c>
      <c r="AP166" s="137">
        <f>IFERROR(VLOOKUP($AE166,'Kill 10'!$A$1:$E$161,5,0),0)</f>
        <v>0</v>
      </c>
      <c r="AQ166" s="137">
        <f>IFERROR(VLOOKUP($AE166,'Kill 11'!$A$1:$E$161,5,0),0)</f>
        <v>0</v>
      </c>
      <c r="AR166" s="58">
        <f>IFERROR(VLOOKUP($AE166,'Kill 12'!$A$1:$E$161,5,0),0)</f>
        <v>0</v>
      </c>
      <c r="AS166" s="58">
        <f>IFERROR(VLOOKUP($AE166,'Kill 13'!$A$1:$E$161,5,0),0)</f>
        <v>0</v>
      </c>
    </row>
    <row r="167" ht="15.75" customHeight="1">
      <c r="A167" s="41">
        <f t="shared" si="1"/>
        <v>166</v>
      </c>
      <c r="B167" s="92"/>
      <c r="C167" s="51">
        <v>0.0</v>
      </c>
      <c r="D167" s="51"/>
      <c r="E167" s="136">
        <f>IFERROR(VLOOKUP($B167,'Kill 1'!$A$1:$E$161,4,0),0)</f>
        <v>0</v>
      </c>
      <c r="F167" s="137">
        <f>IFERROR(VLOOKUP(E167,'Kill 1'!$D$1:$E$161,2,0),0)</f>
        <v>0</v>
      </c>
      <c r="G167" s="136">
        <f>IFERROR(VLOOKUP($B167,'Kill 2'!$A$1:$E$161,4,0),0)</f>
        <v>0</v>
      </c>
      <c r="H167" s="137">
        <f>IFERROR(VLOOKUP(G167,'Kill 2'!$D$1:$E$161,2,0),0)</f>
        <v>0</v>
      </c>
      <c r="I167" s="136">
        <f>IFERROR(VLOOKUP($B167,'Kill 3'!$A$1:$E$161,4,0),0)</f>
        <v>0</v>
      </c>
      <c r="J167" s="137">
        <f>IFERROR(VLOOKUP(I167,'Kill 3'!$D$1:$E$161,2,0),0)</f>
        <v>0</v>
      </c>
      <c r="K167" s="136">
        <f>IFERROR(VLOOKUP($B167,'Kill 4'!$A$1:$E$161,4,0),0)</f>
        <v>0</v>
      </c>
      <c r="L167" s="137">
        <f>IFERROR(VLOOKUP(K167,'Kill 4'!$D$1:$E$161,2,0),0)</f>
        <v>0</v>
      </c>
      <c r="M167" s="136">
        <f>IFERROR(VLOOKUP($B167,'Kill 5'!$A$1:$E$161,4,0),0)</f>
        <v>0</v>
      </c>
      <c r="N167" s="137">
        <f>IFERROR(VLOOKUP(M167,'Kill 5'!$D$1:$E$161,2,0),0)</f>
        <v>0</v>
      </c>
      <c r="O167" s="136">
        <f>IFERROR(VLOOKUP($B167,'Kill 6'!$A$1:$E$161,4,0),0)</f>
        <v>0</v>
      </c>
      <c r="P167" s="137">
        <f>IFERROR(VLOOKUP(O167,'Kill 6'!$D$1:$E$161,2,0),0)</f>
        <v>0</v>
      </c>
      <c r="Q167" s="136">
        <f>IFERROR(VLOOKUP($B167,'Kill 7'!$A$1:$E$161,4,0),0)</f>
        <v>0</v>
      </c>
      <c r="R167" s="137">
        <f>IFERROR(VLOOKUP(Q167,'Kill 7'!$D$1:$E$161,2,0),0)</f>
        <v>0</v>
      </c>
      <c r="S167" s="136">
        <f>IFERROR(VLOOKUP($B167,'Kill 8'!$A$1:$E$161,4,0),0)</f>
        <v>0</v>
      </c>
      <c r="T167" s="137">
        <f>IFERROR(VLOOKUP(S167,'Kill 8'!$D$1:$E$161,2,0),0)</f>
        <v>0</v>
      </c>
      <c r="U167" s="136">
        <f>IFERROR(VLOOKUP($B167,'Kill 9'!$A$1:$E$161,4,0),0)</f>
        <v>0</v>
      </c>
      <c r="V167" s="137">
        <f>IFERROR(VLOOKUP(U167,'Kill 9'!$D$1:$E$161,2,0),0)</f>
        <v>0</v>
      </c>
      <c r="W167" s="136">
        <f>IFERROR(VLOOKUP($B167,'Kill 10'!$A$1:$E$161,4,0),0)</f>
        <v>0</v>
      </c>
      <c r="X167" s="137">
        <f>IFERROR(VLOOKUP(W167,'Kill 10'!$D$1:$E$161,2,0),0)</f>
        <v>0</v>
      </c>
      <c r="Y167" s="136">
        <f>IFERROR(VLOOKUP($B167,'Kill 11'!$A$1:$E$161,4,0),0)</f>
        <v>0</v>
      </c>
      <c r="Z167" s="137">
        <f>IFERROR(VLOOKUP(Y167,'Kill 11'!$D$1:$E$161,2,0),0)</f>
        <v>0</v>
      </c>
      <c r="AA167" s="136">
        <f>IFERROR(VLOOKUP($B167,'Kill 12'!$A$1:$E$161,4,0),0)</f>
        <v>0</v>
      </c>
      <c r="AB167" s="58">
        <f>IFERROR(VLOOKUP(AA167,'Kill 12'!$D$1:$E$161,2,0),0)</f>
        <v>0</v>
      </c>
      <c r="AC167" s="136">
        <f>IFERROR(VLOOKUP($B167,'Kill 13'!$A$1:$E$161,4,0),0)</f>
        <v>0</v>
      </c>
      <c r="AD167" s="58">
        <f>IFERROR(VLOOKUP(AC167,'Kill 13'!$D$1:$E$161,2,0),0)</f>
        <v>0</v>
      </c>
      <c r="AE167" s="139"/>
      <c r="AF167" s="164">
        <f t="shared" si="3"/>
        <v>0</v>
      </c>
      <c r="AG167" s="137">
        <f>IFERROR(VLOOKUP($AE167,'Kill 1'!A$1:$E$161,5,0),0)</f>
        <v>0</v>
      </c>
      <c r="AH167" s="137">
        <f>IFERROR(VLOOKUP($AE167,'Kill 2'!$A$1:$E$161,5,0),0)</f>
        <v>0</v>
      </c>
      <c r="AI167" s="137">
        <f>IFERROR(VLOOKUP($AE167,'Kill 3'!$A$1:$E$161,5,0),0)</f>
        <v>0</v>
      </c>
      <c r="AJ167" s="137">
        <f>IFERROR(VLOOKUP($AE167,'Kill 4'!$A$1:$E$161,5,0),0)</f>
        <v>0</v>
      </c>
      <c r="AK167" s="137">
        <f>IFERROR(VLOOKUP($AE167,'Kill 5'!$A$1:$E$161,5,0),0)</f>
        <v>0</v>
      </c>
      <c r="AL167" s="137">
        <f>IFERROR(VLOOKUP($AE167,'Kill 6'!$A$1:$E$161,5,0),0)</f>
        <v>0</v>
      </c>
      <c r="AM167" s="137">
        <f>IFERROR(VLOOKUP($AE167,'Kill 7'!$A$1:$E$161,5,0),0)</f>
        <v>0</v>
      </c>
      <c r="AN167" s="137">
        <f>IFERROR(VLOOKUP($AE167,'Kill 8'!$A$1:$E$161,5,0),0)</f>
        <v>0</v>
      </c>
      <c r="AO167" s="137">
        <f>IFERROR(VLOOKUP($AE167,'Kill 9'!$A$1:$E$161,5,0),0)</f>
        <v>0</v>
      </c>
      <c r="AP167" s="137">
        <f>IFERROR(VLOOKUP($AE167,'Kill 10'!$A$1:$E$161,5,0),0)</f>
        <v>0</v>
      </c>
      <c r="AQ167" s="137">
        <f>IFERROR(VLOOKUP($AE167,'Kill 11'!$A$1:$E$161,5,0),0)</f>
        <v>0</v>
      </c>
      <c r="AR167" s="58">
        <f>IFERROR(VLOOKUP($AE167,'Kill 12'!$A$1:$E$161,5,0),0)</f>
        <v>0</v>
      </c>
      <c r="AS167" s="58">
        <f>IFERROR(VLOOKUP($AE167,'Kill 13'!$A$1:$E$161,5,0),0)</f>
        <v>0</v>
      </c>
    </row>
    <row r="168" ht="15.75" customHeight="1">
      <c r="A168" s="41">
        <f t="shared" si="1"/>
        <v>167</v>
      </c>
      <c r="B168" s="92"/>
      <c r="C168" s="51">
        <v>0.0</v>
      </c>
      <c r="D168" s="110"/>
      <c r="E168" s="136">
        <f>IFERROR(VLOOKUP($B168,'Kill 1'!$A$1:$E$161,4,0),0)</f>
        <v>0</v>
      </c>
      <c r="F168" s="137">
        <f>IFERROR(VLOOKUP(E168,'Kill 1'!$D$1:$E$161,2,0),0)</f>
        <v>0</v>
      </c>
      <c r="G168" s="136">
        <f>IFERROR(VLOOKUP($B168,'Kill 2'!$A$1:$E$161,4,0),0)</f>
        <v>0</v>
      </c>
      <c r="H168" s="137">
        <f>IFERROR(VLOOKUP(G168,'Kill 2'!$D$1:$E$161,2,0),0)</f>
        <v>0</v>
      </c>
      <c r="I168" s="136">
        <f>IFERROR(VLOOKUP($B168,'Kill 3'!$A$1:$E$161,4,0),0)</f>
        <v>0</v>
      </c>
      <c r="J168" s="137">
        <f>IFERROR(VLOOKUP(I168,'Kill 3'!$D$1:$E$161,2,0),0)</f>
        <v>0</v>
      </c>
      <c r="K168" s="136">
        <f>IFERROR(VLOOKUP($B168,'Kill 4'!$A$1:$E$161,4,0),0)</f>
        <v>0</v>
      </c>
      <c r="L168" s="137">
        <f>IFERROR(VLOOKUP(K168,'Kill 4'!$D$1:$E$161,2,0),0)</f>
        <v>0</v>
      </c>
      <c r="M168" s="136">
        <f>IFERROR(VLOOKUP($B168,'Kill 5'!$A$1:$E$161,4,0),0)</f>
        <v>0</v>
      </c>
      <c r="N168" s="137">
        <f>IFERROR(VLOOKUP(M168,'Kill 5'!$D$1:$E$161,2,0),0)</f>
        <v>0</v>
      </c>
      <c r="O168" s="136">
        <f>IFERROR(VLOOKUP($B168,'Kill 6'!$A$1:$E$161,4,0),0)</f>
        <v>0</v>
      </c>
      <c r="P168" s="137">
        <f>IFERROR(VLOOKUP(O168,'Kill 6'!$D$1:$E$161,2,0),0)</f>
        <v>0</v>
      </c>
      <c r="Q168" s="136">
        <f>IFERROR(VLOOKUP($B168,'Kill 7'!$A$1:$E$161,4,0),0)</f>
        <v>0</v>
      </c>
      <c r="R168" s="137">
        <f>IFERROR(VLOOKUP(Q168,'Kill 7'!$D$1:$E$161,2,0),0)</f>
        <v>0</v>
      </c>
      <c r="S168" s="136">
        <f>IFERROR(VLOOKUP($B168,'Kill 8'!$A$1:$E$161,4,0),0)</f>
        <v>0</v>
      </c>
      <c r="T168" s="137">
        <f>IFERROR(VLOOKUP(S168,'Kill 8'!$D$1:$E$161,2,0),0)</f>
        <v>0</v>
      </c>
      <c r="U168" s="136">
        <f>IFERROR(VLOOKUP($B168,'Kill 9'!$A$1:$E$161,4,0),0)</f>
        <v>0</v>
      </c>
      <c r="V168" s="137">
        <f>IFERROR(VLOOKUP(U168,'Kill 9'!$D$1:$E$161,2,0),0)</f>
        <v>0</v>
      </c>
      <c r="W168" s="136">
        <f>IFERROR(VLOOKUP($B168,'Kill 10'!$A$1:$E$161,4,0),0)</f>
        <v>0</v>
      </c>
      <c r="X168" s="137">
        <f>IFERROR(VLOOKUP(W168,'Kill 10'!$D$1:$E$161,2,0),0)</f>
        <v>0</v>
      </c>
      <c r="Y168" s="136">
        <f>IFERROR(VLOOKUP($B168,'Kill 11'!$A$1:$E$161,4,0),0)</f>
        <v>0</v>
      </c>
      <c r="Z168" s="137">
        <f>IFERROR(VLOOKUP(Y168,'Kill 11'!$D$1:$E$161,2,0),0)</f>
        <v>0</v>
      </c>
      <c r="AA168" s="136">
        <f>IFERROR(VLOOKUP($B168,'Kill 12'!$A$1:$E$161,4,0),0)</f>
        <v>0</v>
      </c>
      <c r="AB168" s="58">
        <f>IFERROR(VLOOKUP(AA168,'Kill 12'!$D$1:$E$161,2,0),0)</f>
        <v>0</v>
      </c>
      <c r="AC168" s="136">
        <f>IFERROR(VLOOKUP($B168,'Kill 13'!$A$1:$E$161,4,0),0)</f>
        <v>0</v>
      </c>
      <c r="AD168" s="58">
        <f>IFERROR(VLOOKUP(AC168,'Kill 13'!$D$1:$E$161,2,0),0)</f>
        <v>0</v>
      </c>
      <c r="AE168" s="138"/>
      <c r="AF168" s="164">
        <f t="shared" si="3"/>
        <v>0</v>
      </c>
      <c r="AG168" s="137">
        <f>IFERROR(VLOOKUP($AE168,'Kill 1'!A$1:$E$161,5,0),0)</f>
        <v>0</v>
      </c>
      <c r="AH168" s="137">
        <f>IFERROR(VLOOKUP($AE168,'Kill 2'!$A$1:$E$161,5,0),0)</f>
        <v>0</v>
      </c>
      <c r="AI168" s="137">
        <f>IFERROR(VLOOKUP($AE168,'Kill 3'!$A$1:$E$161,5,0),0)</f>
        <v>0</v>
      </c>
      <c r="AJ168" s="137">
        <f>IFERROR(VLOOKUP($AE168,'Kill 4'!$A$1:$E$161,5,0),0)</f>
        <v>0</v>
      </c>
      <c r="AK168" s="137">
        <f>IFERROR(VLOOKUP($AE168,'Kill 5'!$A$1:$E$161,5,0),0)</f>
        <v>0</v>
      </c>
      <c r="AL168" s="137">
        <f>IFERROR(VLOOKUP($AE168,'Kill 6'!$A$1:$E$161,5,0),0)</f>
        <v>0</v>
      </c>
      <c r="AM168" s="137">
        <f>IFERROR(VLOOKUP($AE168,'Kill 7'!$A$1:$E$161,5,0),0)</f>
        <v>0</v>
      </c>
      <c r="AN168" s="137">
        <f>IFERROR(VLOOKUP($AE168,'Kill 8'!$A$1:$E$161,5,0),0)</f>
        <v>0</v>
      </c>
      <c r="AO168" s="137">
        <f>IFERROR(VLOOKUP($AE168,'Kill 9'!$A$1:$E$161,5,0),0)</f>
        <v>0</v>
      </c>
      <c r="AP168" s="137">
        <f>IFERROR(VLOOKUP($AE168,'Kill 10'!$A$1:$E$161,5,0),0)</f>
        <v>0</v>
      </c>
      <c r="AQ168" s="137">
        <f>IFERROR(VLOOKUP($AE168,'Kill 11'!$A$1:$E$161,5,0),0)</f>
        <v>0</v>
      </c>
      <c r="AR168" s="58">
        <f>IFERROR(VLOOKUP($AE168,'Kill 12'!$A$1:$E$161,5,0),0)</f>
        <v>0</v>
      </c>
      <c r="AS168" s="58">
        <f>IFERROR(VLOOKUP($AE168,'Kill 13'!$A$1:$E$161,5,0),0)</f>
        <v>0</v>
      </c>
    </row>
    <row r="169" ht="15.75" customHeight="1">
      <c r="A169" s="41">
        <f t="shared" si="1"/>
        <v>168</v>
      </c>
      <c r="B169" s="92"/>
      <c r="C169" s="51">
        <v>0.0</v>
      </c>
      <c r="D169" s="135"/>
      <c r="E169" s="136">
        <f>IFERROR(VLOOKUP($B169,'Kill 1'!$A$1:$E$161,4,0),0)</f>
        <v>0</v>
      </c>
      <c r="F169" s="137">
        <f>IFERROR(VLOOKUP(E169,'Kill 1'!$D$1:$E$161,2,0),0)</f>
        <v>0</v>
      </c>
      <c r="G169" s="136">
        <f>IFERROR(VLOOKUP($B169,'Kill 2'!$A$1:$E$161,4,0),0)</f>
        <v>0</v>
      </c>
      <c r="H169" s="137">
        <f>IFERROR(VLOOKUP(G169,'Kill 2'!$D$1:$E$161,2,0),0)</f>
        <v>0</v>
      </c>
      <c r="I169" s="136">
        <f>IFERROR(VLOOKUP($B169,'Kill 3'!$A$1:$E$161,4,0),0)</f>
        <v>0</v>
      </c>
      <c r="J169" s="137">
        <f>IFERROR(VLOOKUP(I169,'Kill 3'!$D$1:$E$161,2,0),0)</f>
        <v>0</v>
      </c>
      <c r="K169" s="136">
        <f>IFERROR(VLOOKUP($B169,'Kill 4'!$A$1:$E$161,4,0),0)</f>
        <v>0</v>
      </c>
      <c r="L169" s="137">
        <f>IFERROR(VLOOKUP(K169,'Kill 4'!$D$1:$E$161,2,0),0)</f>
        <v>0</v>
      </c>
      <c r="M169" s="136">
        <f>IFERROR(VLOOKUP($B169,'Kill 5'!$A$1:$E$161,4,0),0)</f>
        <v>0</v>
      </c>
      <c r="N169" s="137">
        <f>IFERROR(VLOOKUP(M169,'Kill 5'!$D$1:$E$161,2,0),0)</f>
        <v>0</v>
      </c>
      <c r="O169" s="136">
        <f>IFERROR(VLOOKUP($B169,'Kill 6'!$A$1:$E$161,4,0),0)</f>
        <v>0</v>
      </c>
      <c r="P169" s="137">
        <f>IFERROR(VLOOKUP(O169,'Kill 6'!$D$1:$E$161,2,0),0)</f>
        <v>0</v>
      </c>
      <c r="Q169" s="136">
        <f>IFERROR(VLOOKUP($B169,'Kill 7'!$A$1:$E$161,4,0),0)</f>
        <v>0</v>
      </c>
      <c r="R169" s="137">
        <f>IFERROR(VLOOKUP(Q169,'Kill 7'!$D$1:$E$161,2,0),0)</f>
        <v>0</v>
      </c>
      <c r="S169" s="136">
        <f>IFERROR(VLOOKUP($B169,'Kill 8'!$A$1:$E$161,4,0),0)</f>
        <v>0</v>
      </c>
      <c r="T169" s="137">
        <f>IFERROR(VLOOKUP(S169,'Kill 8'!$D$1:$E$161,2,0),0)</f>
        <v>0</v>
      </c>
      <c r="U169" s="136">
        <f>IFERROR(VLOOKUP($B169,'Kill 9'!$A$1:$E$161,4,0),0)</f>
        <v>0</v>
      </c>
      <c r="V169" s="137">
        <f>IFERROR(VLOOKUP(U169,'Kill 9'!$D$1:$E$161,2,0),0)</f>
        <v>0</v>
      </c>
      <c r="W169" s="136">
        <f>IFERROR(VLOOKUP($B169,'Kill 10'!$A$1:$E$161,4,0),0)</f>
        <v>0</v>
      </c>
      <c r="X169" s="137">
        <f>IFERROR(VLOOKUP(W169,'Kill 10'!$D$1:$E$161,2,0),0)</f>
        <v>0</v>
      </c>
      <c r="Y169" s="136">
        <f>IFERROR(VLOOKUP($B169,'Kill 11'!$A$1:$E$161,4,0),0)</f>
        <v>0</v>
      </c>
      <c r="Z169" s="137">
        <f>IFERROR(VLOOKUP(Y169,'Kill 11'!$D$1:$E$161,2,0),0)</f>
        <v>0</v>
      </c>
      <c r="AA169" s="136">
        <f>IFERROR(VLOOKUP($B169,'Kill 12'!$A$1:$E$161,4,0),0)</f>
        <v>0</v>
      </c>
      <c r="AB169" s="58">
        <f>IFERROR(VLOOKUP(AA169,'Kill 12'!$D$1:$E$161,2,0),0)</f>
        <v>0</v>
      </c>
      <c r="AC169" s="136">
        <f>IFERROR(VLOOKUP($B169,'Kill 13'!$A$1:$E$161,4,0),0)</f>
        <v>0</v>
      </c>
      <c r="AD169" s="58">
        <f>IFERROR(VLOOKUP(AC169,'Kill 13'!$D$1:$E$161,2,0),0)</f>
        <v>0</v>
      </c>
      <c r="AE169" s="139"/>
      <c r="AF169" s="164">
        <f t="shared" si="3"/>
        <v>0</v>
      </c>
      <c r="AG169" s="137">
        <f>IFERROR(VLOOKUP($AE169,'Kill 1'!A$1:$E$161,5,0),0)</f>
        <v>0</v>
      </c>
      <c r="AH169" s="137">
        <f>IFERROR(VLOOKUP($AE169,'Kill 2'!$A$1:$E$161,5,0),0)</f>
        <v>0</v>
      </c>
      <c r="AI169" s="137">
        <f>IFERROR(VLOOKUP($AE169,'Kill 3'!$A$1:$E$161,5,0),0)</f>
        <v>0</v>
      </c>
      <c r="AJ169" s="137">
        <f>IFERROR(VLOOKUP($AE169,'Kill 4'!$A$1:$E$161,5,0),0)</f>
        <v>0</v>
      </c>
      <c r="AK169" s="137">
        <f>IFERROR(VLOOKUP($AE169,'Kill 5'!$A$1:$E$161,5,0),0)</f>
        <v>0</v>
      </c>
      <c r="AL169" s="137">
        <f>IFERROR(VLOOKUP($AE169,'Kill 6'!$A$1:$E$161,5,0),0)</f>
        <v>0</v>
      </c>
      <c r="AM169" s="137">
        <f>IFERROR(VLOOKUP($AE169,'Kill 7'!$A$1:$E$161,5,0),0)</f>
        <v>0</v>
      </c>
      <c r="AN169" s="137">
        <f>IFERROR(VLOOKUP($AE169,'Kill 8'!$A$1:$E$161,5,0),0)</f>
        <v>0</v>
      </c>
      <c r="AO169" s="137">
        <f>IFERROR(VLOOKUP($AE169,'Kill 9'!$A$1:$E$161,5,0),0)</f>
        <v>0</v>
      </c>
      <c r="AP169" s="137">
        <f>IFERROR(VLOOKUP($AE169,'Kill 10'!$A$1:$E$161,5,0),0)</f>
        <v>0</v>
      </c>
      <c r="AQ169" s="137">
        <f>IFERROR(VLOOKUP($AE169,'Kill 11'!$A$1:$E$161,5,0),0)</f>
        <v>0</v>
      </c>
      <c r="AR169" s="58">
        <f>IFERROR(VLOOKUP($AE169,'Kill 12'!$A$1:$E$161,5,0),0)</f>
        <v>0</v>
      </c>
      <c r="AS169" s="58">
        <f>IFERROR(VLOOKUP($AE169,'Kill 13'!$A$1:$E$161,5,0),0)</f>
        <v>0</v>
      </c>
    </row>
    <row r="170" ht="15.75" customHeight="1">
      <c r="A170" s="41">
        <f t="shared" si="1"/>
        <v>169</v>
      </c>
      <c r="B170" s="92"/>
      <c r="C170" s="51">
        <v>0.0</v>
      </c>
      <c r="D170" s="135"/>
      <c r="E170" s="136">
        <f>IFERROR(VLOOKUP($B170,'Kill 1'!$A$1:$E$161,4,0),0)</f>
        <v>0</v>
      </c>
      <c r="F170" s="137">
        <f>IFERROR(VLOOKUP(E170,'Kill 1'!$D$1:$E$161,2,0),0)</f>
        <v>0</v>
      </c>
      <c r="G170" s="136">
        <f>IFERROR(VLOOKUP($B170,'Kill 2'!$A$1:$E$161,4,0),0)</f>
        <v>0</v>
      </c>
      <c r="H170" s="137">
        <f>IFERROR(VLOOKUP(G170,'Kill 2'!$D$1:$E$161,2,0),0)</f>
        <v>0</v>
      </c>
      <c r="I170" s="136">
        <f>IFERROR(VLOOKUP($B170,'Kill 3'!$A$1:$E$161,4,0),0)</f>
        <v>0</v>
      </c>
      <c r="J170" s="137">
        <f>IFERROR(VLOOKUP(I170,'Kill 3'!$D$1:$E$161,2,0),0)</f>
        <v>0</v>
      </c>
      <c r="K170" s="136">
        <f>IFERROR(VLOOKUP($B170,'Kill 4'!$A$1:$E$161,4,0),0)</f>
        <v>0</v>
      </c>
      <c r="L170" s="137">
        <f>IFERROR(VLOOKUP(K170,'Kill 4'!$D$1:$E$161,2,0),0)</f>
        <v>0</v>
      </c>
      <c r="M170" s="136">
        <f>IFERROR(VLOOKUP($B170,'Kill 5'!$A$1:$E$161,4,0),0)</f>
        <v>0</v>
      </c>
      <c r="N170" s="137">
        <f>IFERROR(VLOOKUP(M170,'Kill 5'!$D$1:$E$161,2,0),0)</f>
        <v>0</v>
      </c>
      <c r="O170" s="136">
        <f>IFERROR(VLOOKUP($B170,'Kill 6'!$A$1:$E$161,4,0),0)</f>
        <v>0</v>
      </c>
      <c r="P170" s="137">
        <f>IFERROR(VLOOKUP(O170,'Kill 6'!$D$1:$E$161,2,0),0)</f>
        <v>0</v>
      </c>
      <c r="Q170" s="136">
        <f>IFERROR(VLOOKUP($B170,'Kill 7'!$A$1:$E$161,4,0),0)</f>
        <v>0</v>
      </c>
      <c r="R170" s="137">
        <f>IFERROR(VLOOKUP(Q170,'Kill 7'!$D$1:$E$161,2,0),0)</f>
        <v>0</v>
      </c>
      <c r="S170" s="136">
        <f>IFERROR(VLOOKUP($B170,'Kill 8'!$A$1:$E$161,4,0),0)</f>
        <v>0</v>
      </c>
      <c r="T170" s="137">
        <f>IFERROR(VLOOKUP(S170,'Kill 8'!$D$1:$E$161,2,0),0)</f>
        <v>0</v>
      </c>
      <c r="U170" s="136">
        <f>IFERROR(VLOOKUP($B170,'Kill 9'!$A$1:$E$161,4,0),0)</f>
        <v>0</v>
      </c>
      <c r="V170" s="137">
        <f>IFERROR(VLOOKUP(U170,'Kill 9'!$D$1:$E$161,2,0),0)</f>
        <v>0</v>
      </c>
      <c r="W170" s="136">
        <f>IFERROR(VLOOKUP($B170,'Kill 10'!$A$1:$E$161,4,0),0)</f>
        <v>0</v>
      </c>
      <c r="X170" s="137">
        <f>IFERROR(VLOOKUP(W170,'Kill 10'!$D$1:$E$161,2,0),0)</f>
        <v>0</v>
      </c>
      <c r="Y170" s="136">
        <f>IFERROR(VLOOKUP($B170,'Kill 11'!$A$1:$E$161,4,0),0)</f>
        <v>0</v>
      </c>
      <c r="Z170" s="137">
        <f>IFERROR(VLOOKUP(Y170,'Kill 11'!$D$1:$E$161,2,0),0)</f>
        <v>0</v>
      </c>
      <c r="AA170" s="136">
        <f>IFERROR(VLOOKUP($B170,'Kill 12'!$A$1:$E$161,4,0),0)</f>
        <v>0</v>
      </c>
      <c r="AB170" s="58">
        <f>IFERROR(VLOOKUP(AA170,'Kill 12'!$D$1:$E$161,2,0),0)</f>
        <v>0</v>
      </c>
      <c r="AC170" s="136">
        <f>IFERROR(VLOOKUP($B170,'Kill 13'!$A$1:$E$161,4,0),0)</f>
        <v>0</v>
      </c>
      <c r="AD170" s="58">
        <f>IFERROR(VLOOKUP(AC170,'Kill 13'!$D$1:$E$161,2,0),0)</f>
        <v>0</v>
      </c>
      <c r="AE170" s="138"/>
      <c r="AF170" s="164">
        <f t="shared" si="3"/>
        <v>0</v>
      </c>
      <c r="AG170" s="137">
        <f>IFERROR(VLOOKUP($AE170,'Kill 1'!A$1:$E$161,5,0),0)</f>
        <v>0</v>
      </c>
      <c r="AH170" s="137">
        <f>IFERROR(VLOOKUP($AE170,'Kill 2'!$A$1:$E$161,5,0),0)</f>
        <v>0</v>
      </c>
      <c r="AI170" s="137">
        <f>IFERROR(VLOOKUP($AE170,'Kill 3'!$A$1:$E$161,5,0),0)</f>
        <v>0</v>
      </c>
      <c r="AJ170" s="137">
        <f>IFERROR(VLOOKUP($AE170,'Kill 4'!$A$1:$E$161,5,0),0)</f>
        <v>0</v>
      </c>
      <c r="AK170" s="137">
        <f>IFERROR(VLOOKUP($AE170,'Kill 5'!$A$1:$E$161,5,0),0)</f>
        <v>0</v>
      </c>
      <c r="AL170" s="137">
        <f>IFERROR(VLOOKUP($AE170,'Kill 6'!$A$1:$E$161,5,0),0)</f>
        <v>0</v>
      </c>
      <c r="AM170" s="137">
        <f>IFERROR(VLOOKUP($AE170,'Kill 7'!$A$1:$E$161,5,0),0)</f>
        <v>0</v>
      </c>
      <c r="AN170" s="137">
        <f>IFERROR(VLOOKUP($AE170,'Kill 8'!$A$1:$E$161,5,0),0)</f>
        <v>0</v>
      </c>
      <c r="AO170" s="137">
        <f>IFERROR(VLOOKUP($AE170,'Kill 9'!$A$1:$E$161,5,0),0)</f>
        <v>0</v>
      </c>
      <c r="AP170" s="137">
        <f>IFERROR(VLOOKUP($AE170,'Kill 10'!$A$1:$E$161,5,0),0)</f>
        <v>0</v>
      </c>
      <c r="AQ170" s="137">
        <f>IFERROR(VLOOKUP($AE170,'Kill 11'!$A$1:$E$161,5,0),0)</f>
        <v>0</v>
      </c>
      <c r="AR170" s="58">
        <f>IFERROR(VLOOKUP($AE170,'Kill 12'!$A$1:$E$161,5,0),0)</f>
        <v>0</v>
      </c>
      <c r="AS170" s="58">
        <f>IFERROR(VLOOKUP($AE170,'Kill 13'!$A$1:$E$161,5,0),0)</f>
        <v>0</v>
      </c>
    </row>
    <row r="171" ht="15.75" customHeight="1">
      <c r="A171" s="41">
        <f t="shared" si="1"/>
        <v>170</v>
      </c>
      <c r="B171" s="92"/>
      <c r="C171" s="51">
        <v>0.0</v>
      </c>
      <c r="D171" s="135"/>
      <c r="E171" s="136">
        <f>IFERROR(VLOOKUP($B171,'Kill 1'!$A$1:$E$161,4,0),0)</f>
        <v>0</v>
      </c>
      <c r="F171" s="137">
        <f>IFERROR(VLOOKUP(E171,'Kill 1'!$D$1:$E$161,2,0),0)</f>
        <v>0</v>
      </c>
      <c r="G171" s="136">
        <f>IFERROR(VLOOKUP($B171,'Kill 2'!$A$1:$E$161,4,0),0)</f>
        <v>0</v>
      </c>
      <c r="H171" s="137">
        <f>IFERROR(VLOOKUP(G171,'Kill 2'!$D$1:$E$161,2,0),0)</f>
        <v>0</v>
      </c>
      <c r="I171" s="136">
        <f>IFERROR(VLOOKUP($B171,'Kill 3'!$A$1:$E$161,4,0),0)</f>
        <v>0</v>
      </c>
      <c r="J171" s="137">
        <f>IFERROR(VLOOKUP(I171,'Kill 3'!$D$1:$E$161,2,0),0)</f>
        <v>0</v>
      </c>
      <c r="K171" s="136">
        <f>IFERROR(VLOOKUP($B171,'Kill 4'!$A$1:$E$161,4,0),0)</f>
        <v>0</v>
      </c>
      <c r="L171" s="137">
        <f>IFERROR(VLOOKUP(K171,'Kill 4'!$D$1:$E$161,2,0),0)</f>
        <v>0</v>
      </c>
      <c r="M171" s="136">
        <f>IFERROR(VLOOKUP($B171,'Kill 5'!$A$1:$E$161,4,0),0)</f>
        <v>0</v>
      </c>
      <c r="N171" s="137">
        <f>IFERROR(VLOOKUP(M171,'Kill 5'!$D$1:$E$161,2,0),0)</f>
        <v>0</v>
      </c>
      <c r="O171" s="136">
        <f>IFERROR(VLOOKUP($B171,'Kill 6'!$A$1:$E$161,4,0),0)</f>
        <v>0</v>
      </c>
      <c r="P171" s="137">
        <f>IFERROR(VLOOKUP(O171,'Kill 6'!$D$1:$E$161,2,0),0)</f>
        <v>0</v>
      </c>
      <c r="Q171" s="136">
        <f>IFERROR(VLOOKUP($B171,'Kill 7'!$A$1:$E$161,4,0),0)</f>
        <v>0</v>
      </c>
      <c r="R171" s="137">
        <f>IFERROR(VLOOKUP(Q171,'Kill 7'!$D$1:$E$161,2,0),0)</f>
        <v>0</v>
      </c>
      <c r="S171" s="136">
        <f>IFERROR(VLOOKUP($B171,'Kill 8'!$A$1:$E$161,4,0),0)</f>
        <v>0</v>
      </c>
      <c r="T171" s="137">
        <f>IFERROR(VLOOKUP(S171,'Kill 8'!$D$1:$E$161,2,0),0)</f>
        <v>0</v>
      </c>
      <c r="U171" s="136">
        <f>IFERROR(VLOOKUP($B171,'Kill 9'!$A$1:$E$161,4,0),0)</f>
        <v>0</v>
      </c>
      <c r="V171" s="137">
        <f>IFERROR(VLOOKUP(U171,'Kill 9'!$D$1:$E$161,2,0),0)</f>
        <v>0</v>
      </c>
      <c r="W171" s="136">
        <f>IFERROR(VLOOKUP($B171,'Kill 10'!$A$1:$E$161,4,0),0)</f>
        <v>0</v>
      </c>
      <c r="X171" s="137">
        <f>IFERROR(VLOOKUP(W171,'Kill 10'!$D$1:$E$161,2,0),0)</f>
        <v>0</v>
      </c>
      <c r="Y171" s="136">
        <f>IFERROR(VLOOKUP($B171,'Kill 11'!$A$1:$E$161,4,0),0)</f>
        <v>0</v>
      </c>
      <c r="Z171" s="137">
        <f>IFERROR(VLOOKUP(Y171,'Kill 11'!$D$1:$E$161,2,0),0)</f>
        <v>0</v>
      </c>
      <c r="AA171" s="136">
        <f>IFERROR(VLOOKUP($B171,'Kill 12'!$A$1:$E$161,4,0),0)</f>
        <v>0</v>
      </c>
      <c r="AB171" s="58">
        <f>IFERROR(VLOOKUP(AA171,'Kill 12'!$D$1:$E$161,2,0),0)</f>
        <v>0</v>
      </c>
      <c r="AC171" s="136">
        <f>IFERROR(VLOOKUP($B171,'Kill 13'!$A$1:$E$161,4,0),0)</f>
        <v>0</v>
      </c>
      <c r="AD171" s="58">
        <f>IFERROR(VLOOKUP(AC171,'Kill 13'!$D$1:$E$161,2,0),0)</f>
        <v>0</v>
      </c>
      <c r="AE171" s="139"/>
      <c r="AF171" s="164">
        <f t="shared" si="3"/>
        <v>0</v>
      </c>
      <c r="AG171" s="137">
        <f>IFERROR(VLOOKUP($AE171,'Kill 1'!A$1:$E$161,5,0),0)</f>
        <v>0</v>
      </c>
      <c r="AH171" s="137">
        <f>IFERROR(VLOOKUP($AE171,'Kill 2'!$A$1:$E$161,5,0),0)</f>
        <v>0</v>
      </c>
      <c r="AI171" s="137">
        <f>IFERROR(VLOOKUP($AE171,'Kill 3'!$A$1:$E$161,5,0),0)</f>
        <v>0</v>
      </c>
      <c r="AJ171" s="137">
        <f>IFERROR(VLOOKUP($AE171,'Kill 4'!$A$1:$E$161,5,0),0)</f>
        <v>0</v>
      </c>
      <c r="AK171" s="137">
        <f>IFERROR(VLOOKUP($AE171,'Kill 5'!$A$1:$E$161,5,0),0)</f>
        <v>0</v>
      </c>
      <c r="AL171" s="137">
        <f>IFERROR(VLOOKUP($AE171,'Kill 6'!$A$1:$E$161,5,0),0)</f>
        <v>0</v>
      </c>
      <c r="AM171" s="137">
        <f>IFERROR(VLOOKUP($AE171,'Kill 7'!$A$1:$E$161,5,0),0)</f>
        <v>0</v>
      </c>
      <c r="AN171" s="137">
        <f>IFERROR(VLOOKUP($AE171,'Kill 8'!$A$1:$E$161,5,0),0)</f>
        <v>0</v>
      </c>
      <c r="AO171" s="137">
        <f>IFERROR(VLOOKUP($AE171,'Kill 9'!$A$1:$E$161,5,0),0)</f>
        <v>0</v>
      </c>
      <c r="AP171" s="137">
        <f>IFERROR(VLOOKUP($AE171,'Kill 10'!$A$1:$E$161,5,0),0)</f>
        <v>0</v>
      </c>
      <c r="AQ171" s="137">
        <f>IFERROR(VLOOKUP($AE171,'Kill 11'!$A$1:$E$161,5,0),0)</f>
        <v>0</v>
      </c>
      <c r="AR171" s="58">
        <f>IFERROR(VLOOKUP($AE171,'Kill 12'!$A$1:$E$161,5,0),0)</f>
        <v>0</v>
      </c>
      <c r="AS171" s="58">
        <f>IFERROR(VLOOKUP($AE171,'Kill 13'!$A$1:$E$161,5,0),0)</f>
        <v>0</v>
      </c>
    </row>
    <row r="172" ht="15.75" customHeight="1">
      <c r="A172" s="41">
        <f t="shared" si="1"/>
        <v>171</v>
      </c>
      <c r="B172" s="98"/>
      <c r="C172" s="51">
        <v>0.0</v>
      </c>
      <c r="D172" s="135"/>
      <c r="E172" s="136">
        <f>IFERROR(VLOOKUP($B172,'Kill 1'!$A$1:$E$161,4,0),0)</f>
        <v>0</v>
      </c>
      <c r="F172" s="137">
        <f>IFERROR(VLOOKUP(E172,'Kill 1'!$D$1:$E$161,2,0),0)</f>
        <v>0</v>
      </c>
      <c r="G172" s="136">
        <f>IFERROR(VLOOKUP($B172,'Kill 2'!$A$1:$E$161,4,0),0)</f>
        <v>0</v>
      </c>
      <c r="H172" s="137">
        <f>IFERROR(VLOOKUP(G172,'Kill 2'!$D$1:$E$161,2,0),0)</f>
        <v>0</v>
      </c>
      <c r="I172" s="136">
        <f>IFERROR(VLOOKUP($B172,'Kill 3'!$A$1:$E$161,4,0),0)</f>
        <v>0</v>
      </c>
      <c r="J172" s="137">
        <f>IFERROR(VLOOKUP(I172,'Kill 3'!$D$1:$E$161,2,0),0)</f>
        <v>0</v>
      </c>
      <c r="K172" s="136">
        <f>IFERROR(VLOOKUP($B172,'Kill 4'!$A$1:$E$161,4,0),0)</f>
        <v>0</v>
      </c>
      <c r="L172" s="137">
        <f>IFERROR(VLOOKUP(K172,'Kill 4'!$D$1:$E$161,2,0),0)</f>
        <v>0</v>
      </c>
      <c r="M172" s="136">
        <f>IFERROR(VLOOKUP($B172,'Kill 5'!$A$1:$E$161,4,0),0)</f>
        <v>0</v>
      </c>
      <c r="N172" s="137">
        <f>IFERROR(VLOOKUP(M172,'Kill 5'!$D$1:$E$161,2,0),0)</f>
        <v>0</v>
      </c>
      <c r="O172" s="136">
        <f>IFERROR(VLOOKUP($B172,'Kill 6'!$A$1:$E$161,4,0),0)</f>
        <v>0</v>
      </c>
      <c r="P172" s="137">
        <f>IFERROR(VLOOKUP(O172,'Kill 6'!$D$1:$E$161,2,0),0)</f>
        <v>0</v>
      </c>
      <c r="Q172" s="136">
        <f>IFERROR(VLOOKUP($B172,'Kill 7'!$A$1:$E$161,4,0),0)</f>
        <v>0</v>
      </c>
      <c r="R172" s="137">
        <f>IFERROR(VLOOKUP(Q172,'Kill 7'!$D$1:$E$161,2,0),0)</f>
        <v>0</v>
      </c>
      <c r="S172" s="136">
        <f>IFERROR(VLOOKUP($B172,'Kill 8'!$A$1:$E$161,4,0),0)</f>
        <v>0</v>
      </c>
      <c r="T172" s="137">
        <f>IFERROR(VLOOKUP(S172,'Kill 8'!$D$1:$E$161,2,0),0)</f>
        <v>0</v>
      </c>
      <c r="U172" s="136">
        <f>IFERROR(VLOOKUP($B172,'Kill 9'!$A$1:$E$161,4,0),0)</f>
        <v>0</v>
      </c>
      <c r="V172" s="137">
        <f>IFERROR(VLOOKUP(U172,'Kill 9'!$D$1:$E$161,2,0),0)</f>
        <v>0</v>
      </c>
      <c r="W172" s="136">
        <f>IFERROR(VLOOKUP($B172,'Kill 10'!$A$1:$E$161,4,0),0)</f>
        <v>0</v>
      </c>
      <c r="X172" s="137">
        <f>IFERROR(VLOOKUP(W172,'Kill 10'!$D$1:$E$161,2,0),0)</f>
        <v>0</v>
      </c>
      <c r="Y172" s="136">
        <f>IFERROR(VLOOKUP($B172,'Kill 11'!$A$1:$E$161,4,0),0)</f>
        <v>0</v>
      </c>
      <c r="Z172" s="137">
        <f>IFERROR(VLOOKUP(Y172,'Kill 11'!$D$1:$E$161,2,0),0)</f>
        <v>0</v>
      </c>
      <c r="AA172" s="136">
        <f>IFERROR(VLOOKUP($B172,'Kill 12'!$A$1:$E$161,4,0),0)</f>
        <v>0</v>
      </c>
      <c r="AB172" s="58">
        <f>IFERROR(VLOOKUP(AA172,'Kill 12'!$D$1:$E$161,2,0),0)</f>
        <v>0</v>
      </c>
      <c r="AC172" s="136">
        <f>IFERROR(VLOOKUP($B172,'Kill 13'!$A$1:$E$161,4,0),0)</f>
        <v>0</v>
      </c>
      <c r="AD172" s="58">
        <f>IFERROR(VLOOKUP(AC172,'Kill 13'!$D$1:$E$161,2,0),0)</f>
        <v>0</v>
      </c>
      <c r="AE172" s="141"/>
      <c r="AF172" s="164">
        <f t="shared" si="3"/>
        <v>0</v>
      </c>
      <c r="AG172" s="137">
        <f>IFERROR(VLOOKUP($AE172,'Kill 1'!A$1:$E$161,5,0),0)</f>
        <v>0</v>
      </c>
      <c r="AH172" s="137">
        <f>IFERROR(VLOOKUP($AE172,'Kill 2'!$A$1:$E$161,5,0),0)</f>
        <v>0</v>
      </c>
      <c r="AI172" s="137">
        <f>IFERROR(VLOOKUP($AE172,'Kill 3'!$A$1:$E$161,5,0),0)</f>
        <v>0</v>
      </c>
      <c r="AJ172" s="137">
        <f>IFERROR(VLOOKUP($AE172,'Kill 4'!$A$1:$E$161,5,0),0)</f>
        <v>0</v>
      </c>
      <c r="AK172" s="137">
        <f>IFERROR(VLOOKUP($AE172,'Kill 5'!$A$1:$E$161,5,0),0)</f>
        <v>0</v>
      </c>
      <c r="AL172" s="137">
        <f>IFERROR(VLOOKUP($AE172,'Kill 6'!$A$1:$E$161,5,0),0)</f>
        <v>0</v>
      </c>
      <c r="AM172" s="137">
        <f>IFERROR(VLOOKUP($AE172,'Kill 7'!$A$1:$E$161,5,0),0)</f>
        <v>0</v>
      </c>
      <c r="AN172" s="137">
        <f>IFERROR(VLOOKUP($AE172,'Kill 8'!$A$1:$E$161,5,0),0)</f>
        <v>0</v>
      </c>
      <c r="AO172" s="137">
        <f>IFERROR(VLOOKUP($AE172,'Kill 9'!$A$1:$E$161,5,0),0)</f>
        <v>0</v>
      </c>
      <c r="AP172" s="137">
        <f>IFERROR(VLOOKUP($AE172,'Kill 10'!$A$1:$E$161,5,0),0)</f>
        <v>0</v>
      </c>
      <c r="AQ172" s="137">
        <f>IFERROR(VLOOKUP($AE172,'Kill 11'!$A$1:$E$161,5,0),0)</f>
        <v>0</v>
      </c>
      <c r="AR172" s="58">
        <f>IFERROR(VLOOKUP($AE172,'Kill 12'!$A$1:$E$161,5,0),0)</f>
        <v>0</v>
      </c>
      <c r="AS172" s="58">
        <f>IFERROR(VLOOKUP($AE172,'Kill 13'!$A$1:$E$161,5,0),0)</f>
        <v>0</v>
      </c>
    </row>
    <row r="173" ht="15.75" customHeight="1">
      <c r="A173" s="41">
        <f t="shared" si="1"/>
        <v>172</v>
      </c>
      <c r="B173" s="96"/>
      <c r="C173" s="51">
        <v>0.0</v>
      </c>
      <c r="D173" s="110"/>
      <c r="E173" s="136">
        <f>IFERROR(VLOOKUP($B173,'Kill 1'!$A$1:$E$161,4,0),0)</f>
        <v>0</v>
      </c>
      <c r="F173" s="137">
        <f>IFERROR(VLOOKUP(E173,'Kill 1'!$D$1:$E$161,2,0),0)</f>
        <v>0</v>
      </c>
      <c r="G173" s="136">
        <f>IFERROR(VLOOKUP($B173,'Kill 2'!$A$1:$E$161,4,0),0)</f>
        <v>0</v>
      </c>
      <c r="H173" s="137">
        <f>IFERROR(VLOOKUP(G173,'Kill 2'!$D$1:$E$161,2,0),0)</f>
        <v>0</v>
      </c>
      <c r="I173" s="136">
        <f>IFERROR(VLOOKUP($B173,'Kill 3'!$A$1:$E$161,4,0),0)</f>
        <v>0</v>
      </c>
      <c r="J173" s="137">
        <f>IFERROR(VLOOKUP(I173,'Kill 3'!$D$1:$E$161,2,0),0)</f>
        <v>0</v>
      </c>
      <c r="K173" s="136">
        <f>IFERROR(VLOOKUP($B173,'Kill 4'!$A$1:$E$161,4,0),0)</f>
        <v>0</v>
      </c>
      <c r="L173" s="137">
        <f>IFERROR(VLOOKUP(K173,'Kill 4'!$D$1:$E$161,2,0),0)</f>
        <v>0</v>
      </c>
      <c r="M173" s="136">
        <f>IFERROR(VLOOKUP($B173,'Kill 5'!$A$1:$E$161,4,0),0)</f>
        <v>0</v>
      </c>
      <c r="N173" s="137">
        <f>IFERROR(VLOOKUP(M173,'Kill 5'!$D$1:$E$161,2,0),0)</f>
        <v>0</v>
      </c>
      <c r="O173" s="136">
        <f>IFERROR(VLOOKUP($B173,'Kill 6'!$A$1:$E$161,4,0),0)</f>
        <v>0</v>
      </c>
      <c r="P173" s="137">
        <f>IFERROR(VLOOKUP(O173,'Kill 6'!$D$1:$E$161,2,0),0)</f>
        <v>0</v>
      </c>
      <c r="Q173" s="136">
        <f>IFERROR(VLOOKUP($B173,'Kill 7'!$A$1:$E$161,4,0),0)</f>
        <v>0</v>
      </c>
      <c r="R173" s="137">
        <f>IFERROR(VLOOKUP(Q173,'Kill 7'!$D$1:$E$161,2,0),0)</f>
        <v>0</v>
      </c>
      <c r="S173" s="136">
        <f>IFERROR(VLOOKUP($B173,'Kill 8'!$A$1:$E$161,4,0),0)</f>
        <v>0</v>
      </c>
      <c r="T173" s="137">
        <f>IFERROR(VLOOKUP(S173,'Kill 8'!$D$1:$E$161,2,0),0)</f>
        <v>0</v>
      </c>
      <c r="U173" s="136">
        <f>IFERROR(VLOOKUP($B173,'Kill 9'!$A$1:$E$161,4,0),0)</f>
        <v>0</v>
      </c>
      <c r="V173" s="137">
        <f>IFERROR(VLOOKUP(U173,'Kill 9'!$D$1:$E$161,2,0),0)</f>
        <v>0</v>
      </c>
      <c r="W173" s="136">
        <f>IFERROR(VLOOKUP($B173,'Kill 10'!$A$1:$E$161,4,0),0)</f>
        <v>0</v>
      </c>
      <c r="X173" s="137">
        <f>IFERROR(VLOOKUP(W173,'Kill 10'!$D$1:$E$161,2,0),0)</f>
        <v>0</v>
      </c>
      <c r="Y173" s="136">
        <f>IFERROR(VLOOKUP($B173,'Kill 11'!$A$1:$E$161,4,0),0)</f>
        <v>0</v>
      </c>
      <c r="Z173" s="137">
        <f>IFERROR(VLOOKUP(Y173,'Kill 11'!$D$1:$E$161,2,0),0)</f>
        <v>0</v>
      </c>
      <c r="AA173" s="136">
        <f>IFERROR(VLOOKUP($B173,'Kill 12'!$A$1:$E$161,4,0),0)</f>
        <v>0</v>
      </c>
      <c r="AB173" s="58">
        <f>IFERROR(VLOOKUP(AA173,'Kill 12'!$D$1:$E$161,2,0),0)</f>
        <v>0</v>
      </c>
      <c r="AC173" s="136">
        <f>IFERROR(VLOOKUP($B173,'Kill 13'!$A$1:$E$161,4,0),0)</f>
        <v>0</v>
      </c>
      <c r="AD173" s="58">
        <f>IFERROR(VLOOKUP(AC173,'Kill 13'!$D$1:$E$161,2,0),0)</f>
        <v>0</v>
      </c>
      <c r="AE173" s="146"/>
      <c r="AF173" s="164">
        <f t="shared" si="3"/>
        <v>0</v>
      </c>
      <c r="AG173" s="137">
        <f>IFERROR(VLOOKUP($AE173,'Kill 1'!A$1:$E$161,5,0),0)</f>
        <v>0</v>
      </c>
      <c r="AH173" s="137">
        <f>IFERROR(VLOOKUP($AE173,'Kill 2'!$A$1:$E$161,5,0),0)</f>
        <v>0</v>
      </c>
      <c r="AI173" s="137">
        <f>IFERROR(VLOOKUP($AE173,'Kill 3'!$A$1:$E$161,5,0),0)</f>
        <v>0</v>
      </c>
      <c r="AJ173" s="137">
        <f>IFERROR(VLOOKUP($AE173,'Kill 4'!$A$1:$E$161,5,0),0)</f>
        <v>0</v>
      </c>
      <c r="AK173" s="137">
        <f>IFERROR(VLOOKUP($AE173,'Kill 5'!$A$1:$E$161,5,0),0)</f>
        <v>0</v>
      </c>
      <c r="AL173" s="137">
        <f>IFERROR(VLOOKUP($AE173,'Kill 6'!$A$1:$E$161,5,0),0)</f>
        <v>0</v>
      </c>
      <c r="AM173" s="137">
        <f>IFERROR(VLOOKUP($AE173,'Kill 7'!$A$1:$E$161,5,0),0)</f>
        <v>0</v>
      </c>
      <c r="AN173" s="137">
        <f>IFERROR(VLOOKUP($AE173,'Kill 8'!$A$1:$E$161,5,0),0)</f>
        <v>0</v>
      </c>
      <c r="AO173" s="137">
        <f>IFERROR(VLOOKUP($AE173,'Kill 9'!$A$1:$E$161,5,0),0)</f>
        <v>0</v>
      </c>
      <c r="AP173" s="137">
        <f>IFERROR(VLOOKUP($AE173,'Kill 10'!$A$1:$E$161,5,0),0)</f>
        <v>0</v>
      </c>
      <c r="AQ173" s="137">
        <f>IFERROR(VLOOKUP($AE173,'Kill 11'!$A$1:$E$161,5,0),0)</f>
        <v>0</v>
      </c>
      <c r="AR173" s="58">
        <f>IFERROR(VLOOKUP($AE173,'Kill 12'!$A$1:$E$161,5,0),0)</f>
        <v>0</v>
      </c>
      <c r="AS173" s="58">
        <f>IFERROR(VLOOKUP($AE173,'Kill 13'!$A$1:$E$161,5,0),0)</f>
        <v>0</v>
      </c>
    </row>
    <row r="174" ht="15.75" customHeight="1">
      <c r="A174" s="41">
        <f t="shared" si="1"/>
        <v>173</v>
      </c>
      <c r="B174" s="92"/>
      <c r="C174" s="51">
        <v>0.0</v>
      </c>
      <c r="D174" s="110"/>
      <c r="E174" s="136">
        <f>IFERROR(VLOOKUP($B174,'Kill 1'!$A$1:$E$161,4,0),0)</f>
        <v>0</v>
      </c>
      <c r="F174" s="137">
        <f>IFERROR(VLOOKUP(E174,'Kill 1'!$D$1:$E$161,2,0),0)</f>
        <v>0</v>
      </c>
      <c r="G174" s="136">
        <f>IFERROR(VLOOKUP($B174,'Kill 2'!$A$1:$E$161,4,0),0)</f>
        <v>0</v>
      </c>
      <c r="H174" s="137">
        <f>IFERROR(VLOOKUP(G174,'Kill 2'!$D$1:$E$161,2,0),0)</f>
        <v>0</v>
      </c>
      <c r="I174" s="136">
        <f>IFERROR(VLOOKUP($B174,'Kill 3'!$A$1:$E$161,4,0),0)</f>
        <v>0</v>
      </c>
      <c r="J174" s="137">
        <f>IFERROR(VLOOKUP(I174,'Kill 3'!$D$1:$E$161,2,0),0)</f>
        <v>0</v>
      </c>
      <c r="K174" s="136">
        <f>IFERROR(VLOOKUP($B174,'Kill 4'!$A$1:$E$161,4,0),0)</f>
        <v>0</v>
      </c>
      <c r="L174" s="137">
        <f>IFERROR(VLOOKUP(K174,'Kill 4'!$D$1:$E$161,2,0),0)</f>
        <v>0</v>
      </c>
      <c r="M174" s="136">
        <f>IFERROR(VLOOKUP($B174,'Kill 5'!$A$1:$E$161,4,0),0)</f>
        <v>0</v>
      </c>
      <c r="N174" s="137">
        <f>IFERROR(VLOOKUP(M174,'Kill 5'!$D$1:$E$161,2,0),0)</f>
        <v>0</v>
      </c>
      <c r="O174" s="136">
        <f>IFERROR(VLOOKUP($B174,'Kill 6'!$A$1:$E$161,4,0),0)</f>
        <v>0</v>
      </c>
      <c r="P174" s="137">
        <f>IFERROR(VLOOKUP(O174,'Kill 6'!$D$1:$E$161,2,0),0)</f>
        <v>0</v>
      </c>
      <c r="Q174" s="136">
        <f>IFERROR(VLOOKUP($B174,'Kill 7'!$A$1:$E$161,4,0),0)</f>
        <v>0</v>
      </c>
      <c r="R174" s="137">
        <f>IFERROR(VLOOKUP(Q174,'Kill 7'!$D$1:$E$161,2,0),0)</f>
        <v>0</v>
      </c>
      <c r="S174" s="136">
        <f>IFERROR(VLOOKUP($B174,'Kill 8'!$A$1:$E$161,4,0),0)</f>
        <v>0</v>
      </c>
      <c r="T174" s="137">
        <f>IFERROR(VLOOKUP(S174,'Kill 8'!$D$1:$E$161,2,0),0)</f>
        <v>0</v>
      </c>
      <c r="U174" s="136">
        <f>IFERROR(VLOOKUP($B174,'Kill 9'!$A$1:$E$161,4,0),0)</f>
        <v>0</v>
      </c>
      <c r="V174" s="137">
        <f>IFERROR(VLOOKUP(U174,'Kill 9'!$D$1:$E$161,2,0),0)</f>
        <v>0</v>
      </c>
      <c r="W174" s="136">
        <f>IFERROR(VLOOKUP($B174,'Kill 10'!$A$1:$E$161,4,0),0)</f>
        <v>0</v>
      </c>
      <c r="X174" s="137">
        <f>IFERROR(VLOOKUP(W174,'Kill 10'!$D$1:$E$161,2,0),0)</f>
        <v>0</v>
      </c>
      <c r="Y174" s="136">
        <f>IFERROR(VLOOKUP($B174,'Kill 11'!$A$1:$E$161,4,0),0)</f>
        <v>0</v>
      </c>
      <c r="Z174" s="137">
        <f>IFERROR(VLOOKUP(Y174,'Kill 11'!$D$1:$E$161,2,0),0)</f>
        <v>0</v>
      </c>
      <c r="AA174" s="136">
        <f>IFERROR(VLOOKUP($B174,'Kill 12'!$A$1:$E$161,4,0),0)</f>
        <v>0</v>
      </c>
      <c r="AB174" s="58">
        <f>IFERROR(VLOOKUP(AA174,'Kill 12'!$D$1:$E$161,2,0),0)</f>
        <v>0</v>
      </c>
      <c r="AC174" s="136">
        <f>IFERROR(VLOOKUP($B174,'Kill 13'!$A$1:$E$161,4,0),0)</f>
        <v>0</v>
      </c>
      <c r="AD174" s="58">
        <f>IFERROR(VLOOKUP(AC174,'Kill 13'!$D$1:$E$161,2,0),0)</f>
        <v>0</v>
      </c>
      <c r="AE174" s="138"/>
      <c r="AF174" s="164">
        <f t="shared" si="3"/>
        <v>0</v>
      </c>
      <c r="AG174" s="137">
        <f>IFERROR(VLOOKUP($AE174,'Kill 1'!A$1:$E$161,5,0),0)</f>
        <v>0</v>
      </c>
      <c r="AH174" s="137">
        <f>IFERROR(VLOOKUP($AE174,'Kill 2'!$A$1:$E$161,5,0),0)</f>
        <v>0</v>
      </c>
      <c r="AI174" s="137">
        <f>IFERROR(VLOOKUP($AE174,'Kill 3'!$A$1:$E$161,5,0),0)</f>
        <v>0</v>
      </c>
      <c r="AJ174" s="137">
        <f>IFERROR(VLOOKUP($AE174,'Kill 4'!$A$1:$E$161,5,0),0)</f>
        <v>0</v>
      </c>
      <c r="AK174" s="137">
        <f>IFERROR(VLOOKUP($AE174,'Kill 5'!$A$1:$E$161,5,0),0)</f>
        <v>0</v>
      </c>
      <c r="AL174" s="137">
        <f>IFERROR(VLOOKUP($AE174,'Kill 6'!$A$1:$E$161,5,0),0)</f>
        <v>0</v>
      </c>
      <c r="AM174" s="137">
        <f>IFERROR(VLOOKUP($AE174,'Kill 7'!$A$1:$E$161,5,0),0)</f>
        <v>0</v>
      </c>
      <c r="AN174" s="137">
        <f>IFERROR(VLOOKUP($AE174,'Kill 8'!$A$1:$E$161,5,0),0)</f>
        <v>0</v>
      </c>
      <c r="AO174" s="137">
        <f>IFERROR(VLOOKUP($AE174,'Kill 9'!$A$1:$E$161,5,0),0)</f>
        <v>0</v>
      </c>
      <c r="AP174" s="137">
        <f>IFERROR(VLOOKUP($AE174,'Kill 10'!$A$1:$E$161,5,0),0)</f>
        <v>0</v>
      </c>
      <c r="AQ174" s="137">
        <f>IFERROR(VLOOKUP($AE174,'Kill 11'!$A$1:$E$161,5,0),0)</f>
        <v>0</v>
      </c>
      <c r="AR174" s="58">
        <f>IFERROR(VLOOKUP($AE174,'Kill 12'!$A$1:$E$161,5,0),0)</f>
        <v>0</v>
      </c>
      <c r="AS174" s="58">
        <f>IFERROR(VLOOKUP($AE174,'Kill 13'!$A$1:$E$161,5,0),0)</f>
        <v>0</v>
      </c>
    </row>
    <row r="175" ht="15.75" customHeight="1">
      <c r="A175" s="41">
        <f t="shared" si="1"/>
        <v>174</v>
      </c>
      <c r="B175" s="92"/>
      <c r="C175" s="51">
        <v>0.0</v>
      </c>
      <c r="D175" s="51"/>
      <c r="E175" s="136">
        <f>IFERROR(VLOOKUP($B175,'Kill 1'!$A$1:$E$161,4,0),0)</f>
        <v>0</v>
      </c>
      <c r="F175" s="137">
        <f>IFERROR(VLOOKUP(E175,'Kill 1'!$D$1:$E$161,2,0),0)</f>
        <v>0</v>
      </c>
      <c r="G175" s="136">
        <f>IFERROR(VLOOKUP($B175,'Kill 2'!$A$1:$E$161,4,0),0)</f>
        <v>0</v>
      </c>
      <c r="H175" s="137">
        <f>IFERROR(VLOOKUP(G175,'Kill 2'!$D$1:$E$161,2,0),0)</f>
        <v>0</v>
      </c>
      <c r="I175" s="136">
        <f>IFERROR(VLOOKUP($B175,'Kill 3'!$A$1:$E$161,4,0),0)</f>
        <v>0</v>
      </c>
      <c r="J175" s="137">
        <f>IFERROR(VLOOKUP(I175,'Kill 3'!$D$1:$E$161,2,0),0)</f>
        <v>0</v>
      </c>
      <c r="K175" s="136">
        <f>IFERROR(VLOOKUP($B175,'Kill 4'!$A$1:$E$161,4,0),0)</f>
        <v>0</v>
      </c>
      <c r="L175" s="137">
        <f>IFERROR(VLOOKUP(K175,'Kill 4'!$D$1:$E$161,2,0),0)</f>
        <v>0</v>
      </c>
      <c r="M175" s="136">
        <f>IFERROR(VLOOKUP($B175,'Kill 5'!$A$1:$E$161,4,0),0)</f>
        <v>0</v>
      </c>
      <c r="N175" s="137">
        <f>IFERROR(VLOOKUP(M175,'Kill 5'!$D$1:$E$161,2,0),0)</f>
        <v>0</v>
      </c>
      <c r="O175" s="136">
        <f>IFERROR(VLOOKUP($B175,'Kill 6'!$A$1:$E$161,4,0),0)</f>
        <v>0</v>
      </c>
      <c r="P175" s="137">
        <f>IFERROR(VLOOKUP(O175,'Kill 6'!$D$1:$E$161,2,0),0)</f>
        <v>0</v>
      </c>
      <c r="Q175" s="136">
        <f>IFERROR(VLOOKUP($B175,'Kill 7'!$A$1:$E$161,4,0),0)</f>
        <v>0</v>
      </c>
      <c r="R175" s="137">
        <f>IFERROR(VLOOKUP(Q175,'Kill 7'!$D$1:$E$161,2,0),0)</f>
        <v>0</v>
      </c>
      <c r="S175" s="136">
        <f>IFERROR(VLOOKUP($B175,'Kill 8'!$A$1:$E$161,4,0),0)</f>
        <v>0</v>
      </c>
      <c r="T175" s="137">
        <f>IFERROR(VLOOKUP(S175,'Kill 8'!$D$1:$E$161,2,0),0)</f>
        <v>0</v>
      </c>
      <c r="U175" s="136">
        <f>IFERROR(VLOOKUP($B175,'Kill 9'!$A$1:$E$161,4,0),0)</f>
        <v>0</v>
      </c>
      <c r="V175" s="137">
        <f>IFERROR(VLOOKUP(U175,'Kill 9'!$D$1:$E$161,2,0),0)</f>
        <v>0</v>
      </c>
      <c r="W175" s="136">
        <f>IFERROR(VLOOKUP($B175,'Kill 10'!$A$1:$E$161,4,0),0)</f>
        <v>0</v>
      </c>
      <c r="X175" s="137">
        <f>IFERROR(VLOOKUP(W175,'Kill 10'!$D$1:$E$161,2,0),0)</f>
        <v>0</v>
      </c>
      <c r="Y175" s="136">
        <f>IFERROR(VLOOKUP($B175,'Kill 11'!$A$1:$E$161,4,0),0)</f>
        <v>0</v>
      </c>
      <c r="Z175" s="137">
        <f>IFERROR(VLOOKUP(Y175,'Kill 11'!$D$1:$E$161,2,0),0)</f>
        <v>0</v>
      </c>
      <c r="AA175" s="136">
        <f>IFERROR(VLOOKUP($B175,'Kill 12'!$A$1:$E$161,4,0),0)</f>
        <v>0</v>
      </c>
      <c r="AB175" s="58">
        <f>IFERROR(VLOOKUP(AA175,'Kill 12'!$D$1:$E$161,2,0),0)</f>
        <v>0</v>
      </c>
      <c r="AC175" s="136">
        <f>IFERROR(VLOOKUP($B175,'Kill 13'!$A$1:$E$161,4,0),0)</f>
        <v>0</v>
      </c>
      <c r="AD175" s="58">
        <f>IFERROR(VLOOKUP(AC175,'Kill 13'!$D$1:$E$161,2,0),0)</f>
        <v>0</v>
      </c>
      <c r="AE175" s="139"/>
      <c r="AF175" s="164">
        <f t="shared" si="3"/>
        <v>0</v>
      </c>
      <c r="AG175" s="137">
        <f>IFERROR(VLOOKUP($AE175,'Kill 1'!A$1:$E$161,5,0),0)</f>
        <v>0</v>
      </c>
      <c r="AH175" s="137">
        <f>IFERROR(VLOOKUP($AE175,'Kill 2'!$A$1:$E$161,5,0),0)</f>
        <v>0</v>
      </c>
      <c r="AI175" s="137">
        <f>IFERROR(VLOOKUP($AE175,'Kill 3'!$A$1:$E$161,5,0),0)</f>
        <v>0</v>
      </c>
      <c r="AJ175" s="137">
        <f>IFERROR(VLOOKUP($AE175,'Kill 4'!$A$1:$E$161,5,0),0)</f>
        <v>0</v>
      </c>
      <c r="AK175" s="137">
        <f>IFERROR(VLOOKUP($AE175,'Kill 5'!$A$1:$E$161,5,0),0)</f>
        <v>0</v>
      </c>
      <c r="AL175" s="137">
        <f>IFERROR(VLOOKUP($AE175,'Kill 6'!$A$1:$E$161,5,0),0)</f>
        <v>0</v>
      </c>
      <c r="AM175" s="137">
        <f>IFERROR(VLOOKUP($AE175,'Kill 7'!$A$1:$E$161,5,0),0)</f>
        <v>0</v>
      </c>
      <c r="AN175" s="137">
        <f>IFERROR(VLOOKUP($AE175,'Kill 8'!$A$1:$E$161,5,0),0)</f>
        <v>0</v>
      </c>
      <c r="AO175" s="137">
        <f>IFERROR(VLOOKUP($AE175,'Kill 9'!$A$1:$E$161,5,0),0)</f>
        <v>0</v>
      </c>
      <c r="AP175" s="137">
        <f>IFERROR(VLOOKUP($AE175,'Kill 10'!$A$1:$E$161,5,0),0)</f>
        <v>0</v>
      </c>
      <c r="AQ175" s="137">
        <f>IFERROR(VLOOKUP($AE175,'Kill 11'!$A$1:$E$161,5,0),0)</f>
        <v>0</v>
      </c>
      <c r="AR175" s="58">
        <f>IFERROR(VLOOKUP($AE175,'Kill 12'!$A$1:$E$161,5,0),0)</f>
        <v>0</v>
      </c>
      <c r="AS175" s="58">
        <f>IFERROR(VLOOKUP($AE175,'Kill 13'!$A$1:$E$161,5,0),0)</f>
        <v>0</v>
      </c>
    </row>
    <row r="176" ht="15.75" customHeight="1">
      <c r="A176" s="41">
        <f t="shared" si="1"/>
        <v>175</v>
      </c>
      <c r="B176" s="99"/>
      <c r="C176" s="51">
        <v>0.0</v>
      </c>
      <c r="D176" s="51"/>
      <c r="E176" s="136">
        <f>IFERROR(VLOOKUP($B176,'Kill 1'!$A$1:$E$161,4,0),0)</f>
        <v>0</v>
      </c>
      <c r="F176" s="137">
        <f>IFERROR(VLOOKUP(E176,'Kill 1'!$D$1:$E$161,2,0),0)</f>
        <v>0</v>
      </c>
      <c r="G176" s="136">
        <f>IFERROR(VLOOKUP($B176,'Kill 2'!$A$1:$E$161,4,0),0)</f>
        <v>0</v>
      </c>
      <c r="H176" s="137">
        <f>IFERROR(VLOOKUP(G176,'Kill 2'!$D$1:$E$161,2,0),0)</f>
        <v>0</v>
      </c>
      <c r="I176" s="136">
        <f>IFERROR(VLOOKUP($B176,'Kill 3'!$A$1:$E$161,4,0),0)</f>
        <v>0</v>
      </c>
      <c r="J176" s="137">
        <f>IFERROR(VLOOKUP(I176,'Kill 3'!$D$1:$E$161,2,0),0)</f>
        <v>0</v>
      </c>
      <c r="K176" s="136">
        <f>IFERROR(VLOOKUP($B176,'Kill 4'!$A$1:$E$161,4,0),0)</f>
        <v>0</v>
      </c>
      <c r="L176" s="137">
        <f>IFERROR(VLOOKUP(K176,'Kill 4'!$D$1:$E$161,2,0),0)</f>
        <v>0</v>
      </c>
      <c r="M176" s="136">
        <f>IFERROR(VLOOKUP($B176,'Kill 5'!$A$1:$E$161,4,0),0)</f>
        <v>0</v>
      </c>
      <c r="N176" s="137">
        <f>IFERROR(VLOOKUP(M176,'Kill 5'!$D$1:$E$161,2,0),0)</f>
        <v>0</v>
      </c>
      <c r="O176" s="136">
        <f>IFERROR(VLOOKUP($B176,'Kill 6'!$A$1:$E$161,4,0),0)</f>
        <v>0</v>
      </c>
      <c r="P176" s="137">
        <f>IFERROR(VLOOKUP(O176,'Kill 6'!$D$1:$E$161,2,0),0)</f>
        <v>0</v>
      </c>
      <c r="Q176" s="136">
        <f>IFERROR(VLOOKUP($B176,'Kill 7'!$A$1:$E$161,4,0),0)</f>
        <v>0</v>
      </c>
      <c r="R176" s="137">
        <f>IFERROR(VLOOKUP(Q176,'Kill 7'!$D$1:$E$161,2,0),0)</f>
        <v>0</v>
      </c>
      <c r="S176" s="136">
        <f>IFERROR(VLOOKUP($B176,'Kill 8'!$A$1:$E$161,4,0),0)</f>
        <v>0</v>
      </c>
      <c r="T176" s="137">
        <f>IFERROR(VLOOKUP(S176,'Kill 8'!$D$1:$E$161,2,0),0)</f>
        <v>0</v>
      </c>
      <c r="U176" s="136">
        <f>IFERROR(VLOOKUP($B176,'Kill 9'!$A$1:$E$161,4,0),0)</f>
        <v>0</v>
      </c>
      <c r="V176" s="137">
        <f>IFERROR(VLOOKUP(U176,'Kill 9'!$D$1:$E$161,2,0),0)</f>
        <v>0</v>
      </c>
      <c r="W176" s="136">
        <f>IFERROR(VLOOKUP($B176,'Kill 10'!$A$1:$E$161,4,0),0)</f>
        <v>0</v>
      </c>
      <c r="X176" s="137">
        <f>IFERROR(VLOOKUP(W176,'Kill 10'!$D$1:$E$161,2,0),0)</f>
        <v>0</v>
      </c>
      <c r="Y176" s="136">
        <f>IFERROR(VLOOKUP($B176,'Kill 11'!$A$1:$E$161,4,0),0)</f>
        <v>0</v>
      </c>
      <c r="Z176" s="137">
        <f>IFERROR(VLOOKUP(Y176,'Kill 11'!$D$1:$E$161,2,0),0)</f>
        <v>0</v>
      </c>
      <c r="AA176" s="136">
        <f>IFERROR(VLOOKUP($B176,'Kill 12'!$A$1:$E$161,4,0),0)</f>
        <v>0</v>
      </c>
      <c r="AB176" s="58">
        <f>IFERROR(VLOOKUP(AA176,'Kill 12'!$D$1:$E$161,2,0),0)</f>
        <v>0</v>
      </c>
      <c r="AC176" s="136">
        <f>IFERROR(VLOOKUP($B176,'Kill 13'!$A$1:$E$161,4,0),0)</f>
        <v>0</v>
      </c>
      <c r="AD176" s="58">
        <f>IFERROR(VLOOKUP(AC176,'Kill 13'!$D$1:$E$161,2,0),0)</f>
        <v>0</v>
      </c>
      <c r="AE176" s="138"/>
      <c r="AF176" s="164">
        <f t="shared" si="3"/>
        <v>0</v>
      </c>
      <c r="AG176" s="137">
        <f>IFERROR(VLOOKUP($AE176,'Kill 1'!A$1:$E$161,5,0),0)</f>
        <v>0</v>
      </c>
      <c r="AH176" s="137">
        <f>IFERROR(VLOOKUP($AE176,'Kill 2'!$A$1:$E$161,5,0),0)</f>
        <v>0</v>
      </c>
      <c r="AI176" s="137">
        <f>IFERROR(VLOOKUP($AE176,'Kill 3'!$A$1:$E$161,5,0),0)</f>
        <v>0</v>
      </c>
      <c r="AJ176" s="137">
        <f>IFERROR(VLOOKUP($AE176,'Kill 4'!$A$1:$E$161,5,0),0)</f>
        <v>0</v>
      </c>
      <c r="AK176" s="137">
        <f>IFERROR(VLOOKUP($AE176,'Kill 5'!$A$1:$E$161,5,0),0)</f>
        <v>0</v>
      </c>
      <c r="AL176" s="137">
        <f>IFERROR(VLOOKUP($AE176,'Kill 6'!$A$1:$E$161,5,0),0)</f>
        <v>0</v>
      </c>
      <c r="AM176" s="137">
        <f>IFERROR(VLOOKUP($AE176,'Kill 7'!$A$1:$E$161,5,0),0)</f>
        <v>0</v>
      </c>
      <c r="AN176" s="137">
        <f>IFERROR(VLOOKUP($AE176,'Kill 8'!$A$1:$E$161,5,0),0)</f>
        <v>0</v>
      </c>
      <c r="AO176" s="137">
        <f>IFERROR(VLOOKUP($AE176,'Kill 9'!$A$1:$E$161,5,0),0)</f>
        <v>0</v>
      </c>
      <c r="AP176" s="137">
        <f>IFERROR(VLOOKUP($AE176,'Kill 10'!$A$1:$E$161,5,0),0)</f>
        <v>0</v>
      </c>
      <c r="AQ176" s="137">
        <f>IFERROR(VLOOKUP($AE176,'Kill 11'!$A$1:$E$161,5,0),0)</f>
        <v>0</v>
      </c>
      <c r="AR176" s="58">
        <f>IFERROR(VLOOKUP($AE176,'Kill 12'!$A$1:$E$161,5,0),0)</f>
        <v>0</v>
      </c>
      <c r="AS176" s="58">
        <f>IFERROR(VLOOKUP($AE176,'Kill 13'!$A$1:$E$161,5,0),0)</f>
        <v>0</v>
      </c>
    </row>
    <row r="177" ht="15.75" customHeight="1">
      <c r="A177" s="41">
        <f t="shared" si="1"/>
        <v>176</v>
      </c>
      <c r="B177" s="92"/>
      <c r="C177" s="51">
        <v>0.0</v>
      </c>
      <c r="D177" s="51"/>
      <c r="E177" s="136">
        <f>IFERROR(VLOOKUP($B177,'Kill 1'!$A$1:$E$161,4,0),0)</f>
        <v>0</v>
      </c>
      <c r="F177" s="137">
        <f>IFERROR(VLOOKUP(E177,'Kill 1'!$D$1:$E$161,2,0),0)</f>
        <v>0</v>
      </c>
      <c r="G177" s="136">
        <f>IFERROR(VLOOKUP($B177,'Kill 2'!$A$1:$E$161,4,0),0)</f>
        <v>0</v>
      </c>
      <c r="H177" s="137">
        <f>IFERROR(VLOOKUP(G177,'Kill 2'!$D$1:$E$161,2,0),0)</f>
        <v>0</v>
      </c>
      <c r="I177" s="136">
        <f>IFERROR(VLOOKUP($B177,'Kill 3'!$A$1:$E$161,4,0),0)</f>
        <v>0</v>
      </c>
      <c r="J177" s="137">
        <f>IFERROR(VLOOKUP(I177,'Kill 3'!$D$1:$E$161,2,0),0)</f>
        <v>0</v>
      </c>
      <c r="K177" s="136">
        <f>IFERROR(VLOOKUP($B177,'Kill 4'!$A$1:$E$161,4,0),0)</f>
        <v>0</v>
      </c>
      <c r="L177" s="137">
        <f>IFERROR(VLOOKUP(K177,'Kill 4'!$D$1:$E$161,2,0),0)</f>
        <v>0</v>
      </c>
      <c r="M177" s="136">
        <f>IFERROR(VLOOKUP($B177,'Kill 5'!$A$1:$E$161,4,0),0)</f>
        <v>0</v>
      </c>
      <c r="N177" s="137">
        <f>IFERROR(VLOOKUP(M177,'Kill 5'!$D$1:$E$161,2,0),0)</f>
        <v>0</v>
      </c>
      <c r="O177" s="136">
        <f>IFERROR(VLOOKUP($B177,'Kill 6'!$A$1:$E$161,4,0),0)</f>
        <v>0</v>
      </c>
      <c r="P177" s="137">
        <f>IFERROR(VLOOKUP(O177,'Kill 6'!$D$1:$E$161,2,0),0)</f>
        <v>0</v>
      </c>
      <c r="Q177" s="136">
        <f>IFERROR(VLOOKUP($B177,'Kill 7'!$A$1:$E$161,4,0),0)</f>
        <v>0</v>
      </c>
      <c r="R177" s="137">
        <f>IFERROR(VLOOKUP(Q177,'Kill 7'!$D$1:$E$161,2,0),0)</f>
        <v>0</v>
      </c>
      <c r="S177" s="136">
        <f>IFERROR(VLOOKUP($B177,'Kill 8'!$A$1:$E$161,4,0),0)</f>
        <v>0</v>
      </c>
      <c r="T177" s="137">
        <f>IFERROR(VLOOKUP(S177,'Kill 8'!$D$1:$E$161,2,0),0)</f>
        <v>0</v>
      </c>
      <c r="U177" s="136">
        <f>IFERROR(VLOOKUP($B177,'Kill 9'!$A$1:$E$161,4,0),0)</f>
        <v>0</v>
      </c>
      <c r="V177" s="137">
        <f>IFERROR(VLOOKUP(U177,'Kill 9'!$D$1:$E$161,2,0),0)</f>
        <v>0</v>
      </c>
      <c r="W177" s="136">
        <f>IFERROR(VLOOKUP($B177,'Kill 10'!$A$1:$E$161,4,0),0)</f>
        <v>0</v>
      </c>
      <c r="X177" s="137">
        <f>IFERROR(VLOOKUP(W177,'Kill 10'!$D$1:$E$161,2,0),0)</f>
        <v>0</v>
      </c>
      <c r="Y177" s="136">
        <f>IFERROR(VLOOKUP($B177,'Kill 11'!$A$1:$E$161,4,0),0)</f>
        <v>0</v>
      </c>
      <c r="Z177" s="137">
        <f>IFERROR(VLOOKUP(Y177,'Kill 11'!$D$1:$E$161,2,0),0)</f>
        <v>0</v>
      </c>
      <c r="AA177" s="136">
        <f>IFERROR(VLOOKUP($B177,'Kill 12'!$A$1:$E$161,4,0),0)</f>
        <v>0</v>
      </c>
      <c r="AB177" s="58">
        <f>IFERROR(VLOOKUP(AA177,'Kill 12'!$D$1:$E$161,2,0),0)</f>
        <v>0</v>
      </c>
      <c r="AC177" s="136">
        <f>IFERROR(VLOOKUP($B177,'Kill 13'!$A$1:$E$161,4,0),0)</f>
        <v>0</v>
      </c>
      <c r="AD177" s="58">
        <f>IFERROR(VLOOKUP(AC177,'Kill 13'!$D$1:$E$161,2,0),0)</f>
        <v>0</v>
      </c>
      <c r="AE177" s="174"/>
      <c r="AF177" s="164">
        <f t="shared" si="3"/>
        <v>0</v>
      </c>
      <c r="AG177" s="137">
        <f>IFERROR(VLOOKUP($AE177,'Kill 1'!A$1:$E$161,5,0),0)</f>
        <v>0</v>
      </c>
      <c r="AH177" s="137">
        <f>IFERROR(VLOOKUP($AE177,'Kill 2'!$A$1:$E$161,5,0),0)</f>
        <v>0</v>
      </c>
      <c r="AI177" s="137">
        <f>IFERROR(VLOOKUP($AE177,'Kill 3'!$A$1:$E$161,5,0),0)</f>
        <v>0</v>
      </c>
      <c r="AJ177" s="137">
        <f>IFERROR(VLOOKUP($AE177,'Kill 4'!$A$1:$E$161,5,0),0)</f>
        <v>0</v>
      </c>
      <c r="AK177" s="137">
        <f>IFERROR(VLOOKUP($AE177,'Kill 5'!$A$1:$E$161,5,0),0)</f>
        <v>0</v>
      </c>
      <c r="AL177" s="137">
        <f>IFERROR(VLOOKUP($AE177,'Kill 6'!$A$1:$E$161,5,0),0)</f>
        <v>0</v>
      </c>
      <c r="AM177" s="137">
        <f>IFERROR(VLOOKUP($AE177,'Kill 7'!$A$1:$E$161,5,0),0)</f>
        <v>0</v>
      </c>
      <c r="AN177" s="137">
        <f>IFERROR(VLOOKUP($AE177,'Kill 8'!$A$1:$E$161,5,0),0)</f>
        <v>0</v>
      </c>
      <c r="AO177" s="137">
        <f>IFERROR(VLOOKUP($AE177,'Kill 9'!$A$1:$E$161,5,0),0)</f>
        <v>0</v>
      </c>
      <c r="AP177" s="137">
        <f>IFERROR(VLOOKUP($AE177,'Kill 10'!$A$1:$E$161,5,0),0)</f>
        <v>0</v>
      </c>
      <c r="AQ177" s="137">
        <f>IFERROR(VLOOKUP($AE177,'Kill 11'!$A$1:$E$161,5,0),0)</f>
        <v>0</v>
      </c>
      <c r="AR177" s="58">
        <f>IFERROR(VLOOKUP($AE177,'Kill 12'!$A$1:$E$161,5,0),0)</f>
        <v>0</v>
      </c>
      <c r="AS177" s="58">
        <f>IFERROR(VLOOKUP($AE177,'Kill 13'!$A$1:$E$161,5,0),0)</f>
        <v>0</v>
      </c>
    </row>
    <row r="178" ht="15.75" customHeight="1">
      <c r="A178" s="41">
        <f t="shared" si="1"/>
        <v>177</v>
      </c>
      <c r="B178" s="92"/>
      <c r="C178" s="51">
        <v>0.0</v>
      </c>
      <c r="D178" s="51"/>
      <c r="E178" s="136">
        <f>IFERROR(VLOOKUP($B178,'Kill 1'!$A$1:$E$161,4,0),0)</f>
        <v>0</v>
      </c>
      <c r="F178" s="137">
        <f>IFERROR(VLOOKUP(E178,'Kill 1'!$D$1:$E$161,2,0),0)</f>
        <v>0</v>
      </c>
      <c r="G178" s="136">
        <f>IFERROR(VLOOKUP($B178,'Kill 2'!$A$1:$E$161,4,0),0)</f>
        <v>0</v>
      </c>
      <c r="H178" s="137">
        <f>IFERROR(VLOOKUP(G178,'Kill 2'!$D$1:$E$161,2,0),0)</f>
        <v>0</v>
      </c>
      <c r="I178" s="136">
        <f>IFERROR(VLOOKUP($B178,'Kill 3'!$A$1:$E$161,4,0),0)</f>
        <v>0</v>
      </c>
      <c r="J178" s="137">
        <f>IFERROR(VLOOKUP(I178,'Kill 3'!$D$1:$E$161,2,0),0)</f>
        <v>0</v>
      </c>
      <c r="K178" s="136">
        <f>IFERROR(VLOOKUP($B178,'Kill 4'!$A$1:$E$161,4,0),0)</f>
        <v>0</v>
      </c>
      <c r="L178" s="137">
        <f>IFERROR(VLOOKUP(K178,'Kill 4'!$D$1:$E$161,2,0),0)</f>
        <v>0</v>
      </c>
      <c r="M178" s="136">
        <f>IFERROR(VLOOKUP($B178,'Kill 5'!$A$1:$E$161,4,0),0)</f>
        <v>0</v>
      </c>
      <c r="N178" s="137">
        <f>IFERROR(VLOOKUP(M178,'Kill 5'!$D$1:$E$161,2,0),0)</f>
        <v>0</v>
      </c>
      <c r="O178" s="136">
        <f>IFERROR(VLOOKUP($B178,'Kill 6'!$A$1:$E$161,4,0),0)</f>
        <v>0</v>
      </c>
      <c r="P178" s="137">
        <f>IFERROR(VLOOKUP(O178,'Kill 6'!$D$1:$E$161,2,0),0)</f>
        <v>0</v>
      </c>
      <c r="Q178" s="136">
        <f>IFERROR(VLOOKUP($B178,'Kill 7'!$A$1:$E$161,4,0),0)</f>
        <v>0</v>
      </c>
      <c r="R178" s="137">
        <f>IFERROR(VLOOKUP(Q178,'Kill 7'!$D$1:$E$161,2,0),0)</f>
        <v>0</v>
      </c>
      <c r="S178" s="136">
        <f>IFERROR(VLOOKUP($B178,'Kill 8'!$A$1:$E$161,4,0),0)</f>
        <v>0</v>
      </c>
      <c r="T178" s="137">
        <f>IFERROR(VLOOKUP(S178,'Kill 8'!$D$1:$E$161,2,0),0)</f>
        <v>0</v>
      </c>
      <c r="U178" s="136">
        <f>IFERROR(VLOOKUP($B178,'Kill 9'!$A$1:$E$161,4,0),0)</f>
        <v>0</v>
      </c>
      <c r="V178" s="137">
        <f>IFERROR(VLOOKUP(U178,'Kill 9'!$D$1:$E$161,2,0),0)</f>
        <v>0</v>
      </c>
      <c r="W178" s="136">
        <f>IFERROR(VLOOKUP($B178,'Kill 10'!$A$1:$E$161,4,0),0)</f>
        <v>0</v>
      </c>
      <c r="X178" s="137">
        <f>IFERROR(VLOOKUP(W178,'Kill 10'!$D$1:$E$161,2,0),0)</f>
        <v>0</v>
      </c>
      <c r="Y178" s="136">
        <f>IFERROR(VLOOKUP($B178,'Kill 11'!$A$1:$E$161,4,0),0)</f>
        <v>0</v>
      </c>
      <c r="Z178" s="137">
        <f>IFERROR(VLOOKUP(Y178,'Kill 11'!$D$1:$E$161,2,0),0)</f>
        <v>0</v>
      </c>
      <c r="AA178" s="136">
        <f>IFERROR(VLOOKUP($B178,'Kill 12'!$A$1:$E$161,4,0),0)</f>
        <v>0</v>
      </c>
      <c r="AB178" s="58">
        <f>IFERROR(VLOOKUP(AA178,'Kill 12'!$D$1:$E$161,2,0),0)</f>
        <v>0</v>
      </c>
      <c r="AC178" s="136">
        <f>IFERROR(VLOOKUP($B178,'Kill 13'!$A$1:$E$161,4,0),0)</f>
        <v>0</v>
      </c>
      <c r="AD178" s="58">
        <f>IFERROR(VLOOKUP(AC178,'Kill 13'!$D$1:$E$161,2,0),0)</f>
        <v>0</v>
      </c>
      <c r="AE178" s="175"/>
      <c r="AF178" s="164">
        <f t="shared" si="3"/>
        <v>0</v>
      </c>
      <c r="AG178" s="137">
        <f>IFERROR(VLOOKUP($AE178,'Kill 1'!A$1:$E$161,5,0),0)</f>
        <v>0</v>
      </c>
      <c r="AH178" s="137">
        <f>IFERROR(VLOOKUP($AE178,'Kill 2'!$A$1:$E$161,5,0),0)</f>
        <v>0</v>
      </c>
      <c r="AI178" s="137">
        <f>IFERROR(VLOOKUP($AE178,'Kill 3'!$A$1:$E$161,5,0),0)</f>
        <v>0</v>
      </c>
      <c r="AJ178" s="137">
        <f>IFERROR(VLOOKUP($AE178,'Kill 4'!$A$1:$E$161,5,0),0)</f>
        <v>0</v>
      </c>
      <c r="AK178" s="137">
        <f>IFERROR(VLOOKUP($AE178,'Kill 5'!$A$1:$E$161,5,0),0)</f>
        <v>0</v>
      </c>
      <c r="AL178" s="137">
        <f>IFERROR(VLOOKUP($AE178,'Kill 6'!$A$1:$E$161,5,0),0)</f>
        <v>0</v>
      </c>
      <c r="AM178" s="137">
        <f>IFERROR(VLOOKUP($AE178,'Kill 7'!$A$1:$E$161,5,0),0)</f>
        <v>0</v>
      </c>
      <c r="AN178" s="137">
        <f>IFERROR(VLOOKUP($AE178,'Kill 8'!$A$1:$E$161,5,0),0)</f>
        <v>0</v>
      </c>
      <c r="AO178" s="137">
        <f>IFERROR(VLOOKUP($AE178,'Kill 9'!$A$1:$E$161,5,0),0)</f>
        <v>0</v>
      </c>
      <c r="AP178" s="137">
        <f>IFERROR(VLOOKUP($AE178,'Kill 10'!$A$1:$E$161,5,0),0)</f>
        <v>0</v>
      </c>
      <c r="AQ178" s="137">
        <f>IFERROR(VLOOKUP($AE178,'Kill 11'!$A$1:$E$161,5,0),0)</f>
        <v>0</v>
      </c>
      <c r="AR178" s="58">
        <f>IFERROR(VLOOKUP($AE178,'Kill 12'!$A$1:$E$161,5,0),0)</f>
        <v>0</v>
      </c>
      <c r="AS178" s="58">
        <f>IFERROR(VLOOKUP($AE178,'Kill 13'!$A$1:$E$161,5,0),0)</f>
        <v>0</v>
      </c>
    </row>
    <row r="179" ht="15.75" customHeight="1">
      <c r="A179" s="41">
        <f t="shared" si="1"/>
        <v>178</v>
      </c>
      <c r="B179" s="98"/>
      <c r="C179" s="51">
        <v>0.0</v>
      </c>
      <c r="D179" s="110"/>
      <c r="E179" s="136">
        <f>IFERROR(VLOOKUP($B179,'Kill 1'!$A$1:$E$161,4,0),0)</f>
        <v>0</v>
      </c>
      <c r="F179" s="137">
        <f>IFERROR(VLOOKUP(E179,'Kill 1'!$D$1:$E$161,2,0),0)</f>
        <v>0</v>
      </c>
      <c r="G179" s="136">
        <f>IFERROR(VLOOKUP($B179,'Kill 2'!$A$1:$E$161,4,0),0)</f>
        <v>0</v>
      </c>
      <c r="H179" s="137">
        <f>IFERROR(VLOOKUP(G179,'Kill 2'!$D$1:$E$161,2,0),0)</f>
        <v>0</v>
      </c>
      <c r="I179" s="136">
        <f>IFERROR(VLOOKUP($B179,'Kill 3'!$A$1:$E$161,4,0),0)</f>
        <v>0</v>
      </c>
      <c r="J179" s="137">
        <f>IFERROR(VLOOKUP(I179,'Kill 3'!$D$1:$E$161,2,0),0)</f>
        <v>0</v>
      </c>
      <c r="K179" s="136">
        <f>IFERROR(VLOOKUP($B179,'Kill 4'!$A$1:$E$161,4,0),0)</f>
        <v>0</v>
      </c>
      <c r="L179" s="137">
        <f>IFERROR(VLOOKUP(K179,'Kill 4'!$D$1:$E$161,2,0),0)</f>
        <v>0</v>
      </c>
      <c r="M179" s="136">
        <f>IFERROR(VLOOKUP($B179,'Kill 5'!$A$1:$E$161,4,0),0)</f>
        <v>0</v>
      </c>
      <c r="N179" s="137">
        <f>IFERROR(VLOOKUP(M179,'Kill 5'!$D$1:$E$161,2,0),0)</f>
        <v>0</v>
      </c>
      <c r="O179" s="136">
        <f>IFERROR(VLOOKUP($B179,'Kill 6'!$A$1:$E$161,4,0),0)</f>
        <v>0</v>
      </c>
      <c r="P179" s="137">
        <f>IFERROR(VLOOKUP(O179,'Kill 6'!$D$1:$E$161,2,0),0)</f>
        <v>0</v>
      </c>
      <c r="Q179" s="136">
        <f>IFERROR(VLOOKUP($B179,'Kill 7'!$A$1:$E$161,4,0),0)</f>
        <v>0</v>
      </c>
      <c r="R179" s="137">
        <f>IFERROR(VLOOKUP(Q179,'Kill 7'!$D$1:$E$161,2,0),0)</f>
        <v>0</v>
      </c>
      <c r="S179" s="136">
        <f>IFERROR(VLOOKUP($B179,'Kill 8'!$A$1:$E$161,4,0),0)</f>
        <v>0</v>
      </c>
      <c r="T179" s="137">
        <f>IFERROR(VLOOKUP(S179,'Kill 8'!$D$1:$E$161,2,0),0)</f>
        <v>0</v>
      </c>
      <c r="U179" s="136">
        <f>IFERROR(VLOOKUP($B179,'Kill 9'!$A$1:$E$161,4,0),0)</f>
        <v>0</v>
      </c>
      <c r="V179" s="137">
        <f>IFERROR(VLOOKUP(U179,'Kill 9'!$D$1:$E$161,2,0),0)</f>
        <v>0</v>
      </c>
      <c r="W179" s="136">
        <f>IFERROR(VLOOKUP($B179,'Kill 10'!$A$1:$E$161,4,0),0)</f>
        <v>0</v>
      </c>
      <c r="X179" s="137">
        <f>IFERROR(VLOOKUP(W179,'Kill 10'!$D$1:$E$161,2,0),0)</f>
        <v>0</v>
      </c>
      <c r="Y179" s="136">
        <f>IFERROR(VLOOKUP($B179,'Kill 11'!$A$1:$E$161,4,0),0)</f>
        <v>0</v>
      </c>
      <c r="Z179" s="137">
        <f>IFERROR(VLOOKUP(Y179,'Kill 11'!$D$1:$E$161,2,0),0)</f>
        <v>0</v>
      </c>
      <c r="AA179" s="136">
        <f>IFERROR(VLOOKUP($B179,'Kill 12'!$A$1:$E$161,4,0),0)</f>
        <v>0</v>
      </c>
      <c r="AB179" s="58">
        <f>IFERROR(VLOOKUP(AA179,'Kill 12'!$D$1:$E$161,2,0),0)</f>
        <v>0</v>
      </c>
      <c r="AC179" s="136">
        <f>IFERROR(VLOOKUP($B179,'Kill 13'!$A$1:$E$161,4,0),0)</f>
        <v>0</v>
      </c>
      <c r="AD179" s="58">
        <f>IFERROR(VLOOKUP(AC179,'Kill 13'!$D$1:$E$161,2,0),0)</f>
        <v>0</v>
      </c>
      <c r="AE179" s="174"/>
      <c r="AF179" s="164">
        <f t="shared" si="3"/>
        <v>0</v>
      </c>
      <c r="AG179" s="137">
        <f>IFERROR(VLOOKUP($AE179,'Kill 1'!A$1:$E$161,5,0),0)</f>
        <v>0</v>
      </c>
      <c r="AH179" s="137">
        <f>IFERROR(VLOOKUP($AE179,'Kill 2'!$A$1:$E$161,5,0),0)</f>
        <v>0</v>
      </c>
      <c r="AI179" s="137">
        <f>IFERROR(VLOOKUP($AE179,'Kill 3'!$A$1:$E$161,5,0),0)</f>
        <v>0</v>
      </c>
      <c r="AJ179" s="137">
        <f>IFERROR(VLOOKUP($AE179,'Kill 4'!$A$1:$E$161,5,0),0)</f>
        <v>0</v>
      </c>
      <c r="AK179" s="137">
        <f>IFERROR(VLOOKUP($AE179,'Kill 5'!$A$1:$E$161,5,0),0)</f>
        <v>0</v>
      </c>
      <c r="AL179" s="137">
        <f>IFERROR(VLOOKUP($AE179,'Kill 6'!$A$1:$E$161,5,0),0)</f>
        <v>0</v>
      </c>
      <c r="AM179" s="137">
        <f>IFERROR(VLOOKUP($AE179,'Kill 7'!$A$1:$E$161,5,0),0)</f>
        <v>0</v>
      </c>
      <c r="AN179" s="137">
        <f>IFERROR(VLOOKUP($AE179,'Kill 8'!$A$1:$E$161,5,0),0)</f>
        <v>0</v>
      </c>
      <c r="AO179" s="137">
        <f>IFERROR(VLOOKUP($AE179,'Kill 9'!$A$1:$E$161,5,0),0)</f>
        <v>0</v>
      </c>
      <c r="AP179" s="137">
        <f>IFERROR(VLOOKUP($AE179,'Kill 10'!$A$1:$E$161,5,0),0)</f>
        <v>0</v>
      </c>
      <c r="AQ179" s="137">
        <f>IFERROR(VLOOKUP($AE179,'Kill 11'!$A$1:$E$161,5,0),0)</f>
        <v>0</v>
      </c>
      <c r="AR179" s="58">
        <f>IFERROR(VLOOKUP($AE179,'Kill 12'!$A$1:$E$161,5,0),0)</f>
        <v>0</v>
      </c>
      <c r="AS179" s="58">
        <f>IFERROR(VLOOKUP($AE179,'Kill 13'!$A$1:$E$161,5,0),0)</f>
        <v>0</v>
      </c>
    </row>
    <row r="180" ht="15.75" customHeight="1">
      <c r="A180" s="41">
        <f t="shared" si="1"/>
        <v>179</v>
      </c>
      <c r="B180" s="92"/>
      <c r="C180" s="51">
        <v>0.0</v>
      </c>
      <c r="D180" s="135"/>
      <c r="E180" s="136">
        <f>IFERROR(VLOOKUP($B180,'Kill 1'!$A$1:$E$161,4,0),0)</f>
        <v>0</v>
      </c>
      <c r="F180" s="137">
        <f>IFERROR(VLOOKUP(E180,'Kill 1'!$D$1:$E$161,2,0),0)</f>
        <v>0</v>
      </c>
      <c r="G180" s="136">
        <f>IFERROR(VLOOKUP($B180,'Kill 2'!$A$1:$E$161,4,0),0)</f>
        <v>0</v>
      </c>
      <c r="H180" s="137">
        <f>IFERROR(VLOOKUP(G180,'Kill 2'!$D$1:$E$161,2,0),0)</f>
        <v>0</v>
      </c>
      <c r="I180" s="136">
        <f>IFERROR(VLOOKUP($B180,'Kill 3'!$A$1:$E$161,4,0),0)</f>
        <v>0</v>
      </c>
      <c r="J180" s="137">
        <f>IFERROR(VLOOKUP(I180,'Kill 3'!$D$1:$E$161,2,0),0)</f>
        <v>0</v>
      </c>
      <c r="K180" s="136">
        <f>IFERROR(VLOOKUP($B180,'Kill 4'!$A$1:$E$161,4,0),0)</f>
        <v>0</v>
      </c>
      <c r="L180" s="137">
        <f>IFERROR(VLOOKUP(K180,'Kill 4'!$D$1:$E$161,2,0),0)</f>
        <v>0</v>
      </c>
      <c r="M180" s="136">
        <f>IFERROR(VLOOKUP($B180,'Kill 5'!$A$1:$E$161,4,0),0)</f>
        <v>0</v>
      </c>
      <c r="N180" s="137">
        <f>IFERROR(VLOOKUP(M180,'Kill 5'!$D$1:$E$161,2,0),0)</f>
        <v>0</v>
      </c>
      <c r="O180" s="136">
        <f>IFERROR(VLOOKUP($B180,'Kill 6'!$A$1:$E$161,4,0),0)</f>
        <v>0</v>
      </c>
      <c r="P180" s="137">
        <f>IFERROR(VLOOKUP(O180,'Kill 6'!$D$1:$E$161,2,0),0)</f>
        <v>0</v>
      </c>
      <c r="Q180" s="136">
        <f>IFERROR(VLOOKUP($B180,'Kill 7'!$A$1:$E$161,4,0),0)</f>
        <v>0</v>
      </c>
      <c r="R180" s="137">
        <f>IFERROR(VLOOKUP(Q180,'Kill 7'!$D$1:$E$161,2,0),0)</f>
        <v>0</v>
      </c>
      <c r="S180" s="136">
        <f>IFERROR(VLOOKUP($B180,'Kill 8'!$A$1:$E$161,4,0),0)</f>
        <v>0</v>
      </c>
      <c r="T180" s="137">
        <f>IFERROR(VLOOKUP(S180,'Kill 8'!$D$1:$E$161,2,0),0)</f>
        <v>0</v>
      </c>
      <c r="U180" s="136">
        <f>IFERROR(VLOOKUP($B180,'Kill 9'!$A$1:$E$161,4,0),0)</f>
        <v>0</v>
      </c>
      <c r="V180" s="137">
        <f>IFERROR(VLOOKUP(U180,'Kill 9'!$D$1:$E$161,2,0),0)</f>
        <v>0</v>
      </c>
      <c r="W180" s="136">
        <f>IFERROR(VLOOKUP($B180,'Kill 10'!$A$1:$E$161,4,0),0)</f>
        <v>0</v>
      </c>
      <c r="X180" s="137">
        <f>IFERROR(VLOOKUP(W180,'Kill 10'!$D$1:$E$161,2,0),0)</f>
        <v>0</v>
      </c>
      <c r="Y180" s="136">
        <f>IFERROR(VLOOKUP($B180,'Kill 11'!$A$1:$E$161,4,0),0)</f>
        <v>0</v>
      </c>
      <c r="Z180" s="137">
        <f>IFERROR(VLOOKUP(Y180,'Kill 11'!$D$1:$E$161,2,0),0)</f>
        <v>0</v>
      </c>
      <c r="AA180" s="136">
        <f>IFERROR(VLOOKUP($B180,'Kill 12'!$A$1:$E$161,4,0),0)</f>
        <v>0</v>
      </c>
      <c r="AB180" s="58">
        <f>IFERROR(VLOOKUP(AA180,'Kill 12'!$D$1:$E$161,2,0),0)</f>
        <v>0</v>
      </c>
      <c r="AC180" s="136">
        <f>IFERROR(VLOOKUP($B180,'Kill 13'!$A$1:$E$161,4,0),0)</f>
        <v>0</v>
      </c>
      <c r="AD180" s="58">
        <f>IFERROR(VLOOKUP(AC180,'Kill 13'!$D$1:$E$161,2,0),0)</f>
        <v>0</v>
      </c>
      <c r="AE180" s="175"/>
      <c r="AF180" s="164">
        <f t="shared" si="3"/>
        <v>0</v>
      </c>
      <c r="AG180" s="137">
        <f>IFERROR(VLOOKUP($AE180,'Kill 1'!A$1:$E$161,5,0),0)</f>
        <v>0</v>
      </c>
      <c r="AH180" s="137">
        <f>IFERROR(VLOOKUP($AE180,'Kill 2'!$A$1:$E$161,5,0),0)</f>
        <v>0</v>
      </c>
      <c r="AI180" s="137">
        <f>IFERROR(VLOOKUP($AE180,'Kill 3'!$A$1:$E$161,5,0),0)</f>
        <v>0</v>
      </c>
      <c r="AJ180" s="137">
        <f>IFERROR(VLOOKUP($AE180,'Kill 4'!$A$1:$E$161,5,0),0)</f>
        <v>0</v>
      </c>
      <c r="AK180" s="137">
        <f>IFERROR(VLOOKUP($AE180,'Kill 5'!$A$1:$E$161,5,0),0)</f>
        <v>0</v>
      </c>
      <c r="AL180" s="137">
        <f>IFERROR(VLOOKUP($AE180,'Kill 6'!$A$1:$E$161,5,0),0)</f>
        <v>0</v>
      </c>
      <c r="AM180" s="137">
        <f>IFERROR(VLOOKUP($AE180,'Kill 7'!$A$1:$E$161,5,0),0)</f>
        <v>0</v>
      </c>
      <c r="AN180" s="137">
        <f>IFERROR(VLOOKUP($AE180,'Kill 8'!$A$1:$E$161,5,0),0)</f>
        <v>0</v>
      </c>
      <c r="AO180" s="137">
        <f>IFERROR(VLOOKUP($AE180,'Kill 9'!$A$1:$E$161,5,0),0)</f>
        <v>0</v>
      </c>
      <c r="AP180" s="137">
        <f>IFERROR(VLOOKUP($AE180,'Kill 10'!$A$1:$E$161,5,0),0)</f>
        <v>0</v>
      </c>
      <c r="AQ180" s="137">
        <f>IFERROR(VLOOKUP($AE180,'Kill 11'!$A$1:$E$161,5,0),0)</f>
        <v>0</v>
      </c>
      <c r="AR180" s="58">
        <f>IFERROR(VLOOKUP($AE180,'Kill 12'!$A$1:$E$161,5,0),0)</f>
        <v>0</v>
      </c>
      <c r="AS180" s="58">
        <f>IFERROR(VLOOKUP($AE180,'Kill 13'!$A$1:$E$161,5,0),0)</f>
        <v>0</v>
      </c>
    </row>
    <row r="181" ht="15.75" customHeight="1">
      <c r="A181" s="41">
        <f t="shared" si="1"/>
        <v>180</v>
      </c>
      <c r="B181" s="92"/>
      <c r="C181" s="51">
        <v>0.0</v>
      </c>
      <c r="D181" s="135"/>
      <c r="E181" s="136">
        <f>IFERROR(VLOOKUP($B181,'Kill 1'!$A$1:$E$161,4,0),0)</f>
        <v>0</v>
      </c>
      <c r="F181" s="137">
        <f>IFERROR(VLOOKUP(E181,'Kill 1'!$D$1:$E$161,2,0),0)</f>
        <v>0</v>
      </c>
      <c r="G181" s="136">
        <f>IFERROR(VLOOKUP($B181,'Kill 2'!$A$1:$E$161,4,0),0)</f>
        <v>0</v>
      </c>
      <c r="H181" s="137">
        <f>IFERROR(VLOOKUP(G181,'Kill 2'!$D$1:$E$161,2,0),0)</f>
        <v>0</v>
      </c>
      <c r="I181" s="136">
        <f>IFERROR(VLOOKUP($B181,'Kill 3'!$A$1:$E$161,4,0),0)</f>
        <v>0</v>
      </c>
      <c r="J181" s="137">
        <f>IFERROR(VLOOKUP(I181,'Kill 3'!$D$1:$E$161,2,0),0)</f>
        <v>0</v>
      </c>
      <c r="K181" s="136">
        <f>IFERROR(VLOOKUP($B181,'Kill 4'!$A$1:$E$161,4,0),0)</f>
        <v>0</v>
      </c>
      <c r="L181" s="137">
        <f>IFERROR(VLOOKUP(K181,'Kill 4'!$D$1:$E$161,2,0),0)</f>
        <v>0</v>
      </c>
      <c r="M181" s="136">
        <f>IFERROR(VLOOKUP($B181,'Kill 5'!$A$1:$E$161,4,0),0)</f>
        <v>0</v>
      </c>
      <c r="N181" s="137">
        <f>IFERROR(VLOOKUP(M181,'Kill 5'!$D$1:$E$161,2,0),0)</f>
        <v>0</v>
      </c>
      <c r="O181" s="136">
        <f>IFERROR(VLOOKUP($B181,'Kill 6'!$A$1:$E$161,4,0),0)</f>
        <v>0</v>
      </c>
      <c r="P181" s="137">
        <f>IFERROR(VLOOKUP(O181,'Kill 6'!$D$1:$E$161,2,0),0)</f>
        <v>0</v>
      </c>
      <c r="Q181" s="136">
        <f>IFERROR(VLOOKUP($B181,'Kill 7'!$A$1:$E$161,4,0),0)</f>
        <v>0</v>
      </c>
      <c r="R181" s="137">
        <f>IFERROR(VLOOKUP(Q181,'Kill 7'!$D$1:$E$161,2,0),0)</f>
        <v>0</v>
      </c>
      <c r="S181" s="136">
        <f>IFERROR(VLOOKUP($B181,'Kill 8'!$A$1:$E$161,4,0),0)</f>
        <v>0</v>
      </c>
      <c r="T181" s="137">
        <f>IFERROR(VLOOKUP(S181,'Kill 8'!$D$1:$E$161,2,0),0)</f>
        <v>0</v>
      </c>
      <c r="U181" s="136">
        <f>IFERROR(VLOOKUP($B181,'Kill 9'!$A$1:$E$161,4,0),0)</f>
        <v>0</v>
      </c>
      <c r="V181" s="137">
        <f>IFERROR(VLOOKUP(U181,'Kill 9'!$D$1:$E$161,2,0),0)</f>
        <v>0</v>
      </c>
      <c r="W181" s="136">
        <f>IFERROR(VLOOKUP($B181,'Kill 10'!$A$1:$E$161,4,0),0)</f>
        <v>0</v>
      </c>
      <c r="X181" s="137">
        <f>IFERROR(VLOOKUP(W181,'Kill 10'!$D$1:$E$161,2,0),0)</f>
        <v>0</v>
      </c>
      <c r="Y181" s="136">
        <f>IFERROR(VLOOKUP($B181,'Kill 11'!$A$1:$E$161,4,0),0)</f>
        <v>0</v>
      </c>
      <c r="Z181" s="137">
        <f>IFERROR(VLOOKUP(Y181,'Kill 11'!$D$1:$E$161,2,0),0)</f>
        <v>0</v>
      </c>
      <c r="AA181" s="136">
        <f>IFERROR(VLOOKUP($B181,'Kill 12'!$A$1:$E$161,4,0),0)</f>
        <v>0</v>
      </c>
      <c r="AB181" s="58">
        <f>IFERROR(VLOOKUP(AA181,'Kill 12'!$D$1:$E$161,2,0),0)</f>
        <v>0</v>
      </c>
      <c r="AC181" s="136">
        <f>IFERROR(VLOOKUP($B181,'Kill 13'!$A$1:$E$161,4,0),0)</f>
        <v>0</v>
      </c>
      <c r="AD181" s="58">
        <f>IFERROR(VLOOKUP(AC181,'Kill 13'!$D$1:$E$161,2,0),0)</f>
        <v>0</v>
      </c>
      <c r="AE181" s="174"/>
      <c r="AF181" s="164">
        <f t="shared" si="3"/>
        <v>0</v>
      </c>
      <c r="AG181" s="137">
        <f>IFERROR(VLOOKUP($AE181,'Kill 1'!A$1:$E$161,5,0),0)</f>
        <v>0</v>
      </c>
      <c r="AH181" s="137">
        <f>IFERROR(VLOOKUP($AE181,'Kill 2'!$A$1:$E$161,5,0),0)</f>
        <v>0</v>
      </c>
      <c r="AI181" s="137">
        <f>IFERROR(VLOOKUP($AE181,'Kill 3'!$A$1:$E$161,5,0),0)</f>
        <v>0</v>
      </c>
      <c r="AJ181" s="137">
        <f>IFERROR(VLOOKUP($AE181,'Kill 4'!$A$1:$E$161,5,0),0)</f>
        <v>0</v>
      </c>
      <c r="AK181" s="137">
        <f>IFERROR(VLOOKUP($AE181,'Kill 5'!$A$1:$E$161,5,0),0)</f>
        <v>0</v>
      </c>
      <c r="AL181" s="137">
        <f>IFERROR(VLOOKUP($AE181,'Kill 6'!$A$1:$E$161,5,0),0)</f>
        <v>0</v>
      </c>
      <c r="AM181" s="137">
        <f>IFERROR(VLOOKUP($AE181,'Kill 7'!$A$1:$E$161,5,0),0)</f>
        <v>0</v>
      </c>
      <c r="AN181" s="137">
        <f>IFERROR(VLOOKUP($AE181,'Kill 8'!$A$1:$E$161,5,0),0)</f>
        <v>0</v>
      </c>
      <c r="AO181" s="137">
        <f>IFERROR(VLOOKUP($AE181,'Kill 9'!$A$1:$E$161,5,0),0)</f>
        <v>0</v>
      </c>
      <c r="AP181" s="137">
        <f>IFERROR(VLOOKUP($AE181,'Kill 10'!$A$1:$E$161,5,0),0)</f>
        <v>0</v>
      </c>
      <c r="AQ181" s="137">
        <f>IFERROR(VLOOKUP($AE181,'Kill 11'!$A$1:$E$161,5,0),0)</f>
        <v>0</v>
      </c>
      <c r="AR181" s="58">
        <f>IFERROR(VLOOKUP($AE181,'Kill 12'!$A$1:$E$161,5,0),0)</f>
        <v>0</v>
      </c>
      <c r="AS181" s="58">
        <f>IFERROR(VLOOKUP($AE181,'Kill 13'!$A$1:$E$161,5,0),0)</f>
        <v>0</v>
      </c>
    </row>
    <row r="182" ht="15.75" customHeight="1">
      <c r="A182" s="41">
        <f t="shared" si="1"/>
        <v>181</v>
      </c>
      <c r="B182" s="98"/>
      <c r="C182" s="51">
        <v>0.0</v>
      </c>
      <c r="D182" s="110"/>
      <c r="E182" s="136">
        <f>IFERROR(VLOOKUP($B182,'Kill 1'!$A$1:$E$161,4,0),0)</f>
        <v>0</v>
      </c>
      <c r="F182" s="137">
        <f>IFERROR(VLOOKUP(E182,'Kill 1'!$D$1:$E$161,2,0),0)</f>
        <v>0</v>
      </c>
      <c r="G182" s="136">
        <f>IFERROR(VLOOKUP($B182,'Kill 2'!$A$1:$E$161,4,0),0)</f>
        <v>0</v>
      </c>
      <c r="H182" s="137">
        <f>IFERROR(VLOOKUP(G182,'Kill 2'!$D$1:$E$161,2,0),0)</f>
        <v>0</v>
      </c>
      <c r="I182" s="136">
        <f>IFERROR(VLOOKUP($B182,'Kill 3'!$A$1:$E$161,4,0),0)</f>
        <v>0</v>
      </c>
      <c r="J182" s="137">
        <f>IFERROR(VLOOKUP(I182,'Kill 3'!$D$1:$E$161,2,0),0)</f>
        <v>0</v>
      </c>
      <c r="K182" s="136">
        <f>IFERROR(VLOOKUP($B182,'Kill 4'!$A$1:$E$161,4,0),0)</f>
        <v>0</v>
      </c>
      <c r="L182" s="137">
        <f>IFERROR(VLOOKUP(K182,'Kill 4'!$D$1:$E$161,2,0),0)</f>
        <v>0</v>
      </c>
      <c r="M182" s="136">
        <f>IFERROR(VLOOKUP($B182,'Kill 5'!$A$1:$E$161,4,0),0)</f>
        <v>0</v>
      </c>
      <c r="N182" s="137">
        <f>IFERROR(VLOOKUP(M182,'Kill 5'!$D$1:$E$161,2,0),0)</f>
        <v>0</v>
      </c>
      <c r="O182" s="136">
        <f>IFERROR(VLOOKUP($B182,'Kill 6'!$A$1:$E$161,4,0),0)</f>
        <v>0</v>
      </c>
      <c r="P182" s="137">
        <f>IFERROR(VLOOKUP(O182,'Kill 6'!$D$1:$E$161,2,0),0)</f>
        <v>0</v>
      </c>
      <c r="Q182" s="136">
        <f>IFERROR(VLOOKUP($B182,'Kill 7'!$A$1:$E$161,4,0),0)</f>
        <v>0</v>
      </c>
      <c r="R182" s="137">
        <f>IFERROR(VLOOKUP(Q182,'Kill 7'!$D$1:$E$161,2,0),0)</f>
        <v>0</v>
      </c>
      <c r="S182" s="136">
        <f>IFERROR(VLOOKUP($B182,'Kill 8'!$A$1:$E$161,4,0),0)</f>
        <v>0</v>
      </c>
      <c r="T182" s="137">
        <f>IFERROR(VLOOKUP(S182,'Kill 8'!$D$1:$E$161,2,0),0)</f>
        <v>0</v>
      </c>
      <c r="U182" s="136">
        <f>IFERROR(VLOOKUP($B182,'Kill 9'!$A$1:$E$161,4,0),0)</f>
        <v>0</v>
      </c>
      <c r="V182" s="137">
        <f>IFERROR(VLOOKUP(U182,'Kill 9'!$D$1:$E$161,2,0),0)</f>
        <v>0</v>
      </c>
      <c r="W182" s="136">
        <f>IFERROR(VLOOKUP($B182,'Kill 10'!$A$1:$E$161,4,0),0)</f>
        <v>0</v>
      </c>
      <c r="X182" s="137">
        <f>IFERROR(VLOOKUP(W182,'Kill 10'!$D$1:$E$161,2,0),0)</f>
        <v>0</v>
      </c>
      <c r="Y182" s="136">
        <f>IFERROR(VLOOKUP($B182,'Kill 11'!$A$1:$E$161,4,0),0)</f>
        <v>0</v>
      </c>
      <c r="Z182" s="137">
        <f>IFERROR(VLOOKUP(Y182,'Kill 11'!$D$1:$E$161,2,0),0)</f>
        <v>0</v>
      </c>
      <c r="AA182" s="136">
        <f>IFERROR(VLOOKUP($B182,'Kill 12'!$A$1:$E$161,4,0),0)</f>
        <v>0</v>
      </c>
      <c r="AB182" s="58">
        <f>IFERROR(VLOOKUP(AA182,'Kill 12'!$D$1:$E$161,2,0),0)</f>
        <v>0</v>
      </c>
      <c r="AC182" s="136">
        <f>IFERROR(VLOOKUP($B182,'Kill 13'!$A$1:$E$161,4,0),0)</f>
        <v>0</v>
      </c>
      <c r="AD182" s="58">
        <f>IFERROR(VLOOKUP(AC182,'Kill 13'!$D$1:$E$161,2,0),0)</f>
        <v>0</v>
      </c>
      <c r="AE182" s="175"/>
      <c r="AF182" s="164">
        <f t="shared" si="3"/>
        <v>0</v>
      </c>
      <c r="AG182" s="137">
        <f>IFERROR(VLOOKUP($AE182,'Kill 1'!A$1:$E$161,5,0),0)</f>
        <v>0</v>
      </c>
      <c r="AH182" s="137">
        <f>IFERROR(VLOOKUP($AE182,'Kill 2'!$A$1:$E$161,5,0),0)</f>
        <v>0</v>
      </c>
      <c r="AI182" s="137">
        <f>IFERROR(VLOOKUP($AE182,'Kill 3'!$A$1:$E$161,5,0),0)</f>
        <v>0</v>
      </c>
      <c r="AJ182" s="137">
        <f>IFERROR(VLOOKUP($AE182,'Kill 4'!$A$1:$E$161,5,0),0)</f>
        <v>0</v>
      </c>
      <c r="AK182" s="137">
        <f>IFERROR(VLOOKUP($AE182,'Kill 5'!$A$1:$E$161,5,0),0)</f>
        <v>0</v>
      </c>
      <c r="AL182" s="137">
        <f>IFERROR(VLOOKUP($AE182,'Kill 6'!$A$1:$E$161,5,0),0)</f>
        <v>0</v>
      </c>
      <c r="AM182" s="137">
        <f>IFERROR(VLOOKUP($AE182,'Kill 7'!$A$1:$E$161,5,0),0)</f>
        <v>0</v>
      </c>
      <c r="AN182" s="137">
        <f>IFERROR(VLOOKUP($AE182,'Kill 8'!$A$1:$E$161,5,0),0)</f>
        <v>0</v>
      </c>
      <c r="AO182" s="137">
        <f>IFERROR(VLOOKUP($AE182,'Kill 9'!$A$1:$E$161,5,0),0)</f>
        <v>0</v>
      </c>
      <c r="AP182" s="137">
        <f>IFERROR(VLOOKUP($AE182,'Kill 10'!$A$1:$E$161,5,0),0)</f>
        <v>0</v>
      </c>
      <c r="AQ182" s="137">
        <f>IFERROR(VLOOKUP($AE182,'Kill 11'!$A$1:$E$161,5,0),0)</f>
        <v>0</v>
      </c>
      <c r="AR182" s="58">
        <f>IFERROR(VLOOKUP($AE182,'Kill 12'!$A$1:$E$161,5,0),0)</f>
        <v>0</v>
      </c>
      <c r="AS182" s="58">
        <f>IFERROR(VLOOKUP($AE182,'Kill 13'!$A$1:$E$161,5,0),0)</f>
        <v>0</v>
      </c>
    </row>
    <row r="183" ht="15.75" customHeight="1">
      <c r="A183" s="41">
        <f t="shared" si="1"/>
        <v>182</v>
      </c>
      <c r="B183" s="96"/>
      <c r="C183" s="51">
        <v>0.0</v>
      </c>
      <c r="D183" s="110"/>
      <c r="E183" s="136">
        <f>IFERROR(VLOOKUP($B183,'Kill 1'!$A$1:$E$161,4,0),0)</f>
        <v>0</v>
      </c>
      <c r="F183" s="137">
        <f>IFERROR(VLOOKUP(E183,'Kill 1'!$D$1:$E$161,2,0),0)</f>
        <v>0</v>
      </c>
      <c r="G183" s="136">
        <f>IFERROR(VLOOKUP($B183,'Kill 2'!$A$1:$E$161,4,0),0)</f>
        <v>0</v>
      </c>
      <c r="H183" s="137">
        <f>IFERROR(VLOOKUP(G183,'Kill 2'!$D$1:$E$161,2,0),0)</f>
        <v>0</v>
      </c>
      <c r="I183" s="136">
        <f>IFERROR(VLOOKUP($B183,'Kill 3'!$A$1:$E$161,4,0),0)</f>
        <v>0</v>
      </c>
      <c r="J183" s="137">
        <f>IFERROR(VLOOKUP(I183,'Kill 3'!$D$1:$E$161,2,0),0)</f>
        <v>0</v>
      </c>
      <c r="K183" s="136">
        <f>IFERROR(VLOOKUP($B183,'Kill 4'!$A$1:$E$161,4,0),0)</f>
        <v>0</v>
      </c>
      <c r="L183" s="137">
        <f>IFERROR(VLOOKUP(K183,'Kill 4'!$D$1:$E$161,2,0),0)</f>
        <v>0</v>
      </c>
      <c r="M183" s="136">
        <f>IFERROR(VLOOKUP($B183,'Kill 5'!$A$1:$E$161,4,0),0)</f>
        <v>0</v>
      </c>
      <c r="N183" s="137">
        <f>IFERROR(VLOOKUP(M183,'Kill 5'!$D$1:$E$161,2,0),0)</f>
        <v>0</v>
      </c>
      <c r="O183" s="136">
        <f>IFERROR(VLOOKUP($B183,'Kill 6'!$A$1:$E$161,4,0),0)</f>
        <v>0</v>
      </c>
      <c r="P183" s="137">
        <f>IFERROR(VLOOKUP(O183,'Kill 6'!$D$1:$E$161,2,0),0)</f>
        <v>0</v>
      </c>
      <c r="Q183" s="136">
        <f>IFERROR(VLOOKUP($B183,'Kill 7'!$A$1:$E$161,4,0),0)</f>
        <v>0</v>
      </c>
      <c r="R183" s="137">
        <f>IFERROR(VLOOKUP(Q183,'Kill 7'!$D$1:$E$161,2,0),0)</f>
        <v>0</v>
      </c>
      <c r="S183" s="136">
        <f>IFERROR(VLOOKUP($B183,'Kill 8'!$A$1:$E$161,4,0),0)</f>
        <v>0</v>
      </c>
      <c r="T183" s="137">
        <f>IFERROR(VLOOKUP(S183,'Kill 8'!$D$1:$E$161,2,0),0)</f>
        <v>0</v>
      </c>
      <c r="U183" s="136">
        <f>IFERROR(VLOOKUP($B183,'Kill 9'!$A$1:$E$161,4,0),0)</f>
        <v>0</v>
      </c>
      <c r="V183" s="137">
        <f>IFERROR(VLOOKUP(U183,'Kill 9'!$D$1:$E$161,2,0),0)</f>
        <v>0</v>
      </c>
      <c r="W183" s="136">
        <f>IFERROR(VLOOKUP($B183,'Kill 10'!$A$1:$E$161,4,0),0)</f>
        <v>0</v>
      </c>
      <c r="X183" s="137">
        <f>IFERROR(VLOOKUP(W183,'Kill 10'!$D$1:$E$161,2,0),0)</f>
        <v>0</v>
      </c>
      <c r="Y183" s="136">
        <f>IFERROR(VLOOKUP($B183,'Kill 11'!$A$1:$E$161,4,0),0)</f>
        <v>0</v>
      </c>
      <c r="Z183" s="137">
        <f>IFERROR(VLOOKUP(Y183,'Kill 11'!$D$1:$E$161,2,0),0)</f>
        <v>0</v>
      </c>
      <c r="AA183" s="136">
        <f>IFERROR(VLOOKUP($B183,'Kill 12'!$A$1:$E$161,4,0),0)</f>
        <v>0</v>
      </c>
      <c r="AB183" s="58">
        <f>IFERROR(VLOOKUP(AA183,'Kill 12'!$D$1:$E$161,2,0),0)</f>
        <v>0</v>
      </c>
      <c r="AC183" s="136">
        <f>IFERROR(VLOOKUP($B183,'Kill 13'!$A$1:$E$161,4,0),0)</f>
        <v>0</v>
      </c>
      <c r="AD183" s="58">
        <f>IFERROR(VLOOKUP(AC183,'Kill 13'!$D$1:$E$161,2,0),0)</f>
        <v>0</v>
      </c>
      <c r="AE183" s="174"/>
      <c r="AF183" s="164">
        <f t="shared" si="3"/>
        <v>0</v>
      </c>
      <c r="AG183" s="137">
        <f>IFERROR(VLOOKUP($AE183,'Kill 1'!A$1:$E$161,5,0),0)</f>
        <v>0</v>
      </c>
      <c r="AH183" s="137">
        <f>IFERROR(VLOOKUP($AE183,'Kill 2'!$A$1:$E$161,5,0),0)</f>
        <v>0</v>
      </c>
      <c r="AI183" s="137">
        <f>IFERROR(VLOOKUP($AE183,'Kill 3'!$A$1:$E$161,5,0),0)</f>
        <v>0</v>
      </c>
      <c r="AJ183" s="137">
        <f>IFERROR(VLOOKUP($AE183,'Kill 4'!$A$1:$E$161,5,0),0)</f>
        <v>0</v>
      </c>
      <c r="AK183" s="137">
        <f>IFERROR(VLOOKUP($AE183,'Kill 5'!$A$1:$E$161,5,0),0)</f>
        <v>0</v>
      </c>
      <c r="AL183" s="137">
        <f>IFERROR(VLOOKUP($AE183,'Kill 6'!$A$1:$E$161,5,0),0)</f>
        <v>0</v>
      </c>
      <c r="AM183" s="137">
        <f>IFERROR(VLOOKUP($AE183,'Kill 7'!$A$1:$E$161,5,0),0)</f>
        <v>0</v>
      </c>
      <c r="AN183" s="137">
        <f>IFERROR(VLOOKUP($AE183,'Kill 8'!$A$1:$E$161,5,0),0)</f>
        <v>0</v>
      </c>
      <c r="AO183" s="137">
        <f>IFERROR(VLOOKUP($AE183,'Kill 9'!$A$1:$E$161,5,0),0)</f>
        <v>0</v>
      </c>
      <c r="AP183" s="137">
        <f>IFERROR(VLOOKUP($AE183,'Kill 10'!$A$1:$E$161,5,0),0)</f>
        <v>0</v>
      </c>
      <c r="AQ183" s="137">
        <f>IFERROR(VLOOKUP($AE183,'Kill 11'!$A$1:$E$161,5,0),0)</f>
        <v>0</v>
      </c>
      <c r="AR183" s="58">
        <f>IFERROR(VLOOKUP($AE183,'Kill 12'!$A$1:$E$161,5,0),0)</f>
        <v>0</v>
      </c>
      <c r="AS183" s="58">
        <f>IFERROR(VLOOKUP($AE183,'Kill 13'!$A$1:$E$161,5,0),0)</f>
        <v>0</v>
      </c>
    </row>
    <row r="184" ht="15.75" customHeight="1">
      <c r="A184" s="41">
        <f t="shared" si="1"/>
        <v>183</v>
      </c>
      <c r="B184" s="92"/>
      <c r="C184" s="51">
        <v>0.0</v>
      </c>
      <c r="D184" s="51"/>
      <c r="E184" s="136">
        <f>IFERROR(VLOOKUP($B184,'Kill 1'!$A$1:$E$161,4,0),0)</f>
        <v>0</v>
      </c>
      <c r="F184" s="137">
        <f>IFERROR(VLOOKUP(E184,'Kill 1'!$D$1:$E$161,2,0),0)</f>
        <v>0</v>
      </c>
      <c r="G184" s="136">
        <f>IFERROR(VLOOKUP($B184,'Kill 2'!$A$1:$E$161,4,0),0)</f>
        <v>0</v>
      </c>
      <c r="H184" s="137">
        <f>IFERROR(VLOOKUP(G184,'Kill 2'!$D$1:$E$161,2,0),0)</f>
        <v>0</v>
      </c>
      <c r="I184" s="136">
        <f>IFERROR(VLOOKUP($B184,'Kill 3'!$A$1:$E$161,4,0),0)</f>
        <v>0</v>
      </c>
      <c r="J184" s="137">
        <f>IFERROR(VLOOKUP(I184,'Kill 3'!$D$1:$E$161,2,0),0)</f>
        <v>0</v>
      </c>
      <c r="K184" s="136">
        <f>IFERROR(VLOOKUP($B184,'Kill 4'!$A$1:$E$161,4,0),0)</f>
        <v>0</v>
      </c>
      <c r="L184" s="137">
        <f>IFERROR(VLOOKUP(K184,'Kill 4'!$D$1:$E$161,2,0),0)</f>
        <v>0</v>
      </c>
      <c r="M184" s="136">
        <f>IFERROR(VLOOKUP($B184,'Kill 5'!$A$1:$E$161,4,0),0)</f>
        <v>0</v>
      </c>
      <c r="N184" s="137">
        <f>IFERROR(VLOOKUP(M184,'Kill 5'!$D$1:$E$161,2,0),0)</f>
        <v>0</v>
      </c>
      <c r="O184" s="136">
        <f>IFERROR(VLOOKUP($B184,'Kill 6'!$A$1:$E$161,4,0),0)</f>
        <v>0</v>
      </c>
      <c r="P184" s="137">
        <f>IFERROR(VLOOKUP(O184,'Kill 6'!$D$1:$E$161,2,0),0)</f>
        <v>0</v>
      </c>
      <c r="Q184" s="136">
        <f>IFERROR(VLOOKUP($B184,'Kill 7'!$A$1:$E$161,4,0),0)</f>
        <v>0</v>
      </c>
      <c r="R184" s="137">
        <f>IFERROR(VLOOKUP(Q184,'Kill 7'!$D$1:$E$161,2,0),0)</f>
        <v>0</v>
      </c>
      <c r="S184" s="136">
        <f>IFERROR(VLOOKUP($B184,'Kill 8'!$A$1:$E$161,4,0),0)</f>
        <v>0</v>
      </c>
      <c r="T184" s="137">
        <f>IFERROR(VLOOKUP(S184,'Kill 8'!$D$1:$E$161,2,0),0)</f>
        <v>0</v>
      </c>
      <c r="U184" s="136">
        <f>IFERROR(VLOOKUP($B184,'Kill 9'!$A$1:$E$161,4,0),0)</f>
        <v>0</v>
      </c>
      <c r="V184" s="137">
        <f>IFERROR(VLOOKUP(U184,'Kill 9'!$D$1:$E$161,2,0),0)</f>
        <v>0</v>
      </c>
      <c r="W184" s="136">
        <f>IFERROR(VLOOKUP($B184,'Kill 10'!$A$1:$E$161,4,0),0)</f>
        <v>0</v>
      </c>
      <c r="X184" s="137">
        <f>IFERROR(VLOOKUP(W184,'Kill 10'!$D$1:$E$161,2,0),0)</f>
        <v>0</v>
      </c>
      <c r="Y184" s="136">
        <f>IFERROR(VLOOKUP($B184,'Kill 11'!$A$1:$E$161,4,0),0)</f>
        <v>0</v>
      </c>
      <c r="Z184" s="137">
        <f>IFERROR(VLOOKUP(Y184,'Kill 11'!$D$1:$E$161,2,0),0)</f>
        <v>0</v>
      </c>
      <c r="AA184" s="136">
        <f>IFERROR(VLOOKUP($B184,'Kill 12'!$A$1:$E$161,4,0),0)</f>
        <v>0</v>
      </c>
      <c r="AB184" s="58">
        <f>IFERROR(VLOOKUP(AA184,'Kill 12'!$D$1:$E$161,2,0),0)</f>
        <v>0</v>
      </c>
      <c r="AC184" s="136">
        <f>IFERROR(VLOOKUP($B184,'Kill 13'!$A$1:$E$161,4,0),0)</f>
        <v>0</v>
      </c>
      <c r="AD184" s="58">
        <f>IFERROR(VLOOKUP(AC184,'Kill 13'!$D$1:$E$161,2,0),0)</f>
        <v>0</v>
      </c>
      <c r="AE184" s="175"/>
      <c r="AF184" s="164">
        <f t="shared" si="3"/>
        <v>0</v>
      </c>
      <c r="AG184" s="137">
        <f>IFERROR(VLOOKUP($AE184,'Kill 1'!A$1:$E$161,5,0),0)</f>
        <v>0</v>
      </c>
      <c r="AH184" s="137">
        <f>IFERROR(VLOOKUP($AE184,'Kill 2'!$A$1:$E$161,5,0),0)</f>
        <v>0</v>
      </c>
      <c r="AI184" s="137">
        <f>IFERROR(VLOOKUP($AE184,'Kill 3'!$A$1:$E$161,5,0),0)</f>
        <v>0</v>
      </c>
      <c r="AJ184" s="137">
        <f>IFERROR(VLOOKUP($AE184,'Kill 4'!$A$1:$E$161,5,0),0)</f>
        <v>0</v>
      </c>
      <c r="AK184" s="137">
        <f>IFERROR(VLOOKUP($AE184,'Kill 5'!$A$1:$E$161,5,0),0)</f>
        <v>0</v>
      </c>
      <c r="AL184" s="137">
        <f>IFERROR(VLOOKUP($AE184,'Kill 6'!$A$1:$E$161,5,0),0)</f>
        <v>0</v>
      </c>
      <c r="AM184" s="137">
        <f>IFERROR(VLOOKUP($AE184,'Kill 7'!$A$1:$E$161,5,0),0)</f>
        <v>0</v>
      </c>
      <c r="AN184" s="137">
        <f>IFERROR(VLOOKUP($AE184,'Kill 8'!$A$1:$E$161,5,0),0)</f>
        <v>0</v>
      </c>
      <c r="AO184" s="137">
        <f>IFERROR(VLOOKUP($AE184,'Kill 9'!$A$1:$E$161,5,0),0)</f>
        <v>0</v>
      </c>
      <c r="AP184" s="137">
        <f>IFERROR(VLOOKUP($AE184,'Kill 10'!$A$1:$E$161,5,0),0)</f>
        <v>0</v>
      </c>
      <c r="AQ184" s="137">
        <f>IFERROR(VLOOKUP($AE184,'Kill 11'!$A$1:$E$161,5,0),0)</f>
        <v>0</v>
      </c>
      <c r="AR184" s="58">
        <f>IFERROR(VLOOKUP($AE184,'Kill 12'!$A$1:$E$161,5,0),0)</f>
        <v>0</v>
      </c>
      <c r="AS184" s="58">
        <f>IFERROR(VLOOKUP($AE184,'Kill 13'!$A$1:$E$161,5,0),0)</f>
        <v>0</v>
      </c>
    </row>
    <row r="185" ht="15.75" customHeight="1">
      <c r="A185" s="41">
        <f t="shared" si="1"/>
        <v>184</v>
      </c>
      <c r="B185" s="92"/>
      <c r="C185" s="51">
        <v>0.0</v>
      </c>
      <c r="D185" s="135"/>
      <c r="E185" s="136">
        <f>IFERROR(VLOOKUP($B185,'Kill 1'!$A$1:$E$161,4,0),0)</f>
        <v>0</v>
      </c>
      <c r="F185" s="137">
        <f>IFERROR(VLOOKUP(E185,'Kill 1'!$D$1:$E$161,2,0),0)</f>
        <v>0</v>
      </c>
      <c r="G185" s="136">
        <f>IFERROR(VLOOKUP($B185,'Kill 2'!$A$1:$E$161,4,0),0)</f>
        <v>0</v>
      </c>
      <c r="H185" s="137">
        <f>IFERROR(VLOOKUP(G185,'Kill 2'!$D$1:$E$161,2,0),0)</f>
        <v>0</v>
      </c>
      <c r="I185" s="136">
        <f>IFERROR(VLOOKUP($B185,'Kill 3'!$A$1:$E$161,4,0),0)</f>
        <v>0</v>
      </c>
      <c r="J185" s="137">
        <f>IFERROR(VLOOKUP(I185,'Kill 3'!$D$1:$E$161,2,0),0)</f>
        <v>0</v>
      </c>
      <c r="K185" s="136">
        <f>IFERROR(VLOOKUP($B185,'Kill 4'!$A$1:$E$161,4,0),0)</f>
        <v>0</v>
      </c>
      <c r="L185" s="137">
        <f>IFERROR(VLOOKUP(K185,'Kill 4'!$D$1:$E$161,2,0),0)</f>
        <v>0</v>
      </c>
      <c r="M185" s="136">
        <f>IFERROR(VLOOKUP($B185,'Kill 5'!$A$1:$E$161,4,0),0)</f>
        <v>0</v>
      </c>
      <c r="N185" s="137">
        <f>IFERROR(VLOOKUP(M185,'Kill 5'!$D$1:$E$161,2,0),0)</f>
        <v>0</v>
      </c>
      <c r="O185" s="136">
        <f>IFERROR(VLOOKUP($B185,'Kill 6'!$A$1:$E$161,4,0),0)</f>
        <v>0</v>
      </c>
      <c r="P185" s="137">
        <f>IFERROR(VLOOKUP(O185,'Kill 6'!$D$1:$E$161,2,0),0)</f>
        <v>0</v>
      </c>
      <c r="Q185" s="136">
        <f>IFERROR(VLOOKUP($B185,'Kill 7'!$A$1:$E$161,4,0),0)</f>
        <v>0</v>
      </c>
      <c r="R185" s="137">
        <f>IFERROR(VLOOKUP(Q185,'Kill 7'!$D$1:$E$161,2,0),0)</f>
        <v>0</v>
      </c>
      <c r="S185" s="136">
        <f>IFERROR(VLOOKUP($B185,'Kill 8'!$A$1:$E$161,4,0),0)</f>
        <v>0</v>
      </c>
      <c r="T185" s="137">
        <f>IFERROR(VLOOKUP(S185,'Kill 8'!$D$1:$E$161,2,0),0)</f>
        <v>0</v>
      </c>
      <c r="U185" s="136">
        <f>IFERROR(VLOOKUP($B185,'Kill 9'!$A$1:$E$161,4,0),0)</f>
        <v>0</v>
      </c>
      <c r="V185" s="137">
        <f>IFERROR(VLOOKUP(U185,'Kill 9'!$D$1:$E$161,2,0),0)</f>
        <v>0</v>
      </c>
      <c r="W185" s="136">
        <f>IFERROR(VLOOKUP($B185,'Kill 10'!$A$1:$E$161,4,0),0)</f>
        <v>0</v>
      </c>
      <c r="X185" s="137">
        <f>IFERROR(VLOOKUP(W185,'Kill 10'!$D$1:$E$161,2,0),0)</f>
        <v>0</v>
      </c>
      <c r="Y185" s="136">
        <f>IFERROR(VLOOKUP($B185,'Kill 11'!$A$1:$E$161,4,0),0)</f>
        <v>0</v>
      </c>
      <c r="Z185" s="137">
        <f>IFERROR(VLOOKUP(Y185,'Kill 11'!$D$1:$E$161,2,0),0)</f>
        <v>0</v>
      </c>
      <c r="AA185" s="136">
        <f>IFERROR(VLOOKUP($B185,'Kill 12'!$A$1:$E$161,4,0),0)</f>
        <v>0</v>
      </c>
      <c r="AB185" s="58">
        <f>IFERROR(VLOOKUP(AA185,'Kill 12'!$D$1:$E$161,2,0),0)</f>
        <v>0</v>
      </c>
      <c r="AC185" s="136">
        <f>IFERROR(VLOOKUP($B185,'Kill 13'!$A$1:$E$161,4,0),0)</f>
        <v>0</v>
      </c>
      <c r="AD185" s="58">
        <f>IFERROR(VLOOKUP(AC185,'Kill 13'!$D$1:$E$161,2,0),0)</f>
        <v>0</v>
      </c>
      <c r="AE185" s="174"/>
      <c r="AF185" s="164">
        <f t="shared" si="3"/>
        <v>0</v>
      </c>
      <c r="AG185" s="137">
        <f>IFERROR(VLOOKUP($AE185,'Kill 1'!A$1:$E$161,5,0),0)</f>
        <v>0</v>
      </c>
      <c r="AH185" s="137">
        <f>IFERROR(VLOOKUP($AE185,'Kill 2'!$A$1:$E$161,5,0),0)</f>
        <v>0</v>
      </c>
      <c r="AI185" s="137">
        <f>IFERROR(VLOOKUP($AE185,'Kill 3'!$A$1:$E$161,5,0),0)</f>
        <v>0</v>
      </c>
      <c r="AJ185" s="137">
        <f>IFERROR(VLOOKUP($AE185,'Kill 4'!$A$1:$E$161,5,0),0)</f>
        <v>0</v>
      </c>
      <c r="AK185" s="137">
        <f>IFERROR(VLOOKUP($AE185,'Kill 5'!$A$1:$E$161,5,0),0)</f>
        <v>0</v>
      </c>
      <c r="AL185" s="137">
        <f>IFERROR(VLOOKUP($AE185,'Kill 6'!$A$1:$E$161,5,0),0)</f>
        <v>0</v>
      </c>
      <c r="AM185" s="137">
        <f>IFERROR(VLOOKUP($AE185,'Kill 7'!$A$1:$E$161,5,0),0)</f>
        <v>0</v>
      </c>
      <c r="AN185" s="137">
        <f>IFERROR(VLOOKUP($AE185,'Kill 8'!$A$1:$E$161,5,0),0)</f>
        <v>0</v>
      </c>
      <c r="AO185" s="137">
        <f>IFERROR(VLOOKUP($AE185,'Kill 9'!$A$1:$E$161,5,0),0)</f>
        <v>0</v>
      </c>
      <c r="AP185" s="137">
        <f>IFERROR(VLOOKUP($AE185,'Kill 10'!$A$1:$E$161,5,0),0)</f>
        <v>0</v>
      </c>
      <c r="AQ185" s="137">
        <f>IFERROR(VLOOKUP($AE185,'Kill 11'!$A$1:$E$161,5,0),0)</f>
        <v>0</v>
      </c>
      <c r="AR185" s="58">
        <f>IFERROR(VLOOKUP($AE185,'Kill 12'!$A$1:$E$161,5,0),0)</f>
        <v>0</v>
      </c>
      <c r="AS185" s="58">
        <f>IFERROR(VLOOKUP($AE185,'Kill 13'!$A$1:$E$161,5,0),0)</f>
        <v>0</v>
      </c>
    </row>
    <row r="186" ht="15.75" customHeight="1">
      <c r="A186" s="41">
        <f t="shared" si="1"/>
        <v>185</v>
      </c>
      <c r="B186" s="99"/>
      <c r="C186" s="51">
        <v>0.0</v>
      </c>
      <c r="D186" s="110"/>
      <c r="E186" s="136">
        <f>IFERROR(VLOOKUP($B186,'Kill 1'!$A$1:$E$161,4,0),0)</f>
        <v>0</v>
      </c>
      <c r="F186" s="137">
        <f>IFERROR(VLOOKUP(E186,'Kill 1'!$D$1:$E$161,2,0),0)</f>
        <v>0</v>
      </c>
      <c r="G186" s="136">
        <f>IFERROR(VLOOKUP($B186,'Kill 2'!$A$1:$E$161,4,0),0)</f>
        <v>0</v>
      </c>
      <c r="H186" s="137">
        <f>IFERROR(VLOOKUP(G186,'Kill 2'!$D$1:$E$161,2,0),0)</f>
        <v>0</v>
      </c>
      <c r="I186" s="136">
        <f>IFERROR(VLOOKUP($B186,'Kill 3'!$A$1:$E$161,4,0),0)</f>
        <v>0</v>
      </c>
      <c r="J186" s="137">
        <f>IFERROR(VLOOKUP(I186,'Kill 3'!$D$1:$E$161,2,0),0)</f>
        <v>0</v>
      </c>
      <c r="K186" s="136">
        <f>IFERROR(VLOOKUP($B186,'Kill 4'!$A$1:$E$161,4,0),0)</f>
        <v>0</v>
      </c>
      <c r="L186" s="137">
        <f>IFERROR(VLOOKUP(K186,'Kill 4'!$D$1:$E$161,2,0),0)</f>
        <v>0</v>
      </c>
      <c r="M186" s="136">
        <f>IFERROR(VLOOKUP($B186,'Kill 5'!$A$1:$E$161,4,0),0)</f>
        <v>0</v>
      </c>
      <c r="N186" s="137">
        <f>IFERROR(VLOOKUP(M186,'Kill 5'!$D$1:$E$161,2,0),0)</f>
        <v>0</v>
      </c>
      <c r="O186" s="136">
        <f>IFERROR(VLOOKUP($B186,'Kill 6'!$A$1:$E$161,4,0),0)</f>
        <v>0</v>
      </c>
      <c r="P186" s="137">
        <f>IFERROR(VLOOKUP(O186,'Kill 6'!$D$1:$E$161,2,0),0)</f>
        <v>0</v>
      </c>
      <c r="Q186" s="136">
        <f>IFERROR(VLOOKUP($B186,'Kill 7'!$A$1:$E$161,4,0),0)</f>
        <v>0</v>
      </c>
      <c r="R186" s="137">
        <f>IFERROR(VLOOKUP(Q186,'Kill 7'!$D$1:$E$161,2,0),0)</f>
        <v>0</v>
      </c>
      <c r="S186" s="136">
        <f>IFERROR(VLOOKUP($B186,'Kill 8'!$A$1:$E$161,4,0),0)</f>
        <v>0</v>
      </c>
      <c r="T186" s="137">
        <f>IFERROR(VLOOKUP(S186,'Kill 8'!$D$1:$E$161,2,0),0)</f>
        <v>0</v>
      </c>
      <c r="U186" s="136">
        <f>IFERROR(VLOOKUP($B186,'Kill 9'!$A$1:$E$161,4,0),0)</f>
        <v>0</v>
      </c>
      <c r="V186" s="137">
        <f>IFERROR(VLOOKUP(U186,'Kill 9'!$D$1:$E$161,2,0),0)</f>
        <v>0</v>
      </c>
      <c r="W186" s="136">
        <f>IFERROR(VLOOKUP($B186,'Kill 10'!$A$1:$E$161,4,0),0)</f>
        <v>0</v>
      </c>
      <c r="X186" s="137">
        <f>IFERROR(VLOOKUP(W186,'Kill 10'!$D$1:$E$161,2,0),0)</f>
        <v>0</v>
      </c>
      <c r="Y186" s="136">
        <f>IFERROR(VLOOKUP($B186,'Kill 11'!$A$1:$E$161,4,0),0)</f>
        <v>0</v>
      </c>
      <c r="Z186" s="137">
        <f>IFERROR(VLOOKUP(Y186,'Kill 11'!$D$1:$E$161,2,0),0)</f>
        <v>0</v>
      </c>
      <c r="AA186" s="136">
        <f>IFERROR(VLOOKUP($B186,'Kill 12'!$A$1:$E$161,4,0),0)</f>
        <v>0</v>
      </c>
      <c r="AB186" s="58">
        <f>IFERROR(VLOOKUP(AA186,'Kill 12'!$D$1:$E$161,2,0),0)</f>
        <v>0</v>
      </c>
      <c r="AC186" s="136">
        <f>IFERROR(VLOOKUP($B186,'Kill 13'!$A$1:$E$161,4,0),0)</f>
        <v>0</v>
      </c>
      <c r="AD186" s="58">
        <f>IFERROR(VLOOKUP(AC186,'Kill 13'!$D$1:$E$161,2,0),0)</f>
        <v>0</v>
      </c>
      <c r="AE186" s="175"/>
      <c r="AF186" s="164">
        <f t="shared" si="3"/>
        <v>0</v>
      </c>
      <c r="AG186" s="137">
        <f>IFERROR(VLOOKUP($AE186,'Kill 1'!A$1:$E$161,5,0),0)</f>
        <v>0</v>
      </c>
      <c r="AH186" s="137">
        <f>IFERROR(VLOOKUP($AE186,'Kill 2'!$A$1:$E$161,5,0),0)</f>
        <v>0</v>
      </c>
      <c r="AI186" s="137">
        <f>IFERROR(VLOOKUP($AE186,'Kill 3'!$A$1:$E$161,5,0),0)</f>
        <v>0</v>
      </c>
      <c r="AJ186" s="137">
        <f>IFERROR(VLOOKUP($AE186,'Kill 4'!$A$1:$E$161,5,0),0)</f>
        <v>0</v>
      </c>
      <c r="AK186" s="137">
        <f>IFERROR(VLOOKUP($AE186,'Kill 5'!$A$1:$E$161,5,0),0)</f>
        <v>0</v>
      </c>
      <c r="AL186" s="137">
        <f>IFERROR(VLOOKUP($AE186,'Kill 6'!$A$1:$E$161,5,0),0)</f>
        <v>0</v>
      </c>
      <c r="AM186" s="137">
        <f>IFERROR(VLOOKUP($AE186,'Kill 7'!$A$1:$E$161,5,0),0)</f>
        <v>0</v>
      </c>
      <c r="AN186" s="137">
        <f>IFERROR(VLOOKUP($AE186,'Kill 8'!$A$1:$E$161,5,0),0)</f>
        <v>0</v>
      </c>
      <c r="AO186" s="137">
        <f>IFERROR(VLOOKUP($AE186,'Kill 9'!$A$1:$E$161,5,0),0)</f>
        <v>0</v>
      </c>
      <c r="AP186" s="137">
        <f>IFERROR(VLOOKUP($AE186,'Kill 10'!$A$1:$E$161,5,0),0)</f>
        <v>0</v>
      </c>
      <c r="AQ186" s="137">
        <f>IFERROR(VLOOKUP($AE186,'Kill 11'!$A$1:$E$161,5,0),0)</f>
        <v>0</v>
      </c>
      <c r="AR186" s="58">
        <f>IFERROR(VLOOKUP($AE186,'Kill 12'!$A$1:$E$161,5,0),0)</f>
        <v>0</v>
      </c>
      <c r="AS186" s="58">
        <f>IFERROR(VLOOKUP($AE186,'Kill 13'!$A$1:$E$161,5,0),0)</f>
        <v>0</v>
      </c>
    </row>
    <row r="187" ht="15.75" customHeight="1">
      <c r="A187" s="41">
        <f t="shared" si="1"/>
        <v>186</v>
      </c>
      <c r="B187" s="177"/>
      <c r="C187" s="51">
        <v>0.0</v>
      </c>
      <c r="D187" s="110"/>
      <c r="E187" s="136">
        <f>IFERROR(VLOOKUP($B187,'Kill 1'!$A$1:$E$161,4,0),0)</f>
        <v>0</v>
      </c>
      <c r="F187" s="137">
        <f>IFERROR(VLOOKUP(E187,'Kill 1'!$D$1:$E$161,2,0),0)</f>
        <v>0</v>
      </c>
      <c r="G187" s="136">
        <f>IFERROR(VLOOKUP($B187,'Kill 2'!$A$1:$E$161,4,0),0)</f>
        <v>0</v>
      </c>
      <c r="H187" s="137">
        <f>IFERROR(VLOOKUP(G187,'Kill 2'!$D$1:$E$161,2,0),0)</f>
        <v>0</v>
      </c>
      <c r="I187" s="136">
        <f>IFERROR(VLOOKUP($B187,'Kill 3'!$A$1:$E$161,4,0),0)</f>
        <v>0</v>
      </c>
      <c r="J187" s="137">
        <f>IFERROR(VLOOKUP(I187,'Kill 3'!$D$1:$E$161,2,0),0)</f>
        <v>0</v>
      </c>
      <c r="K187" s="136">
        <f>IFERROR(VLOOKUP($B187,'Kill 4'!$A$1:$E$161,4,0),0)</f>
        <v>0</v>
      </c>
      <c r="L187" s="137">
        <f>IFERROR(VLOOKUP(K187,'Kill 4'!$D$1:$E$161,2,0),0)</f>
        <v>0</v>
      </c>
      <c r="M187" s="136">
        <f>IFERROR(VLOOKUP($B187,'Kill 5'!$A$1:$E$161,4,0),0)</f>
        <v>0</v>
      </c>
      <c r="N187" s="137">
        <f>IFERROR(VLOOKUP(M187,'Kill 5'!$D$1:$E$161,2,0),0)</f>
        <v>0</v>
      </c>
      <c r="O187" s="136">
        <f>IFERROR(VLOOKUP($B187,'Kill 6'!$A$1:$E$161,4,0),0)</f>
        <v>0</v>
      </c>
      <c r="P187" s="137">
        <f>IFERROR(VLOOKUP(O187,'Kill 6'!$D$1:$E$161,2,0),0)</f>
        <v>0</v>
      </c>
      <c r="Q187" s="136">
        <f>IFERROR(VLOOKUP($B187,'Kill 7'!$A$1:$E$161,4,0),0)</f>
        <v>0</v>
      </c>
      <c r="R187" s="137">
        <f>IFERROR(VLOOKUP(Q187,'Kill 7'!$D$1:$E$161,2,0),0)</f>
        <v>0</v>
      </c>
      <c r="S187" s="136">
        <f>IFERROR(VLOOKUP($B187,'Kill 8'!$A$1:$E$161,4,0),0)</f>
        <v>0</v>
      </c>
      <c r="T187" s="137">
        <f>IFERROR(VLOOKUP(S187,'Kill 8'!$D$1:$E$161,2,0),0)</f>
        <v>0</v>
      </c>
      <c r="U187" s="136">
        <f>IFERROR(VLOOKUP($B187,'Kill 9'!$A$1:$E$161,4,0),0)</f>
        <v>0</v>
      </c>
      <c r="V187" s="137">
        <f>IFERROR(VLOOKUP(U187,'Kill 9'!$D$1:$E$161,2,0),0)</f>
        <v>0</v>
      </c>
      <c r="W187" s="136">
        <f>IFERROR(VLOOKUP($B187,'Kill 10'!$A$1:$E$161,4,0),0)</f>
        <v>0</v>
      </c>
      <c r="X187" s="137">
        <f>IFERROR(VLOOKUP(W187,'Kill 10'!$D$1:$E$161,2,0),0)</f>
        <v>0</v>
      </c>
      <c r="Y187" s="136">
        <f>IFERROR(VLOOKUP($B187,'Kill 11'!$A$1:$E$161,4,0),0)</f>
        <v>0</v>
      </c>
      <c r="Z187" s="137">
        <f>IFERROR(VLOOKUP(Y187,'Kill 11'!$D$1:$E$161,2,0),0)</f>
        <v>0</v>
      </c>
      <c r="AA187" s="136">
        <f>IFERROR(VLOOKUP($B187,'Kill 12'!$A$1:$E$161,4,0),0)</f>
        <v>0</v>
      </c>
      <c r="AB187" s="58">
        <f>IFERROR(VLOOKUP(AA187,'Kill 12'!$D$1:$E$161,2,0),0)</f>
        <v>0</v>
      </c>
      <c r="AC187" s="136">
        <f>IFERROR(VLOOKUP($B187,'Kill 13'!$A$1:$E$161,4,0),0)</f>
        <v>0</v>
      </c>
      <c r="AD187" s="58">
        <f>IFERROR(VLOOKUP(AC187,'Kill 13'!$D$1:$E$161,2,0),0)</f>
        <v>0</v>
      </c>
      <c r="AE187" s="174"/>
      <c r="AF187" s="164">
        <f t="shared" si="3"/>
        <v>0</v>
      </c>
      <c r="AG187" s="137">
        <f>IFERROR(VLOOKUP($AE187,'Kill 1'!A$1:$E$161,5,0),0)</f>
        <v>0</v>
      </c>
      <c r="AH187" s="137">
        <f>IFERROR(VLOOKUP($AE187,'Kill 2'!$A$1:$E$161,5,0),0)</f>
        <v>0</v>
      </c>
      <c r="AI187" s="137">
        <f>IFERROR(VLOOKUP($AE187,'Kill 3'!$A$1:$E$161,5,0),0)</f>
        <v>0</v>
      </c>
      <c r="AJ187" s="137">
        <f>IFERROR(VLOOKUP($AE187,'Kill 4'!$A$1:$E$161,5,0),0)</f>
        <v>0</v>
      </c>
      <c r="AK187" s="137">
        <f>IFERROR(VLOOKUP($AE187,'Kill 5'!$A$1:$E$161,5,0),0)</f>
        <v>0</v>
      </c>
      <c r="AL187" s="137">
        <f>IFERROR(VLOOKUP($AE187,'Kill 6'!$A$1:$E$161,5,0),0)</f>
        <v>0</v>
      </c>
      <c r="AM187" s="137">
        <f>IFERROR(VLOOKUP($AE187,'Kill 7'!$A$1:$E$161,5,0),0)</f>
        <v>0</v>
      </c>
      <c r="AN187" s="137">
        <f>IFERROR(VLOOKUP($AE187,'Kill 8'!$A$1:$E$161,5,0),0)</f>
        <v>0</v>
      </c>
      <c r="AO187" s="137">
        <f>IFERROR(VLOOKUP($AE187,'Kill 9'!$A$1:$E$161,5,0),0)</f>
        <v>0</v>
      </c>
      <c r="AP187" s="137">
        <f>IFERROR(VLOOKUP($AE187,'Kill 10'!$A$1:$E$161,5,0),0)</f>
        <v>0</v>
      </c>
      <c r="AQ187" s="137">
        <f>IFERROR(VLOOKUP($AE187,'Kill 11'!$A$1:$E$161,5,0),0)</f>
        <v>0</v>
      </c>
      <c r="AR187" s="58">
        <f>IFERROR(VLOOKUP($AE187,'Kill 12'!$A$1:$E$161,5,0),0)</f>
        <v>0</v>
      </c>
      <c r="AS187" s="58">
        <f>IFERROR(VLOOKUP($AE187,'Kill 13'!$A$1:$E$161,5,0),0)</f>
        <v>0</v>
      </c>
    </row>
    <row r="188" ht="15.75" customHeight="1">
      <c r="A188" s="41">
        <f t="shared" si="1"/>
        <v>187</v>
      </c>
      <c r="B188" s="177"/>
      <c r="C188" s="51">
        <v>0.0</v>
      </c>
      <c r="D188" s="110"/>
      <c r="E188" s="136">
        <f>IFERROR(VLOOKUP($B188,'Kill 1'!$A$1:$E$161,4,0),0)</f>
        <v>0</v>
      </c>
      <c r="F188" s="137">
        <f>IFERROR(VLOOKUP(E188,'Kill 1'!$D$1:$E$161,2,0),0)</f>
        <v>0</v>
      </c>
      <c r="G188" s="136">
        <f>IFERROR(VLOOKUP($B188,'Kill 2'!$A$1:$E$161,4,0),0)</f>
        <v>0</v>
      </c>
      <c r="H188" s="137">
        <f>IFERROR(VLOOKUP(G188,'Kill 2'!$D$1:$E$161,2,0),0)</f>
        <v>0</v>
      </c>
      <c r="I188" s="136">
        <f>IFERROR(VLOOKUP($B188,'Kill 3'!$A$1:$E$161,4,0),0)</f>
        <v>0</v>
      </c>
      <c r="J188" s="137">
        <f>IFERROR(VLOOKUP(I188,'Kill 3'!$D$1:$E$161,2,0),0)</f>
        <v>0</v>
      </c>
      <c r="K188" s="136">
        <f>IFERROR(VLOOKUP($B188,'Kill 4'!$A$1:$E$161,4,0),0)</f>
        <v>0</v>
      </c>
      <c r="L188" s="137">
        <f>IFERROR(VLOOKUP(K188,'Kill 4'!$D$1:$E$161,2,0),0)</f>
        <v>0</v>
      </c>
      <c r="M188" s="136">
        <f>IFERROR(VLOOKUP($B188,'Kill 5'!$A$1:$E$161,4,0),0)</f>
        <v>0</v>
      </c>
      <c r="N188" s="137">
        <f>IFERROR(VLOOKUP(M188,'Kill 5'!$D$1:$E$161,2,0),0)</f>
        <v>0</v>
      </c>
      <c r="O188" s="136">
        <f>IFERROR(VLOOKUP($B188,'Kill 6'!$A$1:$E$161,4,0),0)</f>
        <v>0</v>
      </c>
      <c r="P188" s="137">
        <f>IFERROR(VLOOKUP(O188,'Kill 6'!$D$1:$E$161,2,0),0)</f>
        <v>0</v>
      </c>
      <c r="Q188" s="136">
        <f>IFERROR(VLOOKUP($B188,'Kill 7'!$A$1:$E$161,4,0),0)</f>
        <v>0</v>
      </c>
      <c r="R188" s="137">
        <f>IFERROR(VLOOKUP(Q188,'Kill 7'!$D$1:$E$161,2,0),0)</f>
        <v>0</v>
      </c>
      <c r="S188" s="136">
        <f>IFERROR(VLOOKUP($B188,'Kill 8'!$A$1:$E$161,4,0),0)</f>
        <v>0</v>
      </c>
      <c r="T188" s="137">
        <f>IFERROR(VLOOKUP(S188,'Kill 8'!$D$1:$E$161,2,0),0)</f>
        <v>0</v>
      </c>
      <c r="U188" s="136">
        <f>IFERROR(VLOOKUP($B188,'Kill 9'!$A$1:$E$161,4,0),0)</f>
        <v>0</v>
      </c>
      <c r="V188" s="137">
        <f>IFERROR(VLOOKUP(U188,'Kill 9'!$D$1:$E$161,2,0),0)</f>
        <v>0</v>
      </c>
      <c r="W188" s="136">
        <f>IFERROR(VLOOKUP($B188,'Kill 10'!$A$1:$E$161,4,0),0)</f>
        <v>0</v>
      </c>
      <c r="X188" s="137">
        <f>IFERROR(VLOOKUP(W188,'Kill 10'!$D$1:$E$161,2,0),0)</f>
        <v>0</v>
      </c>
      <c r="Y188" s="136">
        <f>IFERROR(VLOOKUP($B188,'Kill 11'!$A$1:$E$161,4,0),0)</f>
        <v>0</v>
      </c>
      <c r="Z188" s="137">
        <f>IFERROR(VLOOKUP(Y188,'Kill 11'!$D$1:$E$161,2,0),0)</f>
        <v>0</v>
      </c>
      <c r="AA188" s="136">
        <f>IFERROR(VLOOKUP($B188,'Kill 12'!$A$1:$E$161,4,0),0)</f>
        <v>0</v>
      </c>
      <c r="AB188" s="58">
        <f>IFERROR(VLOOKUP(AA188,'Kill 12'!$D$1:$E$161,2,0),0)</f>
        <v>0</v>
      </c>
      <c r="AC188" s="136">
        <f>IFERROR(VLOOKUP($B188,'Kill 13'!$A$1:$E$161,4,0),0)</f>
        <v>0</v>
      </c>
      <c r="AD188" s="58">
        <f>IFERROR(VLOOKUP(AC188,'Kill 13'!$D$1:$E$161,2,0),0)</f>
        <v>0</v>
      </c>
      <c r="AE188" s="175"/>
      <c r="AF188" s="164">
        <f t="shared" si="3"/>
        <v>0</v>
      </c>
      <c r="AG188" s="137">
        <f>IFERROR(VLOOKUP($AE188,'Kill 1'!A$1:$E$161,5,0),0)</f>
        <v>0</v>
      </c>
      <c r="AH188" s="137">
        <f>IFERROR(VLOOKUP($AE188,'Kill 2'!$A$1:$E$161,5,0),0)</f>
        <v>0</v>
      </c>
      <c r="AI188" s="137">
        <f>IFERROR(VLOOKUP($AE188,'Kill 3'!$A$1:$E$161,5,0),0)</f>
        <v>0</v>
      </c>
      <c r="AJ188" s="137">
        <f>IFERROR(VLOOKUP($AE188,'Kill 4'!$A$1:$E$161,5,0),0)</f>
        <v>0</v>
      </c>
      <c r="AK188" s="137">
        <f>IFERROR(VLOOKUP($AE188,'Kill 5'!$A$1:$E$161,5,0),0)</f>
        <v>0</v>
      </c>
      <c r="AL188" s="137">
        <f>IFERROR(VLOOKUP($AE188,'Kill 6'!$A$1:$E$161,5,0),0)</f>
        <v>0</v>
      </c>
      <c r="AM188" s="137">
        <f>IFERROR(VLOOKUP($AE188,'Kill 7'!$A$1:$E$161,5,0),0)</f>
        <v>0</v>
      </c>
      <c r="AN188" s="137">
        <f>IFERROR(VLOOKUP($AE188,'Kill 8'!$A$1:$E$161,5,0),0)</f>
        <v>0</v>
      </c>
      <c r="AO188" s="137">
        <f>IFERROR(VLOOKUP($AE188,'Kill 9'!$A$1:$E$161,5,0),0)</f>
        <v>0</v>
      </c>
      <c r="AP188" s="137">
        <f>IFERROR(VLOOKUP($AE188,'Kill 10'!$A$1:$E$161,5,0),0)</f>
        <v>0</v>
      </c>
      <c r="AQ188" s="137">
        <f>IFERROR(VLOOKUP($AE188,'Kill 11'!$A$1:$E$161,5,0),0)</f>
        <v>0</v>
      </c>
      <c r="AR188" s="58">
        <f>IFERROR(VLOOKUP($AE188,'Kill 12'!$A$1:$E$161,5,0),0)</f>
        <v>0</v>
      </c>
      <c r="AS188" s="58">
        <f>IFERROR(VLOOKUP($AE188,'Kill 13'!$A$1:$E$161,5,0),0)</f>
        <v>0</v>
      </c>
    </row>
    <row r="189" ht="15.75" customHeight="1">
      <c r="A189" s="41">
        <f t="shared" si="1"/>
        <v>188</v>
      </c>
      <c r="B189" s="177"/>
      <c r="C189" s="51">
        <v>0.0</v>
      </c>
      <c r="D189" s="110"/>
      <c r="E189" s="136">
        <f>IFERROR(VLOOKUP($B189,'Kill 1'!$A$1:$E$161,4,0),0)</f>
        <v>0</v>
      </c>
      <c r="F189" s="137">
        <f>IFERROR(VLOOKUP(E189,'Kill 1'!$D$1:$E$161,2,0),0)</f>
        <v>0</v>
      </c>
      <c r="G189" s="136">
        <f>IFERROR(VLOOKUP($B189,'Kill 2'!$A$1:$E$161,4,0),0)</f>
        <v>0</v>
      </c>
      <c r="H189" s="137">
        <f>IFERROR(VLOOKUP(G189,'Kill 2'!$D$1:$E$161,2,0),0)</f>
        <v>0</v>
      </c>
      <c r="I189" s="136">
        <f>IFERROR(VLOOKUP($B189,'Kill 3'!$A$1:$E$161,4,0),0)</f>
        <v>0</v>
      </c>
      <c r="J189" s="137">
        <f>IFERROR(VLOOKUP(I189,'Kill 3'!$D$1:$E$161,2,0),0)</f>
        <v>0</v>
      </c>
      <c r="K189" s="136">
        <f>IFERROR(VLOOKUP($B189,'Kill 4'!$A$1:$E$161,4,0),0)</f>
        <v>0</v>
      </c>
      <c r="L189" s="137">
        <f>IFERROR(VLOOKUP(K189,'Kill 4'!$D$1:$E$161,2,0),0)</f>
        <v>0</v>
      </c>
      <c r="M189" s="136">
        <f>IFERROR(VLOOKUP($B189,'Kill 5'!$A$1:$E$161,4,0),0)</f>
        <v>0</v>
      </c>
      <c r="N189" s="137">
        <f>IFERROR(VLOOKUP(M189,'Kill 5'!$D$1:$E$161,2,0),0)</f>
        <v>0</v>
      </c>
      <c r="O189" s="136">
        <f>IFERROR(VLOOKUP($B189,'Kill 6'!$A$1:$E$161,4,0),0)</f>
        <v>0</v>
      </c>
      <c r="P189" s="137">
        <f>IFERROR(VLOOKUP(O189,'Kill 6'!$D$1:$E$161,2,0),0)</f>
        <v>0</v>
      </c>
      <c r="Q189" s="136">
        <f>IFERROR(VLOOKUP($B189,'Kill 7'!$A$1:$E$161,4,0),0)</f>
        <v>0</v>
      </c>
      <c r="R189" s="137">
        <f>IFERROR(VLOOKUP(Q189,'Kill 7'!$D$1:$E$161,2,0),0)</f>
        <v>0</v>
      </c>
      <c r="S189" s="136">
        <f>IFERROR(VLOOKUP($B189,'Kill 8'!$A$1:$E$161,4,0),0)</f>
        <v>0</v>
      </c>
      <c r="T189" s="137">
        <f>IFERROR(VLOOKUP(S189,'Kill 8'!$D$1:$E$161,2,0),0)</f>
        <v>0</v>
      </c>
      <c r="U189" s="136">
        <f>IFERROR(VLOOKUP($B189,'Kill 9'!$A$1:$E$161,4,0),0)</f>
        <v>0</v>
      </c>
      <c r="V189" s="137">
        <f>IFERROR(VLOOKUP(U189,'Kill 9'!$D$1:$E$161,2,0),0)</f>
        <v>0</v>
      </c>
      <c r="W189" s="136">
        <f>IFERROR(VLOOKUP($B189,'Kill 10'!$A$1:$E$161,4,0),0)</f>
        <v>0</v>
      </c>
      <c r="X189" s="137">
        <f>IFERROR(VLOOKUP(W189,'Kill 10'!$D$1:$E$161,2,0),0)</f>
        <v>0</v>
      </c>
      <c r="Y189" s="136">
        <f>IFERROR(VLOOKUP($B189,'Kill 11'!$A$1:$E$161,4,0),0)</f>
        <v>0</v>
      </c>
      <c r="Z189" s="137">
        <f>IFERROR(VLOOKUP(Y189,'Kill 11'!$D$1:$E$161,2,0),0)</f>
        <v>0</v>
      </c>
      <c r="AA189" s="136">
        <f>IFERROR(VLOOKUP($B189,'Kill 12'!$A$1:$E$161,4,0),0)</f>
        <v>0</v>
      </c>
      <c r="AB189" s="58">
        <f>IFERROR(VLOOKUP(AA189,'Kill 12'!$D$1:$E$161,2,0),0)</f>
        <v>0</v>
      </c>
      <c r="AC189" s="136">
        <f>IFERROR(VLOOKUP($B189,'Kill 13'!$A$1:$E$161,4,0),0)</f>
        <v>0</v>
      </c>
      <c r="AD189" s="58">
        <f>IFERROR(VLOOKUP(AC189,'Kill 13'!$D$1:$E$161,2,0),0)</f>
        <v>0</v>
      </c>
      <c r="AE189" s="174"/>
      <c r="AF189" s="164">
        <f t="shared" si="3"/>
        <v>0</v>
      </c>
      <c r="AG189" s="137">
        <f>IFERROR(VLOOKUP($AE189,'Kill 1'!A$1:$E$161,5,0),0)</f>
        <v>0</v>
      </c>
      <c r="AH189" s="137">
        <f>IFERROR(VLOOKUP($AE189,'Kill 2'!$A$1:$E$161,5,0),0)</f>
        <v>0</v>
      </c>
      <c r="AI189" s="137">
        <f>IFERROR(VLOOKUP($AE189,'Kill 3'!$A$1:$E$161,5,0),0)</f>
        <v>0</v>
      </c>
      <c r="AJ189" s="137">
        <f>IFERROR(VLOOKUP($AE189,'Kill 4'!$A$1:$E$161,5,0),0)</f>
        <v>0</v>
      </c>
      <c r="AK189" s="137">
        <f>IFERROR(VLOOKUP($AE189,'Kill 5'!$A$1:$E$161,5,0),0)</f>
        <v>0</v>
      </c>
      <c r="AL189" s="137">
        <f>IFERROR(VLOOKUP($AE189,'Kill 6'!$A$1:$E$161,5,0),0)</f>
        <v>0</v>
      </c>
      <c r="AM189" s="137">
        <f>IFERROR(VLOOKUP($AE189,'Kill 7'!$A$1:$E$161,5,0),0)</f>
        <v>0</v>
      </c>
      <c r="AN189" s="137">
        <f>IFERROR(VLOOKUP($AE189,'Kill 8'!$A$1:$E$161,5,0),0)</f>
        <v>0</v>
      </c>
      <c r="AO189" s="137">
        <f>IFERROR(VLOOKUP($AE189,'Kill 9'!$A$1:$E$161,5,0),0)</f>
        <v>0</v>
      </c>
      <c r="AP189" s="137">
        <f>IFERROR(VLOOKUP($AE189,'Kill 10'!$A$1:$E$161,5,0),0)</f>
        <v>0</v>
      </c>
      <c r="AQ189" s="137">
        <f>IFERROR(VLOOKUP($AE189,'Kill 11'!$A$1:$E$161,5,0),0)</f>
        <v>0</v>
      </c>
      <c r="AR189" s="58">
        <f>IFERROR(VLOOKUP($AE189,'Kill 12'!$A$1:$E$161,5,0),0)</f>
        <v>0</v>
      </c>
      <c r="AS189" s="58">
        <f>IFERROR(VLOOKUP($AE189,'Kill 13'!$A$1:$E$161,5,0),0)</f>
        <v>0</v>
      </c>
    </row>
    <row r="190" ht="15.75" customHeight="1">
      <c r="A190" s="41">
        <f t="shared" si="1"/>
        <v>189</v>
      </c>
      <c r="B190" s="177"/>
      <c r="C190" s="51">
        <v>0.0</v>
      </c>
      <c r="D190" s="110"/>
      <c r="E190" s="136">
        <f>IFERROR(VLOOKUP($B190,'Kill 1'!$A$1:$E$161,4,0),0)</f>
        <v>0</v>
      </c>
      <c r="F190" s="137">
        <f>IFERROR(VLOOKUP(E190,'Kill 1'!$D$1:$E$161,2,0),0)</f>
        <v>0</v>
      </c>
      <c r="G190" s="136">
        <f>IFERROR(VLOOKUP($B190,'Kill 2'!$A$1:$E$161,4,0),0)</f>
        <v>0</v>
      </c>
      <c r="H190" s="137">
        <f>IFERROR(VLOOKUP(G190,'Kill 2'!$D$1:$E$161,2,0),0)</f>
        <v>0</v>
      </c>
      <c r="I190" s="136">
        <f>IFERROR(VLOOKUP($B190,'Kill 3'!$A$1:$E$161,4,0),0)</f>
        <v>0</v>
      </c>
      <c r="J190" s="137">
        <f>IFERROR(VLOOKUP(I190,'Kill 3'!$D$1:$E$161,2,0),0)</f>
        <v>0</v>
      </c>
      <c r="K190" s="136">
        <f>IFERROR(VLOOKUP($B190,'Kill 4'!$A$1:$E$161,4,0),0)</f>
        <v>0</v>
      </c>
      <c r="L190" s="137">
        <f>IFERROR(VLOOKUP(K190,'Kill 4'!$D$1:$E$161,2,0),0)</f>
        <v>0</v>
      </c>
      <c r="M190" s="136">
        <f>IFERROR(VLOOKUP($B190,'Kill 5'!$A$1:$E$161,4,0),0)</f>
        <v>0</v>
      </c>
      <c r="N190" s="137">
        <f>IFERROR(VLOOKUP(M190,'Kill 5'!$D$1:$E$161,2,0),0)</f>
        <v>0</v>
      </c>
      <c r="O190" s="136">
        <f>IFERROR(VLOOKUP($B190,'Kill 6'!$A$1:$E$161,4,0),0)</f>
        <v>0</v>
      </c>
      <c r="P190" s="137">
        <f>IFERROR(VLOOKUP(O190,'Kill 6'!$D$1:$E$161,2,0),0)</f>
        <v>0</v>
      </c>
      <c r="Q190" s="136">
        <f>IFERROR(VLOOKUP($B190,'Kill 7'!$A$1:$E$161,4,0),0)</f>
        <v>0</v>
      </c>
      <c r="R190" s="137">
        <f>IFERROR(VLOOKUP(Q190,'Kill 7'!$D$1:$E$161,2,0),0)</f>
        <v>0</v>
      </c>
      <c r="S190" s="136">
        <f>IFERROR(VLOOKUP($B190,'Kill 8'!$A$1:$E$161,4,0),0)</f>
        <v>0</v>
      </c>
      <c r="T190" s="137">
        <f>IFERROR(VLOOKUP(S190,'Kill 8'!$D$1:$E$161,2,0),0)</f>
        <v>0</v>
      </c>
      <c r="U190" s="136">
        <f>IFERROR(VLOOKUP($B190,'Kill 9'!$A$1:$E$161,4,0),0)</f>
        <v>0</v>
      </c>
      <c r="V190" s="137">
        <f>IFERROR(VLOOKUP(U190,'Kill 9'!$D$1:$E$161,2,0),0)</f>
        <v>0</v>
      </c>
      <c r="W190" s="136">
        <f>IFERROR(VLOOKUP($B190,'Kill 10'!$A$1:$E$161,4,0),0)</f>
        <v>0</v>
      </c>
      <c r="X190" s="137">
        <f>IFERROR(VLOOKUP(W190,'Kill 10'!$D$1:$E$161,2,0),0)</f>
        <v>0</v>
      </c>
      <c r="Y190" s="136">
        <f>IFERROR(VLOOKUP($B190,'Kill 11'!$A$1:$E$161,4,0),0)</f>
        <v>0</v>
      </c>
      <c r="Z190" s="137">
        <f>IFERROR(VLOOKUP(Y190,'Kill 11'!$D$1:$E$161,2,0),0)</f>
        <v>0</v>
      </c>
      <c r="AA190" s="136">
        <f>IFERROR(VLOOKUP($B190,'Kill 12'!$A$1:$E$161,4,0),0)</f>
        <v>0</v>
      </c>
      <c r="AB190" s="58">
        <f>IFERROR(VLOOKUP(AA190,'Kill 12'!$D$1:$E$161,2,0),0)</f>
        <v>0</v>
      </c>
      <c r="AC190" s="136">
        <f>IFERROR(VLOOKUP($B190,'Kill 13'!$A$1:$E$161,4,0),0)</f>
        <v>0</v>
      </c>
      <c r="AD190" s="58">
        <f>IFERROR(VLOOKUP(AC190,'Kill 13'!$D$1:$E$161,2,0),0)</f>
        <v>0</v>
      </c>
      <c r="AE190" s="175"/>
      <c r="AF190" s="164">
        <f t="shared" si="3"/>
        <v>0</v>
      </c>
      <c r="AG190" s="137">
        <f>IFERROR(VLOOKUP($AE190,'Kill 1'!A$1:$E$161,5,0),0)</f>
        <v>0</v>
      </c>
      <c r="AH190" s="137">
        <f>IFERROR(VLOOKUP($AE190,'Kill 2'!$A$1:$E$161,5,0),0)</f>
        <v>0</v>
      </c>
      <c r="AI190" s="137">
        <f>IFERROR(VLOOKUP($AE190,'Kill 3'!$A$1:$E$161,5,0),0)</f>
        <v>0</v>
      </c>
      <c r="AJ190" s="137">
        <f>IFERROR(VLOOKUP($AE190,'Kill 4'!$A$1:$E$161,5,0),0)</f>
        <v>0</v>
      </c>
      <c r="AK190" s="137">
        <f>IFERROR(VLOOKUP($AE190,'Kill 5'!$A$1:$E$161,5,0),0)</f>
        <v>0</v>
      </c>
      <c r="AL190" s="137">
        <f>IFERROR(VLOOKUP($AE190,'Kill 6'!$A$1:$E$161,5,0),0)</f>
        <v>0</v>
      </c>
      <c r="AM190" s="137">
        <f>IFERROR(VLOOKUP($AE190,'Kill 7'!$A$1:$E$161,5,0),0)</f>
        <v>0</v>
      </c>
      <c r="AN190" s="137">
        <f>IFERROR(VLOOKUP($AE190,'Kill 8'!$A$1:$E$161,5,0),0)</f>
        <v>0</v>
      </c>
      <c r="AO190" s="137">
        <f>IFERROR(VLOOKUP($AE190,'Kill 9'!$A$1:$E$161,5,0),0)</f>
        <v>0</v>
      </c>
      <c r="AP190" s="137">
        <f>IFERROR(VLOOKUP($AE190,'Kill 10'!$A$1:$E$161,5,0),0)</f>
        <v>0</v>
      </c>
      <c r="AQ190" s="137">
        <f>IFERROR(VLOOKUP($AE190,'Kill 11'!$A$1:$E$161,5,0),0)</f>
        <v>0</v>
      </c>
      <c r="AR190" s="58">
        <f>IFERROR(VLOOKUP($AE190,'Kill 12'!$A$1:$E$161,5,0),0)</f>
        <v>0</v>
      </c>
      <c r="AS190" s="58">
        <f>IFERROR(VLOOKUP($AE190,'Kill 13'!$A$1:$E$161,5,0),0)</f>
        <v>0</v>
      </c>
    </row>
    <row r="191" ht="15.75" customHeight="1">
      <c r="A191" s="41">
        <f t="shared" si="1"/>
        <v>190</v>
      </c>
      <c r="B191" s="177"/>
      <c r="C191" s="51">
        <v>0.0</v>
      </c>
      <c r="D191" s="110"/>
      <c r="E191" s="136">
        <f>IFERROR(VLOOKUP($B191,'Kill 1'!$A$1:$E$161,4,0),0)</f>
        <v>0</v>
      </c>
      <c r="F191" s="137">
        <f>IFERROR(VLOOKUP(E191,'Kill 1'!$D$1:$E$161,2,0),0)</f>
        <v>0</v>
      </c>
      <c r="G191" s="136">
        <f>IFERROR(VLOOKUP($B191,'Kill 2'!$A$1:$E$161,4,0),0)</f>
        <v>0</v>
      </c>
      <c r="H191" s="137">
        <f>IFERROR(VLOOKUP(G191,'Kill 2'!$D$1:$E$161,2,0),0)</f>
        <v>0</v>
      </c>
      <c r="I191" s="136">
        <f>IFERROR(VLOOKUP($B191,'Kill 3'!$A$1:$E$161,4,0),0)</f>
        <v>0</v>
      </c>
      <c r="J191" s="137">
        <f>IFERROR(VLOOKUP(I191,'Kill 3'!$D$1:$E$161,2,0),0)</f>
        <v>0</v>
      </c>
      <c r="K191" s="136">
        <f>IFERROR(VLOOKUP($B191,'Kill 4'!$A$1:$E$161,4,0),0)</f>
        <v>0</v>
      </c>
      <c r="L191" s="137">
        <f>IFERROR(VLOOKUP(K191,'Kill 4'!$D$1:$E$161,2,0),0)</f>
        <v>0</v>
      </c>
      <c r="M191" s="136">
        <f>IFERROR(VLOOKUP($B191,'Kill 5'!$A$1:$E$161,4,0),0)</f>
        <v>0</v>
      </c>
      <c r="N191" s="137">
        <f>IFERROR(VLOOKUP(M191,'Kill 5'!$D$1:$E$161,2,0),0)</f>
        <v>0</v>
      </c>
      <c r="O191" s="136">
        <f>IFERROR(VLOOKUP($B191,'Kill 6'!$A$1:$E$161,4,0),0)</f>
        <v>0</v>
      </c>
      <c r="P191" s="137">
        <f>IFERROR(VLOOKUP(O191,'Kill 6'!$D$1:$E$161,2,0),0)</f>
        <v>0</v>
      </c>
      <c r="Q191" s="136">
        <f>IFERROR(VLOOKUP($B191,'Kill 7'!$A$1:$E$161,4,0),0)</f>
        <v>0</v>
      </c>
      <c r="R191" s="137">
        <f>IFERROR(VLOOKUP(Q191,'Kill 7'!$D$1:$E$161,2,0),0)</f>
        <v>0</v>
      </c>
      <c r="S191" s="136">
        <f>IFERROR(VLOOKUP($B191,'Kill 8'!$A$1:$E$161,4,0),0)</f>
        <v>0</v>
      </c>
      <c r="T191" s="137">
        <f>IFERROR(VLOOKUP(S191,'Kill 8'!$D$1:$E$161,2,0),0)</f>
        <v>0</v>
      </c>
      <c r="U191" s="136">
        <f>IFERROR(VLOOKUP($B191,'Kill 9'!$A$1:$E$161,4,0),0)</f>
        <v>0</v>
      </c>
      <c r="V191" s="137">
        <f>IFERROR(VLOOKUP(U191,'Kill 9'!$D$1:$E$161,2,0),0)</f>
        <v>0</v>
      </c>
      <c r="W191" s="136">
        <f>IFERROR(VLOOKUP($B191,'Kill 10'!$A$1:$E$161,4,0),0)</f>
        <v>0</v>
      </c>
      <c r="X191" s="137">
        <f>IFERROR(VLOOKUP(W191,'Kill 10'!$D$1:$E$161,2,0),0)</f>
        <v>0</v>
      </c>
      <c r="Y191" s="136">
        <f>IFERROR(VLOOKUP($B191,'Kill 11'!$A$1:$E$161,4,0),0)</f>
        <v>0</v>
      </c>
      <c r="Z191" s="137">
        <f>IFERROR(VLOOKUP(Y191,'Kill 11'!$D$1:$E$161,2,0),0)</f>
        <v>0</v>
      </c>
      <c r="AA191" s="136">
        <f>IFERROR(VLOOKUP($B191,'Kill 12'!$A$1:$E$161,4,0),0)</f>
        <v>0</v>
      </c>
      <c r="AB191" s="58">
        <f>IFERROR(VLOOKUP(AA191,'Kill 12'!$D$1:$E$161,2,0),0)</f>
        <v>0</v>
      </c>
      <c r="AC191" s="136">
        <f>IFERROR(VLOOKUP($B191,'Kill 13'!$A$1:$E$161,4,0),0)</f>
        <v>0</v>
      </c>
      <c r="AD191" s="58">
        <f>IFERROR(VLOOKUP(AC191,'Kill 13'!$D$1:$E$161,2,0),0)</f>
        <v>0</v>
      </c>
      <c r="AE191" s="174"/>
      <c r="AF191" s="164">
        <f t="shared" si="3"/>
        <v>0</v>
      </c>
      <c r="AG191" s="137">
        <f>IFERROR(VLOOKUP($AE191,'Kill 1'!A$1:$E$161,5,0),0)</f>
        <v>0</v>
      </c>
      <c r="AH191" s="137">
        <f>IFERROR(VLOOKUP($AE191,'Kill 2'!$A$1:$E$161,5,0),0)</f>
        <v>0</v>
      </c>
      <c r="AI191" s="137">
        <f>IFERROR(VLOOKUP($AE191,'Kill 3'!$A$1:$E$161,5,0),0)</f>
        <v>0</v>
      </c>
      <c r="AJ191" s="137">
        <f>IFERROR(VLOOKUP($AE191,'Kill 4'!$A$1:$E$161,5,0),0)</f>
        <v>0</v>
      </c>
      <c r="AK191" s="137">
        <f>IFERROR(VLOOKUP($AE191,'Kill 5'!$A$1:$E$161,5,0),0)</f>
        <v>0</v>
      </c>
      <c r="AL191" s="137">
        <f>IFERROR(VLOOKUP($AE191,'Kill 6'!$A$1:$E$161,5,0),0)</f>
        <v>0</v>
      </c>
      <c r="AM191" s="137">
        <f>IFERROR(VLOOKUP($AE191,'Kill 7'!$A$1:$E$161,5,0),0)</f>
        <v>0</v>
      </c>
      <c r="AN191" s="137">
        <f>IFERROR(VLOOKUP($AE191,'Kill 8'!$A$1:$E$161,5,0),0)</f>
        <v>0</v>
      </c>
      <c r="AO191" s="137">
        <f>IFERROR(VLOOKUP($AE191,'Kill 9'!$A$1:$E$161,5,0),0)</f>
        <v>0</v>
      </c>
      <c r="AP191" s="137">
        <f>IFERROR(VLOOKUP($AE191,'Kill 10'!$A$1:$E$161,5,0),0)</f>
        <v>0</v>
      </c>
      <c r="AQ191" s="137">
        <f>IFERROR(VLOOKUP($AE191,'Kill 11'!$A$1:$E$161,5,0),0)</f>
        <v>0</v>
      </c>
      <c r="AR191" s="58">
        <f>IFERROR(VLOOKUP($AE191,'Kill 12'!$A$1:$E$161,5,0),0)</f>
        <v>0</v>
      </c>
      <c r="AS191" s="58">
        <f>IFERROR(VLOOKUP($AE191,'Kill 13'!$A$1:$E$161,5,0),0)</f>
        <v>0</v>
      </c>
    </row>
    <row r="192" ht="15.75" customHeight="1">
      <c r="A192" s="41">
        <f t="shared" si="1"/>
        <v>191</v>
      </c>
      <c r="B192" s="177"/>
      <c r="C192" s="51">
        <v>0.0</v>
      </c>
      <c r="D192" s="110"/>
      <c r="E192" s="136">
        <f>IFERROR(VLOOKUP($B192,'Kill 1'!$A$1:$E$161,4,0),0)</f>
        <v>0</v>
      </c>
      <c r="F192" s="137">
        <f>IFERROR(VLOOKUP(E192,'Kill 1'!$D$1:$E$161,2,0),0)</f>
        <v>0</v>
      </c>
      <c r="G192" s="136">
        <f>IFERROR(VLOOKUP($B192,'Kill 2'!$A$1:$E$161,4,0),0)</f>
        <v>0</v>
      </c>
      <c r="H192" s="137">
        <f>IFERROR(VLOOKUP(G192,'Kill 2'!$D$1:$E$161,2,0),0)</f>
        <v>0</v>
      </c>
      <c r="I192" s="136">
        <f>IFERROR(VLOOKUP($B192,'Kill 3'!$A$1:$E$161,4,0),0)</f>
        <v>0</v>
      </c>
      <c r="J192" s="137">
        <f>IFERROR(VLOOKUP(I192,'Kill 3'!$D$1:$E$161,2,0),0)</f>
        <v>0</v>
      </c>
      <c r="K192" s="136">
        <f>IFERROR(VLOOKUP($B192,'Kill 4'!$A$1:$E$161,4,0),0)</f>
        <v>0</v>
      </c>
      <c r="L192" s="137">
        <f>IFERROR(VLOOKUP(K192,'Kill 4'!$D$1:$E$161,2,0),0)</f>
        <v>0</v>
      </c>
      <c r="M192" s="136">
        <f>IFERROR(VLOOKUP($B192,'Kill 5'!$A$1:$E$161,4,0),0)</f>
        <v>0</v>
      </c>
      <c r="N192" s="137">
        <f>IFERROR(VLOOKUP(M192,'Kill 5'!$D$1:$E$161,2,0),0)</f>
        <v>0</v>
      </c>
      <c r="O192" s="136">
        <f>IFERROR(VLOOKUP($B192,'Kill 6'!$A$1:$E$161,4,0),0)</f>
        <v>0</v>
      </c>
      <c r="P192" s="137">
        <f>IFERROR(VLOOKUP(O192,'Kill 6'!$D$1:$E$161,2,0),0)</f>
        <v>0</v>
      </c>
      <c r="Q192" s="136">
        <f>IFERROR(VLOOKUP($B192,'Kill 7'!$A$1:$E$161,4,0),0)</f>
        <v>0</v>
      </c>
      <c r="R192" s="137">
        <f>IFERROR(VLOOKUP(Q192,'Kill 7'!$D$1:$E$161,2,0),0)</f>
        <v>0</v>
      </c>
      <c r="S192" s="136">
        <f>IFERROR(VLOOKUP($B192,'Kill 8'!$A$1:$E$161,4,0),0)</f>
        <v>0</v>
      </c>
      <c r="T192" s="137">
        <f>IFERROR(VLOOKUP(S192,'Kill 8'!$D$1:$E$161,2,0),0)</f>
        <v>0</v>
      </c>
      <c r="U192" s="136">
        <f>IFERROR(VLOOKUP($B192,'Kill 9'!$A$1:$E$161,4,0),0)</f>
        <v>0</v>
      </c>
      <c r="V192" s="137">
        <f>IFERROR(VLOOKUP(U192,'Kill 9'!$D$1:$E$161,2,0),0)</f>
        <v>0</v>
      </c>
      <c r="W192" s="136">
        <f>IFERROR(VLOOKUP($B192,'Kill 10'!$A$1:$E$161,4,0),0)</f>
        <v>0</v>
      </c>
      <c r="X192" s="137">
        <f>IFERROR(VLOOKUP(W192,'Kill 10'!$D$1:$E$161,2,0),0)</f>
        <v>0</v>
      </c>
      <c r="Y192" s="136">
        <f>IFERROR(VLOOKUP($B192,'Kill 11'!$A$1:$E$161,4,0),0)</f>
        <v>0</v>
      </c>
      <c r="Z192" s="137">
        <f>IFERROR(VLOOKUP(Y192,'Kill 11'!$D$1:$E$161,2,0),0)</f>
        <v>0</v>
      </c>
      <c r="AA192" s="136">
        <f>IFERROR(VLOOKUP($B192,'Kill 12'!$A$1:$E$161,4,0),0)</f>
        <v>0</v>
      </c>
      <c r="AB192" s="58">
        <f>IFERROR(VLOOKUP(AA192,'Kill 12'!$D$1:$E$161,2,0),0)</f>
        <v>0</v>
      </c>
      <c r="AC192" s="136">
        <f>IFERROR(VLOOKUP($B192,'Kill 13'!$A$1:$E$161,4,0),0)</f>
        <v>0</v>
      </c>
      <c r="AD192" s="58">
        <f>IFERROR(VLOOKUP(AC192,'Kill 13'!$D$1:$E$161,2,0),0)</f>
        <v>0</v>
      </c>
      <c r="AE192" s="175"/>
      <c r="AF192" s="164">
        <f t="shared" si="3"/>
        <v>0</v>
      </c>
      <c r="AG192" s="137">
        <f>IFERROR(VLOOKUP($AE192,'Kill 1'!A$1:$E$161,5,0),0)</f>
        <v>0</v>
      </c>
      <c r="AH192" s="137">
        <f>IFERROR(VLOOKUP($AE192,'Kill 2'!$A$1:$E$161,5,0),0)</f>
        <v>0</v>
      </c>
      <c r="AI192" s="137">
        <f>IFERROR(VLOOKUP($AE192,'Kill 3'!$A$1:$E$161,5,0),0)</f>
        <v>0</v>
      </c>
      <c r="AJ192" s="137">
        <f>IFERROR(VLOOKUP($AE192,'Kill 4'!$A$1:$E$161,5,0),0)</f>
        <v>0</v>
      </c>
      <c r="AK192" s="137">
        <f>IFERROR(VLOOKUP($AE192,'Kill 5'!$A$1:$E$161,5,0),0)</f>
        <v>0</v>
      </c>
      <c r="AL192" s="137">
        <f>IFERROR(VLOOKUP($AE192,'Kill 6'!$A$1:$E$161,5,0),0)</f>
        <v>0</v>
      </c>
      <c r="AM192" s="137">
        <f>IFERROR(VLOOKUP($AE192,'Kill 7'!$A$1:$E$161,5,0),0)</f>
        <v>0</v>
      </c>
      <c r="AN192" s="137">
        <f>IFERROR(VLOOKUP($AE192,'Kill 8'!$A$1:$E$161,5,0),0)</f>
        <v>0</v>
      </c>
      <c r="AO192" s="137">
        <f>IFERROR(VLOOKUP($AE192,'Kill 9'!$A$1:$E$161,5,0),0)</f>
        <v>0</v>
      </c>
      <c r="AP192" s="137">
        <f>IFERROR(VLOOKUP($AE192,'Kill 10'!$A$1:$E$161,5,0),0)</f>
        <v>0</v>
      </c>
      <c r="AQ192" s="137">
        <f>IFERROR(VLOOKUP($AE192,'Kill 11'!$A$1:$E$161,5,0),0)</f>
        <v>0</v>
      </c>
      <c r="AR192" s="58">
        <f>IFERROR(VLOOKUP($AE192,'Kill 12'!$A$1:$E$161,5,0),0)</f>
        <v>0</v>
      </c>
      <c r="AS192" s="58">
        <f>IFERROR(VLOOKUP($AE192,'Kill 13'!$A$1:$E$161,5,0),0)</f>
        <v>0</v>
      </c>
    </row>
    <row r="193" ht="15.75" customHeight="1">
      <c r="A193" s="41">
        <f t="shared" si="1"/>
        <v>192</v>
      </c>
      <c r="B193" s="177"/>
      <c r="C193" s="51">
        <v>0.0</v>
      </c>
      <c r="D193" s="110"/>
      <c r="E193" s="136">
        <f>IFERROR(VLOOKUP($B193,'Kill 1'!$A$1:$E$161,4,0),0)</f>
        <v>0</v>
      </c>
      <c r="F193" s="137">
        <f>IFERROR(VLOOKUP(E193,'Kill 1'!$D$1:$E$161,2,0),0)</f>
        <v>0</v>
      </c>
      <c r="G193" s="136">
        <f>IFERROR(VLOOKUP($B193,'Kill 2'!$A$1:$E$161,4,0),0)</f>
        <v>0</v>
      </c>
      <c r="H193" s="137">
        <f>IFERROR(VLOOKUP(G193,'Kill 2'!$D$1:$E$161,2,0),0)</f>
        <v>0</v>
      </c>
      <c r="I193" s="136">
        <f>IFERROR(VLOOKUP($B193,'Kill 3'!$A$1:$E$161,4,0),0)</f>
        <v>0</v>
      </c>
      <c r="J193" s="137">
        <f>IFERROR(VLOOKUP(I193,'Kill 3'!$D$1:$E$161,2,0),0)</f>
        <v>0</v>
      </c>
      <c r="K193" s="136">
        <f>IFERROR(VLOOKUP($B193,'Kill 4'!$A$1:$E$161,4,0),0)</f>
        <v>0</v>
      </c>
      <c r="L193" s="137">
        <f>IFERROR(VLOOKUP(K193,'Kill 4'!$D$1:$E$161,2,0),0)</f>
        <v>0</v>
      </c>
      <c r="M193" s="136">
        <f>IFERROR(VLOOKUP($B193,'Kill 5'!$A$1:$E$161,4,0),0)</f>
        <v>0</v>
      </c>
      <c r="N193" s="137">
        <f>IFERROR(VLOOKUP(M193,'Kill 5'!$D$1:$E$161,2,0),0)</f>
        <v>0</v>
      </c>
      <c r="O193" s="136">
        <f>IFERROR(VLOOKUP($B193,'Kill 6'!$A$1:$E$161,4,0),0)</f>
        <v>0</v>
      </c>
      <c r="P193" s="137">
        <f>IFERROR(VLOOKUP(O193,'Kill 6'!$D$1:$E$161,2,0),0)</f>
        <v>0</v>
      </c>
      <c r="Q193" s="136">
        <f>IFERROR(VLOOKUP($B193,'Kill 7'!$A$1:$E$161,4,0),0)</f>
        <v>0</v>
      </c>
      <c r="R193" s="137">
        <f>IFERROR(VLOOKUP(Q193,'Kill 7'!$D$1:$E$161,2,0),0)</f>
        <v>0</v>
      </c>
      <c r="S193" s="136">
        <f>IFERROR(VLOOKUP($B193,'Kill 8'!$A$1:$E$161,4,0),0)</f>
        <v>0</v>
      </c>
      <c r="T193" s="137">
        <f>IFERROR(VLOOKUP(S193,'Kill 8'!$D$1:$E$161,2,0),0)</f>
        <v>0</v>
      </c>
      <c r="U193" s="136">
        <f>IFERROR(VLOOKUP($B193,'Kill 9'!$A$1:$E$161,4,0),0)</f>
        <v>0</v>
      </c>
      <c r="V193" s="137">
        <f>IFERROR(VLOOKUP(U193,'Kill 9'!$D$1:$E$161,2,0),0)</f>
        <v>0</v>
      </c>
      <c r="W193" s="136">
        <f>IFERROR(VLOOKUP($B193,'Kill 10'!$A$1:$E$161,4,0),0)</f>
        <v>0</v>
      </c>
      <c r="X193" s="137">
        <f>IFERROR(VLOOKUP(W193,'Kill 10'!$D$1:$E$161,2,0),0)</f>
        <v>0</v>
      </c>
      <c r="Y193" s="136">
        <f>IFERROR(VLOOKUP($B193,'Kill 11'!$A$1:$E$161,4,0),0)</f>
        <v>0</v>
      </c>
      <c r="Z193" s="137">
        <f>IFERROR(VLOOKUP(Y193,'Kill 11'!$D$1:$E$161,2,0),0)</f>
        <v>0</v>
      </c>
      <c r="AA193" s="136">
        <f>IFERROR(VLOOKUP($B193,'Kill 12'!$A$1:$E$161,4,0),0)</f>
        <v>0</v>
      </c>
      <c r="AB193" s="58">
        <f>IFERROR(VLOOKUP(AA193,'Kill 12'!$D$1:$E$161,2,0),0)</f>
        <v>0</v>
      </c>
      <c r="AC193" s="136">
        <f>IFERROR(VLOOKUP($B193,'Kill 13'!$A$1:$E$161,4,0),0)</f>
        <v>0</v>
      </c>
      <c r="AD193" s="58">
        <f>IFERROR(VLOOKUP(AC193,'Kill 13'!$D$1:$E$161,2,0),0)</f>
        <v>0</v>
      </c>
      <c r="AE193" s="174"/>
      <c r="AF193" s="164">
        <f t="shared" si="3"/>
        <v>0</v>
      </c>
      <c r="AG193" s="137">
        <f>IFERROR(VLOOKUP($AE193,'Kill 1'!A$1:$E$161,5,0),0)</f>
        <v>0</v>
      </c>
      <c r="AH193" s="137">
        <f>IFERROR(VLOOKUP($AE193,'Kill 2'!$A$1:$E$161,5,0),0)</f>
        <v>0</v>
      </c>
      <c r="AI193" s="137">
        <f>IFERROR(VLOOKUP($AE193,'Kill 3'!$A$1:$E$161,5,0),0)</f>
        <v>0</v>
      </c>
      <c r="AJ193" s="137">
        <f>IFERROR(VLOOKUP($AE193,'Kill 4'!$A$1:$E$161,5,0),0)</f>
        <v>0</v>
      </c>
      <c r="AK193" s="137">
        <f>IFERROR(VLOOKUP($AE193,'Kill 5'!$A$1:$E$161,5,0),0)</f>
        <v>0</v>
      </c>
      <c r="AL193" s="137">
        <f>IFERROR(VLOOKUP($AE193,'Kill 6'!$A$1:$E$161,5,0),0)</f>
        <v>0</v>
      </c>
      <c r="AM193" s="137">
        <f>IFERROR(VLOOKUP($AE193,'Kill 7'!$A$1:$E$161,5,0),0)</f>
        <v>0</v>
      </c>
      <c r="AN193" s="137">
        <f>IFERROR(VLOOKUP($AE193,'Kill 8'!$A$1:$E$161,5,0),0)</f>
        <v>0</v>
      </c>
      <c r="AO193" s="137">
        <f>IFERROR(VLOOKUP($AE193,'Kill 9'!$A$1:$E$161,5,0),0)</f>
        <v>0</v>
      </c>
      <c r="AP193" s="137">
        <f>IFERROR(VLOOKUP($AE193,'Kill 10'!$A$1:$E$161,5,0),0)</f>
        <v>0</v>
      </c>
      <c r="AQ193" s="137">
        <f>IFERROR(VLOOKUP($AE193,'Kill 11'!$A$1:$E$161,5,0),0)</f>
        <v>0</v>
      </c>
      <c r="AR193" s="58">
        <f>IFERROR(VLOOKUP($AE193,'Kill 12'!$A$1:$E$161,5,0),0)</f>
        <v>0</v>
      </c>
      <c r="AS193" s="58">
        <f>IFERROR(VLOOKUP($AE193,'Kill 13'!$A$1:$E$161,5,0),0)</f>
        <v>0</v>
      </c>
    </row>
    <row r="194" ht="15.75" customHeight="1">
      <c r="A194" s="41">
        <f t="shared" si="1"/>
        <v>193</v>
      </c>
      <c r="B194" s="177"/>
      <c r="C194" s="51">
        <v>0.0</v>
      </c>
      <c r="D194" s="110"/>
      <c r="E194" s="136">
        <f>IFERROR(VLOOKUP($B194,'Kill 1'!$A$1:$E$161,4,0),0)</f>
        <v>0</v>
      </c>
      <c r="F194" s="137">
        <f>IFERROR(VLOOKUP(E194,'Kill 1'!$D$1:$E$161,2,0),0)</f>
        <v>0</v>
      </c>
      <c r="G194" s="136">
        <f>IFERROR(VLOOKUP($B194,'Kill 2'!$A$1:$E$161,4,0),0)</f>
        <v>0</v>
      </c>
      <c r="H194" s="137">
        <f>IFERROR(VLOOKUP(G194,'Kill 2'!$D$1:$E$161,2,0),0)</f>
        <v>0</v>
      </c>
      <c r="I194" s="136">
        <f>IFERROR(VLOOKUP($B194,'Kill 3'!$A$1:$E$161,4,0),0)</f>
        <v>0</v>
      </c>
      <c r="J194" s="137">
        <f>IFERROR(VLOOKUP(I194,'Kill 3'!$D$1:$E$161,2,0),0)</f>
        <v>0</v>
      </c>
      <c r="K194" s="136">
        <f>IFERROR(VLOOKUP($B194,'Kill 4'!$A$1:$E$161,4,0),0)</f>
        <v>0</v>
      </c>
      <c r="L194" s="137">
        <f>IFERROR(VLOOKUP(K194,'Kill 4'!$D$1:$E$161,2,0),0)</f>
        <v>0</v>
      </c>
      <c r="M194" s="136">
        <f>IFERROR(VLOOKUP($B194,'Kill 5'!$A$1:$E$161,4,0),0)</f>
        <v>0</v>
      </c>
      <c r="N194" s="137">
        <f>IFERROR(VLOOKUP(M194,'Kill 5'!$D$1:$E$161,2,0),0)</f>
        <v>0</v>
      </c>
      <c r="O194" s="136">
        <f>IFERROR(VLOOKUP($B194,'Kill 6'!$A$1:$E$161,4,0),0)</f>
        <v>0</v>
      </c>
      <c r="P194" s="137">
        <f>IFERROR(VLOOKUP(O194,'Kill 6'!$D$1:$E$161,2,0),0)</f>
        <v>0</v>
      </c>
      <c r="Q194" s="136">
        <f>IFERROR(VLOOKUP($B194,'Kill 7'!$A$1:$E$161,4,0),0)</f>
        <v>0</v>
      </c>
      <c r="R194" s="137">
        <f>IFERROR(VLOOKUP(Q194,'Kill 7'!$D$1:$E$161,2,0),0)</f>
        <v>0</v>
      </c>
      <c r="S194" s="136">
        <f>IFERROR(VLOOKUP($B194,'Kill 8'!$A$1:$E$161,4,0),0)</f>
        <v>0</v>
      </c>
      <c r="T194" s="137">
        <f>IFERROR(VLOOKUP(S194,'Kill 8'!$D$1:$E$161,2,0),0)</f>
        <v>0</v>
      </c>
      <c r="U194" s="136">
        <f>IFERROR(VLOOKUP($B194,'Kill 9'!$A$1:$E$161,4,0),0)</f>
        <v>0</v>
      </c>
      <c r="V194" s="137">
        <f>IFERROR(VLOOKUP(U194,'Kill 9'!$D$1:$E$161,2,0),0)</f>
        <v>0</v>
      </c>
      <c r="W194" s="136">
        <f>IFERROR(VLOOKUP($B194,'Kill 10'!$A$1:$E$161,4,0),0)</f>
        <v>0</v>
      </c>
      <c r="X194" s="137">
        <f>IFERROR(VLOOKUP(W194,'Kill 10'!$D$1:$E$161,2,0),0)</f>
        <v>0</v>
      </c>
      <c r="Y194" s="136">
        <f>IFERROR(VLOOKUP($B194,'Kill 11'!$A$1:$E$161,4,0),0)</f>
        <v>0</v>
      </c>
      <c r="Z194" s="137">
        <f>IFERROR(VLOOKUP(Y194,'Kill 11'!$D$1:$E$161,2,0),0)</f>
        <v>0</v>
      </c>
      <c r="AA194" s="136">
        <f>IFERROR(VLOOKUP($B194,'Kill 12'!$A$1:$E$161,4,0),0)</f>
        <v>0</v>
      </c>
      <c r="AB194" s="58">
        <f>IFERROR(VLOOKUP(AA194,'Kill 12'!$D$1:$E$161,2,0),0)</f>
        <v>0</v>
      </c>
      <c r="AC194" s="136">
        <f>IFERROR(VLOOKUP($B194,'Kill 13'!$A$1:$E$161,4,0),0)</f>
        <v>0</v>
      </c>
      <c r="AD194" s="58">
        <f>IFERROR(VLOOKUP(AC194,'Kill 13'!$D$1:$E$161,2,0),0)</f>
        <v>0</v>
      </c>
      <c r="AE194" s="175"/>
      <c r="AF194" s="164">
        <f t="shared" si="3"/>
        <v>0</v>
      </c>
      <c r="AG194" s="137">
        <f>IFERROR(VLOOKUP($AE194,'Kill 1'!A$1:$E$161,5,0),0)</f>
        <v>0</v>
      </c>
      <c r="AH194" s="137">
        <f>IFERROR(VLOOKUP($AE194,'Kill 2'!$A$1:$E$161,5,0),0)</f>
        <v>0</v>
      </c>
      <c r="AI194" s="137">
        <f>IFERROR(VLOOKUP($AE194,'Kill 3'!$A$1:$E$161,5,0),0)</f>
        <v>0</v>
      </c>
      <c r="AJ194" s="137">
        <f>IFERROR(VLOOKUP($AE194,'Kill 4'!$A$1:$E$161,5,0),0)</f>
        <v>0</v>
      </c>
      <c r="AK194" s="137">
        <f>IFERROR(VLOOKUP($AE194,'Kill 5'!$A$1:$E$161,5,0),0)</f>
        <v>0</v>
      </c>
      <c r="AL194" s="137">
        <f>IFERROR(VLOOKUP($AE194,'Kill 6'!$A$1:$E$161,5,0),0)</f>
        <v>0</v>
      </c>
      <c r="AM194" s="137">
        <f>IFERROR(VLOOKUP($AE194,'Kill 7'!$A$1:$E$161,5,0),0)</f>
        <v>0</v>
      </c>
      <c r="AN194" s="137">
        <f>IFERROR(VLOOKUP($AE194,'Kill 8'!$A$1:$E$161,5,0),0)</f>
        <v>0</v>
      </c>
      <c r="AO194" s="137">
        <f>IFERROR(VLOOKUP($AE194,'Kill 9'!$A$1:$E$161,5,0),0)</f>
        <v>0</v>
      </c>
      <c r="AP194" s="137">
        <f>IFERROR(VLOOKUP($AE194,'Kill 10'!$A$1:$E$161,5,0),0)</f>
        <v>0</v>
      </c>
      <c r="AQ194" s="137">
        <f>IFERROR(VLOOKUP($AE194,'Kill 11'!$A$1:$E$161,5,0),0)</f>
        <v>0</v>
      </c>
      <c r="AR194" s="58">
        <f>IFERROR(VLOOKUP($AE194,'Kill 12'!$A$1:$E$161,5,0),0)</f>
        <v>0</v>
      </c>
      <c r="AS194" s="58">
        <f>IFERROR(VLOOKUP($AE194,'Kill 13'!$A$1:$E$161,5,0),0)</f>
        <v>0</v>
      </c>
    </row>
    <row r="195" ht="15.75" customHeight="1">
      <c r="A195" s="41">
        <f t="shared" si="1"/>
        <v>194</v>
      </c>
      <c r="B195" s="177"/>
      <c r="C195" s="51">
        <v>0.0</v>
      </c>
      <c r="D195" s="110"/>
      <c r="E195" s="136">
        <f>IFERROR(VLOOKUP($B195,'Kill 1'!$A$1:$E$161,4,0),0)</f>
        <v>0</v>
      </c>
      <c r="F195" s="137">
        <f>IFERROR(VLOOKUP(E195,'Kill 1'!$D$1:$E$161,2,0),0)</f>
        <v>0</v>
      </c>
      <c r="G195" s="136">
        <f>IFERROR(VLOOKUP($B195,'Kill 2'!$A$1:$E$161,4,0),0)</f>
        <v>0</v>
      </c>
      <c r="H195" s="137">
        <f>IFERROR(VLOOKUP(G195,'Kill 2'!$D$1:$E$161,2,0),0)</f>
        <v>0</v>
      </c>
      <c r="I195" s="136">
        <f>IFERROR(VLOOKUP($B195,'Kill 3'!$A$1:$E$161,4,0),0)</f>
        <v>0</v>
      </c>
      <c r="J195" s="137">
        <f>IFERROR(VLOOKUP(I195,'Kill 3'!$D$1:$E$161,2,0),0)</f>
        <v>0</v>
      </c>
      <c r="K195" s="136">
        <f>IFERROR(VLOOKUP($B195,'Kill 4'!$A$1:$E$161,4,0),0)</f>
        <v>0</v>
      </c>
      <c r="L195" s="137">
        <f>IFERROR(VLOOKUP(K195,'Kill 4'!$D$1:$E$161,2,0),0)</f>
        <v>0</v>
      </c>
      <c r="M195" s="136">
        <f>IFERROR(VLOOKUP($B195,'Kill 5'!$A$1:$E$161,4,0),0)</f>
        <v>0</v>
      </c>
      <c r="N195" s="137">
        <f>IFERROR(VLOOKUP(M195,'Kill 5'!$D$1:$E$161,2,0),0)</f>
        <v>0</v>
      </c>
      <c r="O195" s="136">
        <f>IFERROR(VLOOKUP($B195,'Kill 6'!$A$1:$E$161,4,0),0)</f>
        <v>0</v>
      </c>
      <c r="P195" s="137">
        <f>IFERROR(VLOOKUP(O195,'Kill 6'!$D$1:$E$161,2,0),0)</f>
        <v>0</v>
      </c>
      <c r="Q195" s="136">
        <f>IFERROR(VLOOKUP($B195,'Kill 7'!$A$1:$E$161,4,0),0)</f>
        <v>0</v>
      </c>
      <c r="R195" s="137">
        <f>IFERROR(VLOOKUP(Q195,'Kill 7'!$D$1:$E$161,2,0),0)</f>
        <v>0</v>
      </c>
      <c r="S195" s="136">
        <f>IFERROR(VLOOKUP($B195,'Kill 8'!$A$1:$E$161,4,0),0)</f>
        <v>0</v>
      </c>
      <c r="T195" s="137">
        <f>IFERROR(VLOOKUP(S195,'Kill 8'!$D$1:$E$161,2,0),0)</f>
        <v>0</v>
      </c>
      <c r="U195" s="136">
        <f>IFERROR(VLOOKUP($B195,'Kill 9'!$A$1:$E$161,4,0),0)</f>
        <v>0</v>
      </c>
      <c r="V195" s="137">
        <f>IFERROR(VLOOKUP(U195,'Kill 9'!$D$1:$E$161,2,0),0)</f>
        <v>0</v>
      </c>
      <c r="W195" s="136">
        <f>IFERROR(VLOOKUP($B195,'Kill 10'!$A$1:$E$161,4,0),0)</f>
        <v>0</v>
      </c>
      <c r="X195" s="137">
        <f>IFERROR(VLOOKUP(W195,'Kill 10'!$D$1:$E$161,2,0),0)</f>
        <v>0</v>
      </c>
      <c r="Y195" s="136">
        <f>IFERROR(VLOOKUP($B195,'Kill 11'!$A$1:$E$161,4,0),0)</f>
        <v>0</v>
      </c>
      <c r="Z195" s="137">
        <f>IFERROR(VLOOKUP(Y195,'Kill 11'!$D$1:$E$161,2,0),0)</f>
        <v>0</v>
      </c>
      <c r="AA195" s="136">
        <f>IFERROR(VLOOKUP($B195,'Kill 12'!$A$1:$E$161,4,0),0)</f>
        <v>0</v>
      </c>
      <c r="AB195" s="58">
        <f>IFERROR(VLOOKUP(AA195,'Kill 12'!$D$1:$E$161,2,0),0)</f>
        <v>0</v>
      </c>
      <c r="AC195" s="136">
        <f>IFERROR(VLOOKUP($B195,'Kill 13'!$A$1:$E$161,4,0),0)</f>
        <v>0</v>
      </c>
      <c r="AD195" s="58">
        <f>IFERROR(VLOOKUP(AC195,'Kill 13'!$D$1:$E$161,2,0),0)</f>
        <v>0</v>
      </c>
      <c r="AE195" s="174"/>
      <c r="AF195" s="164">
        <f t="shared" si="3"/>
        <v>0</v>
      </c>
      <c r="AG195" s="137">
        <f>IFERROR(VLOOKUP($AE195,'Kill 1'!A$1:$E$161,5,0),0)</f>
        <v>0</v>
      </c>
      <c r="AH195" s="137">
        <f>IFERROR(VLOOKUP($AE195,'Kill 2'!$A$1:$E$161,5,0),0)</f>
        <v>0</v>
      </c>
      <c r="AI195" s="137">
        <f>IFERROR(VLOOKUP($AE195,'Kill 3'!$A$1:$E$161,5,0),0)</f>
        <v>0</v>
      </c>
      <c r="AJ195" s="137">
        <f>IFERROR(VLOOKUP($AE195,'Kill 4'!$A$1:$E$161,5,0),0)</f>
        <v>0</v>
      </c>
      <c r="AK195" s="137">
        <f>IFERROR(VLOOKUP($AE195,'Kill 5'!$A$1:$E$161,5,0),0)</f>
        <v>0</v>
      </c>
      <c r="AL195" s="137">
        <f>IFERROR(VLOOKUP($AE195,'Kill 6'!$A$1:$E$161,5,0),0)</f>
        <v>0</v>
      </c>
      <c r="AM195" s="137">
        <f>IFERROR(VLOOKUP($AE195,'Kill 7'!$A$1:$E$161,5,0),0)</f>
        <v>0</v>
      </c>
      <c r="AN195" s="137">
        <f>IFERROR(VLOOKUP($AE195,'Kill 8'!$A$1:$E$161,5,0),0)</f>
        <v>0</v>
      </c>
      <c r="AO195" s="137">
        <f>IFERROR(VLOOKUP($AE195,'Kill 9'!$A$1:$E$161,5,0),0)</f>
        <v>0</v>
      </c>
      <c r="AP195" s="137">
        <f>IFERROR(VLOOKUP($AE195,'Kill 10'!$A$1:$E$161,5,0),0)</f>
        <v>0</v>
      </c>
      <c r="AQ195" s="137">
        <f>IFERROR(VLOOKUP($AE195,'Kill 11'!$A$1:$E$161,5,0),0)</f>
        <v>0</v>
      </c>
      <c r="AR195" s="58">
        <f>IFERROR(VLOOKUP($AE195,'Kill 12'!$A$1:$E$161,5,0),0)</f>
        <v>0</v>
      </c>
      <c r="AS195" s="58">
        <f>IFERROR(VLOOKUP($AE195,'Kill 13'!$A$1:$E$161,5,0),0)</f>
        <v>0</v>
      </c>
    </row>
    <row r="196" ht="15.75" customHeight="1">
      <c r="A196" s="41">
        <f t="shared" si="1"/>
        <v>195</v>
      </c>
      <c r="B196" s="177"/>
      <c r="C196" s="51">
        <v>0.0</v>
      </c>
      <c r="D196" s="110"/>
      <c r="E196" s="136">
        <f>IFERROR(VLOOKUP($B196,'Kill 1'!$A$1:$E$161,4,0),0)</f>
        <v>0</v>
      </c>
      <c r="F196" s="137">
        <f>IFERROR(VLOOKUP(E196,'Kill 1'!$D$1:$E$161,2,0),0)</f>
        <v>0</v>
      </c>
      <c r="G196" s="136">
        <f>IFERROR(VLOOKUP($B196,'Kill 2'!$A$1:$E$161,4,0),0)</f>
        <v>0</v>
      </c>
      <c r="H196" s="137">
        <f>IFERROR(VLOOKUP(G196,'Kill 2'!$D$1:$E$161,2,0),0)</f>
        <v>0</v>
      </c>
      <c r="I196" s="136">
        <f>IFERROR(VLOOKUP($B196,'Kill 3'!$A$1:$E$161,4,0),0)</f>
        <v>0</v>
      </c>
      <c r="J196" s="137">
        <f>IFERROR(VLOOKUP(I196,'Kill 3'!$D$1:$E$161,2,0),0)</f>
        <v>0</v>
      </c>
      <c r="K196" s="136">
        <f>IFERROR(VLOOKUP($B196,'Kill 4'!$A$1:$E$161,4,0),0)</f>
        <v>0</v>
      </c>
      <c r="L196" s="137">
        <f>IFERROR(VLOOKUP(K196,'Kill 4'!$D$1:$E$161,2,0),0)</f>
        <v>0</v>
      </c>
      <c r="M196" s="136">
        <f>IFERROR(VLOOKUP($B196,'Kill 5'!$A$1:$E$161,4,0),0)</f>
        <v>0</v>
      </c>
      <c r="N196" s="137">
        <f>IFERROR(VLOOKUP(M196,'Kill 5'!$D$1:$E$161,2,0),0)</f>
        <v>0</v>
      </c>
      <c r="O196" s="136">
        <f>IFERROR(VLOOKUP($B196,'Kill 6'!$A$1:$E$161,4,0),0)</f>
        <v>0</v>
      </c>
      <c r="P196" s="137">
        <f>IFERROR(VLOOKUP(O196,'Kill 6'!$D$1:$E$161,2,0),0)</f>
        <v>0</v>
      </c>
      <c r="Q196" s="136">
        <f>IFERROR(VLOOKUP($B196,'Kill 7'!$A$1:$E$161,4,0),0)</f>
        <v>0</v>
      </c>
      <c r="R196" s="137">
        <f>IFERROR(VLOOKUP(Q196,'Kill 7'!$D$1:$E$161,2,0),0)</f>
        <v>0</v>
      </c>
      <c r="S196" s="136">
        <f>IFERROR(VLOOKUP($B196,'Kill 8'!$A$1:$E$161,4,0),0)</f>
        <v>0</v>
      </c>
      <c r="T196" s="137">
        <f>IFERROR(VLOOKUP(S196,'Kill 8'!$D$1:$E$161,2,0),0)</f>
        <v>0</v>
      </c>
      <c r="U196" s="136">
        <f>IFERROR(VLOOKUP($B196,'Kill 9'!$A$1:$E$161,4,0),0)</f>
        <v>0</v>
      </c>
      <c r="V196" s="137">
        <f>IFERROR(VLOOKUP(U196,'Kill 9'!$D$1:$E$161,2,0),0)</f>
        <v>0</v>
      </c>
      <c r="W196" s="136">
        <f>IFERROR(VLOOKUP($B196,'Kill 10'!$A$1:$E$161,4,0),0)</f>
        <v>0</v>
      </c>
      <c r="X196" s="137">
        <f>IFERROR(VLOOKUP(W196,'Kill 10'!$D$1:$E$161,2,0),0)</f>
        <v>0</v>
      </c>
      <c r="Y196" s="136">
        <f>IFERROR(VLOOKUP($B196,'Kill 11'!$A$1:$E$161,4,0),0)</f>
        <v>0</v>
      </c>
      <c r="Z196" s="137">
        <f>IFERROR(VLOOKUP(Y196,'Kill 11'!$D$1:$E$161,2,0),0)</f>
        <v>0</v>
      </c>
      <c r="AA196" s="136">
        <f>IFERROR(VLOOKUP($B196,'Kill 12'!$A$1:$E$161,4,0),0)</f>
        <v>0</v>
      </c>
      <c r="AB196" s="58">
        <f>IFERROR(VLOOKUP(AA196,'Kill 12'!$D$1:$E$161,2,0),0)</f>
        <v>0</v>
      </c>
      <c r="AC196" s="136">
        <f>IFERROR(VLOOKUP($B196,'Kill 13'!$A$1:$E$161,4,0),0)</f>
        <v>0</v>
      </c>
      <c r="AD196" s="58">
        <f>IFERROR(VLOOKUP(AC196,'Kill 13'!$D$1:$E$161,2,0),0)</f>
        <v>0</v>
      </c>
      <c r="AE196" s="175"/>
      <c r="AF196" s="164">
        <f t="shared" si="3"/>
        <v>0</v>
      </c>
      <c r="AG196" s="137">
        <f>IFERROR(VLOOKUP($AE196,'Kill 1'!A$1:$E$161,5,0),0)</f>
        <v>0</v>
      </c>
      <c r="AH196" s="137">
        <f>IFERROR(VLOOKUP($AE196,'Kill 2'!$A$1:$E$161,5,0),0)</f>
        <v>0</v>
      </c>
      <c r="AI196" s="137">
        <f>IFERROR(VLOOKUP($AE196,'Kill 3'!$A$1:$E$161,5,0),0)</f>
        <v>0</v>
      </c>
      <c r="AJ196" s="137">
        <f>IFERROR(VLOOKUP($AE196,'Kill 4'!$A$1:$E$161,5,0),0)</f>
        <v>0</v>
      </c>
      <c r="AK196" s="137">
        <f>IFERROR(VLOOKUP($AE196,'Kill 5'!$A$1:$E$161,5,0),0)</f>
        <v>0</v>
      </c>
      <c r="AL196" s="137">
        <f>IFERROR(VLOOKUP($AE196,'Kill 6'!$A$1:$E$161,5,0),0)</f>
        <v>0</v>
      </c>
      <c r="AM196" s="137">
        <f>IFERROR(VLOOKUP($AE196,'Kill 7'!$A$1:$E$161,5,0),0)</f>
        <v>0</v>
      </c>
      <c r="AN196" s="137">
        <f>IFERROR(VLOOKUP($AE196,'Kill 8'!$A$1:$E$161,5,0),0)</f>
        <v>0</v>
      </c>
      <c r="AO196" s="137">
        <f>IFERROR(VLOOKUP($AE196,'Kill 9'!$A$1:$E$161,5,0),0)</f>
        <v>0</v>
      </c>
      <c r="AP196" s="137">
        <f>IFERROR(VLOOKUP($AE196,'Kill 10'!$A$1:$E$161,5,0),0)</f>
        <v>0</v>
      </c>
      <c r="AQ196" s="137">
        <f>IFERROR(VLOOKUP($AE196,'Kill 11'!$A$1:$E$161,5,0),0)</f>
        <v>0</v>
      </c>
      <c r="AR196" s="58">
        <f>IFERROR(VLOOKUP($AE196,'Kill 12'!$A$1:$E$161,5,0),0)</f>
        <v>0</v>
      </c>
      <c r="AS196" s="58">
        <f>IFERROR(VLOOKUP($AE196,'Kill 13'!$A$1:$E$161,5,0),0)</f>
        <v>0</v>
      </c>
    </row>
    <row r="197" ht="15.75" customHeight="1">
      <c r="A197" s="41">
        <f t="shared" si="1"/>
        <v>196</v>
      </c>
      <c r="B197" s="177"/>
      <c r="C197" s="51">
        <v>0.0</v>
      </c>
      <c r="D197" s="110"/>
      <c r="E197" s="136">
        <f>IFERROR(VLOOKUP($B197,'Kill 1'!$A$1:$E$161,4,0),0)</f>
        <v>0</v>
      </c>
      <c r="F197" s="137">
        <f>IFERROR(VLOOKUP(E197,'Kill 1'!$D$1:$E$161,2,0),0)</f>
        <v>0</v>
      </c>
      <c r="G197" s="136">
        <f>IFERROR(VLOOKUP($B197,'Kill 2'!$A$1:$E$161,4,0),0)</f>
        <v>0</v>
      </c>
      <c r="H197" s="137">
        <f>IFERROR(VLOOKUP(G197,'Kill 2'!$D$1:$E$161,2,0),0)</f>
        <v>0</v>
      </c>
      <c r="I197" s="136">
        <f>IFERROR(VLOOKUP($B197,'Kill 3'!$A$1:$E$161,4,0),0)</f>
        <v>0</v>
      </c>
      <c r="J197" s="137">
        <f>IFERROR(VLOOKUP(I197,'Kill 3'!$D$1:$E$161,2,0),0)</f>
        <v>0</v>
      </c>
      <c r="K197" s="136">
        <f>IFERROR(VLOOKUP($B197,'Kill 4'!$A$1:$E$161,4,0),0)</f>
        <v>0</v>
      </c>
      <c r="L197" s="137">
        <f>IFERROR(VLOOKUP(K197,'Kill 4'!$D$1:$E$161,2,0),0)</f>
        <v>0</v>
      </c>
      <c r="M197" s="136">
        <f>IFERROR(VLOOKUP($B197,'Kill 5'!$A$1:$E$161,4,0),0)</f>
        <v>0</v>
      </c>
      <c r="N197" s="137">
        <f>IFERROR(VLOOKUP(M197,'Kill 5'!$D$1:$E$161,2,0),0)</f>
        <v>0</v>
      </c>
      <c r="O197" s="136">
        <f>IFERROR(VLOOKUP($B197,'Kill 6'!$A$1:$E$161,4,0),0)</f>
        <v>0</v>
      </c>
      <c r="P197" s="137">
        <f>IFERROR(VLOOKUP(O197,'Kill 6'!$D$1:$E$161,2,0),0)</f>
        <v>0</v>
      </c>
      <c r="Q197" s="136">
        <f>IFERROR(VLOOKUP($B197,'Kill 7'!$A$1:$E$161,4,0),0)</f>
        <v>0</v>
      </c>
      <c r="R197" s="137">
        <f>IFERROR(VLOOKUP(Q197,'Kill 7'!$D$1:$E$161,2,0),0)</f>
        <v>0</v>
      </c>
      <c r="S197" s="136">
        <f>IFERROR(VLOOKUP($B197,'Kill 8'!$A$1:$E$161,4,0),0)</f>
        <v>0</v>
      </c>
      <c r="T197" s="137">
        <f>IFERROR(VLOOKUP(S197,'Kill 8'!$D$1:$E$161,2,0),0)</f>
        <v>0</v>
      </c>
      <c r="U197" s="136">
        <f>IFERROR(VLOOKUP($B197,'Kill 9'!$A$1:$E$161,4,0),0)</f>
        <v>0</v>
      </c>
      <c r="V197" s="137">
        <f>IFERROR(VLOOKUP(U197,'Kill 9'!$D$1:$E$161,2,0),0)</f>
        <v>0</v>
      </c>
      <c r="W197" s="136">
        <f>IFERROR(VLOOKUP($B197,'Kill 10'!$A$1:$E$161,4,0),0)</f>
        <v>0</v>
      </c>
      <c r="X197" s="137">
        <f>IFERROR(VLOOKUP(W197,'Kill 10'!$D$1:$E$161,2,0),0)</f>
        <v>0</v>
      </c>
      <c r="Y197" s="136">
        <f>IFERROR(VLOOKUP($B197,'Kill 11'!$A$1:$E$161,4,0),0)</f>
        <v>0</v>
      </c>
      <c r="Z197" s="137">
        <f>IFERROR(VLOOKUP(Y197,'Kill 11'!$D$1:$E$161,2,0),0)</f>
        <v>0</v>
      </c>
      <c r="AA197" s="136">
        <f>IFERROR(VLOOKUP($B197,'Kill 12'!$A$1:$E$161,4,0),0)</f>
        <v>0</v>
      </c>
      <c r="AB197" s="58">
        <f>IFERROR(VLOOKUP(AA197,'Kill 12'!$D$1:$E$161,2,0),0)</f>
        <v>0</v>
      </c>
      <c r="AC197" s="136">
        <f>IFERROR(VLOOKUP($B197,'Kill 13'!$A$1:$E$161,4,0),0)</f>
        <v>0</v>
      </c>
      <c r="AD197" s="58">
        <f>IFERROR(VLOOKUP(AC197,'Kill 13'!$D$1:$E$161,2,0),0)</f>
        <v>0</v>
      </c>
      <c r="AE197" s="174"/>
      <c r="AF197" s="164">
        <f t="shared" si="3"/>
        <v>0</v>
      </c>
      <c r="AG197" s="137">
        <f>IFERROR(VLOOKUP($AE197,'Kill 1'!A$1:$E$161,5,0),0)</f>
        <v>0</v>
      </c>
      <c r="AH197" s="137">
        <f>IFERROR(VLOOKUP($AE197,'Kill 2'!$A$1:$E$161,5,0),0)</f>
        <v>0</v>
      </c>
      <c r="AI197" s="137">
        <f>IFERROR(VLOOKUP($AE197,'Kill 3'!$A$1:$E$161,5,0),0)</f>
        <v>0</v>
      </c>
      <c r="AJ197" s="137">
        <f>IFERROR(VLOOKUP($AE197,'Kill 4'!$A$1:$E$161,5,0),0)</f>
        <v>0</v>
      </c>
      <c r="AK197" s="137">
        <f>IFERROR(VLOOKUP($AE197,'Kill 5'!$A$1:$E$161,5,0),0)</f>
        <v>0</v>
      </c>
      <c r="AL197" s="137">
        <f>IFERROR(VLOOKUP($AE197,'Kill 6'!$A$1:$E$161,5,0),0)</f>
        <v>0</v>
      </c>
      <c r="AM197" s="137">
        <f>IFERROR(VLOOKUP($AE197,'Kill 7'!$A$1:$E$161,5,0),0)</f>
        <v>0</v>
      </c>
      <c r="AN197" s="137">
        <f>IFERROR(VLOOKUP($AE197,'Kill 8'!$A$1:$E$161,5,0),0)</f>
        <v>0</v>
      </c>
      <c r="AO197" s="137">
        <f>IFERROR(VLOOKUP($AE197,'Kill 9'!$A$1:$E$161,5,0),0)</f>
        <v>0</v>
      </c>
      <c r="AP197" s="137">
        <f>IFERROR(VLOOKUP($AE197,'Kill 10'!$A$1:$E$161,5,0),0)</f>
        <v>0</v>
      </c>
      <c r="AQ197" s="137">
        <f>IFERROR(VLOOKUP($AE197,'Kill 11'!$A$1:$E$161,5,0),0)</f>
        <v>0</v>
      </c>
      <c r="AR197" s="58">
        <f>IFERROR(VLOOKUP($AE197,'Kill 12'!$A$1:$E$161,5,0),0)</f>
        <v>0</v>
      </c>
      <c r="AS197" s="58">
        <f>IFERROR(VLOOKUP($AE197,'Kill 13'!$A$1:$E$161,5,0),0)</f>
        <v>0</v>
      </c>
    </row>
    <row r="198" ht="15.75" customHeight="1">
      <c r="A198" s="41">
        <f t="shared" si="1"/>
        <v>197</v>
      </c>
      <c r="B198" s="177"/>
      <c r="C198" s="51">
        <v>0.0</v>
      </c>
      <c r="D198" s="110"/>
      <c r="E198" s="136">
        <f>IFERROR(VLOOKUP($B198,'Kill 1'!$A$1:$E$161,4,0),0)</f>
        <v>0</v>
      </c>
      <c r="F198" s="137">
        <f>IFERROR(VLOOKUP(E198,'Kill 1'!$D$1:$E$161,2,0),0)</f>
        <v>0</v>
      </c>
      <c r="G198" s="136">
        <f>IFERROR(VLOOKUP($B198,'Kill 2'!$A$1:$E$161,4,0),0)</f>
        <v>0</v>
      </c>
      <c r="H198" s="137">
        <f>IFERROR(VLOOKUP(G198,'Kill 2'!$D$1:$E$161,2,0),0)</f>
        <v>0</v>
      </c>
      <c r="I198" s="136">
        <f>IFERROR(VLOOKUP($B198,'Kill 3'!$A$1:$E$161,4,0),0)</f>
        <v>0</v>
      </c>
      <c r="J198" s="137">
        <f>IFERROR(VLOOKUP(I198,'Kill 3'!$D$1:$E$161,2,0),0)</f>
        <v>0</v>
      </c>
      <c r="K198" s="136">
        <f>IFERROR(VLOOKUP($B198,'Kill 4'!$A$1:$E$161,4,0),0)</f>
        <v>0</v>
      </c>
      <c r="L198" s="137">
        <f>IFERROR(VLOOKUP(K198,'Kill 4'!$D$1:$E$161,2,0),0)</f>
        <v>0</v>
      </c>
      <c r="M198" s="136">
        <f>IFERROR(VLOOKUP($B198,'Kill 5'!$A$1:$E$161,4,0),0)</f>
        <v>0</v>
      </c>
      <c r="N198" s="137">
        <f>IFERROR(VLOOKUP(M198,'Kill 5'!$D$1:$E$161,2,0),0)</f>
        <v>0</v>
      </c>
      <c r="O198" s="136">
        <f>IFERROR(VLOOKUP($B198,'Kill 6'!$A$1:$E$161,4,0),0)</f>
        <v>0</v>
      </c>
      <c r="P198" s="137">
        <f>IFERROR(VLOOKUP(O198,'Kill 6'!$D$1:$E$161,2,0),0)</f>
        <v>0</v>
      </c>
      <c r="Q198" s="136">
        <f>IFERROR(VLOOKUP($B198,'Kill 7'!$A$1:$E$161,4,0),0)</f>
        <v>0</v>
      </c>
      <c r="R198" s="137">
        <f>IFERROR(VLOOKUP(Q198,'Kill 7'!$D$1:$E$161,2,0),0)</f>
        <v>0</v>
      </c>
      <c r="S198" s="136">
        <f>IFERROR(VLOOKUP($B198,'Kill 8'!$A$1:$E$161,4,0),0)</f>
        <v>0</v>
      </c>
      <c r="T198" s="137">
        <f>IFERROR(VLOOKUP(S198,'Kill 8'!$D$1:$E$161,2,0),0)</f>
        <v>0</v>
      </c>
      <c r="U198" s="136">
        <f>IFERROR(VLOOKUP($B198,'Kill 9'!$A$1:$E$161,4,0),0)</f>
        <v>0</v>
      </c>
      <c r="V198" s="137">
        <f>IFERROR(VLOOKUP(U198,'Kill 9'!$D$1:$E$161,2,0),0)</f>
        <v>0</v>
      </c>
      <c r="W198" s="136">
        <f>IFERROR(VLOOKUP($B198,'Kill 10'!$A$1:$E$161,4,0),0)</f>
        <v>0</v>
      </c>
      <c r="X198" s="137">
        <f>IFERROR(VLOOKUP(W198,'Kill 10'!$D$1:$E$161,2,0),0)</f>
        <v>0</v>
      </c>
      <c r="Y198" s="136">
        <f>IFERROR(VLOOKUP($B198,'Kill 11'!$A$1:$E$161,4,0),0)</f>
        <v>0</v>
      </c>
      <c r="Z198" s="137">
        <f>IFERROR(VLOOKUP(Y198,'Kill 11'!$D$1:$E$161,2,0),0)</f>
        <v>0</v>
      </c>
      <c r="AA198" s="136">
        <f>IFERROR(VLOOKUP($B198,'Kill 12'!$A$1:$E$161,4,0),0)</f>
        <v>0</v>
      </c>
      <c r="AB198" s="58">
        <f>IFERROR(VLOOKUP(AA198,'Kill 12'!$D$1:$E$161,2,0),0)</f>
        <v>0</v>
      </c>
      <c r="AC198" s="136">
        <f>IFERROR(VLOOKUP($B198,'Kill 13'!$A$1:$E$161,4,0),0)</f>
        <v>0</v>
      </c>
      <c r="AD198" s="58">
        <f>IFERROR(VLOOKUP(AC198,'Kill 13'!$D$1:$E$161,2,0),0)</f>
        <v>0</v>
      </c>
      <c r="AE198" s="175"/>
      <c r="AF198" s="164">
        <f t="shared" si="3"/>
        <v>0</v>
      </c>
      <c r="AG198" s="137">
        <f>IFERROR(VLOOKUP($AE198,'Kill 1'!A$1:$E$161,5,0),0)</f>
        <v>0</v>
      </c>
      <c r="AH198" s="137">
        <f>IFERROR(VLOOKUP($AE198,'Kill 2'!$A$1:$E$161,5,0),0)</f>
        <v>0</v>
      </c>
      <c r="AI198" s="137">
        <f>IFERROR(VLOOKUP($AE198,'Kill 3'!$A$1:$E$161,5,0),0)</f>
        <v>0</v>
      </c>
      <c r="AJ198" s="137">
        <f>IFERROR(VLOOKUP($AE198,'Kill 4'!$A$1:$E$161,5,0),0)</f>
        <v>0</v>
      </c>
      <c r="AK198" s="137">
        <f>IFERROR(VLOOKUP($AE198,'Kill 5'!$A$1:$E$161,5,0),0)</f>
        <v>0</v>
      </c>
      <c r="AL198" s="137">
        <f>IFERROR(VLOOKUP($AE198,'Kill 6'!$A$1:$E$161,5,0),0)</f>
        <v>0</v>
      </c>
      <c r="AM198" s="137">
        <f>IFERROR(VLOOKUP($AE198,'Kill 7'!$A$1:$E$161,5,0),0)</f>
        <v>0</v>
      </c>
      <c r="AN198" s="137">
        <f>IFERROR(VLOOKUP($AE198,'Kill 8'!$A$1:$E$161,5,0),0)</f>
        <v>0</v>
      </c>
      <c r="AO198" s="137">
        <f>IFERROR(VLOOKUP($AE198,'Kill 9'!$A$1:$E$161,5,0),0)</f>
        <v>0</v>
      </c>
      <c r="AP198" s="137">
        <f>IFERROR(VLOOKUP($AE198,'Kill 10'!$A$1:$E$161,5,0),0)</f>
        <v>0</v>
      </c>
      <c r="AQ198" s="137">
        <f>IFERROR(VLOOKUP($AE198,'Kill 11'!$A$1:$E$161,5,0),0)</f>
        <v>0</v>
      </c>
      <c r="AR198" s="58">
        <f>IFERROR(VLOOKUP($AE198,'Kill 12'!$A$1:$E$161,5,0),0)</f>
        <v>0</v>
      </c>
      <c r="AS198" s="58">
        <f>IFERROR(VLOOKUP($AE198,'Kill 13'!$A$1:$E$161,5,0),0)</f>
        <v>0</v>
      </c>
    </row>
    <row r="199" ht="15.75" customHeight="1">
      <c r="A199" s="41">
        <f t="shared" si="1"/>
        <v>198</v>
      </c>
      <c r="B199" s="177"/>
      <c r="C199" s="51">
        <v>0.0</v>
      </c>
      <c r="D199" s="110"/>
      <c r="E199" s="136">
        <f>IFERROR(VLOOKUP($B199,'Kill 1'!$A$1:$E$161,4,0),0)</f>
        <v>0</v>
      </c>
      <c r="F199" s="137">
        <f>IFERROR(VLOOKUP(E199,'Kill 1'!$D$1:$E$161,2,0),0)</f>
        <v>0</v>
      </c>
      <c r="G199" s="136">
        <f>IFERROR(VLOOKUP($B199,'Kill 2'!$A$1:$E$161,4,0),0)</f>
        <v>0</v>
      </c>
      <c r="H199" s="137">
        <f>IFERROR(VLOOKUP(G199,'Kill 2'!$D$1:$E$161,2,0),0)</f>
        <v>0</v>
      </c>
      <c r="I199" s="136">
        <f>IFERROR(VLOOKUP($B199,'Kill 3'!$A$1:$E$161,4,0),0)</f>
        <v>0</v>
      </c>
      <c r="J199" s="137">
        <f>IFERROR(VLOOKUP(I199,'Kill 3'!$D$1:$E$161,2,0),0)</f>
        <v>0</v>
      </c>
      <c r="K199" s="136">
        <f>IFERROR(VLOOKUP($B199,'Kill 4'!$A$1:$E$161,4,0),0)</f>
        <v>0</v>
      </c>
      <c r="L199" s="137">
        <f>IFERROR(VLOOKUP(K199,'Kill 4'!$D$1:$E$161,2,0),0)</f>
        <v>0</v>
      </c>
      <c r="M199" s="136">
        <f>IFERROR(VLOOKUP($B199,'Kill 5'!$A$1:$E$161,4,0),0)</f>
        <v>0</v>
      </c>
      <c r="N199" s="137">
        <f>IFERROR(VLOOKUP(M199,'Kill 5'!$D$1:$E$161,2,0),0)</f>
        <v>0</v>
      </c>
      <c r="O199" s="136">
        <f>IFERROR(VLOOKUP($B199,'Kill 6'!$A$1:$E$161,4,0),0)</f>
        <v>0</v>
      </c>
      <c r="P199" s="137">
        <f>IFERROR(VLOOKUP(O199,'Kill 6'!$D$1:$E$161,2,0),0)</f>
        <v>0</v>
      </c>
      <c r="Q199" s="136">
        <f>IFERROR(VLOOKUP($B199,'Kill 7'!$A$1:$E$161,4,0),0)</f>
        <v>0</v>
      </c>
      <c r="R199" s="137">
        <f>IFERROR(VLOOKUP(Q199,'Kill 7'!$D$1:$E$161,2,0),0)</f>
        <v>0</v>
      </c>
      <c r="S199" s="136">
        <f>IFERROR(VLOOKUP($B199,'Kill 8'!$A$1:$E$161,4,0),0)</f>
        <v>0</v>
      </c>
      <c r="T199" s="137">
        <f>IFERROR(VLOOKUP(S199,'Kill 8'!$D$1:$E$161,2,0),0)</f>
        <v>0</v>
      </c>
      <c r="U199" s="136">
        <f>IFERROR(VLOOKUP($B199,'Kill 9'!$A$1:$E$161,4,0),0)</f>
        <v>0</v>
      </c>
      <c r="V199" s="137">
        <f>IFERROR(VLOOKUP(U199,'Kill 9'!$D$1:$E$161,2,0),0)</f>
        <v>0</v>
      </c>
      <c r="W199" s="136">
        <f>IFERROR(VLOOKUP($B199,'Kill 10'!$A$1:$E$161,4,0),0)</f>
        <v>0</v>
      </c>
      <c r="X199" s="137">
        <f>IFERROR(VLOOKUP(W199,'Kill 10'!$D$1:$E$161,2,0),0)</f>
        <v>0</v>
      </c>
      <c r="Y199" s="136">
        <f>IFERROR(VLOOKUP($B199,'Kill 11'!$A$1:$E$161,4,0),0)</f>
        <v>0</v>
      </c>
      <c r="Z199" s="137">
        <f>IFERROR(VLOOKUP(Y199,'Kill 11'!$D$1:$E$161,2,0),0)</f>
        <v>0</v>
      </c>
      <c r="AA199" s="136">
        <f>IFERROR(VLOOKUP($B199,'Kill 12'!$A$1:$E$161,4,0),0)</f>
        <v>0</v>
      </c>
      <c r="AB199" s="58">
        <f>IFERROR(VLOOKUP(AA199,'Kill 12'!$D$1:$E$161,2,0),0)</f>
        <v>0</v>
      </c>
      <c r="AC199" s="136">
        <f>IFERROR(VLOOKUP($B199,'Kill 13'!$A$1:$E$161,4,0),0)</f>
        <v>0</v>
      </c>
      <c r="AD199" s="58">
        <f>IFERROR(VLOOKUP(AC199,'Kill 13'!$D$1:$E$161,2,0),0)</f>
        <v>0</v>
      </c>
      <c r="AE199" s="174"/>
      <c r="AF199" s="164">
        <f t="shared" si="3"/>
        <v>0</v>
      </c>
      <c r="AG199" s="137">
        <f>IFERROR(VLOOKUP($AE199,'Kill 1'!A$1:$E$161,5,0),0)</f>
        <v>0</v>
      </c>
      <c r="AH199" s="137">
        <f>IFERROR(VLOOKUP($AE199,'Kill 2'!$A$1:$E$161,5,0),0)</f>
        <v>0</v>
      </c>
      <c r="AI199" s="137">
        <f>IFERROR(VLOOKUP($AE199,'Kill 3'!$A$1:$E$161,5,0),0)</f>
        <v>0</v>
      </c>
      <c r="AJ199" s="137">
        <f>IFERROR(VLOOKUP($AE199,'Kill 4'!$A$1:$E$161,5,0),0)</f>
        <v>0</v>
      </c>
      <c r="AK199" s="137">
        <f>IFERROR(VLOOKUP($AE199,'Kill 5'!$A$1:$E$161,5,0),0)</f>
        <v>0</v>
      </c>
      <c r="AL199" s="137">
        <f>IFERROR(VLOOKUP($AE199,'Kill 6'!$A$1:$E$161,5,0),0)</f>
        <v>0</v>
      </c>
      <c r="AM199" s="137">
        <f>IFERROR(VLOOKUP($AE199,'Kill 7'!$A$1:$E$161,5,0),0)</f>
        <v>0</v>
      </c>
      <c r="AN199" s="137">
        <f>IFERROR(VLOOKUP($AE199,'Kill 8'!$A$1:$E$161,5,0),0)</f>
        <v>0</v>
      </c>
      <c r="AO199" s="137">
        <f>IFERROR(VLOOKUP($AE199,'Kill 9'!$A$1:$E$161,5,0),0)</f>
        <v>0</v>
      </c>
      <c r="AP199" s="137">
        <f>IFERROR(VLOOKUP($AE199,'Kill 10'!$A$1:$E$161,5,0),0)</f>
        <v>0</v>
      </c>
      <c r="AQ199" s="137">
        <f>IFERROR(VLOOKUP($AE199,'Kill 11'!$A$1:$E$161,5,0),0)</f>
        <v>0</v>
      </c>
      <c r="AR199" s="58">
        <f>IFERROR(VLOOKUP($AE199,'Kill 12'!$A$1:$E$161,5,0),0)</f>
        <v>0</v>
      </c>
      <c r="AS199" s="58">
        <f>IFERROR(VLOOKUP($AE199,'Kill 13'!$A$1:$E$161,5,0),0)</f>
        <v>0</v>
      </c>
    </row>
    <row r="200" ht="15.75" customHeight="1">
      <c r="A200" s="41">
        <f t="shared" si="1"/>
        <v>199</v>
      </c>
      <c r="B200" s="177"/>
      <c r="C200" s="51">
        <v>0.0</v>
      </c>
      <c r="D200" s="110"/>
      <c r="E200" s="136">
        <f>IFERROR(VLOOKUP($B200,'Kill 1'!$A$1:$E$161,4,0),0)</f>
        <v>0</v>
      </c>
      <c r="F200" s="137">
        <f>IFERROR(VLOOKUP(E200,'Kill 1'!$D$1:$E$161,2,0),0)</f>
        <v>0</v>
      </c>
      <c r="G200" s="136">
        <f>IFERROR(VLOOKUP($B200,'Kill 2'!$A$1:$E$161,4,0),0)</f>
        <v>0</v>
      </c>
      <c r="H200" s="137">
        <f>IFERROR(VLOOKUP(G200,'Kill 2'!$D$1:$E$161,2,0),0)</f>
        <v>0</v>
      </c>
      <c r="I200" s="136">
        <f>IFERROR(VLOOKUP($B200,'Kill 3'!$A$1:$E$161,4,0),0)</f>
        <v>0</v>
      </c>
      <c r="J200" s="137">
        <f>IFERROR(VLOOKUP(I200,'Kill 3'!$D$1:$E$161,2,0),0)</f>
        <v>0</v>
      </c>
      <c r="K200" s="136">
        <f>IFERROR(VLOOKUP($B200,'Kill 4'!$A$1:$E$161,4,0),0)</f>
        <v>0</v>
      </c>
      <c r="L200" s="137">
        <f>IFERROR(VLOOKUP(K200,'Kill 4'!$D$1:$E$161,2,0),0)</f>
        <v>0</v>
      </c>
      <c r="M200" s="136">
        <f>IFERROR(VLOOKUP($B200,'Kill 5'!$A$1:$E$161,4,0),0)</f>
        <v>0</v>
      </c>
      <c r="N200" s="137">
        <f>IFERROR(VLOOKUP(M200,'Kill 5'!$D$1:$E$161,2,0),0)</f>
        <v>0</v>
      </c>
      <c r="O200" s="136">
        <f>IFERROR(VLOOKUP($B200,'Kill 6'!$A$1:$E$161,4,0),0)</f>
        <v>0</v>
      </c>
      <c r="P200" s="137">
        <f>IFERROR(VLOOKUP(O200,'Kill 6'!$D$1:$E$161,2,0),0)</f>
        <v>0</v>
      </c>
      <c r="Q200" s="136">
        <f>IFERROR(VLOOKUP($B200,'Kill 7'!$A$1:$E$161,4,0),0)</f>
        <v>0</v>
      </c>
      <c r="R200" s="137">
        <f>IFERROR(VLOOKUP(Q200,'Kill 7'!$D$1:$E$161,2,0),0)</f>
        <v>0</v>
      </c>
      <c r="S200" s="136">
        <f>IFERROR(VLOOKUP($B200,'Kill 8'!$A$1:$E$161,4,0),0)</f>
        <v>0</v>
      </c>
      <c r="T200" s="137">
        <f>IFERROR(VLOOKUP(S200,'Kill 8'!$D$1:$E$161,2,0),0)</f>
        <v>0</v>
      </c>
      <c r="U200" s="136">
        <f>IFERROR(VLOOKUP($B200,'Kill 9'!$A$1:$E$161,4,0),0)</f>
        <v>0</v>
      </c>
      <c r="V200" s="137">
        <f>IFERROR(VLOOKUP(U200,'Kill 9'!$D$1:$E$161,2,0),0)</f>
        <v>0</v>
      </c>
      <c r="W200" s="136">
        <f>IFERROR(VLOOKUP($B200,'Kill 10'!$A$1:$E$161,4,0),0)</f>
        <v>0</v>
      </c>
      <c r="X200" s="137">
        <f>IFERROR(VLOOKUP(W200,'Kill 10'!$D$1:$E$161,2,0),0)</f>
        <v>0</v>
      </c>
      <c r="Y200" s="136">
        <f>IFERROR(VLOOKUP($B200,'Kill 11'!$A$1:$E$161,4,0),0)</f>
        <v>0</v>
      </c>
      <c r="Z200" s="137">
        <f>IFERROR(VLOOKUP(Y200,'Kill 11'!$D$1:$E$161,2,0),0)</f>
        <v>0</v>
      </c>
      <c r="AA200" s="136">
        <f>IFERROR(VLOOKUP($B200,'Kill 12'!$A$1:$E$161,4,0),0)</f>
        <v>0</v>
      </c>
      <c r="AB200" s="58">
        <f>IFERROR(VLOOKUP(AA200,'Kill 12'!$D$1:$E$161,2,0),0)</f>
        <v>0</v>
      </c>
      <c r="AC200" s="136">
        <f>IFERROR(VLOOKUP($B200,'Kill 13'!$A$1:$E$161,4,0),0)</f>
        <v>0</v>
      </c>
      <c r="AD200" s="58">
        <f>IFERROR(VLOOKUP(AC200,'Kill 13'!$D$1:$E$161,2,0),0)</f>
        <v>0</v>
      </c>
      <c r="AE200" s="175"/>
      <c r="AF200" s="164">
        <f t="shared" si="3"/>
        <v>0</v>
      </c>
      <c r="AG200" s="137">
        <f>IFERROR(VLOOKUP($AE200,'Kill 1'!A$1:$E$161,5,0),0)</f>
        <v>0</v>
      </c>
      <c r="AH200" s="137">
        <f>IFERROR(VLOOKUP($AE200,'Kill 2'!$A$1:$E$161,5,0),0)</f>
        <v>0</v>
      </c>
      <c r="AI200" s="137">
        <f>IFERROR(VLOOKUP($AE200,'Kill 3'!$A$1:$E$161,5,0),0)</f>
        <v>0</v>
      </c>
      <c r="AJ200" s="137">
        <f>IFERROR(VLOOKUP($AE200,'Kill 4'!$A$1:$E$161,5,0),0)</f>
        <v>0</v>
      </c>
      <c r="AK200" s="137">
        <f>IFERROR(VLOOKUP($AE200,'Kill 5'!$A$1:$E$161,5,0),0)</f>
        <v>0</v>
      </c>
      <c r="AL200" s="137">
        <f>IFERROR(VLOOKUP($AE200,'Kill 6'!$A$1:$E$161,5,0),0)</f>
        <v>0</v>
      </c>
      <c r="AM200" s="137">
        <f>IFERROR(VLOOKUP($AE200,'Kill 7'!$A$1:$E$161,5,0),0)</f>
        <v>0</v>
      </c>
      <c r="AN200" s="137">
        <f>IFERROR(VLOOKUP($AE200,'Kill 8'!$A$1:$E$161,5,0),0)</f>
        <v>0</v>
      </c>
      <c r="AO200" s="137">
        <f>IFERROR(VLOOKUP($AE200,'Kill 9'!$A$1:$E$161,5,0),0)</f>
        <v>0</v>
      </c>
      <c r="AP200" s="137">
        <f>IFERROR(VLOOKUP($AE200,'Kill 10'!$A$1:$E$161,5,0),0)</f>
        <v>0</v>
      </c>
      <c r="AQ200" s="137">
        <f>IFERROR(VLOOKUP($AE200,'Kill 11'!$A$1:$E$161,5,0),0)</f>
        <v>0</v>
      </c>
      <c r="AR200" s="58">
        <f>IFERROR(VLOOKUP($AE200,'Kill 12'!$A$1:$E$161,5,0),0)</f>
        <v>0</v>
      </c>
      <c r="AS200" s="58">
        <f>IFERROR(VLOOKUP($AE200,'Kill 13'!$A$1:$E$161,5,0),0)</f>
        <v>0</v>
      </c>
    </row>
    <row r="201" ht="15.75" customHeight="1">
      <c r="A201" s="41">
        <f t="shared" si="1"/>
        <v>200</v>
      </c>
      <c r="B201" s="177"/>
      <c r="C201" s="51">
        <v>0.0</v>
      </c>
      <c r="D201" s="110"/>
      <c r="E201" s="136">
        <f>IFERROR(VLOOKUP($B201,'Kill 1'!$A$1:$E$161,4,0),0)</f>
        <v>0</v>
      </c>
      <c r="F201" s="137">
        <f>IFERROR(VLOOKUP(E201,'Kill 1'!$D$1:$E$161,2,0),0)</f>
        <v>0</v>
      </c>
      <c r="G201" s="136">
        <f>IFERROR(VLOOKUP($B201,'Kill 2'!$A$1:$E$161,4,0),0)</f>
        <v>0</v>
      </c>
      <c r="H201" s="137">
        <f>IFERROR(VLOOKUP(G201,'Kill 2'!$D$1:$E$161,2,0),0)</f>
        <v>0</v>
      </c>
      <c r="I201" s="136">
        <f>IFERROR(VLOOKUP($B201,'Kill 3'!$A$1:$E$161,4,0),0)</f>
        <v>0</v>
      </c>
      <c r="J201" s="137">
        <f>IFERROR(VLOOKUP(I201,'Kill 3'!$D$1:$E$161,2,0),0)</f>
        <v>0</v>
      </c>
      <c r="K201" s="136">
        <f>IFERROR(VLOOKUP($B201,'Kill 4'!$A$1:$E$161,4,0),0)</f>
        <v>0</v>
      </c>
      <c r="L201" s="137">
        <f>IFERROR(VLOOKUP(K201,'Kill 4'!$D$1:$E$161,2,0),0)</f>
        <v>0</v>
      </c>
      <c r="M201" s="136">
        <f>IFERROR(VLOOKUP($B201,'Kill 5'!$A$1:$E$161,4,0),0)</f>
        <v>0</v>
      </c>
      <c r="N201" s="137">
        <f>IFERROR(VLOOKUP(M201,'Kill 5'!$D$1:$E$161,2,0),0)</f>
        <v>0</v>
      </c>
      <c r="O201" s="136">
        <f>IFERROR(VLOOKUP($B201,'Kill 6'!$A$1:$E$161,4,0),0)</f>
        <v>0</v>
      </c>
      <c r="P201" s="137">
        <f>IFERROR(VLOOKUP(O201,'Kill 6'!$D$1:$E$161,2,0),0)</f>
        <v>0</v>
      </c>
      <c r="Q201" s="136">
        <f>IFERROR(VLOOKUP($B201,'Kill 7'!$A$1:$E$161,4,0),0)</f>
        <v>0</v>
      </c>
      <c r="R201" s="137">
        <f>IFERROR(VLOOKUP(Q201,'Kill 7'!$D$1:$E$161,2,0),0)</f>
        <v>0</v>
      </c>
      <c r="S201" s="136">
        <f>IFERROR(VLOOKUP($B201,'Kill 8'!$A$1:$E$161,4,0),0)</f>
        <v>0</v>
      </c>
      <c r="T201" s="137">
        <f>IFERROR(VLOOKUP(S201,'Kill 8'!$D$1:$E$161,2,0),0)</f>
        <v>0</v>
      </c>
      <c r="U201" s="136">
        <f>IFERROR(VLOOKUP($B201,'Kill 9'!$A$1:$E$161,4,0),0)</f>
        <v>0</v>
      </c>
      <c r="V201" s="137">
        <f>IFERROR(VLOOKUP(U201,'Kill 9'!$D$1:$E$161,2,0),0)</f>
        <v>0</v>
      </c>
      <c r="W201" s="136">
        <f>IFERROR(VLOOKUP($B201,'Kill 10'!$A$1:$E$161,4,0),0)</f>
        <v>0</v>
      </c>
      <c r="X201" s="137">
        <f>IFERROR(VLOOKUP(W201,'Kill 10'!$D$1:$E$161,2,0),0)</f>
        <v>0</v>
      </c>
      <c r="Y201" s="136">
        <f>IFERROR(VLOOKUP($B201,'Kill 11'!$A$1:$E$161,4,0),0)</f>
        <v>0</v>
      </c>
      <c r="Z201" s="137">
        <f>IFERROR(VLOOKUP(Y201,'Kill 11'!$D$1:$E$161,2,0),0)</f>
        <v>0</v>
      </c>
      <c r="AA201" s="136">
        <f>IFERROR(VLOOKUP($B201,'Kill 12'!$A$1:$E$161,4,0),0)</f>
        <v>0</v>
      </c>
      <c r="AB201" s="58">
        <f>IFERROR(VLOOKUP(AA201,'Kill 12'!$D$1:$E$161,2,0),0)</f>
        <v>0</v>
      </c>
      <c r="AC201" s="136">
        <f>IFERROR(VLOOKUP($B201,'Kill 13'!$A$1:$E$161,4,0),0)</f>
        <v>0</v>
      </c>
      <c r="AD201" s="58">
        <f>IFERROR(VLOOKUP(AC201,'Kill 13'!$D$1:$E$161,2,0),0)</f>
        <v>0</v>
      </c>
      <c r="AE201" s="174"/>
      <c r="AF201" s="164">
        <f t="shared" si="3"/>
        <v>0</v>
      </c>
      <c r="AG201" s="137">
        <f>IFERROR(VLOOKUP($AE201,'Kill 1'!A$1:$E$161,5,0),0)</f>
        <v>0</v>
      </c>
      <c r="AH201" s="137">
        <f>IFERROR(VLOOKUP($AE201,'Kill 2'!$A$1:$E$161,5,0),0)</f>
        <v>0</v>
      </c>
      <c r="AI201" s="137">
        <f>IFERROR(VLOOKUP($AE201,'Kill 3'!$A$1:$E$161,5,0),0)</f>
        <v>0</v>
      </c>
      <c r="AJ201" s="137">
        <f>IFERROR(VLOOKUP($AE201,'Kill 4'!$A$1:$E$161,5,0),0)</f>
        <v>0</v>
      </c>
      <c r="AK201" s="137">
        <f>IFERROR(VLOOKUP($AE201,'Kill 5'!$A$1:$E$161,5,0),0)</f>
        <v>0</v>
      </c>
      <c r="AL201" s="137">
        <f>IFERROR(VLOOKUP($AE201,'Kill 6'!$A$1:$E$161,5,0),0)</f>
        <v>0</v>
      </c>
      <c r="AM201" s="137">
        <f>IFERROR(VLOOKUP($AE201,'Kill 7'!$A$1:$E$161,5,0),0)</f>
        <v>0</v>
      </c>
      <c r="AN201" s="137">
        <f>IFERROR(VLOOKUP($AE201,'Kill 8'!$A$1:$E$161,5,0),0)</f>
        <v>0</v>
      </c>
      <c r="AO201" s="137">
        <f>IFERROR(VLOOKUP($AE201,'Kill 9'!$A$1:$E$161,5,0),0)</f>
        <v>0</v>
      </c>
      <c r="AP201" s="137">
        <f>IFERROR(VLOOKUP($AE201,'Kill 10'!$A$1:$E$161,5,0),0)</f>
        <v>0</v>
      </c>
      <c r="AQ201" s="137">
        <f>IFERROR(VLOOKUP($AE201,'Kill 11'!$A$1:$E$161,5,0),0)</f>
        <v>0</v>
      </c>
      <c r="AR201" s="58">
        <f>IFERROR(VLOOKUP($AE201,'Kill 12'!$A$1:$E$161,5,0),0)</f>
        <v>0</v>
      </c>
      <c r="AS201" s="58">
        <f>IFERROR(VLOOKUP($AE201,'Kill 13'!$A$1:$E$161,5,0),0)</f>
        <v>0</v>
      </c>
    </row>
    <row r="202" ht="15.75" customHeight="1">
      <c r="A202" s="41">
        <f t="shared" si="1"/>
        <v>201</v>
      </c>
      <c r="B202" s="177"/>
      <c r="C202" s="51">
        <v>0.0</v>
      </c>
      <c r="D202" s="110"/>
      <c r="E202" s="136">
        <f>IFERROR(VLOOKUP($B202,'Kill 1'!$A$1:$E$161,4,0),0)</f>
        <v>0</v>
      </c>
      <c r="F202" s="137">
        <f>IFERROR(VLOOKUP(E202,'Kill 1'!$D$1:$E$161,2,0),0)</f>
        <v>0</v>
      </c>
      <c r="G202" s="136">
        <f>IFERROR(VLOOKUP($B202,'Kill 2'!$A$1:$E$161,4,0),0)</f>
        <v>0</v>
      </c>
      <c r="H202" s="137">
        <f>IFERROR(VLOOKUP(G202,'Kill 2'!$D$1:$E$161,2,0),0)</f>
        <v>0</v>
      </c>
      <c r="I202" s="136">
        <f>IFERROR(VLOOKUP($B202,'Kill 3'!$A$1:$E$161,4,0),0)</f>
        <v>0</v>
      </c>
      <c r="J202" s="137">
        <f>IFERROR(VLOOKUP(I202,'Kill 3'!$D$1:$E$161,2,0),0)</f>
        <v>0</v>
      </c>
      <c r="K202" s="136">
        <f>IFERROR(VLOOKUP($B202,'Kill 4'!$A$1:$E$161,4,0),0)</f>
        <v>0</v>
      </c>
      <c r="L202" s="137">
        <f>IFERROR(VLOOKUP(K202,'Kill 4'!$D$1:$E$161,2,0),0)</f>
        <v>0</v>
      </c>
      <c r="M202" s="136">
        <f>IFERROR(VLOOKUP($B202,'Kill 5'!$A$1:$E$161,4,0),0)</f>
        <v>0</v>
      </c>
      <c r="N202" s="137">
        <f>IFERROR(VLOOKUP(M202,'Kill 5'!$D$1:$E$161,2,0),0)</f>
        <v>0</v>
      </c>
      <c r="O202" s="136">
        <f>IFERROR(VLOOKUP($B202,'Kill 6'!$A$1:$E$161,4,0),0)</f>
        <v>0</v>
      </c>
      <c r="P202" s="137">
        <f>IFERROR(VLOOKUP(O202,'Kill 6'!$D$1:$E$161,2,0),0)</f>
        <v>0</v>
      </c>
      <c r="Q202" s="136">
        <f>IFERROR(VLOOKUP($B202,'Kill 7'!$A$1:$E$161,4,0),0)</f>
        <v>0</v>
      </c>
      <c r="R202" s="137">
        <f>IFERROR(VLOOKUP(Q202,'Kill 7'!$D$1:$E$161,2,0),0)</f>
        <v>0</v>
      </c>
      <c r="S202" s="136">
        <f>IFERROR(VLOOKUP($B202,'Kill 8'!$A$1:$E$161,4,0),0)</f>
        <v>0</v>
      </c>
      <c r="T202" s="137">
        <f>IFERROR(VLOOKUP(S202,'Kill 8'!$D$1:$E$161,2,0),0)</f>
        <v>0</v>
      </c>
      <c r="U202" s="136">
        <f>IFERROR(VLOOKUP($B202,'Kill 9'!$A$1:$E$161,4,0),0)</f>
        <v>0</v>
      </c>
      <c r="V202" s="137">
        <f>IFERROR(VLOOKUP(U202,'Kill 9'!$D$1:$E$161,2,0),0)</f>
        <v>0</v>
      </c>
      <c r="W202" s="136">
        <f>IFERROR(VLOOKUP($B202,'Kill 10'!$A$1:$E$161,4,0),0)</f>
        <v>0</v>
      </c>
      <c r="X202" s="137">
        <f>IFERROR(VLOOKUP(W202,'Kill 10'!$D$1:$E$161,2,0),0)</f>
        <v>0</v>
      </c>
      <c r="Y202" s="136">
        <f>IFERROR(VLOOKUP($B202,'Kill 11'!$A$1:$E$161,4,0),0)</f>
        <v>0</v>
      </c>
      <c r="Z202" s="137">
        <f>IFERROR(VLOOKUP(Y202,'Kill 11'!$D$1:$E$161,2,0),0)</f>
        <v>0</v>
      </c>
      <c r="AA202" s="136">
        <f>IFERROR(VLOOKUP($B202,'Kill 12'!$A$1:$E$161,4,0),0)</f>
        <v>0</v>
      </c>
      <c r="AB202" s="58">
        <f>IFERROR(VLOOKUP(AA202,'Kill 12'!$D$1:$E$161,2,0),0)</f>
        <v>0</v>
      </c>
      <c r="AC202" s="136">
        <f>IFERROR(VLOOKUP($B202,'Kill 13'!$A$1:$E$161,4,0),0)</f>
        <v>0</v>
      </c>
      <c r="AD202" s="58">
        <f>IFERROR(VLOOKUP(AC202,'Kill 13'!$D$1:$E$161,2,0),0)</f>
        <v>0</v>
      </c>
      <c r="AE202" s="175"/>
      <c r="AF202" s="164">
        <f t="shared" si="3"/>
        <v>0</v>
      </c>
      <c r="AG202" s="137">
        <f>IFERROR(VLOOKUP($AE202,'Kill 1'!A$1:$E$161,5,0),0)</f>
        <v>0</v>
      </c>
      <c r="AH202" s="137">
        <f>IFERROR(VLOOKUP($AE202,'Kill 2'!$A$1:$E$161,5,0),0)</f>
        <v>0</v>
      </c>
      <c r="AI202" s="137">
        <f>IFERROR(VLOOKUP($AE202,'Kill 3'!$A$1:$E$161,5,0),0)</f>
        <v>0</v>
      </c>
      <c r="AJ202" s="137">
        <f>IFERROR(VLOOKUP($AE202,'Kill 4'!$A$1:$E$161,5,0),0)</f>
        <v>0</v>
      </c>
      <c r="AK202" s="137">
        <f>IFERROR(VLOOKUP($AE202,'Kill 5'!$A$1:$E$161,5,0),0)</f>
        <v>0</v>
      </c>
      <c r="AL202" s="137">
        <f>IFERROR(VLOOKUP($AE202,'Kill 6'!$A$1:$E$161,5,0),0)</f>
        <v>0</v>
      </c>
      <c r="AM202" s="137">
        <f>IFERROR(VLOOKUP($AE202,'Kill 7'!$A$1:$E$161,5,0),0)</f>
        <v>0</v>
      </c>
      <c r="AN202" s="137">
        <f>IFERROR(VLOOKUP($AE202,'Kill 8'!$A$1:$E$161,5,0),0)</f>
        <v>0</v>
      </c>
      <c r="AO202" s="137">
        <f>IFERROR(VLOOKUP($AE202,'Kill 9'!$A$1:$E$161,5,0),0)</f>
        <v>0</v>
      </c>
      <c r="AP202" s="137">
        <f>IFERROR(VLOOKUP($AE202,'Kill 10'!$A$1:$E$161,5,0),0)</f>
        <v>0</v>
      </c>
      <c r="AQ202" s="137">
        <f>IFERROR(VLOOKUP($AE202,'Kill 11'!$A$1:$E$161,5,0),0)</f>
        <v>0</v>
      </c>
      <c r="AR202" s="58">
        <f>IFERROR(VLOOKUP($AE202,'Kill 12'!$A$1:$E$161,5,0),0)</f>
        <v>0</v>
      </c>
      <c r="AS202" s="58">
        <f>IFERROR(VLOOKUP($AE202,'Kill 13'!$A$1:$E$161,5,0),0)</f>
        <v>0</v>
      </c>
    </row>
    <row r="203" ht="15.75" customHeight="1">
      <c r="A203" s="41">
        <f t="shared" si="1"/>
        <v>202</v>
      </c>
      <c r="B203" s="177"/>
      <c r="C203" s="51">
        <v>0.0</v>
      </c>
      <c r="D203" s="110"/>
      <c r="E203" s="136">
        <f>IFERROR(VLOOKUP($B203,'Kill 1'!$A$1:$E$161,4,0),0)</f>
        <v>0</v>
      </c>
      <c r="F203" s="137">
        <f>IFERROR(VLOOKUP(E203,'Kill 1'!$D$1:$E$161,2,0),0)</f>
        <v>0</v>
      </c>
      <c r="G203" s="136">
        <f>IFERROR(VLOOKUP($B203,'Kill 2'!$A$1:$E$161,4,0),0)</f>
        <v>0</v>
      </c>
      <c r="H203" s="137">
        <f>IFERROR(VLOOKUP(G203,'Kill 2'!$D$1:$E$161,2,0),0)</f>
        <v>0</v>
      </c>
      <c r="I203" s="136">
        <f>IFERROR(VLOOKUP($B203,'Kill 3'!$A$1:$E$161,4,0),0)</f>
        <v>0</v>
      </c>
      <c r="J203" s="137">
        <f>IFERROR(VLOOKUP(I203,'Kill 3'!$D$1:$E$161,2,0),0)</f>
        <v>0</v>
      </c>
      <c r="K203" s="136">
        <f>IFERROR(VLOOKUP($B203,'Kill 4'!$A$1:$E$161,4,0),0)</f>
        <v>0</v>
      </c>
      <c r="L203" s="137">
        <f>IFERROR(VLOOKUP(K203,'Kill 4'!$D$1:$E$161,2,0),0)</f>
        <v>0</v>
      </c>
      <c r="M203" s="136">
        <f>IFERROR(VLOOKUP($B203,'Kill 5'!$A$1:$E$161,4,0),0)</f>
        <v>0</v>
      </c>
      <c r="N203" s="137">
        <f>IFERROR(VLOOKUP(M203,'Kill 5'!$D$1:$E$161,2,0),0)</f>
        <v>0</v>
      </c>
      <c r="O203" s="136">
        <f>IFERROR(VLOOKUP($B203,'Kill 6'!$A$1:$E$161,4,0),0)</f>
        <v>0</v>
      </c>
      <c r="P203" s="137">
        <f>IFERROR(VLOOKUP(O203,'Kill 6'!$D$1:$E$161,2,0),0)</f>
        <v>0</v>
      </c>
      <c r="Q203" s="136">
        <f>IFERROR(VLOOKUP($B203,'Kill 7'!$A$1:$E$161,4,0),0)</f>
        <v>0</v>
      </c>
      <c r="R203" s="137">
        <f>IFERROR(VLOOKUP(Q203,'Kill 7'!$D$1:$E$161,2,0),0)</f>
        <v>0</v>
      </c>
      <c r="S203" s="136">
        <f>IFERROR(VLOOKUP($B203,'Kill 8'!$A$1:$E$161,4,0),0)</f>
        <v>0</v>
      </c>
      <c r="T203" s="137">
        <f>IFERROR(VLOOKUP(S203,'Kill 8'!$D$1:$E$161,2,0),0)</f>
        <v>0</v>
      </c>
      <c r="U203" s="136">
        <f>IFERROR(VLOOKUP($B203,'Kill 9'!$A$1:$E$161,4,0),0)</f>
        <v>0</v>
      </c>
      <c r="V203" s="137">
        <f>IFERROR(VLOOKUP(U203,'Kill 9'!$D$1:$E$161,2,0),0)</f>
        <v>0</v>
      </c>
      <c r="W203" s="136">
        <f>IFERROR(VLOOKUP($B203,'Kill 10'!$A$1:$E$161,4,0),0)</f>
        <v>0</v>
      </c>
      <c r="X203" s="137">
        <f>IFERROR(VLOOKUP(W203,'Kill 10'!$D$1:$E$161,2,0),0)</f>
        <v>0</v>
      </c>
      <c r="Y203" s="136">
        <f>IFERROR(VLOOKUP($B203,'Kill 11'!$A$1:$E$161,4,0),0)</f>
        <v>0</v>
      </c>
      <c r="Z203" s="137">
        <f>IFERROR(VLOOKUP(Y203,'Kill 11'!$D$1:$E$161,2,0),0)</f>
        <v>0</v>
      </c>
      <c r="AA203" s="136">
        <f>IFERROR(VLOOKUP($B203,'Kill 12'!$A$1:$E$161,4,0),0)</f>
        <v>0</v>
      </c>
      <c r="AB203" s="58">
        <f>IFERROR(VLOOKUP(AA203,'Kill 12'!$D$1:$E$161,2,0),0)</f>
        <v>0</v>
      </c>
      <c r="AC203" s="136">
        <f>IFERROR(VLOOKUP($B203,'Kill 13'!$A$1:$E$161,4,0),0)</f>
        <v>0</v>
      </c>
      <c r="AD203" s="58">
        <f>IFERROR(VLOOKUP(AC203,'Kill 13'!$D$1:$E$161,2,0),0)</f>
        <v>0</v>
      </c>
      <c r="AE203" s="174"/>
      <c r="AF203" s="164">
        <f t="shared" si="3"/>
        <v>0</v>
      </c>
      <c r="AG203" s="137">
        <f>IFERROR(VLOOKUP($AE203,'Kill 1'!A$1:$E$161,5,0),0)</f>
        <v>0</v>
      </c>
      <c r="AH203" s="137">
        <f>IFERROR(VLOOKUP($AE203,'Kill 2'!$A$1:$E$161,5,0),0)</f>
        <v>0</v>
      </c>
      <c r="AI203" s="137">
        <f>IFERROR(VLOOKUP($AE203,'Kill 3'!$A$1:$E$161,5,0),0)</f>
        <v>0</v>
      </c>
      <c r="AJ203" s="137">
        <f>IFERROR(VLOOKUP($AE203,'Kill 4'!$A$1:$E$161,5,0),0)</f>
        <v>0</v>
      </c>
      <c r="AK203" s="137">
        <f>IFERROR(VLOOKUP($AE203,'Kill 5'!$A$1:$E$161,5,0),0)</f>
        <v>0</v>
      </c>
      <c r="AL203" s="137">
        <f>IFERROR(VLOOKUP($AE203,'Kill 6'!$A$1:$E$161,5,0),0)</f>
        <v>0</v>
      </c>
      <c r="AM203" s="137">
        <f>IFERROR(VLOOKUP($AE203,'Kill 7'!$A$1:$E$161,5,0),0)</f>
        <v>0</v>
      </c>
      <c r="AN203" s="137">
        <f>IFERROR(VLOOKUP($AE203,'Kill 8'!$A$1:$E$161,5,0),0)</f>
        <v>0</v>
      </c>
      <c r="AO203" s="137">
        <f>IFERROR(VLOOKUP($AE203,'Kill 9'!$A$1:$E$161,5,0),0)</f>
        <v>0</v>
      </c>
      <c r="AP203" s="137">
        <f>IFERROR(VLOOKUP($AE203,'Kill 10'!$A$1:$E$161,5,0),0)</f>
        <v>0</v>
      </c>
      <c r="AQ203" s="137">
        <f>IFERROR(VLOOKUP($AE203,'Kill 11'!$A$1:$E$161,5,0),0)</f>
        <v>0</v>
      </c>
      <c r="AR203" s="58">
        <f>IFERROR(VLOOKUP($AE203,'Kill 12'!$A$1:$E$161,5,0),0)</f>
        <v>0</v>
      </c>
      <c r="AS203" s="58">
        <f>IFERROR(VLOOKUP($AE203,'Kill 13'!$A$1:$E$161,5,0),0)</f>
        <v>0</v>
      </c>
    </row>
    <row r="204" ht="15.75" customHeight="1">
      <c r="A204" s="41">
        <f t="shared" si="1"/>
        <v>203</v>
      </c>
      <c r="B204" s="177"/>
      <c r="C204" s="51">
        <v>0.0</v>
      </c>
      <c r="D204" s="110"/>
      <c r="E204" s="136">
        <f>IFERROR(VLOOKUP($B204,'Kill 1'!$A$1:$E$161,4,0),0)</f>
        <v>0</v>
      </c>
      <c r="F204" s="137">
        <f>IFERROR(VLOOKUP(E204,'Kill 1'!$D$1:$E$161,2,0),0)</f>
        <v>0</v>
      </c>
      <c r="G204" s="136">
        <f>IFERROR(VLOOKUP($B204,'Kill 2'!$A$1:$E$161,4,0),0)</f>
        <v>0</v>
      </c>
      <c r="H204" s="137">
        <f>IFERROR(VLOOKUP(G204,'Kill 2'!$D$1:$E$161,2,0),0)</f>
        <v>0</v>
      </c>
      <c r="I204" s="136">
        <f>IFERROR(VLOOKUP($B204,'Kill 3'!$A$1:$E$161,4,0),0)</f>
        <v>0</v>
      </c>
      <c r="J204" s="137">
        <f>IFERROR(VLOOKUP(I204,'Kill 3'!$D$1:$E$161,2,0),0)</f>
        <v>0</v>
      </c>
      <c r="K204" s="136">
        <f>IFERROR(VLOOKUP($B204,'Kill 4'!$A$1:$E$161,4,0),0)</f>
        <v>0</v>
      </c>
      <c r="L204" s="137">
        <f>IFERROR(VLOOKUP(K204,'Kill 4'!$D$1:$E$161,2,0),0)</f>
        <v>0</v>
      </c>
      <c r="M204" s="136">
        <f>IFERROR(VLOOKUP($B204,'Kill 5'!$A$1:$E$161,4,0),0)</f>
        <v>0</v>
      </c>
      <c r="N204" s="137">
        <f>IFERROR(VLOOKUP(M204,'Kill 5'!$D$1:$E$161,2,0),0)</f>
        <v>0</v>
      </c>
      <c r="O204" s="136">
        <f>IFERROR(VLOOKUP($B204,'Kill 6'!$A$1:$E$161,4,0),0)</f>
        <v>0</v>
      </c>
      <c r="P204" s="137">
        <f>IFERROR(VLOOKUP(O204,'Kill 6'!$D$1:$E$161,2,0),0)</f>
        <v>0</v>
      </c>
      <c r="Q204" s="136">
        <f>IFERROR(VLOOKUP($B204,'Kill 7'!$A$1:$E$161,4,0),0)</f>
        <v>0</v>
      </c>
      <c r="R204" s="137">
        <f>IFERROR(VLOOKUP(Q204,'Kill 7'!$D$1:$E$161,2,0),0)</f>
        <v>0</v>
      </c>
      <c r="S204" s="136">
        <f>IFERROR(VLOOKUP($B204,'Kill 8'!$A$1:$E$161,4,0),0)</f>
        <v>0</v>
      </c>
      <c r="T204" s="137">
        <f>IFERROR(VLOOKUP(S204,'Kill 8'!$D$1:$E$161,2,0),0)</f>
        <v>0</v>
      </c>
      <c r="U204" s="136">
        <f>IFERROR(VLOOKUP($B204,'Kill 9'!$A$1:$E$161,4,0),0)</f>
        <v>0</v>
      </c>
      <c r="V204" s="137">
        <f>IFERROR(VLOOKUP(U204,'Kill 9'!$D$1:$E$161,2,0),0)</f>
        <v>0</v>
      </c>
      <c r="W204" s="136">
        <f>IFERROR(VLOOKUP($B204,'Kill 10'!$A$1:$E$161,4,0),0)</f>
        <v>0</v>
      </c>
      <c r="X204" s="137">
        <f>IFERROR(VLOOKUP(W204,'Kill 10'!$D$1:$E$161,2,0),0)</f>
        <v>0</v>
      </c>
      <c r="Y204" s="136">
        <f>IFERROR(VLOOKUP($B204,'Kill 11'!$A$1:$E$161,4,0),0)</f>
        <v>0</v>
      </c>
      <c r="Z204" s="137">
        <f>IFERROR(VLOOKUP(Y204,'Kill 11'!$D$1:$E$161,2,0),0)</f>
        <v>0</v>
      </c>
      <c r="AA204" s="136">
        <f>IFERROR(VLOOKUP($B204,'Kill 12'!$A$1:$E$161,4,0),0)</f>
        <v>0</v>
      </c>
      <c r="AB204" s="58">
        <f>IFERROR(VLOOKUP(AA204,'Kill 12'!$D$1:$E$161,2,0),0)</f>
        <v>0</v>
      </c>
      <c r="AC204" s="136">
        <f>IFERROR(VLOOKUP($B204,'Kill 13'!$A$1:$E$161,4,0),0)</f>
        <v>0</v>
      </c>
      <c r="AD204" s="58">
        <f>IFERROR(VLOOKUP(AC204,'Kill 13'!$D$1:$E$161,2,0),0)</f>
        <v>0</v>
      </c>
      <c r="AE204" s="175"/>
      <c r="AF204" s="164">
        <f t="shared" si="3"/>
        <v>0</v>
      </c>
      <c r="AG204" s="137">
        <f>IFERROR(VLOOKUP($AE204,'Kill 1'!A$1:$E$161,5,0),0)</f>
        <v>0</v>
      </c>
      <c r="AH204" s="137">
        <f>IFERROR(VLOOKUP($AE204,'Kill 2'!$A$1:$E$161,5,0),0)</f>
        <v>0</v>
      </c>
      <c r="AI204" s="137">
        <f>IFERROR(VLOOKUP($AE204,'Kill 3'!$A$1:$E$161,5,0),0)</f>
        <v>0</v>
      </c>
      <c r="AJ204" s="137">
        <f>IFERROR(VLOOKUP($AE204,'Kill 4'!$A$1:$E$161,5,0),0)</f>
        <v>0</v>
      </c>
      <c r="AK204" s="137">
        <f>IFERROR(VLOOKUP($AE204,'Kill 5'!$A$1:$E$161,5,0),0)</f>
        <v>0</v>
      </c>
      <c r="AL204" s="137">
        <f>IFERROR(VLOOKUP($AE204,'Kill 6'!$A$1:$E$161,5,0),0)</f>
        <v>0</v>
      </c>
      <c r="AM204" s="137">
        <f>IFERROR(VLOOKUP($AE204,'Kill 7'!$A$1:$E$161,5,0),0)</f>
        <v>0</v>
      </c>
      <c r="AN204" s="137">
        <f>IFERROR(VLOOKUP($AE204,'Kill 8'!$A$1:$E$161,5,0),0)</f>
        <v>0</v>
      </c>
      <c r="AO204" s="137">
        <f>IFERROR(VLOOKUP($AE204,'Kill 9'!$A$1:$E$161,5,0),0)</f>
        <v>0</v>
      </c>
      <c r="AP204" s="137">
        <f>IFERROR(VLOOKUP($AE204,'Kill 10'!$A$1:$E$161,5,0),0)</f>
        <v>0</v>
      </c>
      <c r="AQ204" s="137">
        <f>IFERROR(VLOOKUP($AE204,'Kill 11'!$A$1:$E$161,5,0),0)</f>
        <v>0</v>
      </c>
      <c r="AR204" s="58">
        <f>IFERROR(VLOOKUP($AE204,'Kill 12'!$A$1:$E$161,5,0),0)</f>
        <v>0</v>
      </c>
      <c r="AS204" s="58">
        <f>IFERROR(VLOOKUP($AE204,'Kill 13'!$A$1:$E$161,5,0),0)</f>
        <v>0</v>
      </c>
    </row>
    <row r="205" ht="15.75" customHeight="1">
      <c r="A205" s="41">
        <f t="shared" si="1"/>
        <v>204</v>
      </c>
      <c r="B205" s="177"/>
      <c r="C205" s="51">
        <v>0.0</v>
      </c>
      <c r="D205" s="110"/>
      <c r="E205" s="136">
        <f>IFERROR(VLOOKUP($B205,'Kill 1'!$A$1:$E$161,4,0),0)</f>
        <v>0</v>
      </c>
      <c r="F205" s="137">
        <f>IFERROR(VLOOKUP(E205,'Kill 1'!$D$1:$E$161,2,0),0)</f>
        <v>0</v>
      </c>
      <c r="G205" s="136">
        <f>IFERROR(VLOOKUP($B205,'Kill 2'!$A$1:$E$161,4,0),0)</f>
        <v>0</v>
      </c>
      <c r="H205" s="137">
        <f>IFERROR(VLOOKUP(G205,'Kill 2'!$D$1:$E$161,2,0),0)</f>
        <v>0</v>
      </c>
      <c r="I205" s="136">
        <f>IFERROR(VLOOKUP($B205,'Kill 3'!$A$1:$E$161,4,0),0)</f>
        <v>0</v>
      </c>
      <c r="J205" s="137">
        <f>IFERROR(VLOOKUP(I205,'Kill 3'!$D$1:$E$161,2,0),0)</f>
        <v>0</v>
      </c>
      <c r="K205" s="136">
        <f>IFERROR(VLOOKUP($B205,'Kill 4'!$A$1:$E$161,4,0),0)</f>
        <v>0</v>
      </c>
      <c r="L205" s="137">
        <f>IFERROR(VLOOKUP(K205,'Kill 4'!$D$1:$E$161,2,0),0)</f>
        <v>0</v>
      </c>
      <c r="M205" s="136">
        <f>IFERROR(VLOOKUP($B205,'Kill 5'!$A$1:$E$161,4,0),0)</f>
        <v>0</v>
      </c>
      <c r="N205" s="137">
        <f>IFERROR(VLOOKUP(M205,'Kill 5'!$D$1:$E$161,2,0),0)</f>
        <v>0</v>
      </c>
      <c r="O205" s="136">
        <f>IFERROR(VLOOKUP($B205,'Kill 6'!$A$1:$E$161,4,0),0)</f>
        <v>0</v>
      </c>
      <c r="P205" s="137">
        <f>IFERROR(VLOOKUP(O205,'Kill 6'!$D$1:$E$161,2,0),0)</f>
        <v>0</v>
      </c>
      <c r="Q205" s="136">
        <f>IFERROR(VLOOKUP($B205,'Kill 7'!$A$1:$E$161,4,0),0)</f>
        <v>0</v>
      </c>
      <c r="R205" s="137">
        <f>IFERROR(VLOOKUP(Q205,'Kill 7'!$D$1:$E$161,2,0),0)</f>
        <v>0</v>
      </c>
      <c r="S205" s="136">
        <f>IFERROR(VLOOKUP($B205,'Kill 8'!$A$1:$E$161,4,0),0)</f>
        <v>0</v>
      </c>
      <c r="T205" s="137">
        <f>IFERROR(VLOOKUP(S205,'Kill 8'!$D$1:$E$161,2,0),0)</f>
        <v>0</v>
      </c>
      <c r="U205" s="136">
        <f>IFERROR(VLOOKUP($B205,'Kill 9'!$A$1:$E$161,4,0),0)</f>
        <v>0</v>
      </c>
      <c r="V205" s="137">
        <f>IFERROR(VLOOKUP(U205,'Kill 9'!$D$1:$E$161,2,0),0)</f>
        <v>0</v>
      </c>
      <c r="W205" s="136">
        <f>IFERROR(VLOOKUP($B205,'Kill 10'!$A$1:$E$161,4,0),0)</f>
        <v>0</v>
      </c>
      <c r="X205" s="137">
        <f>IFERROR(VLOOKUP(W205,'Kill 10'!$D$1:$E$161,2,0),0)</f>
        <v>0</v>
      </c>
      <c r="Y205" s="136">
        <f>IFERROR(VLOOKUP($B205,'Kill 11'!$A$1:$E$161,4,0),0)</f>
        <v>0</v>
      </c>
      <c r="Z205" s="137">
        <f>IFERROR(VLOOKUP(Y205,'Kill 11'!$D$1:$E$161,2,0),0)</f>
        <v>0</v>
      </c>
      <c r="AA205" s="136">
        <f>IFERROR(VLOOKUP($B205,'Kill 12'!$A$1:$E$161,4,0),0)</f>
        <v>0</v>
      </c>
      <c r="AB205" s="58">
        <f>IFERROR(VLOOKUP(AA205,'Kill 12'!$D$1:$E$161,2,0),0)</f>
        <v>0</v>
      </c>
      <c r="AC205" s="136">
        <f>IFERROR(VLOOKUP($B205,'Kill 13'!$A$1:$E$161,4,0),0)</f>
        <v>0</v>
      </c>
      <c r="AD205" s="58">
        <f>IFERROR(VLOOKUP(AC205,'Kill 13'!$D$1:$E$161,2,0),0)</f>
        <v>0</v>
      </c>
      <c r="AE205" s="174"/>
      <c r="AF205" s="164">
        <f t="shared" si="3"/>
        <v>0</v>
      </c>
      <c r="AG205" s="137">
        <f>IFERROR(VLOOKUP($AE205,'Kill 1'!A$1:$E$161,5,0),0)</f>
        <v>0</v>
      </c>
      <c r="AH205" s="137">
        <f>IFERROR(VLOOKUP($AE205,'Kill 2'!$A$1:$E$161,5,0),0)</f>
        <v>0</v>
      </c>
      <c r="AI205" s="137">
        <f>IFERROR(VLOOKUP($AE205,'Kill 3'!$A$1:$E$161,5,0),0)</f>
        <v>0</v>
      </c>
      <c r="AJ205" s="137">
        <f>IFERROR(VLOOKUP($AE205,'Kill 4'!$A$1:$E$161,5,0),0)</f>
        <v>0</v>
      </c>
      <c r="AK205" s="137">
        <f>IFERROR(VLOOKUP($AE205,'Kill 5'!$A$1:$E$161,5,0),0)</f>
        <v>0</v>
      </c>
      <c r="AL205" s="137">
        <f>IFERROR(VLOOKUP($AE205,'Kill 6'!$A$1:$E$161,5,0),0)</f>
        <v>0</v>
      </c>
      <c r="AM205" s="137">
        <f>IFERROR(VLOOKUP($AE205,'Kill 7'!$A$1:$E$161,5,0),0)</f>
        <v>0</v>
      </c>
      <c r="AN205" s="137">
        <f>IFERROR(VLOOKUP($AE205,'Kill 8'!$A$1:$E$161,5,0),0)</f>
        <v>0</v>
      </c>
      <c r="AO205" s="137">
        <f>IFERROR(VLOOKUP($AE205,'Kill 9'!$A$1:$E$161,5,0),0)</f>
        <v>0</v>
      </c>
      <c r="AP205" s="137">
        <f>IFERROR(VLOOKUP($AE205,'Kill 10'!$A$1:$E$161,5,0),0)</f>
        <v>0</v>
      </c>
      <c r="AQ205" s="137">
        <f>IFERROR(VLOOKUP($AE205,'Kill 11'!$A$1:$E$161,5,0),0)</f>
        <v>0</v>
      </c>
      <c r="AR205" s="58">
        <f>IFERROR(VLOOKUP($AE205,'Kill 12'!$A$1:$E$161,5,0),0)</f>
        <v>0</v>
      </c>
      <c r="AS205" s="58">
        <f>IFERROR(VLOOKUP($AE205,'Kill 13'!$A$1:$E$161,5,0),0)</f>
        <v>0</v>
      </c>
    </row>
    <row r="206" ht="15.75" customHeight="1">
      <c r="A206" s="41">
        <f t="shared" si="1"/>
        <v>205</v>
      </c>
      <c r="B206" s="177"/>
      <c r="C206" s="51">
        <v>0.0</v>
      </c>
      <c r="D206" s="110"/>
      <c r="E206" s="136">
        <f>IFERROR(VLOOKUP($B206,'Kill 1'!$A$1:$E$161,4,0),0)</f>
        <v>0</v>
      </c>
      <c r="F206" s="137">
        <f>IFERROR(VLOOKUP(E206,'Kill 1'!$D$1:$E$161,2,0),0)</f>
        <v>0</v>
      </c>
      <c r="G206" s="136">
        <f>IFERROR(VLOOKUP($B206,'Kill 2'!$A$1:$E$161,4,0),0)</f>
        <v>0</v>
      </c>
      <c r="H206" s="137">
        <f>IFERROR(VLOOKUP(G206,'Kill 2'!$D$1:$E$161,2,0),0)</f>
        <v>0</v>
      </c>
      <c r="I206" s="136">
        <f>IFERROR(VLOOKUP($B206,'Kill 3'!$A$1:$E$161,4,0),0)</f>
        <v>0</v>
      </c>
      <c r="J206" s="137">
        <f>IFERROR(VLOOKUP(I206,'Kill 3'!$D$1:$E$161,2,0),0)</f>
        <v>0</v>
      </c>
      <c r="K206" s="136">
        <f>IFERROR(VLOOKUP($B206,'Kill 4'!$A$1:$E$161,4,0),0)</f>
        <v>0</v>
      </c>
      <c r="L206" s="137">
        <f>IFERROR(VLOOKUP(K206,'Kill 4'!$D$1:$E$161,2,0),0)</f>
        <v>0</v>
      </c>
      <c r="M206" s="136">
        <f>IFERROR(VLOOKUP($B206,'Kill 5'!$A$1:$E$161,4,0),0)</f>
        <v>0</v>
      </c>
      <c r="N206" s="137">
        <f>IFERROR(VLOOKUP(M206,'Kill 5'!$D$1:$E$161,2,0),0)</f>
        <v>0</v>
      </c>
      <c r="O206" s="136">
        <f>IFERROR(VLOOKUP($B206,'Kill 6'!$A$1:$E$161,4,0),0)</f>
        <v>0</v>
      </c>
      <c r="P206" s="137">
        <f>IFERROR(VLOOKUP(O206,'Kill 6'!$D$1:$E$161,2,0),0)</f>
        <v>0</v>
      </c>
      <c r="Q206" s="136">
        <f>IFERROR(VLOOKUP($B206,'Kill 7'!$A$1:$E$161,4,0),0)</f>
        <v>0</v>
      </c>
      <c r="R206" s="137">
        <f>IFERROR(VLOOKUP(Q206,'Kill 7'!$D$1:$E$161,2,0),0)</f>
        <v>0</v>
      </c>
      <c r="S206" s="136">
        <f>IFERROR(VLOOKUP($B206,'Kill 8'!$A$1:$E$161,4,0),0)</f>
        <v>0</v>
      </c>
      <c r="T206" s="137">
        <f>IFERROR(VLOOKUP(S206,'Kill 8'!$D$1:$E$161,2,0),0)</f>
        <v>0</v>
      </c>
      <c r="U206" s="136">
        <f>IFERROR(VLOOKUP($B206,'Kill 9'!$A$1:$E$161,4,0),0)</f>
        <v>0</v>
      </c>
      <c r="V206" s="137">
        <f>IFERROR(VLOOKUP(U206,'Kill 9'!$D$1:$E$161,2,0),0)</f>
        <v>0</v>
      </c>
      <c r="W206" s="136">
        <f>IFERROR(VLOOKUP($B206,'Kill 10'!$A$1:$E$161,4,0),0)</f>
        <v>0</v>
      </c>
      <c r="X206" s="137">
        <f>IFERROR(VLOOKUP(W206,'Kill 10'!$D$1:$E$161,2,0),0)</f>
        <v>0</v>
      </c>
      <c r="Y206" s="136">
        <f>IFERROR(VLOOKUP($B206,'Kill 11'!$A$1:$E$161,4,0),0)</f>
        <v>0</v>
      </c>
      <c r="Z206" s="137">
        <f>IFERROR(VLOOKUP(Y206,'Kill 11'!$D$1:$E$161,2,0),0)</f>
        <v>0</v>
      </c>
      <c r="AA206" s="136">
        <f>IFERROR(VLOOKUP($B206,'Kill 12'!$A$1:$E$161,4,0),0)</f>
        <v>0</v>
      </c>
      <c r="AB206" s="58">
        <f>IFERROR(VLOOKUP(AA206,'Kill 12'!$D$1:$E$161,2,0),0)</f>
        <v>0</v>
      </c>
      <c r="AC206" s="136">
        <f>IFERROR(VLOOKUP($B206,'Kill 13'!$A$1:$E$161,4,0),0)</f>
        <v>0</v>
      </c>
      <c r="AD206" s="58">
        <f>IFERROR(VLOOKUP(AC206,'Kill 13'!$D$1:$E$161,2,0),0)</f>
        <v>0</v>
      </c>
      <c r="AE206" s="175"/>
      <c r="AF206" s="164">
        <f t="shared" si="3"/>
        <v>0</v>
      </c>
      <c r="AG206" s="137">
        <f>IFERROR(VLOOKUP($AE206,'Kill 1'!A$1:$E$161,5,0),0)</f>
        <v>0</v>
      </c>
      <c r="AH206" s="137">
        <f>IFERROR(VLOOKUP($AE206,'Kill 2'!$A$1:$E$161,5,0),0)</f>
        <v>0</v>
      </c>
      <c r="AI206" s="137">
        <f>IFERROR(VLOOKUP($AE206,'Kill 3'!$A$1:$E$161,5,0),0)</f>
        <v>0</v>
      </c>
      <c r="AJ206" s="137">
        <f>IFERROR(VLOOKUP($AE206,'Kill 4'!$A$1:$E$161,5,0),0)</f>
        <v>0</v>
      </c>
      <c r="AK206" s="137">
        <f>IFERROR(VLOOKUP($AE206,'Kill 5'!$A$1:$E$161,5,0),0)</f>
        <v>0</v>
      </c>
      <c r="AL206" s="137">
        <f>IFERROR(VLOOKUP($AE206,'Kill 6'!$A$1:$E$161,5,0),0)</f>
        <v>0</v>
      </c>
      <c r="AM206" s="137">
        <f>IFERROR(VLOOKUP($AE206,'Kill 7'!$A$1:$E$161,5,0),0)</f>
        <v>0</v>
      </c>
      <c r="AN206" s="137">
        <f>IFERROR(VLOOKUP($AE206,'Kill 8'!$A$1:$E$161,5,0),0)</f>
        <v>0</v>
      </c>
      <c r="AO206" s="137">
        <f>IFERROR(VLOOKUP($AE206,'Kill 9'!$A$1:$E$161,5,0),0)</f>
        <v>0</v>
      </c>
      <c r="AP206" s="137">
        <f>IFERROR(VLOOKUP($AE206,'Kill 10'!$A$1:$E$161,5,0),0)</f>
        <v>0</v>
      </c>
      <c r="AQ206" s="137">
        <f>IFERROR(VLOOKUP($AE206,'Kill 11'!$A$1:$E$161,5,0),0)</f>
        <v>0</v>
      </c>
      <c r="AR206" s="58">
        <f>IFERROR(VLOOKUP($AE206,'Kill 12'!$A$1:$E$161,5,0),0)</f>
        <v>0</v>
      </c>
      <c r="AS206" s="58">
        <f>IFERROR(VLOOKUP($AE206,'Kill 13'!$A$1:$E$161,5,0),0)</f>
        <v>0</v>
      </c>
    </row>
    <row r="207" ht="15.75" customHeight="1">
      <c r="A207" s="41">
        <f t="shared" si="1"/>
        <v>206</v>
      </c>
      <c r="B207" s="177"/>
      <c r="C207" s="51">
        <v>0.0</v>
      </c>
      <c r="D207" s="110"/>
      <c r="E207" s="136">
        <f>IFERROR(VLOOKUP($B207,'Kill 1'!$A$1:$E$161,4,0),0)</f>
        <v>0</v>
      </c>
      <c r="F207" s="137">
        <f>IFERROR(VLOOKUP(E207,'Kill 1'!$D$1:$E$161,2,0),0)</f>
        <v>0</v>
      </c>
      <c r="G207" s="136">
        <f>IFERROR(VLOOKUP($B207,'Kill 2'!$A$1:$E$161,4,0),0)</f>
        <v>0</v>
      </c>
      <c r="H207" s="137">
        <f>IFERROR(VLOOKUP(G207,'Kill 2'!$D$1:$E$161,2,0),0)</f>
        <v>0</v>
      </c>
      <c r="I207" s="136">
        <f>IFERROR(VLOOKUP($B207,'Kill 3'!$A$1:$E$161,4,0),0)</f>
        <v>0</v>
      </c>
      <c r="J207" s="137">
        <f>IFERROR(VLOOKUP(I207,'Kill 3'!$D$1:$E$161,2,0),0)</f>
        <v>0</v>
      </c>
      <c r="K207" s="136">
        <f>IFERROR(VLOOKUP($B207,'Kill 4'!$A$1:$E$161,4,0),0)</f>
        <v>0</v>
      </c>
      <c r="L207" s="137">
        <f>IFERROR(VLOOKUP(K207,'Kill 4'!$D$1:$E$161,2,0),0)</f>
        <v>0</v>
      </c>
      <c r="M207" s="136">
        <f>IFERROR(VLOOKUP($B207,'Kill 5'!$A$1:$E$161,4,0),0)</f>
        <v>0</v>
      </c>
      <c r="N207" s="137">
        <f>IFERROR(VLOOKUP(M207,'Kill 5'!$D$1:$E$161,2,0),0)</f>
        <v>0</v>
      </c>
      <c r="O207" s="136">
        <f>IFERROR(VLOOKUP($B207,'Kill 6'!$A$1:$E$161,4,0),0)</f>
        <v>0</v>
      </c>
      <c r="P207" s="137">
        <f>IFERROR(VLOOKUP(O207,'Kill 6'!$D$1:$E$161,2,0),0)</f>
        <v>0</v>
      </c>
      <c r="Q207" s="136">
        <f>IFERROR(VLOOKUP($B207,'Kill 7'!$A$1:$E$161,4,0),0)</f>
        <v>0</v>
      </c>
      <c r="R207" s="137">
        <f>IFERROR(VLOOKUP(Q207,'Kill 7'!$D$1:$E$161,2,0),0)</f>
        <v>0</v>
      </c>
      <c r="S207" s="136">
        <f>IFERROR(VLOOKUP($B207,'Kill 8'!$A$1:$E$161,4,0),0)</f>
        <v>0</v>
      </c>
      <c r="T207" s="137">
        <f>IFERROR(VLOOKUP(S207,'Kill 8'!$D$1:$E$161,2,0),0)</f>
        <v>0</v>
      </c>
      <c r="U207" s="136">
        <f>IFERROR(VLOOKUP($B207,'Kill 9'!$A$1:$E$161,4,0),0)</f>
        <v>0</v>
      </c>
      <c r="V207" s="137">
        <f>IFERROR(VLOOKUP(U207,'Kill 9'!$D$1:$E$161,2,0),0)</f>
        <v>0</v>
      </c>
      <c r="W207" s="136">
        <f>IFERROR(VLOOKUP($B207,'Kill 10'!$A$1:$E$161,4,0),0)</f>
        <v>0</v>
      </c>
      <c r="X207" s="137">
        <f>IFERROR(VLOOKUP(W207,'Kill 10'!$D$1:$E$161,2,0),0)</f>
        <v>0</v>
      </c>
      <c r="Y207" s="136">
        <f>IFERROR(VLOOKUP($B207,'Kill 11'!$A$1:$E$161,4,0),0)</f>
        <v>0</v>
      </c>
      <c r="Z207" s="137">
        <f>IFERROR(VLOOKUP(Y207,'Kill 11'!$D$1:$E$161,2,0),0)</f>
        <v>0</v>
      </c>
      <c r="AA207" s="136">
        <f>IFERROR(VLOOKUP($B207,'Kill 12'!$A$1:$E$161,4,0),0)</f>
        <v>0</v>
      </c>
      <c r="AB207" s="58">
        <f>IFERROR(VLOOKUP(AA207,'Kill 12'!$D$1:$E$161,2,0),0)</f>
        <v>0</v>
      </c>
      <c r="AC207" s="136">
        <f>IFERROR(VLOOKUP($B207,'Kill 13'!$A$1:$E$161,4,0),0)</f>
        <v>0</v>
      </c>
      <c r="AD207" s="58">
        <f>IFERROR(VLOOKUP(AC207,'Kill 13'!$D$1:$E$161,2,0),0)</f>
        <v>0</v>
      </c>
      <c r="AE207" s="174"/>
      <c r="AF207" s="164">
        <f t="shared" si="3"/>
        <v>0</v>
      </c>
      <c r="AG207" s="137">
        <f>IFERROR(VLOOKUP($AE207,'Kill 1'!A$1:$E$161,5,0),0)</f>
        <v>0</v>
      </c>
      <c r="AH207" s="137">
        <f>IFERROR(VLOOKUP($AE207,'Kill 2'!$A$1:$E$161,5,0),0)</f>
        <v>0</v>
      </c>
      <c r="AI207" s="137">
        <f>IFERROR(VLOOKUP($AE207,'Kill 3'!$A$1:$E$161,5,0),0)</f>
        <v>0</v>
      </c>
      <c r="AJ207" s="137">
        <f>IFERROR(VLOOKUP($AE207,'Kill 4'!$A$1:$E$161,5,0),0)</f>
        <v>0</v>
      </c>
      <c r="AK207" s="137">
        <f>IFERROR(VLOOKUP($AE207,'Kill 5'!$A$1:$E$161,5,0),0)</f>
        <v>0</v>
      </c>
      <c r="AL207" s="137">
        <f>IFERROR(VLOOKUP($AE207,'Kill 6'!$A$1:$E$161,5,0),0)</f>
        <v>0</v>
      </c>
      <c r="AM207" s="137">
        <f>IFERROR(VLOOKUP($AE207,'Kill 7'!$A$1:$E$161,5,0),0)</f>
        <v>0</v>
      </c>
      <c r="AN207" s="137">
        <f>IFERROR(VLOOKUP($AE207,'Kill 8'!$A$1:$E$161,5,0),0)</f>
        <v>0</v>
      </c>
      <c r="AO207" s="137">
        <f>IFERROR(VLOOKUP($AE207,'Kill 9'!$A$1:$E$161,5,0),0)</f>
        <v>0</v>
      </c>
      <c r="AP207" s="137">
        <f>IFERROR(VLOOKUP($AE207,'Kill 10'!$A$1:$E$161,5,0),0)</f>
        <v>0</v>
      </c>
      <c r="AQ207" s="137">
        <f>IFERROR(VLOOKUP($AE207,'Kill 11'!$A$1:$E$161,5,0),0)</f>
        <v>0</v>
      </c>
      <c r="AR207" s="58">
        <f>IFERROR(VLOOKUP($AE207,'Kill 12'!$A$1:$E$161,5,0),0)</f>
        <v>0</v>
      </c>
      <c r="AS207" s="58">
        <f>IFERROR(VLOOKUP($AE207,'Kill 13'!$A$1:$E$161,5,0),0)</f>
        <v>0</v>
      </c>
    </row>
    <row r="208" ht="15.75" customHeight="1">
      <c r="A208" s="41">
        <f t="shared" si="1"/>
        <v>207</v>
      </c>
      <c r="B208" s="177"/>
      <c r="C208" s="51">
        <v>0.0</v>
      </c>
      <c r="D208" s="110"/>
      <c r="E208" s="136">
        <f>IFERROR(VLOOKUP($B208,'Kill 1'!$A$1:$E$161,4,0),0)</f>
        <v>0</v>
      </c>
      <c r="F208" s="137">
        <f>IFERROR(VLOOKUP(E208,'Kill 1'!$D$1:$E$161,2,0),0)</f>
        <v>0</v>
      </c>
      <c r="G208" s="136">
        <f>IFERROR(VLOOKUP($B208,'Kill 2'!$A$1:$E$161,4,0),0)</f>
        <v>0</v>
      </c>
      <c r="H208" s="137">
        <f>IFERROR(VLOOKUP(G208,'Kill 2'!$D$1:$E$161,2,0),0)</f>
        <v>0</v>
      </c>
      <c r="I208" s="136">
        <f>IFERROR(VLOOKUP($B208,'Kill 3'!$A$1:$E$161,4,0),0)</f>
        <v>0</v>
      </c>
      <c r="J208" s="137">
        <f>IFERROR(VLOOKUP(I208,'Kill 3'!$D$1:$E$161,2,0),0)</f>
        <v>0</v>
      </c>
      <c r="K208" s="136">
        <f>IFERROR(VLOOKUP($B208,'Kill 4'!$A$1:$E$161,4,0),0)</f>
        <v>0</v>
      </c>
      <c r="L208" s="137">
        <f>IFERROR(VLOOKUP(K208,'Kill 4'!$D$1:$E$161,2,0),0)</f>
        <v>0</v>
      </c>
      <c r="M208" s="136">
        <f>IFERROR(VLOOKUP($B208,'Kill 5'!$A$1:$E$161,4,0),0)</f>
        <v>0</v>
      </c>
      <c r="N208" s="137">
        <f>IFERROR(VLOOKUP(M208,'Kill 5'!$D$1:$E$161,2,0),0)</f>
        <v>0</v>
      </c>
      <c r="O208" s="136">
        <f>IFERROR(VLOOKUP($B208,'Kill 6'!$A$1:$E$161,4,0),0)</f>
        <v>0</v>
      </c>
      <c r="P208" s="137">
        <f>IFERROR(VLOOKUP(O208,'Kill 6'!$D$1:$E$161,2,0),0)</f>
        <v>0</v>
      </c>
      <c r="Q208" s="136">
        <f>IFERROR(VLOOKUP($B208,'Kill 7'!$A$1:$E$161,4,0),0)</f>
        <v>0</v>
      </c>
      <c r="R208" s="137">
        <f>IFERROR(VLOOKUP(Q208,'Kill 7'!$D$1:$E$161,2,0),0)</f>
        <v>0</v>
      </c>
      <c r="S208" s="136">
        <f>IFERROR(VLOOKUP($B208,'Kill 8'!$A$1:$E$161,4,0),0)</f>
        <v>0</v>
      </c>
      <c r="T208" s="137">
        <f>IFERROR(VLOOKUP(S208,'Kill 8'!$D$1:$E$161,2,0),0)</f>
        <v>0</v>
      </c>
      <c r="U208" s="136">
        <f>IFERROR(VLOOKUP($B208,'Kill 9'!$A$1:$E$161,4,0),0)</f>
        <v>0</v>
      </c>
      <c r="V208" s="137">
        <f>IFERROR(VLOOKUP(U208,'Kill 9'!$D$1:$E$161,2,0),0)</f>
        <v>0</v>
      </c>
      <c r="W208" s="136">
        <f>IFERROR(VLOOKUP($B208,'Kill 10'!$A$1:$E$161,4,0),0)</f>
        <v>0</v>
      </c>
      <c r="X208" s="137">
        <f>IFERROR(VLOOKUP(W208,'Kill 10'!$D$1:$E$161,2,0),0)</f>
        <v>0</v>
      </c>
      <c r="Y208" s="136">
        <f>IFERROR(VLOOKUP($B208,'Kill 11'!$A$1:$E$161,4,0),0)</f>
        <v>0</v>
      </c>
      <c r="Z208" s="137">
        <f>IFERROR(VLOOKUP(Y208,'Kill 11'!$D$1:$E$161,2,0),0)</f>
        <v>0</v>
      </c>
      <c r="AA208" s="136">
        <f>IFERROR(VLOOKUP($B208,'Kill 12'!$A$1:$E$161,4,0),0)</f>
        <v>0</v>
      </c>
      <c r="AB208" s="58">
        <f>IFERROR(VLOOKUP(AA208,'Kill 12'!$D$1:$E$161,2,0),0)</f>
        <v>0</v>
      </c>
      <c r="AC208" s="136">
        <f>IFERROR(VLOOKUP($B208,'Kill 13'!$A$1:$E$161,4,0),0)</f>
        <v>0</v>
      </c>
      <c r="AD208" s="58">
        <f>IFERROR(VLOOKUP(AC208,'Kill 13'!$D$1:$E$161,2,0),0)</f>
        <v>0</v>
      </c>
      <c r="AE208" s="175"/>
      <c r="AF208" s="164">
        <f t="shared" si="3"/>
        <v>0</v>
      </c>
      <c r="AG208" s="137">
        <f>IFERROR(VLOOKUP($AE208,'Kill 1'!A$1:$E$161,5,0),0)</f>
        <v>0</v>
      </c>
      <c r="AH208" s="137">
        <f>IFERROR(VLOOKUP($AE208,'Kill 2'!$A$1:$E$161,5,0),0)</f>
        <v>0</v>
      </c>
      <c r="AI208" s="137">
        <f>IFERROR(VLOOKUP($AE208,'Kill 3'!$A$1:$E$161,5,0),0)</f>
        <v>0</v>
      </c>
      <c r="AJ208" s="137">
        <f>IFERROR(VLOOKUP($AE208,'Kill 4'!$A$1:$E$161,5,0),0)</f>
        <v>0</v>
      </c>
      <c r="AK208" s="137">
        <f>IFERROR(VLOOKUP($AE208,'Kill 5'!$A$1:$E$161,5,0),0)</f>
        <v>0</v>
      </c>
      <c r="AL208" s="137">
        <f>IFERROR(VLOOKUP($AE208,'Kill 6'!$A$1:$E$161,5,0),0)</f>
        <v>0</v>
      </c>
      <c r="AM208" s="137">
        <f>IFERROR(VLOOKUP($AE208,'Kill 7'!$A$1:$E$161,5,0),0)</f>
        <v>0</v>
      </c>
      <c r="AN208" s="137">
        <f>IFERROR(VLOOKUP($AE208,'Kill 8'!$A$1:$E$161,5,0),0)</f>
        <v>0</v>
      </c>
      <c r="AO208" s="137">
        <f>IFERROR(VLOOKUP($AE208,'Kill 9'!$A$1:$E$161,5,0),0)</f>
        <v>0</v>
      </c>
      <c r="AP208" s="137">
        <f>IFERROR(VLOOKUP($AE208,'Kill 10'!$A$1:$E$161,5,0),0)</f>
        <v>0</v>
      </c>
      <c r="AQ208" s="137">
        <f>IFERROR(VLOOKUP($AE208,'Kill 11'!$A$1:$E$161,5,0),0)</f>
        <v>0</v>
      </c>
      <c r="AR208" s="58">
        <f>IFERROR(VLOOKUP($AE208,'Kill 12'!$A$1:$E$161,5,0),0)</f>
        <v>0</v>
      </c>
      <c r="AS208" s="58">
        <f>IFERROR(VLOOKUP($AE208,'Kill 13'!$A$1:$E$161,5,0),0)</f>
        <v>0</v>
      </c>
    </row>
    <row r="209" ht="15.75" customHeight="1">
      <c r="A209" s="41">
        <f t="shared" si="1"/>
        <v>208</v>
      </c>
      <c r="B209" s="177"/>
      <c r="C209" s="51">
        <v>0.0</v>
      </c>
      <c r="D209" s="110"/>
      <c r="E209" s="136">
        <f>IFERROR(VLOOKUP($B209,'Kill 1'!$A$1:$E$161,4,0),0)</f>
        <v>0</v>
      </c>
      <c r="F209" s="137">
        <f>IFERROR(VLOOKUP(E209,'Kill 1'!$D$1:$E$161,2,0),0)</f>
        <v>0</v>
      </c>
      <c r="G209" s="136">
        <f>IFERROR(VLOOKUP($B209,'Kill 2'!$A$1:$E$161,4,0),0)</f>
        <v>0</v>
      </c>
      <c r="H209" s="137">
        <f>IFERROR(VLOOKUP(G209,'Kill 2'!$D$1:$E$161,2,0),0)</f>
        <v>0</v>
      </c>
      <c r="I209" s="136">
        <f>IFERROR(VLOOKUP($B209,'Kill 3'!$A$1:$E$161,4,0),0)</f>
        <v>0</v>
      </c>
      <c r="J209" s="137">
        <f>IFERROR(VLOOKUP(I209,'Kill 3'!$D$1:$E$161,2,0),0)</f>
        <v>0</v>
      </c>
      <c r="K209" s="136">
        <f>IFERROR(VLOOKUP($B209,'Kill 4'!$A$1:$E$161,4,0),0)</f>
        <v>0</v>
      </c>
      <c r="L209" s="137">
        <f>IFERROR(VLOOKUP(K209,'Kill 4'!$D$1:$E$161,2,0),0)</f>
        <v>0</v>
      </c>
      <c r="M209" s="136">
        <f>IFERROR(VLOOKUP($B209,'Kill 5'!$A$1:$E$161,4,0),0)</f>
        <v>0</v>
      </c>
      <c r="N209" s="137">
        <f>IFERROR(VLOOKUP(M209,'Kill 5'!$D$1:$E$161,2,0),0)</f>
        <v>0</v>
      </c>
      <c r="O209" s="136">
        <f>IFERROR(VLOOKUP($B209,'Kill 6'!$A$1:$E$161,4,0),0)</f>
        <v>0</v>
      </c>
      <c r="P209" s="137">
        <f>IFERROR(VLOOKUP(O209,'Kill 6'!$D$1:$E$161,2,0),0)</f>
        <v>0</v>
      </c>
      <c r="Q209" s="136">
        <f>IFERROR(VLOOKUP($B209,'Kill 7'!$A$1:$E$161,4,0),0)</f>
        <v>0</v>
      </c>
      <c r="R209" s="137">
        <f>IFERROR(VLOOKUP(Q209,'Kill 7'!$D$1:$E$161,2,0),0)</f>
        <v>0</v>
      </c>
      <c r="S209" s="136">
        <f>IFERROR(VLOOKUP($B209,'Kill 8'!$A$1:$E$161,4,0),0)</f>
        <v>0</v>
      </c>
      <c r="T209" s="137">
        <f>IFERROR(VLOOKUP(S209,'Kill 8'!$D$1:$E$161,2,0),0)</f>
        <v>0</v>
      </c>
      <c r="U209" s="136">
        <f>IFERROR(VLOOKUP($B209,'Kill 9'!$A$1:$E$161,4,0),0)</f>
        <v>0</v>
      </c>
      <c r="V209" s="137">
        <f>IFERROR(VLOOKUP(U209,'Kill 9'!$D$1:$E$161,2,0),0)</f>
        <v>0</v>
      </c>
      <c r="W209" s="136">
        <f>IFERROR(VLOOKUP($B209,'Kill 10'!$A$1:$E$161,4,0),0)</f>
        <v>0</v>
      </c>
      <c r="X209" s="137">
        <f>IFERROR(VLOOKUP(W209,'Kill 10'!$D$1:$E$161,2,0),0)</f>
        <v>0</v>
      </c>
      <c r="Y209" s="136">
        <f>IFERROR(VLOOKUP($B209,'Kill 11'!$A$1:$E$161,4,0),0)</f>
        <v>0</v>
      </c>
      <c r="Z209" s="137">
        <f>IFERROR(VLOOKUP(Y209,'Kill 11'!$D$1:$E$161,2,0),0)</f>
        <v>0</v>
      </c>
      <c r="AA209" s="136">
        <f>IFERROR(VLOOKUP($B209,'Kill 12'!$A$1:$E$161,4,0),0)</f>
        <v>0</v>
      </c>
      <c r="AB209" s="58">
        <f>IFERROR(VLOOKUP(AA209,'Kill 12'!$D$1:$E$161,2,0),0)</f>
        <v>0</v>
      </c>
      <c r="AC209" s="136">
        <f>IFERROR(VLOOKUP($B209,'Kill 13'!$A$1:$E$161,4,0),0)</f>
        <v>0</v>
      </c>
      <c r="AD209" s="58">
        <f>IFERROR(VLOOKUP(AC209,'Kill 13'!$D$1:$E$161,2,0),0)</f>
        <v>0</v>
      </c>
      <c r="AE209" s="174"/>
      <c r="AF209" s="164">
        <f t="shared" si="3"/>
        <v>0</v>
      </c>
      <c r="AG209" s="137">
        <f>IFERROR(VLOOKUP($AE209,'Kill 1'!A$1:$E$161,5,0),0)</f>
        <v>0</v>
      </c>
      <c r="AH209" s="137">
        <f>IFERROR(VLOOKUP($AE209,'Kill 2'!$A$1:$E$161,5,0),0)</f>
        <v>0</v>
      </c>
      <c r="AI209" s="137">
        <f>IFERROR(VLOOKUP($AE209,'Kill 3'!$A$1:$E$161,5,0),0)</f>
        <v>0</v>
      </c>
      <c r="AJ209" s="137">
        <f>IFERROR(VLOOKUP($AE209,'Kill 4'!$A$1:$E$161,5,0),0)</f>
        <v>0</v>
      </c>
      <c r="AK209" s="137">
        <f>IFERROR(VLOOKUP($AE209,'Kill 5'!$A$1:$E$161,5,0),0)</f>
        <v>0</v>
      </c>
      <c r="AL209" s="137">
        <f>IFERROR(VLOOKUP($AE209,'Kill 6'!$A$1:$E$161,5,0),0)</f>
        <v>0</v>
      </c>
      <c r="AM209" s="137">
        <f>IFERROR(VLOOKUP($AE209,'Kill 7'!$A$1:$E$161,5,0),0)</f>
        <v>0</v>
      </c>
      <c r="AN209" s="137">
        <f>IFERROR(VLOOKUP($AE209,'Kill 8'!$A$1:$E$161,5,0),0)</f>
        <v>0</v>
      </c>
      <c r="AO209" s="137">
        <f>IFERROR(VLOOKUP($AE209,'Kill 9'!$A$1:$E$161,5,0),0)</f>
        <v>0</v>
      </c>
      <c r="AP209" s="137">
        <f>IFERROR(VLOOKUP($AE209,'Kill 10'!$A$1:$E$161,5,0),0)</f>
        <v>0</v>
      </c>
      <c r="AQ209" s="137">
        <f>IFERROR(VLOOKUP($AE209,'Kill 11'!$A$1:$E$161,5,0),0)</f>
        <v>0</v>
      </c>
      <c r="AR209" s="58">
        <f>IFERROR(VLOOKUP($AE209,'Kill 12'!$A$1:$E$161,5,0),0)</f>
        <v>0</v>
      </c>
      <c r="AS209" s="58">
        <f>IFERROR(VLOOKUP($AE209,'Kill 13'!$A$1:$E$161,5,0),0)</f>
        <v>0</v>
      </c>
    </row>
    <row r="210" ht="15.75" customHeight="1">
      <c r="A210" s="41">
        <f t="shared" si="1"/>
        <v>209</v>
      </c>
      <c r="B210" s="177"/>
      <c r="C210" s="51">
        <v>0.0</v>
      </c>
      <c r="D210" s="110"/>
      <c r="E210" s="136">
        <f>IFERROR(VLOOKUP($B210,'Kill 1'!$A$1:$E$161,4,0),0)</f>
        <v>0</v>
      </c>
      <c r="F210" s="137">
        <f>IFERROR(VLOOKUP(E210,'Kill 1'!$D$1:$E$161,2,0),0)</f>
        <v>0</v>
      </c>
      <c r="G210" s="136">
        <f>IFERROR(VLOOKUP($B210,'Kill 2'!$A$1:$E$161,4,0),0)</f>
        <v>0</v>
      </c>
      <c r="H210" s="137">
        <f>IFERROR(VLOOKUP(G210,'Kill 2'!$D$1:$E$161,2,0),0)</f>
        <v>0</v>
      </c>
      <c r="I210" s="136">
        <f>IFERROR(VLOOKUP($B210,'Kill 3'!$A$1:$E$161,4,0),0)</f>
        <v>0</v>
      </c>
      <c r="J210" s="137">
        <f>IFERROR(VLOOKUP(I210,'Kill 3'!$D$1:$E$161,2,0),0)</f>
        <v>0</v>
      </c>
      <c r="K210" s="136">
        <f>IFERROR(VLOOKUP($B210,'Kill 4'!$A$1:$E$161,4,0),0)</f>
        <v>0</v>
      </c>
      <c r="L210" s="137">
        <f>IFERROR(VLOOKUP(K210,'Kill 4'!$D$1:$E$161,2,0),0)</f>
        <v>0</v>
      </c>
      <c r="M210" s="136">
        <f>IFERROR(VLOOKUP($B210,'Kill 5'!$A$1:$E$161,4,0),0)</f>
        <v>0</v>
      </c>
      <c r="N210" s="137">
        <f>IFERROR(VLOOKUP(M210,'Kill 5'!$D$1:$E$161,2,0),0)</f>
        <v>0</v>
      </c>
      <c r="O210" s="136">
        <f>IFERROR(VLOOKUP($B210,'Kill 6'!$A$1:$E$161,4,0),0)</f>
        <v>0</v>
      </c>
      <c r="P210" s="137">
        <f>IFERROR(VLOOKUP(O210,'Kill 6'!$D$1:$E$161,2,0),0)</f>
        <v>0</v>
      </c>
      <c r="Q210" s="136">
        <f>IFERROR(VLOOKUP($B210,'Kill 7'!$A$1:$E$161,4,0),0)</f>
        <v>0</v>
      </c>
      <c r="R210" s="137">
        <f>IFERROR(VLOOKUP(Q210,'Kill 7'!$D$1:$E$161,2,0),0)</f>
        <v>0</v>
      </c>
      <c r="S210" s="136">
        <f>IFERROR(VLOOKUP($B210,'Kill 8'!$A$1:$E$161,4,0),0)</f>
        <v>0</v>
      </c>
      <c r="T210" s="137">
        <f>IFERROR(VLOOKUP(S210,'Kill 8'!$D$1:$E$161,2,0),0)</f>
        <v>0</v>
      </c>
      <c r="U210" s="136">
        <f>IFERROR(VLOOKUP($B210,'Kill 9'!$A$1:$E$161,4,0),0)</f>
        <v>0</v>
      </c>
      <c r="V210" s="137">
        <f>IFERROR(VLOOKUP(U210,'Kill 9'!$D$1:$E$161,2,0),0)</f>
        <v>0</v>
      </c>
      <c r="W210" s="136">
        <f>IFERROR(VLOOKUP($B210,'Kill 10'!$A$1:$E$161,4,0),0)</f>
        <v>0</v>
      </c>
      <c r="X210" s="137">
        <f>IFERROR(VLOOKUP(W210,'Kill 10'!$D$1:$E$161,2,0),0)</f>
        <v>0</v>
      </c>
      <c r="Y210" s="136">
        <f>IFERROR(VLOOKUP($B210,'Kill 11'!$A$1:$E$161,4,0),0)</f>
        <v>0</v>
      </c>
      <c r="Z210" s="137">
        <f>IFERROR(VLOOKUP(Y210,'Kill 11'!$D$1:$E$161,2,0),0)</f>
        <v>0</v>
      </c>
      <c r="AA210" s="136">
        <f>IFERROR(VLOOKUP($B210,'Kill 12'!$A$1:$E$161,4,0),0)</f>
        <v>0</v>
      </c>
      <c r="AB210" s="58">
        <f>IFERROR(VLOOKUP(AA210,'Kill 12'!$D$1:$E$161,2,0),0)</f>
        <v>0</v>
      </c>
      <c r="AC210" s="136">
        <f>IFERROR(VLOOKUP($B210,'Kill 13'!$A$1:$E$161,4,0),0)</f>
        <v>0</v>
      </c>
      <c r="AD210" s="58">
        <f>IFERROR(VLOOKUP(AC210,'Kill 13'!$D$1:$E$161,2,0),0)</f>
        <v>0</v>
      </c>
      <c r="AE210" s="175"/>
      <c r="AF210" s="164">
        <f t="shared" si="3"/>
        <v>0</v>
      </c>
      <c r="AG210" s="137">
        <f>IFERROR(VLOOKUP($AE210,'Kill 1'!A$1:$E$161,5,0),0)</f>
        <v>0</v>
      </c>
      <c r="AH210" s="137">
        <f>IFERROR(VLOOKUP($AE210,'Kill 2'!$A$1:$E$161,5,0),0)</f>
        <v>0</v>
      </c>
      <c r="AI210" s="137">
        <f>IFERROR(VLOOKUP($AE210,'Kill 3'!$A$1:$E$161,5,0),0)</f>
        <v>0</v>
      </c>
      <c r="AJ210" s="137">
        <f>IFERROR(VLOOKUP($AE210,'Kill 4'!$A$1:$E$161,5,0),0)</f>
        <v>0</v>
      </c>
      <c r="AK210" s="137">
        <f>IFERROR(VLOOKUP($AE210,'Kill 5'!$A$1:$E$161,5,0),0)</f>
        <v>0</v>
      </c>
      <c r="AL210" s="137">
        <f>IFERROR(VLOOKUP($AE210,'Kill 6'!$A$1:$E$161,5,0),0)</f>
        <v>0</v>
      </c>
      <c r="AM210" s="137">
        <f>IFERROR(VLOOKUP($AE210,'Kill 7'!$A$1:$E$161,5,0),0)</f>
        <v>0</v>
      </c>
      <c r="AN210" s="137">
        <f>IFERROR(VLOOKUP($AE210,'Kill 8'!$A$1:$E$161,5,0),0)</f>
        <v>0</v>
      </c>
      <c r="AO210" s="137">
        <f>IFERROR(VLOOKUP($AE210,'Kill 9'!$A$1:$E$161,5,0),0)</f>
        <v>0</v>
      </c>
      <c r="AP210" s="137">
        <f>IFERROR(VLOOKUP($AE210,'Kill 10'!$A$1:$E$161,5,0),0)</f>
        <v>0</v>
      </c>
      <c r="AQ210" s="137">
        <f>IFERROR(VLOOKUP($AE210,'Kill 11'!$A$1:$E$161,5,0),0)</f>
        <v>0</v>
      </c>
      <c r="AR210" s="58">
        <f>IFERROR(VLOOKUP($AE210,'Kill 12'!$A$1:$E$161,5,0),0)</f>
        <v>0</v>
      </c>
      <c r="AS210" s="58">
        <f>IFERROR(VLOOKUP($AE210,'Kill 13'!$A$1:$E$161,5,0),0)</f>
        <v>0</v>
      </c>
    </row>
    <row r="211" ht="15.75" customHeight="1">
      <c r="A211" s="41">
        <f t="shared" si="1"/>
        <v>210</v>
      </c>
      <c r="B211" s="177"/>
      <c r="C211" s="51">
        <v>0.0</v>
      </c>
      <c r="D211" s="110"/>
      <c r="E211" s="136">
        <f>IFERROR(VLOOKUP($B211,'Kill 1'!$A$1:$E$161,4,0),0)</f>
        <v>0</v>
      </c>
      <c r="F211" s="137">
        <f>IFERROR(VLOOKUP(E211,'Kill 1'!$D$1:$E$161,2,0),0)</f>
        <v>0</v>
      </c>
      <c r="G211" s="136">
        <f>IFERROR(VLOOKUP($B211,'Kill 2'!$A$1:$E$161,4,0),0)</f>
        <v>0</v>
      </c>
      <c r="H211" s="137">
        <f>IFERROR(VLOOKUP(G211,'Kill 2'!$D$1:$E$161,2,0),0)</f>
        <v>0</v>
      </c>
      <c r="I211" s="136">
        <f>IFERROR(VLOOKUP($B211,'Kill 3'!$A$1:$E$161,4,0),0)</f>
        <v>0</v>
      </c>
      <c r="J211" s="137">
        <f>IFERROR(VLOOKUP(I211,'Kill 3'!$D$1:$E$161,2,0),0)</f>
        <v>0</v>
      </c>
      <c r="K211" s="136">
        <f>IFERROR(VLOOKUP($B211,'Kill 4'!$A$1:$E$161,4,0),0)</f>
        <v>0</v>
      </c>
      <c r="L211" s="137">
        <f>IFERROR(VLOOKUP(K211,'Kill 4'!$D$1:$E$161,2,0),0)</f>
        <v>0</v>
      </c>
      <c r="M211" s="136">
        <f>IFERROR(VLOOKUP($B211,'Kill 5'!$A$1:$E$161,4,0),0)</f>
        <v>0</v>
      </c>
      <c r="N211" s="137">
        <f>IFERROR(VLOOKUP(M211,'Kill 5'!$D$1:$E$161,2,0),0)</f>
        <v>0</v>
      </c>
      <c r="O211" s="136">
        <f>IFERROR(VLOOKUP($B211,'Kill 6'!$A$1:$E$161,4,0),0)</f>
        <v>0</v>
      </c>
      <c r="P211" s="137">
        <f>IFERROR(VLOOKUP(O211,'Kill 6'!$D$1:$E$161,2,0),0)</f>
        <v>0</v>
      </c>
      <c r="Q211" s="136">
        <f>IFERROR(VLOOKUP($B211,'Kill 7'!$A$1:$E$161,4,0),0)</f>
        <v>0</v>
      </c>
      <c r="R211" s="137">
        <f>IFERROR(VLOOKUP(Q211,'Kill 7'!$D$1:$E$161,2,0),0)</f>
        <v>0</v>
      </c>
      <c r="S211" s="136">
        <f>IFERROR(VLOOKUP($B211,'Kill 8'!$A$1:$E$161,4,0),0)</f>
        <v>0</v>
      </c>
      <c r="T211" s="137">
        <f>IFERROR(VLOOKUP(S211,'Kill 8'!$D$1:$E$161,2,0),0)</f>
        <v>0</v>
      </c>
      <c r="U211" s="136">
        <f>IFERROR(VLOOKUP($B211,'Kill 9'!$A$1:$E$161,4,0),0)</f>
        <v>0</v>
      </c>
      <c r="V211" s="137">
        <f>IFERROR(VLOOKUP(U211,'Kill 9'!$D$1:$E$161,2,0),0)</f>
        <v>0</v>
      </c>
      <c r="W211" s="136">
        <f>IFERROR(VLOOKUP($B211,'Kill 10'!$A$1:$E$161,4,0),0)</f>
        <v>0</v>
      </c>
      <c r="X211" s="137">
        <f>IFERROR(VLOOKUP(W211,'Kill 10'!$D$1:$E$161,2,0),0)</f>
        <v>0</v>
      </c>
      <c r="Y211" s="136">
        <f>IFERROR(VLOOKUP($B211,'Kill 11'!$A$1:$E$161,4,0),0)</f>
        <v>0</v>
      </c>
      <c r="Z211" s="137">
        <f>IFERROR(VLOOKUP(Y211,'Kill 11'!$D$1:$E$161,2,0),0)</f>
        <v>0</v>
      </c>
      <c r="AA211" s="136">
        <f>IFERROR(VLOOKUP($B211,'Kill 12'!$A$1:$E$161,4,0),0)</f>
        <v>0</v>
      </c>
      <c r="AB211" s="58">
        <f>IFERROR(VLOOKUP(AA211,'Kill 12'!$D$1:$E$161,2,0),0)</f>
        <v>0</v>
      </c>
      <c r="AC211" s="136">
        <f>IFERROR(VLOOKUP($B211,'Kill 13'!$A$1:$E$161,4,0),0)</f>
        <v>0</v>
      </c>
      <c r="AD211" s="58">
        <f>IFERROR(VLOOKUP(AC211,'Kill 13'!$D$1:$E$161,2,0),0)</f>
        <v>0</v>
      </c>
      <c r="AE211" s="174"/>
      <c r="AF211" s="164">
        <f t="shared" si="3"/>
        <v>0</v>
      </c>
      <c r="AG211" s="137">
        <f>IFERROR(VLOOKUP($AE211,'Kill 1'!A$1:$E$161,5,0),0)</f>
        <v>0</v>
      </c>
      <c r="AH211" s="137">
        <f>IFERROR(VLOOKUP($AE211,'Kill 2'!$A$1:$E$161,5,0),0)</f>
        <v>0</v>
      </c>
      <c r="AI211" s="137">
        <f>IFERROR(VLOOKUP($AE211,'Kill 3'!$A$1:$E$161,5,0),0)</f>
        <v>0</v>
      </c>
      <c r="AJ211" s="137">
        <f>IFERROR(VLOOKUP($AE211,'Kill 4'!$A$1:$E$161,5,0),0)</f>
        <v>0</v>
      </c>
      <c r="AK211" s="137">
        <f>IFERROR(VLOOKUP($AE211,'Kill 5'!$A$1:$E$161,5,0),0)</f>
        <v>0</v>
      </c>
      <c r="AL211" s="137">
        <f>IFERROR(VLOOKUP($AE211,'Kill 6'!$A$1:$E$161,5,0),0)</f>
        <v>0</v>
      </c>
      <c r="AM211" s="137">
        <f>IFERROR(VLOOKUP($AE211,'Kill 7'!$A$1:$E$161,5,0),0)</f>
        <v>0</v>
      </c>
      <c r="AN211" s="137">
        <f>IFERROR(VLOOKUP($AE211,'Kill 8'!$A$1:$E$161,5,0),0)</f>
        <v>0</v>
      </c>
      <c r="AO211" s="137">
        <f>IFERROR(VLOOKUP($AE211,'Kill 9'!$A$1:$E$161,5,0),0)</f>
        <v>0</v>
      </c>
      <c r="AP211" s="137">
        <f>IFERROR(VLOOKUP($AE211,'Kill 10'!$A$1:$E$161,5,0),0)</f>
        <v>0</v>
      </c>
      <c r="AQ211" s="137">
        <f>IFERROR(VLOOKUP($AE211,'Kill 11'!$A$1:$E$161,5,0),0)</f>
        <v>0</v>
      </c>
      <c r="AR211" s="58">
        <f>IFERROR(VLOOKUP($AE211,'Kill 12'!$A$1:$E$161,5,0),0)</f>
        <v>0</v>
      </c>
      <c r="AS211" s="58">
        <f>IFERROR(VLOOKUP($AE211,'Kill 13'!$A$1:$E$161,5,0),0)</f>
        <v>0</v>
      </c>
    </row>
    <row r="212" ht="15.75" customHeight="1">
      <c r="A212" s="41">
        <f t="shared" si="1"/>
        <v>211</v>
      </c>
      <c r="B212" s="177"/>
      <c r="C212" s="51">
        <v>0.0</v>
      </c>
      <c r="D212" s="110"/>
      <c r="E212" s="136">
        <f>IFERROR(VLOOKUP($B212,'Kill 1'!$A$1:$E$161,4,0),0)</f>
        <v>0</v>
      </c>
      <c r="F212" s="137">
        <f>IFERROR(VLOOKUP(E212,'Kill 1'!$D$1:$E$161,2,0),0)</f>
        <v>0</v>
      </c>
      <c r="G212" s="136">
        <f>IFERROR(VLOOKUP($B212,'Kill 2'!$A$1:$E$161,4,0),0)</f>
        <v>0</v>
      </c>
      <c r="H212" s="137">
        <f>IFERROR(VLOOKUP(G212,'Kill 2'!$D$1:$E$161,2,0),0)</f>
        <v>0</v>
      </c>
      <c r="I212" s="136">
        <f>IFERROR(VLOOKUP($B212,'Kill 3'!$A$1:$E$161,4,0),0)</f>
        <v>0</v>
      </c>
      <c r="J212" s="137">
        <f>IFERROR(VLOOKUP(I212,'Kill 3'!$D$1:$E$161,2,0),0)</f>
        <v>0</v>
      </c>
      <c r="K212" s="136">
        <f>IFERROR(VLOOKUP($B212,'Kill 4'!$A$1:$E$161,4,0),0)</f>
        <v>0</v>
      </c>
      <c r="L212" s="137">
        <f>IFERROR(VLOOKUP(K212,'Kill 4'!$D$1:$E$161,2,0),0)</f>
        <v>0</v>
      </c>
      <c r="M212" s="136">
        <f>IFERROR(VLOOKUP($B212,'Kill 5'!$A$1:$E$161,4,0),0)</f>
        <v>0</v>
      </c>
      <c r="N212" s="137">
        <f>IFERROR(VLOOKUP(M212,'Kill 5'!$D$1:$E$161,2,0),0)</f>
        <v>0</v>
      </c>
      <c r="O212" s="136">
        <f>IFERROR(VLOOKUP($B212,'Kill 6'!$A$1:$E$161,4,0),0)</f>
        <v>0</v>
      </c>
      <c r="P212" s="137">
        <f>IFERROR(VLOOKUP(O212,'Kill 6'!$D$1:$E$161,2,0),0)</f>
        <v>0</v>
      </c>
      <c r="Q212" s="136">
        <f>IFERROR(VLOOKUP($B212,'Kill 7'!$A$1:$E$161,4,0),0)</f>
        <v>0</v>
      </c>
      <c r="R212" s="137">
        <f>IFERROR(VLOOKUP(Q212,'Kill 7'!$D$1:$E$161,2,0),0)</f>
        <v>0</v>
      </c>
      <c r="S212" s="136">
        <f>IFERROR(VLOOKUP($B212,'Kill 8'!$A$1:$E$161,4,0),0)</f>
        <v>0</v>
      </c>
      <c r="T212" s="137">
        <f>IFERROR(VLOOKUP(S212,'Kill 8'!$D$1:$E$161,2,0),0)</f>
        <v>0</v>
      </c>
      <c r="U212" s="136">
        <f>IFERROR(VLOOKUP($B212,'Kill 9'!$A$1:$E$161,4,0),0)</f>
        <v>0</v>
      </c>
      <c r="V212" s="137">
        <f>IFERROR(VLOOKUP(U212,'Kill 9'!$D$1:$E$161,2,0),0)</f>
        <v>0</v>
      </c>
      <c r="W212" s="136">
        <f>IFERROR(VLOOKUP($B212,'Kill 10'!$A$1:$E$161,4,0),0)</f>
        <v>0</v>
      </c>
      <c r="X212" s="137">
        <f>IFERROR(VLOOKUP(W212,'Kill 10'!$D$1:$E$161,2,0),0)</f>
        <v>0</v>
      </c>
      <c r="Y212" s="136">
        <f>IFERROR(VLOOKUP($B212,'Kill 11'!$A$1:$E$161,4,0),0)</f>
        <v>0</v>
      </c>
      <c r="Z212" s="137">
        <f>IFERROR(VLOOKUP(Y212,'Kill 11'!$D$1:$E$161,2,0),0)</f>
        <v>0</v>
      </c>
      <c r="AA212" s="136">
        <f>IFERROR(VLOOKUP($B212,'Kill 12'!$A$1:$E$161,4,0),0)</f>
        <v>0</v>
      </c>
      <c r="AB212" s="58">
        <f>IFERROR(VLOOKUP(AA212,'Kill 12'!$D$1:$E$161,2,0),0)</f>
        <v>0</v>
      </c>
      <c r="AC212" s="136">
        <f>IFERROR(VLOOKUP($B212,'Kill 13'!$A$1:$E$161,4,0),0)</f>
        <v>0</v>
      </c>
      <c r="AD212" s="58">
        <f>IFERROR(VLOOKUP(AC212,'Kill 13'!$D$1:$E$161,2,0),0)</f>
        <v>0</v>
      </c>
      <c r="AE212" s="175"/>
      <c r="AF212" s="164">
        <f t="shared" si="3"/>
        <v>0</v>
      </c>
      <c r="AG212" s="137">
        <f>IFERROR(VLOOKUP($AE212,'Kill 1'!A$1:$E$161,5,0),0)</f>
        <v>0</v>
      </c>
      <c r="AH212" s="137">
        <f>IFERROR(VLOOKUP($AE212,'Kill 2'!$A$1:$E$161,5,0),0)</f>
        <v>0</v>
      </c>
      <c r="AI212" s="137">
        <f>IFERROR(VLOOKUP($AE212,'Kill 3'!$A$1:$E$161,5,0),0)</f>
        <v>0</v>
      </c>
      <c r="AJ212" s="137">
        <f>IFERROR(VLOOKUP($AE212,'Kill 4'!$A$1:$E$161,5,0),0)</f>
        <v>0</v>
      </c>
      <c r="AK212" s="137">
        <f>IFERROR(VLOOKUP($AE212,'Kill 5'!$A$1:$E$161,5,0),0)</f>
        <v>0</v>
      </c>
      <c r="AL212" s="137">
        <f>IFERROR(VLOOKUP($AE212,'Kill 6'!$A$1:$E$161,5,0),0)</f>
        <v>0</v>
      </c>
      <c r="AM212" s="137">
        <f>IFERROR(VLOOKUP($AE212,'Kill 7'!$A$1:$E$161,5,0),0)</f>
        <v>0</v>
      </c>
      <c r="AN212" s="137">
        <f>IFERROR(VLOOKUP($AE212,'Kill 8'!$A$1:$E$161,5,0),0)</f>
        <v>0</v>
      </c>
      <c r="AO212" s="137">
        <f>IFERROR(VLOOKUP($AE212,'Kill 9'!$A$1:$E$161,5,0),0)</f>
        <v>0</v>
      </c>
      <c r="AP212" s="137">
        <f>IFERROR(VLOOKUP($AE212,'Kill 10'!$A$1:$E$161,5,0),0)</f>
        <v>0</v>
      </c>
      <c r="AQ212" s="137">
        <f>IFERROR(VLOOKUP($AE212,'Kill 11'!$A$1:$E$161,5,0),0)</f>
        <v>0</v>
      </c>
      <c r="AR212" s="58">
        <f>IFERROR(VLOOKUP($AE212,'Kill 12'!$A$1:$E$161,5,0),0)</f>
        <v>0</v>
      </c>
      <c r="AS212" s="58">
        <f>IFERROR(VLOOKUP($AE212,'Kill 13'!$A$1:$E$161,5,0),0)</f>
        <v>0</v>
      </c>
    </row>
    <row r="213" ht="15.75" customHeight="1">
      <c r="A213" s="41">
        <f t="shared" si="1"/>
        <v>212</v>
      </c>
      <c r="B213" s="177"/>
      <c r="C213" s="51">
        <v>0.0</v>
      </c>
      <c r="D213" s="110"/>
      <c r="E213" s="136">
        <f>IFERROR(VLOOKUP($B213,'Kill 1'!$A$1:$E$161,4,0),0)</f>
        <v>0</v>
      </c>
      <c r="F213" s="137">
        <f>IFERROR(VLOOKUP(E213,'Kill 1'!$D$1:$E$161,2,0),0)</f>
        <v>0</v>
      </c>
      <c r="G213" s="136">
        <f>IFERROR(VLOOKUP($B213,'Kill 2'!$A$1:$E$161,4,0),0)</f>
        <v>0</v>
      </c>
      <c r="H213" s="137">
        <f>IFERROR(VLOOKUP(G213,'Kill 2'!$D$1:$E$161,2,0),0)</f>
        <v>0</v>
      </c>
      <c r="I213" s="136">
        <f>IFERROR(VLOOKUP($B213,'Kill 3'!$A$1:$E$161,4,0),0)</f>
        <v>0</v>
      </c>
      <c r="J213" s="137">
        <f>IFERROR(VLOOKUP(I213,'Kill 3'!$D$1:$E$161,2,0),0)</f>
        <v>0</v>
      </c>
      <c r="K213" s="136">
        <f>IFERROR(VLOOKUP($B213,'Kill 4'!$A$1:$E$161,4,0),0)</f>
        <v>0</v>
      </c>
      <c r="L213" s="137">
        <f>IFERROR(VLOOKUP(K213,'Kill 4'!$D$1:$E$161,2,0),0)</f>
        <v>0</v>
      </c>
      <c r="M213" s="136">
        <f>IFERROR(VLOOKUP($B213,'Kill 5'!$A$1:$E$161,4,0),0)</f>
        <v>0</v>
      </c>
      <c r="N213" s="137">
        <f>IFERROR(VLOOKUP(M213,'Kill 5'!$D$1:$E$161,2,0),0)</f>
        <v>0</v>
      </c>
      <c r="O213" s="136">
        <f>IFERROR(VLOOKUP($B213,'Kill 6'!$A$1:$E$161,4,0),0)</f>
        <v>0</v>
      </c>
      <c r="P213" s="137">
        <f>IFERROR(VLOOKUP(O213,'Kill 6'!$D$1:$E$161,2,0),0)</f>
        <v>0</v>
      </c>
      <c r="Q213" s="136">
        <f>IFERROR(VLOOKUP($B213,'Kill 7'!$A$1:$E$161,4,0),0)</f>
        <v>0</v>
      </c>
      <c r="R213" s="137">
        <f>IFERROR(VLOOKUP(Q213,'Kill 7'!$D$1:$E$161,2,0),0)</f>
        <v>0</v>
      </c>
      <c r="S213" s="136">
        <f>IFERROR(VLOOKUP($B213,'Kill 8'!$A$1:$E$161,4,0),0)</f>
        <v>0</v>
      </c>
      <c r="T213" s="137">
        <f>IFERROR(VLOOKUP(S213,'Kill 8'!$D$1:$E$161,2,0),0)</f>
        <v>0</v>
      </c>
      <c r="U213" s="136">
        <f>IFERROR(VLOOKUP($B213,'Kill 9'!$A$1:$E$161,4,0),0)</f>
        <v>0</v>
      </c>
      <c r="V213" s="137">
        <f>IFERROR(VLOOKUP(U213,'Kill 9'!$D$1:$E$161,2,0),0)</f>
        <v>0</v>
      </c>
      <c r="W213" s="136">
        <f>IFERROR(VLOOKUP($B213,'Kill 10'!$A$1:$E$161,4,0),0)</f>
        <v>0</v>
      </c>
      <c r="X213" s="137">
        <f>IFERROR(VLOOKUP(W213,'Kill 10'!$D$1:$E$161,2,0),0)</f>
        <v>0</v>
      </c>
      <c r="Y213" s="136">
        <f>IFERROR(VLOOKUP($B213,'Kill 11'!$A$1:$E$161,4,0),0)</f>
        <v>0</v>
      </c>
      <c r="Z213" s="137">
        <f>IFERROR(VLOOKUP(Y213,'Kill 11'!$D$1:$E$161,2,0),0)</f>
        <v>0</v>
      </c>
      <c r="AA213" s="136">
        <f>IFERROR(VLOOKUP($B213,'Kill 12'!$A$1:$E$161,4,0),0)</f>
        <v>0</v>
      </c>
      <c r="AB213" s="58">
        <f>IFERROR(VLOOKUP(AA213,'Kill 12'!$D$1:$E$161,2,0),0)</f>
        <v>0</v>
      </c>
      <c r="AC213" s="136">
        <f>IFERROR(VLOOKUP($B213,'Kill 13'!$A$1:$E$161,4,0),0)</f>
        <v>0</v>
      </c>
      <c r="AD213" s="58">
        <f>IFERROR(VLOOKUP(AC213,'Kill 13'!$D$1:$E$161,2,0),0)</f>
        <v>0</v>
      </c>
      <c r="AE213" s="174"/>
      <c r="AF213" s="164">
        <f t="shared" si="3"/>
        <v>0</v>
      </c>
      <c r="AG213" s="137">
        <f>IFERROR(VLOOKUP($AE213,'Kill 1'!A$1:$E$161,5,0),0)</f>
        <v>0</v>
      </c>
      <c r="AH213" s="137">
        <f>IFERROR(VLOOKUP($AE213,'Kill 2'!$A$1:$E$161,5,0),0)</f>
        <v>0</v>
      </c>
      <c r="AI213" s="137">
        <f>IFERROR(VLOOKUP($AE213,'Kill 3'!$A$1:$E$161,5,0),0)</f>
        <v>0</v>
      </c>
      <c r="AJ213" s="137">
        <f>IFERROR(VLOOKUP($AE213,'Kill 4'!$A$1:$E$161,5,0),0)</f>
        <v>0</v>
      </c>
      <c r="AK213" s="137">
        <f>IFERROR(VLOOKUP($AE213,'Kill 5'!$A$1:$E$161,5,0),0)</f>
        <v>0</v>
      </c>
      <c r="AL213" s="137">
        <f>IFERROR(VLOOKUP($AE213,'Kill 6'!$A$1:$E$161,5,0),0)</f>
        <v>0</v>
      </c>
      <c r="AM213" s="137">
        <f>IFERROR(VLOOKUP($AE213,'Kill 7'!$A$1:$E$161,5,0),0)</f>
        <v>0</v>
      </c>
      <c r="AN213" s="137">
        <f>IFERROR(VLOOKUP($AE213,'Kill 8'!$A$1:$E$161,5,0),0)</f>
        <v>0</v>
      </c>
      <c r="AO213" s="137">
        <f>IFERROR(VLOOKUP($AE213,'Kill 9'!$A$1:$E$161,5,0),0)</f>
        <v>0</v>
      </c>
      <c r="AP213" s="137">
        <f>IFERROR(VLOOKUP($AE213,'Kill 10'!$A$1:$E$161,5,0),0)</f>
        <v>0</v>
      </c>
      <c r="AQ213" s="137">
        <f>IFERROR(VLOOKUP($AE213,'Kill 11'!$A$1:$E$161,5,0),0)</f>
        <v>0</v>
      </c>
      <c r="AR213" s="58">
        <f>IFERROR(VLOOKUP($AE213,'Kill 12'!$A$1:$E$161,5,0),0)</f>
        <v>0</v>
      </c>
      <c r="AS213" s="58">
        <f>IFERROR(VLOOKUP($AE213,'Kill 13'!$A$1:$E$161,5,0),0)</f>
        <v>0</v>
      </c>
    </row>
    <row r="214" ht="15.75" customHeight="1">
      <c r="A214" s="41">
        <f t="shared" si="1"/>
        <v>213</v>
      </c>
      <c r="B214" s="177"/>
      <c r="C214" s="51">
        <v>0.0</v>
      </c>
      <c r="D214" s="110"/>
      <c r="E214" s="136">
        <f>IFERROR(VLOOKUP($B214,'Kill 1'!$A$1:$E$161,4,0),0)</f>
        <v>0</v>
      </c>
      <c r="F214" s="137">
        <f>IFERROR(VLOOKUP(E214,'Kill 1'!$D$1:$E$161,2,0),0)</f>
        <v>0</v>
      </c>
      <c r="G214" s="136">
        <f>IFERROR(VLOOKUP($B214,'Kill 2'!$A$1:$E$161,4,0),0)</f>
        <v>0</v>
      </c>
      <c r="H214" s="137">
        <f>IFERROR(VLOOKUP(G214,'Kill 2'!$D$1:$E$161,2,0),0)</f>
        <v>0</v>
      </c>
      <c r="I214" s="136">
        <f>IFERROR(VLOOKUP($B214,'Kill 3'!$A$1:$E$161,4,0),0)</f>
        <v>0</v>
      </c>
      <c r="J214" s="137">
        <f>IFERROR(VLOOKUP(I214,'Kill 3'!$D$1:$E$161,2,0),0)</f>
        <v>0</v>
      </c>
      <c r="K214" s="136">
        <f>IFERROR(VLOOKUP($B214,'Kill 4'!$A$1:$E$161,4,0),0)</f>
        <v>0</v>
      </c>
      <c r="L214" s="137">
        <f>IFERROR(VLOOKUP(K214,'Kill 4'!$D$1:$E$161,2,0),0)</f>
        <v>0</v>
      </c>
      <c r="M214" s="136">
        <f>IFERROR(VLOOKUP($B214,'Kill 5'!$A$1:$E$161,4,0),0)</f>
        <v>0</v>
      </c>
      <c r="N214" s="137">
        <f>IFERROR(VLOOKUP(M214,'Kill 5'!$D$1:$E$161,2,0),0)</f>
        <v>0</v>
      </c>
      <c r="O214" s="136">
        <f>IFERROR(VLOOKUP($B214,'Kill 6'!$A$1:$E$161,4,0),0)</f>
        <v>0</v>
      </c>
      <c r="P214" s="137">
        <f>IFERROR(VLOOKUP(O214,'Kill 6'!$D$1:$E$161,2,0),0)</f>
        <v>0</v>
      </c>
      <c r="Q214" s="136">
        <f>IFERROR(VLOOKUP($B214,'Kill 7'!$A$1:$E$161,4,0),0)</f>
        <v>0</v>
      </c>
      <c r="R214" s="137">
        <f>IFERROR(VLOOKUP(Q214,'Kill 7'!$D$1:$E$161,2,0),0)</f>
        <v>0</v>
      </c>
      <c r="S214" s="136">
        <f>IFERROR(VLOOKUP($B214,'Kill 8'!$A$1:$E$161,4,0),0)</f>
        <v>0</v>
      </c>
      <c r="T214" s="137">
        <f>IFERROR(VLOOKUP(S214,'Kill 8'!$D$1:$E$161,2,0),0)</f>
        <v>0</v>
      </c>
      <c r="U214" s="136">
        <f>IFERROR(VLOOKUP($B214,'Kill 9'!$A$1:$E$161,4,0),0)</f>
        <v>0</v>
      </c>
      <c r="V214" s="137">
        <f>IFERROR(VLOOKUP(U214,'Kill 9'!$D$1:$E$161,2,0),0)</f>
        <v>0</v>
      </c>
      <c r="W214" s="136">
        <f>IFERROR(VLOOKUP($B214,'Kill 10'!$A$1:$E$161,4,0),0)</f>
        <v>0</v>
      </c>
      <c r="X214" s="137">
        <f>IFERROR(VLOOKUP(W214,'Kill 10'!$D$1:$E$161,2,0),0)</f>
        <v>0</v>
      </c>
      <c r="Y214" s="136">
        <f>IFERROR(VLOOKUP($B214,'Kill 11'!$A$1:$E$161,4,0),0)</f>
        <v>0</v>
      </c>
      <c r="Z214" s="137">
        <f>IFERROR(VLOOKUP(Y214,'Kill 11'!$D$1:$E$161,2,0),0)</f>
        <v>0</v>
      </c>
      <c r="AA214" s="136">
        <f>IFERROR(VLOOKUP($B214,'Kill 12'!$A$1:$E$161,4,0),0)</f>
        <v>0</v>
      </c>
      <c r="AB214" s="58">
        <f>IFERROR(VLOOKUP(AA214,'Kill 12'!$D$1:$E$161,2,0),0)</f>
        <v>0</v>
      </c>
      <c r="AC214" s="136">
        <f>IFERROR(VLOOKUP($B214,'Kill 13'!$A$1:$E$161,4,0),0)</f>
        <v>0</v>
      </c>
      <c r="AD214" s="58">
        <f>IFERROR(VLOOKUP(AC214,'Kill 13'!$D$1:$E$161,2,0),0)</f>
        <v>0</v>
      </c>
      <c r="AE214" s="175"/>
      <c r="AF214" s="164">
        <f t="shared" si="3"/>
        <v>0</v>
      </c>
      <c r="AG214" s="137">
        <f>IFERROR(VLOOKUP($AE214,'Kill 1'!A$1:$E$161,5,0),0)</f>
        <v>0</v>
      </c>
      <c r="AH214" s="137">
        <f>IFERROR(VLOOKUP($AE214,'Kill 2'!$A$1:$E$161,5,0),0)</f>
        <v>0</v>
      </c>
      <c r="AI214" s="137">
        <f>IFERROR(VLOOKUP($AE214,'Kill 3'!$A$1:$E$161,5,0),0)</f>
        <v>0</v>
      </c>
      <c r="AJ214" s="137">
        <f>IFERROR(VLOOKUP($AE214,'Kill 4'!$A$1:$E$161,5,0),0)</f>
        <v>0</v>
      </c>
      <c r="AK214" s="137">
        <f>IFERROR(VLOOKUP($AE214,'Kill 5'!$A$1:$E$161,5,0),0)</f>
        <v>0</v>
      </c>
      <c r="AL214" s="137">
        <f>IFERROR(VLOOKUP($AE214,'Kill 6'!$A$1:$E$161,5,0),0)</f>
        <v>0</v>
      </c>
      <c r="AM214" s="137">
        <f>IFERROR(VLOOKUP($AE214,'Kill 7'!$A$1:$E$161,5,0),0)</f>
        <v>0</v>
      </c>
      <c r="AN214" s="137">
        <f>IFERROR(VLOOKUP($AE214,'Kill 8'!$A$1:$E$161,5,0),0)</f>
        <v>0</v>
      </c>
      <c r="AO214" s="137">
        <f>IFERROR(VLOOKUP($AE214,'Kill 9'!$A$1:$E$161,5,0),0)</f>
        <v>0</v>
      </c>
      <c r="AP214" s="137">
        <f>IFERROR(VLOOKUP($AE214,'Kill 10'!$A$1:$E$161,5,0),0)</f>
        <v>0</v>
      </c>
      <c r="AQ214" s="137">
        <f>IFERROR(VLOOKUP($AE214,'Kill 11'!$A$1:$E$161,5,0),0)</f>
        <v>0</v>
      </c>
      <c r="AR214" s="58">
        <f>IFERROR(VLOOKUP($AE214,'Kill 12'!$A$1:$E$161,5,0),0)</f>
        <v>0</v>
      </c>
      <c r="AS214" s="58">
        <f>IFERROR(VLOOKUP($AE214,'Kill 13'!$A$1:$E$161,5,0),0)</f>
        <v>0</v>
      </c>
    </row>
    <row r="215" ht="15.75" customHeight="1">
      <c r="A215" s="41">
        <f t="shared" si="1"/>
        <v>214</v>
      </c>
      <c r="B215" s="177"/>
      <c r="C215" s="51">
        <v>0.0</v>
      </c>
      <c r="D215" s="110"/>
      <c r="E215" s="136">
        <f>IFERROR(VLOOKUP($B215,'Kill 1'!$A$1:$E$161,4,0),0)</f>
        <v>0</v>
      </c>
      <c r="F215" s="137">
        <f>IFERROR(VLOOKUP(E215,'Kill 1'!$D$1:$E$161,2,0),0)</f>
        <v>0</v>
      </c>
      <c r="G215" s="136">
        <f>IFERROR(VLOOKUP($B215,'Kill 2'!$A$1:$E$161,4,0),0)</f>
        <v>0</v>
      </c>
      <c r="H215" s="137">
        <f>IFERROR(VLOOKUP(G215,'Kill 2'!$D$1:$E$161,2,0),0)</f>
        <v>0</v>
      </c>
      <c r="I215" s="136">
        <f>IFERROR(VLOOKUP($B215,'Kill 3'!$A$1:$E$161,4,0),0)</f>
        <v>0</v>
      </c>
      <c r="J215" s="137">
        <f>IFERROR(VLOOKUP(I215,'Kill 3'!$D$1:$E$161,2,0),0)</f>
        <v>0</v>
      </c>
      <c r="K215" s="136">
        <f>IFERROR(VLOOKUP($B215,'Kill 4'!$A$1:$E$161,4,0),0)</f>
        <v>0</v>
      </c>
      <c r="L215" s="137">
        <f>IFERROR(VLOOKUP(K215,'Kill 4'!$D$1:$E$161,2,0),0)</f>
        <v>0</v>
      </c>
      <c r="M215" s="136">
        <f>IFERROR(VLOOKUP($B215,'Kill 5'!$A$1:$E$161,4,0),0)</f>
        <v>0</v>
      </c>
      <c r="N215" s="137">
        <f>IFERROR(VLOOKUP(M215,'Kill 5'!$D$1:$E$161,2,0),0)</f>
        <v>0</v>
      </c>
      <c r="O215" s="136">
        <f>IFERROR(VLOOKUP($B215,'Kill 6'!$A$1:$E$161,4,0),0)</f>
        <v>0</v>
      </c>
      <c r="P215" s="137">
        <f>IFERROR(VLOOKUP(O215,'Kill 6'!$D$1:$E$161,2,0),0)</f>
        <v>0</v>
      </c>
      <c r="Q215" s="136">
        <f>IFERROR(VLOOKUP($B215,'Kill 7'!$A$1:$E$161,4,0),0)</f>
        <v>0</v>
      </c>
      <c r="R215" s="137">
        <f>IFERROR(VLOOKUP(Q215,'Kill 7'!$D$1:$E$161,2,0),0)</f>
        <v>0</v>
      </c>
      <c r="S215" s="136">
        <f>IFERROR(VLOOKUP($B215,'Kill 8'!$A$1:$E$161,4,0),0)</f>
        <v>0</v>
      </c>
      <c r="T215" s="137">
        <f>IFERROR(VLOOKUP(S215,'Kill 8'!$D$1:$E$161,2,0),0)</f>
        <v>0</v>
      </c>
      <c r="U215" s="136">
        <f>IFERROR(VLOOKUP($B215,'Kill 9'!$A$1:$E$161,4,0),0)</f>
        <v>0</v>
      </c>
      <c r="V215" s="137">
        <f>IFERROR(VLOOKUP(U215,'Kill 9'!$D$1:$E$161,2,0),0)</f>
        <v>0</v>
      </c>
      <c r="W215" s="136">
        <f>IFERROR(VLOOKUP($B215,'Kill 10'!$A$1:$E$161,4,0),0)</f>
        <v>0</v>
      </c>
      <c r="X215" s="137">
        <f>IFERROR(VLOOKUP(W215,'Kill 10'!$D$1:$E$161,2,0),0)</f>
        <v>0</v>
      </c>
      <c r="Y215" s="136">
        <f>IFERROR(VLOOKUP($B215,'Kill 11'!$A$1:$E$161,4,0),0)</f>
        <v>0</v>
      </c>
      <c r="Z215" s="137">
        <f>IFERROR(VLOOKUP(Y215,'Kill 11'!$D$1:$E$161,2,0),0)</f>
        <v>0</v>
      </c>
      <c r="AA215" s="136">
        <f>IFERROR(VLOOKUP($B215,'Kill 12'!$A$1:$E$161,4,0),0)</f>
        <v>0</v>
      </c>
      <c r="AB215" s="58">
        <f>IFERROR(VLOOKUP(AA215,'Kill 12'!$D$1:$E$161,2,0),0)</f>
        <v>0</v>
      </c>
      <c r="AC215" s="136">
        <f>IFERROR(VLOOKUP($B215,'Kill 13'!$A$1:$E$161,4,0),0)</f>
        <v>0</v>
      </c>
      <c r="AD215" s="58">
        <f>IFERROR(VLOOKUP(AC215,'Kill 13'!$D$1:$E$161,2,0),0)</f>
        <v>0</v>
      </c>
      <c r="AE215" s="174"/>
      <c r="AF215" s="164">
        <f t="shared" si="3"/>
        <v>0</v>
      </c>
      <c r="AG215" s="137">
        <f>IFERROR(VLOOKUP($AE215,'Kill 1'!A$1:$E$161,5,0),0)</f>
        <v>0</v>
      </c>
      <c r="AH215" s="137">
        <f>IFERROR(VLOOKUP($AE215,'Kill 2'!$A$1:$E$161,5,0),0)</f>
        <v>0</v>
      </c>
      <c r="AI215" s="137">
        <f>IFERROR(VLOOKUP($AE215,'Kill 3'!$A$1:$E$161,5,0),0)</f>
        <v>0</v>
      </c>
      <c r="AJ215" s="137">
        <f>IFERROR(VLOOKUP($AE215,'Kill 4'!$A$1:$E$161,5,0),0)</f>
        <v>0</v>
      </c>
      <c r="AK215" s="137">
        <f>IFERROR(VLOOKUP($AE215,'Kill 5'!$A$1:$E$161,5,0),0)</f>
        <v>0</v>
      </c>
      <c r="AL215" s="137">
        <f>IFERROR(VLOOKUP($AE215,'Kill 6'!$A$1:$E$161,5,0),0)</f>
        <v>0</v>
      </c>
      <c r="AM215" s="137">
        <f>IFERROR(VLOOKUP($AE215,'Kill 7'!$A$1:$E$161,5,0),0)</f>
        <v>0</v>
      </c>
      <c r="AN215" s="137">
        <f>IFERROR(VLOOKUP($AE215,'Kill 8'!$A$1:$E$161,5,0),0)</f>
        <v>0</v>
      </c>
      <c r="AO215" s="137">
        <f>IFERROR(VLOOKUP($AE215,'Kill 9'!$A$1:$E$161,5,0),0)</f>
        <v>0</v>
      </c>
      <c r="AP215" s="137">
        <f>IFERROR(VLOOKUP($AE215,'Kill 10'!$A$1:$E$161,5,0),0)</f>
        <v>0</v>
      </c>
      <c r="AQ215" s="137">
        <f>IFERROR(VLOOKUP($AE215,'Kill 11'!$A$1:$E$161,5,0),0)</f>
        <v>0</v>
      </c>
      <c r="AR215" s="58">
        <f>IFERROR(VLOOKUP($AE215,'Kill 12'!$A$1:$E$161,5,0),0)</f>
        <v>0</v>
      </c>
      <c r="AS215" s="58">
        <f>IFERROR(VLOOKUP($AE215,'Kill 13'!$A$1:$E$161,5,0),0)</f>
        <v>0</v>
      </c>
    </row>
    <row r="216" ht="15.75" customHeight="1">
      <c r="A216" s="41">
        <f t="shared" si="1"/>
        <v>215</v>
      </c>
      <c r="B216" s="177"/>
      <c r="C216" s="51">
        <v>0.0</v>
      </c>
      <c r="D216" s="110"/>
      <c r="E216" s="136">
        <f>IFERROR(VLOOKUP($B216,'Kill 1'!$A$1:$E$161,4,0),0)</f>
        <v>0</v>
      </c>
      <c r="F216" s="137">
        <f>IFERROR(VLOOKUP(E216,'Kill 1'!$D$1:$E$161,2,0),0)</f>
        <v>0</v>
      </c>
      <c r="G216" s="136">
        <f>IFERROR(VLOOKUP($B216,'Kill 2'!$A$1:$E$161,4,0),0)</f>
        <v>0</v>
      </c>
      <c r="H216" s="137">
        <f>IFERROR(VLOOKUP(G216,'Kill 2'!$D$1:$E$161,2,0),0)</f>
        <v>0</v>
      </c>
      <c r="I216" s="136">
        <f>IFERROR(VLOOKUP($B216,'Kill 3'!$A$1:$E$161,4,0),0)</f>
        <v>0</v>
      </c>
      <c r="J216" s="137">
        <f>IFERROR(VLOOKUP(I216,'Kill 3'!$D$1:$E$161,2,0),0)</f>
        <v>0</v>
      </c>
      <c r="K216" s="136">
        <f>IFERROR(VLOOKUP($B216,'Kill 4'!$A$1:$E$161,4,0),0)</f>
        <v>0</v>
      </c>
      <c r="L216" s="137">
        <f>IFERROR(VLOOKUP(K216,'Kill 4'!$D$1:$E$161,2,0),0)</f>
        <v>0</v>
      </c>
      <c r="M216" s="136">
        <f>IFERROR(VLOOKUP($B216,'Kill 5'!$A$1:$E$161,4,0),0)</f>
        <v>0</v>
      </c>
      <c r="N216" s="137">
        <f>IFERROR(VLOOKUP(M216,'Kill 5'!$D$1:$E$161,2,0),0)</f>
        <v>0</v>
      </c>
      <c r="O216" s="136">
        <f>IFERROR(VLOOKUP($B216,'Kill 6'!$A$1:$E$161,4,0),0)</f>
        <v>0</v>
      </c>
      <c r="P216" s="137">
        <f>IFERROR(VLOOKUP(O216,'Kill 6'!$D$1:$E$161,2,0),0)</f>
        <v>0</v>
      </c>
      <c r="Q216" s="136">
        <f>IFERROR(VLOOKUP($B216,'Kill 7'!$A$1:$E$161,4,0),0)</f>
        <v>0</v>
      </c>
      <c r="R216" s="137">
        <f>IFERROR(VLOOKUP(Q216,'Kill 7'!$D$1:$E$161,2,0),0)</f>
        <v>0</v>
      </c>
      <c r="S216" s="136">
        <f>IFERROR(VLOOKUP($B216,'Kill 8'!$A$1:$E$161,4,0),0)</f>
        <v>0</v>
      </c>
      <c r="T216" s="137">
        <f>IFERROR(VLOOKUP(S216,'Kill 8'!$D$1:$E$161,2,0),0)</f>
        <v>0</v>
      </c>
      <c r="U216" s="136">
        <f>IFERROR(VLOOKUP($B216,'Kill 9'!$A$1:$E$161,4,0),0)</f>
        <v>0</v>
      </c>
      <c r="V216" s="137">
        <f>IFERROR(VLOOKUP(U216,'Kill 9'!$D$1:$E$161,2,0),0)</f>
        <v>0</v>
      </c>
      <c r="W216" s="136">
        <f>IFERROR(VLOOKUP($B216,'Kill 10'!$A$1:$E$161,4,0),0)</f>
        <v>0</v>
      </c>
      <c r="X216" s="137">
        <f>IFERROR(VLOOKUP(W216,'Kill 10'!$D$1:$E$161,2,0),0)</f>
        <v>0</v>
      </c>
      <c r="Y216" s="136">
        <f>IFERROR(VLOOKUP($B216,'Kill 11'!$A$1:$E$161,4,0),0)</f>
        <v>0</v>
      </c>
      <c r="Z216" s="137">
        <f>IFERROR(VLOOKUP(Y216,'Kill 11'!$D$1:$E$161,2,0),0)</f>
        <v>0</v>
      </c>
      <c r="AA216" s="136">
        <f>IFERROR(VLOOKUP($B216,'Kill 12'!$A$1:$E$161,4,0),0)</f>
        <v>0</v>
      </c>
      <c r="AB216" s="58">
        <f>IFERROR(VLOOKUP(AA216,'Kill 12'!$D$1:$E$161,2,0),0)</f>
        <v>0</v>
      </c>
      <c r="AC216" s="136">
        <f>IFERROR(VLOOKUP($B216,'Kill 13'!$A$1:$E$161,4,0),0)</f>
        <v>0</v>
      </c>
      <c r="AD216" s="58">
        <f>IFERROR(VLOOKUP(AC216,'Kill 13'!$D$1:$E$161,2,0),0)</f>
        <v>0</v>
      </c>
      <c r="AE216" s="175"/>
      <c r="AF216" s="164">
        <f t="shared" si="3"/>
        <v>0</v>
      </c>
      <c r="AG216" s="137">
        <f>IFERROR(VLOOKUP($AE216,'Kill 1'!A$1:$E$161,5,0),0)</f>
        <v>0</v>
      </c>
      <c r="AH216" s="137">
        <f>IFERROR(VLOOKUP($AE216,'Kill 2'!$A$1:$E$161,5,0),0)</f>
        <v>0</v>
      </c>
      <c r="AI216" s="137">
        <f>IFERROR(VLOOKUP($AE216,'Kill 3'!$A$1:$E$161,5,0),0)</f>
        <v>0</v>
      </c>
      <c r="AJ216" s="137">
        <f>IFERROR(VLOOKUP($AE216,'Kill 4'!$A$1:$E$161,5,0),0)</f>
        <v>0</v>
      </c>
      <c r="AK216" s="137">
        <f>IFERROR(VLOOKUP($AE216,'Kill 5'!$A$1:$E$161,5,0),0)</f>
        <v>0</v>
      </c>
      <c r="AL216" s="137">
        <f>IFERROR(VLOOKUP($AE216,'Kill 6'!$A$1:$E$161,5,0),0)</f>
        <v>0</v>
      </c>
      <c r="AM216" s="137">
        <f>IFERROR(VLOOKUP($AE216,'Kill 7'!$A$1:$E$161,5,0),0)</f>
        <v>0</v>
      </c>
      <c r="AN216" s="137">
        <f>IFERROR(VLOOKUP($AE216,'Kill 8'!$A$1:$E$161,5,0),0)</f>
        <v>0</v>
      </c>
      <c r="AO216" s="137">
        <f>IFERROR(VLOOKUP($AE216,'Kill 9'!$A$1:$E$161,5,0),0)</f>
        <v>0</v>
      </c>
      <c r="AP216" s="137">
        <f>IFERROR(VLOOKUP($AE216,'Kill 10'!$A$1:$E$161,5,0),0)</f>
        <v>0</v>
      </c>
      <c r="AQ216" s="137">
        <f>IFERROR(VLOOKUP($AE216,'Kill 11'!$A$1:$E$161,5,0),0)</f>
        <v>0</v>
      </c>
      <c r="AR216" s="58">
        <f>IFERROR(VLOOKUP($AE216,'Kill 12'!$A$1:$E$161,5,0),0)</f>
        <v>0</v>
      </c>
      <c r="AS216" s="58">
        <f>IFERROR(VLOOKUP($AE216,'Kill 13'!$A$1:$E$161,5,0),0)</f>
        <v>0</v>
      </c>
    </row>
    <row r="217" ht="15.75" customHeight="1">
      <c r="A217" s="41">
        <f t="shared" si="1"/>
        <v>216</v>
      </c>
      <c r="B217" s="177"/>
      <c r="C217" s="51">
        <v>0.0</v>
      </c>
      <c r="D217" s="110"/>
      <c r="E217" s="136">
        <f>IFERROR(VLOOKUP($B217,'Kill 1'!$A$1:$E$161,4,0),0)</f>
        <v>0</v>
      </c>
      <c r="F217" s="137">
        <f>IFERROR(VLOOKUP(E217,'Kill 1'!$D$1:$E$161,2,0),0)</f>
        <v>0</v>
      </c>
      <c r="G217" s="136">
        <f>IFERROR(VLOOKUP($B217,'Kill 2'!$A$1:$E$161,4,0),0)</f>
        <v>0</v>
      </c>
      <c r="H217" s="137">
        <f>IFERROR(VLOOKUP(G217,'Kill 2'!$D$1:$E$161,2,0),0)</f>
        <v>0</v>
      </c>
      <c r="I217" s="136">
        <f>IFERROR(VLOOKUP($B217,'Kill 3'!$A$1:$E$161,4,0),0)</f>
        <v>0</v>
      </c>
      <c r="J217" s="137">
        <f>IFERROR(VLOOKUP(I217,'Kill 3'!$D$1:$E$161,2,0),0)</f>
        <v>0</v>
      </c>
      <c r="K217" s="136">
        <f>IFERROR(VLOOKUP($B217,'Kill 4'!$A$1:$E$161,4,0),0)</f>
        <v>0</v>
      </c>
      <c r="L217" s="137">
        <f>IFERROR(VLOOKUP(K217,'Kill 4'!$D$1:$E$161,2,0),0)</f>
        <v>0</v>
      </c>
      <c r="M217" s="136">
        <f>IFERROR(VLOOKUP($B217,'Kill 5'!$A$1:$E$161,4,0),0)</f>
        <v>0</v>
      </c>
      <c r="N217" s="137">
        <f>IFERROR(VLOOKUP(M217,'Kill 5'!$D$1:$E$161,2,0),0)</f>
        <v>0</v>
      </c>
      <c r="O217" s="136">
        <f>IFERROR(VLOOKUP($B217,'Kill 6'!$A$1:$E$161,4,0),0)</f>
        <v>0</v>
      </c>
      <c r="P217" s="137">
        <f>IFERROR(VLOOKUP(O217,'Kill 6'!$D$1:$E$161,2,0),0)</f>
        <v>0</v>
      </c>
      <c r="Q217" s="136">
        <f>IFERROR(VLOOKUP($B217,'Kill 7'!$A$1:$E$161,4,0),0)</f>
        <v>0</v>
      </c>
      <c r="R217" s="137">
        <f>IFERROR(VLOOKUP(Q217,'Kill 7'!$D$1:$E$161,2,0),0)</f>
        <v>0</v>
      </c>
      <c r="S217" s="136">
        <f>IFERROR(VLOOKUP($B217,'Kill 8'!$A$1:$E$161,4,0),0)</f>
        <v>0</v>
      </c>
      <c r="T217" s="137">
        <f>IFERROR(VLOOKUP(S217,'Kill 8'!$D$1:$E$161,2,0),0)</f>
        <v>0</v>
      </c>
      <c r="U217" s="136">
        <f>IFERROR(VLOOKUP($B217,'Kill 9'!$A$1:$E$161,4,0),0)</f>
        <v>0</v>
      </c>
      <c r="V217" s="137">
        <f>IFERROR(VLOOKUP(U217,'Kill 9'!$D$1:$E$161,2,0),0)</f>
        <v>0</v>
      </c>
      <c r="W217" s="136">
        <f>IFERROR(VLOOKUP($B217,'Kill 10'!$A$1:$E$161,4,0),0)</f>
        <v>0</v>
      </c>
      <c r="X217" s="137">
        <f>IFERROR(VLOOKUP(W217,'Kill 10'!$D$1:$E$161,2,0),0)</f>
        <v>0</v>
      </c>
      <c r="Y217" s="136">
        <f>IFERROR(VLOOKUP($B217,'Kill 11'!$A$1:$E$161,4,0),0)</f>
        <v>0</v>
      </c>
      <c r="Z217" s="137">
        <f>IFERROR(VLOOKUP(Y217,'Kill 11'!$D$1:$E$161,2,0),0)</f>
        <v>0</v>
      </c>
      <c r="AA217" s="136">
        <f>IFERROR(VLOOKUP($B217,'Kill 12'!$A$1:$E$161,4,0),0)</f>
        <v>0</v>
      </c>
      <c r="AB217" s="58">
        <f>IFERROR(VLOOKUP(AA217,'Kill 12'!$D$1:$E$161,2,0),0)</f>
        <v>0</v>
      </c>
      <c r="AC217" s="136">
        <f>IFERROR(VLOOKUP($B217,'Kill 13'!$A$1:$E$161,4,0),0)</f>
        <v>0</v>
      </c>
      <c r="AD217" s="58">
        <f>IFERROR(VLOOKUP(AC217,'Kill 13'!$D$1:$E$161,2,0),0)</f>
        <v>0</v>
      </c>
      <c r="AE217" s="174"/>
      <c r="AF217" s="164">
        <f t="shared" si="3"/>
        <v>0</v>
      </c>
      <c r="AG217" s="137">
        <f>IFERROR(VLOOKUP($AE217,'Kill 1'!A$1:$E$161,5,0),0)</f>
        <v>0</v>
      </c>
      <c r="AH217" s="137">
        <f>IFERROR(VLOOKUP($AE217,'Kill 2'!$A$1:$E$161,5,0),0)</f>
        <v>0</v>
      </c>
      <c r="AI217" s="137">
        <f>IFERROR(VLOOKUP($AE217,'Kill 3'!$A$1:$E$161,5,0),0)</f>
        <v>0</v>
      </c>
      <c r="AJ217" s="137">
        <f>IFERROR(VLOOKUP($AE217,'Kill 4'!$A$1:$E$161,5,0),0)</f>
        <v>0</v>
      </c>
      <c r="AK217" s="137">
        <f>IFERROR(VLOOKUP($AE217,'Kill 5'!$A$1:$E$161,5,0),0)</f>
        <v>0</v>
      </c>
      <c r="AL217" s="137">
        <f>IFERROR(VLOOKUP($AE217,'Kill 6'!$A$1:$E$161,5,0),0)</f>
        <v>0</v>
      </c>
      <c r="AM217" s="137">
        <f>IFERROR(VLOOKUP($AE217,'Kill 7'!$A$1:$E$161,5,0),0)</f>
        <v>0</v>
      </c>
      <c r="AN217" s="137">
        <f>IFERROR(VLOOKUP($AE217,'Kill 8'!$A$1:$E$161,5,0),0)</f>
        <v>0</v>
      </c>
      <c r="AO217" s="137">
        <f>IFERROR(VLOOKUP($AE217,'Kill 9'!$A$1:$E$161,5,0),0)</f>
        <v>0</v>
      </c>
      <c r="AP217" s="137">
        <f>IFERROR(VLOOKUP($AE217,'Kill 10'!$A$1:$E$161,5,0),0)</f>
        <v>0</v>
      </c>
      <c r="AQ217" s="137">
        <f>IFERROR(VLOOKUP($AE217,'Kill 11'!$A$1:$E$161,5,0),0)</f>
        <v>0</v>
      </c>
      <c r="AR217" s="58">
        <f>IFERROR(VLOOKUP($AE217,'Kill 12'!$A$1:$E$161,5,0),0)</f>
        <v>0</v>
      </c>
      <c r="AS217" s="58">
        <f>IFERROR(VLOOKUP($AE217,'Kill 13'!$A$1:$E$161,5,0),0)</f>
        <v>0</v>
      </c>
    </row>
    <row r="218" ht="15.75" customHeight="1">
      <c r="A218" s="41">
        <f t="shared" si="1"/>
        <v>217</v>
      </c>
      <c r="B218" s="177"/>
      <c r="C218" s="51">
        <v>0.0</v>
      </c>
      <c r="D218" s="110"/>
      <c r="E218" s="136">
        <f>IFERROR(VLOOKUP($B218,'Kill 1'!$A$1:$E$161,4,0),0)</f>
        <v>0</v>
      </c>
      <c r="F218" s="137">
        <f>IFERROR(VLOOKUP(E218,'Kill 1'!$D$1:$E$161,2,0),0)</f>
        <v>0</v>
      </c>
      <c r="G218" s="136">
        <f>IFERROR(VLOOKUP($B218,'Kill 2'!$A$1:$E$161,4,0),0)</f>
        <v>0</v>
      </c>
      <c r="H218" s="137">
        <f>IFERROR(VLOOKUP(G218,'Kill 2'!$D$1:$E$161,2,0),0)</f>
        <v>0</v>
      </c>
      <c r="I218" s="136">
        <f>IFERROR(VLOOKUP($B218,'Kill 3'!$A$1:$E$161,4,0),0)</f>
        <v>0</v>
      </c>
      <c r="J218" s="137">
        <f>IFERROR(VLOOKUP(I218,'Kill 3'!$D$1:$E$161,2,0),0)</f>
        <v>0</v>
      </c>
      <c r="K218" s="136">
        <f>IFERROR(VLOOKUP($B218,'Kill 4'!$A$1:$E$161,4,0),0)</f>
        <v>0</v>
      </c>
      <c r="L218" s="137">
        <f>IFERROR(VLOOKUP(K218,'Kill 4'!$D$1:$E$161,2,0),0)</f>
        <v>0</v>
      </c>
      <c r="M218" s="136">
        <f>IFERROR(VLOOKUP($B218,'Kill 5'!$A$1:$E$161,4,0),0)</f>
        <v>0</v>
      </c>
      <c r="N218" s="137">
        <f>IFERROR(VLOOKUP(M218,'Kill 5'!$D$1:$E$161,2,0),0)</f>
        <v>0</v>
      </c>
      <c r="O218" s="136">
        <f>IFERROR(VLOOKUP($B218,'Kill 6'!$A$1:$E$161,4,0),0)</f>
        <v>0</v>
      </c>
      <c r="P218" s="137">
        <f>IFERROR(VLOOKUP(O218,'Kill 6'!$D$1:$E$161,2,0),0)</f>
        <v>0</v>
      </c>
      <c r="Q218" s="136">
        <f>IFERROR(VLOOKUP($B218,'Kill 7'!$A$1:$E$161,4,0),0)</f>
        <v>0</v>
      </c>
      <c r="R218" s="137">
        <f>IFERROR(VLOOKUP(Q218,'Kill 7'!$D$1:$E$161,2,0),0)</f>
        <v>0</v>
      </c>
      <c r="S218" s="136">
        <f>IFERROR(VLOOKUP($B218,'Kill 8'!$A$1:$E$161,4,0),0)</f>
        <v>0</v>
      </c>
      <c r="T218" s="137">
        <f>IFERROR(VLOOKUP(S218,'Kill 8'!$D$1:$E$161,2,0),0)</f>
        <v>0</v>
      </c>
      <c r="U218" s="136">
        <f>IFERROR(VLOOKUP($B218,'Kill 9'!$A$1:$E$161,4,0),0)</f>
        <v>0</v>
      </c>
      <c r="V218" s="137">
        <f>IFERROR(VLOOKUP(U218,'Kill 9'!$D$1:$E$161,2,0),0)</f>
        <v>0</v>
      </c>
      <c r="W218" s="136">
        <f>IFERROR(VLOOKUP($B218,'Kill 10'!$A$1:$E$161,4,0),0)</f>
        <v>0</v>
      </c>
      <c r="X218" s="137">
        <f>IFERROR(VLOOKUP(W218,'Kill 10'!$D$1:$E$161,2,0),0)</f>
        <v>0</v>
      </c>
      <c r="Y218" s="136">
        <f>IFERROR(VLOOKUP($B218,'Kill 11'!$A$1:$E$161,4,0),0)</f>
        <v>0</v>
      </c>
      <c r="Z218" s="137">
        <f>IFERROR(VLOOKUP(Y218,'Kill 11'!$D$1:$E$161,2,0),0)</f>
        <v>0</v>
      </c>
      <c r="AA218" s="136">
        <f>IFERROR(VLOOKUP($B218,'Kill 12'!$A$1:$E$161,4,0),0)</f>
        <v>0</v>
      </c>
      <c r="AB218" s="58">
        <f>IFERROR(VLOOKUP(AA218,'Kill 12'!$D$1:$E$161,2,0),0)</f>
        <v>0</v>
      </c>
      <c r="AC218" s="136">
        <f>IFERROR(VLOOKUP($B218,'Kill 13'!$A$1:$E$161,4,0),0)</f>
        <v>0</v>
      </c>
      <c r="AD218" s="58">
        <f>IFERROR(VLOOKUP(AC218,'Kill 13'!$D$1:$E$161,2,0),0)</f>
        <v>0</v>
      </c>
      <c r="AE218" s="175"/>
      <c r="AF218" s="164">
        <f t="shared" si="3"/>
        <v>0</v>
      </c>
      <c r="AG218" s="137">
        <f>IFERROR(VLOOKUP($AE218,'Kill 1'!A$1:$E$161,5,0),0)</f>
        <v>0</v>
      </c>
      <c r="AH218" s="137">
        <f>IFERROR(VLOOKUP($AE218,'Kill 2'!$A$1:$E$161,5,0),0)</f>
        <v>0</v>
      </c>
      <c r="AI218" s="137">
        <f>IFERROR(VLOOKUP($AE218,'Kill 3'!$A$1:$E$161,5,0),0)</f>
        <v>0</v>
      </c>
      <c r="AJ218" s="137">
        <f>IFERROR(VLOOKUP($AE218,'Kill 4'!$A$1:$E$161,5,0),0)</f>
        <v>0</v>
      </c>
      <c r="AK218" s="137">
        <f>IFERROR(VLOOKUP($AE218,'Kill 5'!$A$1:$E$161,5,0),0)</f>
        <v>0</v>
      </c>
      <c r="AL218" s="137">
        <f>IFERROR(VLOOKUP($AE218,'Kill 6'!$A$1:$E$161,5,0),0)</f>
        <v>0</v>
      </c>
      <c r="AM218" s="137">
        <f>IFERROR(VLOOKUP($AE218,'Kill 7'!$A$1:$E$161,5,0),0)</f>
        <v>0</v>
      </c>
      <c r="AN218" s="137">
        <f>IFERROR(VLOOKUP($AE218,'Kill 8'!$A$1:$E$161,5,0),0)</f>
        <v>0</v>
      </c>
      <c r="AO218" s="137">
        <f>IFERROR(VLOOKUP($AE218,'Kill 9'!$A$1:$E$161,5,0),0)</f>
        <v>0</v>
      </c>
      <c r="AP218" s="137">
        <f>IFERROR(VLOOKUP($AE218,'Kill 10'!$A$1:$E$161,5,0),0)</f>
        <v>0</v>
      </c>
      <c r="AQ218" s="137">
        <f>IFERROR(VLOOKUP($AE218,'Kill 11'!$A$1:$E$161,5,0),0)</f>
        <v>0</v>
      </c>
      <c r="AR218" s="58">
        <f>IFERROR(VLOOKUP($AE218,'Kill 12'!$A$1:$E$161,5,0),0)</f>
        <v>0</v>
      </c>
      <c r="AS218" s="58">
        <f>IFERROR(VLOOKUP($AE218,'Kill 13'!$A$1:$E$161,5,0),0)</f>
        <v>0</v>
      </c>
    </row>
    <row r="219" ht="15.75" customHeight="1">
      <c r="A219" s="41">
        <f t="shared" si="1"/>
        <v>218</v>
      </c>
      <c r="B219" s="177"/>
      <c r="C219" s="51">
        <v>0.0</v>
      </c>
      <c r="D219" s="110"/>
      <c r="E219" s="136">
        <f>IFERROR(VLOOKUP($B219,'Kill 1'!$A$1:$E$161,4,0),0)</f>
        <v>0</v>
      </c>
      <c r="F219" s="137">
        <f>IFERROR(VLOOKUP(E219,'Kill 1'!$D$1:$E$161,2,0),0)</f>
        <v>0</v>
      </c>
      <c r="G219" s="136">
        <f>IFERROR(VLOOKUP($B219,'Kill 2'!$A$1:$E$161,4,0),0)</f>
        <v>0</v>
      </c>
      <c r="H219" s="137">
        <f>IFERROR(VLOOKUP(G219,'Kill 2'!$D$1:$E$161,2,0),0)</f>
        <v>0</v>
      </c>
      <c r="I219" s="136">
        <f>IFERROR(VLOOKUP($B219,'Kill 3'!$A$1:$E$161,4,0),0)</f>
        <v>0</v>
      </c>
      <c r="J219" s="137">
        <f>IFERROR(VLOOKUP(I219,'Kill 3'!$D$1:$E$161,2,0),0)</f>
        <v>0</v>
      </c>
      <c r="K219" s="136">
        <f>IFERROR(VLOOKUP($B219,'Kill 4'!$A$1:$E$161,4,0),0)</f>
        <v>0</v>
      </c>
      <c r="L219" s="137">
        <f>IFERROR(VLOOKUP(K219,'Kill 4'!$D$1:$E$161,2,0),0)</f>
        <v>0</v>
      </c>
      <c r="M219" s="136">
        <f>IFERROR(VLOOKUP($B219,'Kill 5'!$A$1:$E$161,4,0),0)</f>
        <v>0</v>
      </c>
      <c r="N219" s="137">
        <f>IFERROR(VLOOKUP(M219,'Kill 5'!$D$1:$E$161,2,0),0)</f>
        <v>0</v>
      </c>
      <c r="O219" s="136">
        <f>IFERROR(VLOOKUP($B219,'Kill 6'!$A$1:$E$161,4,0),0)</f>
        <v>0</v>
      </c>
      <c r="P219" s="137">
        <f>IFERROR(VLOOKUP(O219,'Kill 6'!$D$1:$E$161,2,0),0)</f>
        <v>0</v>
      </c>
      <c r="Q219" s="136">
        <f>IFERROR(VLOOKUP($B219,'Kill 7'!$A$1:$E$161,4,0),0)</f>
        <v>0</v>
      </c>
      <c r="R219" s="137">
        <f>IFERROR(VLOOKUP(Q219,'Kill 7'!$D$1:$E$161,2,0),0)</f>
        <v>0</v>
      </c>
      <c r="S219" s="136">
        <f>IFERROR(VLOOKUP($B219,'Kill 8'!$A$1:$E$161,4,0),0)</f>
        <v>0</v>
      </c>
      <c r="T219" s="137">
        <f>IFERROR(VLOOKUP(S219,'Kill 8'!$D$1:$E$161,2,0),0)</f>
        <v>0</v>
      </c>
      <c r="U219" s="136">
        <f>IFERROR(VLOOKUP($B219,'Kill 9'!$A$1:$E$161,4,0),0)</f>
        <v>0</v>
      </c>
      <c r="V219" s="137">
        <f>IFERROR(VLOOKUP(U219,'Kill 9'!$D$1:$E$161,2,0),0)</f>
        <v>0</v>
      </c>
      <c r="W219" s="136">
        <f>IFERROR(VLOOKUP($B219,'Kill 10'!$A$1:$E$161,4,0),0)</f>
        <v>0</v>
      </c>
      <c r="X219" s="137">
        <f>IFERROR(VLOOKUP(W219,'Kill 10'!$D$1:$E$161,2,0),0)</f>
        <v>0</v>
      </c>
      <c r="Y219" s="136">
        <f>IFERROR(VLOOKUP($B219,'Kill 11'!$A$1:$E$161,4,0),0)</f>
        <v>0</v>
      </c>
      <c r="Z219" s="137">
        <f>IFERROR(VLOOKUP(Y219,'Kill 11'!$D$1:$E$161,2,0),0)</f>
        <v>0</v>
      </c>
      <c r="AA219" s="136">
        <f>IFERROR(VLOOKUP($B219,'Kill 12'!$A$1:$E$161,4,0),0)</f>
        <v>0</v>
      </c>
      <c r="AB219" s="58">
        <f>IFERROR(VLOOKUP(AA219,'Kill 12'!$D$1:$E$161,2,0),0)</f>
        <v>0</v>
      </c>
      <c r="AC219" s="136">
        <f>IFERROR(VLOOKUP($B219,'Kill 13'!$A$1:$E$161,4,0),0)</f>
        <v>0</v>
      </c>
      <c r="AD219" s="58">
        <f>IFERROR(VLOOKUP(AC219,'Kill 13'!$D$1:$E$161,2,0),0)</f>
        <v>0</v>
      </c>
      <c r="AE219" s="174"/>
      <c r="AF219" s="164">
        <f t="shared" si="3"/>
        <v>0</v>
      </c>
      <c r="AG219" s="137">
        <f>IFERROR(VLOOKUP($AE219,'Kill 1'!A$1:$E$161,5,0),0)</f>
        <v>0</v>
      </c>
      <c r="AH219" s="137">
        <f>IFERROR(VLOOKUP($AE219,'Kill 2'!$A$1:$E$161,5,0),0)</f>
        <v>0</v>
      </c>
      <c r="AI219" s="137">
        <f>IFERROR(VLOOKUP($AE219,'Kill 3'!$A$1:$E$161,5,0),0)</f>
        <v>0</v>
      </c>
      <c r="AJ219" s="137">
        <f>IFERROR(VLOOKUP($AE219,'Kill 4'!$A$1:$E$161,5,0),0)</f>
        <v>0</v>
      </c>
      <c r="AK219" s="137">
        <f>IFERROR(VLOOKUP($AE219,'Kill 5'!$A$1:$E$161,5,0),0)</f>
        <v>0</v>
      </c>
      <c r="AL219" s="137">
        <f>IFERROR(VLOOKUP($AE219,'Kill 6'!$A$1:$E$161,5,0),0)</f>
        <v>0</v>
      </c>
      <c r="AM219" s="137">
        <f>IFERROR(VLOOKUP($AE219,'Kill 7'!$A$1:$E$161,5,0),0)</f>
        <v>0</v>
      </c>
      <c r="AN219" s="137">
        <f>IFERROR(VLOOKUP($AE219,'Kill 8'!$A$1:$E$161,5,0),0)</f>
        <v>0</v>
      </c>
      <c r="AO219" s="137">
        <f>IFERROR(VLOOKUP($AE219,'Kill 9'!$A$1:$E$161,5,0),0)</f>
        <v>0</v>
      </c>
      <c r="AP219" s="137">
        <f>IFERROR(VLOOKUP($AE219,'Kill 10'!$A$1:$E$161,5,0),0)</f>
        <v>0</v>
      </c>
      <c r="AQ219" s="137">
        <f>IFERROR(VLOOKUP($AE219,'Kill 11'!$A$1:$E$161,5,0),0)</f>
        <v>0</v>
      </c>
      <c r="AR219" s="58">
        <f>IFERROR(VLOOKUP($AE219,'Kill 12'!$A$1:$E$161,5,0),0)</f>
        <v>0</v>
      </c>
      <c r="AS219" s="58">
        <f>IFERROR(VLOOKUP($AE219,'Kill 13'!$A$1:$E$161,5,0),0)</f>
        <v>0</v>
      </c>
    </row>
    <row r="220" ht="15.75" customHeight="1">
      <c r="A220" s="41">
        <f t="shared" si="1"/>
        <v>219</v>
      </c>
      <c r="B220" s="177"/>
      <c r="C220" s="51">
        <v>0.0</v>
      </c>
      <c r="D220" s="110"/>
      <c r="E220" s="136">
        <f>IFERROR(VLOOKUP($B220,'Kill 1'!$A$1:$E$161,4,0),0)</f>
        <v>0</v>
      </c>
      <c r="F220" s="137">
        <f>IFERROR(VLOOKUP(E220,'Kill 1'!$D$1:$E$161,2,0),0)</f>
        <v>0</v>
      </c>
      <c r="G220" s="136">
        <f>IFERROR(VLOOKUP($B220,'Kill 2'!$A$1:$E$161,4,0),0)</f>
        <v>0</v>
      </c>
      <c r="H220" s="137">
        <f>IFERROR(VLOOKUP(G220,'Kill 2'!$D$1:$E$161,2,0),0)</f>
        <v>0</v>
      </c>
      <c r="I220" s="136">
        <f>IFERROR(VLOOKUP($B220,'Kill 3'!$A$1:$E$161,4,0),0)</f>
        <v>0</v>
      </c>
      <c r="J220" s="137">
        <f>IFERROR(VLOOKUP(I220,'Kill 3'!$D$1:$E$161,2,0),0)</f>
        <v>0</v>
      </c>
      <c r="K220" s="136">
        <f>IFERROR(VLOOKUP($B220,'Kill 4'!$A$1:$E$161,4,0),0)</f>
        <v>0</v>
      </c>
      <c r="L220" s="137">
        <f>IFERROR(VLOOKUP(K220,'Kill 4'!$D$1:$E$161,2,0),0)</f>
        <v>0</v>
      </c>
      <c r="M220" s="136">
        <f>IFERROR(VLOOKUP($B220,'Kill 5'!$A$1:$E$161,4,0),0)</f>
        <v>0</v>
      </c>
      <c r="N220" s="137">
        <f>IFERROR(VLOOKUP(M220,'Kill 5'!$D$1:$E$161,2,0),0)</f>
        <v>0</v>
      </c>
      <c r="O220" s="136">
        <f>IFERROR(VLOOKUP($B220,'Kill 6'!$A$1:$E$161,4,0),0)</f>
        <v>0</v>
      </c>
      <c r="P220" s="137">
        <f>IFERROR(VLOOKUP(O220,'Kill 6'!$D$1:$E$161,2,0),0)</f>
        <v>0</v>
      </c>
      <c r="Q220" s="136">
        <f>IFERROR(VLOOKUP($B220,'Kill 7'!$A$1:$E$161,4,0),0)</f>
        <v>0</v>
      </c>
      <c r="R220" s="137">
        <f>IFERROR(VLOOKUP(Q220,'Kill 7'!$D$1:$E$161,2,0),0)</f>
        <v>0</v>
      </c>
      <c r="S220" s="136">
        <f>IFERROR(VLOOKUP($B220,'Kill 8'!$A$1:$E$161,4,0),0)</f>
        <v>0</v>
      </c>
      <c r="T220" s="137">
        <f>IFERROR(VLOOKUP(S220,'Kill 8'!$D$1:$E$161,2,0),0)</f>
        <v>0</v>
      </c>
      <c r="U220" s="136">
        <f>IFERROR(VLOOKUP($B220,'Kill 9'!$A$1:$E$161,4,0),0)</f>
        <v>0</v>
      </c>
      <c r="V220" s="137">
        <f>IFERROR(VLOOKUP(U220,'Kill 9'!$D$1:$E$161,2,0),0)</f>
        <v>0</v>
      </c>
      <c r="W220" s="136">
        <f>IFERROR(VLOOKUP($B220,'Kill 10'!$A$1:$E$161,4,0),0)</f>
        <v>0</v>
      </c>
      <c r="X220" s="137">
        <f>IFERROR(VLOOKUP(W220,'Kill 10'!$D$1:$E$161,2,0),0)</f>
        <v>0</v>
      </c>
      <c r="Y220" s="136">
        <f>IFERROR(VLOOKUP($B220,'Kill 11'!$A$1:$E$161,4,0),0)</f>
        <v>0</v>
      </c>
      <c r="Z220" s="137">
        <f>IFERROR(VLOOKUP(Y220,'Kill 11'!$D$1:$E$161,2,0),0)</f>
        <v>0</v>
      </c>
      <c r="AA220" s="136">
        <f>IFERROR(VLOOKUP($B220,'Kill 12'!$A$1:$E$161,4,0),0)</f>
        <v>0</v>
      </c>
      <c r="AB220" s="58">
        <f>IFERROR(VLOOKUP(AA220,'Kill 12'!$D$1:$E$161,2,0),0)</f>
        <v>0</v>
      </c>
      <c r="AC220" s="136">
        <f>IFERROR(VLOOKUP($B220,'Kill 13'!$A$1:$E$161,4,0),0)</f>
        <v>0</v>
      </c>
      <c r="AD220" s="58">
        <f>IFERROR(VLOOKUP(AC220,'Kill 13'!$D$1:$E$161,2,0),0)</f>
        <v>0</v>
      </c>
      <c r="AE220" s="175"/>
      <c r="AF220" s="164">
        <f t="shared" si="3"/>
        <v>0</v>
      </c>
      <c r="AG220" s="137">
        <f>IFERROR(VLOOKUP($AE220,'Kill 1'!A$1:$E$161,5,0),0)</f>
        <v>0</v>
      </c>
      <c r="AH220" s="137">
        <f>IFERROR(VLOOKUP($AE220,'Kill 2'!$A$1:$E$161,5,0),0)</f>
        <v>0</v>
      </c>
      <c r="AI220" s="137">
        <f>IFERROR(VLOOKUP($AE220,'Kill 3'!$A$1:$E$161,5,0),0)</f>
        <v>0</v>
      </c>
      <c r="AJ220" s="137">
        <f>IFERROR(VLOOKUP($AE220,'Kill 4'!$A$1:$E$161,5,0),0)</f>
        <v>0</v>
      </c>
      <c r="AK220" s="137">
        <f>IFERROR(VLOOKUP($AE220,'Kill 5'!$A$1:$E$161,5,0),0)</f>
        <v>0</v>
      </c>
      <c r="AL220" s="137">
        <f>IFERROR(VLOOKUP($AE220,'Kill 6'!$A$1:$E$161,5,0),0)</f>
        <v>0</v>
      </c>
      <c r="AM220" s="137">
        <f>IFERROR(VLOOKUP($AE220,'Kill 7'!$A$1:$E$161,5,0),0)</f>
        <v>0</v>
      </c>
      <c r="AN220" s="137">
        <f>IFERROR(VLOOKUP($AE220,'Kill 8'!$A$1:$E$161,5,0),0)</f>
        <v>0</v>
      </c>
      <c r="AO220" s="137">
        <f>IFERROR(VLOOKUP($AE220,'Kill 9'!$A$1:$E$161,5,0),0)</f>
        <v>0</v>
      </c>
      <c r="AP220" s="137">
        <f>IFERROR(VLOOKUP($AE220,'Kill 10'!$A$1:$E$161,5,0),0)</f>
        <v>0</v>
      </c>
      <c r="AQ220" s="137">
        <f>IFERROR(VLOOKUP($AE220,'Kill 11'!$A$1:$E$161,5,0),0)</f>
        <v>0</v>
      </c>
      <c r="AR220" s="58">
        <f>IFERROR(VLOOKUP($AE220,'Kill 12'!$A$1:$E$161,5,0),0)</f>
        <v>0</v>
      </c>
      <c r="AS220" s="58">
        <f>IFERROR(VLOOKUP($AE220,'Kill 13'!$A$1:$E$161,5,0),0)</f>
        <v>0</v>
      </c>
    </row>
    <row r="221" ht="15.75" customHeight="1">
      <c r="A221" s="41">
        <f t="shared" si="1"/>
        <v>220</v>
      </c>
      <c r="B221" s="177"/>
      <c r="C221" s="51">
        <v>0.0</v>
      </c>
      <c r="D221" s="110"/>
      <c r="E221" s="136">
        <f>IFERROR(VLOOKUP($B221,'Kill 1'!$A$1:$E$161,4,0),0)</f>
        <v>0</v>
      </c>
      <c r="F221" s="137">
        <f>IFERROR(VLOOKUP(E221,'Kill 1'!$D$1:$E$161,2,0),0)</f>
        <v>0</v>
      </c>
      <c r="G221" s="136">
        <f>IFERROR(VLOOKUP($B221,'Kill 2'!$A$1:$E$161,4,0),0)</f>
        <v>0</v>
      </c>
      <c r="H221" s="137">
        <f>IFERROR(VLOOKUP(G221,'Kill 2'!$D$1:$E$161,2,0),0)</f>
        <v>0</v>
      </c>
      <c r="I221" s="136">
        <f>IFERROR(VLOOKUP($B221,'Kill 3'!$A$1:$E$161,4,0),0)</f>
        <v>0</v>
      </c>
      <c r="J221" s="137">
        <f>IFERROR(VLOOKUP(I221,'Kill 3'!$D$1:$E$161,2,0),0)</f>
        <v>0</v>
      </c>
      <c r="K221" s="136">
        <f>IFERROR(VLOOKUP($B221,'Kill 4'!$A$1:$E$161,4,0),0)</f>
        <v>0</v>
      </c>
      <c r="L221" s="137">
        <f>IFERROR(VLOOKUP(K221,'Kill 4'!$D$1:$E$161,2,0),0)</f>
        <v>0</v>
      </c>
      <c r="M221" s="136">
        <f>IFERROR(VLOOKUP($B221,'Kill 5'!$A$1:$E$161,4,0),0)</f>
        <v>0</v>
      </c>
      <c r="N221" s="137">
        <f>IFERROR(VLOOKUP(M221,'Kill 5'!$D$1:$E$161,2,0),0)</f>
        <v>0</v>
      </c>
      <c r="O221" s="136">
        <f>IFERROR(VLOOKUP($B221,'Kill 6'!$A$1:$E$161,4,0),0)</f>
        <v>0</v>
      </c>
      <c r="P221" s="137">
        <f>IFERROR(VLOOKUP(O221,'Kill 6'!$D$1:$E$161,2,0),0)</f>
        <v>0</v>
      </c>
      <c r="Q221" s="136">
        <f>IFERROR(VLOOKUP($B221,'Kill 7'!$A$1:$E$161,4,0),0)</f>
        <v>0</v>
      </c>
      <c r="R221" s="137">
        <f>IFERROR(VLOOKUP(Q221,'Kill 7'!$D$1:$E$161,2,0),0)</f>
        <v>0</v>
      </c>
      <c r="S221" s="136">
        <f>IFERROR(VLOOKUP($B221,'Kill 8'!$A$1:$E$161,4,0),0)</f>
        <v>0</v>
      </c>
      <c r="T221" s="137">
        <f>IFERROR(VLOOKUP(S221,'Kill 8'!$D$1:$E$161,2,0),0)</f>
        <v>0</v>
      </c>
      <c r="U221" s="136">
        <f>IFERROR(VLOOKUP($B221,'Kill 9'!$A$1:$E$161,4,0),0)</f>
        <v>0</v>
      </c>
      <c r="V221" s="137">
        <f>IFERROR(VLOOKUP(U221,'Kill 9'!$D$1:$E$161,2,0),0)</f>
        <v>0</v>
      </c>
      <c r="W221" s="136">
        <f>IFERROR(VLOOKUP($B221,'Kill 10'!$A$1:$E$161,4,0),0)</f>
        <v>0</v>
      </c>
      <c r="X221" s="137">
        <f>IFERROR(VLOOKUP(W221,'Kill 10'!$D$1:$E$161,2,0),0)</f>
        <v>0</v>
      </c>
      <c r="Y221" s="136">
        <f>IFERROR(VLOOKUP($B221,'Kill 11'!$A$1:$E$161,4,0),0)</f>
        <v>0</v>
      </c>
      <c r="Z221" s="137">
        <f>IFERROR(VLOOKUP(Y221,'Kill 11'!$D$1:$E$161,2,0),0)</f>
        <v>0</v>
      </c>
      <c r="AA221" s="136">
        <f>IFERROR(VLOOKUP($B221,'Kill 12'!$A$1:$E$161,4,0),0)</f>
        <v>0</v>
      </c>
      <c r="AB221" s="58">
        <f>IFERROR(VLOOKUP(AA221,'Kill 12'!$D$1:$E$161,2,0),0)</f>
        <v>0</v>
      </c>
      <c r="AC221" s="136">
        <f>IFERROR(VLOOKUP($B221,'Kill 13'!$A$1:$E$161,4,0),0)</f>
        <v>0</v>
      </c>
      <c r="AD221" s="58">
        <f>IFERROR(VLOOKUP(AC221,'Kill 13'!$D$1:$E$161,2,0),0)</f>
        <v>0</v>
      </c>
      <c r="AE221" s="174"/>
      <c r="AF221" s="164">
        <f t="shared" si="3"/>
        <v>0</v>
      </c>
      <c r="AG221" s="137">
        <f>IFERROR(VLOOKUP($AE221,'Kill 1'!A$1:$E$161,5,0),0)</f>
        <v>0</v>
      </c>
      <c r="AH221" s="137">
        <f>IFERROR(VLOOKUP($AE221,'Kill 2'!$A$1:$E$161,5,0),0)</f>
        <v>0</v>
      </c>
      <c r="AI221" s="137">
        <f>IFERROR(VLOOKUP($AE221,'Kill 3'!$A$1:$E$161,5,0),0)</f>
        <v>0</v>
      </c>
      <c r="AJ221" s="137">
        <f>IFERROR(VLOOKUP($AE221,'Kill 4'!$A$1:$E$161,5,0),0)</f>
        <v>0</v>
      </c>
      <c r="AK221" s="137">
        <f>IFERROR(VLOOKUP($AE221,'Kill 5'!$A$1:$E$161,5,0),0)</f>
        <v>0</v>
      </c>
      <c r="AL221" s="137">
        <f>IFERROR(VLOOKUP($AE221,'Kill 6'!$A$1:$E$161,5,0),0)</f>
        <v>0</v>
      </c>
      <c r="AM221" s="137">
        <f>IFERROR(VLOOKUP($AE221,'Kill 7'!$A$1:$E$161,5,0),0)</f>
        <v>0</v>
      </c>
      <c r="AN221" s="137">
        <f>IFERROR(VLOOKUP($AE221,'Kill 8'!$A$1:$E$161,5,0),0)</f>
        <v>0</v>
      </c>
      <c r="AO221" s="137">
        <f>IFERROR(VLOOKUP($AE221,'Kill 9'!$A$1:$E$161,5,0),0)</f>
        <v>0</v>
      </c>
      <c r="AP221" s="137">
        <f>IFERROR(VLOOKUP($AE221,'Kill 10'!$A$1:$E$161,5,0),0)</f>
        <v>0</v>
      </c>
      <c r="AQ221" s="137">
        <f>IFERROR(VLOOKUP($AE221,'Kill 11'!$A$1:$E$161,5,0),0)</f>
        <v>0</v>
      </c>
      <c r="AR221" s="58">
        <f>IFERROR(VLOOKUP($AE221,'Kill 12'!$A$1:$E$161,5,0),0)</f>
        <v>0</v>
      </c>
      <c r="AS221" s="58">
        <f>IFERROR(VLOOKUP($AE221,'Kill 13'!$A$1:$E$161,5,0),0)</f>
        <v>0</v>
      </c>
    </row>
    <row r="222" ht="15.75" customHeight="1">
      <c r="A222" s="41">
        <f t="shared" si="1"/>
        <v>221</v>
      </c>
      <c r="B222" s="177"/>
      <c r="C222" s="51">
        <v>0.0</v>
      </c>
      <c r="D222" s="110"/>
      <c r="E222" s="136">
        <f>IFERROR(VLOOKUP($B222,'Kill 1'!$A$1:$E$161,4,0),0)</f>
        <v>0</v>
      </c>
      <c r="F222" s="137">
        <f>IFERROR(VLOOKUP(E222,'Kill 1'!$D$1:$E$161,2,0),0)</f>
        <v>0</v>
      </c>
      <c r="G222" s="136">
        <f>IFERROR(VLOOKUP($B222,'Kill 2'!$A$1:$E$161,4,0),0)</f>
        <v>0</v>
      </c>
      <c r="H222" s="137">
        <f>IFERROR(VLOOKUP(G222,'Kill 2'!$D$1:$E$161,2,0),0)</f>
        <v>0</v>
      </c>
      <c r="I222" s="136">
        <f>IFERROR(VLOOKUP($B222,'Kill 3'!$A$1:$E$161,4,0),0)</f>
        <v>0</v>
      </c>
      <c r="J222" s="137">
        <f>IFERROR(VLOOKUP(I222,'Kill 3'!$D$1:$E$161,2,0),0)</f>
        <v>0</v>
      </c>
      <c r="K222" s="136">
        <f>IFERROR(VLOOKUP($B222,'Kill 4'!$A$1:$E$161,4,0),0)</f>
        <v>0</v>
      </c>
      <c r="L222" s="137">
        <f>IFERROR(VLOOKUP(K222,'Kill 4'!$D$1:$E$161,2,0),0)</f>
        <v>0</v>
      </c>
      <c r="M222" s="136">
        <f>IFERROR(VLOOKUP($B222,'Kill 5'!$A$1:$E$161,4,0),0)</f>
        <v>0</v>
      </c>
      <c r="N222" s="137">
        <f>IFERROR(VLOOKUP(M222,'Kill 5'!$D$1:$E$161,2,0),0)</f>
        <v>0</v>
      </c>
      <c r="O222" s="136">
        <f>IFERROR(VLOOKUP($B222,'Kill 6'!$A$1:$E$161,4,0),0)</f>
        <v>0</v>
      </c>
      <c r="P222" s="137">
        <f>IFERROR(VLOOKUP(O222,'Kill 6'!$D$1:$E$161,2,0),0)</f>
        <v>0</v>
      </c>
      <c r="Q222" s="136">
        <f>IFERROR(VLOOKUP($B222,'Kill 7'!$A$1:$E$161,4,0),0)</f>
        <v>0</v>
      </c>
      <c r="R222" s="137">
        <f>IFERROR(VLOOKUP(Q222,'Kill 7'!$D$1:$E$161,2,0),0)</f>
        <v>0</v>
      </c>
      <c r="S222" s="136">
        <f>IFERROR(VLOOKUP($B222,'Kill 8'!$A$1:$E$161,4,0),0)</f>
        <v>0</v>
      </c>
      <c r="T222" s="137">
        <f>IFERROR(VLOOKUP(S222,'Kill 8'!$D$1:$E$161,2,0),0)</f>
        <v>0</v>
      </c>
      <c r="U222" s="136">
        <f>IFERROR(VLOOKUP($B222,'Kill 9'!$A$1:$E$161,4,0),0)</f>
        <v>0</v>
      </c>
      <c r="V222" s="137">
        <f>IFERROR(VLOOKUP(U222,'Kill 9'!$D$1:$E$161,2,0),0)</f>
        <v>0</v>
      </c>
      <c r="W222" s="136">
        <f>IFERROR(VLOOKUP($B222,'Kill 10'!$A$1:$E$161,4,0),0)</f>
        <v>0</v>
      </c>
      <c r="X222" s="137">
        <f>IFERROR(VLOOKUP(W222,'Kill 10'!$D$1:$E$161,2,0),0)</f>
        <v>0</v>
      </c>
      <c r="Y222" s="136">
        <f>IFERROR(VLOOKUP($B222,'Kill 11'!$A$1:$E$161,4,0),0)</f>
        <v>0</v>
      </c>
      <c r="Z222" s="137">
        <f>IFERROR(VLOOKUP(Y222,'Kill 11'!$D$1:$E$161,2,0),0)</f>
        <v>0</v>
      </c>
      <c r="AA222" s="136">
        <f>IFERROR(VLOOKUP($B222,'Kill 12'!$A$1:$E$161,4,0),0)</f>
        <v>0</v>
      </c>
      <c r="AB222" s="58">
        <f>IFERROR(VLOOKUP(AA222,'Kill 12'!$D$1:$E$161,2,0),0)</f>
        <v>0</v>
      </c>
      <c r="AC222" s="136">
        <f>IFERROR(VLOOKUP($B222,'Kill 13'!$A$1:$E$161,4,0),0)</f>
        <v>0</v>
      </c>
      <c r="AD222" s="58">
        <f>IFERROR(VLOOKUP(AC222,'Kill 13'!$D$1:$E$161,2,0),0)</f>
        <v>0</v>
      </c>
      <c r="AE222" s="175"/>
      <c r="AF222" s="164">
        <f t="shared" si="3"/>
        <v>0</v>
      </c>
      <c r="AG222" s="137">
        <f>IFERROR(VLOOKUP($AE222,'Kill 1'!A$1:$E$161,5,0),0)</f>
        <v>0</v>
      </c>
      <c r="AH222" s="137">
        <f>IFERROR(VLOOKUP($AE222,'Kill 2'!$A$1:$E$161,5,0),0)</f>
        <v>0</v>
      </c>
      <c r="AI222" s="137">
        <f>IFERROR(VLOOKUP($AE222,'Kill 3'!$A$1:$E$161,5,0),0)</f>
        <v>0</v>
      </c>
      <c r="AJ222" s="137">
        <f>IFERROR(VLOOKUP($AE222,'Kill 4'!$A$1:$E$161,5,0),0)</f>
        <v>0</v>
      </c>
      <c r="AK222" s="137">
        <f>IFERROR(VLOOKUP($AE222,'Kill 5'!$A$1:$E$161,5,0),0)</f>
        <v>0</v>
      </c>
      <c r="AL222" s="137">
        <f>IFERROR(VLOOKUP($AE222,'Kill 6'!$A$1:$E$161,5,0),0)</f>
        <v>0</v>
      </c>
      <c r="AM222" s="137">
        <f>IFERROR(VLOOKUP($AE222,'Kill 7'!$A$1:$E$161,5,0),0)</f>
        <v>0</v>
      </c>
      <c r="AN222" s="137">
        <f>IFERROR(VLOOKUP($AE222,'Kill 8'!$A$1:$E$161,5,0),0)</f>
        <v>0</v>
      </c>
      <c r="AO222" s="137">
        <f>IFERROR(VLOOKUP($AE222,'Kill 9'!$A$1:$E$161,5,0),0)</f>
        <v>0</v>
      </c>
      <c r="AP222" s="137">
        <f>IFERROR(VLOOKUP($AE222,'Kill 10'!$A$1:$E$161,5,0),0)</f>
        <v>0</v>
      </c>
      <c r="AQ222" s="137">
        <f>IFERROR(VLOOKUP($AE222,'Kill 11'!$A$1:$E$161,5,0),0)</f>
        <v>0</v>
      </c>
      <c r="AR222" s="58">
        <f>IFERROR(VLOOKUP($AE222,'Kill 12'!$A$1:$E$161,5,0),0)</f>
        <v>0</v>
      </c>
      <c r="AS222" s="58">
        <f>IFERROR(VLOOKUP($AE222,'Kill 13'!$A$1:$E$161,5,0),0)</f>
        <v>0</v>
      </c>
    </row>
    <row r="223" ht="15.75" customHeight="1">
      <c r="A223" s="41">
        <f t="shared" si="1"/>
        <v>222</v>
      </c>
      <c r="B223" s="177"/>
      <c r="C223" s="51">
        <v>0.0</v>
      </c>
      <c r="D223" s="110"/>
      <c r="E223" s="136">
        <f>IFERROR(VLOOKUP($B223,'Kill 1'!$A$1:$E$161,4,0),0)</f>
        <v>0</v>
      </c>
      <c r="F223" s="137">
        <f>IFERROR(VLOOKUP(E223,'Kill 1'!$D$1:$E$161,2,0),0)</f>
        <v>0</v>
      </c>
      <c r="G223" s="136">
        <f>IFERROR(VLOOKUP($B223,'Kill 2'!$A$1:$E$161,4,0),0)</f>
        <v>0</v>
      </c>
      <c r="H223" s="137">
        <f>IFERROR(VLOOKUP(G223,'Kill 2'!$D$1:$E$161,2,0),0)</f>
        <v>0</v>
      </c>
      <c r="I223" s="136">
        <f>IFERROR(VLOOKUP($B223,'Kill 3'!$A$1:$E$161,4,0),0)</f>
        <v>0</v>
      </c>
      <c r="J223" s="137">
        <f>IFERROR(VLOOKUP(I223,'Kill 3'!$D$1:$E$161,2,0),0)</f>
        <v>0</v>
      </c>
      <c r="K223" s="136">
        <f>IFERROR(VLOOKUP($B223,'Kill 4'!$A$1:$E$161,4,0),0)</f>
        <v>0</v>
      </c>
      <c r="L223" s="137">
        <f>IFERROR(VLOOKUP(K223,'Kill 4'!$D$1:$E$161,2,0),0)</f>
        <v>0</v>
      </c>
      <c r="M223" s="136">
        <f>IFERROR(VLOOKUP($B223,'Kill 5'!$A$1:$E$161,4,0),0)</f>
        <v>0</v>
      </c>
      <c r="N223" s="137">
        <f>IFERROR(VLOOKUP(M223,'Kill 5'!$D$1:$E$161,2,0),0)</f>
        <v>0</v>
      </c>
      <c r="O223" s="136">
        <f>IFERROR(VLOOKUP($B223,'Kill 6'!$A$1:$E$161,4,0),0)</f>
        <v>0</v>
      </c>
      <c r="P223" s="137">
        <f>IFERROR(VLOOKUP(O223,'Kill 6'!$D$1:$E$161,2,0),0)</f>
        <v>0</v>
      </c>
      <c r="Q223" s="136">
        <f>IFERROR(VLOOKUP($B223,'Kill 7'!$A$1:$E$161,4,0),0)</f>
        <v>0</v>
      </c>
      <c r="R223" s="137">
        <f>IFERROR(VLOOKUP(Q223,'Kill 7'!$D$1:$E$161,2,0),0)</f>
        <v>0</v>
      </c>
      <c r="S223" s="136">
        <f>IFERROR(VLOOKUP($B223,'Kill 8'!$A$1:$E$161,4,0),0)</f>
        <v>0</v>
      </c>
      <c r="T223" s="137">
        <f>IFERROR(VLOOKUP(S223,'Kill 8'!$D$1:$E$161,2,0),0)</f>
        <v>0</v>
      </c>
      <c r="U223" s="136">
        <f>IFERROR(VLOOKUP($B223,'Kill 9'!$A$1:$E$161,4,0),0)</f>
        <v>0</v>
      </c>
      <c r="V223" s="137">
        <f>IFERROR(VLOOKUP(U223,'Kill 9'!$D$1:$E$161,2,0),0)</f>
        <v>0</v>
      </c>
      <c r="W223" s="136">
        <f>IFERROR(VLOOKUP($B223,'Kill 10'!$A$1:$E$161,4,0),0)</f>
        <v>0</v>
      </c>
      <c r="X223" s="137">
        <f>IFERROR(VLOOKUP(W223,'Kill 10'!$D$1:$E$161,2,0),0)</f>
        <v>0</v>
      </c>
      <c r="Y223" s="136">
        <f>IFERROR(VLOOKUP($B223,'Kill 11'!$A$1:$E$161,4,0),0)</f>
        <v>0</v>
      </c>
      <c r="Z223" s="137">
        <f>IFERROR(VLOOKUP(Y223,'Kill 11'!$D$1:$E$161,2,0),0)</f>
        <v>0</v>
      </c>
      <c r="AA223" s="136">
        <f>IFERROR(VLOOKUP($B223,'Kill 12'!$A$1:$E$161,4,0),0)</f>
        <v>0</v>
      </c>
      <c r="AB223" s="58">
        <f>IFERROR(VLOOKUP(AA223,'Kill 12'!$D$1:$E$161,2,0),0)</f>
        <v>0</v>
      </c>
      <c r="AC223" s="136">
        <f>IFERROR(VLOOKUP($B223,'Kill 13'!$A$1:$E$161,4,0),0)</f>
        <v>0</v>
      </c>
      <c r="AD223" s="58">
        <f>IFERROR(VLOOKUP(AC223,'Kill 13'!$D$1:$E$161,2,0),0)</f>
        <v>0</v>
      </c>
      <c r="AE223" s="174"/>
      <c r="AF223" s="164">
        <f t="shared" si="3"/>
        <v>0</v>
      </c>
      <c r="AG223" s="137">
        <f>IFERROR(VLOOKUP($AE223,'Kill 1'!A$1:$E$161,5,0),0)</f>
        <v>0</v>
      </c>
      <c r="AH223" s="137">
        <f>IFERROR(VLOOKUP($AE223,'Kill 2'!$A$1:$E$161,5,0),0)</f>
        <v>0</v>
      </c>
      <c r="AI223" s="137">
        <f>IFERROR(VLOOKUP($AE223,'Kill 3'!$A$1:$E$161,5,0),0)</f>
        <v>0</v>
      </c>
      <c r="AJ223" s="137">
        <f>IFERROR(VLOOKUP($AE223,'Kill 4'!$A$1:$E$161,5,0),0)</f>
        <v>0</v>
      </c>
      <c r="AK223" s="137">
        <f>IFERROR(VLOOKUP($AE223,'Kill 5'!$A$1:$E$161,5,0),0)</f>
        <v>0</v>
      </c>
      <c r="AL223" s="137">
        <f>IFERROR(VLOOKUP($AE223,'Kill 6'!$A$1:$E$161,5,0),0)</f>
        <v>0</v>
      </c>
      <c r="AM223" s="137">
        <f>IFERROR(VLOOKUP($AE223,'Kill 7'!$A$1:$E$161,5,0),0)</f>
        <v>0</v>
      </c>
      <c r="AN223" s="137">
        <f>IFERROR(VLOOKUP($AE223,'Kill 8'!$A$1:$E$161,5,0),0)</f>
        <v>0</v>
      </c>
      <c r="AO223" s="137">
        <f>IFERROR(VLOOKUP($AE223,'Kill 9'!$A$1:$E$161,5,0),0)</f>
        <v>0</v>
      </c>
      <c r="AP223" s="137">
        <f>IFERROR(VLOOKUP($AE223,'Kill 10'!$A$1:$E$161,5,0),0)</f>
        <v>0</v>
      </c>
      <c r="AQ223" s="137">
        <f>IFERROR(VLOOKUP($AE223,'Kill 11'!$A$1:$E$161,5,0),0)</f>
        <v>0</v>
      </c>
      <c r="AR223" s="58">
        <f>IFERROR(VLOOKUP($AE223,'Kill 12'!$A$1:$E$161,5,0),0)</f>
        <v>0</v>
      </c>
      <c r="AS223" s="58">
        <f>IFERROR(VLOOKUP($AE223,'Kill 13'!$A$1:$E$161,5,0),0)</f>
        <v>0</v>
      </c>
    </row>
    <row r="224" ht="15.75" customHeight="1">
      <c r="A224" s="41">
        <f t="shared" si="1"/>
        <v>223</v>
      </c>
      <c r="B224" s="177"/>
      <c r="C224" s="51">
        <v>0.0</v>
      </c>
      <c r="D224" s="110"/>
      <c r="E224" s="136">
        <f>IFERROR(VLOOKUP($B224,'Kill 1'!$A$1:$E$161,4,0),0)</f>
        <v>0</v>
      </c>
      <c r="F224" s="137">
        <f>IFERROR(VLOOKUP(E224,'Kill 1'!$D$1:$E$161,2,0),0)</f>
        <v>0</v>
      </c>
      <c r="G224" s="136">
        <f>IFERROR(VLOOKUP($B224,'Kill 2'!$A$1:$E$161,4,0),0)</f>
        <v>0</v>
      </c>
      <c r="H224" s="137">
        <f>IFERROR(VLOOKUP(G224,'Kill 2'!$D$1:$E$161,2,0),0)</f>
        <v>0</v>
      </c>
      <c r="I224" s="136">
        <f>IFERROR(VLOOKUP($B224,'Kill 3'!$A$1:$E$161,4,0),0)</f>
        <v>0</v>
      </c>
      <c r="J224" s="137">
        <f>IFERROR(VLOOKUP(I224,'Kill 3'!$D$1:$E$161,2,0),0)</f>
        <v>0</v>
      </c>
      <c r="K224" s="136">
        <f>IFERROR(VLOOKUP($B224,'Kill 4'!$A$1:$E$161,4,0),0)</f>
        <v>0</v>
      </c>
      <c r="L224" s="137">
        <f>IFERROR(VLOOKUP(K224,'Kill 4'!$D$1:$E$161,2,0),0)</f>
        <v>0</v>
      </c>
      <c r="M224" s="136">
        <f>IFERROR(VLOOKUP($B224,'Kill 5'!$A$1:$E$161,4,0),0)</f>
        <v>0</v>
      </c>
      <c r="N224" s="137">
        <f>IFERROR(VLOOKUP(M224,'Kill 5'!$D$1:$E$161,2,0),0)</f>
        <v>0</v>
      </c>
      <c r="O224" s="136">
        <f>IFERROR(VLOOKUP($B224,'Kill 6'!$A$1:$E$161,4,0),0)</f>
        <v>0</v>
      </c>
      <c r="P224" s="137">
        <f>IFERROR(VLOOKUP(O224,'Kill 6'!$D$1:$E$161,2,0),0)</f>
        <v>0</v>
      </c>
      <c r="Q224" s="136">
        <f>IFERROR(VLOOKUP($B224,'Kill 7'!$A$1:$E$161,4,0),0)</f>
        <v>0</v>
      </c>
      <c r="R224" s="137">
        <f>IFERROR(VLOOKUP(Q224,'Kill 7'!$D$1:$E$161,2,0),0)</f>
        <v>0</v>
      </c>
      <c r="S224" s="136">
        <f>IFERROR(VLOOKUP($B224,'Kill 8'!$A$1:$E$161,4,0),0)</f>
        <v>0</v>
      </c>
      <c r="T224" s="137">
        <f>IFERROR(VLOOKUP(S224,'Kill 8'!$D$1:$E$161,2,0),0)</f>
        <v>0</v>
      </c>
      <c r="U224" s="136">
        <f>IFERROR(VLOOKUP($B224,'Kill 9'!$A$1:$E$161,4,0),0)</f>
        <v>0</v>
      </c>
      <c r="V224" s="137">
        <f>IFERROR(VLOOKUP(U224,'Kill 9'!$D$1:$E$161,2,0),0)</f>
        <v>0</v>
      </c>
      <c r="W224" s="136">
        <f>IFERROR(VLOOKUP($B224,'Kill 10'!$A$1:$E$161,4,0),0)</f>
        <v>0</v>
      </c>
      <c r="X224" s="137">
        <f>IFERROR(VLOOKUP(W224,'Kill 10'!$D$1:$E$161,2,0),0)</f>
        <v>0</v>
      </c>
      <c r="Y224" s="136">
        <f>IFERROR(VLOOKUP($B224,'Kill 11'!$A$1:$E$161,4,0),0)</f>
        <v>0</v>
      </c>
      <c r="Z224" s="137">
        <f>IFERROR(VLOOKUP(Y224,'Kill 11'!$D$1:$E$161,2,0),0)</f>
        <v>0</v>
      </c>
      <c r="AA224" s="136">
        <f>IFERROR(VLOOKUP($B224,'Kill 12'!$A$1:$E$161,4,0),0)</f>
        <v>0</v>
      </c>
      <c r="AB224" s="58">
        <f>IFERROR(VLOOKUP(AA224,'Kill 12'!$D$1:$E$161,2,0),0)</f>
        <v>0</v>
      </c>
      <c r="AC224" s="136">
        <f>IFERROR(VLOOKUP($B224,'Kill 13'!$A$1:$E$161,4,0),0)</f>
        <v>0</v>
      </c>
      <c r="AD224" s="58">
        <f>IFERROR(VLOOKUP(AC224,'Kill 13'!$D$1:$E$161,2,0),0)</f>
        <v>0</v>
      </c>
      <c r="AE224" s="175"/>
      <c r="AF224" s="164">
        <f t="shared" si="3"/>
        <v>0</v>
      </c>
      <c r="AG224" s="137">
        <f>IFERROR(VLOOKUP($AE224,'Kill 1'!A$1:$E$161,5,0),0)</f>
        <v>0</v>
      </c>
      <c r="AH224" s="137">
        <f>IFERROR(VLOOKUP($AE224,'Kill 2'!$A$1:$E$161,5,0),0)</f>
        <v>0</v>
      </c>
      <c r="AI224" s="137">
        <f>IFERROR(VLOOKUP($AE224,'Kill 3'!$A$1:$E$161,5,0),0)</f>
        <v>0</v>
      </c>
      <c r="AJ224" s="137">
        <f>IFERROR(VLOOKUP($AE224,'Kill 4'!$A$1:$E$161,5,0),0)</f>
        <v>0</v>
      </c>
      <c r="AK224" s="137">
        <f>IFERROR(VLOOKUP($AE224,'Kill 5'!$A$1:$E$161,5,0),0)</f>
        <v>0</v>
      </c>
      <c r="AL224" s="137">
        <f>IFERROR(VLOOKUP($AE224,'Kill 6'!$A$1:$E$161,5,0),0)</f>
        <v>0</v>
      </c>
      <c r="AM224" s="137">
        <f>IFERROR(VLOOKUP($AE224,'Kill 7'!$A$1:$E$161,5,0),0)</f>
        <v>0</v>
      </c>
      <c r="AN224" s="137">
        <f>IFERROR(VLOOKUP($AE224,'Kill 8'!$A$1:$E$161,5,0),0)</f>
        <v>0</v>
      </c>
      <c r="AO224" s="137">
        <f>IFERROR(VLOOKUP($AE224,'Kill 9'!$A$1:$E$161,5,0),0)</f>
        <v>0</v>
      </c>
      <c r="AP224" s="137">
        <f>IFERROR(VLOOKUP($AE224,'Kill 10'!$A$1:$E$161,5,0),0)</f>
        <v>0</v>
      </c>
      <c r="AQ224" s="137">
        <f>IFERROR(VLOOKUP($AE224,'Kill 11'!$A$1:$E$161,5,0),0)</f>
        <v>0</v>
      </c>
      <c r="AR224" s="58">
        <f>IFERROR(VLOOKUP($AE224,'Kill 12'!$A$1:$E$161,5,0),0)</f>
        <v>0</v>
      </c>
      <c r="AS224" s="58">
        <f>IFERROR(VLOOKUP($AE224,'Kill 13'!$A$1:$E$161,5,0),0)</f>
        <v>0</v>
      </c>
    </row>
    <row r="225" ht="15.75" customHeight="1">
      <c r="A225" s="41">
        <f t="shared" si="1"/>
        <v>224</v>
      </c>
      <c r="B225" s="177"/>
      <c r="C225" s="51">
        <v>0.0</v>
      </c>
      <c r="D225" s="110"/>
      <c r="E225" s="136">
        <f>IFERROR(VLOOKUP($B225,'Kill 1'!$A$1:$E$161,4,0),0)</f>
        <v>0</v>
      </c>
      <c r="F225" s="137">
        <f>IFERROR(VLOOKUP(E225,'Kill 1'!$D$1:$E$161,2,0),0)</f>
        <v>0</v>
      </c>
      <c r="G225" s="136">
        <f>IFERROR(VLOOKUP($B225,'Kill 2'!$A$1:$E$161,4,0),0)</f>
        <v>0</v>
      </c>
      <c r="H225" s="137">
        <f>IFERROR(VLOOKUP(G225,'Kill 2'!$D$1:$E$161,2,0),0)</f>
        <v>0</v>
      </c>
      <c r="I225" s="136">
        <f>IFERROR(VLOOKUP($B225,'Kill 3'!$A$1:$E$161,4,0),0)</f>
        <v>0</v>
      </c>
      <c r="J225" s="137">
        <f>IFERROR(VLOOKUP(I225,'Kill 3'!$D$1:$E$161,2,0),0)</f>
        <v>0</v>
      </c>
      <c r="K225" s="136">
        <f>IFERROR(VLOOKUP($B225,'Kill 4'!$A$1:$E$161,4,0),0)</f>
        <v>0</v>
      </c>
      <c r="L225" s="137">
        <f>IFERROR(VLOOKUP(K225,'Kill 4'!$D$1:$E$161,2,0),0)</f>
        <v>0</v>
      </c>
      <c r="M225" s="136">
        <f>IFERROR(VLOOKUP($B225,'Kill 5'!$A$1:$E$161,4,0),0)</f>
        <v>0</v>
      </c>
      <c r="N225" s="137">
        <f>IFERROR(VLOOKUP(M225,'Kill 5'!$D$1:$E$161,2,0),0)</f>
        <v>0</v>
      </c>
      <c r="O225" s="136">
        <f>IFERROR(VLOOKUP($B225,'Kill 6'!$A$1:$E$161,4,0),0)</f>
        <v>0</v>
      </c>
      <c r="P225" s="137">
        <f>IFERROR(VLOOKUP(O225,'Kill 6'!$D$1:$E$161,2,0),0)</f>
        <v>0</v>
      </c>
      <c r="Q225" s="136">
        <f>IFERROR(VLOOKUP($B225,'Kill 7'!$A$1:$E$161,4,0),0)</f>
        <v>0</v>
      </c>
      <c r="R225" s="137">
        <f>IFERROR(VLOOKUP(Q225,'Kill 7'!$D$1:$E$161,2,0),0)</f>
        <v>0</v>
      </c>
      <c r="S225" s="136">
        <f>IFERROR(VLOOKUP($B225,'Kill 8'!$A$1:$E$161,4,0),0)</f>
        <v>0</v>
      </c>
      <c r="T225" s="137">
        <f>IFERROR(VLOOKUP(S225,'Kill 8'!$D$1:$E$161,2,0),0)</f>
        <v>0</v>
      </c>
      <c r="U225" s="136">
        <f>IFERROR(VLOOKUP($B225,'Kill 9'!$A$1:$E$161,4,0),0)</f>
        <v>0</v>
      </c>
      <c r="V225" s="137">
        <f>IFERROR(VLOOKUP(U225,'Kill 9'!$D$1:$E$161,2,0),0)</f>
        <v>0</v>
      </c>
      <c r="W225" s="136">
        <f>IFERROR(VLOOKUP($B225,'Kill 10'!$A$1:$E$161,4,0),0)</f>
        <v>0</v>
      </c>
      <c r="X225" s="137">
        <f>IFERROR(VLOOKUP(W225,'Kill 10'!$D$1:$E$161,2,0),0)</f>
        <v>0</v>
      </c>
      <c r="Y225" s="136">
        <f>IFERROR(VLOOKUP($B225,'Kill 11'!$A$1:$E$161,4,0),0)</f>
        <v>0</v>
      </c>
      <c r="Z225" s="137">
        <f>IFERROR(VLOOKUP(Y225,'Kill 11'!$D$1:$E$161,2,0),0)</f>
        <v>0</v>
      </c>
      <c r="AA225" s="136">
        <f>IFERROR(VLOOKUP($B225,'Kill 12'!$A$1:$E$161,4,0),0)</f>
        <v>0</v>
      </c>
      <c r="AB225" s="58">
        <f>IFERROR(VLOOKUP(AA225,'Kill 12'!$D$1:$E$161,2,0),0)</f>
        <v>0</v>
      </c>
      <c r="AC225" s="136">
        <f>IFERROR(VLOOKUP($B225,'Kill 13'!$A$1:$E$161,4,0),0)</f>
        <v>0</v>
      </c>
      <c r="AD225" s="58">
        <f>IFERROR(VLOOKUP(AC225,'Kill 13'!$D$1:$E$161,2,0),0)</f>
        <v>0</v>
      </c>
      <c r="AE225" s="174"/>
      <c r="AF225" s="164">
        <f t="shared" si="3"/>
        <v>0</v>
      </c>
      <c r="AG225" s="137">
        <f>IFERROR(VLOOKUP($AE225,'Kill 1'!A$1:$E$161,5,0),0)</f>
        <v>0</v>
      </c>
      <c r="AH225" s="137">
        <f>IFERROR(VLOOKUP($AE225,'Kill 2'!$A$1:$E$161,5,0),0)</f>
        <v>0</v>
      </c>
      <c r="AI225" s="137">
        <f>IFERROR(VLOOKUP($AE225,'Kill 3'!$A$1:$E$161,5,0),0)</f>
        <v>0</v>
      </c>
      <c r="AJ225" s="137">
        <f>IFERROR(VLOOKUP($AE225,'Kill 4'!$A$1:$E$161,5,0),0)</f>
        <v>0</v>
      </c>
      <c r="AK225" s="137">
        <f>IFERROR(VLOOKUP($AE225,'Kill 5'!$A$1:$E$161,5,0),0)</f>
        <v>0</v>
      </c>
      <c r="AL225" s="137">
        <f>IFERROR(VLOOKUP($AE225,'Kill 6'!$A$1:$E$161,5,0),0)</f>
        <v>0</v>
      </c>
      <c r="AM225" s="137">
        <f>IFERROR(VLOOKUP($AE225,'Kill 7'!$A$1:$E$161,5,0),0)</f>
        <v>0</v>
      </c>
      <c r="AN225" s="137">
        <f>IFERROR(VLOOKUP($AE225,'Kill 8'!$A$1:$E$161,5,0),0)</f>
        <v>0</v>
      </c>
      <c r="AO225" s="137">
        <f>IFERROR(VLOOKUP($AE225,'Kill 9'!$A$1:$E$161,5,0),0)</f>
        <v>0</v>
      </c>
      <c r="AP225" s="137">
        <f>IFERROR(VLOOKUP($AE225,'Kill 10'!$A$1:$E$161,5,0),0)</f>
        <v>0</v>
      </c>
      <c r="AQ225" s="137">
        <f>IFERROR(VLOOKUP($AE225,'Kill 11'!$A$1:$E$161,5,0),0)</f>
        <v>0</v>
      </c>
      <c r="AR225" s="58">
        <f>IFERROR(VLOOKUP($AE225,'Kill 12'!$A$1:$E$161,5,0),0)</f>
        <v>0</v>
      </c>
      <c r="AS225" s="58">
        <f>IFERROR(VLOOKUP($AE225,'Kill 13'!$A$1:$E$161,5,0),0)</f>
        <v>0</v>
      </c>
    </row>
    <row r="226" ht="15.75" customHeight="1">
      <c r="A226" s="41">
        <f t="shared" si="1"/>
        <v>225</v>
      </c>
      <c r="B226" s="177"/>
      <c r="C226" s="51">
        <v>0.0</v>
      </c>
      <c r="D226" s="110"/>
      <c r="E226" s="136">
        <f>IFERROR(VLOOKUP($B226,'Kill 1'!$A$1:$E$161,4,0),0)</f>
        <v>0</v>
      </c>
      <c r="F226" s="137">
        <f>IFERROR(VLOOKUP(E226,'Kill 1'!$D$1:$E$161,2,0),0)</f>
        <v>0</v>
      </c>
      <c r="G226" s="136">
        <f>IFERROR(VLOOKUP($B226,'Kill 2'!$A$1:$E$161,4,0),0)</f>
        <v>0</v>
      </c>
      <c r="H226" s="137">
        <f>IFERROR(VLOOKUP(G226,'Kill 2'!$D$1:$E$161,2,0),0)</f>
        <v>0</v>
      </c>
      <c r="I226" s="136">
        <f>IFERROR(VLOOKUP($B226,'Kill 3'!$A$1:$E$161,4,0),0)</f>
        <v>0</v>
      </c>
      <c r="J226" s="137">
        <f>IFERROR(VLOOKUP(I226,'Kill 3'!$D$1:$E$161,2,0),0)</f>
        <v>0</v>
      </c>
      <c r="K226" s="136">
        <f>IFERROR(VLOOKUP($B226,'Kill 4'!$A$1:$E$161,4,0),0)</f>
        <v>0</v>
      </c>
      <c r="L226" s="137">
        <f>IFERROR(VLOOKUP(K226,'Kill 4'!$D$1:$E$161,2,0),0)</f>
        <v>0</v>
      </c>
      <c r="M226" s="136">
        <f>IFERROR(VLOOKUP($B226,'Kill 5'!$A$1:$E$161,4,0),0)</f>
        <v>0</v>
      </c>
      <c r="N226" s="137">
        <f>IFERROR(VLOOKUP(M226,'Kill 5'!$D$1:$E$161,2,0),0)</f>
        <v>0</v>
      </c>
      <c r="O226" s="136">
        <f>IFERROR(VLOOKUP($B226,'Kill 6'!$A$1:$E$161,4,0),0)</f>
        <v>0</v>
      </c>
      <c r="P226" s="137">
        <f>IFERROR(VLOOKUP(O226,'Kill 6'!$D$1:$E$161,2,0),0)</f>
        <v>0</v>
      </c>
      <c r="Q226" s="136">
        <f>IFERROR(VLOOKUP($B226,'Kill 7'!$A$1:$E$161,4,0),0)</f>
        <v>0</v>
      </c>
      <c r="R226" s="137">
        <f>IFERROR(VLOOKUP(Q226,'Kill 7'!$D$1:$E$161,2,0),0)</f>
        <v>0</v>
      </c>
      <c r="S226" s="136">
        <f>IFERROR(VLOOKUP($B226,'Kill 8'!$A$1:$E$161,4,0),0)</f>
        <v>0</v>
      </c>
      <c r="T226" s="137">
        <f>IFERROR(VLOOKUP(S226,'Kill 8'!$D$1:$E$161,2,0),0)</f>
        <v>0</v>
      </c>
      <c r="U226" s="136">
        <f>IFERROR(VLOOKUP($B226,'Kill 9'!$A$1:$E$161,4,0),0)</f>
        <v>0</v>
      </c>
      <c r="V226" s="137">
        <f>IFERROR(VLOOKUP(U226,'Kill 9'!$D$1:$E$161,2,0),0)</f>
        <v>0</v>
      </c>
      <c r="W226" s="136">
        <f>IFERROR(VLOOKUP($B226,'Kill 10'!$A$1:$E$161,4,0),0)</f>
        <v>0</v>
      </c>
      <c r="X226" s="137">
        <f>IFERROR(VLOOKUP(W226,'Kill 10'!$D$1:$E$161,2,0),0)</f>
        <v>0</v>
      </c>
      <c r="Y226" s="136">
        <f>IFERROR(VLOOKUP($B226,'Kill 11'!$A$1:$E$161,4,0),0)</f>
        <v>0</v>
      </c>
      <c r="Z226" s="137">
        <f>IFERROR(VLOOKUP(Y226,'Kill 11'!$D$1:$E$161,2,0),0)</f>
        <v>0</v>
      </c>
      <c r="AA226" s="136">
        <f>IFERROR(VLOOKUP($B226,'Kill 12'!$A$1:$E$161,4,0),0)</f>
        <v>0</v>
      </c>
      <c r="AB226" s="58">
        <f>IFERROR(VLOOKUP(AA226,'Kill 12'!$D$1:$E$161,2,0),0)</f>
        <v>0</v>
      </c>
      <c r="AC226" s="136">
        <f>IFERROR(VLOOKUP($B226,'Kill 13'!$A$1:$E$161,4,0),0)</f>
        <v>0</v>
      </c>
      <c r="AD226" s="58">
        <f>IFERROR(VLOOKUP(AC226,'Kill 13'!$D$1:$E$161,2,0),0)</f>
        <v>0</v>
      </c>
      <c r="AE226" s="175"/>
      <c r="AF226" s="164">
        <f t="shared" si="3"/>
        <v>0</v>
      </c>
      <c r="AG226" s="137">
        <f>IFERROR(VLOOKUP($AE226,'Kill 1'!A$1:$E$161,5,0),0)</f>
        <v>0</v>
      </c>
      <c r="AH226" s="137">
        <f>IFERROR(VLOOKUP($AE226,'Kill 2'!$A$1:$E$161,5,0),0)</f>
        <v>0</v>
      </c>
      <c r="AI226" s="137">
        <f>IFERROR(VLOOKUP($AE226,'Kill 3'!$A$1:$E$161,5,0),0)</f>
        <v>0</v>
      </c>
      <c r="AJ226" s="137">
        <f>IFERROR(VLOOKUP($AE226,'Kill 4'!$A$1:$E$161,5,0),0)</f>
        <v>0</v>
      </c>
      <c r="AK226" s="137">
        <f>IFERROR(VLOOKUP($AE226,'Kill 5'!$A$1:$E$161,5,0),0)</f>
        <v>0</v>
      </c>
      <c r="AL226" s="137">
        <f>IFERROR(VLOOKUP($AE226,'Kill 6'!$A$1:$E$161,5,0),0)</f>
        <v>0</v>
      </c>
      <c r="AM226" s="137">
        <f>IFERROR(VLOOKUP($AE226,'Kill 7'!$A$1:$E$161,5,0),0)</f>
        <v>0</v>
      </c>
      <c r="AN226" s="137">
        <f>IFERROR(VLOOKUP($AE226,'Kill 8'!$A$1:$E$161,5,0),0)</f>
        <v>0</v>
      </c>
      <c r="AO226" s="137">
        <f>IFERROR(VLOOKUP($AE226,'Kill 9'!$A$1:$E$161,5,0),0)</f>
        <v>0</v>
      </c>
      <c r="AP226" s="137">
        <f>IFERROR(VLOOKUP($AE226,'Kill 10'!$A$1:$E$161,5,0),0)</f>
        <v>0</v>
      </c>
      <c r="AQ226" s="137">
        <f>IFERROR(VLOOKUP($AE226,'Kill 11'!$A$1:$E$161,5,0),0)</f>
        <v>0</v>
      </c>
      <c r="AR226" s="58">
        <f>IFERROR(VLOOKUP($AE226,'Kill 12'!$A$1:$E$161,5,0),0)</f>
        <v>0</v>
      </c>
      <c r="AS226" s="58">
        <f>IFERROR(VLOOKUP($AE226,'Kill 13'!$A$1:$E$161,5,0),0)</f>
        <v>0</v>
      </c>
    </row>
    <row r="227" ht="15.75" customHeight="1">
      <c r="A227" s="41">
        <f t="shared" si="1"/>
        <v>226</v>
      </c>
      <c r="B227" s="177"/>
      <c r="C227" s="51">
        <v>0.0</v>
      </c>
      <c r="D227" s="110"/>
      <c r="E227" s="136">
        <f>IFERROR(VLOOKUP($B227,'Kill 1'!$A$1:$E$161,4,0),0)</f>
        <v>0</v>
      </c>
      <c r="F227" s="137">
        <f>IFERROR(VLOOKUP(E227,'Kill 1'!$D$1:$E$161,2,0),0)</f>
        <v>0</v>
      </c>
      <c r="G227" s="136">
        <f>IFERROR(VLOOKUP($B227,'Kill 2'!$A$1:$E$161,4,0),0)</f>
        <v>0</v>
      </c>
      <c r="H227" s="137">
        <f>IFERROR(VLOOKUP(G227,'Kill 2'!$D$1:$E$161,2,0),0)</f>
        <v>0</v>
      </c>
      <c r="I227" s="136">
        <f>IFERROR(VLOOKUP($B227,'Kill 3'!$A$1:$E$161,4,0),0)</f>
        <v>0</v>
      </c>
      <c r="J227" s="137">
        <f>IFERROR(VLOOKUP(I227,'Kill 3'!$D$1:$E$161,2,0),0)</f>
        <v>0</v>
      </c>
      <c r="K227" s="136">
        <f>IFERROR(VLOOKUP($B227,'Kill 4'!$A$1:$E$161,4,0),0)</f>
        <v>0</v>
      </c>
      <c r="L227" s="137">
        <f>IFERROR(VLOOKUP(K227,'Kill 4'!$D$1:$E$161,2,0),0)</f>
        <v>0</v>
      </c>
      <c r="M227" s="136">
        <f>IFERROR(VLOOKUP($B227,'Kill 5'!$A$1:$E$161,4,0),0)</f>
        <v>0</v>
      </c>
      <c r="N227" s="137">
        <f>IFERROR(VLOOKUP(M227,'Kill 5'!$D$1:$E$161,2,0),0)</f>
        <v>0</v>
      </c>
      <c r="O227" s="136">
        <f>IFERROR(VLOOKUP($B227,'Kill 6'!$A$1:$E$161,4,0),0)</f>
        <v>0</v>
      </c>
      <c r="P227" s="137">
        <f>IFERROR(VLOOKUP(O227,'Kill 6'!$D$1:$E$161,2,0),0)</f>
        <v>0</v>
      </c>
      <c r="Q227" s="136">
        <f>IFERROR(VLOOKUP($B227,'Kill 7'!$A$1:$E$161,4,0),0)</f>
        <v>0</v>
      </c>
      <c r="R227" s="137">
        <f>IFERROR(VLOOKUP(Q227,'Kill 7'!$D$1:$E$161,2,0),0)</f>
        <v>0</v>
      </c>
      <c r="S227" s="136">
        <f>IFERROR(VLOOKUP($B227,'Kill 8'!$A$1:$E$161,4,0),0)</f>
        <v>0</v>
      </c>
      <c r="T227" s="137">
        <f>IFERROR(VLOOKUP(S227,'Kill 8'!$D$1:$E$161,2,0),0)</f>
        <v>0</v>
      </c>
      <c r="U227" s="136">
        <f>IFERROR(VLOOKUP($B227,'Kill 9'!$A$1:$E$161,4,0),0)</f>
        <v>0</v>
      </c>
      <c r="V227" s="137">
        <f>IFERROR(VLOOKUP(U227,'Kill 9'!$D$1:$E$161,2,0),0)</f>
        <v>0</v>
      </c>
      <c r="W227" s="136">
        <f>IFERROR(VLOOKUP($B227,'Kill 10'!$A$1:$E$161,4,0),0)</f>
        <v>0</v>
      </c>
      <c r="X227" s="137">
        <f>IFERROR(VLOOKUP(W227,'Kill 10'!$D$1:$E$161,2,0),0)</f>
        <v>0</v>
      </c>
      <c r="Y227" s="136">
        <f>IFERROR(VLOOKUP($B227,'Kill 11'!$A$1:$E$161,4,0),0)</f>
        <v>0</v>
      </c>
      <c r="Z227" s="137">
        <f>IFERROR(VLOOKUP(Y227,'Kill 11'!$D$1:$E$161,2,0),0)</f>
        <v>0</v>
      </c>
      <c r="AA227" s="136">
        <f>IFERROR(VLOOKUP($B227,'Kill 12'!$A$1:$E$161,4,0),0)</f>
        <v>0</v>
      </c>
      <c r="AB227" s="58">
        <f>IFERROR(VLOOKUP(AA227,'Kill 12'!$D$1:$E$161,2,0),0)</f>
        <v>0</v>
      </c>
      <c r="AC227" s="136">
        <f>IFERROR(VLOOKUP($B227,'Kill 13'!$A$1:$E$161,4,0),0)</f>
        <v>0</v>
      </c>
      <c r="AD227" s="58">
        <f>IFERROR(VLOOKUP(AC227,'Kill 13'!$D$1:$E$161,2,0),0)</f>
        <v>0</v>
      </c>
      <c r="AE227" s="174"/>
      <c r="AF227" s="164">
        <f t="shared" si="3"/>
        <v>0</v>
      </c>
      <c r="AG227" s="137">
        <f>IFERROR(VLOOKUP($AE227,'Kill 1'!A$1:$E$161,5,0),0)</f>
        <v>0</v>
      </c>
      <c r="AH227" s="137">
        <f>IFERROR(VLOOKUP($AE227,'Kill 2'!$A$1:$E$161,5,0),0)</f>
        <v>0</v>
      </c>
      <c r="AI227" s="137">
        <f>IFERROR(VLOOKUP($AE227,'Kill 3'!$A$1:$E$161,5,0),0)</f>
        <v>0</v>
      </c>
      <c r="AJ227" s="137">
        <f>IFERROR(VLOOKUP($AE227,'Kill 4'!$A$1:$E$161,5,0),0)</f>
        <v>0</v>
      </c>
      <c r="AK227" s="137">
        <f>IFERROR(VLOOKUP($AE227,'Kill 5'!$A$1:$E$161,5,0),0)</f>
        <v>0</v>
      </c>
      <c r="AL227" s="137">
        <f>IFERROR(VLOOKUP($AE227,'Kill 6'!$A$1:$E$161,5,0),0)</f>
        <v>0</v>
      </c>
      <c r="AM227" s="137">
        <f>IFERROR(VLOOKUP($AE227,'Kill 7'!$A$1:$E$161,5,0),0)</f>
        <v>0</v>
      </c>
      <c r="AN227" s="137">
        <f>IFERROR(VLOOKUP($AE227,'Kill 8'!$A$1:$E$161,5,0),0)</f>
        <v>0</v>
      </c>
      <c r="AO227" s="137">
        <f>IFERROR(VLOOKUP($AE227,'Kill 9'!$A$1:$E$161,5,0),0)</f>
        <v>0</v>
      </c>
      <c r="AP227" s="137">
        <f>IFERROR(VLOOKUP($AE227,'Kill 10'!$A$1:$E$161,5,0),0)</f>
        <v>0</v>
      </c>
      <c r="AQ227" s="137">
        <f>IFERROR(VLOOKUP($AE227,'Kill 11'!$A$1:$E$161,5,0),0)</f>
        <v>0</v>
      </c>
      <c r="AR227" s="58">
        <f>IFERROR(VLOOKUP($AE227,'Kill 12'!$A$1:$E$161,5,0),0)</f>
        <v>0</v>
      </c>
      <c r="AS227" s="58">
        <f>IFERROR(VLOOKUP($AE227,'Kill 13'!$A$1:$E$161,5,0),0)</f>
        <v>0</v>
      </c>
    </row>
    <row r="228" ht="15.75" customHeight="1">
      <c r="A228" s="41">
        <f t="shared" si="1"/>
        <v>227</v>
      </c>
      <c r="B228" s="177"/>
      <c r="C228" s="51">
        <v>0.0</v>
      </c>
      <c r="D228" s="110"/>
      <c r="E228" s="136">
        <f>IFERROR(VLOOKUP($B228,'Kill 1'!$A$1:$E$161,4,0),0)</f>
        <v>0</v>
      </c>
      <c r="F228" s="137">
        <f>IFERROR(VLOOKUP(E228,'Kill 1'!$D$1:$E$161,2,0),0)</f>
        <v>0</v>
      </c>
      <c r="G228" s="136">
        <f>IFERROR(VLOOKUP($B228,'Kill 2'!$A$1:$E$161,4,0),0)</f>
        <v>0</v>
      </c>
      <c r="H228" s="137">
        <f>IFERROR(VLOOKUP(G228,'Kill 2'!$D$1:$E$161,2,0),0)</f>
        <v>0</v>
      </c>
      <c r="I228" s="136">
        <f>IFERROR(VLOOKUP($B228,'Kill 3'!$A$1:$E$161,4,0),0)</f>
        <v>0</v>
      </c>
      <c r="J228" s="137">
        <f>IFERROR(VLOOKUP(I228,'Kill 3'!$D$1:$E$161,2,0),0)</f>
        <v>0</v>
      </c>
      <c r="K228" s="136">
        <f>IFERROR(VLOOKUP($B228,'Kill 4'!$A$1:$E$161,4,0),0)</f>
        <v>0</v>
      </c>
      <c r="L228" s="137">
        <f>IFERROR(VLOOKUP(K228,'Kill 4'!$D$1:$E$161,2,0),0)</f>
        <v>0</v>
      </c>
      <c r="M228" s="136">
        <f>IFERROR(VLOOKUP($B228,'Kill 5'!$A$1:$E$161,4,0),0)</f>
        <v>0</v>
      </c>
      <c r="N228" s="137">
        <f>IFERROR(VLOOKUP(M228,'Kill 5'!$D$1:$E$161,2,0),0)</f>
        <v>0</v>
      </c>
      <c r="O228" s="136">
        <f>IFERROR(VLOOKUP($B228,'Kill 6'!$A$1:$E$161,4,0),0)</f>
        <v>0</v>
      </c>
      <c r="P228" s="137">
        <f>IFERROR(VLOOKUP(O228,'Kill 6'!$D$1:$E$161,2,0),0)</f>
        <v>0</v>
      </c>
      <c r="Q228" s="136">
        <f>IFERROR(VLOOKUP($B228,'Kill 7'!$A$1:$E$161,4,0),0)</f>
        <v>0</v>
      </c>
      <c r="R228" s="137">
        <f>IFERROR(VLOOKUP(Q228,'Kill 7'!$D$1:$E$161,2,0),0)</f>
        <v>0</v>
      </c>
      <c r="S228" s="136">
        <f>IFERROR(VLOOKUP($B228,'Kill 8'!$A$1:$E$161,4,0),0)</f>
        <v>0</v>
      </c>
      <c r="T228" s="137">
        <f>IFERROR(VLOOKUP(S228,'Kill 8'!$D$1:$E$161,2,0),0)</f>
        <v>0</v>
      </c>
      <c r="U228" s="136">
        <f>IFERROR(VLOOKUP($B228,'Kill 9'!$A$1:$E$161,4,0),0)</f>
        <v>0</v>
      </c>
      <c r="V228" s="137">
        <f>IFERROR(VLOOKUP(U228,'Kill 9'!$D$1:$E$161,2,0),0)</f>
        <v>0</v>
      </c>
      <c r="W228" s="136">
        <f>IFERROR(VLOOKUP($B228,'Kill 10'!$A$1:$E$161,4,0),0)</f>
        <v>0</v>
      </c>
      <c r="X228" s="137">
        <f>IFERROR(VLOOKUP(W228,'Kill 10'!$D$1:$E$161,2,0),0)</f>
        <v>0</v>
      </c>
      <c r="Y228" s="136">
        <f>IFERROR(VLOOKUP($B228,'Kill 11'!$A$1:$E$161,4,0),0)</f>
        <v>0</v>
      </c>
      <c r="Z228" s="137">
        <f>IFERROR(VLOOKUP(Y228,'Kill 11'!$D$1:$E$161,2,0),0)</f>
        <v>0</v>
      </c>
      <c r="AA228" s="136">
        <f>IFERROR(VLOOKUP($B228,'Kill 12'!$A$1:$E$161,4,0),0)</f>
        <v>0</v>
      </c>
      <c r="AB228" s="58">
        <f>IFERROR(VLOOKUP(AA228,'Kill 12'!$D$1:$E$161,2,0),0)</f>
        <v>0</v>
      </c>
      <c r="AC228" s="136">
        <f>IFERROR(VLOOKUP($B228,'Kill 13'!$A$1:$E$161,4,0),0)</f>
        <v>0</v>
      </c>
      <c r="AD228" s="58">
        <f>IFERROR(VLOOKUP(AC228,'Kill 13'!$D$1:$E$161,2,0),0)</f>
        <v>0</v>
      </c>
      <c r="AE228" s="175"/>
      <c r="AF228" s="164">
        <f t="shared" si="3"/>
        <v>0</v>
      </c>
      <c r="AG228" s="137">
        <f>IFERROR(VLOOKUP($AE228,'Kill 1'!A$1:$E$161,5,0),0)</f>
        <v>0</v>
      </c>
      <c r="AH228" s="137">
        <f>IFERROR(VLOOKUP($AE228,'Kill 2'!$A$1:$E$161,5,0),0)</f>
        <v>0</v>
      </c>
      <c r="AI228" s="137">
        <f>IFERROR(VLOOKUP($AE228,'Kill 3'!$A$1:$E$161,5,0),0)</f>
        <v>0</v>
      </c>
      <c r="AJ228" s="137">
        <f>IFERROR(VLOOKUP($AE228,'Kill 4'!$A$1:$E$161,5,0),0)</f>
        <v>0</v>
      </c>
      <c r="AK228" s="137">
        <f>IFERROR(VLOOKUP($AE228,'Kill 5'!$A$1:$E$161,5,0),0)</f>
        <v>0</v>
      </c>
      <c r="AL228" s="137">
        <f>IFERROR(VLOOKUP($AE228,'Kill 6'!$A$1:$E$161,5,0),0)</f>
        <v>0</v>
      </c>
      <c r="AM228" s="137">
        <f>IFERROR(VLOOKUP($AE228,'Kill 7'!$A$1:$E$161,5,0),0)</f>
        <v>0</v>
      </c>
      <c r="AN228" s="137">
        <f>IFERROR(VLOOKUP($AE228,'Kill 8'!$A$1:$E$161,5,0),0)</f>
        <v>0</v>
      </c>
      <c r="AO228" s="137">
        <f>IFERROR(VLOOKUP($AE228,'Kill 9'!$A$1:$E$161,5,0),0)</f>
        <v>0</v>
      </c>
      <c r="AP228" s="137">
        <f>IFERROR(VLOOKUP($AE228,'Kill 10'!$A$1:$E$161,5,0),0)</f>
        <v>0</v>
      </c>
      <c r="AQ228" s="137">
        <f>IFERROR(VLOOKUP($AE228,'Kill 11'!$A$1:$E$161,5,0),0)</f>
        <v>0</v>
      </c>
      <c r="AR228" s="58">
        <f>IFERROR(VLOOKUP($AE228,'Kill 12'!$A$1:$E$161,5,0),0)</f>
        <v>0</v>
      </c>
      <c r="AS228" s="58">
        <f>IFERROR(VLOOKUP($AE228,'Kill 13'!$A$1:$E$161,5,0),0)</f>
        <v>0</v>
      </c>
    </row>
    <row r="229" ht="15.75" customHeight="1">
      <c r="A229" s="41">
        <f t="shared" si="1"/>
        <v>228</v>
      </c>
      <c r="B229" s="177"/>
      <c r="C229" s="51">
        <v>0.0</v>
      </c>
      <c r="D229" s="110"/>
      <c r="E229" s="136">
        <f>IFERROR(VLOOKUP($B229,'Kill 1'!$A$1:$E$161,4,0),0)</f>
        <v>0</v>
      </c>
      <c r="F229" s="137">
        <f>IFERROR(VLOOKUP(E229,'Kill 1'!$D$1:$E$161,2,0),0)</f>
        <v>0</v>
      </c>
      <c r="G229" s="136">
        <f>IFERROR(VLOOKUP($B229,'Kill 2'!$A$1:$E$161,4,0),0)</f>
        <v>0</v>
      </c>
      <c r="H229" s="137">
        <f>IFERROR(VLOOKUP(G229,'Kill 2'!$D$1:$E$161,2,0),0)</f>
        <v>0</v>
      </c>
      <c r="I229" s="136">
        <f>IFERROR(VLOOKUP($B229,'Kill 3'!$A$1:$E$161,4,0),0)</f>
        <v>0</v>
      </c>
      <c r="J229" s="137">
        <f>IFERROR(VLOOKUP(I229,'Kill 3'!$D$1:$E$161,2,0),0)</f>
        <v>0</v>
      </c>
      <c r="K229" s="136">
        <f>IFERROR(VLOOKUP($B229,'Kill 4'!$A$1:$E$161,4,0),0)</f>
        <v>0</v>
      </c>
      <c r="L229" s="137">
        <f>IFERROR(VLOOKUP(K229,'Kill 4'!$D$1:$E$161,2,0),0)</f>
        <v>0</v>
      </c>
      <c r="M229" s="136">
        <f>IFERROR(VLOOKUP($B229,'Kill 5'!$A$1:$E$161,4,0),0)</f>
        <v>0</v>
      </c>
      <c r="N229" s="137">
        <f>IFERROR(VLOOKUP(M229,'Kill 5'!$D$1:$E$161,2,0),0)</f>
        <v>0</v>
      </c>
      <c r="O229" s="136">
        <f>IFERROR(VLOOKUP($B229,'Kill 6'!$A$1:$E$161,4,0),0)</f>
        <v>0</v>
      </c>
      <c r="P229" s="137">
        <f>IFERROR(VLOOKUP(O229,'Kill 6'!$D$1:$E$161,2,0),0)</f>
        <v>0</v>
      </c>
      <c r="Q229" s="136">
        <f>IFERROR(VLOOKUP($B229,'Kill 7'!$A$1:$E$161,4,0),0)</f>
        <v>0</v>
      </c>
      <c r="R229" s="137">
        <f>IFERROR(VLOOKUP(Q229,'Kill 7'!$D$1:$E$161,2,0),0)</f>
        <v>0</v>
      </c>
      <c r="S229" s="136">
        <f>IFERROR(VLOOKUP($B229,'Kill 8'!$A$1:$E$161,4,0),0)</f>
        <v>0</v>
      </c>
      <c r="T229" s="137">
        <f>IFERROR(VLOOKUP(S229,'Kill 8'!$D$1:$E$161,2,0),0)</f>
        <v>0</v>
      </c>
      <c r="U229" s="136">
        <f>IFERROR(VLOOKUP($B229,'Kill 9'!$A$1:$E$161,4,0),0)</f>
        <v>0</v>
      </c>
      <c r="V229" s="137">
        <f>IFERROR(VLOOKUP(U229,'Kill 9'!$D$1:$E$161,2,0),0)</f>
        <v>0</v>
      </c>
      <c r="W229" s="136">
        <f>IFERROR(VLOOKUP($B229,'Kill 10'!$A$1:$E$161,4,0),0)</f>
        <v>0</v>
      </c>
      <c r="X229" s="137">
        <f>IFERROR(VLOOKUP(W229,'Kill 10'!$D$1:$E$161,2,0),0)</f>
        <v>0</v>
      </c>
      <c r="Y229" s="136">
        <f>IFERROR(VLOOKUP($B229,'Kill 11'!$A$1:$E$161,4,0),0)</f>
        <v>0</v>
      </c>
      <c r="Z229" s="137">
        <f>IFERROR(VLOOKUP(Y229,'Kill 11'!$D$1:$E$161,2,0),0)</f>
        <v>0</v>
      </c>
      <c r="AA229" s="136">
        <f>IFERROR(VLOOKUP($B229,'Kill 12'!$A$1:$E$161,4,0),0)</f>
        <v>0</v>
      </c>
      <c r="AB229" s="58">
        <f>IFERROR(VLOOKUP(AA229,'Kill 12'!$D$1:$E$161,2,0),0)</f>
        <v>0</v>
      </c>
      <c r="AC229" s="136">
        <f>IFERROR(VLOOKUP($B229,'Kill 13'!$A$1:$E$161,4,0),0)</f>
        <v>0</v>
      </c>
      <c r="AD229" s="58">
        <f>IFERROR(VLOOKUP(AC229,'Kill 13'!$D$1:$E$161,2,0),0)</f>
        <v>0</v>
      </c>
      <c r="AE229" s="174"/>
      <c r="AF229" s="164">
        <f t="shared" si="3"/>
        <v>0</v>
      </c>
      <c r="AG229" s="137">
        <f>IFERROR(VLOOKUP($AE229,'Kill 1'!A$1:$E$161,5,0),0)</f>
        <v>0</v>
      </c>
      <c r="AH229" s="137">
        <f>IFERROR(VLOOKUP($AE229,'Kill 2'!$A$1:$E$161,5,0),0)</f>
        <v>0</v>
      </c>
      <c r="AI229" s="137">
        <f>IFERROR(VLOOKUP($AE229,'Kill 3'!$A$1:$E$161,5,0),0)</f>
        <v>0</v>
      </c>
      <c r="AJ229" s="137">
        <f>IFERROR(VLOOKUP($AE229,'Kill 4'!$A$1:$E$161,5,0),0)</f>
        <v>0</v>
      </c>
      <c r="AK229" s="137">
        <f>IFERROR(VLOOKUP($AE229,'Kill 5'!$A$1:$E$161,5,0),0)</f>
        <v>0</v>
      </c>
      <c r="AL229" s="137">
        <f>IFERROR(VLOOKUP($AE229,'Kill 6'!$A$1:$E$161,5,0),0)</f>
        <v>0</v>
      </c>
      <c r="AM229" s="137">
        <f>IFERROR(VLOOKUP($AE229,'Kill 7'!$A$1:$E$161,5,0),0)</f>
        <v>0</v>
      </c>
      <c r="AN229" s="137">
        <f>IFERROR(VLOOKUP($AE229,'Kill 8'!$A$1:$E$161,5,0),0)</f>
        <v>0</v>
      </c>
      <c r="AO229" s="137">
        <f>IFERROR(VLOOKUP($AE229,'Kill 9'!$A$1:$E$161,5,0),0)</f>
        <v>0</v>
      </c>
      <c r="AP229" s="137">
        <f>IFERROR(VLOOKUP($AE229,'Kill 10'!$A$1:$E$161,5,0),0)</f>
        <v>0</v>
      </c>
      <c r="AQ229" s="137">
        <f>IFERROR(VLOOKUP($AE229,'Kill 11'!$A$1:$E$161,5,0),0)</f>
        <v>0</v>
      </c>
      <c r="AR229" s="58">
        <f>IFERROR(VLOOKUP($AE229,'Kill 12'!$A$1:$E$161,5,0),0)</f>
        <v>0</v>
      </c>
      <c r="AS229" s="58">
        <f>IFERROR(VLOOKUP($AE229,'Kill 13'!$A$1:$E$161,5,0),0)</f>
        <v>0</v>
      </c>
    </row>
    <row r="230" ht="15.75" customHeight="1">
      <c r="A230" s="41">
        <f t="shared" si="1"/>
        <v>229</v>
      </c>
      <c r="B230" s="177"/>
      <c r="C230" s="51">
        <v>0.0</v>
      </c>
      <c r="D230" s="110"/>
      <c r="E230" s="136">
        <f>IFERROR(VLOOKUP($B230,'Kill 1'!$A$1:$E$161,4,0),0)</f>
        <v>0</v>
      </c>
      <c r="F230" s="137">
        <f>IFERROR(VLOOKUP(E230,'Kill 1'!$D$1:$E$161,2,0),0)</f>
        <v>0</v>
      </c>
      <c r="G230" s="136">
        <f>IFERROR(VLOOKUP($B230,'Kill 2'!$A$1:$E$161,4,0),0)</f>
        <v>0</v>
      </c>
      <c r="H230" s="137">
        <f>IFERROR(VLOOKUP(G230,'Kill 2'!$D$1:$E$161,2,0),0)</f>
        <v>0</v>
      </c>
      <c r="I230" s="136">
        <f>IFERROR(VLOOKUP($B230,'Kill 3'!$A$1:$E$161,4,0),0)</f>
        <v>0</v>
      </c>
      <c r="J230" s="137">
        <f>IFERROR(VLOOKUP(I230,'Kill 3'!$D$1:$E$161,2,0),0)</f>
        <v>0</v>
      </c>
      <c r="K230" s="136">
        <f>IFERROR(VLOOKUP($B230,'Kill 4'!$A$1:$E$161,4,0),0)</f>
        <v>0</v>
      </c>
      <c r="L230" s="137">
        <f>IFERROR(VLOOKUP(K230,'Kill 4'!$D$1:$E$161,2,0),0)</f>
        <v>0</v>
      </c>
      <c r="M230" s="136">
        <f>IFERROR(VLOOKUP($B230,'Kill 5'!$A$1:$E$161,4,0),0)</f>
        <v>0</v>
      </c>
      <c r="N230" s="137">
        <f>IFERROR(VLOOKUP(M230,'Kill 5'!$D$1:$E$161,2,0),0)</f>
        <v>0</v>
      </c>
      <c r="O230" s="136">
        <f>IFERROR(VLOOKUP($B230,'Kill 6'!$A$1:$E$161,4,0),0)</f>
        <v>0</v>
      </c>
      <c r="P230" s="137">
        <f>IFERROR(VLOOKUP(O230,'Kill 6'!$D$1:$E$161,2,0),0)</f>
        <v>0</v>
      </c>
      <c r="Q230" s="136">
        <f>IFERROR(VLOOKUP($B230,'Kill 7'!$A$1:$E$161,4,0),0)</f>
        <v>0</v>
      </c>
      <c r="R230" s="137">
        <f>IFERROR(VLOOKUP(Q230,'Kill 7'!$D$1:$E$161,2,0),0)</f>
        <v>0</v>
      </c>
      <c r="S230" s="136">
        <f>IFERROR(VLOOKUP($B230,'Kill 8'!$A$1:$E$161,4,0),0)</f>
        <v>0</v>
      </c>
      <c r="T230" s="137">
        <f>IFERROR(VLOOKUP(S230,'Kill 8'!$D$1:$E$161,2,0),0)</f>
        <v>0</v>
      </c>
      <c r="U230" s="136">
        <f>IFERROR(VLOOKUP($B230,'Kill 9'!$A$1:$E$161,4,0),0)</f>
        <v>0</v>
      </c>
      <c r="V230" s="137">
        <f>IFERROR(VLOOKUP(U230,'Kill 9'!$D$1:$E$161,2,0),0)</f>
        <v>0</v>
      </c>
      <c r="W230" s="136">
        <f>IFERROR(VLOOKUP($B230,'Kill 10'!$A$1:$E$161,4,0),0)</f>
        <v>0</v>
      </c>
      <c r="X230" s="137">
        <f>IFERROR(VLOOKUP(W230,'Kill 10'!$D$1:$E$161,2,0),0)</f>
        <v>0</v>
      </c>
      <c r="Y230" s="136">
        <f>IFERROR(VLOOKUP($B230,'Kill 11'!$A$1:$E$161,4,0),0)</f>
        <v>0</v>
      </c>
      <c r="Z230" s="137">
        <f>IFERROR(VLOOKUP(Y230,'Kill 11'!$D$1:$E$161,2,0),0)</f>
        <v>0</v>
      </c>
      <c r="AA230" s="136">
        <f>IFERROR(VLOOKUP($B230,'Kill 12'!$A$1:$E$161,4,0),0)</f>
        <v>0</v>
      </c>
      <c r="AB230" s="58">
        <f>IFERROR(VLOOKUP(AA230,'Kill 12'!$D$1:$E$161,2,0),0)</f>
        <v>0</v>
      </c>
      <c r="AC230" s="136">
        <f>IFERROR(VLOOKUP($B230,'Kill 13'!$A$1:$E$161,4,0),0)</f>
        <v>0</v>
      </c>
      <c r="AD230" s="58">
        <f>IFERROR(VLOOKUP(AC230,'Kill 13'!$D$1:$E$161,2,0),0)</f>
        <v>0</v>
      </c>
      <c r="AE230" s="175"/>
      <c r="AF230" s="164">
        <f t="shared" si="3"/>
        <v>0</v>
      </c>
      <c r="AG230" s="137">
        <f>IFERROR(VLOOKUP($AE230,'Kill 1'!A$1:$E$161,5,0),0)</f>
        <v>0</v>
      </c>
      <c r="AH230" s="137">
        <f>IFERROR(VLOOKUP($AE230,'Kill 2'!$A$1:$E$161,5,0),0)</f>
        <v>0</v>
      </c>
      <c r="AI230" s="137">
        <f>IFERROR(VLOOKUP($AE230,'Kill 3'!$A$1:$E$161,5,0),0)</f>
        <v>0</v>
      </c>
      <c r="AJ230" s="137">
        <f>IFERROR(VLOOKUP($AE230,'Kill 4'!$A$1:$E$161,5,0),0)</f>
        <v>0</v>
      </c>
      <c r="AK230" s="137">
        <f>IFERROR(VLOOKUP($AE230,'Kill 5'!$A$1:$E$161,5,0),0)</f>
        <v>0</v>
      </c>
      <c r="AL230" s="137">
        <f>IFERROR(VLOOKUP($AE230,'Kill 6'!$A$1:$E$161,5,0),0)</f>
        <v>0</v>
      </c>
      <c r="AM230" s="137">
        <f>IFERROR(VLOOKUP($AE230,'Kill 7'!$A$1:$E$161,5,0),0)</f>
        <v>0</v>
      </c>
      <c r="AN230" s="137">
        <f>IFERROR(VLOOKUP($AE230,'Kill 8'!$A$1:$E$161,5,0),0)</f>
        <v>0</v>
      </c>
      <c r="AO230" s="137">
        <f>IFERROR(VLOOKUP($AE230,'Kill 9'!$A$1:$E$161,5,0),0)</f>
        <v>0</v>
      </c>
      <c r="AP230" s="137">
        <f>IFERROR(VLOOKUP($AE230,'Kill 10'!$A$1:$E$161,5,0),0)</f>
        <v>0</v>
      </c>
      <c r="AQ230" s="137">
        <f>IFERROR(VLOOKUP($AE230,'Kill 11'!$A$1:$E$161,5,0),0)</f>
        <v>0</v>
      </c>
      <c r="AR230" s="58">
        <f>IFERROR(VLOOKUP($AE230,'Kill 12'!$A$1:$E$161,5,0),0)</f>
        <v>0</v>
      </c>
      <c r="AS230" s="58">
        <f>IFERROR(VLOOKUP($AE230,'Kill 13'!$A$1:$E$161,5,0),0)</f>
        <v>0</v>
      </c>
    </row>
    <row r="231" ht="15.75" customHeight="1">
      <c r="A231" s="41">
        <f t="shared" si="1"/>
        <v>230</v>
      </c>
      <c r="B231" s="177"/>
      <c r="C231" s="51">
        <v>0.0</v>
      </c>
      <c r="D231" s="110"/>
      <c r="E231" s="136">
        <f>IFERROR(VLOOKUP($B231,'Kill 1'!$A$1:$E$161,4,0),0)</f>
        <v>0</v>
      </c>
      <c r="F231" s="137">
        <f>IFERROR(VLOOKUP(E231,'Kill 1'!$D$1:$E$161,2,0),0)</f>
        <v>0</v>
      </c>
      <c r="G231" s="136">
        <f>IFERROR(VLOOKUP($B231,'Kill 2'!$A$1:$E$161,4,0),0)</f>
        <v>0</v>
      </c>
      <c r="H231" s="137">
        <f>IFERROR(VLOOKUP(G231,'Kill 2'!$D$1:$E$161,2,0),0)</f>
        <v>0</v>
      </c>
      <c r="I231" s="136">
        <f>IFERROR(VLOOKUP($B231,'Kill 3'!$A$1:$E$161,4,0),0)</f>
        <v>0</v>
      </c>
      <c r="J231" s="137">
        <f>IFERROR(VLOOKUP(I231,'Kill 3'!$D$1:$E$161,2,0),0)</f>
        <v>0</v>
      </c>
      <c r="K231" s="136">
        <f>IFERROR(VLOOKUP($B231,'Kill 4'!$A$1:$E$161,4,0),0)</f>
        <v>0</v>
      </c>
      <c r="L231" s="137">
        <f>IFERROR(VLOOKUP(K231,'Kill 4'!$D$1:$E$161,2,0),0)</f>
        <v>0</v>
      </c>
      <c r="M231" s="136">
        <f>IFERROR(VLOOKUP($B231,'Kill 5'!$A$1:$E$161,4,0),0)</f>
        <v>0</v>
      </c>
      <c r="N231" s="137">
        <f>IFERROR(VLOOKUP(M231,'Kill 5'!$D$1:$E$161,2,0),0)</f>
        <v>0</v>
      </c>
      <c r="O231" s="136">
        <f>IFERROR(VLOOKUP($B231,'Kill 6'!$A$1:$E$161,4,0),0)</f>
        <v>0</v>
      </c>
      <c r="P231" s="137">
        <f>IFERROR(VLOOKUP(O231,'Kill 6'!$D$1:$E$161,2,0),0)</f>
        <v>0</v>
      </c>
      <c r="Q231" s="136">
        <f>IFERROR(VLOOKUP($B231,'Kill 7'!$A$1:$E$161,4,0),0)</f>
        <v>0</v>
      </c>
      <c r="R231" s="137">
        <f>IFERROR(VLOOKUP(Q231,'Kill 7'!$D$1:$E$161,2,0),0)</f>
        <v>0</v>
      </c>
      <c r="S231" s="136">
        <f>IFERROR(VLOOKUP($B231,'Kill 8'!$A$1:$E$161,4,0),0)</f>
        <v>0</v>
      </c>
      <c r="T231" s="137">
        <f>IFERROR(VLOOKUP(S231,'Kill 8'!$D$1:$E$161,2,0),0)</f>
        <v>0</v>
      </c>
      <c r="U231" s="136">
        <f>IFERROR(VLOOKUP($B231,'Kill 9'!$A$1:$E$161,4,0),0)</f>
        <v>0</v>
      </c>
      <c r="V231" s="137">
        <f>IFERROR(VLOOKUP(U231,'Kill 9'!$D$1:$E$161,2,0),0)</f>
        <v>0</v>
      </c>
      <c r="W231" s="136">
        <f>IFERROR(VLOOKUP($B231,'Kill 10'!$A$1:$E$161,4,0),0)</f>
        <v>0</v>
      </c>
      <c r="X231" s="137">
        <f>IFERROR(VLOOKUP(W231,'Kill 10'!$D$1:$E$161,2,0),0)</f>
        <v>0</v>
      </c>
      <c r="Y231" s="136">
        <f>IFERROR(VLOOKUP($B231,'Kill 11'!$A$1:$E$161,4,0),0)</f>
        <v>0</v>
      </c>
      <c r="Z231" s="137">
        <f>IFERROR(VLOOKUP(Y231,'Kill 11'!$D$1:$E$161,2,0),0)</f>
        <v>0</v>
      </c>
      <c r="AA231" s="136">
        <f>IFERROR(VLOOKUP($B231,'Kill 12'!$A$1:$E$161,4,0),0)</f>
        <v>0</v>
      </c>
      <c r="AB231" s="58">
        <f>IFERROR(VLOOKUP(AA231,'Kill 12'!$D$1:$E$161,2,0),0)</f>
        <v>0</v>
      </c>
      <c r="AC231" s="136">
        <f>IFERROR(VLOOKUP($B231,'Kill 13'!$A$1:$E$161,4,0),0)</f>
        <v>0</v>
      </c>
      <c r="AD231" s="58">
        <f>IFERROR(VLOOKUP(AC231,'Kill 13'!$D$1:$E$161,2,0),0)</f>
        <v>0</v>
      </c>
      <c r="AE231" s="174"/>
      <c r="AF231" s="164">
        <f t="shared" si="3"/>
        <v>0</v>
      </c>
      <c r="AG231" s="137">
        <f>IFERROR(VLOOKUP($AE231,'Kill 1'!A$1:$E$161,5,0),0)</f>
        <v>0</v>
      </c>
      <c r="AH231" s="137">
        <f>IFERROR(VLOOKUP($AE231,'Kill 2'!$A$1:$E$161,5,0),0)</f>
        <v>0</v>
      </c>
      <c r="AI231" s="137">
        <f>IFERROR(VLOOKUP($AE231,'Kill 3'!$A$1:$E$161,5,0),0)</f>
        <v>0</v>
      </c>
      <c r="AJ231" s="137">
        <f>IFERROR(VLOOKUP($AE231,'Kill 4'!$A$1:$E$161,5,0),0)</f>
        <v>0</v>
      </c>
      <c r="AK231" s="137">
        <f>IFERROR(VLOOKUP($AE231,'Kill 5'!$A$1:$E$161,5,0),0)</f>
        <v>0</v>
      </c>
      <c r="AL231" s="137">
        <f>IFERROR(VLOOKUP($AE231,'Kill 6'!$A$1:$E$161,5,0),0)</f>
        <v>0</v>
      </c>
      <c r="AM231" s="137">
        <f>IFERROR(VLOOKUP($AE231,'Kill 7'!$A$1:$E$161,5,0),0)</f>
        <v>0</v>
      </c>
      <c r="AN231" s="137">
        <f>IFERROR(VLOOKUP($AE231,'Kill 8'!$A$1:$E$161,5,0),0)</f>
        <v>0</v>
      </c>
      <c r="AO231" s="137">
        <f>IFERROR(VLOOKUP($AE231,'Kill 9'!$A$1:$E$161,5,0),0)</f>
        <v>0</v>
      </c>
      <c r="AP231" s="137">
        <f>IFERROR(VLOOKUP($AE231,'Kill 10'!$A$1:$E$161,5,0),0)</f>
        <v>0</v>
      </c>
      <c r="AQ231" s="137">
        <f>IFERROR(VLOOKUP($AE231,'Kill 11'!$A$1:$E$161,5,0),0)</f>
        <v>0</v>
      </c>
      <c r="AR231" s="58">
        <f>IFERROR(VLOOKUP($AE231,'Kill 12'!$A$1:$E$161,5,0),0)</f>
        <v>0</v>
      </c>
      <c r="AS231" s="58">
        <f>IFERROR(VLOOKUP($AE231,'Kill 13'!$A$1:$E$161,5,0),0)</f>
        <v>0</v>
      </c>
    </row>
    <row r="232" ht="15.75" customHeight="1">
      <c r="A232" s="41">
        <f t="shared" si="1"/>
        <v>231</v>
      </c>
      <c r="B232" s="177"/>
      <c r="C232" s="51">
        <v>0.0</v>
      </c>
      <c r="D232" s="110"/>
      <c r="E232" s="136">
        <f>IFERROR(VLOOKUP($B232,'Kill 1'!$A$1:$E$161,4,0),0)</f>
        <v>0</v>
      </c>
      <c r="F232" s="137">
        <f>IFERROR(VLOOKUP(E232,'Kill 1'!$D$1:$E$161,2,0),0)</f>
        <v>0</v>
      </c>
      <c r="G232" s="136">
        <f>IFERROR(VLOOKUP($B232,'Kill 2'!$A$1:$E$161,4,0),0)</f>
        <v>0</v>
      </c>
      <c r="H232" s="137">
        <f>IFERROR(VLOOKUP(G232,'Kill 2'!$D$1:$E$161,2,0),0)</f>
        <v>0</v>
      </c>
      <c r="I232" s="136">
        <f>IFERROR(VLOOKUP($B232,'Kill 3'!$A$1:$E$161,4,0),0)</f>
        <v>0</v>
      </c>
      <c r="J232" s="137">
        <f>IFERROR(VLOOKUP(I232,'Kill 3'!$D$1:$E$161,2,0),0)</f>
        <v>0</v>
      </c>
      <c r="K232" s="136">
        <f>IFERROR(VLOOKUP($B232,'Kill 4'!$A$1:$E$161,4,0),0)</f>
        <v>0</v>
      </c>
      <c r="L232" s="137">
        <f>IFERROR(VLOOKUP(K232,'Kill 4'!$D$1:$E$161,2,0),0)</f>
        <v>0</v>
      </c>
      <c r="M232" s="136">
        <f>IFERROR(VLOOKUP($B232,'Kill 5'!$A$1:$E$161,4,0),0)</f>
        <v>0</v>
      </c>
      <c r="N232" s="137">
        <f>IFERROR(VLOOKUP(M232,'Kill 5'!$D$1:$E$161,2,0),0)</f>
        <v>0</v>
      </c>
      <c r="O232" s="136">
        <f>IFERROR(VLOOKUP($B232,'Kill 6'!$A$1:$E$161,4,0),0)</f>
        <v>0</v>
      </c>
      <c r="P232" s="137">
        <f>IFERROR(VLOOKUP(O232,'Kill 6'!$D$1:$E$161,2,0),0)</f>
        <v>0</v>
      </c>
      <c r="Q232" s="136">
        <f>IFERROR(VLOOKUP($B232,'Kill 7'!$A$1:$E$161,4,0),0)</f>
        <v>0</v>
      </c>
      <c r="R232" s="137">
        <f>IFERROR(VLOOKUP(Q232,'Kill 7'!$D$1:$E$161,2,0),0)</f>
        <v>0</v>
      </c>
      <c r="S232" s="136">
        <f>IFERROR(VLOOKUP($B232,'Kill 8'!$A$1:$E$161,4,0),0)</f>
        <v>0</v>
      </c>
      <c r="T232" s="137">
        <f>IFERROR(VLOOKUP(S232,'Kill 8'!$D$1:$E$161,2,0),0)</f>
        <v>0</v>
      </c>
      <c r="U232" s="136">
        <f>IFERROR(VLOOKUP($B232,'Kill 9'!$A$1:$E$161,4,0),0)</f>
        <v>0</v>
      </c>
      <c r="V232" s="137">
        <f>IFERROR(VLOOKUP(U232,'Kill 9'!$D$1:$E$161,2,0),0)</f>
        <v>0</v>
      </c>
      <c r="W232" s="136">
        <f>IFERROR(VLOOKUP($B232,'Kill 10'!$A$1:$E$161,4,0),0)</f>
        <v>0</v>
      </c>
      <c r="X232" s="137">
        <f>IFERROR(VLOOKUP(W232,'Kill 10'!$D$1:$E$161,2,0),0)</f>
        <v>0</v>
      </c>
      <c r="Y232" s="136">
        <f>IFERROR(VLOOKUP($B232,'Kill 11'!$A$1:$E$161,4,0),0)</f>
        <v>0</v>
      </c>
      <c r="Z232" s="137">
        <f>IFERROR(VLOOKUP(Y232,'Kill 11'!$D$1:$E$161,2,0),0)</f>
        <v>0</v>
      </c>
      <c r="AA232" s="136">
        <f>IFERROR(VLOOKUP($B232,'Kill 12'!$A$1:$E$161,4,0),0)</f>
        <v>0</v>
      </c>
      <c r="AB232" s="58">
        <f>IFERROR(VLOOKUP(AA232,'Kill 12'!$D$1:$E$161,2,0),0)</f>
        <v>0</v>
      </c>
      <c r="AC232" s="136">
        <f>IFERROR(VLOOKUP($B232,'Kill 13'!$A$1:$E$161,4,0),0)</f>
        <v>0</v>
      </c>
      <c r="AD232" s="58">
        <f>IFERROR(VLOOKUP(AC232,'Kill 13'!$D$1:$E$161,2,0),0)</f>
        <v>0</v>
      </c>
      <c r="AE232" s="175"/>
      <c r="AF232" s="164">
        <f t="shared" si="3"/>
        <v>0</v>
      </c>
      <c r="AG232" s="137">
        <f>IFERROR(VLOOKUP($AE232,'Kill 1'!A$1:$E$161,5,0),0)</f>
        <v>0</v>
      </c>
      <c r="AH232" s="137">
        <f>IFERROR(VLOOKUP($AE232,'Kill 2'!$A$1:$E$161,5,0),0)</f>
        <v>0</v>
      </c>
      <c r="AI232" s="137">
        <f>IFERROR(VLOOKUP($AE232,'Kill 3'!$A$1:$E$161,5,0),0)</f>
        <v>0</v>
      </c>
      <c r="AJ232" s="137">
        <f>IFERROR(VLOOKUP($AE232,'Kill 4'!$A$1:$E$161,5,0),0)</f>
        <v>0</v>
      </c>
      <c r="AK232" s="137">
        <f>IFERROR(VLOOKUP($AE232,'Kill 5'!$A$1:$E$161,5,0),0)</f>
        <v>0</v>
      </c>
      <c r="AL232" s="137">
        <f>IFERROR(VLOOKUP($AE232,'Kill 6'!$A$1:$E$161,5,0),0)</f>
        <v>0</v>
      </c>
      <c r="AM232" s="137">
        <f>IFERROR(VLOOKUP($AE232,'Kill 7'!$A$1:$E$161,5,0),0)</f>
        <v>0</v>
      </c>
      <c r="AN232" s="137">
        <f>IFERROR(VLOOKUP($AE232,'Kill 8'!$A$1:$E$161,5,0),0)</f>
        <v>0</v>
      </c>
      <c r="AO232" s="137">
        <f>IFERROR(VLOOKUP($AE232,'Kill 9'!$A$1:$E$161,5,0),0)</f>
        <v>0</v>
      </c>
      <c r="AP232" s="137">
        <f>IFERROR(VLOOKUP($AE232,'Kill 10'!$A$1:$E$161,5,0),0)</f>
        <v>0</v>
      </c>
      <c r="AQ232" s="137">
        <f>IFERROR(VLOOKUP($AE232,'Kill 11'!$A$1:$E$161,5,0),0)</f>
        <v>0</v>
      </c>
      <c r="AR232" s="58">
        <f>IFERROR(VLOOKUP($AE232,'Kill 12'!$A$1:$E$161,5,0),0)</f>
        <v>0</v>
      </c>
      <c r="AS232" s="58">
        <f>IFERROR(VLOOKUP($AE232,'Kill 13'!$A$1:$E$161,5,0),0)</f>
        <v>0</v>
      </c>
    </row>
    <row r="233" ht="15.75" customHeight="1">
      <c r="A233" s="41">
        <f t="shared" si="1"/>
        <v>232</v>
      </c>
      <c r="B233" s="177"/>
      <c r="C233" s="51">
        <v>0.0</v>
      </c>
      <c r="D233" s="110"/>
      <c r="E233" s="136">
        <f>IFERROR(VLOOKUP($B233,'Kill 1'!$A$1:$E$161,4,0),0)</f>
        <v>0</v>
      </c>
      <c r="F233" s="137">
        <f>IFERROR(VLOOKUP(E233,'Kill 1'!$D$1:$E$161,2,0),0)</f>
        <v>0</v>
      </c>
      <c r="G233" s="136">
        <f>IFERROR(VLOOKUP($B233,'Kill 2'!$A$1:$E$161,4,0),0)</f>
        <v>0</v>
      </c>
      <c r="H233" s="137">
        <f>IFERROR(VLOOKUP(G233,'Kill 2'!$D$1:$E$161,2,0),0)</f>
        <v>0</v>
      </c>
      <c r="I233" s="136">
        <f>IFERROR(VLOOKUP($B233,'Kill 3'!$A$1:$E$161,4,0),0)</f>
        <v>0</v>
      </c>
      <c r="J233" s="137">
        <f>IFERROR(VLOOKUP(I233,'Kill 3'!$D$1:$E$161,2,0),0)</f>
        <v>0</v>
      </c>
      <c r="K233" s="136">
        <f>IFERROR(VLOOKUP($B233,'Kill 4'!$A$1:$E$161,4,0),0)</f>
        <v>0</v>
      </c>
      <c r="L233" s="137">
        <f>IFERROR(VLOOKUP(K233,'Kill 4'!$D$1:$E$161,2,0),0)</f>
        <v>0</v>
      </c>
      <c r="M233" s="136">
        <f>IFERROR(VLOOKUP($B233,'Kill 5'!$A$1:$E$161,4,0),0)</f>
        <v>0</v>
      </c>
      <c r="N233" s="137">
        <f>IFERROR(VLOOKUP(M233,'Kill 5'!$D$1:$E$161,2,0),0)</f>
        <v>0</v>
      </c>
      <c r="O233" s="136">
        <f>IFERROR(VLOOKUP($B233,'Kill 6'!$A$1:$E$161,4,0),0)</f>
        <v>0</v>
      </c>
      <c r="P233" s="137">
        <f>IFERROR(VLOOKUP(O233,'Kill 6'!$D$1:$E$161,2,0),0)</f>
        <v>0</v>
      </c>
      <c r="Q233" s="136">
        <f>IFERROR(VLOOKUP($B233,'Kill 7'!$A$1:$E$161,4,0),0)</f>
        <v>0</v>
      </c>
      <c r="R233" s="137">
        <f>IFERROR(VLOOKUP(Q233,'Kill 7'!$D$1:$E$161,2,0),0)</f>
        <v>0</v>
      </c>
      <c r="S233" s="136">
        <f>IFERROR(VLOOKUP($B233,'Kill 8'!$A$1:$E$161,4,0),0)</f>
        <v>0</v>
      </c>
      <c r="T233" s="137">
        <f>IFERROR(VLOOKUP(S233,'Kill 8'!$D$1:$E$161,2,0),0)</f>
        <v>0</v>
      </c>
      <c r="U233" s="136">
        <f>IFERROR(VLOOKUP($B233,'Kill 9'!$A$1:$E$161,4,0),0)</f>
        <v>0</v>
      </c>
      <c r="V233" s="137">
        <f>IFERROR(VLOOKUP(U233,'Kill 9'!$D$1:$E$161,2,0),0)</f>
        <v>0</v>
      </c>
      <c r="W233" s="136">
        <f>IFERROR(VLOOKUP($B233,'Kill 10'!$A$1:$E$161,4,0),0)</f>
        <v>0</v>
      </c>
      <c r="X233" s="137">
        <f>IFERROR(VLOOKUP(W233,'Kill 10'!$D$1:$E$161,2,0),0)</f>
        <v>0</v>
      </c>
      <c r="Y233" s="136">
        <f>IFERROR(VLOOKUP($B233,'Kill 11'!$A$1:$E$161,4,0),0)</f>
        <v>0</v>
      </c>
      <c r="Z233" s="137">
        <f>IFERROR(VLOOKUP(Y233,'Kill 11'!$D$1:$E$161,2,0),0)</f>
        <v>0</v>
      </c>
      <c r="AA233" s="136">
        <f>IFERROR(VLOOKUP($B233,'Kill 12'!$A$1:$E$161,4,0),0)</f>
        <v>0</v>
      </c>
      <c r="AB233" s="58">
        <f>IFERROR(VLOOKUP(AA233,'Kill 12'!$D$1:$E$161,2,0),0)</f>
        <v>0</v>
      </c>
      <c r="AC233" s="136">
        <f>IFERROR(VLOOKUP($B233,'Kill 13'!$A$1:$E$161,4,0),0)</f>
        <v>0</v>
      </c>
      <c r="AD233" s="58">
        <f>IFERROR(VLOOKUP(AC233,'Kill 13'!$D$1:$E$161,2,0),0)</f>
        <v>0</v>
      </c>
      <c r="AE233" s="174"/>
      <c r="AF233" s="164">
        <f t="shared" si="3"/>
        <v>0</v>
      </c>
      <c r="AG233" s="137">
        <f>IFERROR(VLOOKUP($AE233,'Kill 1'!A$1:$E$161,5,0),0)</f>
        <v>0</v>
      </c>
      <c r="AH233" s="137">
        <f>IFERROR(VLOOKUP($AE233,'Kill 2'!$A$1:$E$161,5,0),0)</f>
        <v>0</v>
      </c>
      <c r="AI233" s="137">
        <f>IFERROR(VLOOKUP($AE233,'Kill 3'!$A$1:$E$161,5,0),0)</f>
        <v>0</v>
      </c>
      <c r="AJ233" s="137">
        <f>IFERROR(VLOOKUP($AE233,'Kill 4'!$A$1:$E$161,5,0),0)</f>
        <v>0</v>
      </c>
      <c r="AK233" s="137">
        <f>IFERROR(VLOOKUP($AE233,'Kill 5'!$A$1:$E$161,5,0),0)</f>
        <v>0</v>
      </c>
      <c r="AL233" s="137">
        <f>IFERROR(VLOOKUP($AE233,'Kill 6'!$A$1:$E$161,5,0),0)</f>
        <v>0</v>
      </c>
      <c r="AM233" s="137">
        <f>IFERROR(VLOOKUP($AE233,'Kill 7'!$A$1:$E$161,5,0),0)</f>
        <v>0</v>
      </c>
      <c r="AN233" s="137">
        <f>IFERROR(VLOOKUP($AE233,'Kill 8'!$A$1:$E$161,5,0),0)</f>
        <v>0</v>
      </c>
      <c r="AO233" s="137">
        <f>IFERROR(VLOOKUP($AE233,'Kill 9'!$A$1:$E$161,5,0),0)</f>
        <v>0</v>
      </c>
      <c r="AP233" s="137">
        <f>IFERROR(VLOOKUP($AE233,'Kill 10'!$A$1:$E$161,5,0),0)</f>
        <v>0</v>
      </c>
      <c r="AQ233" s="137">
        <f>IFERROR(VLOOKUP($AE233,'Kill 11'!$A$1:$E$161,5,0),0)</f>
        <v>0</v>
      </c>
      <c r="AR233" s="58">
        <f>IFERROR(VLOOKUP($AE233,'Kill 12'!$A$1:$E$161,5,0),0)</f>
        <v>0</v>
      </c>
      <c r="AS233" s="58">
        <f>IFERROR(VLOOKUP($AE233,'Kill 13'!$A$1:$E$161,5,0),0)</f>
        <v>0</v>
      </c>
    </row>
    <row r="234" ht="15.75" customHeight="1">
      <c r="A234" s="41">
        <f t="shared" si="1"/>
        <v>233</v>
      </c>
      <c r="B234" s="177"/>
      <c r="C234" s="51">
        <v>0.0</v>
      </c>
      <c r="D234" s="110"/>
      <c r="E234" s="136">
        <f>IFERROR(VLOOKUP($B234,'Kill 1'!$A$1:$E$161,4,0),0)</f>
        <v>0</v>
      </c>
      <c r="F234" s="137">
        <f>IFERROR(VLOOKUP(E234,'Kill 1'!$D$1:$E$161,2,0),0)</f>
        <v>0</v>
      </c>
      <c r="G234" s="136">
        <f>IFERROR(VLOOKUP($B234,'Kill 2'!$A$1:$E$161,4,0),0)</f>
        <v>0</v>
      </c>
      <c r="H234" s="137">
        <f>IFERROR(VLOOKUP(G234,'Kill 2'!$D$1:$E$161,2,0),0)</f>
        <v>0</v>
      </c>
      <c r="I234" s="136">
        <f>IFERROR(VLOOKUP($B234,'Kill 3'!$A$1:$E$161,4,0),0)</f>
        <v>0</v>
      </c>
      <c r="J234" s="137">
        <f>IFERROR(VLOOKUP(I234,'Kill 3'!$D$1:$E$161,2,0),0)</f>
        <v>0</v>
      </c>
      <c r="K234" s="136">
        <f>IFERROR(VLOOKUP($B234,'Kill 4'!$A$1:$E$161,4,0),0)</f>
        <v>0</v>
      </c>
      <c r="L234" s="137">
        <f>IFERROR(VLOOKUP(K234,'Kill 4'!$D$1:$E$161,2,0),0)</f>
        <v>0</v>
      </c>
      <c r="M234" s="136">
        <f>IFERROR(VLOOKUP($B234,'Kill 5'!$A$1:$E$161,4,0),0)</f>
        <v>0</v>
      </c>
      <c r="N234" s="137">
        <f>IFERROR(VLOOKUP(M234,'Kill 5'!$D$1:$E$161,2,0),0)</f>
        <v>0</v>
      </c>
      <c r="O234" s="136">
        <f>IFERROR(VLOOKUP($B234,'Kill 6'!$A$1:$E$161,4,0),0)</f>
        <v>0</v>
      </c>
      <c r="P234" s="137">
        <f>IFERROR(VLOOKUP(O234,'Kill 6'!$D$1:$E$161,2,0),0)</f>
        <v>0</v>
      </c>
      <c r="Q234" s="136">
        <f>IFERROR(VLOOKUP($B234,'Kill 7'!$A$1:$E$161,4,0),0)</f>
        <v>0</v>
      </c>
      <c r="R234" s="137">
        <f>IFERROR(VLOOKUP(Q234,'Kill 7'!$D$1:$E$161,2,0),0)</f>
        <v>0</v>
      </c>
      <c r="S234" s="136">
        <f>IFERROR(VLOOKUP($B234,'Kill 8'!$A$1:$E$161,4,0),0)</f>
        <v>0</v>
      </c>
      <c r="T234" s="137">
        <f>IFERROR(VLOOKUP(S234,'Kill 8'!$D$1:$E$161,2,0),0)</f>
        <v>0</v>
      </c>
      <c r="U234" s="136">
        <f>IFERROR(VLOOKUP($B234,'Kill 9'!$A$1:$E$161,4,0),0)</f>
        <v>0</v>
      </c>
      <c r="V234" s="137">
        <f>IFERROR(VLOOKUP(U234,'Kill 9'!$D$1:$E$161,2,0),0)</f>
        <v>0</v>
      </c>
      <c r="W234" s="136">
        <f>IFERROR(VLOOKUP($B234,'Kill 10'!$A$1:$E$161,4,0),0)</f>
        <v>0</v>
      </c>
      <c r="X234" s="137">
        <f>IFERROR(VLOOKUP(W234,'Kill 10'!$D$1:$E$161,2,0),0)</f>
        <v>0</v>
      </c>
      <c r="Y234" s="136">
        <f>IFERROR(VLOOKUP($B234,'Kill 11'!$A$1:$E$161,4,0),0)</f>
        <v>0</v>
      </c>
      <c r="Z234" s="137">
        <f>IFERROR(VLOOKUP(Y234,'Kill 11'!$D$1:$E$161,2,0),0)</f>
        <v>0</v>
      </c>
      <c r="AA234" s="136">
        <f>IFERROR(VLOOKUP($B234,'Kill 12'!$A$1:$E$161,4,0),0)</f>
        <v>0</v>
      </c>
      <c r="AB234" s="58">
        <f>IFERROR(VLOOKUP(AA234,'Kill 12'!$D$1:$E$161,2,0),0)</f>
        <v>0</v>
      </c>
      <c r="AC234" s="136">
        <f>IFERROR(VLOOKUP($B234,'Kill 13'!$A$1:$E$161,4,0),0)</f>
        <v>0</v>
      </c>
      <c r="AD234" s="58">
        <f>IFERROR(VLOOKUP(AC234,'Kill 13'!$D$1:$E$161,2,0),0)</f>
        <v>0</v>
      </c>
      <c r="AE234" s="175"/>
      <c r="AF234" s="164">
        <f t="shared" si="3"/>
        <v>0</v>
      </c>
      <c r="AG234" s="137">
        <f>IFERROR(VLOOKUP($AE234,'Kill 1'!A$1:$E$161,5,0),0)</f>
        <v>0</v>
      </c>
      <c r="AH234" s="137">
        <f>IFERROR(VLOOKUP($AE234,'Kill 2'!$A$1:$E$161,5,0),0)</f>
        <v>0</v>
      </c>
      <c r="AI234" s="137">
        <f>IFERROR(VLOOKUP($AE234,'Kill 3'!$A$1:$E$161,5,0),0)</f>
        <v>0</v>
      </c>
      <c r="AJ234" s="137">
        <f>IFERROR(VLOOKUP($AE234,'Kill 4'!$A$1:$E$161,5,0),0)</f>
        <v>0</v>
      </c>
      <c r="AK234" s="137">
        <f>IFERROR(VLOOKUP($AE234,'Kill 5'!$A$1:$E$161,5,0),0)</f>
        <v>0</v>
      </c>
      <c r="AL234" s="137">
        <f>IFERROR(VLOOKUP($AE234,'Kill 6'!$A$1:$E$161,5,0),0)</f>
        <v>0</v>
      </c>
      <c r="AM234" s="137">
        <f>IFERROR(VLOOKUP($AE234,'Kill 7'!$A$1:$E$161,5,0),0)</f>
        <v>0</v>
      </c>
      <c r="AN234" s="137">
        <f>IFERROR(VLOOKUP($AE234,'Kill 8'!$A$1:$E$161,5,0),0)</f>
        <v>0</v>
      </c>
      <c r="AO234" s="137">
        <f>IFERROR(VLOOKUP($AE234,'Kill 9'!$A$1:$E$161,5,0),0)</f>
        <v>0</v>
      </c>
      <c r="AP234" s="137">
        <f>IFERROR(VLOOKUP($AE234,'Kill 10'!$A$1:$E$161,5,0),0)</f>
        <v>0</v>
      </c>
      <c r="AQ234" s="137">
        <f>IFERROR(VLOOKUP($AE234,'Kill 11'!$A$1:$E$161,5,0),0)</f>
        <v>0</v>
      </c>
      <c r="AR234" s="58">
        <f>IFERROR(VLOOKUP($AE234,'Kill 12'!$A$1:$E$161,5,0),0)</f>
        <v>0</v>
      </c>
      <c r="AS234" s="58">
        <f>IFERROR(VLOOKUP($AE234,'Kill 13'!$A$1:$E$161,5,0),0)</f>
        <v>0</v>
      </c>
    </row>
    <row r="235" ht="15.75" customHeight="1">
      <c r="A235" s="41">
        <f t="shared" si="1"/>
        <v>234</v>
      </c>
      <c r="B235" s="177"/>
      <c r="C235" s="51">
        <v>0.0</v>
      </c>
      <c r="D235" s="110"/>
      <c r="E235" s="136">
        <f>IFERROR(VLOOKUP($B235,'Kill 1'!$A$1:$E$161,4,0),0)</f>
        <v>0</v>
      </c>
      <c r="F235" s="137">
        <f>IFERROR(VLOOKUP(E235,'Kill 1'!$D$1:$E$161,2,0),0)</f>
        <v>0</v>
      </c>
      <c r="G235" s="136">
        <f>IFERROR(VLOOKUP($B235,'Kill 2'!$A$1:$E$161,4,0),0)</f>
        <v>0</v>
      </c>
      <c r="H235" s="137">
        <f>IFERROR(VLOOKUP(G235,'Kill 2'!$D$1:$E$161,2,0),0)</f>
        <v>0</v>
      </c>
      <c r="I235" s="136">
        <f>IFERROR(VLOOKUP($B235,'Kill 3'!$A$1:$E$161,4,0),0)</f>
        <v>0</v>
      </c>
      <c r="J235" s="137">
        <f>IFERROR(VLOOKUP(I235,'Kill 3'!$D$1:$E$161,2,0),0)</f>
        <v>0</v>
      </c>
      <c r="K235" s="136">
        <f>IFERROR(VLOOKUP($B235,'Kill 4'!$A$1:$E$161,4,0),0)</f>
        <v>0</v>
      </c>
      <c r="L235" s="137">
        <f>IFERROR(VLOOKUP(K235,'Kill 4'!$D$1:$E$161,2,0),0)</f>
        <v>0</v>
      </c>
      <c r="M235" s="136">
        <f>IFERROR(VLOOKUP($B235,'Kill 5'!$A$1:$E$161,4,0),0)</f>
        <v>0</v>
      </c>
      <c r="N235" s="137">
        <f>IFERROR(VLOOKUP(M235,'Kill 5'!$D$1:$E$161,2,0),0)</f>
        <v>0</v>
      </c>
      <c r="O235" s="136">
        <f>IFERROR(VLOOKUP($B235,'Kill 6'!$A$1:$E$161,4,0),0)</f>
        <v>0</v>
      </c>
      <c r="P235" s="137">
        <f>IFERROR(VLOOKUP(O235,'Kill 6'!$D$1:$E$161,2,0),0)</f>
        <v>0</v>
      </c>
      <c r="Q235" s="136">
        <f>IFERROR(VLOOKUP($B235,'Kill 7'!$A$1:$E$161,4,0),0)</f>
        <v>0</v>
      </c>
      <c r="R235" s="137">
        <f>IFERROR(VLOOKUP(Q235,'Kill 7'!$D$1:$E$161,2,0),0)</f>
        <v>0</v>
      </c>
      <c r="S235" s="136">
        <f>IFERROR(VLOOKUP($B235,'Kill 8'!$A$1:$E$161,4,0),0)</f>
        <v>0</v>
      </c>
      <c r="T235" s="137">
        <f>IFERROR(VLOOKUP(S235,'Kill 8'!$D$1:$E$161,2,0),0)</f>
        <v>0</v>
      </c>
      <c r="U235" s="136">
        <f>IFERROR(VLOOKUP($B235,'Kill 9'!$A$1:$E$161,4,0),0)</f>
        <v>0</v>
      </c>
      <c r="V235" s="137">
        <f>IFERROR(VLOOKUP(U235,'Kill 9'!$D$1:$E$161,2,0),0)</f>
        <v>0</v>
      </c>
      <c r="W235" s="136">
        <f>IFERROR(VLOOKUP($B235,'Kill 10'!$A$1:$E$161,4,0),0)</f>
        <v>0</v>
      </c>
      <c r="X235" s="137">
        <f>IFERROR(VLOOKUP(W235,'Kill 10'!$D$1:$E$161,2,0),0)</f>
        <v>0</v>
      </c>
      <c r="Y235" s="136">
        <f>IFERROR(VLOOKUP($B235,'Kill 11'!$A$1:$E$161,4,0),0)</f>
        <v>0</v>
      </c>
      <c r="Z235" s="137">
        <f>IFERROR(VLOOKUP(Y235,'Kill 11'!$D$1:$E$161,2,0),0)</f>
        <v>0</v>
      </c>
      <c r="AA235" s="136">
        <f>IFERROR(VLOOKUP($B235,'Kill 12'!$A$1:$E$161,4,0),0)</f>
        <v>0</v>
      </c>
      <c r="AB235" s="58">
        <f>IFERROR(VLOOKUP(AA235,'Kill 12'!$D$1:$E$161,2,0),0)</f>
        <v>0</v>
      </c>
      <c r="AC235" s="136">
        <f>IFERROR(VLOOKUP($B235,'Kill 13'!$A$1:$E$161,4,0),0)</f>
        <v>0</v>
      </c>
      <c r="AD235" s="58">
        <f>IFERROR(VLOOKUP(AC235,'Kill 13'!$D$1:$E$161,2,0),0)</f>
        <v>0</v>
      </c>
      <c r="AE235" s="174"/>
      <c r="AF235" s="164">
        <f t="shared" si="3"/>
        <v>0</v>
      </c>
      <c r="AG235" s="137">
        <f>IFERROR(VLOOKUP($AE235,'Kill 1'!A$1:$E$161,5,0),0)</f>
        <v>0</v>
      </c>
      <c r="AH235" s="137">
        <f>IFERROR(VLOOKUP($AE235,'Kill 2'!$A$1:$E$161,5,0),0)</f>
        <v>0</v>
      </c>
      <c r="AI235" s="137">
        <f>IFERROR(VLOOKUP($AE235,'Kill 3'!$A$1:$E$161,5,0),0)</f>
        <v>0</v>
      </c>
      <c r="AJ235" s="137">
        <f>IFERROR(VLOOKUP($AE235,'Kill 4'!$A$1:$E$161,5,0),0)</f>
        <v>0</v>
      </c>
      <c r="AK235" s="137">
        <f>IFERROR(VLOOKUP($AE235,'Kill 5'!$A$1:$E$161,5,0),0)</f>
        <v>0</v>
      </c>
      <c r="AL235" s="137">
        <f>IFERROR(VLOOKUP($AE235,'Kill 6'!$A$1:$E$161,5,0),0)</f>
        <v>0</v>
      </c>
      <c r="AM235" s="137">
        <f>IFERROR(VLOOKUP($AE235,'Kill 7'!$A$1:$E$161,5,0),0)</f>
        <v>0</v>
      </c>
      <c r="AN235" s="137">
        <f>IFERROR(VLOOKUP($AE235,'Kill 8'!$A$1:$E$161,5,0),0)</f>
        <v>0</v>
      </c>
      <c r="AO235" s="137">
        <f>IFERROR(VLOOKUP($AE235,'Kill 9'!$A$1:$E$161,5,0),0)</f>
        <v>0</v>
      </c>
      <c r="AP235" s="137">
        <f>IFERROR(VLOOKUP($AE235,'Kill 10'!$A$1:$E$161,5,0),0)</f>
        <v>0</v>
      </c>
      <c r="AQ235" s="137">
        <f>IFERROR(VLOOKUP($AE235,'Kill 11'!$A$1:$E$161,5,0),0)</f>
        <v>0</v>
      </c>
      <c r="AR235" s="58">
        <f>IFERROR(VLOOKUP($AE235,'Kill 12'!$A$1:$E$161,5,0),0)</f>
        <v>0</v>
      </c>
      <c r="AS235" s="58">
        <f>IFERROR(VLOOKUP($AE235,'Kill 13'!$A$1:$E$161,5,0),0)</f>
        <v>0</v>
      </c>
    </row>
    <row r="236" ht="15.75" customHeight="1">
      <c r="A236" s="41">
        <f t="shared" si="1"/>
        <v>235</v>
      </c>
      <c r="B236" s="177"/>
      <c r="C236" s="51">
        <v>0.0</v>
      </c>
      <c r="D236" s="110"/>
      <c r="E236" s="136">
        <f>IFERROR(VLOOKUP($B236,'Kill 1'!$A$1:$E$161,4,0),0)</f>
        <v>0</v>
      </c>
      <c r="F236" s="137">
        <f>IFERROR(VLOOKUP(E236,'Kill 1'!$D$1:$E$161,2,0),0)</f>
        <v>0</v>
      </c>
      <c r="G236" s="136">
        <f>IFERROR(VLOOKUP($B236,'Kill 2'!$A$1:$E$161,4,0),0)</f>
        <v>0</v>
      </c>
      <c r="H236" s="137">
        <f>IFERROR(VLOOKUP(G236,'Kill 2'!$D$1:$E$161,2,0),0)</f>
        <v>0</v>
      </c>
      <c r="I236" s="136">
        <f>IFERROR(VLOOKUP($B236,'Kill 3'!$A$1:$E$161,4,0),0)</f>
        <v>0</v>
      </c>
      <c r="J236" s="137">
        <f>IFERROR(VLOOKUP(I236,'Kill 3'!$D$1:$E$161,2,0),0)</f>
        <v>0</v>
      </c>
      <c r="K236" s="136">
        <f>IFERROR(VLOOKUP($B236,'Kill 4'!$A$1:$E$161,4,0),0)</f>
        <v>0</v>
      </c>
      <c r="L236" s="137">
        <f>IFERROR(VLOOKUP(K236,'Kill 4'!$D$1:$E$161,2,0),0)</f>
        <v>0</v>
      </c>
      <c r="M236" s="136">
        <f>IFERROR(VLOOKUP($B236,'Kill 5'!$A$1:$E$161,4,0),0)</f>
        <v>0</v>
      </c>
      <c r="N236" s="137">
        <f>IFERROR(VLOOKUP(M236,'Kill 5'!$D$1:$E$161,2,0),0)</f>
        <v>0</v>
      </c>
      <c r="O236" s="136">
        <f>IFERROR(VLOOKUP($B236,'Kill 6'!$A$1:$E$161,4,0),0)</f>
        <v>0</v>
      </c>
      <c r="P236" s="137">
        <f>IFERROR(VLOOKUP(O236,'Kill 6'!$D$1:$E$161,2,0),0)</f>
        <v>0</v>
      </c>
      <c r="Q236" s="136">
        <f>IFERROR(VLOOKUP($B236,'Kill 7'!$A$1:$E$161,4,0),0)</f>
        <v>0</v>
      </c>
      <c r="R236" s="137">
        <f>IFERROR(VLOOKUP(Q236,'Kill 7'!$D$1:$E$161,2,0),0)</f>
        <v>0</v>
      </c>
      <c r="S236" s="136">
        <f>IFERROR(VLOOKUP($B236,'Kill 8'!$A$1:$E$161,4,0),0)</f>
        <v>0</v>
      </c>
      <c r="T236" s="137">
        <f>IFERROR(VLOOKUP(S236,'Kill 8'!$D$1:$E$161,2,0),0)</f>
        <v>0</v>
      </c>
      <c r="U236" s="136">
        <f>IFERROR(VLOOKUP($B236,'Kill 9'!$A$1:$E$161,4,0),0)</f>
        <v>0</v>
      </c>
      <c r="V236" s="137">
        <f>IFERROR(VLOOKUP(U236,'Kill 9'!$D$1:$E$161,2,0),0)</f>
        <v>0</v>
      </c>
      <c r="W236" s="136">
        <f>IFERROR(VLOOKUP($B236,'Kill 10'!$A$1:$E$161,4,0),0)</f>
        <v>0</v>
      </c>
      <c r="X236" s="137">
        <f>IFERROR(VLOOKUP(W236,'Kill 10'!$D$1:$E$161,2,0),0)</f>
        <v>0</v>
      </c>
      <c r="Y236" s="136">
        <f>IFERROR(VLOOKUP($B236,'Kill 11'!$A$1:$E$161,4,0),0)</f>
        <v>0</v>
      </c>
      <c r="Z236" s="137">
        <f>IFERROR(VLOOKUP(Y236,'Kill 11'!$D$1:$E$161,2,0),0)</f>
        <v>0</v>
      </c>
      <c r="AA236" s="136">
        <f>IFERROR(VLOOKUP($B236,'Kill 12'!$A$1:$E$161,4,0),0)</f>
        <v>0</v>
      </c>
      <c r="AB236" s="58">
        <f>IFERROR(VLOOKUP(AA236,'Kill 12'!$D$1:$E$161,2,0),0)</f>
        <v>0</v>
      </c>
      <c r="AC236" s="136">
        <f>IFERROR(VLOOKUP($B236,'Kill 13'!$A$1:$E$161,4,0),0)</f>
        <v>0</v>
      </c>
      <c r="AD236" s="58">
        <f>IFERROR(VLOOKUP(AC236,'Kill 13'!$D$1:$E$161,2,0),0)</f>
        <v>0</v>
      </c>
      <c r="AE236" s="175"/>
      <c r="AF236" s="164">
        <f t="shared" si="3"/>
        <v>0</v>
      </c>
      <c r="AG236" s="137">
        <f>IFERROR(VLOOKUP($AE236,'Kill 1'!A$1:$E$161,5,0),0)</f>
        <v>0</v>
      </c>
      <c r="AH236" s="137">
        <f>IFERROR(VLOOKUP($AE236,'Kill 2'!$A$1:$E$161,5,0),0)</f>
        <v>0</v>
      </c>
      <c r="AI236" s="137">
        <f>IFERROR(VLOOKUP($AE236,'Kill 3'!$A$1:$E$161,5,0),0)</f>
        <v>0</v>
      </c>
      <c r="AJ236" s="137">
        <f>IFERROR(VLOOKUP($AE236,'Kill 4'!$A$1:$E$161,5,0),0)</f>
        <v>0</v>
      </c>
      <c r="AK236" s="137">
        <f>IFERROR(VLOOKUP($AE236,'Kill 5'!$A$1:$E$161,5,0),0)</f>
        <v>0</v>
      </c>
      <c r="AL236" s="137">
        <f>IFERROR(VLOOKUP($AE236,'Kill 6'!$A$1:$E$161,5,0),0)</f>
        <v>0</v>
      </c>
      <c r="AM236" s="137">
        <f>IFERROR(VLOOKUP($AE236,'Kill 7'!$A$1:$E$161,5,0),0)</f>
        <v>0</v>
      </c>
      <c r="AN236" s="137">
        <f>IFERROR(VLOOKUP($AE236,'Kill 8'!$A$1:$E$161,5,0),0)</f>
        <v>0</v>
      </c>
      <c r="AO236" s="137">
        <f>IFERROR(VLOOKUP($AE236,'Kill 9'!$A$1:$E$161,5,0),0)</f>
        <v>0</v>
      </c>
      <c r="AP236" s="137">
        <f>IFERROR(VLOOKUP($AE236,'Kill 10'!$A$1:$E$161,5,0),0)</f>
        <v>0</v>
      </c>
      <c r="AQ236" s="137">
        <f>IFERROR(VLOOKUP($AE236,'Kill 11'!$A$1:$E$161,5,0),0)</f>
        <v>0</v>
      </c>
      <c r="AR236" s="58">
        <f>IFERROR(VLOOKUP($AE236,'Kill 12'!$A$1:$E$161,5,0),0)</f>
        <v>0</v>
      </c>
      <c r="AS236" s="58">
        <f>IFERROR(VLOOKUP($AE236,'Kill 13'!$A$1:$E$161,5,0),0)</f>
        <v>0</v>
      </c>
    </row>
    <row r="237" ht="15.75" customHeight="1">
      <c r="A237" s="41">
        <f t="shared" si="1"/>
        <v>236</v>
      </c>
      <c r="B237" s="177"/>
      <c r="C237" s="51">
        <v>0.0</v>
      </c>
      <c r="D237" s="110"/>
      <c r="E237" s="136">
        <f>IFERROR(VLOOKUP($B237,'Kill 1'!$A$1:$E$161,4,0),0)</f>
        <v>0</v>
      </c>
      <c r="F237" s="137">
        <f>IFERROR(VLOOKUP(E237,'Kill 1'!$D$1:$E$161,2,0),0)</f>
        <v>0</v>
      </c>
      <c r="G237" s="136">
        <f>IFERROR(VLOOKUP($B237,'Kill 2'!$A$1:$E$161,4,0),0)</f>
        <v>0</v>
      </c>
      <c r="H237" s="137">
        <f>IFERROR(VLOOKUP(G237,'Kill 2'!$D$1:$E$161,2,0),0)</f>
        <v>0</v>
      </c>
      <c r="I237" s="136">
        <f>IFERROR(VLOOKUP($B237,'Kill 3'!$A$1:$E$161,4,0),0)</f>
        <v>0</v>
      </c>
      <c r="J237" s="137">
        <f>IFERROR(VLOOKUP(I237,'Kill 3'!$D$1:$E$161,2,0),0)</f>
        <v>0</v>
      </c>
      <c r="K237" s="136">
        <f>IFERROR(VLOOKUP($B237,'Kill 4'!$A$1:$E$161,4,0),0)</f>
        <v>0</v>
      </c>
      <c r="L237" s="137">
        <f>IFERROR(VLOOKUP(K237,'Kill 4'!$D$1:$E$161,2,0),0)</f>
        <v>0</v>
      </c>
      <c r="M237" s="136">
        <f>IFERROR(VLOOKUP($B237,'Kill 5'!$A$1:$E$161,4,0),0)</f>
        <v>0</v>
      </c>
      <c r="N237" s="137">
        <f>IFERROR(VLOOKUP(M237,'Kill 5'!$D$1:$E$161,2,0),0)</f>
        <v>0</v>
      </c>
      <c r="O237" s="136">
        <f>IFERROR(VLOOKUP($B237,'Kill 6'!$A$1:$E$161,4,0),0)</f>
        <v>0</v>
      </c>
      <c r="P237" s="137">
        <f>IFERROR(VLOOKUP(O237,'Kill 6'!$D$1:$E$161,2,0),0)</f>
        <v>0</v>
      </c>
      <c r="Q237" s="136">
        <f>IFERROR(VLOOKUP($B237,'Kill 7'!$A$1:$E$161,4,0),0)</f>
        <v>0</v>
      </c>
      <c r="R237" s="137">
        <f>IFERROR(VLOOKUP(Q237,'Kill 7'!$D$1:$E$161,2,0),0)</f>
        <v>0</v>
      </c>
      <c r="S237" s="136">
        <f>IFERROR(VLOOKUP($B237,'Kill 8'!$A$1:$E$161,4,0),0)</f>
        <v>0</v>
      </c>
      <c r="T237" s="137">
        <f>IFERROR(VLOOKUP(S237,'Kill 8'!$D$1:$E$161,2,0),0)</f>
        <v>0</v>
      </c>
      <c r="U237" s="136">
        <f>IFERROR(VLOOKUP($B237,'Kill 9'!$A$1:$E$161,4,0),0)</f>
        <v>0</v>
      </c>
      <c r="V237" s="137">
        <f>IFERROR(VLOOKUP(U237,'Kill 9'!$D$1:$E$161,2,0),0)</f>
        <v>0</v>
      </c>
      <c r="W237" s="136">
        <f>IFERROR(VLOOKUP($B237,'Kill 10'!$A$1:$E$161,4,0),0)</f>
        <v>0</v>
      </c>
      <c r="X237" s="137">
        <f>IFERROR(VLOOKUP(W237,'Kill 10'!$D$1:$E$161,2,0),0)</f>
        <v>0</v>
      </c>
      <c r="Y237" s="136">
        <f>IFERROR(VLOOKUP($B237,'Kill 11'!$A$1:$E$161,4,0),0)</f>
        <v>0</v>
      </c>
      <c r="Z237" s="137">
        <f>IFERROR(VLOOKUP(Y237,'Kill 11'!$D$1:$E$161,2,0),0)</f>
        <v>0</v>
      </c>
      <c r="AA237" s="136">
        <f>IFERROR(VLOOKUP($B237,'Kill 12'!$A$1:$E$161,4,0),0)</f>
        <v>0</v>
      </c>
      <c r="AB237" s="58">
        <f>IFERROR(VLOOKUP(AA237,'Kill 12'!$D$1:$E$161,2,0),0)</f>
        <v>0</v>
      </c>
      <c r="AC237" s="136">
        <f>IFERROR(VLOOKUP($B237,'Kill 13'!$A$1:$E$161,4,0),0)</f>
        <v>0</v>
      </c>
      <c r="AD237" s="58">
        <f>IFERROR(VLOOKUP(AC237,'Kill 13'!$D$1:$E$161,2,0),0)</f>
        <v>0</v>
      </c>
      <c r="AE237" s="174"/>
      <c r="AF237" s="164">
        <f t="shared" si="3"/>
        <v>0</v>
      </c>
      <c r="AG237" s="137">
        <f>IFERROR(VLOOKUP($AE237,'Kill 1'!A$1:$E$161,5,0),0)</f>
        <v>0</v>
      </c>
      <c r="AH237" s="137">
        <f>IFERROR(VLOOKUP($AE237,'Kill 2'!$A$1:$E$161,5,0),0)</f>
        <v>0</v>
      </c>
      <c r="AI237" s="137">
        <f>IFERROR(VLOOKUP($AE237,'Kill 3'!$A$1:$E$161,5,0),0)</f>
        <v>0</v>
      </c>
      <c r="AJ237" s="137">
        <f>IFERROR(VLOOKUP($AE237,'Kill 4'!$A$1:$E$161,5,0),0)</f>
        <v>0</v>
      </c>
      <c r="AK237" s="137">
        <f>IFERROR(VLOOKUP($AE237,'Kill 5'!$A$1:$E$161,5,0),0)</f>
        <v>0</v>
      </c>
      <c r="AL237" s="137">
        <f>IFERROR(VLOOKUP($AE237,'Kill 6'!$A$1:$E$161,5,0),0)</f>
        <v>0</v>
      </c>
      <c r="AM237" s="137">
        <f>IFERROR(VLOOKUP($AE237,'Kill 7'!$A$1:$E$161,5,0),0)</f>
        <v>0</v>
      </c>
      <c r="AN237" s="137">
        <f>IFERROR(VLOOKUP($AE237,'Kill 8'!$A$1:$E$161,5,0),0)</f>
        <v>0</v>
      </c>
      <c r="AO237" s="137">
        <f>IFERROR(VLOOKUP($AE237,'Kill 9'!$A$1:$E$161,5,0),0)</f>
        <v>0</v>
      </c>
      <c r="AP237" s="137">
        <f>IFERROR(VLOOKUP($AE237,'Kill 10'!$A$1:$E$161,5,0),0)</f>
        <v>0</v>
      </c>
      <c r="AQ237" s="137">
        <f>IFERROR(VLOOKUP($AE237,'Kill 11'!$A$1:$E$161,5,0),0)</f>
        <v>0</v>
      </c>
      <c r="AR237" s="58">
        <f>IFERROR(VLOOKUP($AE237,'Kill 12'!$A$1:$E$161,5,0),0)</f>
        <v>0</v>
      </c>
      <c r="AS237" s="58">
        <f>IFERROR(VLOOKUP($AE237,'Kill 13'!$A$1:$E$161,5,0),0)</f>
        <v>0</v>
      </c>
    </row>
    <row r="238" ht="15.75" customHeight="1">
      <c r="A238" s="41">
        <f t="shared" si="1"/>
        <v>237</v>
      </c>
      <c r="B238" s="177"/>
      <c r="C238" s="51">
        <v>0.0</v>
      </c>
      <c r="D238" s="110"/>
      <c r="E238" s="136">
        <f>IFERROR(VLOOKUP($B238,'Kill 1'!$A$1:$E$161,4,0),0)</f>
        <v>0</v>
      </c>
      <c r="F238" s="137">
        <f>IFERROR(VLOOKUP(E238,'Kill 1'!$D$1:$E$161,2,0),0)</f>
        <v>0</v>
      </c>
      <c r="G238" s="136">
        <f>IFERROR(VLOOKUP($B238,'Kill 2'!$A$1:$E$161,4,0),0)</f>
        <v>0</v>
      </c>
      <c r="H238" s="137">
        <f>IFERROR(VLOOKUP(G238,'Kill 2'!$D$1:$E$161,2,0),0)</f>
        <v>0</v>
      </c>
      <c r="I238" s="136">
        <f>IFERROR(VLOOKUP($B238,'Kill 3'!$A$1:$E$161,4,0),0)</f>
        <v>0</v>
      </c>
      <c r="J238" s="137">
        <f>IFERROR(VLOOKUP(I238,'Kill 3'!$D$1:$E$161,2,0),0)</f>
        <v>0</v>
      </c>
      <c r="K238" s="136">
        <f>IFERROR(VLOOKUP($B238,'Kill 4'!$A$1:$E$161,4,0),0)</f>
        <v>0</v>
      </c>
      <c r="L238" s="137">
        <f>IFERROR(VLOOKUP(K238,'Kill 4'!$D$1:$E$161,2,0),0)</f>
        <v>0</v>
      </c>
      <c r="M238" s="136">
        <f>IFERROR(VLOOKUP($B238,'Kill 5'!$A$1:$E$161,4,0),0)</f>
        <v>0</v>
      </c>
      <c r="N238" s="137">
        <f>IFERROR(VLOOKUP(M238,'Kill 5'!$D$1:$E$161,2,0),0)</f>
        <v>0</v>
      </c>
      <c r="O238" s="136">
        <f>IFERROR(VLOOKUP($B238,'Kill 6'!$A$1:$E$161,4,0),0)</f>
        <v>0</v>
      </c>
      <c r="P238" s="137">
        <f>IFERROR(VLOOKUP(O238,'Kill 6'!$D$1:$E$161,2,0),0)</f>
        <v>0</v>
      </c>
      <c r="Q238" s="136">
        <f>IFERROR(VLOOKUP($B238,'Kill 7'!$A$1:$E$161,4,0),0)</f>
        <v>0</v>
      </c>
      <c r="R238" s="137">
        <f>IFERROR(VLOOKUP(Q238,'Kill 7'!$D$1:$E$161,2,0),0)</f>
        <v>0</v>
      </c>
      <c r="S238" s="136">
        <f>IFERROR(VLOOKUP($B238,'Kill 8'!$A$1:$E$161,4,0),0)</f>
        <v>0</v>
      </c>
      <c r="T238" s="137">
        <f>IFERROR(VLOOKUP(S238,'Kill 8'!$D$1:$E$161,2,0),0)</f>
        <v>0</v>
      </c>
      <c r="U238" s="136">
        <f>IFERROR(VLOOKUP($B238,'Kill 9'!$A$1:$E$161,4,0),0)</f>
        <v>0</v>
      </c>
      <c r="V238" s="137">
        <f>IFERROR(VLOOKUP(U238,'Kill 9'!$D$1:$E$161,2,0),0)</f>
        <v>0</v>
      </c>
      <c r="W238" s="136">
        <f>IFERROR(VLOOKUP($B238,'Kill 10'!$A$1:$E$161,4,0),0)</f>
        <v>0</v>
      </c>
      <c r="X238" s="137">
        <f>IFERROR(VLOOKUP(W238,'Kill 10'!$D$1:$E$161,2,0),0)</f>
        <v>0</v>
      </c>
      <c r="Y238" s="136">
        <f>IFERROR(VLOOKUP($B238,'Kill 11'!$A$1:$E$161,4,0),0)</f>
        <v>0</v>
      </c>
      <c r="Z238" s="137">
        <f>IFERROR(VLOOKUP(Y238,'Kill 11'!$D$1:$E$161,2,0),0)</f>
        <v>0</v>
      </c>
      <c r="AA238" s="136">
        <f>IFERROR(VLOOKUP($B238,'Kill 12'!$A$1:$E$161,4,0),0)</f>
        <v>0</v>
      </c>
      <c r="AB238" s="58">
        <f>IFERROR(VLOOKUP(AA238,'Kill 12'!$D$1:$E$161,2,0),0)</f>
        <v>0</v>
      </c>
      <c r="AC238" s="136">
        <f>IFERROR(VLOOKUP($B238,'Kill 13'!$A$1:$E$161,4,0),0)</f>
        <v>0</v>
      </c>
      <c r="AD238" s="58">
        <f>IFERROR(VLOOKUP(AC238,'Kill 13'!$D$1:$E$161,2,0),0)</f>
        <v>0</v>
      </c>
      <c r="AE238" s="175"/>
      <c r="AF238" s="164">
        <f t="shared" si="3"/>
        <v>0</v>
      </c>
      <c r="AG238" s="137">
        <f>IFERROR(VLOOKUP($AE238,'Kill 1'!A$1:$E$161,5,0),0)</f>
        <v>0</v>
      </c>
      <c r="AH238" s="137">
        <f>IFERROR(VLOOKUP($AE238,'Kill 2'!$A$1:$E$161,5,0),0)</f>
        <v>0</v>
      </c>
      <c r="AI238" s="137">
        <f>IFERROR(VLOOKUP($AE238,'Kill 3'!$A$1:$E$161,5,0),0)</f>
        <v>0</v>
      </c>
      <c r="AJ238" s="137">
        <f>IFERROR(VLOOKUP($AE238,'Kill 4'!$A$1:$E$161,5,0),0)</f>
        <v>0</v>
      </c>
      <c r="AK238" s="137">
        <f>IFERROR(VLOOKUP($AE238,'Kill 5'!$A$1:$E$161,5,0),0)</f>
        <v>0</v>
      </c>
      <c r="AL238" s="137">
        <f>IFERROR(VLOOKUP($AE238,'Kill 6'!$A$1:$E$161,5,0),0)</f>
        <v>0</v>
      </c>
      <c r="AM238" s="137">
        <f>IFERROR(VLOOKUP($AE238,'Kill 7'!$A$1:$E$161,5,0),0)</f>
        <v>0</v>
      </c>
      <c r="AN238" s="137">
        <f>IFERROR(VLOOKUP($AE238,'Kill 8'!$A$1:$E$161,5,0),0)</f>
        <v>0</v>
      </c>
      <c r="AO238" s="137">
        <f>IFERROR(VLOOKUP($AE238,'Kill 9'!$A$1:$E$161,5,0),0)</f>
        <v>0</v>
      </c>
      <c r="AP238" s="137">
        <f>IFERROR(VLOOKUP($AE238,'Kill 10'!$A$1:$E$161,5,0),0)</f>
        <v>0</v>
      </c>
      <c r="AQ238" s="137">
        <f>IFERROR(VLOOKUP($AE238,'Kill 11'!$A$1:$E$161,5,0),0)</f>
        <v>0</v>
      </c>
      <c r="AR238" s="58">
        <f>IFERROR(VLOOKUP($AE238,'Kill 12'!$A$1:$E$161,5,0),0)</f>
        <v>0</v>
      </c>
      <c r="AS238" s="58">
        <f>IFERROR(VLOOKUP($AE238,'Kill 13'!$A$1:$E$161,5,0),0)</f>
        <v>0</v>
      </c>
    </row>
    <row r="239" ht="15.75" customHeight="1">
      <c r="A239" s="41">
        <f t="shared" si="1"/>
        <v>238</v>
      </c>
      <c r="B239" s="177"/>
      <c r="C239" s="51">
        <v>0.0</v>
      </c>
      <c r="D239" s="110"/>
      <c r="E239" s="136">
        <f>IFERROR(VLOOKUP($B239,'Kill 1'!$A$1:$E$161,4,0),0)</f>
        <v>0</v>
      </c>
      <c r="F239" s="137">
        <f>IFERROR(VLOOKUP(E239,'Kill 1'!$D$1:$E$161,2,0),0)</f>
        <v>0</v>
      </c>
      <c r="G239" s="136">
        <f>IFERROR(VLOOKUP($B239,'Kill 2'!$A$1:$E$161,4,0),0)</f>
        <v>0</v>
      </c>
      <c r="H239" s="137">
        <f>IFERROR(VLOOKUP(G239,'Kill 2'!$D$1:$E$161,2,0),0)</f>
        <v>0</v>
      </c>
      <c r="I239" s="136">
        <f>IFERROR(VLOOKUP($B239,'Kill 3'!$A$1:$E$161,4,0),0)</f>
        <v>0</v>
      </c>
      <c r="J239" s="137">
        <f>IFERROR(VLOOKUP(I239,'Kill 3'!$D$1:$E$161,2,0),0)</f>
        <v>0</v>
      </c>
      <c r="K239" s="136">
        <f>IFERROR(VLOOKUP($B239,'Kill 4'!$A$1:$E$161,4,0),0)</f>
        <v>0</v>
      </c>
      <c r="L239" s="137">
        <f>IFERROR(VLOOKUP(K239,'Kill 4'!$D$1:$E$161,2,0),0)</f>
        <v>0</v>
      </c>
      <c r="M239" s="136">
        <f>IFERROR(VLOOKUP($B239,'Kill 5'!$A$1:$E$161,4,0),0)</f>
        <v>0</v>
      </c>
      <c r="N239" s="137">
        <f>IFERROR(VLOOKUP(M239,'Kill 5'!$D$1:$E$161,2,0),0)</f>
        <v>0</v>
      </c>
      <c r="O239" s="136">
        <f>IFERROR(VLOOKUP($B239,'Kill 6'!$A$1:$E$161,4,0),0)</f>
        <v>0</v>
      </c>
      <c r="P239" s="137">
        <f>IFERROR(VLOOKUP(O239,'Kill 6'!$D$1:$E$161,2,0),0)</f>
        <v>0</v>
      </c>
      <c r="Q239" s="136">
        <f>IFERROR(VLOOKUP($B239,'Kill 7'!$A$1:$E$161,4,0),0)</f>
        <v>0</v>
      </c>
      <c r="R239" s="137">
        <f>IFERROR(VLOOKUP(Q239,'Kill 7'!$D$1:$E$161,2,0),0)</f>
        <v>0</v>
      </c>
      <c r="S239" s="136">
        <f>IFERROR(VLOOKUP($B239,'Kill 8'!$A$1:$E$161,4,0),0)</f>
        <v>0</v>
      </c>
      <c r="T239" s="137">
        <f>IFERROR(VLOOKUP(S239,'Kill 8'!$D$1:$E$161,2,0),0)</f>
        <v>0</v>
      </c>
      <c r="U239" s="136">
        <f>IFERROR(VLOOKUP($B239,'Kill 9'!$A$1:$E$161,4,0),0)</f>
        <v>0</v>
      </c>
      <c r="V239" s="137">
        <f>IFERROR(VLOOKUP(U239,'Kill 9'!$D$1:$E$161,2,0),0)</f>
        <v>0</v>
      </c>
      <c r="W239" s="136">
        <f>IFERROR(VLOOKUP($B239,'Kill 10'!$A$1:$E$161,4,0),0)</f>
        <v>0</v>
      </c>
      <c r="X239" s="137">
        <f>IFERROR(VLOOKUP(W239,'Kill 10'!$D$1:$E$161,2,0),0)</f>
        <v>0</v>
      </c>
      <c r="Y239" s="136">
        <f>IFERROR(VLOOKUP($B239,'Kill 11'!$A$1:$E$161,4,0),0)</f>
        <v>0</v>
      </c>
      <c r="Z239" s="137">
        <f>IFERROR(VLOOKUP(Y239,'Kill 11'!$D$1:$E$161,2,0),0)</f>
        <v>0</v>
      </c>
      <c r="AA239" s="136">
        <f>IFERROR(VLOOKUP($B239,'Kill 12'!$A$1:$E$161,4,0),0)</f>
        <v>0</v>
      </c>
      <c r="AB239" s="58">
        <f>IFERROR(VLOOKUP(AA239,'Kill 12'!$D$1:$E$161,2,0),0)</f>
        <v>0</v>
      </c>
      <c r="AC239" s="136">
        <f>IFERROR(VLOOKUP($B239,'Kill 13'!$A$1:$E$161,4,0),0)</f>
        <v>0</v>
      </c>
      <c r="AD239" s="58">
        <f>IFERROR(VLOOKUP(AC239,'Kill 13'!$D$1:$E$161,2,0),0)</f>
        <v>0</v>
      </c>
      <c r="AE239" s="174"/>
      <c r="AF239" s="164">
        <f t="shared" si="3"/>
        <v>0</v>
      </c>
      <c r="AG239" s="137">
        <f>IFERROR(VLOOKUP($AE239,'Kill 1'!A$1:$E$161,5,0),0)</f>
        <v>0</v>
      </c>
      <c r="AH239" s="137">
        <f>IFERROR(VLOOKUP($AE239,'Kill 2'!$A$1:$E$161,5,0),0)</f>
        <v>0</v>
      </c>
      <c r="AI239" s="137">
        <f>IFERROR(VLOOKUP($AE239,'Kill 3'!$A$1:$E$161,5,0),0)</f>
        <v>0</v>
      </c>
      <c r="AJ239" s="137">
        <f>IFERROR(VLOOKUP($AE239,'Kill 4'!$A$1:$E$161,5,0),0)</f>
        <v>0</v>
      </c>
      <c r="AK239" s="137">
        <f>IFERROR(VLOOKUP($AE239,'Kill 5'!$A$1:$E$161,5,0),0)</f>
        <v>0</v>
      </c>
      <c r="AL239" s="137">
        <f>IFERROR(VLOOKUP($AE239,'Kill 6'!$A$1:$E$161,5,0),0)</f>
        <v>0</v>
      </c>
      <c r="AM239" s="137">
        <f>IFERROR(VLOOKUP($AE239,'Kill 7'!$A$1:$E$161,5,0),0)</f>
        <v>0</v>
      </c>
      <c r="AN239" s="137">
        <f>IFERROR(VLOOKUP($AE239,'Kill 8'!$A$1:$E$161,5,0),0)</f>
        <v>0</v>
      </c>
      <c r="AO239" s="137">
        <f>IFERROR(VLOOKUP($AE239,'Kill 9'!$A$1:$E$161,5,0),0)</f>
        <v>0</v>
      </c>
      <c r="AP239" s="137">
        <f>IFERROR(VLOOKUP($AE239,'Kill 10'!$A$1:$E$161,5,0),0)</f>
        <v>0</v>
      </c>
      <c r="AQ239" s="137">
        <f>IFERROR(VLOOKUP($AE239,'Kill 11'!$A$1:$E$161,5,0),0)</f>
        <v>0</v>
      </c>
      <c r="AR239" s="58">
        <f>IFERROR(VLOOKUP($AE239,'Kill 12'!$A$1:$E$161,5,0),0)</f>
        <v>0</v>
      </c>
      <c r="AS239" s="58">
        <f>IFERROR(VLOOKUP($AE239,'Kill 13'!$A$1:$E$161,5,0),0)</f>
        <v>0</v>
      </c>
    </row>
    <row r="240" ht="15.75" customHeight="1">
      <c r="A240" s="41">
        <f t="shared" si="1"/>
        <v>239</v>
      </c>
      <c r="B240" s="177"/>
      <c r="C240" s="51">
        <v>0.0</v>
      </c>
      <c r="D240" s="110"/>
      <c r="E240" s="136">
        <f>IFERROR(VLOOKUP($B240,'Kill 1'!$A$1:$E$161,4,0),0)</f>
        <v>0</v>
      </c>
      <c r="F240" s="137">
        <f>IFERROR(VLOOKUP(E240,'Kill 1'!$D$1:$E$161,2,0),0)</f>
        <v>0</v>
      </c>
      <c r="G240" s="136">
        <f>IFERROR(VLOOKUP($B240,'Kill 2'!$A$1:$E$161,4,0),0)</f>
        <v>0</v>
      </c>
      <c r="H240" s="137">
        <f>IFERROR(VLOOKUP(G240,'Kill 2'!$D$1:$E$161,2,0),0)</f>
        <v>0</v>
      </c>
      <c r="I240" s="136">
        <f>IFERROR(VLOOKUP($B240,'Kill 3'!$A$1:$E$161,4,0),0)</f>
        <v>0</v>
      </c>
      <c r="J240" s="137">
        <f>IFERROR(VLOOKUP(I240,'Kill 3'!$D$1:$E$161,2,0),0)</f>
        <v>0</v>
      </c>
      <c r="K240" s="136">
        <f>IFERROR(VLOOKUP($B240,'Kill 4'!$A$1:$E$161,4,0),0)</f>
        <v>0</v>
      </c>
      <c r="L240" s="137">
        <f>IFERROR(VLOOKUP(K240,'Kill 4'!$D$1:$E$161,2,0),0)</f>
        <v>0</v>
      </c>
      <c r="M240" s="136">
        <f>IFERROR(VLOOKUP($B240,'Kill 5'!$A$1:$E$161,4,0),0)</f>
        <v>0</v>
      </c>
      <c r="N240" s="137">
        <f>IFERROR(VLOOKUP(M240,'Kill 5'!$D$1:$E$161,2,0),0)</f>
        <v>0</v>
      </c>
      <c r="O240" s="136">
        <f>IFERROR(VLOOKUP($B240,'Kill 6'!$A$1:$E$161,4,0),0)</f>
        <v>0</v>
      </c>
      <c r="P240" s="137">
        <f>IFERROR(VLOOKUP(O240,'Kill 6'!$D$1:$E$161,2,0),0)</f>
        <v>0</v>
      </c>
      <c r="Q240" s="136">
        <f>IFERROR(VLOOKUP($B240,'Kill 7'!$A$1:$E$161,4,0),0)</f>
        <v>0</v>
      </c>
      <c r="R240" s="137">
        <f>IFERROR(VLOOKUP(Q240,'Kill 7'!$D$1:$E$161,2,0),0)</f>
        <v>0</v>
      </c>
      <c r="S240" s="136">
        <f>IFERROR(VLOOKUP($B240,'Kill 8'!$A$1:$E$161,4,0),0)</f>
        <v>0</v>
      </c>
      <c r="T240" s="137">
        <f>IFERROR(VLOOKUP(S240,'Kill 8'!$D$1:$E$161,2,0),0)</f>
        <v>0</v>
      </c>
      <c r="U240" s="136">
        <f>IFERROR(VLOOKUP($B240,'Kill 9'!$A$1:$E$161,4,0),0)</f>
        <v>0</v>
      </c>
      <c r="V240" s="137">
        <f>IFERROR(VLOOKUP(U240,'Kill 9'!$D$1:$E$161,2,0),0)</f>
        <v>0</v>
      </c>
      <c r="W240" s="136">
        <f>IFERROR(VLOOKUP($B240,'Kill 10'!$A$1:$E$161,4,0),0)</f>
        <v>0</v>
      </c>
      <c r="X240" s="137">
        <f>IFERROR(VLOOKUP(W240,'Kill 10'!$D$1:$E$161,2,0),0)</f>
        <v>0</v>
      </c>
      <c r="Y240" s="136">
        <f>IFERROR(VLOOKUP($B240,'Kill 11'!$A$1:$E$161,4,0),0)</f>
        <v>0</v>
      </c>
      <c r="Z240" s="137">
        <f>IFERROR(VLOOKUP(Y240,'Kill 11'!$D$1:$E$161,2,0),0)</f>
        <v>0</v>
      </c>
      <c r="AA240" s="136">
        <f>IFERROR(VLOOKUP($B240,'Kill 12'!$A$1:$E$161,4,0),0)</f>
        <v>0</v>
      </c>
      <c r="AB240" s="58">
        <f>IFERROR(VLOOKUP(AA240,'Kill 12'!$D$1:$E$161,2,0),0)</f>
        <v>0</v>
      </c>
      <c r="AC240" s="136">
        <f>IFERROR(VLOOKUP($B240,'Kill 13'!$A$1:$E$161,4,0),0)</f>
        <v>0</v>
      </c>
      <c r="AD240" s="58">
        <f>IFERROR(VLOOKUP(AC240,'Kill 13'!$D$1:$E$161,2,0),0)</f>
        <v>0</v>
      </c>
      <c r="AE240" s="175"/>
      <c r="AF240" s="164">
        <f t="shared" si="3"/>
        <v>0</v>
      </c>
      <c r="AG240" s="137">
        <f>IFERROR(VLOOKUP($AE240,'Kill 1'!A$1:$E$161,5,0),0)</f>
        <v>0</v>
      </c>
      <c r="AH240" s="137">
        <f>IFERROR(VLOOKUP($AE240,'Kill 2'!$A$1:$E$161,5,0),0)</f>
        <v>0</v>
      </c>
      <c r="AI240" s="137">
        <f>IFERROR(VLOOKUP($AE240,'Kill 3'!$A$1:$E$161,5,0),0)</f>
        <v>0</v>
      </c>
      <c r="AJ240" s="137">
        <f>IFERROR(VLOOKUP($AE240,'Kill 4'!$A$1:$E$161,5,0),0)</f>
        <v>0</v>
      </c>
      <c r="AK240" s="137">
        <f>IFERROR(VLOOKUP($AE240,'Kill 5'!$A$1:$E$161,5,0),0)</f>
        <v>0</v>
      </c>
      <c r="AL240" s="137">
        <f>IFERROR(VLOOKUP($AE240,'Kill 6'!$A$1:$E$161,5,0),0)</f>
        <v>0</v>
      </c>
      <c r="AM240" s="137">
        <f>IFERROR(VLOOKUP($AE240,'Kill 7'!$A$1:$E$161,5,0),0)</f>
        <v>0</v>
      </c>
      <c r="AN240" s="137">
        <f>IFERROR(VLOOKUP($AE240,'Kill 8'!$A$1:$E$161,5,0),0)</f>
        <v>0</v>
      </c>
      <c r="AO240" s="137">
        <f>IFERROR(VLOOKUP($AE240,'Kill 9'!$A$1:$E$161,5,0),0)</f>
        <v>0</v>
      </c>
      <c r="AP240" s="137">
        <f>IFERROR(VLOOKUP($AE240,'Kill 10'!$A$1:$E$161,5,0),0)</f>
        <v>0</v>
      </c>
      <c r="AQ240" s="137">
        <f>IFERROR(VLOOKUP($AE240,'Kill 11'!$A$1:$E$161,5,0),0)</f>
        <v>0</v>
      </c>
      <c r="AR240" s="58">
        <f>IFERROR(VLOOKUP($AE240,'Kill 12'!$A$1:$E$161,5,0),0)</f>
        <v>0</v>
      </c>
      <c r="AS240" s="58">
        <f>IFERROR(VLOOKUP($AE240,'Kill 13'!$A$1:$E$161,5,0),0)</f>
        <v>0</v>
      </c>
    </row>
    <row r="241" ht="15.75" customHeight="1">
      <c r="A241" s="41">
        <f t="shared" si="1"/>
        <v>240</v>
      </c>
      <c r="B241" s="177"/>
      <c r="C241" s="51">
        <v>0.0</v>
      </c>
      <c r="D241" s="110"/>
      <c r="E241" s="136">
        <f>IFERROR(VLOOKUP($B241,'Kill 1'!$A$1:$E$161,4,0),0)</f>
        <v>0</v>
      </c>
      <c r="F241" s="137">
        <f>IFERROR(VLOOKUP(E241,'Kill 1'!$D$1:$E$161,2,0),0)</f>
        <v>0</v>
      </c>
      <c r="G241" s="136">
        <f>IFERROR(VLOOKUP($B241,'Kill 2'!$A$1:$E$161,4,0),0)</f>
        <v>0</v>
      </c>
      <c r="H241" s="137">
        <f>IFERROR(VLOOKUP(G241,'Kill 2'!$D$1:$E$161,2,0),0)</f>
        <v>0</v>
      </c>
      <c r="I241" s="136">
        <f>IFERROR(VLOOKUP($B241,'Kill 3'!$A$1:$E$161,4,0),0)</f>
        <v>0</v>
      </c>
      <c r="J241" s="137">
        <f>IFERROR(VLOOKUP(I241,'Kill 3'!$D$1:$E$161,2,0),0)</f>
        <v>0</v>
      </c>
      <c r="K241" s="136">
        <f>IFERROR(VLOOKUP($B241,'Kill 4'!$A$1:$E$161,4,0),0)</f>
        <v>0</v>
      </c>
      <c r="L241" s="137">
        <f>IFERROR(VLOOKUP(K241,'Kill 4'!$D$1:$E$161,2,0),0)</f>
        <v>0</v>
      </c>
      <c r="M241" s="136">
        <f>IFERROR(VLOOKUP($B241,'Kill 5'!$A$1:$E$161,4,0),0)</f>
        <v>0</v>
      </c>
      <c r="N241" s="137">
        <f>IFERROR(VLOOKUP(M241,'Kill 5'!$D$1:$E$161,2,0),0)</f>
        <v>0</v>
      </c>
      <c r="O241" s="136">
        <f>IFERROR(VLOOKUP($B241,'Kill 6'!$A$1:$E$161,4,0),0)</f>
        <v>0</v>
      </c>
      <c r="P241" s="137">
        <f>IFERROR(VLOOKUP(O241,'Kill 6'!$D$1:$E$161,2,0),0)</f>
        <v>0</v>
      </c>
      <c r="Q241" s="136">
        <f>IFERROR(VLOOKUP($B241,'Kill 7'!$A$1:$E$161,4,0),0)</f>
        <v>0</v>
      </c>
      <c r="R241" s="137">
        <f>IFERROR(VLOOKUP(Q241,'Kill 7'!$D$1:$E$161,2,0),0)</f>
        <v>0</v>
      </c>
      <c r="S241" s="136">
        <f>IFERROR(VLOOKUP($B241,'Kill 8'!$A$1:$E$161,4,0),0)</f>
        <v>0</v>
      </c>
      <c r="T241" s="137">
        <f>IFERROR(VLOOKUP(S241,'Kill 8'!$D$1:$E$161,2,0),0)</f>
        <v>0</v>
      </c>
      <c r="U241" s="136">
        <f>IFERROR(VLOOKUP($B241,'Kill 9'!$A$1:$E$161,4,0),0)</f>
        <v>0</v>
      </c>
      <c r="V241" s="137">
        <f>IFERROR(VLOOKUP(U241,'Kill 9'!$D$1:$E$161,2,0),0)</f>
        <v>0</v>
      </c>
      <c r="W241" s="136">
        <f>IFERROR(VLOOKUP($B241,'Kill 10'!$A$1:$E$161,4,0),0)</f>
        <v>0</v>
      </c>
      <c r="X241" s="137">
        <f>IFERROR(VLOOKUP(W241,'Kill 10'!$D$1:$E$161,2,0),0)</f>
        <v>0</v>
      </c>
      <c r="Y241" s="136">
        <f>IFERROR(VLOOKUP($B241,'Kill 11'!$A$1:$E$161,4,0),0)</f>
        <v>0</v>
      </c>
      <c r="Z241" s="137">
        <f>IFERROR(VLOOKUP(Y241,'Kill 11'!$D$1:$E$161,2,0),0)</f>
        <v>0</v>
      </c>
      <c r="AA241" s="136">
        <f>IFERROR(VLOOKUP($B241,'Kill 12'!$A$1:$E$161,4,0),0)</f>
        <v>0</v>
      </c>
      <c r="AB241" s="58">
        <f>IFERROR(VLOOKUP(AA241,'Kill 12'!$D$1:$E$161,2,0),0)</f>
        <v>0</v>
      </c>
      <c r="AC241" s="136">
        <f>IFERROR(VLOOKUP($B241,'Kill 13'!$A$1:$E$161,4,0),0)</f>
        <v>0</v>
      </c>
      <c r="AD241" s="58">
        <f>IFERROR(VLOOKUP(AC241,'Kill 13'!$D$1:$E$161,2,0),0)</f>
        <v>0</v>
      </c>
      <c r="AE241" s="174"/>
      <c r="AF241" s="164">
        <f t="shared" si="3"/>
        <v>0</v>
      </c>
      <c r="AG241" s="137">
        <f>IFERROR(VLOOKUP($AE241,'Kill 1'!A$1:$E$161,5,0),0)</f>
        <v>0</v>
      </c>
      <c r="AH241" s="137">
        <f>IFERROR(VLOOKUP($AE241,'Kill 2'!$A$1:$E$161,5,0),0)</f>
        <v>0</v>
      </c>
      <c r="AI241" s="137">
        <f>IFERROR(VLOOKUP($AE241,'Kill 3'!$A$1:$E$161,5,0),0)</f>
        <v>0</v>
      </c>
      <c r="AJ241" s="137">
        <f>IFERROR(VLOOKUP($AE241,'Kill 4'!$A$1:$E$161,5,0),0)</f>
        <v>0</v>
      </c>
      <c r="AK241" s="137">
        <f>IFERROR(VLOOKUP($AE241,'Kill 5'!$A$1:$E$161,5,0),0)</f>
        <v>0</v>
      </c>
      <c r="AL241" s="137">
        <f>IFERROR(VLOOKUP($AE241,'Kill 6'!$A$1:$E$161,5,0),0)</f>
        <v>0</v>
      </c>
      <c r="AM241" s="137">
        <f>IFERROR(VLOOKUP($AE241,'Kill 7'!$A$1:$E$161,5,0),0)</f>
        <v>0</v>
      </c>
      <c r="AN241" s="137">
        <f>IFERROR(VLOOKUP($AE241,'Kill 8'!$A$1:$E$161,5,0),0)</f>
        <v>0</v>
      </c>
      <c r="AO241" s="137">
        <f>IFERROR(VLOOKUP($AE241,'Kill 9'!$A$1:$E$161,5,0),0)</f>
        <v>0</v>
      </c>
      <c r="AP241" s="137">
        <f>IFERROR(VLOOKUP($AE241,'Kill 10'!$A$1:$E$161,5,0),0)</f>
        <v>0</v>
      </c>
      <c r="AQ241" s="137">
        <f>IFERROR(VLOOKUP($AE241,'Kill 11'!$A$1:$E$161,5,0),0)</f>
        <v>0</v>
      </c>
      <c r="AR241" s="58">
        <f>IFERROR(VLOOKUP($AE241,'Kill 12'!$A$1:$E$161,5,0),0)</f>
        <v>0</v>
      </c>
      <c r="AS241" s="58">
        <f>IFERROR(VLOOKUP($AE241,'Kill 13'!$A$1:$E$161,5,0),0)</f>
        <v>0</v>
      </c>
    </row>
    <row r="242" ht="15.75" customHeight="1">
      <c r="A242" s="41">
        <f t="shared" si="1"/>
        <v>241</v>
      </c>
      <c r="B242" s="177"/>
      <c r="C242" s="51">
        <v>0.0</v>
      </c>
      <c r="D242" s="110"/>
      <c r="E242" s="136">
        <f>IFERROR(VLOOKUP($B242,'Kill 1'!$A$1:$E$161,4,0),0)</f>
        <v>0</v>
      </c>
      <c r="F242" s="137">
        <f>IFERROR(VLOOKUP(E242,'Kill 1'!$D$1:$E$161,2,0),0)</f>
        <v>0</v>
      </c>
      <c r="G242" s="136">
        <f>IFERROR(VLOOKUP($B242,'Kill 2'!$A$1:$E$161,4,0),0)</f>
        <v>0</v>
      </c>
      <c r="H242" s="137">
        <f>IFERROR(VLOOKUP(G242,'Kill 2'!$D$1:$E$161,2,0),0)</f>
        <v>0</v>
      </c>
      <c r="I242" s="136">
        <f>IFERROR(VLOOKUP($B242,'Kill 3'!$A$1:$E$161,4,0),0)</f>
        <v>0</v>
      </c>
      <c r="J242" s="137">
        <f>IFERROR(VLOOKUP(I242,'Kill 3'!$D$1:$E$161,2,0),0)</f>
        <v>0</v>
      </c>
      <c r="K242" s="136">
        <f>IFERROR(VLOOKUP($B242,'Kill 4'!$A$1:$E$161,4,0),0)</f>
        <v>0</v>
      </c>
      <c r="L242" s="137">
        <f>IFERROR(VLOOKUP(K242,'Kill 4'!$D$1:$E$161,2,0),0)</f>
        <v>0</v>
      </c>
      <c r="M242" s="136">
        <f>IFERROR(VLOOKUP($B242,'Kill 5'!$A$1:$E$161,4,0),0)</f>
        <v>0</v>
      </c>
      <c r="N242" s="137">
        <f>IFERROR(VLOOKUP(M242,'Kill 5'!$D$1:$E$161,2,0),0)</f>
        <v>0</v>
      </c>
      <c r="O242" s="136">
        <f>IFERROR(VLOOKUP($B242,'Kill 6'!$A$1:$E$161,4,0),0)</f>
        <v>0</v>
      </c>
      <c r="P242" s="137">
        <f>IFERROR(VLOOKUP(O242,'Kill 6'!$D$1:$E$161,2,0),0)</f>
        <v>0</v>
      </c>
      <c r="Q242" s="136">
        <f>IFERROR(VLOOKUP($B242,'Kill 7'!$A$1:$E$161,4,0),0)</f>
        <v>0</v>
      </c>
      <c r="R242" s="137">
        <f>IFERROR(VLOOKUP(Q242,'Kill 7'!$D$1:$E$161,2,0),0)</f>
        <v>0</v>
      </c>
      <c r="S242" s="136">
        <f>IFERROR(VLOOKUP($B242,'Kill 8'!$A$1:$E$161,4,0),0)</f>
        <v>0</v>
      </c>
      <c r="T242" s="137">
        <f>IFERROR(VLOOKUP(S242,'Kill 8'!$D$1:$E$161,2,0),0)</f>
        <v>0</v>
      </c>
      <c r="U242" s="136">
        <f>IFERROR(VLOOKUP($B242,'Kill 9'!$A$1:$E$161,4,0),0)</f>
        <v>0</v>
      </c>
      <c r="V242" s="137">
        <f>IFERROR(VLOOKUP(U242,'Kill 9'!$D$1:$E$161,2,0),0)</f>
        <v>0</v>
      </c>
      <c r="W242" s="136">
        <f>IFERROR(VLOOKUP($B242,'Kill 10'!$A$1:$E$161,4,0),0)</f>
        <v>0</v>
      </c>
      <c r="X242" s="137">
        <f>IFERROR(VLOOKUP(W242,'Kill 10'!$D$1:$E$161,2,0),0)</f>
        <v>0</v>
      </c>
      <c r="Y242" s="136">
        <f>IFERROR(VLOOKUP($B242,'Kill 11'!$A$1:$E$161,4,0),0)</f>
        <v>0</v>
      </c>
      <c r="Z242" s="137">
        <f>IFERROR(VLOOKUP(Y242,'Kill 11'!$D$1:$E$161,2,0),0)</f>
        <v>0</v>
      </c>
      <c r="AA242" s="136">
        <f>IFERROR(VLOOKUP($B242,'Kill 12'!$A$1:$E$161,4,0),0)</f>
        <v>0</v>
      </c>
      <c r="AB242" s="58">
        <f>IFERROR(VLOOKUP(AA242,'Kill 12'!$D$1:$E$161,2,0),0)</f>
        <v>0</v>
      </c>
      <c r="AC242" s="136">
        <f>IFERROR(VLOOKUP($B242,'Kill 13'!$A$1:$E$161,4,0),0)</f>
        <v>0</v>
      </c>
      <c r="AD242" s="58">
        <f>IFERROR(VLOOKUP(AC242,'Kill 13'!$D$1:$E$161,2,0),0)</f>
        <v>0</v>
      </c>
      <c r="AE242" s="175"/>
      <c r="AF242" s="164">
        <f t="shared" si="3"/>
        <v>0</v>
      </c>
      <c r="AG242" s="137">
        <f>IFERROR(VLOOKUP($AE242,'Kill 1'!A$1:$E$161,5,0),0)</f>
        <v>0</v>
      </c>
      <c r="AH242" s="137">
        <f>IFERROR(VLOOKUP($AE242,'Kill 2'!$A$1:$E$161,5,0),0)</f>
        <v>0</v>
      </c>
      <c r="AI242" s="137">
        <f>IFERROR(VLOOKUP($AE242,'Kill 3'!$A$1:$E$161,5,0),0)</f>
        <v>0</v>
      </c>
      <c r="AJ242" s="137">
        <f>IFERROR(VLOOKUP($AE242,'Kill 4'!$A$1:$E$161,5,0),0)</f>
        <v>0</v>
      </c>
      <c r="AK242" s="137">
        <f>IFERROR(VLOOKUP($AE242,'Kill 5'!$A$1:$E$161,5,0),0)</f>
        <v>0</v>
      </c>
      <c r="AL242" s="137">
        <f>IFERROR(VLOOKUP($AE242,'Kill 6'!$A$1:$E$161,5,0),0)</f>
        <v>0</v>
      </c>
      <c r="AM242" s="137">
        <f>IFERROR(VLOOKUP($AE242,'Kill 7'!$A$1:$E$161,5,0),0)</f>
        <v>0</v>
      </c>
      <c r="AN242" s="137">
        <f>IFERROR(VLOOKUP($AE242,'Kill 8'!$A$1:$E$161,5,0),0)</f>
        <v>0</v>
      </c>
      <c r="AO242" s="137">
        <f>IFERROR(VLOOKUP($AE242,'Kill 9'!$A$1:$E$161,5,0),0)</f>
        <v>0</v>
      </c>
      <c r="AP242" s="137">
        <f>IFERROR(VLOOKUP($AE242,'Kill 10'!$A$1:$E$161,5,0),0)</f>
        <v>0</v>
      </c>
      <c r="AQ242" s="137">
        <f>IFERROR(VLOOKUP($AE242,'Kill 11'!$A$1:$E$161,5,0),0)</f>
        <v>0</v>
      </c>
      <c r="AR242" s="58">
        <f>IFERROR(VLOOKUP($AE242,'Kill 12'!$A$1:$E$161,5,0),0)</f>
        <v>0</v>
      </c>
      <c r="AS242" s="58">
        <f>IFERROR(VLOOKUP($AE242,'Kill 13'!$A$1:$E$161,5,0),0)</f>
        <v>0</v>
      </c>
    </row>
    <row r="243" ht="15.75" customHeight="1">
      <c r="A243" s="41">
        <f t="shared" si="1"/>
        <v>242</v>
      </c>
      <c r="B243" s="177"/>
      <c r="C243" s="51">
        <v>0.0</v>
      </c>
      <c r="D243" s="110"/>
      <c r="E243" s="136">
        <f>IFERROR(VLOOKUP($B243,'Kill 1'!$A$1:$E$161,4,0),0)</f>
        <v>0</v>
      </c>
      <c r="F243" s="137">
        <f>IFERROR(VLOOKUP(E243,'Kill 1'!$D$1:$E$161,2,0),0)</f>
        <v>0</v>
      </c>
      <c r="G243" s="136">
        <f>IFERROR(VLOOKUP($B243,'Kill 2'!$A$1:$E$161,4,0),0)</f>
        <v>0</v>
      </c>
      <c r="H243" s="137">
        <f>IFERROR(VLOOKUP(G243,'Kill 2'!$D$1:$E$161,2,0),0)</f>
        <v>0</v>
      </c>
      <c r="I243" s="136">
        <f>IFERROR(VLOOKUP($B243,'Kill 3'!$A$1:$E$161,4,0),0)</f>
        <v>0</v>
      </c>
      <c r="J243" s="137">
        <f>IFERROR(VLOOKUP(I243,'Kill 3'!$D$1:$E$161,2,0),0)</f>
        <v>0</v>
      </c>
      <c r="K243" s="136">
        <f>IFERROR(VLOOKUP($B243,'Kill 4'!$A$1:$E$161,4,0),0)</f>
        <v>0</v>
      </c>
      <c r="L243" s="137">
        <f>IFERROR(VLOOKUP(K243,'Kill 4'!$D$1:$E$161,2,0),0)</f>
        <v>0</v>
      </c>
      <c r="M243" s="136">
        <f>IFERROR(VLOOKUP($B243,'Kill 5'!$A$1:$E$161,4,0),0)</f>
        <v>0</v>
      </c>
      <c r="N243" s="137">
        <f>IFERROR(VLOOKUP(M243,'Kill 5'!$D$1:$E$161,2,0),0)</f>
        <v>0</v>
      </c>
      <c r="O243" s="136">
        <f>IFERROR(VLOOKUP($B243,'Kill 6'!$A$1:$E$161,4,0),0)</f>
        <v>0</v>
      </c>
      <c r="P243" s="137">
        <f>IFERROR(VLOOKUP(O243,'Kill 6'!$D$1:$E$161,2,0),0)</f>
        <v>0</v>
      </c>
      <c r="Q243" s="136">
        <f>IFERROR(VLOOKUP($B243,'Kill 7'!$A$1:$E$161,4,0),0)</f>
        <v>0</v>
      </c>
      <c r="R243" s="137">
        <f>IFERROR(VLOOKUP(Q243,'Kill 7'!$D$1:$E$161,2,0),0)</f>
        <v>0</v>
      </c>
      <c r="S243" s="136">
        <f>IFERROR(VLOOKUP($B243,'Kill 8'!$A$1:$E$161,4,0),0)</f>
        <v>0</v>
      </c>
      <c r="T243" s="137">
        <f>IFERROR(VLOOKUP(S243,'Kill 8'!$D$1:$E$161,2,0),0)</f>
        <v>0</v>
      </c>
      <c r="U243" s="136">
        <f>IFERROR(VLOOKUP($B243,'Kill 9'!$A$1:$E$161,4,0),0)</f>
        <v>0</v>
      </c>
      <c r="V243" s="137">
        <f>IFERROR(VLOOKUP(U243,'Kill 9'!$D$1:$E$161,2,0),0)</f>
        <v>0</v>
      </c>
      <c r="W243" s="136">
        <f>IFERROR(VLOOKUP($B243,'Kill 10'!$A$1:$E$161,4,0),0)</f>
        <v>0</v>
      </c>
      <c r="X243" s="137">
        <f>IFERROR(VLOOKUP(W243,'Kill 10'!$D$1:$E$161,2,0),0)</f>
        <v>0</v>
      </c>
      <c r="Y243" s="136">
        <f>IFERROR(VLOOKUP($B243,'Kill 11'!$A$1:$E$161,4,0),0)</f>
        <v>0</v>
      </c>
      <c r="Z243" s="137">
        <f>IFERROR(VLOOKUP(Y243,'Kill 11'!$D$1:$E$161,2,0),0)</f>
        <v>0</v>
      </c>
      <c r="AA243" s="136">
        <f>IFERROR(VLOOKUP($B243,'Kill 12'!$A$1:$E$161,4,0),0)</f>
        <v>0</v>
      </c>
      <c r="AB243" s="58">
        <f>IFERROR(VLOOKUP(AA243,'Kill 12'!$D$1:$E$161,2,0),0)</f>
        <v>0</v>
      </c>
      <c r="AC243" s="136">
        <f>IFERROR(VLOOKUP($B243,'Kill 13'!$A$1:$E$161,4,0),0)</f>
        <v>0</v>
      </c>
      <c r="AD243" s="58">
        <f>IFERROR(VLOOKUP(AC243,'Kill 13'!$D$1:$E$161,2,0),0)</f>
        <v>0</v>
      </c>
      <c r="AE243" s="174"/>
      <c r="AF243" s="164">
        <f t="shared" si="3"/>
        <v>0</v>
      </c>
      <c r="AG243" s="137">
        <f>IFERROR(VLOOKUP($AE243,'Kill 1'!A$1:$E$161,5,0),0)</f>
        <v>0</v>
      </c>
      <c r="AH243" s="137">
        <f>IFERROR(VLOOKUP($AE243,'Kill 2'!$A$1:$E$161,5,0),0)</f>
        <v>0</v>
      </c>
      <c r="AI243" s="137">
        <f>IFERROR(VLOOKUP($AE243,'Kill 3'!$A$1:$E$161,5,0),0)</f>
        <v>0</v>
      </c>
      <c r="AJ243" s="137">
        <f>IFERROR(VLOOKUP($AE243,'Kill 4'!$A$1:$E$161,5,0),0)</f>
        <v>0</v>
      </c>
      <c r="AK243" s="137">
        <f>IFERROR(VLOOKUP($AE243,'Kill 5'!$A$1:$E$161,5,0),0)</f>
        <v>0</v>
      </c>
      <c r="AL243" s="137">
        <f>IFERROR(VLOOKUP($AE243,'Kill 6'!$A$1:$E$161,5,0),0)</f>
        <v>0</v>
      </c>
      <c r="AM243" s="137">
        <f>IFERROR(VLOOKUP($AE243,'Kill 7'!$A$1:$E$161,5,0),0)</f>
        <v>0</v>
      </c>
      <c r="AN243" s="137">
        <f>IFERROR(VLOOKUP($AE243,'Kill 8'!$A$1:$E$161,5,0),0)</f>
        <v>0</v>
      </c>
      <c r="AO243" s="137">
        <f>IFERROR(VLOOKUP($AE243,'Kill 9'!$A$1:$E$161,5,0),0)</f>
        <v>0</v>
      </c>
      <c r="AP243" s="137">
        <f>IFERROR(VLOOKUP($AE243,'Kill 10'!$A$1:$E$161,5,0),0)</f>
        <v>0</v>
      </c>
      <c r="AQ243" s="137">
        <f>IFERROR(VLOOKUP($AE243,'Kill 11'!$A$1:$E$161,5,0),0)</f>
        <v>0</v>
      </c>
      <c r="AR243" s="58">
        <f>IFERROR(VLOOKUP($AE243,'Kill 12'!$A$1:$E$161,5,0),0)</f>
        <v>0</v>
      </c>
      <c r="AS243" s="58">
        <f>IFERROR(VLOOKUP($AE243,'Kill 13'!$A$1:$E$161,5,0),0)</f>
        <v>0</v>
      </c>
    </row>
    <row r="244" ht="15.75" customHeight="1">
      <c r="A244" s="41">
        <f t="shared" si="1"/>
        <v>243</v>
      </c>
      <c r="B244" s="177"/>
      <c r="C244" s="51">
        <v>0.0</v>
      </c>
      <c r="D244" s="110"/>
      <c r="E244" s="136">
        <f>IFERROR(VLOOKUP($B244,'Kill 1'!$A$1:$E$161,4,0),0)</f>
        <v>0</v>
      </c>
      <c r="F244" s="137">
        <f>IFERROR(VLOOKUP(E244,'Kill 1'!$D$1:$E$161,2,0),0)</f>
        <v>0</v>
      </c>
      <c r="G244" s="136">
        <f>IFERROR(VLOOKUP($B244,'Kill 2'!$A$1:$E$161,4,0),0)</f>
        <v>0</v>
      </c>
      <c r="H244" s="137">
        <f>IFERROR(VLOOKUP(G244,'Kill 2'!$D$1:$E$161,2,0),0)</f>
        <v>0</v>
      </c>
      <c r="I244" s="136">
        <f>IFERROR(VLOOKUP($B244,'Kill 3'!$A$1:$E$161,4,0),0)</f>
        <v>0</v>
      </c>
      <c r="J244" s="137">
        <f>IFERROR(VLOOKUP(I244,'Kill 3'!$D$1:$E$161,2,0),0)</f>
        <v>0</v>
      </c>
      <c r="K244" s="136">
        <f>IFERROR(VLOOKUP($B244,'Kill 4'!$A$1:$E$161,4,0),0)</f>
        <v>0</v>
      </c>
      <c r="L244" s="137">
        <f>IFERROR(VLOOKUP(K244,'Kill 4'!$D$1:$E$161,2,0),0)</f>
        <v>0</v>
      </c>
      <c r="M244" s="136">
        <f>IFERROR(VLOOKUP($B244,'Kill 5'!$A$1:$E$161,4,0),0)</f>
        <v>0</v>
      </c>
      <c r="N244" s="137">
        <f>IFERROR(VLOOKUP(M244,'Kill 5'!$D$1:$E$161,2,0),0)</f>
        <v>0</v>
      </c>
      <c r="O244" s="136">
        <f>IFERROR(VLOOKUP($B244,'Kill 6'!$A$1:$E$161,4,0),0)</f>
        <v>0</v>
      </c>
      <c r="P244" s="137">
        <f>IFERROR(VLOOKUP(O244,'Kill 6'!$D$1:$E$161,2,0),0)</f>
        <v>0</v>
      </c>
      <c r="Q244" s="136">
        <f>IFERROR(VLOOKUP($B244,'Kill 7'!$A$1:$E$161,4,0),0)</f>
        <v>0</v>
      </c>
      <c r="R244" s="137">
        <f>IFERROR(VLOOKUP(Q244,'Kill 7'!$D$1:$E$161,2,0),0)</f>
        <v>0</v>
      </c>
      <c r="S244" s="136">
        <f>IFERROR(VLOOKUP($B244,'Kill 8'!$A$1:$E$161,4,0),0)</f>
        <v>0</v>
      </c>
      <c r="T244" s="137">
        <f>IFERROR(VLOOKUP(S244,'Kill 8'!$D$1:$E$161,2,0),0)</f>
        <v>0</v>
      </c>
      <c r="U244" s="136">
        <f>IFERROR(VLOOKUP($B244,'Kill 9'!$A$1:$E$161,4,0),0)</f>
        <v>0</v>
      </c>
      <c r="V244" s="137">
        <f>IFERROR(VLOOKUP(U244,'Kill 9'!$D$1:$E$161,2,0),0)</f>
        <v>0</v>
      </c>
      <c r="W244" s="136">
        <f>IFERROR(VLOOKUP($B244,'Kill 10'!$A$1:$E$161,4,0),0)</f>
        <v>0</v>
      </c>
      <c r="X244" s="137">
        <f>IFERROR(VLOOKUP(W244,'Kill 10'!$D$1:$E$161,2,0),0)</f>
        <v>0</v>
      </c>
      <c r="Y244" s="136">
        <f>IFERROR(VLOOKUP($B244,'Kill 11'!$A$1:$E$161,4,0),0)</f>
        <v>0</v>
      </c>
      <c r="Z244" s="137">
        <f>IFERROR(VLOOKUP(Y244,'Kill 11'!$D$1:$E$161,2,0),0)</f>
        <v>0</v>
      </c>
      <c r="AA244" s="136">
        <f>IFERROR(VLOOKUP($B244,'Kill 12'!$A$1:$E$161,4,0),0)</f>
        <v>0</v>
      </c>
      <c r="AB244" s="58">
        <f>IFERROR(VLOOKUP(AA244,'Kill 12'!$D$1:$E$161,2,0),0)</f>
        <v>0</v>
      </c>
      <c r="AC244" s="136">
        <f>IFERROR(VLOOKUP($B244,'Kill 13'!$A$1:$E$161,4,0),0)</f>
        <v>0</v>
      </c>
      <c r="AD244" s="58">
        <f>IFERROR(VLOOKUP(AC244,'Kill 13'!$D$1:$E$161,2,0),0)</f>
        <v>0</v>
      </c>
      <c r="AE244" s="175"/>
      <c r="AF244" s="164">
        <f t="shared" si="3"/>
        <v>0</v>
      </c>
      <c r="AG244" s="137">
        <f>IFERROR(VLOOKUP($AE244,'Kill 1'!A$1:$E$161,5,0),0)</f>
        <v>0</v>
      </c>
      <c r="AH244" s="137">
        <f>IFERROR(VLOOKUP($AE244,'Kill 2'!$A$1:$E$161,5,0),0)</f>
        <v>0</v>
      </c>
      <c r="AI244" s="137">
        <f>IFERROR(VLOOKUP($AE244,'Kill 3'!$A$1:$E$161,5,0),0)</f>
        <v>0</v>
      </c>
      <c r="AJ244" s="137">
        <f>IFERROR(VLOOKUP($AE244,'Kill 4'!$A$1:$E$161,5,0),0)</f>
        <v>0</v>
      </c>
      <c r="AK244" s="137">
        <f>IFERROR(VLOOKUP($AE244,'Kill 5'!$A$1:$E$161,5,0),0)</f>
        <v>0</v>
      </c>
      <c r="AL244" s="137">
        <f>IFERROR(VLOOKUP($AE244,'Kill 6'!$A$1:$E$161,5,0),0)</f>
        <v>0</v>
      </c>
      <c r="AM244" s="137">
        <f>IFERROR(VLOOKUP($AE244,'Kill 7'!$A$1:$E$161,5,0),0)</f>
        <v>0</v>
      </c>
      <c r="AN244" s="137">
        <f>IFERROR(VLOOKUP($AE244,'Kill 8'!$A$1:$E$161,5,0),0)</f>
        <v>0</v>
      </c>
      <c r="AO244" s="137">
        <f>IFERROR(VLOOKUP($AE244,'Kill 9'!$A$1:$E$161,5,0),0)</f>
        <v>0</v>
      </c>
      <c r="AP244" s="137">
        <f>IFERROR(VLOOKUP($AE244,'Kill 10'!$A$1:$E$161,5,0),0)</f>
        <v>0</v>
      </c>
      <c r="AQ244" s="137">
        <f>IFERROR(VLOOKUP($AE244,'Kill 11'!$A$1:$E$161,5,0),0)</f>
        <v>0</v>
      </c>
      <c r="AR244" s="58">
        <f>IFERROR(VLOOKUP($AE244,'Kill 12'!$A$1:$E$161,5,0),0)</f>
        <v>0</v>
      </c>
      <c r="AS244" s="58">
        <f>IFERROR(VLOOKUP($AE244,'Kill 13'!$A$1:$E$161,5,0),0)</f>
        <v>0</v>
      </c>
    </row>
    <row r="245" ht="15.75" customHeight="1">
      <c r="A245" s="41">
        <f t="shared" si="1"/>
        <v>244</v>
      </c>
      <c r="B245" s="177"/>
      <c r="C245" s="51">
        <v>0.0</v>
      </c>
      <c r="D245" s="110"/>
      <c r="E245" s="136">
        <f>IFERROR(VLOOKUP($B245,'Kill 1'!$A$1:$E$161,4,0),0)</f>
        <v>0</v>
      </c>
      <c r="F245" s="137">
        <f>IFERROR(VLOOKUP(E245,'Kill 1'!$D$1:$E$161,2,0),0)</f>
        <v>0</v>
      </c>
      <c r="G245" s="136">
        <f>IFERROR(VLOOKUP($B245,'Kill 2'!$A$1:$E$161,4,0),0)</f>
        <v>0</v>
      </c>
      <c r="H245" s="137">
        <f>IFERROR(VLOOKUP(G245,'Kill 2'!$D$1:$E$161,2,0),0)</f>
        <v>0</v>
      </c>
      <c r="I245" s="136">
        <f>IFERROR(VLOOKUP($B245,'Kill 3'!$A$1:$E$161,4,0),0)</f>
        <v>0</v>
      </c>
      <c r="J245" s="137">
        <f>IFERROR(VLOOKUP(I245,'Kill 3'!$D$1:$E$161,2,0),0)</f>
        <v>0</v>
      </c>
      <c r="K245" s="136">
        <f>IFERROR(VLOOKUP($B245,'Kill 4'!$A$1:$E$161,4,0),0)</f>
        <v>0</v>
      </c>
      <c r="L245" s="137">
        <f>IFERROR(VLOOKUP(K245,'Kill 4'!$D$1:$E$161,2,0),0)</f>
        <v>0</v>
      </c>
      <c r="M245" s="136">
        <f>IFERROR(VLOOKUP($B245,'Kill 5'!$A$1:$E$161,4,0),0)</f>
        <v>0</v>
      </c>
      <c r="N245" s="137">
        <f>IFERROR(VLOOKUP(M245,'Kill 5'!$D$1:$E$161,2,0),0)</f>
        <v>0</v>
      </c>
      <c r="O245" s="136">
        <f>IFERROR(VLOOKUP($B245,'Kill 6'!$A$1:$E$161,4,0),0)</f>
        <v>0</v>
      </c>
      <c r="P245" s="137">
        <f>IFERROR(VLOOKUP(O245,'Kill 6'!$D$1:$E$161,2,0),0)</f>
        <v>0</v>
      </c>
      <c r="Q245" s="136">
        <f>IFERROR(VLOOKUP($B245,'Kill 7'!$A$1:$E$161,4,0),0)</f>
        <v>0</v>
      </c>
      <c r="R245" s="137">
        <f>IFERROR(VLOOKUP(Q245,'Kill 7'!$D$1:$E$161,2,0),0)</f>
        <v>0</v>
      </c>
      <c r="S245" s="136">
        <f>IFERROR(VLOOKUP($B245,'Kill 8'!$A$1:$E$161,4,0),0)</f>
        <v>0</v>
      </c>
      <c r="T245" s="137">
        <f>IFERROR(VLOOKUP(S245,'Kill 8'!$D$1:$E$161,2,0),0)</f>
        <v>0</v>
      </c>
      <c r="U245" s="136">
        <f>IFERROR(VLOOKUP($B245,'Kill 9'!$A$1:$E$161,4,0),0)</f>
        <v>0</v>
      </c>
      <c r="V245" s="137">
        <f>IFERROR(VLOOKUP(U245,'Kill 9'!$D$1:$E$161,2,0),0)</f>
        <v>0</v>
      </c>
      <c r="W245" s="136">
        <f>IFERROR(VLOOKUP($B245,'Kill 10'!$A$1:$E$161,4,0),0)</f>
        <v>0</v>
      </c>
      <c r="X245" s="137">
        <f>IFERROR(VLOOKUP(W245,'Kill 10'!$D$1:$E$161,2,0),0)</f>
        <v>0</v>
      </c>
      <c r="Y245" s="136">
        <f>IFERROR(VLOOKUP($B245,'Kill 11'!$A$1:$E$161,4,0),0)</f>
        <v>0</v>
      </c>
      <c r="Z245" s="137">
        <f>IFERROR(VLOOKUP(Y245,'Kill 11'!$D$1:$E$161,2,0),0)</f>
        <v>0</v>
      </c>
      <c r="AA245" s="136">
        <f>IFERROR(VLOOKUP($B245,'Kill 12'!$A$1:$E$161,4,0),0)</f>
        <v>0</v>
      </c>
      <c r="AB245" s="58">
        <f>IFERROR(VLOOKUP(AA245,'Kill 12'!$D$1:$E$161,2,0),0)</f>
        <v>0</v>
      </c>
      <c r="AC245" s="136">
        <f>IFERROR(VLOOKUP($B245,'Kill 13'!$A$1:$E$161,4,0),0)</f>
        <v>0</v>
      </c>
      <c r="AD245" s="58">
        <f>IFERROR(VLOOKUP(AC245,'Kill 13'!$D$1:$E$161,2,0),0)</f>
        <v>0</v>
      </c>
      <c r="AE245" s="174"/>
      <c r="AF245" s="164">
        <f t="shared" si="3"/>
        <v>0</v>
      </c>
      <c r="AG245" s="137">
        <f>IFERROR(VLOOKUP($AE245,'Kill 1'!A$1:$E$161,5,0),0)</f>
        <v>0</v>
      </c>
      <c r="AH245" s="137">
        <f>IFERROR(VLOOKUP($AE245,'Kill 2'!$A$1:$E$161,5,0),0)</f>
        <v>0</v>
      </c>
      <c r="AI245" s="137">
        <f>IFERROR(VLOOKUP($AE245,'Kill 3'!$A$1:$E$161,5,0),0)</f>
        <v>0</v>
      </c>
      <c r="AJ245" s="137">
        <f>IFERROR(VLOOKUP($AE245,'Kill 4'!$A$1:$E$161,5,0),0)</f>
        <v>0</v>
      </c>
      <c r="AK245" s="137">
        <f>IFERROR(VLOOKUP($AE245,'Kill 5'!$A$1:$E$161,5,0),0)</f>
        <v>0</v>
      </c>
      <c r="AL245" s="137">
        <f>IFERROR(VLOOKUP($AE245,'Kill 6'!$A$1:$E$161,5,0),0)</f>
        <v>0</v>
      </c>
      <c r="AM245" s="137">
        <f>IFERROR(VLOOKUP($AE245,'Kill 7'!$A$1:$E$161,5,0),0)</f>
        <v>0</v>
      </c>
      <c r="AN245" s="137">
        <f>IFERROR(VLOOKUP($AE245,'Kill 8'!$A$1:$E$161,5,0),0)</f>
        <v>0</v>
      </c>
      <c r="AO245" s="137">
        <f>IFERROR(VLOOKUP($AE245,'Kill 9'!$A$1:$E$161,5,0),0)</f>
        <v>0</v>
      </c>
      <c r="AP245" s="137">
        <f>IFERROR(VLOOKUP($AE245,'Kill 10'!$A$1:$E$161,5,0),0)</f>
        <v>0</v>
      </c>
      <c r="AQ245" s="137">
        <f>IFERROR(VLOOKUP($AE245,'Kill 11'!$A$1:$E$161,5,0),0)</f>
        <v>0</v>
      </c>
      <c r="AR245" s="58">
        <f>IFERROR(VLOOKUP($AE245,'Kill 12'!$A$1:$E$161,5,0),0)</f>
        <v>0</v>
      </c>
      <c r="AS245" s="58">
        <f>IFERROR(VLOOKUP($AE245,'Kill 13'!$A$1:$E$161,5,0),0)</f>
        <v>0</v>
      </c>
    </row>
    <row r="246" ht="15.75" customHeight="1">
      <c r="A246" s="41">
        <f t="shared" si="1"/>
        <v>245</v>
      </c>
      <c r="B246" s="177"/>
      <c r="C246" s="51">
        <v>0.0</v>
      </c>
      <c r="D246" s="110"/>
      <c r="E246" s="136">
        <f>IFERROR(VLOOKUP($B246,'Kill 1'!$A$1:$E$161,4,0),0)</f>
        <v>0</v>
      </c>
      <c r="F246" s="137">
        <f>IFERROR(VLOOKUP(E246,'Kill 1'!$D$1:$E$161,2,0),0)</f>
        <v>0</v>
      </c>
      <c r="G246" s="136">
        <f>IFERROR(VLOOKUP($B246,'Kill 2'!$A$1:$E$161,4,0),0)</f>
        <v>0</v>
      </c>
      <c r="H246" s="137">
        <f>IFERROR(VLOOKUP(G246,'Kill 2'!$D$1:$E$161,2,0),0)</f>
        <v>0</v>
      </c>
      <c r="I246" s="136">
        <f>IFERROR(VLOOKUP($B246,'Kill 3'!$A$1:$E$161,4,0),0)</f>
        <v>0</v>
      </c>
      <c r="J246" s="137">
        <f>IFERROR(VLOOKUP(I246,'Kill 3'!$D$1:$E$161,2,0),0)</f>
        <v>0</v>
      </c>
      <c r="K246" s="136">
        <f>IFERROR(VLOOKUP($B246,'Kill 4'!$A$1:$E$161,4,0),0)</f>
        <v>0</v>
      </c>
      <c r="L246" s="137">
        <f>IFERROR(VLOOKUP(K246,'Kill 4'!$D$1:$E$161,2,0),0)</f>
        <v>0</v>
      </c>
      <c r="M246" s="136">
        <f>IFERROR(VLOOKUP($B246,'Kill 5'!$A$1:$E$161,4,0),0)</f>
        <v>0</v>
      </c>
      <c r="N246" s="137">
        <f>IFERROR(VLOOKUP(M246,'Kill 5'!$D$1:$E$161,2,0),0)</f>
        <v>0</v>
      </c>
      <c r="O246" s="136">
        <f>IFERROR(VLOOKUP($B246,'Kill 6'!$A$1:$E$161,4,0),0)</f>
        <v>0</v>
      </c>
      <c r="P246" s="137">
        <f>IFERROR(VLOOKUP(O246,'Kill 6'!$D$1:$E$161,2,0),0)</f>
        <v>0</v>
      </c>
      <c r="Q246" s="136">
        <f>IFERROR(VLOOKUP($B246,'Kill 7'!$A$1:$E$161,4,0),0)</f>
        <v>0</v>
      </c>
      <c r="R246" s="137">
        <f>IFERROR(VLOOKUP(Q246,'Kill 7'!$D$1:$E$161,2,0),0)</f>
        <v>0</v>
      </c>
      <c r="S246" s="136">
        <f>IFERROR(VLOOKUP($B246,'Kill 8'!$A$1:$E$161,4,0),0)</f>
        <v>0</v>
      </c>
      <c r="T246" s="137">
        <f>IFERROR(VLOOKUP(S246,'Kill 8'!$D$1:$E$161,2,0),0)</f>
        <v>0</v>
      </c>
      <c r="U246" s="136">
        <f>IFERROR(VLOOKUP($B246,'Kill 9'!$A$1:$E$161,4,0),0)</f>
        <v>0</v>
      </c>
      <c r="V246" s="137">
        <f>IFERROR(VLOOKUP(U246,'Kill 9'!$D$1:$E$161,2,0),0)</f>
        <v>0</v>
      </c>
      <c r="W246" s="136">
        <f>IFERROR(VLOOKUP($B246,'Kill 10'!$A$1:$E$161,4,0),0)</f>
        <v>0</v>
      </c>
      <c r="X246" s="137">
        <f>IFERROR(VLOOKUP(W246,'Kill 10'!$D$1:$E$161,2,0),0)</f>
        <v>0</v>
      </c>
      <c r="Y246" s="136">
        <f>IFERROR(VLOOKUP($B246,'Kill 11'!$A$1:$E$161,4,0),0)</f>
        <v>0</v>
      </c>
      <c r="Z246" s="137">
        <f>IFERROR(VLOOKUP(Y246,'Kill 11'!$D$1:$E$161,2,0),0)</f>
        <v>0</v>
      </c>
      <c r="AA246" s="136">
        <f>IFERROR(VLOOKUP($B246,'Kill 12'!$A$1:$E$161,4,0),0)</f>
        <v>0</v>
      </c>
      <c r="AB246" s="58">
        <f>IFERROR(VLOOKUP(AA246,'Kill 12'!$D$1:$E$161,2,0),0)</f>
        <v>0</v>
      </c>
      <c r="AC246" s="136">
        <f>IFERROR(VLOOKUP($B246,'Kill 13'!$A$1:$E$161,4,0),0)</f>
        <v>0</v>
      </c>
      <c r="AD246" s="58">
        <f>IFERROR(VLOOKUP(AC246,'Kill 13'!$D$1:$E$161,2,0),0)</f>
        <v>0</v>
      </c>
      <c r="AE246" s="175"/>
      <c r="AF246" s="164">
        <f t="shared" si="3"/>
        <v>0</v>
      </c>
      <c r="AG246" s="137">
        <f>IFERROR(VLOOKUP($AE246,'Kill 1'!A$1:$E$161,5,0),0)</f>
        <v>0</v>
      </c>
      <c r="AH246" s="137">
        <f>IFERROR(VLOOKUP($AE246,'Kill 2'!$A$1:$E$161,5,0),0)</f>
        <v>0</v>
      </c>
      <c r="AI246" s="137">
        <f>IFERROR(VLOOKUP($AE246,'Kill 3'!$A$1:$E$161,5,0),0)</f>
        <v>0</v>
      </c>
      <c r="AJ246" s="137">
        <f>IFERROR(VLOOKUP($AE246,'Kill 4'!$A$1:$E$161,5,0),0)</f>
        <v>0</v>
      </c>
      <c r="AK246" s="137">
        <f>IFERROR(VLOOKUP($AE246,'Kill 5'!$A$1:$E$161,5,0),0)</f>
        <v>0</v>
      </c>
      <c r="AL246" s="137">
        <f>IFERROR(VLOOKUP($AE246,'Kill 6'!$A$1:$E$161,5,0),0)</f>
        <v>0</v>
      </c>
      <c r="AM246" s="137">
        <f>IFERROR(VLOOKUP($AE246,'Kill 7'!$A$1:$E$161,5,0),0)</f>
        <v>0</v>
      </c>
      <c r="AN246" s="137">
        <f>IFERROR(VLOOKUP($AE246,'Kill 8'!$A$1:$E$161,5,0),0)</f>
        <v>0</v>
      </c>
      <c r="AO246" s="137">
        <f>IFERROR(VLOOKUP($AE246,'Kill 9'!$A$1:$E$161,5,0),0)</f>
        <v>0</v>
      </c>
      <c r="AP246" s="137">
        <f>IFERROR(VLOOKUP($AE246,'Kill 10'!$A$1:$E$161,5,0),0)</f>
        <v>0</v>
      </c>
      <c r="AQ246" s="137">
        <f>IFERROR(VLOOKUP($AE246,'Kill 11'!$A$1:$E$161,5,0),0)</f>
        <v>0</v>
      </c>
      <c r="AR246" s="58">
        <f>IFERROR(VLOOKUP($AE246,'Kill 12'!$A$1:$E$161,5,0),0)</f>
        <v>0</v>
      </c>
      <c r="AS246" s="58">
        <f>IFERROR(VLOOKUP($AE246,'Kill 13'!$A$1:$E$161,5,0),0)</f>
        <v>0</v>
      </c>
    </row>
    <row r="247" ht="15.75" customHeight="1">
      <c r="A247" s="41">
        <f t="shared" si="1"/>
        <v>246</v>
      </c>
      <c r="B247" s="177"/>
      <c r="C247" s="51">
        <v>0.0</v>
      </c>
      <c r="D247" s="110"/>
      <c r="E247" s="136">
        <f>IFERROR(VLOOKUP($B247,'Kill 1'!$A$1:$E$161,4,0),0)</f>
        <v>0</v>
      </c>
      <c r="F247" s="137">
        <f>IFERROR(VLOOKUP(E247,'Kill 1'!$D$1:$E$161,2,0),0)</f>
        <v>0</v>
      </c>
      <c r="G247" s="136">
        <f>IFERROR(VLOOKUP($B247,'Kill 2'!$A$1:$E$161,4,0),0)</f>
        <v>0</v>
      </c>
      <c r="H247" s="137">
        <f>IFERROR(VLOOKUP(G247,'Kill 2'!$D$1:$E$161,2,0),0)</f>
        <v>0</v>
      </c>
      <c r="I247" s="136">
        <f>IFERROR(VLOOKUP($B247,'Kill 3'!$A$1:$E$161,4,0),0)</f>
        <v>0</v>
      </c>
      <c r="J247" s="137">
        <f>IFERROR(VLOOKUP(I247,'Kill 3'!$D$1:$E$161,2,0),0)</f>
        <v>0</v>
      </c>
      <c r="K247" s="136">
        <f>IFERROR(VLOOKUP($B247,'Kill 4'!$A$1:$E$161,4,0),0)</f>
        <v>0</v>
      </c>
      <c r="L247" s="137">
        <f>IFERROR(VLOOKUP(K247,'Kill 4'!$D$1:$E$161,2,0),0)</f>
        <v>0</v>
      </c>
      <c r="M247" s="136">
        <f>IFERROR(VLOOKUP($B247,'Kill 5'!$A$1:$E$161,4,0),0)</f>
        <v>0</v>
      </c>
      <c r="N247" s="137">
        <f>IFERROR(VLOOKUP(M247,'Kill 5'!$D$1:$E$161,2,0),0)</f>
        <v>0</v>
      </c>
      <c r="O247" s="136">
        <f>IFERROR(VLOOKUP($B247,'Kill 6'!$A$1:$E$161,4,0),0)</f>
        <v>0</v>
      </c>
      <c r="P247" s="137">
        <f>IFERROR(VLOOKUP(O247,'Kill 6'!$D$1:$E$161,2,0),0)</f>
        <v>0</v>
      </c>
      <c r="Q247" s="136">
        <f>IFERROR(VLOOKUP($B247,'Kill 7'!$A$1:$E$161,4,0),0)</f>
        <v>0</v>
      </c>
      <c r="R247" s="137">
        <f>IFERROR(VLOOKUP(Q247,'Kill 7'!$D$1:$E$161,2,0),0)</f>
        <v>0</v>
      </c>
      <c r="S247" s="136">
        <f>IFERROR(VLOOKUP($B247,'Kill 8'!$A$1:$E$161,4,0),0)</f>
        <v>0</v>
      </c>
      <c r="T247" s="137">
        <f>IFERROR(VLOOKUP(S247,'Kill 8'!$D$1:$E$161,2,0),0)</f>
        <v>0</v>
      </c>
      <c r="U247" s="136">
        <f>IFERROR(VLOOKUP($B247,'Kill 9'!$A$1:$E$161,4,0),0)</f>
        <v>0</v>
      </c>
      <c r="V247" s="137">
        <f>IFERROR(VLOOKUP(U247,'Kill 9'!$D$1:$E$161,2,0),0)</f>
        <v>0</v>
      </c>
      <c r="W247" s="136">
        <f>IFERROR(VLOOKUP($B247,'Kill 10'!$A$1:$E$161,4,0),0)</f>
        <v>0</v>
      </c>
      <c r="X247" s="137">
        <f>IFERROR(VLOOKUP(W247,'Kill 10'!$D$1:$E$161,2,0),0)</f>
        <v>0</v>
      </c>
      <c r="Y247" s="136">
        <f>IFERROR(VLOOKUP($B247,'Kill 11'!$A$1:$E$161,4,0),0)</f>
        <v>0</v>
      </c>
      <c r="Z247" s="137">
        <f>IFERROR(VLOOKUP(Y247,'Kill 11'!$D$1:$E$161,2,0),0)</f>
        <v>0</v>
      </c>
      <c r="AA247" s="136">
        <f>IFERROR(VLOOKUP($B247,'Kill 12'!$A$1:$E$161,4,0),0)</f>
        <v>0</v>
      </c>
      <c r="AB247" s="58">
        <f>IFERROR(VLOOKUP(AA247,'Kill 12'!$D$1:$E$161,2,0),0)</f>
        <v>0</v>
      </c>
      <c r="AC247" s="136">
        <f>IFERROR(VLOOKUP($B247,'Kill 13'!$A$1:$E$161,4,0),0)</f>
        <v>0</v>
      </c>
      <c r="AD247" s="58">
        <f>IFERROR(VLOOKUP(AC247,'Kill 13'!$D$1:$E$161,2,0),0)</f>
        <v>0</v>
      </c>
      <c r="AE247" s="174"/>
      <c r="AF247" s="164">
        <f t="shared" si="3"/>
        <v>0</v>
      </c>
      <c r="AG247" s="137">
        <f>IFERROR(VLOOKUP($AE247,'Kill 1'!A$1:$E$161,5,0),0)</f>
        <v>0</v>
      </c>
      <c r="AH247" s="137">
        <f>IFERROR(VLOOKUP($AE247,'Kill 2'!$A$1:$E$161,5,0),0)</f>
        <v>0</v>
      </c>
      <c r="AI247" s="137">
        <f>IFERROR(VLOOKUP($AE247,'Kill 3'!$A$1:$E$161,5,0),0)</f>
        <v>0</v>
      </c>
      <c r="AJ247" s="137">
        <f>IFERROR(VLOOKUP($AE247,'Kill 4'!$A$1:$E$161,5,0),0)</f>
        <v>0</v>
      </c>
      <c r="AK247" s="137">
        <f>IFERROR(VLOOKUP($AE247,'Kill 5'!$A$1:$E$161,5,0),0)</f>
        <v>0</v>
      </c>
      <c r="AL247" s="137">
        <f>IFERROR(VLOOKUP($AE247,'Kill 6'!$A$1:$E$161,5,0),0)</f>
        <v>0</v>
      </c>
      <c r="AM247" s="137">
        <f>IFERROR(VLOOKUP($AE247,'Kill 7'!$A$1:$E$161,5,0),0)</f>
        <v>0</v>
      </c>
      <c r="AN247" s="137">
        <f>IFERROR(VLOOKUP($AE247,'Kill 8'!$A$1:$E$161,5,0),0)</f>
        <v>0</v>
      </c>
      <c r="AO247" s="137">
        <f>IFERROR(VLOOKUP($AE247,'Kill 9'!$A$1:$E$161,5,0),0)</f>
        <v>0</v>
      </c>
      <c r="AP247" s="137">
        <f>IFERROR(VLOOKUP($AE247,'Kill 10'!$A$1:$E$161,5,0),0)</f>
        <v>0</v>
      </c>
      <c r="AQ247" s="137">
        <f>IFERROR(VLOOKUP($AE247,'Kill 11'!$A$1:$E$161,5,0),0)</f>
        <v>0</v>
      </c>
      <c r="AR247" s="58">
        <f>IFERROR(VLOOKUP($AE247,'Kill 12'!$A$1:$E$161,5,0),0)</f>
        <v>0</v>
      </c>
      <c r="AS247" s="58">
        <f>IFERROR(VLOOKUP($AE247,'Kill 13'!$A$1:$E$161,5,0),0)</f>
        <v>0</v>
      </c>
    </row>
    <row r="248" ht="15.75" customHeight="1">
      <c r="A248" s="41">
        <f t="shared" si="1"/>
        <v>247</v>
      </c>
      <c r="B248" s="177"/>
      <c r="C248" s="51">
        <v>0.0</v>
      </c>
      <c r="D248" s="110"/>
      <c r="E248" s="136">
        <f>IFERROR(VLOOKUP($B248,'Kill 1'!$A$1:$E$161,4,0),0)</f>
        <v>0</v>
      </c>
      <c r="F248" s="137">
        <f>IFERROR(VLOOKUP(E248,'Kill 1'!$D$1:$E$161,2,0),0)</f>
        <v>0</v>
      </c>
      <c r="G248" s="136">
        <f>IFERROR(VLOOKUP($B248,'Kill 2'!$A$1:$E$161,4,0),0)</f>
        <v>0</v>
      </c>
      <c r="H248" s="137">
        <f>IFERROR(VLOOKUP(G248,'Kill 2'!$D$1:$E$161,2,0),0)</f>
        <v>0</v>
      </c>
      <c r="I248" s="136">
        <f>IFERROR(VLOOKUP($B248,'Kill 3'!$A$1:$E$161,4,0),0)</f>
        <v>0</v>
      </c>
      <c r="J248" s="137">
        <f>IFERROR(VLOOKUP(I248,'Kill 3'!$D$1:$E$161,2,0),0)</f>
        <v>0</v>
      </c>
      <c r="K248" s="136">
        <f>IFERROR(VLOOKUP($B248,'Kill 4'!$A$1:$E$161,4,0),0)</f>
        <v>0</v>
      </c>
      <c r="L248" s="137">
        <f>IFERROR(VLOOKUP(K248,'Kill 4'!$D$1:$E$161,2,0),0)</f>
        <v>0</v>
      </c>
      <c r="M248" s="136">
        <f>IFERROR(VLOOKUP($B248,'Kill 5'!$A$1:$E$161,4,0),0)</f>
        <v>0</v>
      </c>
      <c r="N248" s="137">
        <f>IFERROR(VLOOKUP(M248,'Kill 5'!$D$1:$E$161,2,0),0)</f>
        <v>0</v>
      </c>
      <c r="O248" s="136">
        <f>IFERROR(VLOOKUP($B248,'Kill 6'!$A$1:$E$161,4,0),0)</f>
        <v>0</v>
      </c>
      <c r="P248" s="137">
        <f>IFERROR(VLOOKUP(O248,'Kill 6'!$D$1:$E$161,2,0),0)</f>
        <v>0</v>
      </c>
      <c r="Q248" s="136">
        <f>IFERROR(VLOOKUP($B248,'Kill 7'!$A$1:$E$161,4,0),0)</f>
        <v>0</v>
      </c>
      <c r="R248" s="137">
        <f>IFERROR(VLOOKUP(Q248,'Kill 7'!$D$1:$E$161,2,0),0)</f>
        <v>0</v>
      </c>
      <c r="S248" s="136">
        <f>IFERROR(VLOOKUP($B248,'Kill 8'!$A$1:$E$161,4,0),0)</f>
        <v>0</v>
      </c>
      <c r="T248" s="137">
        <f>IFERROR(VLOOKUP(S248,'Kill 8'!$D$1:$E$161,2,0),0)</f>
        <v>0</v>
      </c>
      <c r="U248" s="136">
        <f>IFERROR(VLOOKUP($B248,'Kill 9'!$A$1:$E$161,4,0),0)</f>
        <v>0</v>
      </c>
      <c r="V248" s="137">
        <f>IFERROR(VLOOKUP(U248,'Kill 9'!$D$1:$E$161,2,0),0)</f>
        <v>0</v>
      </c>
      <c r="W248" s="136">
        <f>IFERROR(VLOOKUP($B248,'Kill 10'!$A$1:$E$161,4,0),0)</f>
        <v>0</v>
      </c>
      <c r="X248" s="137">
        <f>IFERROR(VLOOKUP(W248,'Kill 10'!$D$1:$E$161,2,0),0)</f>
        <v>0</v>
      </c>
      <c r="Y248" s="136">
        <f>IFERROR(VLOOKUP($B248,'Kill 11'!$A$1:$E$161,4,0),0)</f>
        <v>0</v>
      </c>
      <c r="Z248" s="137">
        <f>IFERROR(VLOOKUP(Y248,'Kill 11'!$D$1:$E$161,2,0),0)</f>
        <v>0</v>
      </c>
      <c r="AA248" s="136">
        <f>IFERROR(VLOOKUP($B248,'Kill 12'!$A$1:$E$161,4,0),0)</f>
        <v>0</v>
      </c>
      <c r="AB248" s="58">
        <f>IFERROR(VLOOKUP(AA248,'Kill 12'!$D$1:$E$161,2,0),0)</f>
        <v>0</v>
      </c>
      <c r="AC248" s="136">
        <f>IFERROR(VLOOKUP($B248,'Kill 13'!$A$1:$E$161,4,0),0)</f>
        <v>0</v>
      </c>
      <c r="AD248" s="58">
        <f>IFERROR(VLOOKUP(AC248,'Kill 13'!$D$1:$E$161,2,0),0)</f>
        <v>0</v>
      </c>
      <c r="AE248" s="175"/>
      <c r="AF248" s="164">
        <f t="shared" si="3"/>
        <v>0</v>
      </c>
      <c r="AG248" s="137">
        <f>IFERROR(VLOOKUP($AE248,'Kill 1'!A$1:$E$161,5,0),0)</f>
        <v>0</v>
      </c>
      <c r="AH248" s="137">
        <f>IFERROR(VLOOKUP($AE248,'Kill 2'!$A$1:$E$161,5,0),0)</f>
        <v>0</v>
      </c>
      <c r="AI248" s="137">
        <f>IFERROR(VLOOKUP($AE248,'Kill 3'!$A$1:$E$161,5,0),0)</f>
        <v>0</v>
      </c>
      <c r="AJ248" s="137">
        <f>IFERROR(VLOOKUP($AE248,'Kill 4'!$A$1:$E$161,5,0),0)</f>
        <v>0</v>
      </c>
      <c r="AK248" s="137">
        <f>IFERROR(VLOOKUP($AE248,'Kill 5'!$A$1:$E$161,5,0),0)</f>
        <v>0</v>
      </c>
      <c r="AL248" s="137">
        <f>IFERROR(VLOOKUP($AE248,'Kill 6'!$A$1:$E$161,5,0),0)</f>
        <v>0</v>
      </c>
      <c r="AM248" s="137">
        <f>IFERROR(VLOOKUP($AE248,'Kill 7'!$A$1:$E$161,5,0),0)</f>
        <v>0</v>
      </c>
      <c r="AN248" s="137">
        <f>IFERROR(VLOOKUP($AE248,'Kill 8'!$A$1:$E$161,5,0),0)</f>
        <v>0</v>
      </c>
      <c r="AO248" s="137">
        <f>IFERROR(VLOOKUP($AE248,'Kill 9'!$A$1:$E$161,5,0),0)</f>
        <v>0</v>
      </c>
      <c r="AP248" s="137">
        <f>IFERROR(VLOOKUP($AE248,'Kill 10'!$A$1:$E$161,5,0),0)</f>
        <v>0</v>
      </c>
      <c r="AQ248" s="137">
        <f>IFERROR(VLOOKUP($AE248,'Kill 11'!$A$1:$E$161,5,0),0)</f>
        <v>0</v>
      </c>
      <c r="AR248" s="58">
        <f>IFERROR(VLOOKUP($AE248,'Kill 12'!$A$1:$E$161,5,0),0)</f>
        <v>0</v>
      </c>
      <c r="AS248" s="58">
        <f>IFERROR(VLOOKUP($AE248,'Kill 13'!$A$1:$E$161,5,0),0)</f>
        <v>0</v>
      </c>
    </row>
    <row r="249" ht="15.75" customHeight="1">
      <c r="A249" s="184">
        <v>248.0</v>
      </c>
      <c r="B249" s="177"/>
      <c r="C249" s="51">
        <v>0.0</v>
      </c>
      <c r="D249" s="110"/>
      <c r="E249" s="136">
        <f>IFERROR(VLOOKUP($B249,'Kill 1'!$A$1:$E$161,4,0),0)</f>
        <v>0</v>
      </c>
      <c r="F249" s="137">
        <f>IFERROR(VLOOKUP(E249,'Kill 1'!$D$1:$E$161,2,0),0)</f>
        <v>0</v>
      </c>
      <c r="G249" s="136">
        <f>IFERROR(VLOOKUP($B249,'Kill 2'!$A$1:$E$161,4,0),0)</f>
        <v>0</v>
      </c>
      <c r="H249" s="137">
        <f>IFERROR(VLOOKUP(G249,'Kill 2'!$D$1:$E$161,2,0),0)</f>
        <v>0</v>
      </c>
      <c r="I249" s="136">
        <f>IFERROR(VLOOKUP($B249,'Kill 3'!$A$1:$E$161,4,0),0)</f>
        <v>0</v>
      </c>
      <c r="J249" s="137">
        <f>IFERROR(VLOOKUP(I249,'Kill 3'!$D$1:$E$161,2,0),0)</f>
        <v>0</v>
      </c>
      <c r="K249" s="136">
        <f>IFERROR(VLOOKUP($B249,'Kill 4'!$A$1:$E$161,4,0),0)</f>
        <v>0</v>
      </c>
      <c r="L249" s="137">
        <f>IFERROR(VLOOKUP(K249,'Kill 4'!$D$1:$E$161,2,0),0)</f>
        <v>0</v>
      </c>
      <c r="M249" s="136">
        <f>IFERROR(VLOOKUP($B249,'Kill 5'!$A$1:$E$161,4,0),0)</f>
        <v>0</v>
      </c>
      <c r="N249" s="137">
        <f>IFERROR(VLOOKUP(M249,'Kill 5'!$D$1:$E$161,2,0),0)</f>
        <v>0</v>
      </c>
      <c r="O249" s="136">
        <f>IFERROR(VLOOKUP($B249,'Kill 6'!$A$1:$E$161,4,0),0)</f>
        <v>0</v>
      </c>
      <c r="P249" s="137">
        <f>IFERROR(VLOOKUP(O249,'Kill 6'!$D$1:$E$161,2,0),0)</f>
        <v>0</v>
      </c>
      <c r="Q249" s="136">
        <f>IFERROR(VLOOKUP($B249,'Kill 7'!$A$1:$E$161,4,0),0)</f>
        <v>0</v>
      </c>
      <c r="R249" s="137">
        <f>IFERROR(VLOOKUP(Q249,'Kill 7'!$D$1:$E$161,2,0),0)</f>
        <v>0</v>
      </c>
      <c r="S249" s="136">
        <f>IFERROR(VLOOKUP($B249,'Kill 8'!$A$1:$E$161,4,0),0)</f>
        <v>0</v>
      </c>
      <c r="T249" s="137">
        <f>IFERROR(VLOOKUP(S249,'Kill 8'!$D$1:$E$161,2,0),0)</f>
        <v>0</v>
      </c>
      <c r="U249" s="136">
        <f>IFERROR(VLOOKUP($B249,'Kill 9'!$A$1:$E$161,4,0),0)</f>
        <v>0</v>
      </c>
      <c r="V249" s="137">
        <f>IFERROR(VLOOKUP(U249,'Kill 9'!$D$1:$E$161,2,0),0)</f>
        <v>0</v>
      </c>
      <c r="W249" s="136">
        <f>IFERROR(VLOOKUP($B249,'Kill 10'!$A$1:$E$161,4,0),0)</f>
        <v>0</v>
      </c>
      <c r="X249" s="137">
        <f>IFERROR(VLOOKUP(W249,'Kill 10'!$D$1:$E$161,2,0),0)</f>
        <v>0</v>
      </c>
      <c r="Y249" s="136">
        <f>IFERROR(VLOOKUP($B249,'Kill 11'!$A$1:$E$161,4,0),0)</f>
        <v>0</v>
      </c>
      <c r="Z249" s="137">
        <f>IFERROR(VLOOKUP(Y249,'Kill 11'!$D$1:$E$161,2,0),0)</f>
        <v>0</v>
      </c>
      <c r="AA249" s="136">
        <f>IFERROR(VLOOKUP($B249,'Kill 12'!$A$1:$E$161,4,0),0)</f>
        <v>0</v>
      </c>
      <c r="AB249" s="58">
        <f>IFERROR(VLOOKUP(AA249,'Kill 12'!$D$1:$E$161,2,0),0)</f>
        <v>0</v>
      </c>
      <c r="AC249" s="136">
        <f>IFERROR(VLOOKUP($B249,'Kill 13'!$A$1:$E$161,4,0),0)</f>
        <v>0</v>
      </c>
      <c r="AD249" s="58">
        <f>IFERROR(VLOOKUP(AC249,'Kill 13'!$D$1:$E$161,2,0),0)</f>
        <v>0</v>
      </c>
      <c r="AE249" s="174"/>
      <c r="AF249" s="164">
        <f t="shared" si="3"/>
        <v>0</v>
      </c>
      <c r="AG249" s="137">
        <f>IFERROR(VLOOKUP($AE249,'Kill 1'!A$1:$E$161,5,0),0)</f>
        <v>0</v>
      </c>
      <c r="AH249" s="137">
        <f>IFERROR(VLOOKUP($AE249,'Kill 2'!$A$1:$E$161,5,0),0)</f>
        <v>0</v>
      </c>
      <c r="AI249" s="137">
        <f>IFERROR(VLOOKUP($AE249,'Kill 3'!$A$1:$E$161,5,0),0)</f>
        <v>0</v>
      </c>
      <c r="AJ249" s="137">
        <f>IFERROR(VLOOKUP($AE249,'Kill 4'!$A$1:$E$161,5,0),0)</f>
        <v>0</v>
      </c>
      <c r="AK249" s="137">
        <f>IFERROR(VLOOKUP($AE249,'Kill 5'!$A$1:$E$161,5,0),0)</f>
        <v>0</v>
      </c>
      <c r="AL249" s="137">
        <f>IFERROR(VLOOKUP($AE249,'Kill 6'!$A$1:$E$161,5,0),0)</f>
        <v>0</v>
      </c>
      <c r="AM249" s="137">
        <f>IFERROR(VLOOKUP($AE249,'Kill 7'!$A$1:$E$161,5,0),0)</f>
        <v>0</v>
      </c>
      <c r="AN249" s="137">
        <f>IFERROR(VLOOKUP($AE249,'Kill 8'!$A$1:$E$161,5,0),0)</f>
        <v>0</v>
      </c>
      <c r="AO249" s="137">
        <f>IFERROR(VLOOKUP($AE249,'Kill 9'!$A$1:$E$161,5,0),0)</f>
        <v>0</v>
      </c>
      <c r="AP249" s="137">
        <f>IFERROR(VLOOKUP($AE249,'Kill 10'!$A$1:$E$161,5,0),0)</f>
        <v>0</v>
      </c>
      <c r="AQ249" s="137">
        <f>IFERROR(VLOOKUP($AE249,'Kill 11'!$A$1:$E$161,5,0),0)</f>
        <v>0</v>
      </c>
      <c r="AR249" s="58">
        <f>IFERROR(VLOOKUP($AE249,'Kill 12'!$A$1:$E$161,5,0),0)</f>
        <v>0</v>
      </c>
      <c r="AS249" s="58">
        <f>IFERROR(VLOOKUP($AE249,'Kill 13'!$A$1:$E$161,5,0),0)</f>
        <v>0</v>
      </c>
    </row>
    <row r="250" ht="15.75" customHeight="1">
      <c r="A250" s="184">
        <v>249.0</v>
      </c>
      <c r="B250" s="177"/>
      <c r="C250" s="51">
        <v>0.0</v>
      </c>
      <c r="D250" s="110"/>
      <c r="E250" s="136">
        <f>IFERROR(VLOOKUP($B250,'Kill 1'!$A$1:$E$161,4,0),0)</f>
        <v>0</v>
      </c>
      <c r="F250" s="137">
        <f>IFERROR(VLOOKUP(E250,'Kill 1'!$D$1:$E$161,2,0),0)</f>
        <v>0</v>
      </c>
      <c r="G250" s="136">
        <f>IFERROR(VLOOKUP($B250,'Kill 2'!$A$1:$E$161,4,0),0)</f>
        <v>0</v>
      </c>
      <c r="H250" s="137">
        <f>IFERROR(VLOOKUP(G250,'Kill 2'!$D$1:$E$161,2,0),0)</f>
        <v>0</v>
      </c>
      <c r="I250" s="136">
        <f>IFERROR(VLOOKUP($B250,'Kill 3'!$A$1:$E$161,4,0),0)</f>
        <v>0</v>
      </c>
      <c r="J250" s="137">
        <f>IFERROR(VLOOKUP(I250,'Kill 3'!$D$1:$E$161,2,0),0)</f>
        <v>0</v>
      </c>
      <c r="K250" s="136">
        <f>IFERROR(VLOOKUP($B250,'Kill 4'!$A$1:$E$161,4,0),0)</f>
        <v>0</v>
      </c>
      <c r="L250" s="137">
        <f>IFERROR(VLOOKUP(K250,'Kill 4'!$D$1:$E$161,2,0),0)</f>
        <v>0</v>
      </c>
      <c r="M250" s="136">
        <f>IFERROR(VLOOKUP($B250,'Kill 5'!$A$1:$E$161,4,0),0)</f>
        <v>0</v>
      </c>
      <c r="N250" s="137">
        <f>IFERROR(VLOOKUP(M250,'Kill 5'!$D$1:$E$161,2,0),0)</f>
        <v>0</v>
      </c>
      <c r="O250" s="136">
        <f>IFERROR(VLOOKUP($B250,'Kill 6'!$A$1:$E$161,4,0),0)</f>
        <v>0</v>
      </c>
      <c r="P250" s="137">
        <f>IFERROR(VLOOKUP(O250,'Kill 6'!$D$1:$E$161,2,0),0)</f>
        <v>0</v>
      </c>
      <c r="Q250" s="136">
        <f>IFERROR(VLOOKUP($B250,'Kill 7'!$A$1:$E$161,4,0),0)</f>
        <v>0</v>
      </c>
      <c r="R250" s="137">
        <f>IFERROR(VLOOKUP(Q250,'Kill 7'!$D$1:$E$161,2,0),0)</f>
        <v>0</v>
      </c>
      <c r="S250" s="136">
        <f>IFERROR(VLOOKUP($B250,'Kill 8'!$A$1:$E$161,4,0),0)</f>
        <v>0</v>
      </c>
      <c r="T250" s="137">
        <f>IFERROR(VLOOKUP(S250,'Kill 8'!$D$1:$E$161,2,0),0)</f>
        <v>0</v>
      </c>
      <c r="U250" s="136">
        <f>IFERROR(VLOOKUP($B250,'Kill 9'!$A$1:$E$161,4,0),0)</f>
        <v>0</v>
      </c>
      <c r="V250" s="137">
        <f>IFERROR(VLOOKUP(U250,'Kill 9'!$D$1:$E$161,2,0),0)</f>
        <v>0</v>
      </c>
      <c r="W250" s="136">
        <f>IFERROR(VLOOKUP($B250,'Kill 10'!$A$1:$E$161,4,0),0)</f>
        <v>0</v>
      </c>
      <c r="X250" s="137">
        <f>IFERROR(VLOOKUP(W250,'Kill 10'!$D$1:$E$161,2,0),0)</f>
        <v>0</v>
      </c>
      <c r="Y250" s="136">
        <f>IFERROR(VLOOKUP($B250,'Kill 11'!$A$1:$E$161,4,0),0)</f>
        <v>0</v>
      </c>
      <c r="Z250" s="137">
        <f>IFERROR(VLOOKUP(Y250,'Kill 11'!$D$1:$E$161,2,0),0)</f>
        <v>0</v>
      </c>
      <c r="AA250" s="136">
        <f>IFERROR(VLOOKUP($B250,'Kill 12'!$A$1:$E$161,4,0),0)</f>
        <v>0</v>
      </c>
      <c r="AB250" s="58">
        <f>IFERROR(VLOOKUP(AA250,'Kill 12'!$D$1:$E$161,2,0),0)</f>
        <v>0</v>
      </c>
      <c r="AC250" s="136">
        <f>IFERROR(VLOOKUP($B250,'Kill 13'!$A$1:$E$161,4,0),0)</f>
        <v>0</v>
      </c>
      <c r="AD250" s="58">
        <f>IFERROR(VLOOKUP(AC250,'Kill 13'!$D$1:$E$161,2,0),0)</f>
        <v>0</v>
      </c>
      <c r="AE250" s="175"/>
      <c r="AF250" s="164">
        <f t="shared" si="3"/>
        <v>0</v>
      </c>
      <c r="AG250" s="137">
        <f>IFERROR(VLOOKUP($AE250,'Kill 1'!A$1:$E$161,5,0),0)</f>
        <v>0</v>
      </c>
      <c r="AH250" s="137">
        <f>IFERROR(VLOOKUP($AE250,'Kill 2'!$A$1:$E$161,5,0),0)</f>
        <v>0</v>
      </c>
      <c r="AI250" s="137">
        <f>IFERROR(VLOOKUP($AE250,'Kill 3'!$A$1:$E$161,5,0),0)</f>
        <v>0</v>
      </c>
      <c r="AJ250" s="137">
        <f>IFERROR(VLOOKUP($AE250,'Kill 4'!$A$1:$E$161,5,0),0)</f>
        <v>0</v>
      </c>
      <c r="AK250" s="137">
        <f>IFERROR(VLOOKUP($AE250,'Kill 5'!$A$1:$E$161,5,0),0)</f>
        <v>0</v>
      </c>
      <c r="AL250" s="137">
        <f>IFERROR(VLOOKUP($AE250,'Kill 6'!$A$1:$E$161,5,0),0)</f>
        <v>0</v>
      </c>
      <c r="AM250" s="137">
        <f>IFERROR(VLOOKUP($AE250,'Kill 7'!$A$1:$E$161,5,0),0)</f>
        <v>0</v>
      </c>
      <c r="AN250" s="137">
        <f>IFERROR(VLOOKUP($AE250,'Kill 8'!$A$1:$E$161,5,0),0)</f>
        <v>0</v>
      </c>
      <c r="AO250" s="137">
        <f>IFERROR(VLOOKUP($AE250,'Kill 9'!$A$1:$E$161,5,0),0)</f>
        <v>0</v>
      </c>
      <c r="AP250" s="137">
        <f>IFERROR(VLOOKUP($AE250,'Kill 10'!$A$1:$E$161,5,0),0)</f>
        <v>0</v>
      </c>
      <c r="AQ250" s="137">
        <f>IFERROR(VLOOKUP($AE250,'Kill 11'!$A$1:$E$161,5,0),0)</f>
        <v>0</v>
      </c>
      <c r="AR250" s="58">
        <f>IFERROR(VLOOKUP($AE250,'Kill 12'!$A$1:$E$161,5,0),0)</f>
        <v>0</v>
      </c>
      <c r="AS250" s="58">
        <f>IFERROR(VLOOKUP($AE250,'Kill 13'!$A$1:$E$161,5,0),0)</f>
        <v>0</v>
      </c>
    </row>
    <row r="251" ht="15.75" customHeight="1">
      <c r="A251" s="185">
        <v>250.0</v>
      </c>
      <c r="B251" s="186"/>
      <c r="C251" s="51">
        <v>0.0</v>
      </c>
      <c r="D251" s="51"/>
      <c r="E251" s="136">
        <f>IFERROR(VLOOKUP($B251,'Kill 1'!$A$1:$E$161,4,0),0)</f>
        <v>0</v>
      </c>
      <c r="F251" s="137">
        <f>IFERROR(VLOOKUP(E251,'Kill 1'!$D$1:$E$161,2,0),0)</f>
        <v>0</v>
      </c>
      <c r="G251" s="136">
        <f>IFERROR(VLOOKUP($B251,'Kill 2'!$A$1:$E$161,4,0),0)</f>
        <v>0</v>
      </c>
      <c r="H251" s="137">
        <f>IFERROR(VLOOKUP(G251,'Kill 2'!$D$1:$E$161,2,0),0)</f>
        <v>0</v>
      </c>
      <c r="I251" s="136">
        <f>IFERROR(VLOOKUP($B251,'Kill 3'!$A$1:$E$161,4,0),0)</f>
        <v>0</v>
      </c>
      <c r="J251" s="137">
        <f>IFERROR(VLOOKUP(I251,'Kill 3'!$D$1:$E$161,2,0),0)</f>
        <v>0</v>
      </c>
      <c r="K251" s="136">
        <f>IFERROR(VLOOKUP($B251,'Kill 4'!$A$1:$E$161,4,0),0)</f>
        <v>0</v>
      </c>
      <c r="L251" s="137">
        <f>IFERROR(VLOOKUP(K251,'Kill 4'!$D$1:$E$161,2,0),0)</f>
        <v>0</v>
      </c>
      <c r="M251" s="136">
        <f>IFERROR(VLOOKUP($B251,'Kill 5'!$A$1:$E$161,4,0),0)</f>
        <v>0</v>
      </c>
      <c r="N251" s="137">
        <f>IFERROR(VLOOKUP(M251,'Kill 5'!$D$1:$E$161,2,0),0)</f>
        <v>0</v>
      </c>
      <c r="O251" s="136">
        <f>IFERROR(VLOOKUP($B251,'Kill 6'!$A$1:$E$161,4,0),0)</f>
        <v>0</v>
      </c>
      <c r="P251" s="137">
        <f>IFERROR(VLOOKUP(O251,'Kill 6'!$D$1:$E$161,2,0),0)</f>
        <v>0</v>
      </c>
      <c r="Q251" s="136">
        <f>IFERROR(VLOOKUP($B251,'Kill 7'!$A$1:$E$161,4,0),0)</f>
        <v>0</v>
      </c>
      <c r="R251" s="137">
        <f>IFERROR(VLOOKUP(Q251,'Kill 7'!$D$1:$E$161,2,0),0)</f>
        <v>0</v>
      </c>
      <c r="S251" s="136">
        <f>IFERROR(VLOOKUP($B251,'Kill 8'!$A$1:$E$161,4,0),0)</f>
        <v>0</v>
      </c>
      <c r="T251" s="137">
        <f>IFERROR(VLOOKUP(S251,'Kill 8'!$D$1:$E$161,2,0),0)</f>
        <v>0</v>
      </c>
      <c r="U251" s="136">
        <f>IFERROR(VLOOKUP($B251,'Kill 9'!$A$1:$E$161,4,0),0)</f>
        <v>0</v>
      </c>
      <c r="V251" s="137">
        <f>IFERROR(VLOOKUP(U251,'Kill 9'!$D$1:$E$161,2,0),0)</f>
        <v>0</v>
      </c>
      <c r="W251" s="136">
        <f>IFERROR(VLOOKUP($B251,'Kill 10'!$A$1:$E$161,4,0),0)</f>
        <v>0</v>
      </c>
      <c r="X251" s="137">
        <f>IFERROR(VLOOKUP(W251,'Kill 10'!$D$1:$E$161,2,0),0)</f>
        <v>0</v>
      </c>
      <c r="Y251" s="136">
        <f>IFERROR(VLOOKUP($B251,'Kill 11'!$A$1:$E$161,4,0),0)</f>
        <v>0</v>
      </c>
      <c r="Z251" s="137">
        <f>IFERROR(VLOOKUP(Y251,'Kill 11'!$D$1:$E$161,2,0),0)</f>
        <v>0</v>
      </c>
      <c r="AA251" s="136">
        <f>IFERROR(VLOOKUP($B251,'Kill 12'!$A$1:$E$161,4,0),0)</f>
        <v>0</v>
      </c>
      <c r="AB251" s="58">
        <f>IFERROR(VLOOKUP(AA251,'Kill 12'!$D$1:$E$161,2,0),0)</f>
        <v>0</v>
      </c>
      <c r="AC251" s="136">
        <f>IFERROR(VLOOKUP($B251,'Kill 13'!$A$1:$E$161,4,0),0)</f>
        <v>0</v>
      </c>
      <c r="AD251" s="58">
        <f>IFERROR(VLOOKUP(AC251,'Kill 13'!$D$1:$E$161,2,0),0)</f>
        <v>0</v>
      </c>
      <c r="AE251" s="187"/>
      <c r="AF251" s="164">
        <f t="shared" si="3"/>
        <v>0</v>
      </c>
      <c r="AG251" s="137">
        <f>IFERROR(VLOOKUP($AE251,'Kill 1'!A$1:$E$161,5,0),0)</f>
        <v>0</v>
      </c>
      <c r="AH251" s="137">
        <f>IFERROR(VLOOKUP($AE251,'Kill 2'!$A$1:$E$161,5,0),0)</f>
        <v>0</v>
      </c>
      <c r="AI251" s="137">
        <f>IFERROR(VLOOKUP($AE251,'Kill 3'!$A$1:$E$161,5,0),0)</f>
        <v>0</v>
      </c>
      <c r="AJ251" s="137">
        <f>IFERROR(VLOOKUP($AE251,'Kill 4'!$A$1:$E$161,5,0),0)</f>
        <v>0</v>
      </c>
      <c r="AK251" s="137">
        <f>IFERROR(VLOOKUP($AE251,'Kill 5'!$A$1:$E$161,5,0),0)</f>
        <v>0</v>
      </c>
      <c r="AL251" s="137">
        <f>IFERROR(VLOOKUP($AE251,'Kill 6'!$A$1:$E$161,5,0),0)</f>
        <v>0</v>
      </c>
      <c r="AM251" s="137">
        <f>IFERROR(VLOOKUP($AE251,'Kill 7'!$A$1:$E$161,5,0),0)</f>
        <v>0</v>
      </c>
      <c r="AN251" s="137">
        <f>IFERROR(VLOOKUP($AE251,'Kill 8'!$A$1:$E$161,5,0),0)</f>
        <v>0</v>
      </c>
      <c r="AO251" s="137">
        <f>IFERROR(VLOOKUP($AE251,'Kill 9'!$A$1:$E$161,5,0),0)</f>
        <v>0</v>
      </c>
      <c r="AP251" s="137">
        <f>IFERROR(VLOOKUP($AE251,'Kill 10'!$A$1:$E$161,5,0),0)</f>
        <v>0</v>
      </c>
      <c r="AQ251" s="137">
        <f>IFERROR(VLOOKUP($AE251,'Kill 11'!$A$1:$E$161,5,0),0)</f>
        <v>0</v>
      </c>
      <c r="AR251" s="58">
        <f>IFERROR(VLOOKUP($AE251,'Kill 12'!$A$1:$E$161,5,0),0)</f>
        <v>0</v>
      </c>
      <c r="AS251" s="58">
        <f>IFERROR(VLOOKUP($AE251,'Kill 13'!$A$1:$E$161,5,0),0)</f>
        <v>0</v>
      </c>
    </row>
    <row r="252" ht="15.75" customHeight="1">
      <c r="A252" s="178"/>
      <c r="B252" s="166"/>
      <c r="C252" s="188"/>
      <c r="D252" s="188"/>
      <c r="E252" s="136"/>
      <c r="F252" s="189"/>
      <c r="G252" s="188"/>
      <c r="H252" s="189"/>
      <c r="I252" s="188"/>
      <c r="J252" s="189"/>
      <c r="K252" s="190"/>
      <c r="L252" s="190"/>
      <c r="M252" s="190"/>
      <c r="N252" s="190"/>
      <c r="O252" s="190"/>
      <c r="P252" s="190"/>
      <c r="Q252" s="190"/>
      <c r="R252" s="190"/>
      <c r="S252" s="190"/>
      <c r="T252" s="190"/>
      <c r="U252" s="190"/>
      <c r="V252" s="190"/>
      <c r="W252" s="190"/>
      <c r="X252" s="190"/>
      <c r="Y252" s="190"/>
      <c r="Z252" s="190"/>
      <c r="AA252" s="190"/>
      <c r="AB252" s="190"/>
      <c r="AC252" s="190"/>
      <c r="AD252" s="190"/>
      <c r="AE252" s="191"/>
      <c r="AF252" s="192"/>
      <c r="AG252" s="137"/>
      <c r="AH252" s="137"/>
      <c r="AI252" s="137"/>
      <c r="AJ252" s="137"/>
      <c r="AK252" s="137"/>
      <c r="AL252" s="137"/>
      <c r="AM252" s="137"/>
      <c r="AN252" s="137"/>
      <c r="AO252" s="137"/>
      <c r="AP252" s="137"/>
      <c r="AQ252" s="137"/>
      <c r="AR252" s="137"/>
      <c r="AS252" s="137"/>
    </row>
    <row r="253" ht="15.75" customHeight="1">
      <c r="A253" s="178"/>
      <c r="B253" s="166"/>
      <c r="C253" s="188"/>
      <c r="D253" s="188"/>
      <c r="E253" s="136"/>
      <c r="F253" s="189"/>
      <c r="G253" s="188"/>
      <c r="H253" s="189"/>
      <c r="I253" s="188"/>
      <c r="J253" s="189"/>
      <c r="K253" s="190"/>
      <c r="L253" s="190"/>
      <c r="M253" s="190"/>
      <c r="N253" s="190"/>
      <c r="O253" s="190"/>
      <c r="P253" s="190"/>
      <c r="Q253" s="190"/>
      <c r="R253" s="190"/>
      <c r="S253" s="190"/>
      <c r="T253" s="190"/>
      <c r="U253" s="190"/>
      <c r="V253" s="190"/>
      <c r="W253" s="190"/>
      <c r="X253" s="190"/>
      <c r="Y253" s="190"/>
      <c r="Z253" s="190"/>
      <c r="AA253" s="190"/>
      <c r="AB253" s="190"/>
      <c r="AC253" s="190"/>
      <c r="AD253" s="190"/>
      <c r="AE253" s="191"/>
      <c r="AF253" s="192"/>
      <c r="AG253" s="137"/>
      <c r="AH253" s="137"/>
      <c r="AI253" s="137"/>
      <c r="AJ253" s="137"/>
      <c r="AK253" s="137"/>
      <c r="AL253" s="137"/>
      <c r="AM253" s="137"/>
      <c r="AN253" s="137"/>
      <c r="AO253" s="137"/>
      <c r="AP253" s="137"/>
      <c r="AQ253" s="137"/>
      <c r="AR253" s="137"/>
      <c r="AS253" s="137"/>
    </row>
    <row r="254" ht="15.75" customHeight="1">
      <c r="A254" s="178"/>
      <c r="B254" s="166"/>
      <c r="C254" s="188"/>
      <c r="D254" s="188"/>
      <c r="E254" s="136"/>
      <c r="F254" s="189"/>
      <c r="G254" s="188"/>
      <c r="H254" s="189"/>
      <c r="I254" s="188"/>
      <c r="J254" s="189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0"/>
      <c r="Y254" s="190"/>
      <c r="Z254" s="190"/>
      <c r="AA254" s="190"/>
      <c r="AB254" s="190"/>
      <c r="AC254" s="190"/>
      <c r="AD254" s="190"/>
      <c r="AE254" s="191"/>
      <c r="AF254" s="192"/>
      <c r="AG254" s="137"/>
      <c r="AH254" s="137"/>
      <c r="AI254" s="137"/>
      <c r="AJ254" s="137"/>
      <c r="AK254" s="137"/>
      <c r="AL254" s="137"/>
      <c r="AM254" s="137"/>
      <c r="AN254" s="137"/>
      <c r="AO254" s="137"/>
      <c r="AP254" s="137"/>
      <c r="AQ254" s="137"/>
      <c r="AR254" s="137"/>
      <c r="AS254" s="137"/>
    </row>
    <row r="255" ht="15.75" customHeight="1">
      <c r="A255" s="178"/>
      <c r="B255" s="166"/>
      <c r="C255" s="188"/>
      <c r="D255" s="188"/>
      <c r="E255" s="136"/>
      <c r="F255" s="189"/>
      <c r="G255" s="188"/>
      <c r="H255" s="189"/>
      <c r="I255" s="188"/>
      <c r="J255" s="189"/>
      <c r="K255" s="190"/>
      <c r="L255" s="190"/>
      <c r="M255" s="190"/>
      <c r="N255" s="190"/>
      <c r="O255" s="190"/>
      <c r="P255" s="190"/>
      <c r="Q255" s="190"/>
      <c r="R255" s="190"/>
      <c r="S255" s="190"/>
      <c r="T255" s="190"/>
      <c r="U255" s="190"/>
      <c r="V255" s="190"/>
      <c r="W255" s="190"/>
      <c r="X255" s="190"/>
      <c r="Y255" s="190"/>
      <c r="Z255" s="190"/>
      <c r="AA255" s="190"/>
      <c r="AB255" s="190"/>
      <c r="AC255" s="190"/>
      <c r="AD255" s="190"/>
      <c r="AE255" s="191"/>
      <c r="AF255" s="192"/>
      <c r="AG255" s="137"/>
      <c r="AH255" s="137"/>
      <c r="AI255" s="137"/>
      <c r="AJ255" s="137"/>
      <c r="AK255" s="137"/>
      <c r="AL255" s="137"/>
      <c r="AM255" s="137"/>
      <c r="AN255" s="137"/>
      <c r="AO255" s="137"/>
      <c r="AP255" s="137"/>
      <c r="AQ255" s="137"/>
      <c r="AR255" s="137"/>
      <c r="AS255" s="137"/>
    </row>
    <row r="256" ht="15.75" customHeight="1">
      <c r="A256" s="178"/>
      <c r="B256" s="166"/>
      <c r="C256" s="188"/>
      <c r="D256" s="188"/>
      <c r="E256" s="136"/>
      <c r="F256" s="189"/>
      <c r="G256" s="188"/>
      <c r="H256" s="189"/>
      <c r="I256" s="188"/>
      <c r="J256" s="189"/>
      <c r="K256" s="190"/>
      <c r="L256" s="190"/>
      <c r="M256" s="190"/>
      <c r="N256" s="190"/>
      <c r="O256" s="190"/>
      <c r="P256" s="190"/>
      <c r="Q256" s="190"/>
      <c r="R256" s="190"/>
      <c r="S256" s="190"/>
      <c r="T256" s="190"/>
      <c r="U256" s="190"/>
      <c r="V256" s="190"/>
      <c r="W256" s="190"/>
      <c r="X256" s="190"/>
      <c r="Y256" s="190"/>
      <c r="Z256" s="190"/>
      <c r="AA256" s="190"/>
      <c r="AB256" s="190"/>
      <c r="AC256" s="190"/>
      <c r="AD256" s="190"/>
      <c r="AE256" s="191"/>
      <c r="AF256" s="192"/>
      <c r="AG256" s="190"/>
      <c r="AH256" s="190"/>
      <c r="AI256" s="190"/>
      <c r="AJ256" s="190"/>
      <c r="AK256" s="190"/>
      <c r="AL256" s="190"/>
      <c r="AM256" s="190"/>
      <c r="AN256" s="190"/>
      <c r="AO256" s="190"/>
      <c r="AP256" s="190"/>
      <c r="AQ256" s="190"/>
      <c r="AR256" s="193"/>
      <c r="AS256" s="193"/>
    </row>
    <row r="257" ht="15.75" customHeight="1">
      <c r="A257" s="178"/>
      <c r="B257" s="166"/>
      <c r="C257" s="188"/>
      <c r="D257" s="188"/>
      <c r="E257" s="136"/>
      <c r="F257" s="189"/>
      <c r="G257" s="188"/>
      <c r="H257" s="189"/>
      <c r="I257" s="188"/>
      <c r="J257" s="189"/>
      <c r="K257" s="190"/>
      <c r="L257" s="190"/>
      <c r="M257" s="190"/>
      <c r="N257" s="190"/>
      <c r="O257" s="190"/>
      <c r="P257" s="190"/>
      <c r="Q257" s="190"/>
      <c r="R257" s="190"/>
      <c r="S257" s="190"/>
      <c r="T257" s="190"/>
      <c r="U257" s="190"/>
      <c r="V257" s="190"/>
      <c r="W257" s="190"/>
      <c r="X257" s="190"/>
      <c r="Y257" s="190"/>
      <c r="Z257" s="190"/>
      <c r="AA257" s="190"/>
      <c r="AB257" s="190"/>
      <c r="AC257" s="190"/>
      <c r="AD257" s="190"/>
      <c r="AE257" s="191"/>
      <c r="AF257" s="192"/>
      <c r="AG257" s="190"/>
      <c r="AH257" s="190"/>
      <c r="AI257" s="190"/>
      <c r="AJ257" s="190"/>
      <c r="AK257" s="190"/>
      <c r="AL257" s="190"/>
      <c r="AM257" s="190"/>
      <c r="AN257" s="190"/>
      <c r="AO257" s="190"/>
      <c r="AP257" s="190"/>
      <c r="AQ257" s="190"/>
      <c r="AR257" s="193"/>
      <c r="AS257" s="193"/>
    </row>
    <row r="258" ht="15.75" customHeight="1">
      <c r="A258" s="178"/>
      <c r="B258" s="166"/>
      <c r="C258" s="188"/>
      <c r="D258" s="188"/>
      <c r="E258" s="136"/>
      <c r="F258" s="189"/>
      <c r="G258" s="188"/>
      <c r="H258" s="189"/>
      <c r="I258" s="188"/>
      <c r="J258" s="189"/>
      <c r="K258" s="190"/>
      <c r="L258" s="190"/>
      <c r="M258" s="190"/>
      <c r="N258" s="190"/>
      <c r="O258" s="190"/>
      <c r="P258" s="190"/>
      <c r="Q258" s="190"/>
      <c r="R258" s="190"/>
      <c r="S258" s="190"/>
      <c r="T258" s="190"/>
      <c r="U258" s="190"/>
      <c r="V258" s="190"/>
      <c r="W258" s="190"/>
      <c r="X258" s="190"/>
      <c r="Y258" s="190"/>
      <c r="Z258" s="190"/>
      <c r="AA258" s="190"/>
      <c r="AB258" s="190"/>
      <c r="AC258" s="190"/>
      <c r="AD258" s="190"/>
      <c r="AE258" s="191"/>
      <c r="AF258" s="192"/>
      <c r="AG258" s="190"/>
      <c r="AH258" s="190"/>
      <c r="AI258" s="190"/>
      <c r="AJ258" s="190"/>
      <c r="AK258" s="190"/>
      <c r="AL258" s="190"/>
      <c r="AM258" s="190"/>
      <c r="AN258" s="190"/>
      <c r="AO258" s="190"/>
      <c r="AP258" s="190"/>
      <c r="AQ258" s="190"/>
      <c r="AR258" s="193"/>
      <c r="AS258" s="193"/>
    </row>
    <row r="259" ht="15.75" customHeight="1">
      <c r="A259" s="178"/>
      <c r="B259" s="166"/>
      <c r="C259" s="188"/>
      <c r="D259" s="188"/>
      <c r="E259" s="136"/>
      <c r="F259" s="189"/>
      <c r="G259" s="188"/>
      <c r="H259" s="189"/>
      <c r="I259" s="188"/>
      <c r="J259" s="189"/>
      <c r="K259" s="190"/>
      <c r="L259" s="190"/>
      <c r="M259" s="190"/>
      <c r="N259" s="190"/>
      <c r="O259" s="190"/>
      <c r="P259" s="190"/>
      <c r="Q259" s="190"/>
      <c r="R259" s="190"/>
      <c r="S259" s="190"/>
      <c r="T259" s="190"/>
      <c r="U259" s="190"/>
      <c r="V259" s="190"/>
      <c r="W259" s="190"/>
      <c r="X259" s="190"/>
      <c r="Y259" s="190"/>
      <c r="Z259" s="190"/>
      <c r="AA259" s="190"/>
      <c r="AB259" s="190"/>
      <c r="AC259" s="190"/>
      <c r="AD259" s="190"/>
      <c r="AE259" s="191"/>
      <c r="AF259" s="192"/>
      <c r="AG259" s="190"/>
      <c r="AH259" s="190"/>
      <c r="AI259" s="190"/>
      <c r="AJ259" s="190"/>
      <c r="AK259" s="190"/>
      <c r="AL259" s="190"/>
      <c r="AM259" s="190"/>
      <c r="AN259" s="190"/>
      <c r="AO259" s="190"/>
      <c r="AP259" s="190"/>
      <c r="AQ259" s="190"/>
      <c r="AR259" s="193"/>
      <c r="AS259" s="193"/>
    </row>
    <row r="260" ht="15.75" customHeight="1">
      <c r="A260" s="178"/>
      <c r="B260" s="166"/>
      <c r="C260" s="188"/>
      <c r="D260" s="188"/>
      <c r="E260" s="136"/>
      <c r="F260" s="189"/>
      <c r="G260" s="188"/>
      <c r="H260" s="189"/>
      <c r="I260" s="188"/>
      <c r="J260" s="189"/>
      <c r="K260" s="190"/>
      <c r="L260" s="190"/>
      <c r="M260" s="190"/>
      <c r="N260" s="190"/>
      <c r="O260" s="190"/>
      <c r="P260" s="190"/>
      <c r="Q260" s="190"/>
      <c r="R260" s="190"/>
      <c r="S260" s="190"/>
      <c r="T260" s="190"/>
      <c r="U260" s="190"/>
      <c r="V260" s="190"/>
      <c r="W260" s="190"/>
      <c r="X260" s="190"/>
      <c r="Y260" s="190"/>
      <c r="Z260" s="190"/>
      <c r="AA260" s="190"/>
      <c r="AB260" s="190"/>
      <c r="AC260" s="190"/>
      <c r="AD260" s="190"/>
      <c r="AE260" s="191"/>
      <c r="AF260" s="194"/>
      <c r="AG260" s="190"/>
      <c r="AH260" s="190"/>
      <c r="AI260" s="190"/>
      <c r="AJ260" s="190"/>
      <c r="AK260" s="190"/>
      <c r="AL260" s="190"/>
      <c r="AM260" s="190"/>
      <c r="AN260" s="190"/>
      <c r="AO260" s="190"/>
      <c r="AP260" s="190"/>
      <c r="AQ260" s="190"/>
      <c r="AR260" s="193"/>
      <c r="AS260" s="193"/>
    </row>
    <row r="261" ht="15.75" customHeight="1">
      <c r="A261" s="178"/>
      <c r="B261" s="166"/>
      <c r="C261" s="188"/>
      <c r="D261" s="188"/>
      <c r="E261" s="136"/>
      <c r="F261" s="189"/>
      <c r="G261" s="188"/>
      <c r="H261" s="189"/>
      <c r="I261" s="188"/>
      <c r="J261" s="189"/>
      <c r="K261" s="190"/>
      <c r="L261" s="190"/>
      <c r="M261" s="190"/>
      <c r="N261" s="190"/>
      <c r="O261" s="190"/>
      <c r="P261" s="190"/>
      <c r="Q261" s="190"/>
      <c r="R261" s="190"/>
      <c r="S261" s="190"/>
      <c r="T261" s="190"/>
      <c r="U261" s="190"/>
      <c r="V261" s="190"/>
      <c r="W261" s="190"/>
      <c r="X261" s="190"/>
      <c r="Y261" s="190"/>
      <c r="Z261" s="190"/>
      <c r="AA261" s="190"/>
      <c r="AB261" s="190"/>
      <c r="AC261" s="190"/>
      <c r="AD261" s="190"/>
      <c r="AE261" s="191"/>
      <c r="AF261" s="194"/>
      <c r="AG261" s="190"/>
      <c r="AH261" s="190"/>
      <c r="AI261" s="190"/>
      <c r="AJ261" s="190"/>
      <c r="AK261" s="190"/>
      <c r="AL261" s="190"/>
      <c r="AM261" s="190"/>
      <c r="AN261" s="190"/>
      <c r="AO261" s="190"/>
      <c r="AP261" s="190"/>
      <c r="AQ261" s="190"/>
      <c r="AR261" s="193"/>
      <c r="AS261" s="193"/>
    </row>
    <row r="262" ht="15.75" customHeight="1">
      <c r="A262" s="178"/>
      <c r="B262" s="166"/>
      <c r="C262" s="188"/>
      <c r="D262" s="188"/>
      <c r="E262" s="136"/>
      <c r="F262" s="189"/>
      <c r="G262" s="188"/>
      <c r="H262" s="189"/>
      <c r="I262" s="188"/>
      <c r="J262" s="189"/>
      <c r="K262" s="190"/>
      <c r="L262" s="190"/>
      <c r="M262" s="190"/>
      <c r="N262" s="190"/>
      <c r="O262" s="190"/>
      <c r="P262" s="190"/>
      <c r="Q262" s="190"/>
      <c r="R262" s="190"/>
      <c r="S262" s="190"/>
      <c r="T262" s="190"/>
      <c r="U262" s="190"/>
      <c r="V262" s="190"/>
      <c r="W262" s="190"/>
      <c r="X262" s="190"/>
      <c r="Y262" s="190"/>
      <c r="Z262" s="190"/>
      <c r="AA262" s="190"/>
      <c r="AB262" s="190"/>
      <c r="AC262" s="190"/>
      <c r="AD262" s="190"/>
      <c r="AE262" s="191"/>
      <c r="AF262" s="194"/>
      <c r="AG262" s="190"/>
      <c r="AH262" s="190"/>
      <c r="AI262" s="190"/>
      <c r="AJ262" s="190"/>
      <c r="AK262" s="190"/>
      <c r="AL262" s="190"/>
      <c r="AM262" s="190"/>
      <c r="AN262" s="190"/>
      <c r="AO262" s="190"/>
      <c r="AP262" s="190"/>
      <c r="AQ262" s="190"/>
      <c r="AR262" s="193"/>
      <c r="AS262" s="193"/>
    </row>
    <row r="263" ht="15.75" customHeight="1">
      <c r="A263" s="178"/>
      <c r="B263" s="166"/>
      <c r="C263" s="188"/>
      <c r="D263" s="188"/>
      <c r="E263" s="136"/>
      <c r="F263" s="189"/>
      <c r="G263" s="188"/>
      <c r="H263" s="189"/>
      <c r="I263" s="188"/>
      <c r="J263" s="189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  <c r="U263" s="190"/>
      <c r="V263" s="190"/>
      <c r="W263" s="190"/>
      <c r="X263" s="190"/>
      <c r="Y263" s="190"/>
      <c r="Z263" s="190"/>
      <c r="AA263" s="190"/>
      <c r="AB263" s="190"/>
      <c r="AC263" s="190"/>
      <c r="AD263" s="190"/>
      <c r="AE263" s="191"/>
      <c r="AF263" s="194"/>
      <c r="AG263" s="190"/>
      <c r="AH263" s="190"/>
      <c r="AI263" s="190"/>
      <c r="AJ263" s="190"/>
      <c r="AK263" s="190"/>
      <c r="AL263" s="190"/>
      <c r="AM263" s="190"/>
      <c r="AN263" s="190"/>
      <c r="AO263" s="190"/>
      <c r="AP263" s="190"/>
      <c r="AQ263" s="190"/>
      <c r="AR263" s="193"/>
      <c r="AS263" s="193"/>
    </row>
    <row r="264" ht="15.75" customHeight="1">
      <c r="A264" s="178"/>
      <c r="B264" s="166"/>
      <c r="C264" s="188"/>
      <c r="D264" s="188"/>
      <c r="E264" s="136"/>
      <c r="F264" s="189"/>
      <c r="G264" s="188"/>
      <c r="H264" s="189"/>
      <c r="I264" s="188"/>
      <c r="J264" s="189"/>
      <c r="K264" s="190"/>
      <c r="L264" s="190"/>
      <c r="M264" s="190"/>
      <c r="N264" s="190"/>
      <c r="O264" s="190"/>
      <c r="P264" s="190"/>
      <c r="Q264" s="190"/>
      <c r="R264" s="190"/>
      <c r="S264" s="190"/>
      <c r="T264" s="190"/>
      <c r="U264" s="190"/>
      <c r="V264" s="190"/>
      <c r="W264" s="190"/>
      <c r="X264" s="190"/>
      <c r="Y264" s="190"/>
      <c r="Z264" s="190"/>
      <c r="AA264" s="190"/>
      <c r="AB264" s="190"/>
      <c r="AC264" s="190"/>
      <c r="AD264" s="190"/>
      <c r="AE264" s="191"/>
      <c r="AF264" s="194"/>
      <c r="AG264" s="190"/>
      <c r="AH264" s="190"/>
      <c r="AI264" s="190"/>
      <c r="AJ264" s="190"/>
      <c r="AK264" s="190"/>
      <c r="AL264" s="190"/>
      <c r="AM264" s="190"/>
      <c r="AN264" s="190"/>
      <c r="AO264" s="190"/>
      <c r="AP264" s="190"/>
      <c r="AQ264" s="190"/>
      <c r="AR264" s="193"/>
      <c r="AS264" s="193"/>
    </row>
    <row r="265" ht="15.75" customHeight="1">
      <c r="A265" s="178"/>
      <c r="B265" s="166"/>
      <c r="C265" s="188"/>
      <c r="D265" s="188"/>
      <c r="E265" s="136"/>
      <c r="F265" s="189"/>
      <c r="G265" s="188"/>
      <c r="H265" s="189"/>
      <c r="I265" s="188"/>
      <c r="J265" s="189"/>
      <c r="K265" s="190"/>
      <c r="L265" s="190"/>
      <c r="M265" s="190"/>
      <c r="N265" s="190"/>
      <c r="O265" s="190"/>
      <c r="P265" s="190"/>
      <c r="Q265" s="190"/>
      <c r="R265" s="190"/>
      <c r="S265" s="190"/>
      <c r="T265" s="190"/>
      <c r="U265" s="190"/>
      <c r="V265" s="190"/>
      <c r="W265" s="190"/>
      <c r="X265" s="190"/>
      <c r="Y265" s="190"/>
      <c r="Z265" s="190"/>
      <c r="AA265" s="190"/>
      <c r="AB265" s="190"/>
      <c r="AC265" s="190"/>
      <c r="AD265" s="190"/>
      <c r="AE265" s="191"/>
      <c r="AF265" s="194"/>
      <c r="AG265" s="190"/>
      <c r="AH265" s="190"/>
      <c r="AI265" s="190"/>
      <c r="AJ265" s="190"/>
      <c r="AK265" s="190"/>
      <c r="AL265" s="190"/>
      <c r="AM265" s="190"/>
      <c r="AN265" s="190"/>
      <c r="AO265" s="190"/>
      <c r="AP265" s="190"/>
      <c r="AQ265" s="190"/>
      <c r="AR265" s="193"/>
      <c r="AS265" s="193"/>
    </row>
    <row r="266" ht="15.75" customHeight="1">
      <c r="A266" s="178"/>
      <c r="B266" s="166"/>
      <c r="C266" s="188"/>
      <c r="D266" s="188"/>
      <c r="E266" s="136"/>
      <c r="F266" s="189"/>
      <c r="G266" s="188"/>
      <c r="H266" s="189"/>
      <c r="I266" s="188"/>
      <c r="J266" s="189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0"/>
      <c r="Y266" s="190"/>
      <c r="Z266" s="190"/>
      <c r="AA266" s="190"/>
      <c r="AB266" s="190"/>
      <c r="AC266" s="190"/>
      <c r="AD266" s="190"/>
      <c r="AE266" s="191"/>
      <c r="AF266" s="194"/>
      <c r="AG266" s="190"/>
      <c r="AH266" s="190"/>
      <c r="AI266" s="190"/>
      <c r="AJ266" s="190"/>
      <c r="AK266" s="190"/>
      <c r="AL266" s="190"/>
      <c r="AM266" s="190"/>
      <c r="AN266" s="190"/>
      <c r="AO266" s="190"/>
      <c r="AP266" s="190"/>
      <c r="AQ266" s="190"/>
      <c r="AR266" s="193"/>
      <c r="AS266" s="193"/>
    </row>
    <row r="267" ht="15.75" customHeight="1">
      <c r="A267" s="178"/>
      <c r="B267" s="166"/>
      <c r="C267" s="188"/>
      <c r="D267" s="188"/>
      <c r="E267" s="188"/>
      <c r="F267" s="189"/>
      <c r="G267" s="188"/>
      <c r="H267" s="189"/>
      <c r="I267" s="188"/>
      <c r="J267" s="189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0"/>
      <c r="Y267" s="190"/>
      <c r="Z267" s="190"/>
      <c r="AA267" s="190"/>
      <c r="AB267" s="190"/>
      <c r="AC267" s="190"/>
      <c r="AD267" s="190"/>
      <c r="AE267" s="191"/>
      <c r="AF267" s="194"/>
      <c r="AG267" s="190"/>
      <c r="AH267" s="190"/>
      <c r="AI267" s="190"/>
      <c r="AJ267" s="190"/>
      <c r="AK267" s="190"/>
      <c r="AL267" s="190"/>
      <c r="AM267" s="190"/>
      <c r="AN267" s="190"/>
      <c r="AO267" s="190"/>
      <c r="AP267" s="190"/>
      <c r="AQ267" s="190"/>
      <c r="AR267" s="193"/>
      <c r="AS267" s="193"/>
    </row>
    <row r="268" ht="15.75" customHeight="1">
      <c r="A268" s="178"/>
      <c r="B268" s="166"/>
      <c r="C268" s="188"/>
      <c r="D268" s="188"/>
      <c r="E268" s="188"/>
      <c r="F268" s="189"/>
      <c r="G268" s="188"/>
      <c r="H268" s="189"/>
      <c r="I268" s="188"/>
      <c r="J268" s="189"/>
      <c r="K268" s="190"/>
      <c r="L268" s="190"/>
      <c r="M268" s="190"/>
      <c r="N268" s="190"/>
      <c r="O268" s="190"/>
      <c r="P268" s="190"/>
      <c r="Q268" s="190"/>
      <c r="R268" s="190"/>
      <c r="S268" s="190"/>
      <c r="T268" s="190"/>
      <c r="U268" s="190"/>
      <c r="V268" s="190"/>
      <c r="W268" s="190"/>
      <c r="X268" s="190"/>
      <c r="Y268" s="190"/>
      <c r="Z268" s="190"/>
      <c r="AA268" s="190"/>
      <c r="AB268" s="190"/>
      <c r="AC268" s="190"/>
      <c r="AD268" s="190"/>
      <c r="AE268" s="191"/>
      <c r="AF268" s="194"/>
      <c r="AG268" s="190"/>
      <c r="AH268" s="190"/>
      <c r="AI268" s="190"/>
      <c r="AJ268" s="190"/>
      <c r="AK268" s="190"/>
      <c r="AL268" s="190"/>
      <c r="AM268" s="190"/>
      <c r="AN268" s="190"/>
      <c r="AO268" s="190"/>
      <c r="AP268" s="190"/>
      <c r="AQ268" s="190"/>
      <c r="AR268" s="193"/>
      <c r="AS268" s="193"/>
    </row>
    <row r="269" ht="15.75" customHeight="1">
      <c r="A269" s="178"/>
      <c r="B269" s="166"/>
      <c r="C269" s="188"/>
      <c r="D269" s="188"/>
      <c r="E269" s="188"/>
      <c r="F269" s="189"/>
      <c r="G269" s="188"/>
      <c r="H269" s="189"/>
      <c r="I269" s="188"/>
      <c r="J269" s="189"/>
      <c r="K269" s="190"/>
      <c r="L269" s="190"/>
      <c r="M269" s="190"/>
      <c r="N269" s="190"/>
      <c r="O269" s="190"/>
      <c r="P269" s="190"/>
      <c r="Q269" s="190"/>
      <c r="R269" s="190"/>
      <c r="S269" s="190"/>
      <c r="T269" s="190"/>
      <c r="U269" s="190"/>
      <c r="V269" s="190"/>
      <c r="W269" s="190"/>
      <c r="X269" s="190"/>
      <c r="Y269" s="190"/>
      <c r="Z269" s="190"/>
      <c r="AA269" s="190"/>
      <c r="AB269" s="190"/>
      <c r="AC269" s="190"/>
      <c r="AD269" s="190"/>
      <c r="AE269" s="191"/>
      <c r="AF269" s="194"/>
      <c r="AG269" s="190"/>
      <c r="AH269" s="190"/>
      <c r="AI269" s="190"/>
      <c r="AJ269" s="190"/>
      <c r="AK269" s="190"/>
      <c r="AL269" s="190"/>
      <c r="AM269" s="190"/>
      <c r="AN269" s="190"/>
      <c r="AO269" s="190"/>
      <c r="AP269" s="190"/>
      <c r="AQ269" s="190"/>
      <c r="AR269" s="193"/>
      <c r="AS269" s="193"/>
    </row>
    <row r="270" ht="15.75" customHeight="1">
      <c r="A270" s="178"/>
      <c r="B270" s="166"/>
      <c r="C270" s="188"/>
      <c r="D270" s="188"/>
      <c r="E270" s="188"/>
      <c r="F270" s="189"/>
      <c r="G270" s="188"/>
      <c r="H270" s="189"/>
      <c r="I270" s="188"/>
      <c r="J270" s="189"/>
      <c r="K270" s="190"/>
      <c r="L270" s="190"/>
      <c r="M270" s="190"/>
      <c r="N270" s="190"/>
      <c r="O270" s="190"/>
      <c r="P270" s="190"/>
      <c r="Q270" s="190"/>
      <c r="R270" s="190"/>
      <c r="S270" s="190"/>
      <c r="T270" s="190"/>
      <c r="U270" s="190"/>
      <c r="V270" s="190"/>
      <c r="W270" s="190"/>
      <c r="X270" s="190"/>
      <c r="Y270" s="190"/>
      <c r="Z270" s="190"/>
      <c r="AA270" s="190"/>
      <c r="AB270" s="190"/>
      <c r="AC270" s="190"/>
      <c r="AD270" s="190"/>
      <c r="AE270" s="191"/>
      <c r="AF270" s="194"/>
      <c r="AG270" s="190"/>
      <c r="AH270" s="190"/>
      <c r="AI270" s="190"/>
      <c r="AJ270" s="190"/>
      <c r="AK270" s="190"/>
      <c r="AL270" s="190"/>
      <c r="AM270" s="190"/>
      <c r="AN270" s="190"/>
      <c r="AO270" s="190"/>
      <c r="AP270" s="190"/>
      <c r="AQ270" s="190"/>
      <c r="AR270" s="193"/>
      <c r="AS270" s="193"/>
    </row>
    <row r="271" ht="15.75" customHeight="1">
      <c r="A271" s="178"/>
      <c r="B271" s="166"/>
      <c r="C271" s="188"/>
      <c r="D271" s="188"/>
      <c r="E271" s="188"/>
      <c r="F271" s="189"/>
      <c r="G271" s="188"/>
      <c r="H271" s="189"/>
      <c r="I271" s="188"/>
      <c r="J271" s="189"/>
      <c r="K271" s="190"/>
      <c r="L271" s="190"/>
      <c r="M271" s="190"/>
      <c r="N271" s="190"/>
      <c r="O271" s="190"/>
      <c r="P271" s="190"/>
      <c r="Q271" s="190"/>
      <c r="R271" s="190"/>
      <c r="S271" s="190"/>
      <c r="T271" s="190"/>
      <c r="U271" s="190"/>
      <c r="V271" s="190"/>
      <c r="W271" s="190"/>
      <c r="X271" s="190"/>
      <c r="Y271" s="190"/>
      <c r="Z271" s="190"/>
      <c r="AA271" s="190"/>
      <c r="AB271" s="190"/>
      <c r="AC271" s="190"/>
      <c r="AD271" s="190"/>
      <c r="AE271" s="191"/>
      <c r="AF271" s="194"/>
      <c r="AG271" s="190"/>
      <c r="AH271" s="190"/>
      <c r="AI271" s="190"/>
      <c r="AJ271" s="190"/>
      <c r="AK271" s="190"/>
      <c r="AL271" s="190"/>
      <c r="AM271" s="190"/>
      <c r="AN271" s="190"/>
      <c r="AO271" s="190"/>
      <c r="AP271" s="190"/>
      <c r="AQ271" s="190"/>
      <c r="AR271" s="193"/>
      <c r="AS271" s="193"/>
    </row>
    <row r="272" ht="15.75" customHeight="1">
      <c r="A272" s="178"/>
      <c r="B272" s="166"/>
      <c r="C272" s="188"/>
      <c r="D272" s="188"/>
      <c r="E272" s="188"/>
      <c r="F272" s="189"/>
      <c r="G272" s="188"/>
      <c r="H272" s="189"/>
      <c r="I272" s="188"/>
      <c r="J272" s="189"/>
      <c r="K272" s="190"/>
      <c r="L272" s="190"/>
      <c r="M272" s="190"/>
      <c r="N272" s="190"/>
      <c r="O272" s="190"/>
      <c r="P272" s="190"/>
      <c r="Q272" s="190"/>
      <c r="R272" s="190"/>
      <c r="S272" s="190"/>
      <c r="T272" s="190"/>
      <c r="U272" s="190"/>
      <c r="V272" s="190"/>
      <c r="W272" s="190"/>
      <c r="X272" s="190"/>
      <c r="Y272" s="190"/>
      <c r="Z272" s="190"/>
      <c r="AA272" s="190"/>
      <c r="AB272" s="190"/>
      <c r="AC272" s="190"/>
      <c r="AD272" s="190"/>
      <c r="AE272" s="191"/>
      <c r="AF272" s="194"/>
      <c r="AG272" s="190"/>
      <c r="AH272" s="190"/>
      <c r="AI272" s="190"/>
      <c r="AJ272" s="190"/>
      <c r="AK272" s="190"/>
      <c r="AL272" s="190"/>
      <c r="AM272" s="190"/>
      <c r="AN272" s="190"/>
      <c r="AO272" s="190"/>
      <c r="AP272" s="190"/>
      <c r="AQ272" s="190"/>
      <c r="AR272" s="193"/>
      <c r="AS272" s="193"/>
    </row>
    <row r="273" ht="15.75" customHeight="1">
      <c r="A273" s="178"/>
      <c r="B273" s="166"/>
      <c r="C273" s="188"/>
      <c r="D273" s="188"/>
      <c r="E273" s="188"/>
      <c r="F273" s="189"/>
      <c r="G273" s="188"/>
      <c r="H273" s="189"/>
      <c r="I273" s="188"/>
      <c r="J273" s="189"/>
      <c r="K273" s="190"/>
      <c r="L273" s="190"/>
      <c r="M273" s="190"/>
      <c r="N273" s="190"/>
      <c r="O273" s="190"/>
      <c r="P273" s="190"/>
      <c r="Q273" s="190"/>
      <c r="R273" s="190"/>
      <c r="S273" s="190"/>
      <c r="T273" s="190"/>
      <c r="U273" s="190"/>
      <c r="V273" s="190"/>
      <c r="W273" s="190"/>
      <c r="X273" s="190"/>
      <c r="Y273" s="190"/>
      <c r="Z273" s="190"/>
      <c r="AA273" s="190"/>
      <c r="AB273" s="190"/>
      <c r="AC273" s="190"/>
      <c r="AD273" s="190"/>
      <c r="AE273" s="191"/>
      <c r="AF273" s="194"/>
      <c r="AG273" s="190"/>
      <c r="AH273" s="190"/>
      <c r="AI273" s="190"/>
      <c r="AJ273" s="190"/>
      <c r="AK273" s="190"/>
      <c r="AL273" s="190"/>
      <c r="AM273" s="190"/>
      <c r="AN273" s="190"/>
      <c r="AO273" s="190"/>
      <c r="AP273" s="190"/>
      <c r="AQ273" s="190"/>
      <c r="AR273" s="193"/>
      <c r="AS273" s="193"/>
    </row>
    <row r="274" ht="15.75" customHeight="1">
      <c r="A274" s="178"/>
      <c r="B274" s="166"/>
      <c r="C274" s="188"/>
      <c r="D274" s="188"/>
      <c r="E274" s="188"/>
      <c r="F274" s="189"/>
      <c r="G274" s="188"/>
      <c r="H274" s="189"/>
      <c r="I274" s="188"/>
      <c r="J274" s="189"/>
      <c r="K274" s="190"/>
      <c r="L274" s="190"/>
      <c r="M274" s="190"/>
      <c r="N274" s="190"/>
      <c r="O274" s="190"/>
      <c r="P274" s="190"/>
      <c r="Q274" s="190"/>
      <c r="R274" s="190"/>
      <c r="S274" s="190"/>
      <c r="T274" s="190"/>
      <c r="U274" s="190"/>
      <c r="V274" s="190"/>
      <c r="W274" s="190"/>
      <c r="X274" s="190"/>
      <c r="Y274" s="190"/>
      <c r="Z274" s="190"/>
      <c r="AA274" s="190"/>
      <c r="AB274" s="190"/>
      <c r="AC274" s="190"/>
      <c r="AD274" s="190"/>
      <c r="AE274" s="191"/>
      <c r="AF274" s="194"/>
      <c r="AG274" s="190"/>
      <c r="AH274" s="190"/>
      <c r="AI274" s="190"/>
      <c r="AJ274" s="190"/>
      <c r="AK274" s="190"/>
      <c r="AL274" s="190"/>
      <c r="AM274" s="190"/>
      <c r="AN274" s="190"/>
      <c r="AO274" s="190"/>
      <c r="AP274" s="190"/>
      <c r="AQ274" s="190"/>
      <c r="AR274" s="193"/>
      <c r="AS274" s="193"/>
    </row>
    <row r="275" ht="15.75" customHeight="1">
      <c r="A275" s="178"/>
      <c r="B275" s="166"/>
      <c r="C275" s="188"/>
      <c r="D275" s="188"/>
      <c r="E275" s="188"/>
      <c r="F275" s="189"/>
      <c r="G275" s="188"/>
      <c r="H275" s="189"/>
      <c r="I275" s="188"/>
      <c r="J275" s="189"/>
      <c r="K275" s="190"/>
      <c r="L275" s="190"/>
      <c r="M275" s="190"/>
      <c r="N275" s="190"/>
      <c r="O275" s="190"/>
      <c r="P275" s="190"/>
      <c r="Q275" s="190"/>
      <c r="R275" s="190"/>
      <c r="S275" s="190"/>
      <c r="T275" s="190"/>
      <c r="U275" s="190"/>
      <c r="V275" s="190"/>
      <c r="W275" s="190"/>
      <c r="X275" s="190"/>
      <c r="Y275" s="190"/>
      <c r="Z275" s="190"/>
      <c r="AA275" s="190"/>
      <c r="AB275" s="190"/>
      <c r="AC275" s="190"/>
      <c r="AD275" s="190"/>
      <c r="AE275" s="191"/>
      <c r="AF275" s="194"/>
      <c r="AG275" s="190"/>
      <c r="AH275" s="190"/>
      <c r="AI275" s="190"/>
      <c r="AJ275" s="190"/>
      <c r="AK275" s="190"/>
      <c r="AL275" s="190"/>
      <c r="AM275" s="190"/>
      <c r="AN275" s="190"/>
      <c r="AO275" s="190"/>
      <c r="AP275" s="190"/>
      <c r="AQ275" s="190"/>
      <c r="AR275" s="193"/>
      <c r="AS275" s="193"/>
    </row>
    <row r="276" ht="15.75" customHeight="1">
      <c r="A276" s="178"/>
      <c r="B276" s="166"/>
      <c r="C276" s="188"/>
      <c r="D276" s="188"/>
      <c r="E276" s="188"/>
      <c r="F276" s="189"/>
      <c r="G276" s="188"/>
      <c r="H276" s="189"/>
      <c r="I276" s="188"/>
      <c r="J276" s="189"/>
      <c r="K276" s="190"/>
      <c r="L276" s="190"/>
      <c r="M276" s="190"/>
      <c r="N276" s="190"/>
      <c r="O276" s="190"/>
      <c r="P276" s="190"/>
      <c r="Q276" s="190"/>
      <c r="R276" s="190"/>
      <c r="S276" s="190"/>
      <c r="T276" s="190"/>
      <c r="U276" s="190"/>
      <c r="V276" s="190"/>
      <c r="W276" s="190"/>
      <c r="X276" s="190"/>
      <c r="Y276" s="190"/>
      <c r="Z276" s="190"/>
      <c r="AA276" s="190"/>
      <c r="AB276" s="190"/>
      <c r="AC276" s="190"/>
      <c r="AD276" s="190"/>
      <c r="AE276" s="191"/>
      <c r="AF276" s="194"/>
      <c r="AG276" s="190"/>
      <c r="AH276" s="190"/>
      <c r="AI276" s="190"/>
      <c r="AJ276" s="190"/>
      <c r="AK276" s="190"/>
      <c r="AL276" s="190"/>
      <c r="AM276" s="190"/>
      <c r="AN276" s="190"/>
      <c r="AO276" s="190"/>
      <c r="AP276" s="190"/>
      <c r="AQ276" s="190"/>
      <c r="AR276" s="193"/>
      <c r="AS276" s="193"/>
    </row>
    <row r="277" ht="15.75" customHeight="1">
      <c r="A277" s="178"/>
      <c r="B277" s="166"/>
      <c r="C277" s="188"/>
      <c r="D277" s="188"/>
      <c r="E277" s="188"/>
      <c r="F277" s="189"/>
      <c r="G277" s="188"/>
      <c r="H277" s="189"/>
      <c r="I277" s="188"/>
      <c r="J277" s="189"/>
      <c r="K277" s="190"/>
      <c r="L277" s="190"/>
      <c r="M277" s="190"/>
      <c r="N277" s="190"/>
      <c r="O277" s="190"/>
      <c r="P277" s="190"/>
      <c r="Q277" s="190"/>
      <c r="R277" s="190"/>
      <c r="S277" s="190"/>
      <c r="T277" s="190"/>
      <c r="U277" s="190"/>
      <c r="V277" s="190"/>
      <c r="W277" s="190"/>
      <c r="X277" s="190"/>
      <c r="Y277" s="190"/>
      <c r="Z277" s="190"/>
      <c r="AA277" s="190"/>
      <c r="AB277" s="190"/>
      <c r="AC277" s="190"/>
      <c r="AD277" s="190"/>
      <c r="AE277" s="191"/>
      <c r="AF277" s="194"/>
      <c r="AG277" s="190"/>
      <c r="AH277" s="190"/>
      <c r="AI277" s="190"/>
      <c r="AJ277" s="190"/>
      <c r="AK277" s="190"/>
      <c r="AL277" s="190"/>
      <c r="AM277" s="190"/>
      <c r="AN277" s="190"/>
      <c r="AO277" s="190"/>
      <c r="AP277" s="190"/>
      <c r="AQ277" s="190"/>
      <c r="AR277" s="193"/>
      <c r="AS277" s="193"/>
    </row>
    <row r="278" ht="15.75" customHeight="1">
      <c r="A278" s="178"/>
      <c r="B278" s="166"/>
      <c r="C278" s="188"/>
      <c r="D278" s="188"/>
      <c r="E278" s="188"/>
      <c r="F278" s="189"/>
      <c r="G278" s="188"/>
      <c r="H278" s="189"/>
      <c r="I278" s="188"/>
      <c r="J278" s="189"/>
      <c r="K278" s="190"/>
      <c r="L278" s="190"/>
      <c r="M278" s="190"/>
      <c r="N278" s="190"/>
      <c r="O278" s="190"/>
      <c r="P278" s="190"/>
      <c r="Q278" s="190"/>
      <c r="R278" s="190"/>
      <c r="S278" s="190"/>
      <c r="T278" s="190"/>
      <c r="U278" s="190"/>
      <c r="V278" s="190"/>
      <c r="W278" s="190"/>
      <c r="X278" s="190"/>
      <c r="Y278" s="190"/>
      <c r="Z278" s="190"/>
      <c r="AA278" s="190"/>
      <c r="AB278" s="190"/>
      <c r="AC278" s="190"/>
      <c r="AD278" s="190"/>
      <c r="AE278" s="191"/>
      <c r="AF278" s="194"/>
      <c r="AG278" s="190"/>
      <c r="AH278" s="190"/>
      <c r="AI278" s="190"/>
      <c r="AJ278" s="190"/>
      <c r="AK278" s="190"/>
      <c r="AL278" s="190"/>
      <c r="AM278" s="190"/>
      <c r="AN278" s="190"/>
      <c r="AO278" s="190"/>
      <c r="AP278" s="190"/>
      <c r="AQ278" s="190"/>
      <c r="AR278" s="193"/>
      <c r="AS278" s="193"/>
    </row>
    <row r="279" ht="15.75" customHeight="1">
      <c r="A279" s="178"/>
      <c r="B279" s="166"/>
      <c r="C279" s="188"/>
      <c r="D279" s="188"/>
      <c r="E279" s="188"/>
      <c r="F279" s="189"/>
      <c r="G279" s="188"/>
      <c r="H279" s="189"/>
      <c r="I279" s="188"/>
      <c r="J279" s="189"/>
      <c r="K279" s="190"/>
      <c r="L279" s="190"/>
      <c r="M279" s="190"/>
      <c r="N279" s="190"/>
      <c r="O279" s="190"/>
      <c r="P279" s="190"/>
      <c r="Q279" s="190"/>
      <c r="R279" s="190"/>
      <c r="S279" s="190"/>
      <c r="T279" s="190"/>
      <c r="U279" s="190"/>
      <c r="V279" s="190"/>
      <c r="W279" s="190"/>
      <c r="X279" s="190"/>
      <c r="Y279" s="190"/>
      <c r="Z279" s="190"/>
      <c r="AA279" s="190"/>
      <c r="AB279" s="190"/>
      <c r="AC279" s="190"/>
      <c r="AD279" s="190"/>
      <c r="AE279" s="191"/>
      <c r="AF279" s="194"/>
      <c r="AG279" s="190"/>
      <c r="AH279" s="190"/>
      <c r="AI279" s="190"/>
      <c r="AJ279" s="190"/>
      <c r="AK279" s="190"/>
      <c r="AL279" s="190"/>
      <c r="AM279" s="190"/>
      <c r="AN279" s="190"/>
      <c r="AO279" s="190"/>
      <c r="AP279" s="190"/>
      <c r="AQ279" s="190"/>
      <c r="AR279" s="193"/>
      <c r="AS279" s="193"/>
    </row>
    <row r="280" ht="15.75" customHeight="1">
      <c r="A280" s="178"/>
      <c r="B280" s="166"/>
      <c r="C280" s="188"/>
      <c r="D280" s="188"/>
      <c r="E280" s="188"/>
      <c r="F280" s="189"/>
      <c r="G280" s="188"/>
      <c r="H280" s="189"/>
      <c r="I280" s="188"/>
      <c r="J280" s="189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  <c r="Z280" s="190"/>
      <c r="AA280" s="190"/>
      <c r="AB280" s="190"/>
      <c r="AC280" s="190"/>
      <c r="AD280" s="190"/>
      <c r="AE280" s="191"/>
      <c r="AF280" s="194"/>
      <c r="AG280" s="190"/>
      <c r="AH280" s="190"/>
      <c r="AI280" s="190"/>
      <c r="AJ280" s="190"/>
      <c r="AK280" s="190"/>
      <c r="AL280" s="190"/>
      <c r="AM280" s="190"/>
      <c r="AN280" s="190"/>
      <c r="AO280" s="190"/>
      <c r="AP280" s="190"/>
      <c r="AQ280" s="190"/>
      <c r="AR280" s="193"/>
      <c r="AS280" s="193"/>
    </row>
    <row r="281" ht="15.75" customHeight="1">
      <c r="A281" s="178"/>
      <c r="B281" s="166"/>
      <c r="C281" s="188"/>
      <c r="D281" s="188"/>
      <c r="E281" s="188"/>
      <c r="F281" s="189"/>
      <c r="G281" s="188"/>
      <c r="H281" s="189"/>
      <c r="I281" s="188"/>
      <c r="J281" s="189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1"/>
      <c r="AF281" s="194"/>
      <c r="AG281" s="190"/>
      <c r="AH281" s="190"/>
      <c r="AI281" s="190"/>
      <c r="AJ281" s="190"/>
      <c r="AK281" s="190"/>
      <c r="AL281" s="190"/>
      <c r="AM281" s="190"/>
      <c r="AN281" s="190"/>
      <c r="AO281" s="190"/>
      <c r="AP281" s="190"/>
      <c r="AQ281" s="190"/>
      <c r="AR281" s="193"/>
      <c r="AS281" s="193"/>
    </row>
    <row r="282" ht="15.75" customHeight="1">
      <c r="A282" s="178"/>
      <c r="B282" s="166"/>
      <c r="C282" s="188"/>
      <c r="D282" s="188"/>
      <c r="E282" s="188"/>
      <c r="F282" s="189"/>
      <c r="G282" s="188"/>
      <c r="H282" s="189"/>
      <c r="I282" s="188"/>
      <c r="J282" s="189"/>
      <c r="K282" s="190"/>
      <c r="L282" s="190"/>
      <c r="M282" s="190"/>
      <c r="N282" s="190"/>
      <c r="O282" s="190"/>
      <c r="P282" s="190"/>
      <c r="Q282" s="190"/>
      <c r="R282" s="190"/>
      <c r="S282" s="190"/>
      <c r="T282" s="190"/>
      <c r="U282" s="190"/>
      <c r="V282" s="190"/>
      <c r="W282" s="190"/>
      <c r="X282" s="190"/>
      <c r="Y282" s="190"/>
      <c r="Z282" s="190"/>
      <c r="AA282" s="190"/>
      <c r="AB282" s="190"/>
      <c r="AC282" s="190"/>
      <c r="AD282" s="190"/>
      <c r="AE282" s="191"/>
      <c r="AF282" s="194"/>
      <c r="AG282" s="190"/>
      <c r="AH282" s="190"/>
      <c r="AI282" s="190"/>
      <c r="AJ282" s="190"/>
      <c r="AK282" s="190"/>
      <c r="AL282" s="190"/>
      <c r="AM282" s="190"/>
      <c r="AN282" s="190"/>
      <c r="AO282" s="190"/>
      <c r="AP282" s="190"/>
      <c r="AQ282" s="190"/>
      <c r="AR282" s="193"/>
      <c r="AS282" s="193"/>
    </row>
    <row r="283" ht="15.75" customHeight="1">
      <c r="A283" s="178"/>
      <c r="B283" s="166"/>
      <c r="C283" s="188"/>
      <c r="D283" s="188"/>
      <c r="E283" s="188"/>
      <c r="F283" s="189"/>
      <c r="G283" s="188"/>
      <c r="H283" s="189"/>
      <c r="I283" s="188"/>
      <c r="J283" s="189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  <c r="AA283" s="190"/>
      <c r="AB283" s="190"/>
      <c r="AC283" s="190"/>
      <c r="AD283" s="190"/>
      <c r="AE283" s="191"/>
      <c r="AF283" s="194"/>
      <c r="AG283" s="190"/>
      <c r="AH283" s="190"/>
      <c r="AI283" s="190"/>
      <c r="AJ283" s="190"/>
      <c r="AK283" s="190"/>
      <c r="AL283" s="190"/>
      <c r="AM283" s="190"/>
      <c r="AN283" s="190"/>
      <c r="AO283" s="190"/>
      <c r="AP283" s="190"/>
      <c r="AQ283" s="190"/>
      <c r="AR283" s="193"/>
      <c r="AS283" s="193"/>
    </row>
    <row r="284" ht="15.75" customHeight="1">
      <c r="A284" s="178"/>
      <c r="B284" s="166"/>
      <c r="C284" s="188"/>
      <c r="D284" s="188"/>
      <c r="E284" s="188"/>
      <c r="F284" s="189"/>
      <c r="G284" s="188"/>
      <c r="H284" s="189"/>
      <c r="I284" s="188"/>
      <c r="J284" s="189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  <c r="AA284" s="190"/>
      <c r="AB284" s="190"/>
      <c r="AC284" s="190"/>
      <c r="AD284" s="190"/>
      <c r="AE284" s="191"/>
      <c r="AF284" s="194"/>
      <c r="AG284" s="190"/>
      <c r="AH284" s="190"/>
      <c r="AI284" s="190"/>
      <c r="AJ284" s="190"/>
      <c r="AK284" s="190"/>
      <c r="AL284" s="190"/>
      <c r="AM284" s="190"/>
      <c r="AN284" s="190"/>
      <c r="AO284" s="190"/>
      <c r="AP284" s="190"/>
      <c r="AQ284" s="190"/>
      <c r="AR284" s="193"/>
      <c r="AS284" s="193"/>
    </row>
    <row r="285" ht="15.75" customHeight="1">
      <c r="A285" s="178"/>
      <c r="B285" s="166"/>
      <c r="C285" s="188"/>
      <c r="D285" s="188"/>
      <c r="E285" s="188"/>
      <c r="F285" s="189"/>
      <c r="G285" s="188"/>
      <c r="H285" s="189"/>
      <c r="I285" s="188"/>
      <c r="J285" s="189"/>
      <c r="K285" s="190"/>
      <c r="L285" s="190"/>
      <c r="M285" s="190"/>
      <c r="N285" s="190"/>
      <c r="O285" s="190"/>
      <c r="P285" s="190"/>
      <c r="Q285" s="190"/>
      <c r="R285" s="190"/>
      <c r="S285" s="190"/>
      <c r="T285" s="190"/>
      <c r="U285" s="190"/>
      <c r="V285" s="190"/>
      <c r="W285" s="190"/>
      <c r="X285" s="190"/>
      <c r="Y285" s="190"/>
      <c r="Z285" s="190"/>
      <c r="AA285" s="190"/>
      <c r="AB285" s="190"/>
      <c r="AC285" s="190"/>
      <c r="AD285" s="190"/>
      <c r="AE285" s="191"/>
      <c r="AF285" s="194"/>
      <c r="AG285" s="190"/>
      <c r="AH285" s="190"/>
      <c r="AI285" s="190"/>
      <c r="AJ285" s="190"/>
      <c r="AK285" s="190"/>
      <c r="AL285" s="190"/>
      <c r="AM285" s="190"/>
      <c r="AN285" s="190"/>
      <c r="AO285" s="190"/>
      <c r="AP285" s="190"/>
      <c r="AQ285" s="190"/>
      <c r="AR285" s="193"/>
      <c r="AS285" s="193"/>
    </row>
    <row r="286" ht="15.75" customHeight="1">
      <c r="A286" s="178"/>
      <c r="B286" s="166"/>
      <c r="C286" s="188"/>
      <c r="D286" s="188"/>
      <c r="E286" s="188"/>
      <c r="F286" s="189"/>
      <c r="G286" s="188"/>
      <c r="H286" s="189"/>
      <c r="I286" s="188"/>
      <c r="J286" s="189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0"/>
      <c r="Y286" s="190"/>
      <c r="Z286" s="190"/>
      <c r="AA286" s="190"/>
      <c r="AB286" s="190"/>
      <c r="AC286" s="190"/>
      <c r="AD286" s="190"/>
      <c r="AE286" s="191"/>
      <c r="AF286" s="194"/>
      <c r="AG286" s="190"/>
      <c r="AH286" s="190"/>
      <c r="AI286" s="190"/>
      <c r="AJ286" s="190"/>
      <c r="AK286" s="190"/>
      <c r="AL286" s="190"/>
      <c r="AM286" s="190"/>
      <c r="AN286" s="190"/>
      <c r="AO286" s="190"/>
      <c r="AP286" s="190"/>
      <c r="AQ286" s="190"/>
      <c r="AR286" s="193"/>
      <c r="AS286" s="193"/>
    </row>
    <row r="287" ht="15.75" customHeight="1">
      <c r="A287" s="178"/>
      <c r="B287" s="166"/>
      <c r="C287" s="188"/>
      <c r="D287" s="188"/>
      <c r="E287" s="188"/>
      <c r="F287" s="189"/>
      <c r="G287" s="188"/>
      <c r="H287" s="189"/>
      <c r="I287" s="188"/>
      <c r="J287" s="189"/>
      <c r="K287" s="190"/>
      <c r="L287" s="190"/>
      <c r="M287" s="190"/>
      <c r="N287" s="190"/>
      <c r="O287" s="190"/>
      <c r="P287" s="190"/>
      <c r="Q287" s="190"/>
      <c r="R287" s="190"/>
      <c r="S287" s="190"/>
      <c r="T287" s="190"/>
      <c r="U287" s="190"/>
      <c r="V287" s="190"/>
      <c r="W287" s="190"/>
      <c r="X287" s="190"/>
      <c r="Y287" s="190"/>
      <c r="Z287" s="190"/>
      <c r="AA287" s="190"/>
      <c r="AB287" s="190"/>
      <c r="AC287" s="190"/>
      <c r="AD287" s="190"/>
      <c r="AE287" s="191"/>
      <c r="AF287" s="194"/>
      <c r="AG287" s="190"/>
      <c r="AH287" s="190"/>
      <c r="AI287" s="190"/>
      <c r="AJ287" s="190"/>
      <c r="AK287" s="190"/>
      <c r="AL287" s="190"/>
      <c r="AM287" s="190"/>
      <c r="AN287" s="190"/>
      <c r="AO287" s="190"/>
      <c r="AP287" s="190"/>
      <c r="AQ287" s="190"/>
      <c r="AR287" s="193"/>
      <c r="AS287" s="193"/>
    </row>
    <row r="288" ht="15.75" customHeight="1">
      <c r="A288" s="178"/>
      <c r="B288" s="166"/>
      <c r="C288" s="188"/>
      <c r="D288" s="188"/>
      <c r="E288" s="188"/>
      <c r="F288" s="189"/>
      <c r="G288" s="188"/>
      <c r="H288" s="189"/>
      <c r="I288" s="188"/>
      <c r="J288" s="189"/>
      <c r="K288" s="190"/>
      <c r="L288" s="190"/>
      <c r="M288" s="190"/>
      <c r="N288" s="190"/>
      <c r="O288" s="190"/>
      <c r="P288" s="190"/>
      <c r="Q288" s="190"/>
      <c r="R288" s="190"/>
      <c r="S288" s="190"/>
      <c r="T288" s="190"/>
      <c r="U288" s="190"/>
      <c r="V288" s="190"/>
      <c r="W288" s="190"/>
      <c r="X288" s="190"/>
      <c r="Y288" s="190"/>
      <c r="Z288" s="190"/>
      <c r="AA288" s="190"/>
      <c r="AB288" s="190"/>
      <c r="AC288" s="190"/>
      <c r="AD288" s="190"/>
      <c r="AE288" s="191"/>
      <c r="AF288" s="194"/>
      <c r="AG288" s="190"/>
      <c r="AH288" s="190"/>
      <c r="AI288" s="190"/>
      <c r="AJ288" s="190"/>
      <c r="AK288" s="190"/>
      <c r="AL288" s="190"/>
      <c r="AM288" s="190"/>
      <c r="AN288" s="190"/>
      <c r="AO288" s="190"/>
      <c r="AP288" s="190"/>
      <c r="AQ288" s="190"/>
      <c r="AR288" s="193"/>
      <c r="AS288" s="193"/>
    </row>
    <row r="289" ht="15.75" customHeight="1">
      <c r="A289" s="178"/>
      <c r="B289" s="166"/>
      <c r="C289" s="188"/>
      <c r="D289" s="188"/>
      <c r="E289" s="188"/>
      <c r="F289" s="189"/>
      <c r="G289" s="188"/>
      <c r="H289" s="189"/>
      <c r="I289" s="188"/>
      <c r="J289" s="189"/>
      <c r="K289" s="190"/>
      <c r="L289" s="190"/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0"/>
      <c r="Y289" s="190"/>
      <c r="Z289" s="190"/>
      <c r="AA289" s="190"/>
      <c r="AB289" s="190"/>
      <c r="AC289" s="190"/>
      <c r="AD289" s="190"/>
      <c r="AE289" s="191"/>
      <c r="AF289" s="194"/>
      <c r="AG289" s="190"/>
      <c r="AH289" s="190"/>
      <c r="AI289" s="190"/>
      <c r="AJ289" s="190"/>
      <c r="AK289" s="190"/>
      <c r="AL289" s="190"/>
      <c r="AM289" s="190"/>
      <c r="AN289" s="190"/>
      <c r="AO289" s="190"/>
      <c r="AP289" s="190"/>
      <c r="AQ289" s="190"/>
      <c r="AR289" s="193"/>
      <c r="AS289" s="193"/>
    </row>
    <row r="290" ht="15.75" customHeight="1">
      <c r="A290" s="178"/>
      <c r="B290" s="166"/>
      <c r="C290" s="188"/>
      <c r="D290" s="188"/>
      <c r="E290" s="188"/>
      <c r="F290" s="189"/>
      <c r="G290" s="188"/>
      <c r="H290" s="189"/>
      <c r="I290" s="188"/>
      <c r="J290" s="189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  <c r="AA290" s="190"/>
      <c r="AB290" s="190"/>
      <c r="AC290" s="190"/>
      <c r="AD290" s="190"/>
      <c r="AE290" s="191"/>
      <c r="AF290" s="194"/>
      <c r="AG290" s="190"/>
      <c r="AH290" s="190"/>
      <c r="AI290" s="190"/>
      <c r="AJ290" s="190"/>
      <c r="AK290" s="190"/>
      <c r="AL290" s="190"/>
      <c r="AM290" s="190"/>
      <c r="AN290" s="190"/>
      <c r="AO290" s="190"/>
      <c r="AP290" s="190"/>
      <c r="AQ290" s="190"/>
      <c r="AR290" s="193"/>
      <c r="AS290" s="193"/>
    </row>
    <row r="291" ht="15.75" customHeight="1">
      <c r="A291" s="178"/>
      <c r="B291" s="166"/>
      <c r="C291" s="188"/>
      <c r="D291" s="188"/>
      <c r="E291" s="188"/>
      <c r="F291" s="189"/>
      <c r="G291" s="188"/>
      <c r="H291" s="189"/>
      <c r="I291" s="188"/>
      <c r="J291" s="189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  <c r="AA291" s="190"/>
      <c r="AB291" s="190"/>
      <c r="AC291" s="190"/>
      <c r="AD291" s="190"/>
      <c r="AE291" s="191"/>
      <c r="AF291" s="194"/>
      <c r="AG291" s="190"/>
      <c r="AH291" s="190"/>
      <c r="AI291" s="190"/>
      <c r="AJ291" s="190"/>
      <c r="AK291" s="190"/>
      <c r="AL291" s="190"/>
      <c r="AM291" s="190"/>
      <c r="AN291" s="190"/>
      <c r="AO291" s="190"/>
      <c r="AP291" s="190"/>
      <c r="AQ291" s="190"/>
      <c r="AR291" s="193"/>
      <c r="AS291" s="193"/>
    </row>
    <row r="292" ht="15.75" customHeight="1">
      <c r="A292" s="178"/>
      <c r="B292" s="166"/>
      <c r="C292" s="188"/>
      <c r="D292" s="188"/>
      <c r="E292" s="188"/>
      <c r="F292" s="189"/>
      <c r="G292" s="188"/>
      <c r="H292" s="189"/>
      <c r="I292" s="188"/>
      <c r="J292" s="189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  <c r="AA292" s="190"/>
      <c r="AB292" s="190"/>
      <c r="AC292" s="190"/>
      <c r="AD292" s="190"/>
      <c r="AE292" s="191"/>
      <c r="AF292" s="194"/>
      <c r="AG292" s="190"/>
      <c r="AH292" s="190"/>
      <c r="AI292" s="190"/>
      <c r="AJ292" s="190"/>
      <c r="AK292" s="190"/>
      <c r="AL292" s="190"/>
      <c r="AM292" s="190"/>
      <c r="AN292" s="190"/>
      <c r="AO292" s="190"/>
      <c r="AP292" s="190"/>
      <c r="AQ292" s="190"/>
      <c r="AR292" s="193"/>
      <c r="AS292" s="193"/>
    </row>
    <row r="293" ht="15.75" customHeight="1">
      <c r="A293" s="178"/>
      <c r="B293" s="166"/>
      <c r="C293" s="188"/>
      <c r="D293" s="188"/>
      <c r="E293" s="188"/>
      <c r="F293" s="189"/>
      <c r="G293" s="188"/>
      <c r="H293" s="189"/>
      <c r="I293" s="188"/>
      <c r="J293" s="189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  <c r="AA293" s="190"/>
      <c r="AB293" s="190"/>
      <c r="AC293" s="190"/>
      <c r="AD293" s="190"/>
      <c r="AE293" s="191"/>
      <c r="AF293" s="194"/>
      <c r="AG293" s="190"/>
      <c r="AH293" s="190"/>
      <c r="AI293" s="190"/>
      <c r="AJ293" s="190"/>
      <c r="AK293" s="190"/>
      <c r="AL293" s="190"/>
      <c r="AM293" s="190"/>
      <c r="AN293" s="190"/>
      <c r="AO293" s="190"/>
      <c r="AP293" s="190"/>
      <c r="AQ293" s="190"/>
      <c r="AR293" s="193"/>
      <c r="AS293" s="193"/>
    </row>
    <row r="294" ht="15.75" customHeight="1">
      <c r="A294" s="178"/>
      <c r="B294" s="166"/>
      <c r="C294" s="188"/>
      <c r="D294" s="188"/>
      <c r="E294" s="188"/>
      <c r="F294" s="189"/>
      <c r="G294" s="188"/>
      <c r="H294" s="189"/>
      <c r="I294" s="188"/>
      <c r="J294" s="189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  <c r="AA294" s="190"/>
      <c r="AB294" s="190"/>
      <c r="AC294" s="190"/>
      <c r="AD294" s="190"/>
      <c r="AE294" s="191"/>
      <c r="AF294" s="194"/>
      <c r="AG294" s="190"/>
      <c r="AH294" s="190"/>
      <c r="AI294" s="190"/>
      <c r="AJ294" s="190"/>
      <c r="AK294" s="190"/>
      <c r="AL294" s="190"/>
      <c r="AM294" s="190"/>
      <c r="AN294" s="190"/>
      <c r="AO294" s="190"/>
      <c r="AP294" s="190"/>
      <c r="AQ294" s="190"/>
      <c r="AR294" s="193"/>
      <c r="AS294" s="193"/>
    </row>
    <row r="295" ht="15.75" customHeight="1">
      <c r="A295" s="178"/>
      <c r="B295" s="166"/>
      <c r="C295" s="188"/>
      <c r="D295" s="188"/>
      <c r="E295" s="188"/>
      <c r="F295" s="189"/>
      <c r="G295" s="188"/>
      <c r="H295" s="189"/>
      <c r="I295" s="188"/>
      <c r="J295" s="189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  <c r="AA295" s="190"/>
      <c r="AB295" s="190"/>
      <c r="AC295" s="190"/>
      <c r="AD295" s="190"/>
      <c r="AE295" s="191"/>
      <c r="AF295" s="194"/>
      <c r="AG295" s="190"/>
      <c r="AH295" s="190"/>
      <c r="AI295" s="190"/>
      <c r="AJ295" s="190"/>
      <c r="AK295" s="190"/>
      <c r="AL295" s="190"/>
      <c r="AM295" s="190"/>
      <c r="AN295" s="190"/>
      <c r="AO295" s="190"/>
      <c r="AP295" s="190"/>
      <c r="AQ295" s="190"/>
      <c r="AR295" s="193"/>
      <c r="AS295" s="193"/>
    </row>
    <row r="296" ht="15.75" customHeight="1">
      <c r="A296" s="178"/>
      <c r="B296" s="166"/>
      <c r="C296" s="188"/>
      <c r="D296" s="188"/>
      <c r="E296" s="188"/>
      <c r="F296" s="189"/>
      <c r="G296" s="188"/>
      <c r="H296" s="189"/>
      <c r="I296" s="188"/>
      <c r="J296" s="189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  <c r="AA296" s="190"/>
      <c r="AB296" s="190"/>
      <c r="AC296" s="190"/>
      <c r="AD296" s="190"/>
      <c r="AE296" s="191"/>
      <c r="AF296" s="194"/>
      <c r="AG296" s="190"/>
      <c r="AH296" s="190"/>
      <c r="AI296" s="190"/>
      <c r="AJ296" s="190"/>
      <c r="AK296" s="190"/>
      <c r="AL296" s="190"/>
      <c r="AM296" s="190"/>
      <c r="AN296" s="190"/>
      <c r="AO296" s="190"/>
      <c r="AP296" s="190"/>
      <c r="AQ296" s="190"/>
      <c r="AR296" s="193"/>
      <c r="AS296" s="193"/>
    </row>
    <row r="297" ht="15.75" customHeight="1">
      <c r="A297" s="178"/>
      <c r="B297" s="166"/>
      <c r="C297" s="188"/>
      <c r="D297" s="188"/>
      <c r="E297" s="188"/>
      <c r="F297" s="189"/>
      <c r="G297" s="188"/>
      <c r="H297" s="189"/>
      <c r="I297" s="188"/>
      <c r="J297" s="189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0"/>
      <c r="Y297" s="190"/>
      <c r="Z297" s="190"/>
      <c r="AA297" s="190"/>
      <c r="AB297" s="190"/>
      <c r="AC297" s="190"/>
      <c r="AD297" s="190"/>
      <c r="AE297" s="191"/>
      <c r="AF297" s="194"/>
      <c r="AG297" s="190"/>
      <c r="AH297" s="190"/>
      <c r="AI297" s="190"/>
      <c r="AJ297" s="190"/>
      <c r="AK297" s="190"/>
      <c r="AL297" s="190"/>
      <c r="AM297" s="190"/>
      <c r="AN297" s="190"/>
      <c r="AO297" s="190"/>
      <c r="AP297" s="190"/>
      <c r="AQ297" s="190"/>
      <c r="AR297" s="193"/>
      <c r="AS297" s="193"/>
    </row>
    <row r="298" ht="15.75" customHeight="1">
      <c r="A298" s="178"/>
      <c r="B298" s="166"/>
      <c r="C298" s="188"/>
      <c r="D298" s="188"/>
      <c r="E298" s="188"/>
      <c r="F298" s="189"/>
      <c r="G298" s="188"/>
      <c r="H298" s="189"/>
      <c r="I298" s="188"/>
      <c r="J298" s="189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0"/>
      <c r="Y298" s="190"/>
      <c r="Z298" s="190"/>
      <c r="AA298" s="190"/>
      <c r="AB298" s="190"/>
      <c r="AC298" s="190"/>
      <c r="AD298" s="190"/>
      <c r="AE298" s="191"/>
      <c r="AF298" s="194"/>
      <c r="AG298" s="190"/>
      <c r="AH298" s="190"/>
      <c r="AI298" s="190"/>
      <c r="AJ298" s="190"/>
      <c r="AK298" s="190"/>
      <c r="AL298" s="190"/>
      <c r="AM298" s="190"/>
      <c r="AN298" s="190"/>
      <c r="AO298" s="190"/>
      <c r="AP298" s="190"/>
      <c r="AQ298" s="190"/>
      <c r="AR298" s="193"/>
      <c r="AS298" s="193"/>
    </row>
    <row r="299" ht="15.75" customHeight="1">
      <c r="A299" s="178"/>
      <c r="B299" s="166"/>
      <c r="C299" s="188"/>
      <c r="D299" s="188"/>
      <c r="E299" s="188"/>
      <c r="F299" s="189"/>
      <c r="G299" s="188"/>
      <c r="H299" s="189"/>
      <c r="I299" s="188"/>
      <c r="J299" s="189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0"/>
      <c r="Y299" s="190"/>
      <c r="Z299" s="190"/>
      <c r="AA299" s="190"/>
      <c r="AB299" s="190"/>
      <c r="AC299" s="190"/>
      <c r="AD299" s="190"/>
      <c r="AE299" s="191"/>
      <c r="AF299" s="194"/>
      <c r="AG299" s="190"/>
      <c r="AH299" s="190"/>
      <c r="AI299" s="190"/>
      <c r="AJ299" s="190"/>
      <c r="AK299" s="190"/>
      <c r="AL299" s="190"/>
      <c r="AM299" s="190"/>
      <c r="AN299" s="190"/>
      <c r="AO299" s="190"/>
      <c r="AP299" s="190"/>
      <c r="AQ299" s="190"/>
      <c r="AR299" s="193"/>
      <c r="AS299" s="193"/>
    </row>
    <row r="300" ht="15.75" customHeight="1">
      <c r="A300" s="178"/>
      <c r="B300" s="166"/>
      <c r="C300" s="188"/>
      <c r="D300" s="188"/>
      <c r="E300" s="188"/>
      <c r="F300" s="189"/>
      <c r="G300" s="188"/>
      <c r="H300" s="189"/>
      <c r="I300" s="188"/>
      <c r="J300" s="189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  <c r="AA300" s="190"/>
      <c r="AB300" s="190"/>
      <c r="AC300" s="190"/>
      <c r="AD300" s="190"/>
      <c r="AE300" s="191"/>
      <c r="AF300" s="194"/>
      <c r="AG300" s="190"/>
      <c r="AH300" s="190"/>
      <c r="AI300" s="190"/>
      <c r="AJ300" s="190"/>
      <c r="AK300" s="190"/>
      <c r="AL300" s="190"/>
      <c r="AM300" s="190"/>
      <c r="AN300" s="190"/>
      <c r="AO300" s="190"/>
      <c r="AP300" s="190"/>
      <c r="AQ300" s="190"/>
      <c r="AR300" s="193"/>
      <c r="AS300" s="193"/>
    </row>
    <row r="301" ht="15.75" customHeight="1">
      <c r="A301" s="178"/>
      <c r="B301" s="166"/>
      <c r="C301" s="188"/>
      <c r="D301" s="188"/>
      <c r="E301" s="188"/>
      <c r="F301" s="189"/>
      <c r="G301" s="188"/>
      <c r="H301" s="189"/>
      <c r="I301" s="188"/>
      <c r="J301" s="189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  <c r="AA301" s="190"/>
      <c r="AB301" s="190"/>
      <c r="AC301" s="190"/>
      <c r="AD301" s="190"/>
      <c r="AE301" s="191"/>
      <c r="AF301" s="194"/>
      <c r="AG301" s="190"/>
      <c r="AH301" s="190"/>
      <c r="AI301" s="190"/>
      <c r="AJ301" s="190"/>
      <c r="AK301" s="190"/>
      <c r="AL301" s="190"/>
      <c r="AM301" s="190"/>
      <c r="AN301" s="190"/>
      <c r="AO301" s="190"/>
      <c r="AP301" s="190"/>
      <c r="AQ301" s="190"/>
      <c r="AR301" s="193"/>
      <c r="AS301" s="193"/>
    </row>
    <row r="302" ht="15.75" customHeight="1">
      <c r="A302" s="178"/>
      <c r="B302" s="166"/>
      <c r="C302" s="188"/>
      <c r="D302" s="188"/>
      <c r="E302" s="188"/>
      <c r="F302" s="189"/>
      <c r="G302" s="188"/>
      <c r="H302" s="189"/>
      <c r="I302" s="188"/>
      <c r="J302" s="189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0"/>
      <c r="Y302" s="190"/>
      <c r="Z302" s="190"/>
      <c r="AA302" s="190"/>
      <c r="AB302" s="190"/>
      <c r="AC302" s="190"/>
      <c r="AD302" s="190"/>
      <c r="AE302" s="191"/>
      <c r="AF302" s="194"/>
      <c r="AG302" s="190"/>
      <c r="AH302" s="190"/>
      <c r="AI302" s="190"/>
      <c r="AJ302" s="190"/>
      <c r="AK302" s="190"/>
      <c r="AL302" s="190"/>
      <c r="AM302" s="190"/>
      <c r="AN302" s="190"/>
      <c r="AO302" s="190"/>
      <c r="AP302" s="190"/>
      <c r="AQ302" s="190"/>
      <c r="AR302" s="193"/>
      <c r="AS302" s="193"/>
    </row>
    <row r="303" ht="15.75" customHeight="1">
      <c r="A303" s="178"/>
      <c r="B303" s="166"/>
      <c r="C303" s="188"/>
      <c r="D303" s="188"/>
      <c r="E303" s="188"/>
      <c r="F303" s="189"/>
      <c r="G303" s="188"/>
      <c r="H303" s="189"/>
      <c r="I303" s="188"/>
      <c r="J303" s="189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0"/>
      <c r="Y303" s="190"/>
      <c r="Z303" s="190"/>
      <c r="AA303" s="190"/>
      <c r="AB303" s="190"/>
      <c r="AC303" s="190"/>
      <c r="AD303" s="190"/>
      <c r="AE303" s="191"/>
      <c r="AF303" s="194"/>
      <c r="AG303" s="190"/>
      <c r="AH303" s="190"/>
      <c r="AI303" s="190"/>
      <c r="AJ303" s="190"/>
      <c r="AK303" s="190"/>
      <c r="AL303" s="190"/>
      <c r="AM303" s="190"/>
      <c r="AN303" s="190"/>
      <c r="AO303" s="190"/>
      <c r="AP303" s="190"/>
      <c r="AQ303" s="190"/>
      <c r="AR303" s="193"/>
      <c r="AS303" s="193"/>
    </row>
    <row r="304" ht="15.75" customHeight="1">
      <c r="A304" s="178"/>
      <c r="B304" s="166"/>
      <c r="C304" s="188"/>
      <c r="D304" s="188"/>
      <c r="E304" s="188"/>
      <c r="F304" s="189"/>
      <c r="G304" s="188"/>
      <c r="H304" s="189"/>
      <c r="I304" s="188"/>
      <c r="J304" s="189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0"/>
      <c r="Y304" s="190"/>
      <c r="Z304" s="190"/>
      <c r="AA304" s="190"/>
      <c r="AB304" s="190"/>
      <c r="AC304" s="190"/>
      <c r="AD304" s="190"/>
      <c r="AE304" s="191"/>
      <c r="AF304" s="194"/>
      <c r="AG304" s="190"/>
      <c r="AH304" s="190"/>
      <c r="AI304" s="190"/>
      <c r="AJ304" s="190"/>
      <c r="AK304" s="190"/>
      <c r="AL304" s="190"/>
      <c r="AM304" s="190"/>
      <c r="AN304" s="190"/>
      <c r="AO304" s="190"/>
      <c r="AP304" s="190"/>
      <c r="AQ304" s="190"/>
      <c r="AR304" s="193"/>
      <c r="AS304" s="193"/>
    </row>
    <row r="305" ht="15.75" customHeight="1">
      <c r="A305" s="178"/>
      <c r="B305" s="166"/>
      <c r="C305" s="188"/>
      <c r="D305" s="188"/>
      <c r="E305" s="188"/>
      <c r="F305" s="189"/>
      <c r="G305" s="188"/>
      <c r="H305" s="189"/>
      <c r="I305" s="188"/>
      <c r="J305" s="189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  <c r="AA305" s="190"/>
      <c r="AB305" s="190"/>
      <c r="AC305" s="190"/>
      <c r="AD305" s="190"/>
      <c r="AE305" s="191"/>
      <c r="AF305" s="194"/>
      <c r="AG305" s="190"/>
      <c r="AH305" s="190"/>
      <c r="AI305" s="190"/>
      <c r="AJ305" s="190"/>
      <c r="AK305" s="190"/>
      <c r="AL305" s="190"/>
      <c r="AM305" s="190"/>
      <c r="AN305" s="190"/>
      <c r="AO305" s="190"/>
      <c r="AP305" s="190"/>
      <c r="AQ305" s="190"/>
      <c r="AR305" s="193"/>
      <c r="AS305" s="193"/>
    </row>
    <row r="306" ht="15.75" customHeight="1">
      <c r="A306" s="178"/>
      <c r="B306" s="166"/>
      <c r="C306" s="188"/>
      <c r="D306" s="188"/>
      <c r="E306" s="188"/>
      <c r="F306" s="189"/>
      <c r="G306" s="188"/>
      <c r="H306" s="189"/>
      <c r="I306" s="188"/>
      <c r="J306" s="189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  <c r="AA306" s="190"/>
      <c r="AB306" s="190"/>
      <c r="AC306" s="190"/>
      <c r="AD306" s="190"/>
      <c r="AE306" s="191"/>
      <c r="AF306" s="194"/>
      <c r="AG306" s="190"/>
      <c r="AH306" s="190"/>
      <c r="AI306" s="190"/>
      <c r="AJ306" s="190"/>
      <c r="AK306" s="190"/>
      <c r="AL306" s="190"/>
      <c r="AM306" s="190"/>
      <c r="AN306" s="190"/>
      <c r="AO306" s="190"/>
      <c r="AP306" s="190"/>
      <c r="AQ306" s="190"/>
      <c r="AR306" s="193"/>
      <c r="AS306" s="193"/>
    </row>
    <row r="307" ht="15.75" customHeight="1">
      <c r="A307" s="178"/>
      <c r="B307" s="166"/>
      <c r="C307" s="188"/>
      <c r="D307" s="188"/>
      <c r="E307" s="188"/>
      <c r="F307" s="189"/>
      <c r="G307" s="188"/>
      <c r="H307" s="189"/>
      <c r="I307" s="188"/>
      <c r="J307" s="189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0"/>
      <c r="Y307" s="190"/>
      <c r="Z307" s="190"/>
      <c r="AA307" s="190"/>
      <c r="AB307" s="190"/>
      <c r="AC307" s="190"/>
      <c r="AD307" s="190"/>
      <c r="AE307" s="191"/>
      <c r="AF307" s="194"/>
      <c r="AG307" s="190"/>
      <c r="AH307" s="190"/>
      <c r="AI307" s="190"/>
      <c r="AJ307" s="190"/>
      <c r="AK307" s="190"/>
      <c r="AL307" s="190"/>
      <c r="AM307" s="190"/>
      <c r="AN307" s="190"/>
      <c r="AO307" s="190"/>
      <c r="AP307" s="190"/>
      <c r="AQ307" s="190"/>
      <c r="AR307" s="193"/>
      <c r="AS307" s="193"/>
    </row>
    <row r="308" ht="15.75" customHeight="1">
      <c r="A308" s="178"/>
      <c r="B308" s="166"/>
      <c r="C308" s="188"/>
      <c r="D308" s="188"/>
      <c r="E308" s="188"/>
      <c r="F308" s="189"/>
      <c r="G308" s="188"/>
      <c r="H308" s="189"/>
      <c r="I308" s="188"/>
      <c r="J308" s="189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0"/>
      <c r="Y308" s="190"/>
      <c r="Z308" s="190"/>
      <c r="AA308" s="190"/>
      <c r="AB308" s="190"/>
      <c r="AC308" s="190"/>
      <c r="AD308" s="190"/>
      <c r="AE308" s="191"/>
      <c r="AF308" s="194"/>
      <c r="AG308" s="190"/>
      <c r="AH308" s="190"/>
      <c r="AI308" s="190"/>
      <c r="AJ308" s="190"/>
      <c r="AK308" s="190"/>
      <c r="AL308" s="190"/>
      <c r="AM308" s="190"/>
      <c r="AN308" s="190"/>
      <c r="AO308" s="190"/>
      <c r="AP308" s="190"/>
      <c r="AQ308" s="190"/>
      <c r="AR308" s="193"/>
      <c r="AS308" s="193"/>
    </row>
    <row r="309" ht="15.75" customHeight="1">
      <c r="A309" s="178"/>
      <c r="B309" s="166"/>
      <c r="C309" s="188"/>
      <c r="D309" s="188"/>
      <c r="E309" s="188"/>
      <c r="F309" s="189"/>
      <c r="G309" s="188"/>
      <c r="H309" s="189"/>
      <c r="I309" s="188"/>
      <c r="J309" s="189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0"/>
      <c r="Y309" s="190"/>
      <c r="Z309" s="190"/>
      <c r="AA309" s="190"/>
      <c r="AB309" s="190"/>
      <c r="AC309" s="190"/>
      <c r="AD309" s="190"/>
      <c r="AE309" s="191"/>
      <c r="AF309" s="194"/>
      <c r="AG309" s="190"/>
      <c r="AH309" s="190"/>
      <c r="AI309" s="190"/>
      <c r="AJ309" s="190"/>
      <c r="AK309" s="190"/>
      <c r="AL309" s="190"/>
      <c r="AM309" s="190"/>
      <c r="AN309" s="190"/>
      <c r="AO309" s="190"/>
      <c r="AP309" s="190"/>
      <c r="AQ309" s="190"/>
      <c r="AR309" s="193"/>
      <c r="AS309" s="193"/>
    </row>
    <row r="310" ht="15.75" customHeight="1">
      <c r="A310" s="178"/>
      <c r="B310" s="166"/>
      <c r="C310" s="188"/>
      <c r="D310" s="188"/>
      <c r="E310" s="188"/>
      <c r="F310" s="189"/>
      <c r="G310" s="188"/>
      <c r="H310" s="189"/>
      <c r="I310" s="188"/>
      <c r="J310" s="189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  <c r="AA310" s="190"/>
      <c r="AB310" s="190"/>
      <c r="AC310" s="190"/>
      <c r="AD310" s="190"/>
      <c r="AE310" s="191"/>
      <c r="AF310" s="194"/>
      <c r="AG310" s="190"/>
      <c r="AH310" s="190"/>
      <c r="AI310" s="190"/>
      <c r="AJ310" s="190"/>
      <c r="AK310" s="190"/>
      <c r="AL310" s="190"/>
      <c r="AM310" s="190"/>
      <c r="AN310" s="190"/>
      <c r="AO310" s="190"/>
      <c r="AP310" s="190"/>
      <c r="AQ310" s="190"/>
      <c r="AR310" s="193"/>
      <c r="AS310" s="193"/>
    </row>
    <row r="311" ht="15.75" customHeight="1">
      <c r="A311" s="178"/>
      <c r="B311" s="166"/>
      <c r="C311" s="188"/>
      <c r="D311" s="188"/>
      <c r="E311" s="188"/>
      <c r="F311" s="189"/>
      <c r="G311" s="188"/>
      <c r="H311" s="189"/>
      <c r="I311" s="188"/>
      <c r="J311" s="189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0"/>
      <c r="Y311" s="190"/>
      <c r="Z311" s="190"/>
      <c r="AA311" s="190"/>
      <c r="AB311" s="190"/>
      <c r="AC311" s="190"/>
      <c r="AD311" s="190"/>
      <c r="AE311" s="191"/>
      <c r="AF311" s="194"/>
      <c r="AG311" s="190"/>
      <c r="AH311" s="190"/>
      <c r="AI311" s="190"/>
      <c r="AJ311" s="190"/>
      <c r="AK311" s="190"/>
      <c r="AL311" s="190"/>
      <c r="AM311" s="190"/>
      <c r="AN311" s="190"/>
      <c r="AO311" s="190"/>
      <c r="AP311" s="190"/>
      <c r="AQ311" s="190"/>
      <c r="AR311" s="193"/>
      <c r="AS311" s="193"/>
    </row>
    <row r="312" ht="15.75" customHeight="1">
      <c r="A312" s="178"/>
      <c r="B312" s="166"/>
      <c r="C312" s="188"/>
      <c r="D312" s="188"/>
      <c r="E312" s="188"/>
      <c r="F312" s="189"/>
      <c r="G312" s="188"/>
      <c r="H312" s="189"/>
      <c r="I312" s="188"/>
      <c r="J312" s="189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0"/>
      <c r="Y312" s="190"/>
      <c r="Z312" s="190"/>
      <c r="AA312" s="190"/>
      <c r="AB312" s="190"/>
      <c r="AC312" s="190"/>
      <c r="AD312" s="190"/>
      <c r="AE312" s="191"/>
      <c r="AF312" s="194"/>
      <c r="AG312" s="190"/>
      <c r="AH312" s="190"/>
      <c r="AI312" s="190"/>
      <c r="AJ312" s="190"/>
      <c r="AK312" s="190"/>
      <c r="AL312" s="190"/>
      <c r="AM312" s="190"/>
      <c r="AN312" s="190"/>
      <c r="AO312" s="190"/>
      <c r="AP312" s="190"/>
      <c r="AQ312" s="190"/>
      <c r="AR312" s="193"/>
      <c r="AS312" s="193"/>
    </row>
    <row r="313" ht="15.75" customHeight="1">
      <c r="A313" s="178"/>
      <c r="B313" s="166"/>
      <c r="C313" s="188"/>
      <c r="D313" s="188"/>
      <c r="E313" s="188"/>
      <c r="F313" s="189"/>
      <c r="G313" s="188"/>
      <c r="H313" s="189"/>
      <c r="I313" s="188"/>
      <c r="J313" s="189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0"/>
      <c r="Y313" s="190"/>
      <c r="Z313" s="190"/>
      <c r="AA313" s="190"/>
      <c r="AB313" s="190"/>
      <c r="AC313" s="190"/>
      <c r="AD313" s="190"/>
      <c r="AE313" s="191"/>
      <c r="AF313" s="194"/>
      <c r="AG313" s="190"/>
      <c r="AH313" s="190"/>
      <c r="AI313" s="190"/>
      <c r="AJ313" s="190"/>
      <c r="AK313" s="190"/>
      <c r="AL313" s="190"/>
      <c r="AM313" s="190"/>
      <c r="AN313" s="190"/>
      <c r="AO313" s="190"/>
      <c r="AP313" s="190"/>
      <c r="AQ313" s="190"/>
      <c r="AR313" s="193"/>
      <c r="AS313" s="193"/>
    </row>
    <row r="314" ht="15.75" customHeight="1">
      <c r="A314" s="178"/>
      <c r="B314" s="166"/>
      <c r="C314" s="188"/>
      <c r="D314" s="188"/>
      <c r="E314" s="188"/>
      <c r="F314" s="189"/>
      <c r="G314" s="188"/>
      <c r="H314" s="189"/>
      <c r="I314" s="188"/>
      <c r="J314" s="189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  <c r="AA314" s="190"/>
      <c r="AB314" s="190"/>
      <c r="AC314" s="190"/>
      <c r="AD314" s="190"/>
      <c r="AE314" s="191"/>
      <c r="AF314" s="194"/>
      <c r="AG314" s="190"/>
      <c r="AH314" s="190"/>
      <c r="AI314" s="190"/>
      <c r="AJ314" s="190"/>
      <c r="AK314" s="190"/>
      <c r="AL314" s="190"/>
      <c r="AM314" s="190"/>
      <c r="AN314" s="190"/>
      <c r="AO314" s="190"/>
      <c r="AP314" s="190"/>
      <c r="AQ314" s="190"/>
      <c r="AR314" s="193"/>
      <c r="AS314" s="193"/>
    </row>
    <row r="315" ht="15.75" customHeight="1">
      <c r="A315" s="178"/>
      <c r="B315" s="166"/>
      <c r="C315" s="188"/>
      <c r="D315" s="188"/>
      <c r="E315" s="188"/>
      <c r="F315" s="189"/>
      <c r="G315" s="188"/>
      <c r="H315" s="189"/>
      <c r="I315" s="188"/>
      <c r="J315" s="189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  <c r="AA315" s="190"/>
      <c r="AB315" s="190"/>
      <c r="AC315" s="190"/>
      <c r="AD315" s="190"/>
      <c r="AE315" s="191"/>
      <c r="AF315" s="194"/>
      <c r="AG315" s="190"/>
      <c r="AH315" s="190"/>
      <c r="AI315" s="190"/>
      <c r="AJ315" s="190"/>
      <c r="AK315" s="190"/>
      <c r="AL315" s="190"/>
      <c r="AM315" s="190"/>
      <c r="AN315" s="190"/>
      <c r="AO315" s="190"/>
      <c r="AP315" s="190"/>
      <c r="AQ315" s="190"/>
      <c r="AR315" s="193"/>
      <c r="AS315" s="193"/>
    </row>
    <row r="316" ht="15.75" customHeight="1">
      <c r="A316" s="178"/>
      <c r="B316" s="166"/>
      <c r="C316" s="188"/>
      <c r="D316" s="188"/>
      <c r="E316" s="188"/>
      <c r="F316" s="189"/>
      <c r="G316" s="188"/>
      <c r="H316" s="189"/>
      <c r="I316" s="188"/>
      <c r="J316" s="189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0"/>
      <c r="Y316" s="190"/>
      <c r="Z316" s="190"/>
      <c r="AA316" s="190"/>
      <c r="AB316" s="190"/>
      <c r="AC316" s="190"/>
      <c r="AD316" s="190"/>
      <c r="AE316" s="191"/>
      <c r="AF316" s="194"/>
      <c r="AG316" s="190"/>
      <c r="AH316" s="190"/>
      <c r="AI316" s="190"/>
      <c r="AJ316" s="190"/>
      <c r="AK316" s="190"/>
      <c r="AL316" s="190"/>
      <c r="AM316" s="190"/>
      <c r="AN316" s="190"/>
      <c r="AO316" s="190"/>
      <c r="AP316" s="190"/>
      <c r="AQ316" s="190"/>
      <c r="AR316" s="193"/>
      <c r="AS316" s="193"/>
    </row>
    <row r="317" ht="15.75" customHeight="1">
      <c r="A317" s="178"/>
      <c r="B317" s="166"/>
      <c r="C317" s="188"/>
      <c r="D317" s="188"/>
      <c r="E317" s="188"/>
      <c r="F317" s="189"/>
      <c r="G317" s="188"/>
      <c r="H317" s="189"/>
      <c r="I317" s="188"/>
      <c r="J317" s="189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0"/>
      <c r="Y317" s="190"/>
      <c r="Z317" s="190"/>
      <c r="AA317" s="190"/>
      <c r="AB317" s="190"/>
      <c r="AC317" s="190"/>
      <c r="AD317" s="190"/>
      <c r="AE317" s="191"/>
      <c r="AF317" s="194"/>
      <c r="AG317" s="190"/>
      <c r="AH317" s="190"/>
      <c r="AI317" s="190"/>
      <c r="AJ317" s="190"/>
      <c r="AK317" s="190"/>
      <c r="AL317" s="190"/>
      <c r="AM317" s="190"/>
      <c r="AN317" s="190"/>
      <c r="AO317" s="190"/>
      <c r="AP317" s="190"/>
      <c r="AQ317" s="190"/>
      <c r="AR317" s="193"/>
      <c r="AS317" s="193"/>
    </row>
    <row r="318" ht="15.75" customHeight="1">
      <c r="A318" s="178"/>
      <c r="B318" s="166"/>
      <c r="C318" s="188"/>
      <c r="D318" s="188"/>
      <c r="E318" s="188"/>
      <c r="F318" s="189"/>
      <c r="G318" s="188"/>
      <c r="H318" s="189"/>
      <c r="I318" s="188"/>
      <c r="J318" s="189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0"/>
      <c r="Y318" s="190"/>
      <c r="Z318" s="190"/>
      <c r="AA318" s="190"/>
      <c r="AB318" s="190"/>
      <c r="AC318" s="190"/>
      <c r="AD318" s="190"/>
      <c r="AE318" s="191"/>
      <c r="AF318" s="194"/>
      <c r="AG318" s="190"/>
      <c r="AH318" s="190"/>
      <c r="AI318" s="190"/>
      <c r="AJ318" s="190"/>
      <c r="AK318" s="190"/>
      <c r="AL318" s="190"/>
      <c r="AM318" s="190"/>
      <c r="AN318" s="190"/>
      <c r="AO318" s="190"/>
      <c r="AP318" s="190"/>
      <c r="AQ318" s="190"/>
      <c r="AR318" s="193"/>
      <c r="AS318" s="193"/>
    </row>
    <row r="319" ht="15.75" customHeight="1">
      <c r="A319" s="178"/>
      <c r="B319" s="166"/>
      <c r="C319" s="188"/>
      <c r="D319" s="188"/>
      <c r="E319" s="188"/>
      <c r="F319" s="189"/>
      <c r="G319" s="188"/>
      <c r="H319" s="189"/>
      <c r="I319" s="188"/>
      <c r="J319" s="189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  <c r="AA319" s="190"/>
      <c r="AB319" s="190"/>
      <c r="AC319" s="190"/>
      <c r="AD319" s="190"/>
      <c r="AE319" s="191"/>
      <c r="AF319" s="194"/>
      <c r="AG319" s="190"/>
      <c r="AH319" s="190"/>
      <c r="AI319" s="190"/>
      <c r="AJ319" s="190"/>
      <c r="AK319" s="190"/>
      <c r="AL319" s="190"/>
      <c r="AM319" s="190"/>
      <c r="AN319" s="190"/>
      <c r="AO319" s="190"/>
      <c r="AP319" s="190"/>
      <c r="AQ319" s="190"/>
      <c r="AR319" s="193"/>
      <c r="AS319" s="193"/>
    </row>
    <row r="320" ht="15.75" customHeight="1">
      <c r="A320" s="178"/>
      <c r="B320" s="166"/>
      <c r="C320" s="188"/>
      <c r="D320" s="188"/>
      <c r="E320" s="188"/>
      <c r="F320" s="189"/>
      <c r="G320" s="188"/>
      <c r="H320" s="189"/>
      <c r="I320" s="188"/>
      <c r="J320" s="189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0"/>
      <c r="Y320" s="190"/>
      <c r="Z320" s="190"/>
      <c r="AA320" s="190"/>
      <c r="AB320" s="190"/>
      <c r="AC320" s="190"/>
      <c r="AD320" s="190"/>
      <c r="AE320" s="191"/>
      <c r="AF320" s="194"/>
      <c r="AG320" s="190"/>
      <c r="AH320" s="190"/>
      <c r="AI320" s="190"/>
      <c r="AJ320" s="190"/>
      <c r="AK320" s="190"/>
      <c r="AL320" s="190"/>
      <c r="AM320" s="190"/>
      <c r="AN320" s="190"/>
      <c r="AO320" s="190"/>
      <c r="AP320" s="190"/>
      <c r="AQ320" s="190"/>
      <c r="AR320" s="193"/>
      <c r="AS320" s="193"/>
    </row>
    <row r="321" ht="15.75" customHeight="1">
      <c r="A321" s="178"/>
      <c r="B321" s="166"/>
      <c r="C321" s="188"/>
      <c r="D321" s="188"/>
      <c r="E321" s="188"/>
      <c r="F321" s="189"/>
      <c r="G321" s="188"/>
      <c r="H321" s="189"/>
      <c r="I321" s="188"/>
      <c r="J321" s="189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0"/>
      <c r="Y321" s="190"/>
      <c r="Z321" s="190"/>
      <c r="AA321" s="190"/>
      <c r="AB321" s="190"/>
      <c r="AC321" s="190"/>
      <c r="AD321" s="190"/>
      <c r="AE321" s="191"/>
      <c r="AF321" s="194"/>
      <c r="AG321" s="190"/>
      <c r="AH321" s="190"/>
      <c r="AI321" s="190"/>
      <c r="AJ321" s="190"/>
      <c r="AK321" s="190"/>
      <c r="AL321" s="190"/>
      <c r="AM321" s="190"/>
      <c r="AN321" s="190"/>
      <c r="AO321" s="190"/>
      <c r="AP321" s="190"/>
      <c r="AQ321" s="190"/>
      <c r="AR321" s="193"/>
      <c r="AS321" s="193"/>
    </row>
    <row r="322" ht="15.75" customHeight="1">
      <c r="A322" s="178"/>
      <c r="B322" s="166"/>
      <c r="C322" s="188"/>
      <c r="D322" s="188"/>
      <c r="E322" s="188"/>
      <c r="F322" s="189"/>
      <c r="G322" s="188"/>
      <c r="H322" s="189"/>
      <c r="I322" s="188"/>
      <c r="J322" s="189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1"/>
      <c r="AF322" s="194"/>
      <c r="AG322" s="190"/>
      <c r="AH322" s="190"/>
      <c r="AI322" s="190"/>
      <c r="AJ322" s="190"/>
      <c r="AK322" s="190"/>
      <c r="AL322" s="190"/>
      <c r="AM322" s="190"/>
      <c r="AN322" s="190"/>
      <c r="AO322" s="190"/>
      <c r="AP322" s="190"/>
      <c r="AQ322" s="190"/>
      <c r="AR322" s="193"/>
      <c r="AS322" s="193"/>
    </row>
    <row r="323" ht="15.75" customHeight="1">
      <c r="A323" s="178"/>
      <c r="B323" s="166"/>
      <c r="C323" s="188"/>
      <c r="D323" s="188"/>
      <c r="E323" s="188"/>
      <c r="F323" s="189"/>
      <c r="G323" s="188"/>
      <c r="H323" s="189"/>
      <c r="I323" s="188"/>
      <c r="J323" s="189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0"/>
      <c r="Y323" s="190"/>
      <c r="Z323" s="190"/>
      <c r="AA323" s="190"/>
      <c r="AB323" s="190"/>
      <c r="AC323" s="190"/>
      <c r="AD323" s="190"/>
      <c r="AE323" s="191"/>
      <c r="AF323" s="194"/>
      <c r="AG323" s="190"/>
      <c r="AH323" s="190"/>
      <c r="AI323" s="190"/>
      <c r="AJ323" s="190"/>
      <c r="AK323" s="190"/>
      <c r="AL323" s="190"/>
      <c r="AM323" s="190"/>
      <c r="AN323" s="190"/>
      <c r="AO323" s="190"/>
      <c r="AP323" s="190"/>
      <c r="AQ323" s="190"/>
      <c r="AR323" s="193"/>
      <c r="AS323" s="193"/>
    </row>
    <row r="324" ht="15.75" customHeight="1">
      <c r="A324" s="178"/>
      <c r="B324" s="166"/>
      <c r="C324" s="188"/>
      <c r="D324" s="188"/>
      <c r="E324" s="188"/>
      <c r="F324" s="189"/>
      <c r="G324" s="188"/>
      <c r="H324" s="189"/>
      <c r="I324" s="188"/>
      <c r="J324" s="189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0"/>
      <c r="Y324" s="190"/>
      <c r="Z324" s="190"/>
      <c r="AA324" s="190"/>
      <c r="AB324" s="190"/>
      <c r="AC324" s="190"/>
      <c r="AD324" s="190"/>
      <c r="AE324" s="191"/>
      <c r="AF324" s="194"/>
      <c r="AG324" s="190"/>
      <c r="AH324" s="190"/>
      <c r="AI324" s="190"/>
      <c r="AJ324" s="190"/>
      <c r="AK324" s="190"/>
      <c r="AL324" s="190"/>
      <c r="AM324" s="190"/>
      <c r="AN324" s="190"/>
      <c r="AO324" s="190"/>
      <c r="AP324" s="190"/>
      <c r="AQ324" s="190"/>
      <c r="AR324" s="193"/>
      <c r="AS324" s="193"/>
    </row>
    <row r="325" ht="15.75" customHeight="1">
      <c r="A325" s="178"/>
      <c r="B325" s="166"/>
      <c r="C325" s="188"/>
      <c r="D325" s="188"/>
      <c r="E325" s="188"/>
      <c r="F325" s="189"/>
      <c r="G325" s="188"/>
      <c r="H325" s="189"/>
      <c r="I325" s="188"/>
      <c r="J325" s="189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0"/>
      <c r="AB325" s="190"/>
      <c r="AC325" s="190"/>
      <c r="AD325" s="190"/>
      <c r="AE325" s="191"/>
      <c r="AF325" s="194"/>
      <c r="AG325" s="190"/>
      <c r="AH325" s="190"/>
      <c r="AI325" s="190"/>
      <c r="AJ325" s="190"/>
      <c r="AK325" s="190"/>
      <c r="AL325" s="190"/>
      <c r="AM325" s="190"/>
      <c r="AN325" s="190"/>
      <c r="AO325" s="190"/>
      <c r="AP325" s="190"/>
      <c r="AQ325" s="190"/>
      <c r="AR325" s="193"/>
      <c r="AS325" s="193"/>
    </row>
    <row r="326" ht="15.75" customHeight="1">
      <c r="A326" s="178"/>
      <c r="B326" s="166"/>
      <c r="C326" s="188"/>
      <c r="D326" s="188"/>
      <c r="E326" s="188"/>
      <c r="F326" s="189"/>
      <c r="G326" s="188"/>
      <c r="H326" s="189"/>
      <c r="I326" s="188"/>
      <c r="J326" s="189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0"/>
      <c r="Y326" s="190"/>
      <c r="Z326" s="190"/>
      <c r="AA326" s="190"/>
      <c r="AB326" s="190"/>
      <c r="AC326" s="190"/>
      <c r="AD326" s="190"/>
      <c r="AE326" s="191"/>
      <c r="AF326" s="194"/>
      <c r="AG326" s="190"/>
      <c r="AH326" s="190"/>
      <c r="AI326" s="190"/>
      <c r="AJ326" s="190"/>
      <c r="AK326" s="190"/>
      <c r="AL326" s="190"/>
      <c r="AM326" s="190"/>
      <c r="AN326" s="190"/>
      <c r="AO326" s="190"/>
      <c r="AP326" s="190"/>
      <c r="AQ326" s="190"/>
      <c r="AR326" s="193"/>
      <c r="AS326" s="193"/>
    </row>
    <row r="327" ht="15.75" customHeight="1">
      <c r="A327" s="178"/>
      <c r="B327" s="166"/>
      <c r="C327" s="188"/>
      <c r="D327" s="188"/>
      <c r="E327" s="188"/>
      <c r="F327" s="189"/>
      <c r="G327" s="188"/>
      <c r="H327" s="189"/>
      <c r="I327" s="188"/>
      <c r="J327" s="189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0"/>
      <c r="AB327" s="190"/>
      <c r="AC327" s="190"/>
      <c r="AD327" s="190"/>
      <c r="AE327" s="191"/>
      <c r="AF327" s="194"/>
      <c r="AG327" s="190"/>
      <c r="AH327" s="190"/>
      <c r="AI327" s="190"/>
      <c r="AJ327" s="190"/>
      <c r="AK327" s="190"/>
      <c r="AL327" s="190"/>
      <c r="AM327" s="190"/>
      <c r="AN327" s="190"/>
      <c r="AO327" s="190"/>
      <c r="AP327" s="190"/>
      <c r="AQ327" s="190"/>
      <c r="AR327" s="193"/>
      <c r="AS327" s="193"/>
    </row>
    <row r="328" ht="15.75" customHeight="1">
      <c r="A328" s="178"/>
      <c r="B328" s="166"/>
      <c r="C328" s="188"/>
      <c r="D328" s="188"/>
      <c r="E328" s="188"/>
      <c r="F328" s="189"/>
      <c r="G328" s="188"/>
      <c r="H328" s="189"/>
      <c r="I328" s="188"/>
      <c r="J328" s="189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  <c r="AA328" s="190"/>
      <c r="AB328" s="190"/>
      <c r="AC328" s="190"/>
      <c r="AD328" s="190"/>
      <c r="AE328" s="191"/>
      <c r="AF328" s="194"/>
      <c r="AG328" s="190"/>
      <c r="AH328" s="190"/>
      <c r="AI328" s="190"/>
      <c r="AJ328" s="190"/>
      <c r="AK328" s="190"/>
      <c r="AL328" s="190"/>
      <c r="AM328" s="190"/>
      <c r="AN328" s="190"/>
      <c r="AO328" s="190"/>
      <c r="AP328" s="190"/>
      <c r="AQ328" s="190"/>
      <c r="AR328" s="193"/>
      <c r="AS328" s="193"/>
    </row>
    <row r="329" ht="15.75" customHeight="1">
      <c r="A329" s="178"/>
      <c r="B329" s="166"/>
      <c r="C329" s="188"/>
      <c r="D329" s="188"/>
      <c r="E329" s="188"/>
      <c r="F329" s="189"/>
      <c r="G329" s="188"/>
      <c r="H329" s="189"/>
      <c r="I329" s="188"/>
      <c r="J329" s="189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0"/>
      <c r="Y329" s="190"/>
      <c r="Z329" s="190"/>
      <c r="AA329" s="190"/>
      <c r="AB329" s="190"/>
      <c r="AC329" s="190"/>
      <c r="AD329" s="190"/>
      <c r="AE329" s="191"/>
      <c r="AF329" s="194"/>
      <c r="AG329" s="190"/>
      <c r="AH329" s="190"/>
      <c r="AI329" s="190"/>
      <c r="AJ329" s="190"/>
      <c r="AK329" s="190"/>
      <c r="AL329" s="190"/>
      <c r="AM329" s="190"/>
      <c r="AN329" s="190"/>
      <c r="AO329" s="190"/>
      <c r="AP329" s="190"/>
      <c r="AQ329" s="190"/>
      <c r="AR329" s="193"/>
      <c r="AS329" s="193"/>
    </row>
    <row r="330" ht="15.75" customHeight="1">
      <c r="A330" s="178"/>
      <c r="B330" s="166"/>
      <c r="C330" s="188"/>
      <c r="D330" s="188"/>
      <c r="E330" s="188"/>
      <c r="F330" s="189"/>
      <c r="G330" s="188"/>
      <c r="H330" s="189"/>
      <c r="I330" s="188"/>
      <c r="J330" s="189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0"/>
      <c r="Y330" s="190"/>
      <c r="Z330" s="190"/>
      <c r="AA330" s="190"/>
      <c r="AB330" s="190"/>
      <c r="AC330" s="190"/>
      <c r="AD330" s="190"/>
      <c r="AE330" s="191"/>
      <c r="AF330" s="194"/>
      <c r="AG330" s="190"/>
      <c r="AH330" s="190"/>
      <c r="AI330" s="190"/>
      <c r="AJ330" s="190"/>
      <c r="AK330" s="190"/>
      <c r="AL330" s="190"/>
      <c r="AM330" s="190"/>
      <c r="AN330" s="190"/>
      <c r="AO330" s="190"/>
      <c r="AP330" s="190"/>
      <c r="AQ330" s="190"/>
      <c r="AR330" s="193"/>
      <c r="AS330" s="193"/>
    </row>
    <row r="331" ht="15.75" customHeight="1">
      <c r="A331" s="178"/>
      <c r="B331" s="166"/>
      <c r="C331" s="188"/>
      <c r="D331" s="188"/>
      <c r="E331" s="188"/>
      <c r="F331" s="189"/>
      <c r="G331" s="188"/>
      <c r="H331" s="189"/>
      <c r="I331" s="188"/>
      <c r="J331" s="189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1"/>
      <c r="AF331" s="194"/>
      <c r="AG331" s="190"/>
      <c r="AH331" s="190"/>
      <c r="AI331" s="190"/>
      <c r="AJ331" s="190"/>
      <c r="AK331" s="190"/>
      <c r="AL331" s="190"/>
      <c r="AM331" s="190"/>
      <c r="AN331" s="190"/>
      <c r="AO331" s="190"/>
      <c r="AP331" s="190"/>
      <c r="AQ331" s="190"/>
      <c r="AR331" s="193"/>
      <c r="AS331" s="193"/>
    </row>
    <row r="332" ht="15.75" customHeight="1">
      <c r="A332" s="178"/>
      <c r="B332" s="166"/>
      <c r="C332" s="188"/>
      <c r="D332" s="188"/>
      <c r="E332" s="188"/>
      <c r="F332" s="189"/>
      <c r="G332" s="188"/>
      <c r="H332" s="189"/>
      <c r="I332" s="188"/>
      <c r="J332" s="189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  <c r="AA332" s="190"/>
      <c r="AB332" s="190"/>
      <c r="AC332" s="190"/>
      <c r="AD332" s="190"/>
      <c r="AE332" s="191"/>
      <c r="AF332" s="194"/>
      <c r="AG332" s="190"/>
      <c r="AH332" s="190"/>
      <c r="AI332" s="190"/>
      <c r="AJ332" s="190"/>
      <c r="AK332" s="190"/>
      <c r="AL332" s="190"/>
      <c r="AM332" s="190"/>
      <c r="AN332" s="190"/>
      <c r="AO332" s="190"/>
      <c r="AP332" s="190"/>
      <c r="AQ332" s="190"/>
      <c r="AR332" s="193"/>
      <c r="AS332" s="193"/>
    </row>
    <row r="333" ht="15.75" customHeight="1">
      <c r="A333" s="178"/>
      <c r="B333" s="166"/>
      <c r="C333" s="188"/>
      <c r="D333" s="188"/>
      <c r="E333" s="188"/>
      <c r="F333" s="189"/>
      <c r="G333" s="188"/>
      <c r="H333" s="189"/>
      <c r="I333" s="188"/>
      <c r="J333" s="189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0"/>
      <c r="Y333" s="190"/>
      <c r="Z333" s="190"/>
      <c r="AA333" s="190"/>
      <c r="AB333" s="190"/>
      <c r="AC333" s="190"/>
      <c r="AD333" s="190"/>
      <c r="AE333" s="191"/>
      <c r="AF333" s="194"/>
      <c r="AG333" s="190"/>
      <c r="AH333" s="190"/>
      <c r="AI333" s="190"/>
      <c r="AJ333" s="190"/>
      <c r="AK333" s="190"/>
      <c r="AL333" s="190"/>
      <c r="AM333" s="190"/>
      <c r="AN333" s="190"/>
      <c r="AO333" s="190"/>
      <c r="AP333" s="190"/>
      <c r="AQ333" s="190"/>
      <c r="AR333" s="193"/>
      <c r="AS333" s="193"/>
    </row>
    <row r="334" ht="15.75" customHeight="1">
      <c r="A334" s="178"/>
      <c r="B334" s="166"/>
      <c r="C334" s="188"/>
      <c r="D334" s="188"/>
      <c r="E334" s="188"/>
      <c r="F334" s="189"/>
      <c r="G334" s="188"/>
      <c r="H334" s="189"/>
      <c r="I334" s="188"/>
      <c r="J334" s="189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  <c r="AA334" s="190"/>
      <c r="AB334" s="190"/>
      <c r="AC334" s="190"/>
      <c r="AD334" s="190"/>
      <c r="AE334" s="191"/>
      <c r="AF334" s="194"/>
      <c r="AG334" s="190"/>
      <c r="AH334" s="190"/>
      <c r="AI334" s="190"/>
      <c r="AJ334" s="190"/>
      <c r="AK334" s="190"/>
      <c r="AL334" s="190"/>
      <c r="AM334" s="190"/>
      <c r="AN334" s="190"/>
      <c r="AO334" s="190"/>
      <c r="AP334" s="190"/>
      <c r="AQ334" s="190"/>
      <c r="AR334" s="193"/>
      <c r="AS334" s="193"/>
    </row>
    <row r="335" ht="15.75" customHeight="1">
      <c r="A335" s="178"/>
      <c r="B335" s="166"/>
      <c r="C335" s="188"/>
      <c r="D335" s="188"/>
      <c r="E335" s="188"/>
      <c r="F335" s="189"/>
      <c r="G335" s="188"/>
      <c r="H335" s="189"/>
      <c r="I335" s="188"/>
      <c r="J335" s="189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0"/>
      <c r="Y335" s="190"/>
      <c r="Z335" s="190"/>
      <c r="AA335" s="190"/>
      <c r="AB335" s="190"/>
      <c r="AC335" s="190"/>
      <c r="AD335" s="190"/>
      <c r="AE335" s="191"/>
      <c r="AF335" s="194"/>
      <c r="AG335" s="190"/>
      <c r="AH335" s="190"/>
      <c r="AI335" s="190"/>
      <c r="AJ335" s="190"/>
      <c r="AK335" s="190"/>
      <c r="AL335" s="190"/>
      <c r="AM335" s="190"/>
      <c r="AN335" s="190"/>
      <c r="AO335" s="190"/>
      <c r="AP335" s="190"/>
      <c r="AQ335" s="190"/>
      <c r="AR335" s="193"/>
      <c r="AS335" s="193"/>
    </row>
    <row r="336" ht="15.75" customHeight="1">
      <c r="A336" s="178"/>
      <c r="B336" s="166"/>
      <c r="C336" s="188"/>
      <c r="D336" s="188"/>
      <c r="E336" s="188"/>
      <c r="F336" s="189"/>
      <c r="G336" s="188"/>
      <c r="H336" s="189"/>
      <c r="I336" s="188"/>
      <c r="J336" s="189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0"/>
      <c r="Y336" s="190"/>
      <c r="Z336" s="190"/>
      <c r="AA336" s="190"/>
      <c r="AB336" s="190"/>
      <c r="AC336" s="190"/>
      <c r="AD336" s="190"/>
      <c r="AE336" s="191"/>
      <c r="AF336" s="194"/>
      <c r="AG336" s="190"/>
      <c r="AH336" s="190"/>
      <c r="AI336" s="190"/>
      <c r="AJ336" s="190"/>
      <c r="AK336" s="190"/>
      <c r="AL336" s="190"/>
      <c r="AM336" s="190"/>
      <c r="AN336" s="190"/>
      <c r="AO336" s="190"/>
      <c r="AP336" s="190"/>
      <c r="AQ336" s="190"/>
      <c r="AR336" s="193"/>
      <c r="AS336" s="193"/>
    </row>
    <row r="337" ht="15.75" customHeight="1">
      <c r="A337" s="178"/>
      <c r="B337" s="166"/>
      <c r="C337" s="188"/>
      <c r="D337" s="188"/>
      <c r="E337" s="188"/>
      <c r="F337" s="189"/>
      <c r="G337" s="188"/>
      <c r="H337" s="189"/>
      <c r="I337" s="188"/>
      <c r="J337" s="189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  <c r="AA337" s="190"/>
      <c r="AB337" s="190"/>
      <c r="AC337" s="190"/>
      <c r="AD337" s="190"/>
      <c r="AE337" s="191"/>
      <c r="AF337" s="194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3"/>
      <c r="AS337" s="193"/>
    </row>
    <row r="338" ht="15.75" customHeight="1">
      <c r="A338" s="178"/>
      <c r="B338" s="166"/>
      <c r="C338" s="188"/>
      <c r="D338" s="188"/>
      <c r="E338" s="188"/>
      <c r="F338" s="189"/>
      <c r="G338" s="188"/>
      <c r="H338" s="189"/>
      <c r="I338" s="188"/>
      <c r="J338" s="189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0"/>
      <c r="Y338" s="190"/>
      <c r="Z338" s="190"/>
      <c r="AA338" s="190"/>
      <c r="AB338" s="190"/>
      <c r="AC338" s="190"/>
      <c r="AD338" s="190"/>
      <c r="AE338" s="191"/>
      <c r="AF338" s="194"/>
      <c r="AG338" s="190"/>
      <c r="AH338" s="190"/>
      <c r="AI338" s="190"/>
      <c r="AJ338" s="190"/>
      <c r="AK338" s="190"/>
      <c r="AL338" s="190"/>
      <c r="AM338" s="190"/>
      <c r="AN338" s="190"/>
      <c r="AO338" s="190"/>
      <c r="AP338" s="190"/>
      <c r="AQ338" s="190"/>
      <c r="AR338" s="193"/>
      <c r="AS338" s="193"/>
    </row>
    <row r="339" ht="15.75" customHeight="1">
      <c r="A339" s="178"/>
      <c r="B339" s="166"/>
      <c r="C339" s="188"/>
      <c r="D339" s="188"/>
      <c r="E339" s="188"/>
      <c r="F339" s="189"/>
      <c r="G339" s="188"/>
      <c r="H339" s="189"/>
      <c r="I339" s="188"/>
      <c r="J339" s="189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0"/>
      <c r="Y339" s="190"/>
      <c r="Z339" s="190"/>
      <c r="AA339" s="190"/>
      <c r="AB339" s="190"/>
      <c r="AC339" s="190"/>
      <c r="AD339" s="190"/>
      <c r="AE339" s="191"/>
      <c r="AF339" s="194"/>
      <c r="AG339" s="190"/>
      <c r="AH339" s="190"/>
      <c r="AI339" s="190"/>
      <c r="AJ339" s="190"/>
      <c r="AK339" s="190"/>
      <c r="AL339" s="190"/>
      <c r="AM339" s="190"/>
      <c r="AN339" s="190"/>
      <c r="AO339" s="190"/>
      <c r="AP339" s="190"/>
      <c r="AQ339" s="190"/>
      <c r="AR339" s="193"/>
      <c r="AS339" s="193"/>
    </row>
    <row r="340" ht="15.75" customHeight="1">
      <c r="A340" s="178"/>
      <c r="B340" s="166"/>
      <c r="C340" s="188"/>
      <c r="D340" s="188"/>
      <c r="E340" s="188"/>
      <c r="F340" s="189"/>
      <c r="G340" s="188"/>
      <c r="H340" s="189"/>
      <c r="I340" s="188"/>
      <c r="J340" s="189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  <c r="AA340" s="190"/>
      <c r="AB340" s="190"/>
      <c r="AC340" s="190"/>
      <c r="AD340" s="190"/>
      <c r="AE340" s="191"/>
      <c r="AF340" s="194"/>
      <c r="AG340" s="190"/>
      <c r="AH340" s="190"/>
      <c r="AI340" s="190"/>
      <c r="AJ340" s="190"/>
      <c r="AK340" s="190"/>
      <c r="AL340" s="190"/>
      <c r="AM340" s="190"/>
      <c r="AN340" s="190"/>
      <c r="AO340" s="190"/>
      <c r="AP340" s="190"/>
      <c r="AQ340" s="190"/>
      <c r="AR340" s="193"/>
      <c r="AS340" s="193"/>
    </row>
    <row r="341" ht="15.75" customHeight="1">
      <c r="A341" s="178"/>
      <c r="B341" s="166"/>
      <c r="C341" s="188"/>
      <c r="D341" s="188"/>
      <c r="E341" s="188"/>
      <c r="F341" s="189"/>
      <c r="G341" s="188"/>
      <c r="H341" s="189"/>
      <c r="I341" s="188"/>
      <c r="J341" s="189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0"/>
      <c r="Y341" s="190"/>
      <c r="Z341" s="190"/>
      <c r="AA341" s="190"/>
      <c r="AB341" s="190"/>
      <c r="AC341" s="190"/>
      <c r="AD341" s="190"/>
      <c r="AE341" s="191"/>
      <c r="AF341" s="194"/>
      <c r="AG341" s="190"/>
      <c r="AH341" s="190"/>
      <c r="AI341" s="190"/>
      <c r="AJ341" s="190"/>
      <c r="AK341" s="190"/>
      <c r="AL341" s="190"/>
      <c r="AM341" s="190"/>
      <c r="AN341" s="190"/>
      <c r="AO341" s="190"/>
      <c r="AP341" s="190"/>
      <c r="AQ341" s="190"/>
      <c r="AR341" s="193"/>
      <c r="AS341" s="193"/>
    </row>
    <row r="342" ht="15.75" customHeight="1">
      <c r="A342" s="178"/>
      <c r="B342" s="166"/>
      <c r="C342" s="188"/>
      <c r="D342" s="188"/>
      <c r="E342" s="188"/>
      <c r="F342" s="189"/>
      <c r="G342" s="188"/>
      <c r="H342" s="189"/>
      <c r="I342" s="188"/>
      <c r="J342" s="189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0"/>
      <c r="Y342" s="190"/>
      <c r="Z342" s="190"/>
      <c r="AA342" s="190"/>
      <c r="AB342" s="190"/>
      <c r="AC342" s="190"/>
      <c r="AD342" s="190"/>
      <c r="AE342" s="191"/>
      <c r="AF342" s="194"/>
      <c r="AG342" s="190"/>
      <c r="AH342" s="190"/>
      <c r="AI342" s="190"/>
      <c r="AJ342" s="190"/>
      <c r="AK342" s="190"/>
      <c r="AL342" s="190"/>
      <c r="AM342" s="190"/>
      <c r="AN342" s="190"/>
      <c r="AO342" s="190"/>
      <c r="AP342" s="190"/>
      <c r="AQ342" s="190"/>
      <c r="AR342" s="193"/>
      <c r="AS342" s="193"/>
    </row>
    <row r="343" ht="15.75" customHeight="1">
      <c r="A343" s="178"/>
      <c r="B343" s="166"/>
      <c r="C343" s="188"/>
      <c r="D343" s="188"/>
      <c r="E343" s="188"/>
      <c r="F343" s="189"/>
      <c r="G343" s="188"/>
      <c r="H343" s="189"/>
      <c r="I343" s="188"/>
      <c r="J343" s="189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0"/>
      <c r="Y343" s="190"/>
      <c r="Z343" s="190"/>
      <c r="AA343" s="190"/>
      <c r="AB343" s="190"/>
      <c r="AC343" s="190"/>
      <c r="AD343" s="190"/>
      <c r="AE343" s="191"/>
      <c r="AF343" s="194"/>
      <c r="AG343" s="190"/>
      <c r="AH343" s="190"/>
      <c r="AI343" s="190"/>
      <c r="AJ343" s="190"/>
      <c r="AK343" s="190"/>
      <c r="AL343" s="190"/>
      <c r="AM343" s="190"/>
      <c r="AN343" s="190"/>
      <c r="AO343" s="190"/>
      <c r="AP343" s="190"/>
      <c r="AQ343" s="190"/>
      <c r="AR343" s="193"/>
      <c r="AS343" s="193"/>
    </row>
    <row r="344" ht="15.75" customHeight="1">
      <c r="A344" s="178"/>
      <c r="B344" s="166"/>
      <c r="C344" s="188"/>
      <c r="D344" s="188"/>
      <c r="E344" s="188"/>
      <c r="F344" s="189"/>
      <c r="G344" s="188"/>
      <c r="H344" s="189"/>
      <c r="I344" s="188"/>
      <c r="J344" s="189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0"/>
      <c r="Y344" s="190"/>
      <c r="Z344" s="190"/>
      <c r="AA344" s="190"/>
      <c r="AB344" s="190"/>
      <c r="AC344" s="190"/>
      <c r="AD344" s="190"/>
      <c r="AE344" s="191"/>
      <c r="AF344" s="194"/>
      <c r="AG344" s="190"/>
      <c r="AH344" s="190"/>
      <c r="AI344" s="190"/>
      <c r="AJ344" s="190"/>
      <c r="AK344" s="190"/>
      <c r="AL344" s="190"/>
      <c r="AM344" s="190"/>
      <c r="AN344" s="190"/>
      <c r="AO344" s="190"/>
      <c r="AP344" s="190"/>
      <c r="AQ344" s="190"/>
      <c r="AR344" s="193"/>
      <c r="AS344" s="193"/>
    </row>
    <row r="345" ht="15.75" customHeight="1">
      <c r="A345" s="178"/>
      <c r="B345" s="166"/>
      <c r="C345" s="188"/>
      <c r="D345" s="188"/>
      <c r="E345" s="188"/>
      <c r="F345" s="189"/>
      <c r="G345" s="188"/>
      <c r="H345" s="189"/>
      <c r="I345" s="188"/>
      <c r="J345" s="189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  <c r="AA345" s="190"/>
      <c r="AB345" s="190"/>
      <c r="AC345" s="190"/>
      <c r="AD345" s="190"/>
      <c r="AE345" s="191"/>
      <c r="AF345" s="194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3"/>
      <c r="AS345" s="193"/>
    </row>
    <row r="346" ht="15.75" customHeight="1">
      <c r="A346" s="178"/>
      <c r="B346" s="166"/>
      <c r="C346" s="188"/>
      <c r="D346" s="188"/>
      <c r="E346" s="188"/>
      <c r="F346" s="189"/>
      <c r="G346" s="188"/>
      <c r="H346" s="189"/>
      <c r="I346" s="188"/>
      <c r="J346" s="189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0"/>
      <c r="Y346" s="190"/>
      <c r="Z346" s="190"/>
      <c r="AA346" s="190"/>
      <c r="AB346" s="190"/>
      <c r="AC346" s="190"/>
      <c r="AD346" s="190"/>
      <c r="AE346" s="191"/>
      <c r="AF346" s="194"/>
      <c r="AG346" s="190"/>
      <c r="AH346" s="190"/>
      <c r="AI346" s="190"/>
      <c r="AJ346" s="190"/>
      <c r="AK346" s="190"/>
      <c r="AL346" s="190"/>
      <c r="AM346" s="190"/>
      <c r="AN346" s="190"/>
      <c r="AO346" s="190"/>
      <c r="AP346" s="190"/>
      <c r="AQ346" s="190"/>
      <c r="AR346" s="193"/>
      <c r="AS346" s="193"/>
    </row>
    <row r="347" ht="15.75" customHeight="1">
      <c r="A347" s="178"/>
      <c r="B347" s="166"/>
      <c r="C347" s="188"/>
      <c r="D347" s="188"/>
      <c r="E347" s="188"/>
      <c r="F347" s="189"/>
      <c r="G347" s="188"/>
      <c r="H347" s="189"/>
      <c r="I347" s="188"/>
      <c r="J347" s="189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0"/>
      <c r="Y347" s="190"/>
      <c r="Z347" s="190"/>
      <c r="AA347" s="190"/>
      <c r="AB347" s="190"/>
      <c r="AC347" s="190"/>
      <c r="AD347" s="190"/>
      <c r="AE347" s="191"/>
      <c r="AF347" s="194"/>
      <c r="AG347" s="190"/>
      <c r="AH347" s="190"/>
      <c r="AI347" s="190"/>
      <c r="AJ347" s="190"/>
      <c r="AK347" s="190"/>
      <c r="AL347" s="190"/>
      <c r="AM347" s="190"/>
      <c r="AN347" s="190"/>
      <c r="AO347" s="190"/>
      <c r="AP347" s="190"/>
      <c r="AQ347" s="190"/>
      <c r="AR347" s="193"/>
      <c r="AS347" s="193"/>
    </row>
    <row r="348" ht="15.75" customHeight="1">
      <c r="A348" s="178"/>
      <c r="B348" s="166"/>
      <c r="C348" s="188"/>
      <c r="D348" s="188"/>
      <c r="E348" s="188"/>
      <c r="F348" s="189"/>
      <c r="G348" s="188"/>
      <c r="H348" s="189"/>
      <c r="I348" s="188"/>
      <c r="J348" s="189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0"/>
      <c r="Y348" s="190"/>
      <c r="Z348" s="190"/>
      <c r="AA348" s="190"/>
      <c r="AB348" s="190"/>
      <c r="AC348" s="190"/>
      <c r="AD348" s="190"/>
      <c r="AE348" s="191"/>
      <c r="AF348" s="194"/>
      <c r="AG348" s="190"/>
      <c r="AH348" s="190"/>
      <c r="AI348" s="190"/>
      <c r="AJ348" s="190"/>
      <c r="AK348" s="190"/>
      <c r="AL348" s="190"/>
      <c r="AM348" s="190"/>
      <c r="AN348" s="190"/>
      <c r="AO348" s="190"/>
      <c r="AP348" s="190"/>
      <c r="AQ348" s="190"/>
      <c r="AR348" s="193"/>
      <c r="AS348" s="193"/>
    </row>
    <row r="349" ht="15.75" customHeight="1">
      <c r="A349" s="178"/>
      <c r="B349" s="166"/>
      <c r="C349" s="188"/>
      <c r="D349" s="188"/>
      <c r="E349" s="188"/>
      <c r="F349" s="189"/>
      <c r="G349" s="188"/>
      <c r="H349" s="189"/>
      <c r="I349" s="188"/>
      <c r="J349" s="189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  <c r="AA349" s="190"/>
      <c r="AB349" s="190"/>
      <c r="AC349" s="190"/>
      <c r="AD349" s="190"/>
      <c r="AE349" s="191"/>
      <c r="AF349" s="194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3"/>
      <c r="AS349" s="193"/>
    </row>
    <row r="350" ht="15.75" customHeight="1">
      <c r="A350" s="178"/>
      <c r="B350" s="166"/>
      <c r="C350" s="188"/>
      <c r="D350" s="188"/>
      <c r="E350" s="188"/>
      <c r="F350" s="189"/>
      <c r="G350" s="188"/>
      <c r="H350" s="189"/>
      <c r="I350" s="188"/>
      <c r="J350" s="189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0"/>
      <c r="Y350" s="190"/>
      <c r="Z350" s="190"/>
      <c r="AA350" s="190"/>
      <c r="AB350" s="190"/>
      <c r="AC350" s="190"/>
      <c r="AD350" s="190"/>
      <c r="AE350" s="191"/>
      <c r="AF350" s="194"/>
      <c r="AG350" s="190"/>
      <c r="AH350" s="190"/>
      <c r="AI350" s="190"/>
      <c r="AJ350" s="190"/>
      <c r="AK350" s="190"/>
      <c r="AL350" s="190"/>
      <c r="AM350" s="190"/>
      <c r="AN350" s="190"/>
      <c r="AO350" s="190"/>
      <c r="AP350" s="190"/>
      <c r="AQ350" s="190"/>
      <c r="AR350" s="193"/>
      <c r="AS350" s="193"/>
    </row>
    <row r="351" ht="15.75" customHeight="1">
      <c r="A351" s="178"/>
      <c r="B351" s="166"/>
      <c r="C351" s="188"/>
      <c r="D351" s="188"/>
      <c r="E351" s="188"/>
      <c r="F351" s="189"/>
      <c r="G351" s="188"/>
      <c r="H351" s="189"/>
      <c r="I351" s="188"/>
      <c r="J351" s="189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0"/>
      <c r="Y351" s="190"/>
      <c r="Z351" s="190"/>
      <c r="AA351" s="190"/>
      <c r="AB351" s="190"/>
      <c r="AC351" s="190"/>
      <c r="AD351" s="190"/>
      <c r="AE351" s="191"/>
      <c r="AF351" s="194"/>
      <c r="AG351" s="190"/>
      <c r="AH351" s="190"/>
      <c r="AI351" s="190"/>
      <c r="AJ351" s="190"/>
      <c r="AK351" s="190"/>
      <c r="AL351" s="190"/>
      <c r="AM351" s="190"/>
      <c r="AN351" s="190"/>
      <c r="AO351" s="190"/>
      <c r="AP351" s="190"/>
      <c r="AQ351" s="190"/>
      <c r="AR351" s="193"/>
      <c r="AS351" s="193"/>
    </row>
    <row r="352" ht="15.75" customHeight="1">
      <c r="A352" s="178"/>
      <c r="B352" s="166"/>
      <c r="C352" s="188"/>
      <c r="D352" s="188"/>
      <c r="E352" s="188"/>
      <c r="F352" s="189"/>
      <c r="G352" s="188"/>
      <c r="H352" s="189"/>
      <c r="I352" s="188"/>
      <c r="J352" s="189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0"/>
      <c r="Y352" s="190"/>
      <c r="Z352" s="190"/>
      <c r="AA352" s="190"/>
      <c r="AB352" s="190"/>
      <c r="AC352" s="190"/>
      <c r="AD352" s="190"/>
      <c r="AE352" s="191"/>
      <c r="AF352" s="194"/>
      <c r="AG352" s="190"/>
      <c r="AH352" s="190"/>
      <c r="AI352" s="190"/>
      <c r="AJ352" s="190"/>
      <c r="AK352" s="190"/>
      <c r="AL352" s="190"/>
      <c r="AM352" s="190"/>
      <c r="AN352" s="190"/>
      <c r="AO352" s="190"/>
      <c r="AP352" s="190"/>
      <c r="AQ352" s="190"/>
      <c r="AR352" s="193"/>
      <c r="AS352" s="193"/>
    </row>
    <row r="353" ht="15.75" customHeight="1">
      <c r="A353" s="178"/>
      <c r="B353" s="166"/>
      <c r="C353" s="188"/>
      <c r="D353" s="188"/>
      <c r="E353" s="188"/>
      <c r="F353" s="189"/>
      <c r="G353" s="188"/>
      <c r="H353" s="189"/>
      <c r="I353" s="188"/>
      <c r="J353" s="189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0"/>
      <c r="Y353" s="190"/>
      <c r="Z353" s="190"/>
      <c r="AA353" s="190"/>
      <c r="AB353" s="190"/>
      <c r="AC353" s="190"/>
      <c r="AD353" s="190"/>
      <c r="AE353" s="191"/>
      <c r="AF353" s="194"/>
      <c r="AG353" s="190"/>
      <c r="AH353" s="190"/>
      <c r="AI353" s="190"/>
      <c r="AJ353" s="190"/>
      <c r="AK353" s="190"/>
      <c r="AL353" s="190"/>
      <c r="AM353" s="190"/>
      <c r="AN353" s="190"/>
      <c r="AO353" s="190"/>
      <c r="AP353" s="190"/>
      <c r="AQ353" s="190"/>
      <c r="AR353" s="193"/>
      <c r="AS353" s="193"/>
    </row>
    <row r="354" ht="15.75" customHeight="1">
      <c r="A354" s="178"/>
      <c r="B354" s="166"/>
      <c r="C354" s="188"/>
      <c r="D354" s="188"/>
      <c r="E354" s="188"/>
      <c r="F354" s="189"/>
      <c r="G354" s="188"/>
      <c r="H354" s="189"/>
      <c r="I354" s="188"/>
      <c r="J354" s="189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0"/>
      <c r="Y354" s="190"/>
      <c r="Z354" s="190"/>
      <c r="AA354" s="190"/>
      <c r="AB354" s="190"/>
      <c r="AC354" s="190"/>
      <c r="AD354" s="190"/>
      <c r="AE354" s="191"/>
      <c r="AF354" s="194"/>
      <c r="AG354" s="190"/>
      <c r="AH354" s="190"/>
      <c r="AI354" s="190"/>
      <c r="AJ354" s="190"/>
      <c r="AK354" s="190"/>
      <c r="AL354" s="190"/>
      <c r="AM354" s="190"/>
      <c r="AN354" s="190"/>
      <c r="AO354" s="190"/>
      <c r="AP354" s="190"/>
      <c r="AQ354" s="190"/>
      <c r="AR354" s="193"/>
      <c r="AS354" s="193"/>
    </row>
    <row r="355" ht="15.75" customHeight="1">
      <c r="A355" s="178"/>
      <c r="B355" s="166"/>
      <c r="C355" s="188"/>
      <c r="D355" s="188"/>
      <c r="E355" s="188"/>
      <c r="F355" s="189"/>
      <c r="G355" s="188"/>
      <c r="H355" s="189"/>
      <c r="I355" s="188"/>
      <c r="J355" s="189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0"/>
      <c r="Y355" s="190"/>
      <c r="Z355" s="190"/>
      <c r="AA355" s="190"/>
      <c r="AB355" s="190"/>
      <c r="AC355" s="190"/>
      <c r="AD355" s="190"/>
      <c r="AE355" s="191"/>
      <c r="AF355" s="194"/>
      <c r="AG355" s="190"/>
      <c r="AH355" s="190"/>
      <c r="AI355" s="190"/>
      <c r="AJ355" s="190"/>
      <c r="AK355" s="190"/>
      <c r="AL355" s="190"/>
      <c r="AM355" s="190"/>
      <c r="AN355" s="190"/>
      <c r="AO355" s="190"/>
      <c r="AP355" s="190"/>
      <c r="AQ355" s="190"/>
      <c r="AR355" s="193"/>
      <c r="AS355" s="193"/>
    </row>
    <row r="356" ht="15.75" customHeight="1">
      <c r="A356" s="178"/>
      <c r="B356" s="166"/>
      <c r="C356" s="188"/>
      <c r="D356" s="188"/>
      <c r="E356" s="188"/>
      <c r="F356" s="189"/>
      <c r="G356" s="188"/>
      <c r="H356" s="189"/>
      <c r="I356" s="188"/>
      <c r="J356" s="189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0"/>
      <c r="Y356" s="190"/>
      <c r="Z356" s="190"/>
      <c r="AA356" s="190"/>
      <c r="AB356" s="190"/>
      <c r="AC356" s="190"/>
      <c r="AD356" s="190"/>
      <c r="AE356" s="191"/>
      <c r="AF356" s="194"/>
      <c r="AG356" s="190"/>
      <c r="AH356" s="190"/>
      <c r="AI356" s="190"/>
      <c r="AJ356" s="190"/>
      <c r="AK356" s="190"/>
      <c r="AL356" s="190"/>
      <c r="AM356" s="190"/>
      <c r="AN356" s="190"/>
      <c r="AO356" s="190"/>
      <c r="AP356" s="190"/>
      <c r="AQ356" s="190"/>
      <c r="AR356" s="193"/>
      <c r="AS356" s="193"/>
    </row>
    <row r="357" ht="15.75" customHeight="1">
      <c r="A357" s="178"/>
      <c r="B357" s="166"/>
      <c r="C357" s="188"/>
      <c r="D357" s="188"/>
      <c r="E357" s="188"/>
      <c r="F357" s="189"/>
      <c r="G357" s="188"/>
      <c r="H357" s="189"/>
      <c r="I357" s="188"/>
      <c r="J357" s="189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0"/>
      <c r="Y357" s="190"/>
      <c r="Z357" s="190"/>
      <c r="AA357" s="190"/>
      <c r="AB357" s="190"/>
      <c r="AC357" s="190"/>
      <c r="AD357" s="190"/>
      <c r="AE357" s="191"/>
      <c r="AF357" s="194"/>
      <c r="AG357" s="190"/>
      <c r="AH357" s="190"/>
      <c r="AI357" s="190"/>
      <c r="AJ357" s="190"/>
      <c r="AK357" s="190"/>
      <c r="AL357" s="190"/>
      <c r="AM357" s="190"/>
      <c r="AN357" s="190"/>
      <c r="AO357" s="190"/>
      <c r="AP357" s="190"/>
      <c r="AQ357" s="190"/>
      <c r="AR357" s="193"/>
      <c r="AS357" s="193"/>
    </row>
    <row r="358" ht="15.75" customHeight="1">
      <c r="A358" s="178"/>
      <c r="B358" s="166"/>
      <c r="C358" s="188"/>
      <c r="D358" s="188"/>
      <c r="E358" s="188"/>
      <c r="F358" s="189"/>
      <c r="G358" s="188"/>
      <c r="H358" s="189"/>
      <c r="I358" s="188"/>
      <c r="J358" s="189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  <c r="AA358" s="190"/>
      <c r="AB358" s="190"/>
      <c r="AC358" s="190"/>
      <c r="AD358" s="190"/>
      <c r="AE358" s="191"/>
      <c r="AF358" s="194"/>
      <c r="AG358" s="190"/>
      <c r="AH358" s="190"/>
      <c r="AI358" s="190"/>
      <c r="AJ358" s="190"/>
      <c r="AK358" s="190"/>
      <c r="AL358" s="190"/>
      <c r="AM358" s="190"/>
      <c r="AN358" s="190"/>
      <c r="AO358" s="190"/>
      <c r="AP358" s="190"/>
      <c r="AQ358" s="190"/>
      <c r="AR358" s="193"/>
      <c r="AS358" s="193"/>
    </row>
    <row r="359" ht="15.75" customHeight="1">
      <c r="A359" s="178"/>
      <c r="B359" s="166"/>
      <c r="C359" s="188"/>
      <c r="D359" s="188"/>
      <c r="E359" s="188"/>
      <c r="F359" s="189"/>
      <c r="G359" s="188"/>
      <c r="H359" s="189"/>
      <c r="I359" s="188"/>
      <c r="J359" s="189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0"/>
      <c r="Y359" s="190"/>
      <c r="Z359" s="190"/>
      <c r="AA359" s="190"/>
      <c r="AB359" s="190"/>
      <c r="AC359" s="190"/>
      <c r="AD359" s="190"/>
      <c r="AE359" s="191"/>
      <c r="AF359" s="194"/>
      <c r="AG359" s="190"/>
      <c r="AH359" s="190"/>
      <c r="AI359" s="190"/>
      <c r="AJ359" s="190"/>
      <c r="AK359" s="190"/>
      <c r="AL359" s="190"/>
      <c r="AM359" s="190"/>
      <c r="AN359" s="190"/>
      <c r="AO359" s="190"/>
      <c r="AP359" s="190"/>
      <c r="AQ359" s="190"/>
      <c r="AR359" s="193"/>
      <c r="AS359" s="193"/>
    </row>
    <row r="360" ht="15.75" customHeight="1">
      <c r="A360" s="178"/>
      <c r="B360" s="166"/>
      <c r="C360" s="188"/>
      <c r="D360" s="188"/>
      <c r="E360" s="188"/>
      <c r="F360" s="189"/>
      <c r="G360" s="188"/>
      <c r="H360" s="189"/>
      <c r="I360" s="188"/>
      <c r="J360" s="189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  <c r="AA360" s="190"/>
      <c r="AB360" s="190"/>
      <c r="AC360" s="190"/>
      <c r="AD360" s="190"/>
      <c r="AE360" s="191"/>
      <c r="AF360" s="194"/>
      <c r="AG360" s="190"/>
      <c r="AH360" s="190"/>
      <c r="AI360" s="190"/>
      <c r="AJ360" s="190"/>
      <c r="AK360" s="190"/>
      <c r="AL360" s="190"/>
      <c r="AM360" s="190"/>
      <c r="AN360" s="190"/>
      <c r="AO360" s="190"/>
      <c r="AP360" s="190"/>
      <c r="AQ360" s="190"/>
      <c r="AR360" s="193"/>
      <c r="AS360" s="193"/>
    </row>
    <row r="361" ht="15.75" customHeight="1">
      <c r="A361" s="178"/>
      <c r="B361" s="166"/>
      <c r="C361" s="188"/>
      <c r="D361" s="188"/>
      <c r="E361" s="188"/>
      <c r="F361" s="189"/>
      <c r="G361" s="188"/>
      <c r="H361" s="189"/>
      <c r="I361" s="188"/>
      <c r="J361" s="189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0"/>
      <c r="Y361" s="190"/>
      <c r="Z361" s="190"/>
      <c r="AA361" s="190"/>
      <c r="AB361" s="190"/>
      <c r="AC361" s="190"/>
      <c r="AD361" s="190"/>
      <c r="AE361" s="191"/>
      <c r="AF361" s="194"/>
      <c r="AG361" s="190"/>
      <c r="AH361" s="190"/>
      <c r="AI361" s="190"/>
      <c r="AJ361" s="190"/>
      <c r="AK361" s="190"/>
      <c r="AL361" s="190"/>
      <c r="AM361" s="190"/>
      <c r="AN361" s="190"/>
      <c r="AO361" s="190"/>
      <c r="AP361" s="190"/>
      <c r="AQ361" s="190"/>
      <c r="AR361" s="193"/>
      <c r="AS361" s="193"/>
    </row>
    <row r="362" ht="15.75" customHeight="1">
      <c r="A362" s="178"/>
      <c r="B362" s="166"/>
      <c r="C362" s="188"/>
      <c r="D362" s="188"/>
      <c r="E362" s="188"/>
      <c r="F362" s="189"/>
      <c r="G362" s="188"/>
      <c r="H362" s="189"/>
      <c r="I362" s="188"/>
      <c r="J362" s="189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0"/>
      <c r="Y362" s="190"/>
      <c r="Z362" s="190"/>
      <c r="AA362" s="190"/>
      <c r="AB362" s="190"/>
      <c r="AC362" s="190"/>
      <c r="AD362" s="190"/>
      <c r="AE362" s="191"/>
      <c r="AF362" s="194"/>
      <c r="AG362" s="190"/>
      <c r="AH362" s="190"/>
      <c r="AI362" s="190"/>
      <c r="AJ362" s="190"/>
      <c r="AK362" s="190"/>
      <c r="AL362" s="190"/>
      <c r="AM362" s="190"/>
      <c r="AN362" s="190"/>
      <c r="AO362" s="190"/>
      <c r="AP362" s="190"/>
      <c r="AQ362" s="190"/>
      <c r="AR362" s="193"/>
      <c r="AS362" s="193"/>
    </row>
    <row r="363" ht="15.75" customHeight="1">
      <c r="A363" s="178"/>
      <c r="B363" s="166"/>
      <c r="C363" s="188"/>
      <c r="D363" s="188"/>
      <c r="E363" s="188"/>
      <c r="F363" s="189"/>
      <c r="G363" s="188"/>
      <c r="H363" s="189"/>
      <c r="I363" s="188"/>
      <c r="J363" s="189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0"/>
      <c r="Y363" s="190"/>
      <c r="Z363" s="190"/>
      <c r="AA363" s="190"/>
      <c r="AB363" s="190"/>
      <c r="AC363" s="190"/>
      <c r="AD363" s="190"/>
      <c r="AE363" s="191"/>
      <c r="AF363" s="194"/>
      <c r="AG363" s="190"/>
      <c r="AH363" s="190"/>
      <c r="AI363" s="190"/>
      <c r="AJ363" s="190"/>
      <c r="AK363" s="190"/>
      <c r="AL363" s="190"/>
      <c r="AM363" s="190"/>
      <c r="AN363" s="190"/>
      <c r="AO363" s="190"/>
      <c r="AP363" s="190"/>
      <c r="AQ363" s="190"/>
      <c r="AR363" s="193"/>
      <c r="AS363" s="193"/>
    </row>
    <row r="364" ht="15.75" customHeight="1">
      <c r="A364" s="178"/>
      <c r="B364" s="166"/>
      <c r="C364" s="188"/>
      <c r="D364" s="188"/>
      <c r="E364" s="188"/>
      <c r="F364" s="189"/>
      <c r="G364" s="188"/>
      <c r="H364" s="189"/>
      <c r="I364" s="188"/>
      <c r="J364" s="189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0"/>
      <c r="Y364" s="190"/>
      <c r="Z364" s="190"/>
      <c r="AA364" s="190"/>
      <c r="AB364" s="190"/>
      <c r="AC364" s="190"/>
      <c r="AD364" s="190"/>
      <c r="AE364" s="191"/>
      <c r="AF364" s="194"/>
      <c r="AG364" s="190"/>
      <c r="AH364" s="190"/>
      <c r="AI364" s="190"/>
      <c r="AJ364" s="190"/>
      <c r="AK364" s="190"/>
      <c r="AL364" s="190"/>
      <c r="AM364" s="190"/>
      <c r="AN364" s="190"/>
      <c r="AO364" s="190"/>
      <c r="AP364" s="190"/>
      <c r="AQ364" s="190"/>
      <c r="AR364" s="193"/>
      <c r="AS364" s="193"/>
    </row>
    <row r="365" ht="15.75" customHeight="1">
      <c r="A365" s="178"/>
      <c r="B365" s="166"/>
      <c r="C365" s="188"/>
      <c r="D365" s="188"/>
      <c r="E365" s="188"/>
      <c r="F365" s="189"/>
      <c r="G365" s="188"/>
      <c r="H365" s="189"/>
      <c r="I365" s="188"/>
      <c r="J365" s="189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0"/>
      <c r="Y365" s="190"/>
      <c r="Z365" s="190"/>
      <c r="AA365" s="190"/>
      <c r="AB365" s="190"/>
      <c r="AC365" s="190"/>
      <c r="AD365" s="190"/>
      <c r="AE365" s="191"/>
      <c r="AF365" s="194"/>
      <c r="AG365" s="190"/>
      <c r="AH365" s="190"/>
      <c r="AI365" s="190"/>
      <c r="AJ365" s="190"/>
      <c r="AK365" s="190"/>
      <c r="AL365" s="190"/>
      <c r="AM365" s="190"/>
      <c r="AN365" s="190"/>
      <c r="AO365" s="190"/>
      <c r="AP365" s="190"/>
      <c r="AQ365" s="190"/>
      <c r="AR365" s="193"/>
      <c r="AS365" s="193"/>
    </row>
    <row r="366" ht="15.75" customHeight="1">
      <c r="A366" s="178"/>
      <c r="B366" s="166"/>
      <c r="C366" s="188"/>
      <c r="D366" s="188"/>
      <c r="E366" s="188"/>
      <c r="F366" s="189"/>
      <c r="G366" s="188"/>
      <c r="H366" s="189"/>
      <c r="I366" s="188"/>
      <c r="J366" s="189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0"/>
      <c r="Y366" s="190"/>
      <c r="Z366" s="190"/>
      <c r="AA366" s="190"/>
      <c r="AB366" s="190"/>
      <c r="AC366" s="190"/>
      <c r="AD366" s="190"/>
      <c r="AE366" s="191"/>
      <c r="AF366" s="194"/>
      <c r="AG366" s="190"/>
      <c r="AH366" s="190"/>
      <c r="AI366" s="190"/>
      <c r="AJ366" s="190"/>
      <c r="AK366" s="190"/>
      <c r="AL366" s="190"/>
      <c r="AM366" s="190"/>
      <c r="AN366" s="190"/>
      <c r="AO366" s="190"/>
      <c r="AP366" s="190"/>
      <c r="AQ366" s="190"/>
      <c r="AR366" s="193"/>
      <c r="AS366" s="193"/>
    </row>
    <row r="367" ht="15.75" customHeight="1">
      <c r="A367" s="178"/>
      <c r="B367" s="166"/>
      <c r="C367" s="188"/>
      <c r="D367" s="188"/>
      <c r="E367" s="188"/>
      <c r="F367" s="189"/>
      <c r="G367" s="188"/>
      <c r="H367" s="189"/>
      <c r="I367" s="188"/>
      <c r="J367" s="189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  <c r="AA367" s="190"/>
      <c r="AB367" s="190"/>
      <c r="AC367" s="190"/>
      <c r="AD367" s="190"/>
      <c r="AE367" s="191"/>
      <c r="AF367" s="194"/>
      <c r="AG367" s="190"/>
      <c r="AH367" s="190"/>
      <c r="AI367" s="190"/>
      <c r="AJ367" s="190"/>
      <c r="AK367" s="190"/>
      <c r="AL367" s="190"/>
      <c r="AM367" s="190"/>
      <c r="AN367" s="190"/>
      <c r="AO367" s="190"/>
      <c r="AP367" s="190"/>
      <c r="AQ367" s="190"/>
      <c r="AR367" s="193"/>
      <c r="AS367" s="193"/>
    </row>
    <row r="368" ht="15.75" customHeight="1">
      <c r="A368" s="178"/>
      <c r="B368" s="166"/>
      <c r="C368" s="188"/>
      <c r="D368" s="188"/>
      <c r="E368" s="188"/>
      <c r="F368" s="189"/>
      <c r="G368" s="188"/>
      <c r="H368" s="189"/>
      <c r="I368" s="188"/>
      <c r="J368" s="189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0"/>
      <c r="Y368" s="190"/>
      <c r="Z368" s="190"/>
      <c r="AA368" s="190"/>
      <c r="AB368" s="190"/>
      <c r="AC368" s="190"/>
      <c r="AD368" s="190"/>
      <c r="AE368" s="191"/>
      <c r="AF368" s="194"/>
      <c r="AG368" s="190"/>
      <c r="AH368" s="190"/>
      <c r="AI368" s="190"/>
      <c r="AJ368" s="190"/>
      <c r="AK368" s="190"/>
      <c r="AL368" s="190"/>
      <c r="AM368" s="190"/>
      <c r="AN368" s="190"/>
      <c r="AO368" s="190"/>
      <c r="AP368" s="190"/>
      <c r="AQ368" s="190"/>
      <c r="AR368" s="193"/>
      <c r="AS368" s="193"/>
    </row>
    <row r="369" ht="15.75" customHeight="1">
      <c r="A369" s="178"/>
      <c r="B369" s="166"/>
      <c r="C369" s="188"/>
      <c r="D369" s="188"/>
      <c r="E369" s="188"/>
      <c r="F369" s="189"/>
      <c r="G369" s="188"/>
      <c r="H369" s="189"/>
      <c r="I369" s="188"/>
      <c r="J369" s="189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0"/>
      <c r="Y369" s="190"/>
      <c r="Z369" s="190"/>
      <c r="AA369" s="190"/>
      <c r="AB369" s="190"/>
      <c r="AC369" s="190"/>
      <c r="AD369" s="190"/>
      <c r="AE369" s="191"/>
      <c r="AF369" s="194"/>
      <c r="AG369" s="190"/>
      <c r="AH369" s="190"/>
      <c r="AI369" s="190"/>
      <c r="AJ369" s="190"/>
      <c r="AK369" s="190"/>
      <c r="AL369" s="190"/>
      <c r="AM369" s="190"/>
      <c r="AN369" s="190"/>
      <c r="AO369" s="190"/>
      <c r="AP369" s="190"/>
      <c r="AQ369" s="190"/>
      <c r="AR369" s="193"/>
      <c r="AS369" s="193"/>
    </row>
    <row r="370" ht="15.75" customHeight="1">
      <c r="A370" s="178"/>
      <c r="B370" s="166"/>
      <c r="C370" s="188"/>
      <c r="D370" s="188"/>
      <c r="E370" s="188"/>
      <c r="F370" s="189"/>
      <c r="G370" s="188"/>
      <c r="H370" s="189"/>
      <c r="I370" s="188"/>
      <c r="J370" s="189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0"/>
      <c r="Y370" s="190"/>
      <c r="Z370" s="190"/>
      <c r="AA370" s="190"/>
      <c r="AB370" s="190"/>
      <c r="AC370" s="190"/>
      <c r="AD370" s="190"/>
      <c r="AE370" s="191"/>
      <c r="AF370" s="194"/>
      <c r="AG370" s="190"/>
      <c r="AH370" s="190"/>
      <c r="AI370" s="190"/>
      <c r="AJ370" s="190"/>
      <c r="AK370" s="190"/>
      <c r="AL370" s="190"/>
      <c r="AM370" s="190"/>
      <c r="AN370" s="190"/>
      <c r="AO370" s="190"/>
      <c r="AP370" s="190"/>
      <c r="AQ370" s="190"/>
      <c r="AR370" s="193"/>
      <c r="AS370" s="193"/>
    </row>
    <row r="371" ht="15.75" customHeight="1">
      <c r="A371" s="178"/>
      <c r="B371" s="166"/>
      <c r="C371" s="188"/>
      <c r="D371" s="188"/>
      <c r="E371" s="188"/>
      <c r="F371" s="189"/>
      <c r="G371" s="188"/>
      <c r="H371" s="189"/>
      <c r="I371" s="188"/>
      <c r="J371" s="189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  <c r="AA371" s="190"/>
      <c r="AB371" s="190"/>
      <c r="AC371" s="190"/>
      <c r="AD371" s="190"/>
      <c r="AE371" s="191"/>
      <c r="AF371" s="194"/>
      <c r="AG371" s="190"/>
      <c r="AH371" s="190"/>
      <c r="AI371" s="190"/>
      <c r="AJ371" s="190"/>
      <c r="AK371" s="190"/>
      <c r="AL371" s="190"/>
      <c r="AM371" s="190"/>
      <c r="AN371" s="190"/>
      <c r="AO371" s="190"/>
      <c r="AP371" s="190"/>
      <c r="AQ371" s="190"/>
      <c r="AR371" s="193"/>
      <c r="AS371" s="193"/>
    </row>
    <row r="372" ht="15.75" customHeight="1">
      <c r="A372" s="178"/>
      <c r="B372" s="166"/>
      <c r="C372" s="188"/>
      <c r="D372" s="188"/>
      <c r="E372" s="188"/>
      <c r="F372" s="189"/>
      <c r="G372" s="188"/>
      <c r="H372" s="189"/>
      <c r="I372" s="188"/>
      <c r="J372" s="189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0"/>
      <c r="Y372" s="190"/>
      <c r="Z372" s="190"/>
      <c r="AA372" s="190"/>
      <c r="AB372" s="190"/>
      <c r="AC372" s="190"/>
      <c r="AD372" s="190"/>
      <c r="AE372" s="191"/>
      <c r="AF372" s="194"/>
      <c r="AG372" s="190"/>
      <c r="AH372" s="190"/>
      <c r="AI372" s="190"/>
      <c r="AJ372" s="190"/>
      <c r="AK372" s="190"/>
      <c r="AL372" s="190"/>
      <c r="AM372" s="190"/>
      <c r="AN372" s="190"/>
      <c r="AO372" s="190"/>
      <c r="AP372" s="190"/>
      <c r="AQ372" s="190"/>
      <c r="AR372" s="193"/>
      <c r="AS372" s="193"/>
    </row>
    <row r="373" ht="15.75" customHeight="1">
      <c r="A373" s="178"/>
      <c r="B373" s="166"/>
      <c r="C373" s="188"/>
      <c r="D373" s="188"/>
      <c r="E373" s="188"/>
      <c r="F373" s="189"/>
      <c r="G373" s="188"/>
      <c r="H373" s="189"/>
      <c r="I373" s="188"/>
      <c r="J373" s="189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0"/>
      <c r="Y373" s="190"/>
      <c r="Z373" s="190"/>
      <c r="AA373" s="190"/>
      <c r="AB373" s="190"/>
      <c r="AC373" s="190"/>
      <c r="AD373" s="190"/>
      <c r="AE373" s="191"/>
      <c r="AF373" s="194"/>
      <c r="AG373" s="190"/>
      <c r="AH373" s="190"/>
      <c r="AI373" s="190"/>
      <c r="AJ373" s="190"/>
      <c r="AK373" s="190"/>
      <c r="AL373" s="190"/>
      <c r="AM373" s="190"/>
      <c r="AN373" s="190"/>
      <c r="AO373" s="190"/>
      <c r="AP373" s="190"/>
      <c r="AQ373" s="190"/>
      <c r="AR373" s="193"/>
      <c r="AS373" s="193"/>
    </row>
    <row r="374" ht="15.75" customHeight="1">
      <c r="A374" s="178"/>
      <c r="B374" s="166"/>
      <c r="C374" s="188"/>
      <c r="D374" s="188"/>
      <c r="E374" s="188"/>
      <c r="F374" s="189"/>
      <c r="G374" s="188"/>
      <c r="H374" s="189"/>
      <c r="I374" s="188"/>
      <c r="J374" s="189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0"/>
      <c r="Y374" s="190"/>
      <c r="Z374" s="190"/>
      <c r="AA374" s="190"/>
      <c r="AB374" s="190"/>
      <c r="AC374" s="190"/>
      <c r="AD374" s="190"/>
      <c r="AE374" s="191"/>
      <c r="AF374" s="194"/>
      <c r="AG374" s="190"/>
      <c r="AH374" s="190"/>
      <c r="AI374" s="190"/>
      <c r="AJ374" s="190"/>
      <c r="AK374" s="190"/>
      <c r="AL374" s="190"/>
      <c r="AM374" s="190"/>
      <c r="AN374" s="190"/>
      <c r="AO374" s="190"/>
      <c r="AP374" s="190"/>
      <c r="AQ374" s="190"/>
      <c r="AR374" s="193"/>
      <c r="AS374" s="193"/>
    </row>
    <row r="375" ht="15.75" customHeight="1">
      <c r="A375" s="178"/>
      <c r="B375" s="166"/>
      <c r="C375" s="188"/>
      <c r="D375" s="188"/>
      <c r="E375" s="188"/>
      <c r="F375" s="189"/>
      <c r="G375" s="188"/>
      <c r="H375" s="189"/>
      <c r="I375" s="188"/>
      <c r="J375" s="189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0"/>
      <c r="Y375" s="190"/>
      <c r="Z375" s="190"/>
      <c r="AA375" s="190"/>
      <c r="AB375" s="190"/>
      <c r="AC375" s="190"/>
      <c r="AD375" s="190"/>
      <c r="AE375" s="191"/>
      <c r="AF375" s="194"/>
      <c r="AG375" s="190"/>
      <c r="AH375" s="190"/>
      <c r="AI375" s="190"/>
      <c r="AJ375" s="190"/>
      <c r="AK375" s="190"/>
      <c r="AL375" s="190"/>
      <c r="AM375" s="190"/>
      <c r="AN375" s="190"/>
      <c r="AO375" s="190"/>
      <c r="AP375" s="190"/>
      <c r="AQ375" s="190"/>
      <c r="AR375" s="193"/>
      <c r="AS375" s="193"/>
    </row>
    <row r="376" ht="15.75" customHeight="1">
      <c r="A376" s="178"/>
      <c r="B376" s="166"/>
      <c r="C376" s="188"/>
      <c r="D376" s="188"/>
      <c r="E376" s="188"/>
      <c r="F376" s="189"/>
      <c r="G376" s="188"/>
      <c r="H376" s="189"/>
      <c r="I376" s="188"/>
      <c r="J376" s="189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  <c r="AA376" s="190"/>
      <c r="AB376" s="190"/>
      <c r="AC376" s="190"/>
      <c r="AD376" s="190"/>
      <c r="AE376" s="191"/>
      <c r="AF376" s="194"/>
      <c r="AG376" s="190"/>
      <c r="AH376" s="190"/>
      <c r="AI376" s="190"/>
      <c r="AJ376" s="190"/>
      <c r="AK376" s="190"/>
      <c r="AL376" s="190"/>
      <c r="AM376" s="190"/>
      <c r="AN376" s="190"/>
      <c r="AO376" s="190"/>
      <c r="AP376" s="190"/>
      <c r="AQ376" s="190"/>
      <c r="AR376" s="193"/>
      <c r="AS376" s="193"/>
    </row>
    <row r="377" ht="15.75" customHeight="1">
      <c r="A377" s="178"/>
      <c r="B377" s="166"/>
      <c r="C377" s="188"/>
      <c r="D377" s="188"/>
      <c r="E377" s="188"/>
      <c r="F377" s="189"/>
      <c r="G377" s="188"/>
      <c r="H377" s="189"/>
      <c r="I377" s="188"/>
      <c r="J377" s="189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0"/>
      <c r="Y377" s="190"/>
      <c r="Z377" s="190"/>
      <c r="AA377" s="190"/>
      <c r="AB377" s="190"/>
      <c r="AC377" s="190"/>
      <c r="AD377" s="190"/>
      <c r="AE377" s="191"/>
      <c r="AF377" s="194"/>
      <c r="AG377" s="190"/>
      <c r="AH377" s="190"/>
      <c r="AI377" s="190"/>
      <c r="AJ377" s="190"/>
      <c r="AK377" s="190"/>
      <c r="AL377" s="190"/>
      <c r="AM377" s="190"/>
      <c r="AN377" s="190"/>
      <c r="AO377" s="190"/>
      <c r="AP377" s="190"/>
      <c r="AQ377" s="190"/>
      <c r="AR377" s="193"/>
      <c r="AS377" s="193"/>
    </row>
    <row r="378" ht="15.75" customHeight="1">
      <c r="A378" s="178"/>
      <c r="B378" s="166"/>
      <c r="C378" s="188"/>
      <c r="D378" s="188"/>
      <c r="E378" s="188"/>
      <c r="F378" s="189"/>
      <c r="G378" s="188"/>
      <c r="H378" s="189"/>
      <c r="I378" s="188"/>
      <c r="J378" s="189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0"/>
      <c r="Y378" s="190"/>
      <c r="Z378" s="190"/>
      <c r="AA378" s="190"/>
      <c r="AB378" s="190"/>
      <c r="AC378" s="190"/>
      <c r="AD378" s="190"/>
      <c r="AE378" s="191"/>
      <c r="AF378" s="194"/>
      <c r="AG378" s="190"/>
      <c r="AH378" s="190"/>
      <c r="AI378" s="190"/>
      <c r="AJ378" s="190"/>
      <c r="AK378" s="190"/>
      <c r="AL378" s="190"/>
      <c r="AM378" s="190"/>
      <c r="AN378" s="190"/>
      <c r="AO378" s="190"/>
      <c r="AP378" s="190"/>
      <c r="AQ378" s="190"/>
      <c r="AR378" s="193"/>
      <c r="AS378" s="193"/>
    </row>
    <row r="379" ht="15.75" customHeight="1">
      <c r="A379" s="178"/>
      <c r="B379" s="166"/>
      <c r="C379" s="188"/>
      <c r="D379" s="188"/>
      <c r="E379" s="188"/>
      <c r="F379" s="189"/>
      <c r="G379" s="188"/>
      <c r="H379" s="189"/>
      <c r="I379" s="188"/>
      <c r="J379" s="189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0"/>
      <c r="Y379" s="190"/>
      <c r="Z379" s="190"/>
      <c r="AA379" s="190"/>
      <c r="AB379" s="190"/>
      <c r="AC379" s="190"/>
      <c r="AD379" s="190"/>
      <c r="AE379" s="191"/>
      <c r="AF379" s="194"/>
      <c r="AG379" s="190"/>
      <c r="AH379" s="190"/>
      <c r="AI379" s="190"/>
      <c r="AJ379" s="190"/>
      <c r="AK379" s="190"/>
      <c r="AL379" s="190"/>
      <c r="AM379" s="190"/>
      <c r="AN379" s="190"/>
      <c r="AO379" s="190"/>
      <c r="AP379" s="190"/>
      <c r="AQ379" s="190"/>
      <c r="AR379" s="193"/>
      <c r="AS379" s="193"/>
    </row>
    <row r="380" ht="15.75" customHeight="1">
      <c r="A380" s="178"/>
      <c r="B380" s="166"/>
      <c r="C380" s="188"/>
      <c r="D380" s="188"/>
      <c r="E380" s="188"/>
      <c r="F380" s="189"/>
      <c r="G380" s="188"/>
      <c r="H380" s="189"/>
      <c r="I380" s="188"/>
      <c r="J380" s="189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0"/>
      <c r="Y380" s="190"/>
      <c r="Z380" s="190"/>
      <c r="AA380" s="190"/>
      <c r="AB380" s="190"/>
      <c r="AC380" s="190"/>
      <c r="AD380" s="190"/>
      <c r="AE380" s="191"/>
      <c r="AF380" s="194"/>
      <c r="AG380" s="190"/>
      <c r="AH380" s="190"/>
      <c r="AI380" s="190"/>
      <c r="AJ380" s="190"/>
      <c r="AK380" s="190"/>
      <c r="AL380" s="190"/>
      <c r="AM380" s="190"/>
      <c r="AN380" s="190"/>
      <c r="AO380" s="190"/>
      <c r="AP380" s="190"/>
      <c r="AQ380" s="190"/>
      <c r="AR380" s="193"/>
      <c r="AS380" s="193"/>
    </row>
    <row r="381" ht="15.75" customHeight="1">
      <c r="A381" s="178"/>
      <c r="B381" s="166"/>
      <c r="C381" s="188"/>
      <c r="D381" s="188"/>
      <c r="E381" s="188"/>
      <c r="F381" s="189"/>
      <c r="G381" s="188"/>
      <c r="H381" s="189"/>
      <c r="I381" s="188"/>
      <c r="J381" s="189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  <c r="AA381" s="190"/>
      <c r="AB381" s="190"/>
      <c r="AC381" s="190"/>
      <c r="AD381" s="190"/>
      <c r="AE381" s="191"/>
      <c r="AF381" s="194"/>
      <c r="AG381" s="190"/>
      <c r="AH381" s="190"/>
      <c r="AI381" s="190"/>
      <c r="AJ381" s="190"/>
      <c r="AK381" s="190"/>
      <c r="AL381" s="190"/>
      <c r="AM381" s="190"/>
      <c r="AN381" s="190"/>
      <c r="AO381" s="190"/>
      <c r="AP381" s="190"/>
      <c r="AQ381" s="190"/>
      <c r="AR381" s="193"/>
      <c r="AS381" s="193"/>
    </row>
    <row r="382" ht="15.75" customHeight="1">
      <c r="A382" s="178"/>
      <c r="B382" s="166"/>
      <c r="C382" s="188"/>
      <c r="D382" s="188"/>
      <c r="E382" s="188"/>
      <c r="F382" s="189"/>
      <c r="G382" s="188"/>
      <c r="H382" s="189"/>
      <c r="I382" s="188"/>
      <c r="J382" s="189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0"/>
      <c r="Y382" s="190"/>
      <c r="Z382" s="190"/>
      <c r="AA382" s="190"/>
      <c r="AB382" s="190"/>
      <c r="AC382" s="190"/>
      <c r="AD382" s="190"/>
      <c r="AE382" s="191"/>
      <c r="AF382" s="194"/>
      <c r="AG382" s="190"/>
      <c r="AH382" s="190"/>
      <c r="AI382" s="190"/>
      <c r="AJ382" s="190"/>
      <c r="AK382" s="190"/>
      <c r="AL382" s="190"/>
      <c r="AM382" s="190"/>
      <c r="AN382" s="190"/>
      <c r="AO382" s="190"/>
      <c r="AP382" s="190"/>
      <c r="AQ382" s="190"/>
      <c r="AR382" s="193"/>
      <c r="AS382" s="193"/>
    </row>
    <row r="383" ht="15.75" customHeight="1">
      <c r="A383" s="178"/>
      <c r="B383" s="166"/>
      <c r="C383" s="188"/>
      <c r="D383" s="188"/>
      <c r="E383" s="188"/>
      <c r="F383" s="189"/>
      <c r="G383" s="188"/>
      <c r="H383" s="189"/>
      <c r="I383" s="188"/>
      <c r="J383" s="189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0"/>
      <c r="Y383" s="190"/>
      <c r="Z383" s="190"/>
      <c r="AA383" s="190"/>
      <c r="AB383" s="190"/>
      <c r="AC383" s="190"/>
      <c r="AD383" s="190"/>
      <c r="AE383" s="191"/>
      <c r="AF383" s="194"/>
      <c r="AG383" s="190"/>
      <c r="AH383" s="190"/>
      <c r="AI383" s="190"/>
      <c r="AJ383" s="190"/>
      <c r="AK383" s="190"/>
      <c r="AL383" s="190"/>
      <c r="AM383" s="190"/>
      <c r="AN383" s="190"/>
      <c r="AO383" s="190"/>
      <c r="AP383" s="190"/>
      <c r="AQ383" s="190"/>
      <c r="AR383" s="193"/>
      <c r="AS383" s="193"/>
    </row>
    <row r="384" ht="15.75" customHeight="1">
      <c r="A384" s="178"/>
      <c r="B384" s="166"/>
      <c r="C384" s="188"/>
      <c r="D384" s="188"/>
      <c r="E384" s="188"/>
      <c r="F384" s="189"/>
      <c r="G384" s="188"/>
      <c r="H384" s="189"/>
      <c r="I384" s="188"/>
      <c r="J384" s="189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  <c r="AA384" s="190"/>
      <c r="AB384" s="190"/>
      <c r="AC384" s="190"/>
      <c r="AD384" s="190"/>
      <c r="AE384" s="191"/>
      <c r="AF384" s="194"/>
      <c r="AG384" s="190"/>
      <c r="AH384" s="190"/>
      <c r="AI384" s="190"/>
      <c r="AJ384" s="190"/>
      <c r="AK384" s="190"/>
      <c r="AL384" s="190"/>
      <c r="AM384" s="190"/>
      <c r="AN384" s="190"/>
      <c r="AO384" s="190"/>
      <c r="AP384" s="190"/>
      <c r="AQ384" s="190"/>
      <c r="AR384" s="193"/>
      <c r="AS384" s="193"/>
    </row>
    <row r="385" ht="15.75" customHeight="1">
      <c r="A385" s="178"/>
      <c r="B385" s="166"/>
      <c r="C385" s="188"/>
      <c r="D385" s="188"/>
      <c r="E385" s="188"/>
      <c r="F385" s="189"/>
      <c r="G385" s="188"/>
      <c r="H385" s="189"/>
      <c r="I385" s="188"/>
      <c r="J385" s="189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0"/>
      <c r="Y385" s="190"/>
      <c r="Z385" s="190"/>
      <c r="AA385" s="190"/>
      <c r="AB385" s="190"/>
      <c r="AC385" s="190"/>
      <c r="AD385" s="190"/>
      <c r="AE385" s="191"/>
      <c r="AF385" s="194"/>
      <c r="AG385" s="190"/>
      <c r="AH385" s="190"/>
      <c r="AI385" s="190"/>
      <c r="AJ385" s="190"/>
      <c r="AK385" s="190"/>
      <c r="AL385" s="190"/>
      <c r="AM385" s="190"/>
      <c r="AN385" s="190"/>
      <c r="AO385" s="190"/>
      <c r="AP385" s="190"/>
      <c r="AQ385" s="190"/>
      <c r="AR385" s="193"/>
      <c r="AS385" s="193"/>
    </row>
    <row r="386" ht="15.75" customHeight="1">
      <c r="A386" s="178"/>
      <c r="B386" s="166"/>
      <c r="C386" s="188"/>
      <c r="D386" s="188"/>
      <c r="E386" s="188"/>
      <c r="F386" s="189"/>
      <c r="G386" s="188"/>
      <c r="H386" s="189"/>
      <c r="I386" s="188"/>
      <c r="J386" s="189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0"/>
      <c r="Y386" s="190"/>
      <c r="Z386" s="190"/>
      <c r="AA386" s="190"/>
      <c r="AB386" s="190"/>
      <c r="AC386" s="190"/>
      <c r="AD386" s="190"/>
      <c r="AE386" s="191"/>
      <c r="AF386" s="194"/>
      <c r="AG386" s="190"/>
      <c r="AH386" s="190"/>
      <c r="AI386" s="190"/>
      <c r="AJ386" s="190"/>
      <c r="AK386" s="190"/>
      <c r="AL386" s="190"/>
      <c r="AM386" s="190"/>
      <c r="AN386" s="190"/>
      <c r="AO386" s="190"/>
      <c r="AP386" s="190"/>
      <c r="AQ386" s="190"/>
      <c r="AR386" s="193"/>
      <c r="AS386" s="193"/>
    </row>
    <row r="387" ht="15.75" customHeight="1">
      <c r="A387" s="178"/>
      <c r="B387" s="166"/>
      <c r="C387" s="188"/>
      <c r="D387" s="188"/>
      <c r="E387" s="188"/>
      <c r="F387" s="189"/>
      <c r="G387" s="188"/>
      <c r="H387" s="189"/>
      <c r="I387" s="188"/>
      <c r="J387" s="189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0"/>
      <c r="Y387" s="190"/>
      <c r="Z387" s="190"/>
      <c r="AA387" s="190"/>
      <c r="AB387" s="190"/>
      <c r="AC387" s="190"/>
      <c r="AD387" s="190"/>
      <c r="AE387" s="191"/>
      <c r="AF387" s="194"/>
      <c r="AG387" s="190"/>
      <c r="AH387" s="190"/>
      <c r="AI387" s="190"/>
      <c r="AJ387" s="190"/>
      <c r="AK387" s="190"/>
      <c r="AL387" s="190"/>
      <c r="AM387" s="190"/>
      <c r="AN387" s="190"/>
      <c r="AO387" s="190"/>
      <c r="AP387" s="190"/>
      <c r="AQ387" s="190"/>
      <c r="AR387" s="193"/>
      <c r="AS387" s="193"/>
    </row>
    <row r="388" ht="15.75" customHeight="1">
      <c r="A388" s="178"/>
      <c r="B388" s="166"/>
      <c r="C388" s="188"/>
      <c r="D388" s="188"/>
      <c r="E388" s="188"/>
      <c r="F388" s="189"/>
      <c r="G388" s="188"/>
      <c r="H388" s="189"/>
      <c r="I388" s="188"/>
      <c r="J388" s="189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0"/>
      <c r="Y388" s="190"/>
      <c r="Z388" s="190"/>
      <c r="AA388" s="190"/>
      <c r="AB388" s="190"/>
      <c r="AC388" s="190"/>
      <c r="AD388" s="190"/>
      <c r="AE388" s="191"/>
      <c r="AF388" s="194"/>
      <c r="AG388" s="190"/>
      <c r="AH388" s="190"/>
      <c r="AI388" s="190"/>
      <c r="AJ388" s="190"/>
      <c r="AK388" s="190"/>
      <c r="AL388" s="190"/>
      <c r="AM388" s="190"/>
      <c r="AN388" s="190"/>
      <c r="AO388" s="190"/>
      <c r="AP388" s="190"/>
      <c r="AQ388" s="190"/>
      <c r="AR388" s="193"/>
      <c r="AS388" s="193"/>
    </row>
    <row r="389" ht="15.75" customHeight="1">
      <c r="A389" s="178"/>
      <c r="B389" s="166"/>
      <c r="C389" s="188"/>
      <c r="D389" s="188"/>
      <c r="E389" s="188"/>
      <c r="F389" s="189"/>
      <c r="G389" s="188"/>
      <c r="H389" s="189"/>
      <c r="I389" s="188"/>
      <c r="J389" s="189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0"/>
      <c r="Y389" s="190"/>
      <c r="Z389" s="190"/>
      <c r="AA389" s="190"/>
      <c r="AB389" s="190"/>
      <c r="AC389" s="190"/>
      <c r="AD389" s="190"/>
      <c r="AE389" s="191"/>
      <c r="AF389" s="194"/>
      <c r="AG389" s="190"/>
      <c r="AH389" s="190"/>
      <c r="AI389" s="190"/>
      <c r="AJ389" s="190"/>
      <c r="AK389" s="190"/>
      <c r="AL389" s="190"/>
      <c r="AM389" s="190"/>
      <c r="AN389" s="190"/>
      <c r="AO389" s="190"/>
      <c r="AP389" s="190"/>
      <c r="AQ389" s="190"/>
      <c r="AR389" s="193"/>
      <c r="AS389" s="193"/>
    </row>
    <row r="390" ht="15.75" customHeight="1">
      <c r="A390" s="178"/>
      <c r="B390" s="166"/>
      <c r="C390" s="188"/>
      <c r="D390" s="188"/>
      <c r="E390" s="188"/>
      <c r="F390" s="189"/>
      <c r="G390" s="188"/>
      <c r="H390" s="189"/>
      <c r="I390" s="188"/>
      <c r="J390" s="189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0"/>
      <c r="Y390" s="190"/>
      <c r="Z390" s="190"/>
      <c r="AA390" s="190"/>
      <c r="AB390" s="190"/>
      <c r="AC390" s="190"/>
      <c r="AD390" s="190"/>
      <c r="AE390" s="191"/>
      <c r="AF390" s="194"/>
      <c r="AG390" s="190"/>
      <c r="AH390" s="190"/>
      <c r="AI390" s="190"/>
      <c r="AJ390" s="190"/>
      <c r="AK390" s="190"/>
      <c r="AL390" s="190"/>
      <c r="AM390" s="190"/>
      <c r="AN390" s="190"/>
      <c r="AO390" s="190"/>
      <c r="AP390" s="190"/>
      <c r="AQ390" s="190"/>
      <c r="AR390" s="193"/>
      <c r="AS390" s="193"/>
    </row>
    <row r="391" ht="15.75" customHeight="1">
      <c r="A391" s="178"/>
      <c r="B391" s="166"/>
      <c r="C391" s="188"/>
      <c r="D391" s="188"/>
      <c r="E391" s="188"/>
      <c r="F391" s="189"/>
      <c r="G391" s="188"/>
      <c r="H391" s="189"/>
      <c r="I391" s="188"/>
      <c r="J391" s="189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0"/>
      <c r="Y391" s="190"/>
      <c r="Z391" s="190"/>
      <c r="AA391" s="190"/>
      <c r="AB391" s="190"/>
      <c r="AC391" s="190"/>
      <c r="AD391" s="190"/>
      <c r="AE391" s="191"/>
      <c r="AF391" s="194"/>
      <c r="AG391" s="190"/>
      <c r="AH391" s="190"/>
      <c r="AI391" s="190"/>
      <c r="AJ391" s="190"/>
      <c r="AK391" s="190"/>
      <c r="AL391" s="190"/>
      <c r="AM391" s="190"/>
      <c r="AN391" s="190"/>
      <c r="AO391" s="190"/>
      <c r="AP391" s="190"/>
      <c r="AQ391" s="190"/>
      <c r="AR391" s="193"/>
      <c r="AS391" s="193"/>
    </row>
    <row r="392" ht="15.75" customHeight="1">
      <c r="A392" s="178"/>
      <c r="B392" s="166"/>
      <c r="C392" s="188"/>
      <c r="D392" s="188"/>
      <c r="E392" s="188"/>
      <c r="F392" s="189"/>
      <c r="G392" s="188"/>
      <c r="H392" s="189"/>
      <c r="I392" s="188"/>
      <c r="J392" s="189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0"/>
      <c r="Y392" s="190"/>
      <c r="Z392" s="190"/>
      <c r="AA392" s="190"/>
      <c r="AB392" s="190"/>
      <c r="AC392" s="190"/>
      <c r="AD392" s="190"/>
      <c r="AE392" s="191"/>
      <c r="AF392" s="194"/>
      <c r="AG392" s="190"/>
      <c r="AH392" s="190"/>
      <c r="AI392" s="190"/>
      <c r="AJ392" s="190"/>
      <c r="AK392" s="190"/>
      <c r="AL392" s="190"/>
      <c r="AM392" s="190"/>
      <c r="AN392" s="190"/>
      <c r="AO392" s="190"/>
      <c r="AP392" s="190"/>
      <c r="AQ392" s="190"/>
      <c r="AR392" s="193"/>
      <c r="AS392" s="193"/>
    </row>
    <row r="393" ht="15.75" customHeight="1">
      <c r="A393" s="178"/>
      <c r="B393" s="166"/>
      <c r="C393" s="188"/>
      <c r="D393" s="188"/>
      <c r="E393" s="188"/>
      <c r="F393" s="189"/>
      <c r="G393" s="188"/>
      <c r="H393" s="189"/>
      <c r="I393" s="188"/>
      <c r="J393" s="189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0"/>
      <c r="Y393" s="190"/>
      <c r="Z393" s="190"/>
      <c r="AA393" s="190"/>
      <c r="AB393" s="190"/>
      <c r="AC393" s="190"/>
      <c r="AD393" s="190"/>
      <c r="AE393" s="191"/>
      <c r="AF393" s="194"/>
      <c r="AG393" s="190"/>
      <c r="AH393" s="190"/>
      <c r="AI393" s="190"/>
      <c r="AJ393" s="190"/>
      <c r="AK393" s="190"/>
      <c r="AL393" s="190"/>
      <c r="AM393" s="190"/>
      <c r="AN393" s="190"/>
      <c r="AO393" s="190"/>
      <c r="AP393" s="190"/>
      <c r="AQ393" s="190"/>
      <c r="AR393" s="193"/>
      <c r="AS393" s="193"/>
    </row>
    <row r="394" ht="15.75" customHeight="1">
      <c r="A394" s="178"/>
      <c r="B394" s="166"/>
      <c r="C394" s="188"/>
      <c r="D394" s="188"/>
      <c r="E394" s="188"/>
      <c r="F394" s="189"/>
      <c r="G394" s="188"/>
      <c r="H394" s="189"/>
      <c r="I394" s="188"/>
      <c r="J394" s="189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0"/>
      <c r="Y394" s="190"/>
      <c r="Z394" s="190"/>
      <c r="AA394" s="190"/>
      <c r="AB394" s="190"/>
      <c r="AC394" s="190"/>
      <c r="AD394" s="190"/>
      <c r="AE394" s="191"/>
      <c r="AF394" s="194"/>
      <c r="AG394" s="190"/>
      <c r="AH394" s="190"/>
      <c r="AI394" s="190"/>
      <c r="AJ394" s="190"/>
      <c r="AK394" s="190"/>
      <c r="AL394" s="190"/>
      <c r="AM394" s="190"/>
      <c r="AN394" s="190"/>
      <c r="AO394" s="190"/>
      <c r="AP394" s="190"/>
      <c r="AQ394" s="190"/>
      <c r="AR394" s="193"/>
      <c r="AS394" s="193"/>
    </row>
    <row r="395" ht="15.75" customHeight="1">
      <c r="A395" s="178"/>
      <c r="B395" s="166"/>
      <c r="C395" s="188"/>
      <c r="D395" s="188"/>
      <c r="E395" s="188"/>
      <c r="F395" s="189"/>
      <c r="G395" s="188"/>
      <c r="H395" s="189"/>
      <c r="I395" s="188"/>
      <c r="J395" s="189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0"/>
      <c r="Y395" s="190"/>
      <c r="Z395" s="190"/>
      <c r="AA395" s="190"/>
      <c r="AB395" s="190"/>
      <c r="AC395" s="190"/>
      <c r="AD395" s="190"/>
      <c r="AE395" s="191"/>
      <c r="AF395" s="194"/>
      <c r="AG395" s="190"/>
      <c r="AH395" s="190"/>
      <c r="AI395" s="190"/>
      <c r="AJ395" s="190"/>
      <c r="AK395" s="190"/>
      <c r="AL395" s="190"/>
      <c r="AM395" s="190"/>
      <c r="AN395" s="190"/>
      <c r="AO395" s="190"/>
      <c r="AP395" s="190"/>
      <c r="AQ395" s="190"/>
      <c r="AR395" s="193"/>
      <c r="AS395" s="193"/>
    </row>
    <row r="396" ht="15.75" customHeight="1">
      <c r="A396" s="178"/>
      <c r="B396" s="166"/>
      <c r="C396" s="188"/>
      <c r="D396" s="188"/>
      <c r="E396" s="188"/>
      <c r="F396" s="189"/>
      <c r="G396" s="188"/>
      <c r="H396" s="189"/>
      <c r="I396" s="188"/>
      <c r="J396" s="189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  <c r="AA396" s="190"/>
      <c r="AB396" s="190"/>
      <c r="AC396" s="190"/>
      <c r="AD396" s="190"/>
      <c r="AE396" s="191"/>
      <c r="AF396" s="194"/>
      <c r="AG396" s="190"/>
      <c r="AH396" s="190"/>
      <c r="AI396" s="190"/>
      <c r="AJ396" s="190"/>
      <c r="AK396" s="190"/>
      <c r="AL396" s="190"/>
      <c r="AM396" s="190"/>
      <c r="AN396" s="190"/>
      <c r="AO396" s="190"/>
      <c r="AP396" s="190"/>
      <c r="AQ396" s="190"/>
      <c r="AR396" s="193"/>
      <c r="AS396" s="193"/>
    </row>
    <row r="397" ht="15.75" customHeight="1">
      <c r="A397" s="178"/>
      <c r="B397" s="166"/>
      <c r="C397" s="188"/>
      <c r="D397" s="188"/>
      <c r="E397" s="188"/>
      <c r="F397" s="189"/>
      <c r="G397" s="188"/>
      <c r="H397" s="189"/>
      <c r="I397" s="188"/>
      <c r="J397" s="189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  <c r="AA397" s="190"/>
      <c r="AB397" s="190"/>
      <c r="AC397" s="190"/>
      <c r="AD397" s="190"/>
      <c r="AE397" s="191"/>
      <c r="AF397" s="194"/>
      <c r="AG397" s="190"/>
      <c r="AH397" s="190"/>
      <c r="AI397" s="190"/>
      <c r="AJ397" s="190"/>
      <c r="AK397" s="190"/>
      <c r="AL397" s="190"/>
      <c r="AM397" s="190"/>
      <c r="AN397" s="190"/>
      <c r="AO397" s="190"/>
      <c r="AP397" s="190"/>
      <c r="AQ397" s="190"/>
      <c r="AR397" s="193"/>
      <c r="AS397" s="193"/>
    </row>
    <row r="398" ht="15.75" customHeight="1">
      <c r="A398" s="178"/>
      <c r="B398" s="166"/>
      <c r="C398" s="188"/>
      <c r="D398" s="188"/>
      <c r="E398" s="188"/>
      <c r="F398" s="189"/>
      <c r="G398" s="188"/>
      <c r="H398" s="189"/>
      <c r="I398" s="188"/>
      <c r="J398" s="189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0"/>
      <c r="Y398" s="190"/>
      <c r="Z398" s="190"/>
      <c r="AA398" s="190"/>
      <c r="AB398" s="190"/>
      <c r="AC398" s="190"/>
      <c r="AD398" s="190"/>
      <c r="AE398" s="191"/>
      <c r="AF398" s="194"/>
      <c r="AG398" s="190"/>
      <c r="AH398" s="190"/>
      <c r="AI398" s="190"/>
      <c r="AJ398" s="190"/>
      <c r="AK398" s="190"/>
      <c r="AL398" s="190"/>
      <c r="AM398" s="190"/>
      <c r="AN398" s="190"/>
      <c r="AO398" s="190"/>
      <c r="AP398" s="190"/>
      <c r="AQ398" s="190"/>
      <c r="AR398" s="193"/>
      <c r="AS398" s="193"/>
    </row>
    <row r="399" ht="15.75" customHeight="1">
      <c r="A399" s="178"/>
      <c r="B399" s="166"/>
      <c r="C399" s="188"/>
      <c r="D399" s="188"/>
      <c r="E399" s="188"/>
      <c r="F399" s="189"/>
      <c r="G399" s="188"/>
      <c r="H399" s="189"/>
      <c r="I399" s="188"/>
      <c r="J399" s="189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0"/>
      <c r="Y399" s="190"/>
      <c r="Z399" s="190"/>
      <c r="AA399" s="190"/>
      <c r="AB399" s="190"/>
      <c r="AC399" s="190"/>
      <c r="AD399" s="190"/>
      <c r="AE399" s="191"/>
      <c r="AF399" s="194"/>
      <c r="AG399" s="190"/>
      <c r="AH399" s="190"/>
      <c r="AI399" s="190"/>
      <c r="AJ399" s="190"/>
      <c r="AK399" s="190"/>
      <c r="AL399" s="190"/>
      <c r="AM399" s="190"/>
      <c r="AN399" s="190"/>
      <c r="AO399" s="190"/>
      <c r="AP399" s="190"/>
      <c r="AQ399" s="190"/>
      <c r="AR399" s="193"/>
      <c r="AS399" s="193"/>
    </row>
    <row r="400" ht="15.75" customHeight="1">
      <c r="A400" s="178"/>
      <c r="B400" s="166"/>
      <c r="C400" s="188"/>
      <c r="D400" s="188"/>
      <c r="E400" s="188"/>
      <c r="F400" s="189"/>
      <c r="G400" s="188"/>
      <c r="H400" s="189"/>
      <c r="I400" s="188"/>
      <c r="J400" s="189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0"/>
      <c r="Y400" s="190"/>
      <c r="Z400" s="190"/>
      <c r="AA400" s="190"/>
      <c r="AB400" s="190"/>
      <c r="AC400" s="190"/>
      <c r="AD400" s="190"/>
      <c r="AE400" s="191"/>
      <c r="AF400" s="194"/>
      <c r="AG400" s="190"/>
      <c r="AH400" s="190"/>
      <c r="AI400" s="190"/>
      <c r="AJ400" s="190"/>
      <c r="AK400" s="190"/>
      <c r="AL400" s="190"/>
      <c r="AM400" s="190"/>
      <c r="AN400" s="190"/>
      <c r="AO400" s="190"/>
      <c r="AP400" s="190"/>
      <c r="AQ400" s="190"/>
      <c r="AR400" s="193"/>
      <c r="AS400" s="193"/>
    </row>
    <row r="401" ht="15.75" customHeight="1">
      <c r="A401" s="178"/>
      <c r="B401" s="166"/>
      <c r="C401" s="188"/>
      <c r="D401" s="188"/>
      <c r="E401" s="188"/>
      <c r="F401" s="189"/>
      <c r="G401" s="188"/>
      <c r="H401" s="189"/>
      <c r="I401" s="188"/>
      <c r="J401" s="189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0"/>
      <c r="Y401" s="190"/>
      <c r="Z401" s="190"/>
      <c r="AA401" s="190"/>
      <c r="AB401" s="190"/>
      <c r="AC401" s="190"/>
      <c r="AD401" s="190"/>
      <c r="AE401" s="191"/>
      <c r="AF401" s="194"/>
      <c r="AG401" s="190"/>
      <c r="AH401" s="190"/>
      <c r="AI401" s="190"/>
      <c r="AJ401" s="190"/>
      <c r="AK401" s="190"/>
      <c r="AL401" s="190"/>
      <c r="AM401" s="190"/>
      <c r="AN401" s="190"/>
      <c r="AO401" s="190"/>
      <c r="AP401" s="190"/>
      <c r="AQ401" s="190"/>
      <c r="AR401" s="193"/>
      <c r="AS401" s="193"/>
    </row>
    <row r="402" ht="15.75" customHeight="1">
      <c r="A402" s="178"/>
      <c r="B402" s="166"/>
      <c r="C402" s="188"/>
      <c r="D402" s="188"/>
      <c r="E402" s="188"/>
      <c r="F402" s="189"/>
      <c r="G402" s="188"/>
      <c r="H402" s="189"/>
      <c r="I402" s="188"/>
      <c r="J402" s="189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0"/>
      <c r="Y402" s="190"/>
      <c r="Z402" s="190"/>
      <c r="AA402" s="190"/>
      <c r="AB402" s="190"/>
      <c r="AC402" s="190"/>
      <c r="AD402" s="190"/>
      <c r="AE402" s="191"/>
      <c r="AF402" s="194"/>
      <c r="AG402" s="190"/>
      <c r="AH402" s="190"/>
      <c r="AI402" s="190"/>
      <c r="AJ402" s="190"/>
      <c r="AK402" s="190"/>
      <c r="AL402" s="190"/>
      <c r="AM402" s="190"/>
      <c r="AN402" s="190"/>
      <c r="AO402" s="190"/>
      <c r="AP402" s="190"/>
      <c r="AQ402" s="190"/>
      <c r="AR402" s="193"/>
      <c r="AS402" s="193"/>
    </row>
    <row r="403" ht="15.75" customHeight="1">
      <c r="A403" s="178"/>
      <c r="B403" s="166"/>
      <c r="C403" s="188"/>
      <c r="D403" s="188"/>
      <c r="E403" s="188"/>
      <c r="F403" s="189"/>
      <c r="G403" s="188"/>
      <c r="H403" s="189"/>
      <c r="I403" s="188"/>
      <c r="J403" s="189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0"/>
      <c r="Y403" s="190"/>
      <c r="Z403" s="190"/>
      <c r="AA403" s="190"/>
      <c r="AB403" s="190"/>
      <c r="AC403" s="190"/>
      <c r="AD403" s="190"/>
      <c r="AE403" s="191"/>
      <c r="AF403" s="194"/>
      <c r="AG403" s="190"/>
      <c r="AH403" s="190"/>
      <c r="AI403" s="190"/>
      <c r="AJ403" s="190"/>
      <c r="AK403" s="190"/>
      <c r="AL403" s="190"/>
      <c r="AM403" s="190"/>
      <c r="AN403" s="190"/>
      <c r="AO403" s="190"/>
      <c r="AP403" s="190"/>
      <c r="AQ403" s="190"/>
      <c r="AR403" s="193"/>
      <c r="AS403" s="193"/>
    </row>
    <row r="404" ht="15.75" customHeight="1">
      <c r="A404" s="178"/>
      <c r="B404" s="166"/>
      <c r="C404" s="188"/>
      <c r="D404" s="188"/>
      <c r="E404" s="188"/>
      <c r="F404" s="189"/>
      <c r="G404" s="188"/>
      <c r="H404" s="189"/>
      <c r="I404" s="188"/>
      <c r="J404" s="189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0"/>
      <c r="Y404" s="190"/>
      <c r="Z404" s="190"/>
      <c r="AA404" s="190"/>
      <c r="AB404" s="190"/>
      <c r="AC404" s="190"/>
      <c r="AD404" s="190"/>
      <c r="AE404" s="191"/>
      <c r="AF404" s="194"/>
      <c r="AG404" s="190"/>
      <c r="AH404" s="190"/>
      <c r="AI404" s="190"/>
      <c r="AJ404" s="190"/>
      <c r="AK404" s="190"/>
      <c r="AL404" s="190"/>
      <c r="AM404" s="190"/>
      <c r="AN404" s="190"/>
      <c r="AO404" s="190"/>
      <c r="AP404" s="190"/>
      <c r="AQ404" s="190"/>
      <c r="AR404" s="193"/>
      <c r="AS404" s="193"/>
    </row>
    <row r="405" ht="15.75" customHeight="1">
      <c r="A405" s="178"/>
      <c r="B405" s="166"/>
      <c r="C405" s="188"/>
      <c r="D405" s="188"/>
      <c r="E405" s="188"/>
      <c r="F405" s="189"/>
      <c r="G405" s="188"/>
      <c r="H405" s="189"/>
      <c r="I405" s="188"/>
      <c r="J405" s="189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0"/>
      <c r="Y405" s="190"/>
      <c r="Z405" s="190"/>
      <c r="AA405" s="190"/>
      <c r="AB405" s="190"/>
      <c r="AC405" s="190"/>
      <c r="AD405" s="190"/>
      <c r="AE405" s="191"/>
      <c r="AF405" s="194"/>
      <c r="AG405" s="190"/>
      <c r="AH405" s="190"/>
      <c r="AI405" s="190"/>
      <c r="AJ405" s="190"/>
      <c r="AK405" s="190"/>
      <c r="AL405" s="190"/>
      <c r="AM405" s="190"/>
      <c r="AN405" s="190"/>
      <c r="AO405" s="190"/>
      <c r="AP405" s="190"/>
      <c r="AQ405" s="190"/>
      <c r="AR405" s="193"/>
      <c r="AS405" s="193"/>
    </row>
    <row r="406" ht="15.75" customHeight="1">
      <c r="A406" s="178"/>
      <c r="B406" s="166"/>
      <c r="C406" s="188"/>
      <c r="D406" s="188"/>
      <c r="E406" s="188"/>
      <c r="F406" s="189"/>
      <c r="G406" s="188"/>
      <c r="H406" s="189"/>
      <c r="I406" s="188"/>
      <c r="J406" s="189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0"/>
      <c r="Y406" s="190"/>
      <c r="Z406" s="190"/>
      <c r="AA406" s="190"/>
      <c r="AB406" s="190"/>
      <c r="AC406" s="190"/>
      <c r="AD406" s="190"/>
      <c r="AE406" s="191"/>
      <c r="AF406" s="194"/>
      <c r="AG406" s="190"/>
      <c r="AH406" s="190"/>
      <c r="AI406" s="190"/>
      <c r="AJ406" s="190"/>
      <c r="AK406" s="190"/>
      <c r="AL406" s="190"/>
      <c r="AM406" s="190"/>
      <c r="AN406" s="190"/>
      <c r="AO406" s="190"/>
      <c r="AP406" s="190"/>
      <c r="AQ406" s="190"/>
      <c r="AR406" s="193"/>
      <c r="AS406" s="193"/>
    </row>
    <row r="407" ht="15.75" customHeight="1">
      <c r="A407" s="178"/>
      <c r="B407" s="166"/>
      <c r="C407" s="188"/>
      <c r="D407" s="188"/>
      <c r="E407" s="188"/>
      <c r="F407" s="189"/>
      <c r="G407" s="188"/>
      <c r="H407" s="189"/>
      <c r="I407" s="188"/>
      <c r="J407" s="189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0"/>
      <c r="Y407" s="190"/>
      <c r="Z407" s="190"/>
      <c r="AA407" s="190"/>
      <c r="AB407" s="190"/>
      <c r="AC407" s="190"/>
      <c r="AD407" s="190"/>
      <c r="AE407" s="191"/>
      <c r="AF407" s="194"/>
      <c r="AG407" s="190"/>
      <c r="AH407" s="190"/>
      <c r="AI407" s="190"/>
      <c r="AJ407" s="190"/>
      <c r="AK407" s="190"/>
      <c r="AL407" s="190"/>
      <c r="AM407" s="190"/>
      <c r="AN407" s="190"/>
      <c r="AO407" s="190"/>
      <c r="AP407" s="190"/>
      <c r="AQ407" s="190"/>
      <c r="AR407" s="193"/>
      <c r="AS407" s="193"/>
    </row>
    <row r="408" ht="15.75" customHeight="1">
      <c r="A408" s="178"/>
      <c r="B408" s="166"/>
      <c r="C408" s="188"/>
      <c r="D408" s="188"/>
      <c r="E408" s="188"/>
      <c r="F408" s="189"/>
      <c r="G408" s="188"/>
      <c r="H408" s="189"/>
      <c r="I408" s="188"/>
      <c r="J408" s="189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0"/>
      <c r="Y408" s="190"/>
      <c r="Z408" s="190"/>
      <c r="AA408" s="190"/>
      <c r="AB408" s="190"/>
      <c r="AC408" s="190"/>
      <c r="AD408" s="190"/>
      <c r="AE408" s="191"/>
      <c r="AF408" s="194"/>
      <c r="AG408" s="190"/>
      <c r="AH408" s="190"/>
      <c r="AI408" s="190"/>
      <c r="AJ408" s="190"/>
      <c r="AK408" s="190"/>
      <c r="AL408" s="190"/>
      <c r="AM408" s="190"/>
      <c r="AN408" s="190"/>
      <c r="AO408" s="190"/>
      <c r="AP408" s="190"/>
      <c r="AQ408" s="190"/>
      <c r="AR408" s="193"/>
      <c r="AS408" s="193"/>
    </row>
    <row r="409" ht="15.75" customHeight="1">
      <c r="A409" s="178"/>
      <c r="B409" s="166"/>
      <c r="C409" s="188"/>
      <c r="D409" s="188"/>
      <c r="E409" s="188"/>
      <c r="F409" s="189"/>
      <c r="G409" s="188"/>
      <c r="H409" s="189"/>
      <c r="I409" s="188"/>
      <c r="J409" s="189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0"/>
      <c r="Y409" s="190"/>
      <c r="Z409" s="190"/>
      <c r="AA409" s="190"/>
      <c r="AB409" s="190"/>
      <c r="AC409" s="190"/>
      <c r="AD409" s="190"/>
      <c r="AE409" s="191"/>
      <c r="AF409" s="194"/>
      <c r="AG409" s="190"/>
      <c r="AH409" s="190"/>
      <c r="AI409" s="190"/>
      <c r="AJ409" s="190"/>
      <c r="AK409" s="190"/>
      <c r="AL409" s="190"/>
      <c r="AM409" s="190"/>
      <c r="AN409" s="190"/>
      <c r="AO409" s="190"/>
      <c r="AP409" s="190"/>
      <c r="AQ409" s="190"/>
      <c r="AR409" s="193"/>
      <c r="AS409" s="193"/>
    </row>
    <row r="410" ht="15.75" customHeight="1">
      <c r="A410" s="178"/>
      <c r="B410" s="166"/>
      <c r="C410" s="188"/>
      <c r="D410" s="188"/>
      <c r="E410" s="188"/>
      <c r="F410" s="189"/>
      <c r="G410" s="188"/>
      <c r="H410" s="189"/>
      <c r="I410" s="188"/>
      <c r="J410" s="189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  <c r="AA410" s="190"/>
      <c r="AB410" s="190"/>
      <c r="AC410" s="190"/>
      <c r="AD410" s="190"/>
      <c r="AE410" s="191"/>
      <c r="AF410" s="194"/>
      <c r="AG410" s="190"/>
      <c r="AH410" s="190"/>
      <c r="AI410" s="190"/>
      <c r="AJ410" s="190"/>
      <c r="AK410" s="190"/>
      <c r="AL410" s="190"/>
      <c r="AM410" s="190"/>
      <c r="AN410" s="190"/>
      <c r="AO410" s="190"/>
      <c r="AP410" s="190"/>
      <c r="AQ410" s="190"/>
      <c r="AR410" s="193"/>
      <c r="AS410" s="193"/>
    </row>
    <row r="411" ht="15.75" customHeight="1">
      <c r="A411" s="178"/>
      <c r="B411" s="166"/>
      <c r="C411" s="188"/>
      <c r="D411" s="188"/>
      <c r="E411" s="188"/>
      <c r="F411" s="189"/>
      <c r="G411" s="188"/>
      <c r="H411" s="189"/>
      <c r="I411" s="188"/>
      <c r="J411" s="189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0"/>
      <c r="Y411" s="190"/>
      <c r="Z411" s="190"/>
      <c r="AA411" s="190"/>
      <c r="AB411" s="190"/>
      <c r="AC411" s="190"/>
      <c r="AD411" s="190"/>
      <c r="AE411" s="191"/>
      <c r="AF411" s="194"/>
      <c r="AG411" s="190"/>
      <c r="AH411" s="190"/>
      <c r="AI411" s="190"/>
      <c r="AJ411" s="190"/>
      <c r="AK411" s="190"/>
      <c r="AL411" s="190"/>
      <c r="AM411" s="190"/>
      <c r="AN411" s="190"/>
      <c r="AO411" s="190"/>
      <c r="AP411" s="190"/>
      <c r="AQ411" s="190"/>
      <c r="AR411" s="193"/>
      <c r="AS411" s="193"/>
    </row>
    <row r="412" ht="15.75" customHeight="1">
      <c r="A412" s="178"/>
      <c r="B412" s="166"/>
      <c r="C412" s="188"/>
      <c r="D412" s="188"/>
      <c r="E412" s="188"/>
      <c r="F412" s="189"/>
      <c r="G412" s="188"/>
      <c r="H412" s="189"/>
      <c r="I412" s="188"/>
      <c r="J412" s="189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0"/>
      <c r="Y412" s="190"/>
      <c r="Z412" s="190"/>
      <c r="AA412" s="190"/>
      <c r="AB412" s="190"/>
      <c r="AC412" s="190"/>
      <c r="AD412" s="190"/>
      <c r="AE412" s="191"/>
      <c r="AF412" s="194"/>
      <c r="AG412" s="190"/>
      <c r="AH412" s="190"/>
      <c r="AI412" s="190"/>
      <c r="AJ412" s="190"/>
      <c r="AK412" s="190"/>
      <c r="AL412" s="190"/>
      <c r="AM412" s="190"/>
      <c r="AN412" s="190"/>
      <c r="AO412" s="190"/>
      <c r="AP412" s="190"/>
      <c r="AQ412" s="190"/>
      <c r="AR412" s="193"/>
      <c r="AS412" s="193"/>
    </row>
    <row r="413" ht="15.75" customHeight="1">
      <c r="A413" s="178"/>
      <c r="B413" s="166"/>
      <c r="C413" s="188"/>
      <c r="D413" s="188"/>
      <c r="E413" s="188"/>
      <c r="F413" s="189"/>
      <c r="G413" s="188"/>
      <c r="H413" s="189"/>
      <c r="I413" s="188"/>
      <c r="J413" s="189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0"/>
      <c r="Y413" s="190"/>
      <c r="Z413" s="190"/>
      <c r="AA413" s="190"/>
      <c r="AB413" s="190"/>
      <c r="AC413" s="190"/>
      <c r="AD413" s="190"/>
      <c r="AE413" s="191"/>
      <c r="AF413" s="194"/>
      <c r="AG413" s="190"/>
      <c r="AH413" s="190"/>
      <c r="AI413" s="190"/>
      <c r="AJ413" s="190"/>
      <c r="AK413" s="190"/>
      <c r="AL413" s="190"/>
      <c r="AM413" s="190"/>
      <c r="AN413" s="190"/>
      <c r="AO413" s="190"/>
      <c r="AP413" s="190"/>
      <c r="AQ413" s="190"/>
      <c r="AR413" s="193"/>
      <c r="AS413" s="193"/>
    </row>
    <row r="414" ht="15.75" customHeight="1">
      <c r="A414" s="178"/>
      <c r="B414" s="166"/>
      <c r="C414" s="188"/>
      <c r="D414" s="188"/>
      <c r="E414" s="188"/>
      <c r="F414" s="189"/>
      <c r="G414" s="188"/>
      <c r="H414" s="189"/>
      <c r="I414" s="188"/>
      <c r="J414" s="189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0"/>
      <c r="Y414" s="190"/>
      <c r="Z414" s="190"/>
      <c r="AA414" s="190"/>
      <c r="AB414" s="190"/>
      <c r="AC414" s="190"/>
      <c r="AD414" s="190"/>
      <c r="AE414" s="191"/>
      <c r="AF414" s="194"/>
      <c r="AG414" s="190"/>
      <c r="AH414" s="190"/>
      <c r="AI414" s="190"/>
      <c r="AJ414" s="190"/>
      <c r="AK414" s="190"/>
      <c r="AL414" s="190"/>
      <c r="AM414" s="190"/>
      <c r="AN414" s="190"/>
      <c r="AO414" s="190"/>
      <c r="AP414" s="190"/>
      <c r="AQ414" s="190"/>
      <c r="AR414" s="193"/>
      <c r="AS414" s="193"/>
    </row>
    <row r="415" ht="15.75" customHeight="1">
      <c r="A415" s="178"/>
      <c r="B415" s="166"/>
      <c r="C415" s="188"/>
      <c r="D415" s="188"/>
      <c r="E415" s="188"/>
      <c r="F415" s="189"/>
      <c r="G415" s="188"/>
      <c r="H415" s="189"/>
      <c r="I415" s="188"/>
      <c r="J415" s="189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0"/>
      <c r="Y415" s="190"/>
      <c r="Z415" s="190"/>
      <c r="AA415" s="190"/>
      <c r="AB415" s="190"/>
      <c r="AC415" s="190"/>
      <c r="AD415" s="190"/>
      <c r="AE415" s="191"/>
      <c r="AF415" s="194"/>
      <c r="AG415" s="190"/>
      <c r="AH415" s="190"/>
      <c r="AI415" s="190"/>
      <c r="AJ415" s="190"/>
      <c r="AK415" s="190"/>
      <c r="AL415" s="190"/>
      <c r="AM415" s="190"/>
      <c r="AN415" s="190"/>
      <c r="AO415" s="190"/>
      <c r="AP415" s="190"/>
      <c r="AQ415" s="190"/>
      <c r="AR415" s="193"/>
      <c r="AS415" s="193"/>
    </row>
    <row r="416" ht="15.75" customHeight="1">
      <c r="A416" s="178"/>
      <c r="B416" s="166"/>
      <c r="C416" s="188"/>
      <c r="D416" s="188"/>
      <c r="E416" s="188"/>
      <c r="F416" s="189"/>
      <c r="G416" s="188"/>
      <c r="H416" s="189"/>
      <c r="I416" s="188"/>
      <c r="J416" s="189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0"/>
      <c r="Y416" s="190"/>
      <c r="Z416" s="190"/>
      <c r="AA416" s="190"/>
      <c r="AB416" s="190"/>
      <c r="AC416" s="190"/>
      <c r="AD416" s="190"/>
      <c r="AE416" s="191"/>
      <c r="AF416" s="194"/>
      <c r="AG416" s="190"/>
      <c r="AH416" s="190"/>
      <c r="AI416" s="190"/>
      <c r="AJ416" s="190"/>
      <c r="AK416" s="190"/>
      <c r="AL416" s="190"/>
      <c r="AM416" s="190"/>
      <c r="AN416" s="190"/>
      <c r="AO416" s="190"/>
      <c r="AP416" s="190"/>
      <c r="AQ416" s="190"/>
      <c r="AR416" s="193"/>
      <c r="AS416" s="193"/>
    </row>
    <row r="417" ht="15.75" customHeight="1">
      <c r="A417" s="178"/>
      <c r="B417" s="166"/>
      <c r="C417" s="188"/>
      <c r="D417" s="188"/>
      <c r="E417" s="188"/>
      <c r="F417" s="189"/>
      <c r="G417" s="188"/>
      <c r="H417" s="189"/>
      <c r="I417" s="188"/>
      <c r="J417" s="189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0"/>
      <c r="Y417" s="190"/>
      <c r="Z417" s="190"/>
      <c r="AA417" s="190"/>
      <c r="AB417" s="190"/>
      <c r="AC417" s="190"/>
      <c r="AD417" s="190"/>
      <c r="AE417" s="191"/>
      <c r="AF417" s="194"/>
      <c r="AG417" s="190"/>
      <c r="AH417" s="190"/>
      <c r="AI417" s="190"/>
      <c r="AJ417" s="190"/>
      <c r="AK417" s="190"/>
      <c r="AL417" s="190"/>
      <c r="AM417" s="190"/>
      <c r="AN417" s="190"/>
      <c r="AO417" s="190"/>
      <c r="AP417" s="190"/>
      <c r="AQ417" s="190"/>
      <c r="AR417" s="193"/>
      <c r="AS417" s="193"/>
    </row>
    <row r="418" ht="15.75" customHeight="1">
      <c r="A418" s="178"/>
      <c r="B418" s="166"/>
      <c r="C418" s="188"/>
      <c r="D418" s="188"/>
      <c r="E418" s="188"/>
      <c r="F418" s="189"/>
      <c r="G418" s="188"/>
      <c r="H418" s="189"/>
      <c r="I418" s="188"/>
      <c r="J418" s="189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0"/>
      <c r="Y418" s="190"/>
      <c r="Z418" s="190"/>
      <c r="AA418" s="190"/>
      <c r="AB418" s="190"/>
      <c r="AC418" s="190"/>
      <c r="AD418" s="190"/>
      <c r="AE418" s="191"/>
      <c r="AF418" s="194"/>
      <c r="AG418" s="190"/>
      <c r="AH418" s="190"/>
      <c r="AI418" s="190"/>
      <c r="AJ418" s="190"/>
      <c r="AK418" s="190"/>
      <c r="AL418" s="190"/>
      <c r="AM418" s="190"/>
      <c r="AN418" s="190"/>
      <c r="AO418" s="190"/>
      <c r="AP418" s="190"/>
      <c r="AQ418" s="190"/>
      <c r="AR418" s="193"/>
      <c r="AS418" s="193"/>
    </row>
    <row r="419" ht="15.75" customHeight="1">
      <c r="A419" s="178"/>
      <c r="B419" s="166"/>
      <c r="C419" s="188"/>
      <c r="D419" s="188"/>
      <c r="E419" s="188"/>
      <c r="F419" s="189"/>
      <c r="G419" s="188"/>
      <c r="H419" s="189"/>
      <c r="I419" s="188"/>
      <c r="J419" s="189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0"/>
      <c r="Y419" s="190"/>
      <c r="Z419" s="190"/>
      <c r="AA419" s="190"/>
      <c r="AB419" s="190"/>
      <c r="AC419" s="190"/>
      <c r="AD419" s="190"/>
      <c r="AE419" s="191"/>
      <c r="AF419" s="194"/>
      <c r="AG419" s="190"/>
      <c r="AH419" s="190"/>
      <c r="AI419" s="190"/>
      <c r="AJ419" s="190"/>
      <c r="AK419" s="190"/>
      <c r="AL419" s="190"/>
      <c r="AM419" s="190"/>
      <c r="AN419" s="190"/>
      <c r="AO419" s="190"/>
      <c r="AP419" s="190"/>
      <c r="AQ419" s="190"/>
      <c r="AR419" s="193"/>
      <c r="AS419" s="193"/>
    </row>
    <row r="420" ht="15.75" customHeight="1">
      <c r="A420" s="178"/>
      <c r="B420" s="166"/>
      <c r="C420" s="188"/>
      <c r="D420" s="188"/>
      <c r="E420" s="188"/>
      <c r="F420" s="189"/>
      <c r="G420" s="188"/>
      <c r="H420" s="189"/>
      <c r="I420" s="188"/>
      <c r="J420" s="189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1"/>
      <c r="AF420" s="194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3"/>
      <c r="AS420" s="193"/>
    </row>
    <row r="421" ht="15.75" customHeight="1">
      <c r="A421" s="178"/>
      <c r="B421" s="166"/>
      <c r="C421" s="188"/>
      <c r="D421" s="188"/>
      <c r="E421" s="188"/>
      <c r="F421" s="189"/>
      <c r="G421" s="188"/>
      <c r="H421" s="189"/>
      <c r="I421" s="188"/>
      <c r="J421" s="189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1"/>
      <c r="AF421" s="194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3"/>
      <c r="AS421" s="193"/>
    </row>
    <row r="422" ht="15.75" customHeight="1">
      <c r="A422" s="178"/>
      <c r="B422" s="166"/>
      <c r="C422" s="188"/>
      <c r="D422" s="188"/>
      <c r="E422" s="188"/>
      <c r="F422" s="189"/>
      <c r="G422" s="188"/>
      <c r="H422" s="189"/>
      <c r="I422" s="188"/>
      <c r="J422" s="189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1"/>
      <c r="AF422" s="194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3"/>
      <c r="AS422" s="193"/>
    </row>
    <row r="423" ht="15.75" customHeight="1">
      <c r="A423" s="178"/>
      <c r="B423" s="166"/>
      <c r="C423" s="188"/>
      <c r="D423" s="188"/>
      <c r="E423" s="188"/>
      <c r="F423" s="189"/>
      <c r="G423" s="188"/>
      <c r="H423" s="189"/>
      <c r="I423" s="188"/>
      <c r="J423" s="189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1"/>
      <c r="AF423" s="194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3"/>
      <c r="AS423" s="193"/>
    </row>
    <row r="424" ht="15.75" customHeight="1">
      <c r="A424" s="178"/>
      <c r="B424" s="166"/>
      <c r="C424" s="188"/>
      <c r="D424" s="188"/>
      <c r="E424" s="188"/>
      <c r="F424" s="189"/>
      <c r="G424" s="188"/>
      <c r="H424" s="189"/>
      <c r="I424" s="188"/>
      <c r="J424" s="189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1"/>
      <c r="AF424" s="194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3"/>
      <c r="AS424" s="193"/>
    </row>
    <row r="425" ht="15.75" customHeight="1">
      <c r="A425" s="178"/>
      <c r="B425" s="166"/>
      <c r="C425" s="188"/>
      <c r="D425" s="188"/>
      <c r="E425" s="188"/>
      <c r="F425" s="189"/>
      <c r="G425" s="188"/>
      <c r="H425" s="189"/>
      <c r="I425" s="188"/>
      <c r="J425" s="189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1"/>
      <c r="AF425" s="194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3"/>
      <c r="AS425" s="193"/>
    </row>
    <row r="426" ht="15.75" customHeight="1">
      <c r="A426" s="178"/>
      <c r="B426" s="166"/>
      <c r="C426" s="188"/>
      <c r="D426" s="188"/>
      <c r="E426" s="188"/>
      <c r="F426" s="189"/>
      <c r="G426" s="188"/>
      <c r="H426" s="189"/>
      <c r="I426" s="188"/>
      <c r="J426" s="189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1"/>
      <c r="AF426" s="194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3"/>
      <c r="AS426" s="193"/>
    </row>
    <row r="427" ht="15.75" customHeight="1">
      <c r="A427" s="178"/>
      <c r="B427" s="166"/>
      <c r="C427" s="188"/>
      <c r="D427" s="188"/>
      <c r="E427" s="188"/>
      <c r="F427" s="189"/>
      <c r="G427" s="188"/>
      <c r="H427" s="189"/>
      <c r="I427" s="188"/>
      <c r="J427" s="189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1"/>
      <c r="AF427" s="194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3"/>
      <c r="AS427" s="193"/>
    </row>
    <row r="428" ht="15.75" customHeight="1">
      <c r="A428" s="178"/>
      <c r="B428" s="166"/>
      <c r="C428" s="188"/>
      <c r="D428" s="188"/>
      <c r="E428" s="188"/>
      <c r="F428" s="189"/>
      <c r="G428" s="188"/>
      <c r="H428" s="189"/>
      <c r="I428" s="188"/>
      <c r="J428" s="189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1"/>
      <c r="AF428" s="194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3"/>
      <c r="AS428" s="193"/>
    </row>
    <row r="429" ht="15.75" customHeight="1">
      <c r="A429" s="178"/>
      <c r="B429" s="166"/>
      <c r="C429" s="188"/>
      <c r="D429" s="188"/>
      <c r="E429" s="188"/>
      <c r="F429" s="189"/>
      <c r="G429" s="188"/>
      <c r="H429" s="189"/>
      <c r="I429" s="188"/>
      <c r="J429" s="189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1"/>
      <c r="AF429" s="194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3"/>
      <c r="AS429" s="193"/>
    </row>
    <row r="430" ht="15.75" customHeight="1">
      <c r="A430" s="178"/>
      <c r="B430" s="166"/>
      <c r="C430" s="188"/>
      <c r="D430" s="188"/>
      <c r="E430" s="188"/>
      <c r="F430" s="189"/>
      <c r="G430" s="188"/>
      <c r="H430" s="189"/>
      <c r="I430" s="188"/>
      <c r="J430" s="189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1"/>
      <c r="AF430" s="194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3"/>
      <c r="AS430" s="193"/>
    </row>
    <row r="431" ht="15.75" customHeight="1">
      <c r="A431" s="178"/>
      <c r="B431" s="166"/>
      <c r="C431" s="188"/>
      <c r="D431" s="188"/>
      <c r="E431" s="188"/>
      <c r="F431" s="189"/>
      <c r="G431" s="188"/>
      <c r="H431" s="189"/>
      <c r="I431" s="188"/>
      <c r="J431" s="189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1"/>
      <c r="AF431" s="194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3"/>
      <c r="AS431" s="193"/>
    </row>
    <row r="432" ht="15.75" customHeight="1">
      <c r="A432" s="178"/>
      <c r="B432" s="166"/>
      <c r="C432" s="188"/>
      <c r="D432" s="188"/>
      <c r="E432" s="188"/>
      <c r="F432" s="189"/>
      <c r="G432" s="188"/>
      <c r="H432" s="189"/>
      <c r="I432" s="188"/>
      <c r="J432" s="189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1"/>
      <c r="AF432" s="194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3"/>
      <c r="AS432" s="193"/>
    </row>
    <row r="433" ht="15.75" customHeight="1">
      <c r="A433" s="178"/>
      <c r="B433" s="166"/>
      <c r="C433" s="188"/>
      <c r="D433" s="188"/>
      <c r="E433" s="188"/>
      <c r="F433" s="189"/>
      <c r="G433" s="188"/>
      <c r="H433" s="189"/>
      <c r="I433" s="188"/>
      <c r="J433" s="189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1"/>
      <c r="AF433" s="194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3"/>
      <c r="AS433" s="193"/>
    </row>
    <row r="434" ht="15.75" customHeight="1">
      <c r="A434" s="178"/>
      <c r="B434" s="166"/>
      <c r="C434" s="188"/>
      <c r="D434" s="188"/>
      <c r="E434" s="188"/>
      <c r="F434" s="189"/>
      <c r="G434" s="188"/>
      <c r="H434" s="189"/>
      <c r="I434" s="188"/>
      <c r="J434" s="189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1"/>
      <c r="AF434" s="194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3"/>
      <c r="AS434" s="193"/>
    </row>
    <row r="435" ht="15.75" customHeight="1">
      <c r="A435" s="178"/>
      <c r="B435" s="166"/>
      <c r="C435" s="188"/>
      <c r="D435" s="188"/>
      <c r="E435" s="188"/>
      <c r="F435" s="189"/>
      <c r="G435" s="188"/>
      <c r="H435" s="189"/>
      <c r="I435" s="188"/>
      <c r="J435" s="189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1"/>
      <c r="AF435" s="194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3"/>
      <c r="AS435" s="193"/>
    </row>
    <row r="436" ht="15.75" customHeight="1">
      <c r="A436" s="178"/>
      <c r="B436" s="166"/>
      <c r="C436" s="188"/>
      <c r="D436" s="188"/>
      <c r="E436" s="188"/>
      <c r="F436" s="189"/>
      <c r="G436" s="188"/>
      <c r="H436" s="189"/>
      <c r="I436" s="188"/>
      <c r="J436" s="189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1"/>
      <c r="AF436" s="194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3"/>
      <c r="AS436" s="193"/>
    </row>
    <row r="437" ht="15.75" customHeight="1">
      <c r="A437" s="178"/>
      <c r="B437" s="166"/>
      <c r="C437" s="188"/>
      <c r="D437" s="188"/>
      <c r="E437" s="188"/>
      <c r="F437" s="189"/>
      <c r="G437" s="188"/>
      <c r="H437" s="189"/>
      <c r="I437" s="188"/>
      <c r="J437" s="189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1"/>
      <c r="AF437" s="194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3"/>
      <c r="AS437" s="193"/>
    </row>
    <row r="438" ht="15.75" customHeight="1">
      <c r="A438" s="178"/>
      <c r="B438" s="166"/>
      <c r="C438" s="188"/>
      <c r="D438" s="188"/>
      <c r="E438" s="188"/>
      <c r="F438" s="189"/>
      <c r="G438" s="188"/>
      <c r="H438" s="189"/>
      <c r="I438" s="188"/>
      <c r="J438" s="189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1"/>
      <c r="AF438" s="194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3"/>
      <c r="AS438" s="193"/>
    </row>
    <row r="439" ht="15.75" customHeight="1">
      <c r="A439" s="178"/>
      <c r="B439" s="166"/>
      <c r="C439" s="188"/>
      <c r="D439" s="188"/>
      <c r="E439" s="188"/>
      <c r="F439" s="189"/>
      <c r="G439" s="188"/>
      <c r="H439" s="189"/>
      <c r="I439" s="188"/>
      <c r="J439" s="189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1"/>
      <c r="AF439" s="194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3"/>
      <c r="AS439" s="193"/>
    </row>
    <row r="440" ht="15.75" customHeight="1">
      <c r="A440" s="178"/>
      <c r="B440" s="166"/>
      <c r="C440" s="188"/>
      <c r="D440" s="188"/>
      <c r="E440" s="188"/>
      <c r="F440" s="189"/>
      <c r="G440" s="188"/>
      <c r="H440" s="189"/>
      <c r="I440" s="188"/>
      <c r="J440" s="189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1"/>
      <c r="AF440" s="194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3"/>
      <c r="AS440" s="193"/>
    </row>
    <row r="441" ht="15.75" customHeight="1">
      <c r="A441" s="178"/>
      <c r="B441" s="166"/>
      <c r="C441" s="188"/>
      <c r="D441" s="188"/>
      <c r="E441" s="188"/>
      <c r="F441" s="189"/>
      <c r="G441" s="188"/>
      <c r="H441" s="189"/>
      <c r="I441" s="188"/>
      <c r="J441" s="189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1"/>
      <c r="AF441" s="194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3"/>
      <c r="AS441" s="193"/>
    </row>
    <row r="442" ht="15.75" customHeight="1">
      <c r="A442" s="178"/>
      <c r="B442" s="166"/>
      <c r="C442" s="188"/>
      <c r="D442" s="188"/>
      <c r="E442" s="188"/>
      <c r="F442" s="189"/>
      <c r="G442" s="188"/>
      <c r="H442" s="189"/>
      <c r="I442" s="188"/>
      <c r="J442" s="189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1"/>
      <c r="AF442" s="194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3"/>
      <c r="AS442" s="193"/>
    </row>
    <row r="443" ht="15.75" customHeight="1">
      <c r="A443" s="178"/>
      <c r="B443" s="166"/>
      <c r="C443" s="188"/>
      <c r="D443" s="188"/>
      <c r="E443" s="188"/>
      <c r="F443" s="189"/>
      <c r="G443" s="188"/>
      <c r="H443" s="189"/>
      <c r="I443" s="188"/>
      <c r="J443" s="189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1"/>
      <c r="AF443" s="194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3"/>
      <c r="AS443" s="193"/>
    </row>
    <row r="444" ht="15.75" customHeight="1">
      <c r="A444" s="178"/>
      <c r="B444" s="166"/>
      <c r="C444" s="188"/>
      <c r="D444" s="188"/>
      <c r="E444" s="188"/>
      <c r="F444" s="189"/>
      <c r="G444" s="188"/>
      <c r="H444" s="189"/>
      <c r="I444" s="188"/>
      <c r="J444" s="189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1"/>
      <c r="AF444" s="194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3"/>
      <c r="AS444" s="193"/>
    </row>
    <row r="445" ht="15.75" customHeight="1">
      <c r="A445" s="178"/>
      <c r="B445" s="166"/>
      <c r="C445" s="188"/>
      <c r="D445" s="188"/>
      <c r="E445" s="188"/>
      <c r="F445" s="189"/>
      <c r="G445" s="188"/>
      <c r="H445" s="189"/>
      <c r="I445" s="188"/>
      <c r="J445" s="189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1"/>
      <c r="AF445" s="194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3"/>
      <c r="AS445" s="193"/>
    </row>
    <row r="446" ht="15.75" customHeight="1">
      <c r="A446" s="178"/>
      <c r="B446" s="166"/>
      <c r="C446" s="188"/>
      <c r="D446" s="188"/>
      <c r="E446" s="188"/>
      <c r="F446" s="189"/>
      <c r="G446" s="188"/>
      <c r="H446" s="189"/>
      <c r="I446" s="188"/>
      <c r="J446" s="189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1"/>
      <c r="AF446" s="194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3"/>
      <c r="AS446" s="193"/>
    </row>
    <row r="447" ht="15.75" customHeight="1">
      <c r="A447" s="178"/>
      <c r="B447" s="166"/>
      <c r="C447" s="188"/>
      <c r="D447" s="188"/>
      <c r="E447" s="188"/>
      <c r="F447" s="189"/>
      <c r="G447" s="188"/>
      <c r="H447" s="189"/>
      <c r="I447" s="188"/>
      <c r="J447" s="189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1"/>
      <c r="AF447" s="194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3"/>
      <c r="AS447" s="193"/>
    </row>
    <row r="448" ht="15.75" customHeight="1">
      <c r="A448" s="178"/>
      <c r="B448" s="166"/>
      <c r="C448" s="188"/>
      <c r="D448" s="188"/>
      <c r="E448" s="188"/>
      <c r="F448" s="189"/>
      <c r="G448" s="188"/>
      <c r="H448" s="189"/>
      <c r="I448" s="188"/>
      <c r="J448" s="189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1"/>
      <c r="AF448" s="194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3"/>
      <c r="AS448" s="193"/>
    </row>
    <row r="449" ht="15.75" customHeight="1">
      <c r="A449" s="178"/>
      <c r="B449" s="166"/>
      <c r="C449" s="188"/>
      <c r="D449" s="188"/>
      <c r="E449" s="188"/>
      <c r="F449" s="189"/>
      <c r="G449" s="188"/>
      <c r="H449" s="189"/>
      <c r="I449" s="188"/>
      <c r="J449" s="189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1"/>
      <c r="AF449" s="194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3"/>
      <c r="AS449" s="193"/>
    </row>
    <row r="450" ht="15.75" customHeight="1">
      <c r="A450" s="178"/>
      <c r="B450" s="166"/>
      <c r="C450" s="188"/>
      <c r="D450" s="188"/>
      <c r="E450" s="188"/>
      <c r="F450" s="189"/>
      <c r="G450" s="188"/>
      <c r="H450" s="189"/>
      <c r="I450" s="188"/>
      <c r="J450" s="189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1"/>
      <c r="AF450" s="194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3"/>
      <c r="AS450" s="193"/>
    </row>
    <row r="451" ht="15.75" customHeight="1">
      <c r="A451" s="178"/>
      <c r="B451" s="166"/>
      <c r="C451" s="188"/>
      <c r="D451" s="188"/>
      <c r="E451" s="188"/>
      <c r="F451" s="189"/>
      <c r="G451" s="188"/>
      <c r="H451" s="189"/>
      <c r="I451" s="188"/>
      <c r="J451" s="189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1"/>
      <c r="AF451" s="194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3"/>
      <c r="AS451" s="193"/>
    </row>
    <row r="452" ht="15.75" customHeight="1">
      <c r="A452" s="156"/>
      <c r="B452" s="156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  <c r="V452" s="156"/>
      <c r="W452" s="156"/>
      <c r="X452" s="156"/>
      <c r="Y452" s="156"/>
      <c r="Z452" s="156"/>
      <c r="AA452" s="156"/>
      <c r="AB452" s="156"/>
      <c r="AC452" s="156"/>
      <c r="AD452" s="156"/>
      <c r="AE452" s="195"/>
      <c r="AF452" s="196"/>
      <c r="AG452" s="156"/>
      <c r="AH452" s="156"/>
      <c r="AI452" s="156"/>
      <c r="AJ452" s="156"/>
      <c r="AK452" s="156"/>
      <c r="AL452" s="156"/>
      <c r="AM452" s="156"/>
      <c r="AN452" s="156"/>
      <c r="AO452" s="156"/>
      <c r="AP452" s="156"/>
      <c r="AQ452" s="156"/>
    </row>
    <row r="453" ht="15.75" customHeight="1">
      <c r="A453" s="156"/>
      <c r="B453" s="156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  <c r="V453" s="156"/>
      <c r="W453" s="156"/>
      <c r="X453" s="156"/>
      <c r="Y453" s="156"/>
      <c r="Z453" s="156"/>
      <c r="AA453" s="156"/>
      <c r="AB453" s="156"/>
      <c r="AC453" s="156"/>
      <c r="AD453" s="156"/>
      <c r="AE453" s="195"/>
      <c r="AF453" s="196"/>
      <c r="AG453" s="156"/>
      <c r="AH453" s="156"/>
      <c r="AI453" s="156"/>
      <c r="AJ453" s="156"/>
      <c r="AK453" s="156"/>
      <c r="AL453" s="156"/>
      <c r="AM453" s="156"/>
      <c r="AN453" s="156"/>
      <c r="AO453" s="156"/>
      <c r="AP453" s="156"/>
      <c r="AQ453" s="156"/>
    </row>
    <row r="454" ht="15.75" customHeight="1">
      <c r="A454" s="156"/>
      <c r="B454" s="156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  <c r="V454" s="156"/>
      <c r="W454" s="156"/>
      <c r="X454" s="156"/>
      <c r="Y454" s="156"/>
      <c r="Z454" s="156"/>
      <c r="AA454" s="156"/>
      <c r="AB454" s="156"/>
      <c r="AC454" s="156"/>
      <c r="AD454" s="156"/>
      <c r="AE454" s="195"/>
      <c r="AF454" s="196"/>
      <c r="AG454" s="156"/>
      <c r="AH454" s="156"/>
      <c r="AI454" s="156"/>
      <c r="AJ454" s="156"/>
      <c r="AK454" s="156"/>
      <c r="AL454" s="156"/>
      <c r="AM454" s="156"/>
      <c r="AN454" s="156"/>
      <c r="AO454" s="156"/>
      <c r="AP454" s="156"/>
      <c r="AQ454" s="156"/>
    </row>
    <row r="455" ht="15.75" customHeight="1">
      <c r="A455" s="156"/>
      <c r="B455" s="156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  <c r="V455" s="156"/>
      <c r="W455" s="156"/>
      <c r="X455" s="156"/>
      <c r="Y455" s="156"/>
      <c r="Z455" s="156"/>
      <c r="AA455" s="156"/>
      <c r="AB455" s="156"/>
      <c r="AC455" s="156"/>
      <c r="AD455" s="156"/>
      <c r="AE455" s="195"/>
      <c r="AF455" s="196"/>
      <c r="AG455" s="156"/>
      <c r="AH455" s="156"/>
      <c r="AI455" s="156"/>
      <c r="AJ455" s="156"/>
      <c r="AK455" s="156"/>
      <c r="AL455" s="156"/>
      <c r="AM455" s="156"/>
      <c r="AN455" s="156"/>
      <c r="AO455" s="156"/>
      <c r="AP455" s="156"/>
      <c r="AQ455" s="156"/>
    </row>
    <row r="456" ht="15.75" customHeight="1">
      <c r="A456" s="156"/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  <c r="V456" s="156"/>
      <c r="W456" s="156"/>
      <c r="X456" s="156"/>
      <c r="Y456" s="156"/>
      <c r="Z456" s="156"/>
      <c r="AA456" s="156"/>
      <c r="AB456" s="156"/>
      <c r="AC456" s="156"/>
      <c r="AD456" s="156"/>
      <c r="AE456" s="195"/>
      <c r="AF456" s="196"/>
      <c r="AG456" s="156"/>
      <c r="AH456" s="156"/>
      <c r="AI456" s="156"/>
      <c r="AJ456" s="156"/>
      <c r="AK456" s="156"/>
      <c r="AL456" s="156"/>
      <c r="AM456" s="156"/>
      <c r="AN456" s="156"/>
      <c r="AO456" s="156"/>
      <c r="AP456" s="156"/>
      <c r="AQ456" s="156"/>
    </row>
    <row r="457" ht="15.75" customHeight="1">
      <c r="A457" s="156"/>
      <c r="B457" s="156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  <c r="V457" s="156"/>
      <c r="W457" s="156"/>
      <c r="X457" s="156"/>
      <c r="Y457" s="156"/>
      <c r="Z457" s="156"/>
      <c r="AA457" s="156"/>
      <c r="AB457" s="156"/>
      <c r="AC457" s="156"/>
      <c r="AD457" s="156"/>
      <c r="AE457" s="195"/>
      <c r="AF457" s="196"/>
      <c r="AG457" s="156"/>
      <c r="AH457" s="156"/>
      <c r="AI457" s="156"/>
      <c r="AJ457" s="156"/>
      <c r="AK457" s="156"/>
      <c r="AL457" s="156"/>
      <c r="AM457" s="156"/>
      <c r="AN457" s="156"/>
      <c r="AO457" s="156"/>
      <c r="AP457" s="156"/>
      <c r="AQ457" s="156"/>
    </row>
    <row r="458" ht="15.75" customHeight="1">
      <c r="A458" s="156"/>
      <c r="B458" s="156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  <c r="V458" s="156"/>
      <c r="W458" s="156"/>
      <c r="X458" s="156"/>
      <c r="Y458" s="156"/>
      <c r="Z458" s="156"/>
      <c r="AA458" s="156"/>
      <c r="AB458" s="156"/>
      <c r="AC458" s="156"/>
      <c r="AD458" s="156"/>
      <c r="AE458" s="195"/>
      <c r="AF458" s="196"/>
      <c r="AG458" s="156"/>
      <c r="AH458" s="156"/>
      <c r="AI458" s="156"/>
      <c r="AJ458" s="156"/>
      <c r="AK458" s="156"/>
      <c r="AL458" s="156"/>
      <c r="AM458" s="156"/>
      <c r="AN458" s="156"/>
      <c r="AO458" s="156"/>
      <c r="AP458" s="156"/>
      <c r="AQ458" s="156"/>
    </row>
    <row r="459" ht="15.75" customHeight="1">
      <c r="A459" s="156"/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  <c r="V459" s="156"/>
      <c r="W459" s="156"/>
      <c r="X459" s="156"/>
      <c r="Y459" s="156"/>
      <c r="Z459" s="156"/>
      <c r="AA459" s="156"/>
      <c r="AB459" s="156"/>
      <c r="AC459" s="156"/>
      <c r="AD459" s="156"/>
      <c r="AE459" s="195"/>
      <c r="AF459" s="196"/>
      <c r="AG459" s="156"/>
      <c r="AH459" s="156"/>
      <c r="AI459" s="156"/>
      <c r="AJ459" s="156"/>
      <c r="AK459" s="156"/>
      <c r="AL459" s="156"/>
      <c r="AM459" s="156"/>
      <c r="AN459" s="156"/>
      <c r="AO459" s="156"/>
      <c r="AP459" s="156"/>
      <c r="AQ459" s="156"/>
    </row>
    <row r="460" ht="15.75" customHeight="1">
      <c r="A460" s="156"/>
      <c r="B460" s="156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  <c r="V460" s="156"/>
      <c r="W460" s="156"/>
      <c r="X460" s="156"/>
      <c r="Y460" s="156"/>
      <c r="Z460" s="156"/>
      <c r="AA460" s="156"/>
      <c r="AB460" s="156"/>
      <c r="AC460" s="156"/>
      <c r="AD460" s="156"/>
      <c r="AE460" s="195"/>
      <c r="AF460" s="196"/>
      <c r="AG460" s="156"/>
      <c r="AH460" s="156"/>
      <c r="AI460" s="156"/>
      <c r="AJ460" s="156"/>
      <c r="AK460" s="156"/>
      <c r="AL460" s="156"/>
      <c r="AM460" s="156"/>
      <c r="AN460" s="156"/>
      <c r="AO460" s="156"/>
      <c r="AP460" s="156"/>
      <c r="AQ460" s="156"/>
    </row>
    <row r="461" ht="15.75" customHeight="1">
      <c r="A461" s="156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  <c r="X461" s="156"/>
      <c r="Y461" s="156"/>
      <c r="Z461" s="156"/>
      <c r="AA461" s="156"/>
      <c r="AB461" s="156"/>
      <c r="AC461" s="156"/>
      <c r="AD461" s="156"/>
      <c r="AE461" s="195"/>
      <c r="AF461" s="196"/>
      <c r="AG461" s="156"/>
      <c r="AH461" s="156"/>
      <c r="AI461" s="156"/>
      <c r="AJ461" s="156"/>
      <c r="AK461" s="156"/>
      <c r="AL461" s="156"/>
      <c r="AM461" s="156"/>
      <c r="AN461" s="156"/>
      <c r="AO461" s="156"/>
      <c r="AP461" s="156"/>
      <c r="AQ461" s="156"/>
    </row>
    <row r="462" ht="15.75" customHeight="1">
      <c r="A462" s="156"/>
      <c r="B462" s="156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  <c r="V462" s="156"/>
      <c r="W462" s="156"/>
      <c r="X462" s="156"/>
      <c r="Y462" s="156"/>
      <c r="Z462" s="156"/>
      <c r="AA462" s="156"/>
      <c r="AB462" s="156"/>
      <c r="AC462" s="156"/>
      <c r="AD462" s="156"/>
      <c r="AE462" s="195"/>
      <c r="AF462" s="196"/>
      <c r="AG462" s="156"/>
      <c r="AH462" s="156"/>
      <c r="AI462" s="156"/>
      <c r="AJ462" s="156"/>
      <c r="AK462" s="156"/>
      <c r="AL462" s="156"/>
      <c r="AM462" s="156"/>
      <c r="AN462" s="156"/>
      <c r="AO462" s="156"/>
      <c r="AP462" s="156"/>
      <c r="AQ462" s="156"/>
    </row>
    <row r="463" ht="15.75" customHeight="1">
      <c r="A463" s="156"/>
      <c r="B463" s="156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  <c r="V463" s="156"/>
      <c r="W463" s="156"/>
      <c r="X463" s="156"/>
      <c r="Y463" s="156"/>
      <c r="Z463" s="156"/>
      <c r="AA463" s="156"/>
      <c r="AB463" s="156"/>
      <c r="AC463" s="156"/>
      <c r="AD463" s="156"/>
      <c r="AE463" s="195"/>
      <c r="AF463" s="196"/>
      <c r="AG463" s="156"/>
      <c r="AH463" s="156"/>
      <c r="AI463" s="156"/>
      <c r="AJ463" s="156"/>
      <c r="AK463" s="156"/>
      <c r="AL463" s="156"/>
      <c r="AM463" s="156"/>
      <c r="AN463" s="156"/>
      <c r="AO463" s="156"/>
      <c r="AP463" s="156"/>
      <c r="AQ463" s="156"/>
    </row>
    <row r="464" ht="15.75" customHeight="1">
      <c r="A464" s="156"/>
      <c r="B464" s="156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  <c r="V464" s="156"/>
      <c r="W464" s="156"/>
      <c r="X464" s="156"/>
      <c r="Y464" s="156"/>
      <c r="Z464" s="156"/>
      <c r="AA464" s="156"/>
      <c r="AB464" s="156"/>
      <c r="AC464" s="156"/>
      <c r="AD464" s="156"/>
      <c r="AE464" s="195"/>
      <c r="AF464" s="196"/>
      <c r="AG464" s="156"/>
      <c r="AH464" s="156"/>
      <c r="AI464" s="156"/>
      <c r="AJ464" s="156"/>
      <c r="AK464" s="156"/>
      <c r="AL464" s="156"/>
      <c r="AM464" s="156"/>
      <c r="AN464" s="156"/>
      <c r="AO464" s="156"/>
      <c r="AP464" s="156"/>
      <c r="AQ464" s="156"/>
    </row>
    <row r="465" ht="15.75" customHeight="1">
      <c r="A465" s="156"/>
      <c r="B465" s="156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  <c r="V465" s="156"/>
      <c r="W465" s="156"/>
      <c r="X465" s="156"/>
      <c r="Y465" s="156"/>
      <c r="Z465" s="156"/>
      <c r="AA465" s="156"/>
      <c r="AB465" s="156"/>
      <c r="AC465" s="156"/>
      <c r="AD465" s="156"/>
      <c r="AE465" s="195"/>
      <c r="AF465" s="196"/>
      <c r="AG465" s="156"/>
      <c r="AH465" s="156"/>
      <c r="AI465" s="156"/>
      <c r="AJ465" s="156"/>
      <c r="AK465" s="156"/>
      <c r="AL465" s="156"/>
      <c r="AM465" s="156"/>
      <c r="AN465" s="156"/>
      <c r="AO465" s="156"/>
      <c r="AP465" s="156"/>
      <c r="AQ465" s="156"/>
    </row>
    <row r="466" ht="15.75" customHeight="1">
      <c r="A466" s="156"/>
      <c r="B466" s="156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  <c r="V466" s="156"/>
      <c r="W466" s="156"/>
      <c r="X466" s="156"/>
      <c r="Y466" s="156"/>
      <c r="Z466" s="156"/>
      <c r="AA466" s="156"/>
      <c r="AB466" s="156"/>
      <c r="AC466" s="156"/>
      <c r="AD466" s="156"/>
      <c r="AE466" s="195"/>
      <c r="AF466" s="196"/>
      <c r="AG466" s="156"/>
      <c r="AH466" s="156"/>
      <c r="AI466" s="156"/>
      <c r="AJ466" s="156"/>
      <c r="AK466" s="156"/>
      <c r="AL466" s="156"/>
      <c r="AM466" s="156"/>
      <c r="AN466" s="156"/>
      <c r="AO466" s="156"/>
      <c r="AP466" s="156"/>
      <c r="AQ466" s="156"/>
    </row>
    <row r="467" ht="15.75" customHeight="1">
      <c r="A467" s="156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  <c r="X467" s="156"/>
      <c r="Y467" s="156"/>
      <c r="Z467" s="156"/>
      <c r="AA467" s="156"/>
      <c r="AB467" s="156"/>
      <c r="AC467" s="156"/>
      <c r="AD467" s="156"/>
      <c r="AE467" s="195"/>
      <c r="AF467" s="196"/>
      <c r="AG467" s="156"/>
      <c r="AH467" s="156"/>
      <c r="AI467" s="156"/>
      <c r="AJ467" s="156"/>
      <c r="AK467" s="156"/>
      <c r="AL467" s="156"/>
      <c r="AM467" s="156"/>
      <c r="AN467" s="156"/>
      <c r="AO467" s="156"/>
      <c r="AP467" s="156"/>
      <c r="AQ467" s="156"/>
    </row>
    <row r="468" ht="15.75" customHeight="1">
      <c r="A468" s="156"/>
      <c r="B468" s="156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  <c r="V468" s="156"/>
      <c r="W468" s="156"/>
      <c r="X468" s="156"/>
      <c r="Y468" s="156"/>
      <c r="Z468" s="156"/>
      <c r="AA468" s="156"/>
      <c r="AB468" s="156"/>
      <c r="AC468" s="156"/>
      <c r="AD468" s="156"/>
      <c r="AE468" s="195"/>
      <c r="AF468" s="196"/>
      <c r="AG468" s="156"/>
      <c r="AH468" s="156"/>
      <c r="AI468" s="156"/>
      <c r="AJ468" s="156"/>
      <c r="AK468" s="156"/>
      <c r="AL468" s="156"/>
      <c r="AM468" s="156"/>
      <c r="AN468" s="156"/>
      <c r="AO468" s="156"/>
      <c r="AP468" s="156"/>
      <c r="AQ468" s="156"/>
    </row>
    <row r="469" ht="15.75" customHeight="1">
      <c r="A469" s="156"/>
      <c r="B469" s="156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  <c r="V469" s="156"/>
      <c r="W469" s="156"/>
      <c r="X469" s="156"/>
      <c r="Y469" s="156"/>
      <c r="Z469" s="156"/>
      <c r="AA469" s="156"/>
      <c r="AB469" s="156"/>
      <c r="AC469" s="156"/>
      <c r="AD469" s="156"/>
      <c r="AE469" s="195"/>
      <c r="AF469" s="196"/>
      <c r="AG469" s="156"/>
      <c r="AH469" s="156"/>
      <c r="AI469" s="156"/>
      <c r="AJ469" s="156"/>
      <c r="AK469" s="156"/>
      <c r="AL469" s="156"/>
      <c r="AM469" s="156"/>
      <c r="AN469" s="156"/>
      <c r="AO469" s="156"/>
      <c r="AP469" s="156"/>
      <c r="AQ469" s="156"/>
    </row>
    <row r="470" ht="15.75" customHeight="1">
      <c r="A470" s="156"/>
      <c r="B470" s="156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  <c r="V470" s="156"/>
      <c r="W470" s="156"/>
      <c r="X470" s="156"/>
      <c r="Y470" s="156"/>
      <c r="Z470" s="156"/>
      <c r="AA470" s="156"/>
      <c r="AB470" s="156"/>
      <c r="AC470" s="156"/>
      <c r="AD470" s="156"/>
      <c r="AE470" s="195"/>
      <c r="AF470" s="196"/>
      <c r="AG470" s="156"/>
      <c r="AH470" s="156"/>
      <c r="AI470" s="156"/>
      <c r="AJ470" s="156"/>
      <c r="AK470" s="156"/>
      <c r="AL470" s="156"/>
      <c r="AM470" s="156"/>
      <c r="AN470" s="156"/>
      <c r="AO470" s="156"/>
      <c r="AP470" s="156"/>
      <c r="AQ470" s="156"/>
    </row>
    <row r="471" ht="15.75" customHeight="1">
      <c r="A471" s="156"/>
      <c r="B471" s="156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  <c r="V471" s="156"/>
      <c r="W471" s="156"/>
      <c r="X471" s="156"/>
      <c r="Y471" s="156"/>
      <c r="Z471" s="156"/>
      <c r="AA471" s="156"/>
      <c r="AB471" s="156"/>
      <c r="AC471" s="156"/>
      <c r="AD471" s="156"/>
      <c r="AE471" s="195"/>
      <c r="AF471" s="196"/>
      <c r="AG471" s="156"/>
      <c r="AH471" s="156"/>
      <c r="AI471" s="156"/>
      <c r="AJ471" s="156"/>
      <c r="AK471" s="156"/>
      <c r="AL471" s="156"/>
      <c r="AM471" s="156"/>
      <c r="AN471" s="156"/>
      <c r="AO471" s="156"/>
      <c r="AP471" s="156"/>
      <c r="AQ471" s="156"/>
    </row>
    <row r="472" ht="15.75" customHeight="1">
      <c r="A472" s="156"/>
      <c r="B472" s="156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  <c r="V472" s="156"/>
      <c r="W472" s="156"/>
      <c r="X472" s="156"/>
      <c r="Y472" s="156"/>
      <c r="Z472" s="156"/>
      <c r="AA472" s="156"/>
      <c r="AB472" s="156"/>
      <c r="AC472" s="156"/>
      <c r="AD472" s="156"/>
      <c r="AE472" s="195"/>
      <c r="AF472" s="196"/>
      <c r="AG472" s="156"/>
      <c r="AH472" s="156"/>
      <c r="AI472" s="156"/>
      <c r="AJ472" s="156"/>
      <c r="AK472" s="156"/>
      <c r="AL472" s="156"/>
      <c r="AM472" s="156"/>
      <c r="AN472" s="156"/>
      <c r="AO472" s="156"/>
      <c r="AP472" s="156"/>
      <c r="AQ472" s="156"/>
    </row>
    <row r="473" ht="15.75" customHeight="1">
      <c r="A473" s="156"/>
      <c r="B473" s="156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  <c r="V473" s="156"/>
      <c r="W473" s="156"/>
      <c r="X473" s="156"/>
      <c r="Y473" s="156"/>
      <c r="Z473" s="156"/>
      <c r="AA473" s="156"/>
      <c r="AB473" s="156"/>
      <c r="AC473" s="156"/>
      <c r="AD473" s="156"/>
      <c r="AE473" s="195"/>
      <c r="AF473" s="196"/>
      <c r="AG473" s="156"/>
      <c r="AH473" s="156"/>
      <c r="AI473" s="156"/>
      <c r="AJ473" s="156"/>
      <c r="AK473" s="156"/>
      <c r="AL473" s="156"/>
      <c r="AM473" s="156"/>
      <c r="AN473" s="156"/>
      <c r="AO473" s="156"/>
      <c r="AP473" s="156"/>
      <c r="AQ473" s="156"/>
    </row>
    <row r="474" ht="15.75" customHeight="1">
      <c r="A474" s="156"/>
      <c r="B474" s="156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  <c r="V474" s="156"/>
      <c r="W474" s="156"/>
      <c r="X474" s="156"/>
      <c r="Y474" s="156"/>
      <c r="Z474" s="156"/>
      <c r="AA474" s="156"/>
      <c r="AB474" s="156"/>
      <c r="AC474" s="156"/>
      <c r="AD474" s="156"/>
      <c r="AE474" s="195"/>
      <c r="AF474" s="196"/>
      <c r="AG474" s="156"/>
      <c r="AH474" s="156"/>
      <c r="AI474" s="156"/>
      <c r="AJ474" s="156"/>
      <c r="AK474" s="156"/>
      <c r="AL474" s="156"/>
      <c r="AM474" s="156"/>
      <c r="AN474" s="156"/>
      <c r="AO474" s="156"/>
      <c r="AP474" s="156"/>
      <c r="AQ474" s="156"/>
    </row>
    <row r="475" ht="15.75" customHeight="1">
      <c r="A475" s="156"/>
      <c r="B475" s="156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  <c r="V475" s="156"/>
      <c r="W475" s="156"/>
      <c r="X475" s="156"/>
      <c r="Y475" s="156"/>
      <c r="Z475" s="156"/>
      <c r="AA475" s="156"/>
      <c r="AB475" s="156"/>
      <c r="AC475" s="156"/>
      <c r="AD475" s="156"/>
      <c r="AE475" s="195"/>
      <c r="AF475" s="196"/>
      <c r="AG475" s="156"/>
      <c r="AH475" s="156"/>
      <c r="AI475" s="156"/>
      <c r="AJ475" s="156"/>
      <c r="AK475" s="156"/>
      <c r="AL475" s="156"/>
      <c r="AM475" s="156"/>
      <c r="AN475" s="156"/>
      <c r="AO475" s="156"/>
      <c r="AP475" s="156"/>
      <c r="AQ475" s="156"/>
    </row>
    <row r="476" ht="15.75" customHeight="1">
      <c r="A476" s="156"/>
      <c r="B476" s="156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  <c r="V476" s="156"/>
      <c r="W476" s="156"/>
      <c r="X476" s="156"/>
      <c r="Y476" s="156"/>
      <c r="Z476" s="156"/>
      <c r="AA476" s="156"/>
      <c r="AB476" s="156"/>
      <c r="AC476" s="156"/>
      <c r="AD476" s="156"/>
      <c r="AE476" s="195"/>
      <c r="AF476" s="196"/>
      <c r="AG476" s="156"/>
      <c r="AH476" s="156"/>
      <c r="AI476" s="156"/>
      <c r="AJ476" s="156"/>
      <c r="AK476" s="156"/>
      <c r="AL476" s="156"/>
      <c r="AM476" s="156"/>
      <c r="AN476" s="156"/>
      <c r="AO476" s="156"/>
      <c r="AP476" s="156"/>
      <c r="AQ476" s="156"/>
    </row>
    <row r="477" ht="15.75" customHeight="1">
      <c r="A477" s="156"/>
      <c r="B477" s="156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  <c r="V477" s="156"/>
      <c r="W477" s="156"/>
      <c r="X477" s="156"/>
      <c r="Y477" s="156"/>
      <c r="Z477" s="156"/>
      <c r="AA477" s="156"/>
      <c r="AB477" s="156"/>
      <c r="AC477" s="156"/>
      <c r="AD477" s="156"/>
      <c r="AE477" s="195"/>
      <c r="AF477" s="196"/>
      <c r="AG477" s="156"/>
      <c r="AH477" s="156"/>
      <c r="AI477" s="156"/>
      <c r="AJ477" s="156"/>
      <c r="AK477" s="156"/>
      <c r="AL477" s="156"/>
      <c r="AM477" s="156"/>
      <c r="AN477" s="156"/>
      <c r="AO477" s="156"/>
      <c r="AP477" s="156"/>
      <c r="AQ477" s="156"/>
    </row>
    <row r="478" ht="15.75" customHeight="1">
      <c r="A478" s="156"/>
      <c r="B478" s="156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  <c r="V478" s="156"/>
      <c r="W478" s="156"/>
      <c r="X478" s="156"/>
      <c r="Y478" s="156"/>
      <c r="Z478" s="156"/>
      <c r="AA478" s="156"/>
      <c r="AB478" s="156"/>
      <c r="AC478" s="156"/>
      <c r="AD478" s="156"/>
      <c r="AE478" s="195"/>
      <c r="AF478" s="196"/>
      <c r="AG478" s="156"/>
      <c r="AH478" s="156"/>
      <c r="AI478" s="156"/>
      <c r="AJ478" s="156"/>
      <c r="AK478" s="156"/>
      <c r="AL478" s="156"/>
      <c r="AM478" s="156"/>
      <c r="AN478" s="156"/>
      <c r="AO478" s="156"/>
      <c r="AP478" s="156"/>
      <c r="AQ478" s="156"/>
    </row>
    <row r="479" ht="15.75" customHeight="1">
      <c r="A479" s="156"/>
      <c r="B479" s="156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  <c r="V479" s="156"/>
      <c r="W479" s="156"/>
      <c r="X479" s="156"/>
      <c r="Y479" s="156"/>
      <c r="Z479" s="156"/>
      <c r="AA479" s="156"/>
      <c r="AB479" s="156"/>
      <c r="AC479" s="156"/>
      <c r="AD479" s="156"/>
      <c r="AE479" s="195"/>
      <c r="AF479" s="196"/>
      <c r="AG479" s="156"/>
      <c r="AH479" s="156"/>
      <c r="AI479" s="156"/>
      <c r="AJ479" s="156"/>
      <c r="AK479" s="156"/>
      <c r="AL479" s="156"/>
      <c r="AM479" s="156"/>
      <c r="AN479" s="156"/>
      <c r="AO479" s="156"/>
      <c r="AP479" s="156"/>
      <c r="AQ479" s="156"/>
    </row>
    <row r="480" ht="15.75" customHeight="1">
      <c r="A480" s="156"/>
      <c r="B480" s="156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  <c r="V480" s="156"/>
      <c r="W480" s="156"/>
      <c r="X480" s="156"/>
      <c r="Y480" s="156"/>
      <c r="Z480" s="156"/>
      <c r="AA480" s="156"/>
      <c r="AB480" s="156"/>
      <c r="AC480" s="156"/>
      <c r="AD480" s="156"/>
      <c r="AE480" s="195"/>
      <c r="AF480" s="196"/>
      <c r="AG480" s="156"/>
      <c r="AH480" s="156"/>
      <c r="AI480" s="156"/>
      <c r="AJ480" s="156"/>
      <c r="AK480" s="156"/>
      <c r="AL480" s="156"/>
      <c r="AM480" s="156"/>
      <c r="AN480" s="156"/>
      <c r="AO480" s="156"/>
      <c r="AP480" s="156"/>
      <c r="AQ480" s="156"/>
    </row>
    <row r="481" ht="15.75" customHeight="1">
      <c r="A481" s="156"/>
      <c r="B481" s="156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  <c r="V481" s="156"/>
      <c r="W481" s="156"/>
      <c r="X481" s="156"/>
      <c r="Y481" s="156"/>
      <c r="Z481" s="156"/>
      <c r="AA481" s="156"/>
      <c r="AB481" s="156"/>
      <c r="AC481" s="156"/>
      <c r="AD481" s="156"/>
      <c r="AE481" s="195"/>
      <c r="AF481" s="196"/>
      <c r="AG481" s="156"/>
      <c r="AH481" s="156"/>
      <c r="AI481" s="156"/>
      <c r="AJ481" s="156"/>
      <c r="AK481" s="156"/>
      <c r="AL481" s="156"/>
      <c r="AM481" s="156"/>
      <c r="AN481" s="156"/>
      <c r="AO481" s="156"/>
      <c r="AP481" s="156"/>
      <c r="AQ481" s="156"/>
    </row>
    <row r="482" ht="15.75" customHeight="1">
      <c r="A482" s="156"/>
      <c r="B482" s="156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  <c r="V482" s="156"/>
      <c r="W482" s="156"/>
      <c r="X482" s="156"/>
      <c r="Y482" s="156"/>
      <c r="Z482" s="156"/>
      <c r="AA482" s="156"/>
      <c r="AB482" s="156"/>
      <c r="AC482" s="156"/>
      <c r="AD482" s="156"/>
      <c r="AE482" s="195"/>
      <c r="AF482" s="196"/>
      <c r="AG482" s="156"/>
      <c r="AH482" s="156"/>
      <c r="AI482" s="156"/>
      <c r="AJ482" s="156"/>
      <c r="AK482" s="156"/>
      <c r="AL482" s="156"/>
      <c r="AM482" s="156"/>
      <c r="AN482" s="156"/>
      <c r="AO482" s="156"/>
      <c r="AP482" s="156"/>
      <c r="AQ482" s="156"/>
    </row>
    <row r="483" ht="15.75" customHeight="1">
      <c r="A483" s="156"/>
      <c r="B483" s="156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  <c r="V483" s="156"/>
      <c r="W483" s="156"/>
      <c r="X483" s="156"/>
      <c r="Y483" s="156"/>
      <c r="Z483" s="156"/>
      <c r="AA483" s="156"/>
      <c r="AB483" s="156"/>
      <c r="AC483" s="156"/>
      <c r="AD483" s="156"/>
      <c r="AE483" s="195"/>
      <c r="AF483" s="196"/>
      <c r="AG483" s="156"/>
      <c r="AH483" s="156"/>
      <c r="AI483" s="156"/>
      <c r="AJ483" s="156"/>
      <c r="AK483" s="156"/>
      <c r="AL483" s="156"/>
      <c r="AM483" s="156"/>
      <c r="AN483" s="156"/>
      <c r="AO483" s="156"/>
      <c r="AP483" s="156"/>
      <c r="AQ483" s="156"/>
    </row>
    <row r="484" ht="15.75" customHeight="1">
      <c r="A484" s="156"/>
      <c r="B484" s="156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  <c r="V484" s="156"/>
      <c r="W484" s="156"/>
      <c r="X484" s="156"/>
      <c r="Y484" s="156"/>
      <c r="Z484" s="156"/>
      <c r="AA484" s="156"/>
      <c r="AB484" s="156"/>
      <c r="AC484" s="156"/>
      <c r="AD484" s="156"/>
      <c r="AE484" s="195"/>
      <c r="AF484" s="196"/>
      <c r="AG484" s="156"/>
      <c r="AH484" s="156"/>
      <c r="AI484" s="156"/>
      <c r="AJ484" s="156"/>
      <c r="AK484" s="156"/>
      <c r="AL484" s="156"/>
      <c r="AM484" s="156"/>
      <c r="AN484" s="156"/>
      <c r="AO484" s="156"/>
      <c r="AP484" s="156"/>
      <c r="AQ484" s="156"/>
    </row>
    <row r="485" ht="15.75" customHeight="1">
      <c r="A485" s="156"/>
      <c r="B485" s="156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  <c r="V485" s="156"/>
      <c r="W485" s="156"/>
      <c r="X485" s="156"/>
      <c r="Y485" s="156"/>
      <c r="Z485" s="156"/>
      <c r="AA485" s="156"/>
      <c r="AB485" s="156"/>
      <c r="AC485" s="156"/>
      <c r="AD485" s="156"/>
      <c r="AE485" s="195"/>
      <c r="AF485" s="196"/>
      <c r="AG485" s="156"/>
      <c r="AH485" s="156"/>
      <c r="AI485" s="156"/>
      <c r="AJ485" s="156"/>
      <c r="AK485" s="156"/>
      <c r="AL485" s="156"/>
      <c r="AM485" s="156"/>
      <c r="AN485" s="156"/>
      <c r="AO485" s="156"/>
      <c r="AP485" s="156"/>
      <c r="AQ485" s="156"/>
    </row>
    <row r="486" ht="15.75" customHeight="1">
      <c r="A486" s="156"/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  <c r="V486" s="156"/>
      <c r="W486" s="156"/>
      <c r="X486" s="156"/>
      <c r="Y486" s="156"/>
      <c r="Z486" s="156"/>
      <c r="AA486" s="156"/>
      <c r="AB486" s="156"/>
      <c r="AC486" s="156"/>
      <c r="AD486" s="156"/>
      <c r="AE486" s="195"/>
      <c r="AF486" s="196"/>
      <c r="AG486" s="156"/>
      <c r="AH486" s="156"/>
      <c r="AI486" s="156"/>
      <c r="AJ486" s="156"/>
      <c r="AK486" s="156"/>
      <c r="AL486" s="156"/>
      <c r="AM486" s="156"/>
      <c r="AN486" s="156"/>
      <c r="AO486" s="156"/>
      <c r="AP486" s="156"/>
      <c r="AQ486" s="156"/>
    </row>
    <row r="487" ht="15.75" customHeight="1">
      <c r="A487" s="156"/>
      <c r="B487" s="156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  <c r="V487" s="156"/>
      <c r="W487" s="156"/>
      <c r="X487" s="156"/>
      <c r="Y487" s="156"/>
      <c r="Z487" s="156"/>
      <c r="AA487" s="156"/>
      <c r="AB487" s="156"/>
      <c r="AC487" s="156"/>
      <c r="AD487" s="156"/>
      <c r="AE487" s="195"/>
      <c r="AF487" s="196"/>
      <c r="AG487" s="156"/>
      <c r="AH487" s="156"/>
      <c r="AI487" s="156"/>
      <c r="AJ487" s="156"/>
      <c r="AK487" s="156"/>
      <c r="AL487" s="156"/>
      <c r="AM487" s="156"/>
      <c r="AN487" s="156"/>
      <c r="AO487" s="156"/>
      <c r="AP487" s="156"/>
      <c r="AQ487" s="156"/>
    </row>
    <row r="488" ht="15.75" customHeight="1">
      <c r="A488" s="156"/>
      <c r="B488" s="156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  <c r="V488" s="156"/>
      <c r="W488" s="156"/>
      <c r="X488" s="156"/>
      <c r="Y488" s="156"/>
      <c r="Z488" s="156"/>
      <c r="AA488" s="156"/>
      <c r="AB488" s="156"/>
      <c r="AC488" s="156"/>
      <c r="AD488" s="156"/>
      <c r="AE488" s="195"/>
      <c r="AF488" s="196"/>
      <c r="AG488" s="156"/>
      <c r="AH488" s="156"/>
      <c r="AI488" s="156"/>
      <c r="AJ488" s="156"/>
      <c r="AK488" s="156"/>
      <c r="AL488" s="156"/>
      <c r="AM488" s="156"/>
      <c r="AN488" s="156"/>
      <c r="AO488" s="156"/>
      <c r="AP488" s="156"/>
      <c r="AQ488" s="156"/>
    </row>
    <row r="489" ht="15.75" customHeight="1">
      <c r="A489" s="156"/>
      <c r="B489" s="156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  <c r="V489" s="156"/>
      <c r="W489" s="156"/>
      <c r="X489" s="156"/>
      <c r="Y489" s="156"/>
      <c r="Z489" s="156"/>
      <c r="AA489" s="156"/>
      <c r="AB489" s="156"/>
      <c r="AC489" s="156"/>
      <c r="AD489" s="156"/>
      <c r="AE489" s="195"/>
      <c r="AF489" s="196"/>
      <c r="AG489" s="156"/>
      <c r="AH489" s="156"/>
      <c r="AI489" s="156"/>
      <c r="AJ489" s="156"/>
      <c r="AK489" s="156"/>
      <c r="AL489" s="156"/>
      <c r="AM489" s="156"/>
      <c r="AN489" s="156"/>
      <c r="AO489" s="156"/>
      <c r="AP489" s="156"/>
      <c r="AQ489" s="156"/>
    </row>
    <row r="490" ht="15.75" customHeight="1">
      <c r="A490" s="156"/>
      <c r="B490" s="156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  <c r="V490" s="156"/>
      <c r="W490" s="156"/>
      <c r="X490" s="156"/>
      <c r="Y490" s="156"/>
      <c r="Z490" s="156"/>
      <c r="AA490" s="156"/>
      <c r="AB490" s="156"/>
      <c r="AC490" s="156"/>
      <c r="AD490" s="156"/>
      <c r="AE490" s="195"/>
      <c r="AF490" s="196"/>
      <c r="AG490" s="156"/>
      <c r="AH490" s="156"/>
      <c r="AI490" s="156"/>
      <c r="AJ490" s="156"/>
      <c r="AK490" s="156"/>
      <c r="AL490" s="156"/>
      <c r="AM490" s="156"/>
      <c r="AN490" s="156"/>
      <c r="AO490" s="156"/>
      <c r="AP490" s="156"/>
      <c r="AQ490" s="156"/>
    </row>
    <row r="491" ht="15.75" customHeight="1">
      <c r="A491" s="156"/>
      <c r="B491" s="156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  <c r="V491" s="156"/>
      <c r="W491" s="156"/>
      <c r="X491" s="156"/>
      <c r="Y491" s="156"/>
      <c r="Z491" s="156"/>
      <c r="AA491" s="156"/>
      <c r="AB491" s="156"/>
      <c r="AC491" s="156"/>
      <c r="AD491" s="156"/>
      <c r="AE491" s="195"/>
      <c r="AF491" s="196"/>
      <c r="AG491" s="156"/>
      <c r="AH491" s="156"/>
      <c r="AI491" s="156"/>
      <c r="AJ491" s="156"/>
      <c r="AK491" s="156"/>
      <c r="AL491" s="156"/>
      <c r="AM491" s="156"/>
      <c r="AN491" s="156"/>
      <c r="AO491" s="156"/>
      <c r="AP491" s="156"/>
      <c r="AQ491" s="156"/>
    </row>
    <row r="492" ht="15.75" customHeight="1">
      <c r="A492" s="156"/>
      <c r="B492" s="156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  <c r="V492" s="156"/>
      <c r="W492" s="156"/>
      <c r="X492" s="156"/>
      <c r="Y492" s="156"/>
      <c r="Z492" s="156"/>
      <c r="AA492" s="156"/>
      <c r="AB492" s="156"/>
      <c r="AC492" s="156"/>
      <c r="AD492" s="156"/>
      <c r="AE492" s="195"/>
      <c r="AF492" s="196"/>
      <c r="AG492" s="156"/>
      <c r="AH492" s="156"/>
      <c r="AI492" s="156"/>
      <c r="AJ492" s="156"/>
      <c r="AK492" s="156"/>
      <c r="AL492" s="156"/>
      <c r="AM492" s="156"/>
      <c r="AN492" s="156"/>
      <c r="AO492" s="156"/>
      <c r="AP492" s="156"/>
      <c r="AQ492" s="156"/>
    </row>
    <row r="493" ht="15.75" customHeight="1">
      <c r="A493" s="156"/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  <c r="V493" s="156"/>
      <c r="W493" s="156"/>
      <c r="X493" s="156"/>
      <c r="Y493" s="156"/>
      <c r="Z493" s="156"/>
      <c r="AA493" s="156"/>
      <c r="AB493" s="156"/>
      <c r="AC493" s="156"/>
      <c r="AD493" s="156"/>
      <c r="AE493" s="195"/>
      <c r="AF493" s="196"/>
      <c r="AG493" s="156"/>
      <c r="AH493" s="156"/>
      <c r="AI493" s="156"/>
      <c r="AJ493" s="156"/>
      <c r="AK493" s="156"/>
      <c r="AL493" s="156"/>
      <c r="AM493" s="156"/>
      <c r="AN493" s="156"/>
      <c r="AO493" s="156"/>
      <c r="AP493" s="156"/>
      <c r="AQ493" s="156"/>
    </row>
    <row r="494" ht="15.75" customHeight="1">
      <c r="A494" s="156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  <c r="V494" s="156"/>
      <c r="W494" s="156"/>
      <c r="X494" s="156"/>
      <c r="Y494" s="156"/>
      <c r="Z494" s="156"/>
      <c r="AA494" s="156"/>
      <c r="AB494" s="156"/>
      <c r="AC494" s="156"/>
      <c r="AD494" s="156"/>
      <c r="AE494" s="195"/>
      <c r="AF494" s="196"/>
      <c r="AG494" s="156"/>
      <c r="AH494" s="156"/>
      <c r="AI494" s="156"/>
      <c r="AJ494" s="156"/>
      <c r="AK494" s="156"/>
      <c r="AL494" s="156"/>
      <c r="AM494" s="156"/>
      <c r="AN494" s="156"/>
      <c r="AO494" s="156"/>
      <c r="AP494" s="156"/>
      <c r="AQ494" s="156"/>
    </row>
    <row r="495" ht="15.75" customHeight="1">
      <c r="A495" s="156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  <c r="V495" s="156"/>
      <c r="W495" s="156"/>
      <c r="X495" s="156"/>
      <c r="Y495" s="156"/>
      <c r="Z495" s="156"/>
      <c r="AA495" s="156"/>
      <c r="AB495" s="156"/>
      <c r="AC495" s="156"/>
      <c r="AD495" s="156"/>
      <c r="AE495" s="195"/>
      <c r="AF495" s="196"/>
      <c r="AG495" s="156"/>
      <c r="AH495" s="156"/>
      <c r="AI495" s="156"/>
      <c r="AJ495" s="156"/>
      <c r="AK495" s="156"/>
      <c r="AL495" s="156"/>
      <c r="AM495" s="156"/>
      <c r="AN495" s="156"/>
      <c r="AO495" s="156"/>
      <c r="AP495" s="156"/>
      <c r="AQ495" s="156"/>
    </row>
    <row r="496" ht="15.75" customHeight="1">
      <c r="A496" s="156"/>
      <c r="B496" s="156"/>
      <c r="C496" s="156"/>
      <c r="D496" s="156"/>
      <c r="E496" s="156"/>
      <c r="F496" s="156"/>
      <c r="G496" s="156"/>
      <c r="H496" s="156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  <c r="X496" s="156"/>
      <c r="Y496" s="156"/>
      <c r="Z496" s="156"/>
      <c r="AA496" s="156"/>
      <c r="AB496" s="156"/>
      <c r="AC496" s="156"/>
      <c r="AD496" s="156"/>
      <c r="AE496" s="195"/>
      <c r="AF496" s="196"/>
      <c r="AG496" s="156"/>
      <c r="AH496" s="156"/>
      <c r="AI496" s="156"/>
      <c r="AJ496" s="156"/>
      <c r="AK496" s="156"/>
      <c r="AL496" s="156"/>
      <c r="AM496" s="156"/>
      <c r="AN496" s="156"/>
      <c r="AO496" s="156"/>
      <c r="AP496" s="156"/>
      <c r="AQ496" s="156"/>
    </row>
    <row r="497" ht="15.75" customHeight="1">
      <c r="A497" s="156"/>
      <c r="B497" s="156"/>
      <c r="C497" s="156"/>
      <c r="D497" s="156"/>
      <c r="E497" s="156"/>
      <c r="F497" s="156"/>
      <c r="G497" s="156"/>
      <c r="H497" s="156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  <c r="V497" s="156"/>
      <c r="W497" s="156"/>
      <c r="X497" s="156"/>
      <c r="Y497" s="156"/>
      <c r="Z497" s="156"/>
      <c r="AA497" s="156"/>
      <c r="AB497" s="156"/>
      <c r="AC497" s="156"/>
      <c r="AD497" s="156"/>
      <c r="AE497" s="195"/>
      <c r="AF497" s="196"/>
      <c r="AG497" s="156"/>
      <c r="AH497" s="156"/>
      <c r="AI497" s="156"/>
      <c r="AJ497" s="156"/>
      <c r="AK497" s="156"/>
      <c r="AL497" s="156"/>
      <c r="AM497" s="156"/>
      <c r="AN497" s="156"/>
      <c r="AO497" s="156"/>
      <c r="AP497" s="156"/>
      <c r="AQ497" s="156"/>
    </row>
    <row r="498" ht="15.75" customHeight="1">
      <c r="A498" s="156"/>
      <c r="B498" s="156"/>
      <c r="C498" s="156"/>
      <c r="D498" s="156"/>
      <c r="E498" s="156"/>
      <c r="F498" s="156"/>
      <c r="G498" s="156"/>
      <c r="H498" s="156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  <c r="V498" s="156"/>
      <c r="W498" s="156"/>
      <c r="X498" s="156"/>
      <c r="Y498" s="156"/>
      <c r="Z498" s="156"/>
      <c r="AA498" s="156"/>
      <c r="AB498" s="156"/>
      <c r="AC498" s="156"/>
      <c r="AD498" s="156"/>
      <c r="AE498" s="195"/>
      <c r="AF498" s="196"/>
      <c r="AG498" s="156"/>
      <c r="AH498" s="156"/>
      <c r="AI498" s="156"/>
      <c r="AJ498" s="156"/>
      <c r="AK498" s="156"/>
      <c r="AL498" s="156"/>
      <c r="AM498" s="156"/>
      <c r="AN498" s="156"/>
      <c r="AO498" s="156"/>
      <c r="AP498" s="156"/>
      <c r="AQ498" s="156"/>
    </row>
    <row r="499" ht="15.75" customHeight="1">
      <c r="A499" s="156"/>
      <c r="B499" s="156"/>
      <c r="C499" s="156"/>
      <c r="D499" s="156"/>
      <c r="E499" s="156"/>
      <c r="F499" s="156"/>
      <c r="G499" s="156"/>
      <c r="H499" s="156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  <c r="V499" s="156"/>
      <c r="W499" s="156"/>
      <c r="X499" s="156"/>
      <c r="Y499" s="156"/>
      <c r="Z499" s="156"/>
      <c r="AA499" s="156"/>
      <c r="AB499" s="156"/>
      <c r="AC499" s="156"/>
      <c r="AD499" s="156"/>
      <c r="AE499" s="195"/>
      <c r="AF499" s="196"/>
      <c r="AG499" s="156"/>
      <c r="AH499" s="156"/>
      <c r="AI499" s="156"/>
      <c r="AJ499" s="156"/>
      <c r="AK499" s="156"/>
      <c r="AL499" s="156"/>
      <c r="AM499" s="156"/>
      <c r="AN499" s="156"/>
      <c r="AO499" s="156"/>
      <c r="AP499" s="156"/>
      <c r="AQ499" s="156"/>
    </row>
    <row r="500" ht="15.75" customHeight="1">
      <c r="A500" s="156"/>
      <c r="B500" s="156"/>
      <c r="C500" s="156"/>
      <c r="D500" s="156"/>
      <c r="E500" s="156"/>
      <c r="F500" s="156"/>
      <c r="G500" s="156"/>
      <c r="H500" s="156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  <c r="V500" s="156"/>
      <c r="W500" s="156"/>
      <c r="X500" s="156"/>
      <c r="Y500" s="156"/>
      <c r="Z500" s="156"/>
      <c r="AA500" s="156"/>
      <c r="AB500" s="156"/>
      <c r="AC500" s="156"/>
      <c r="AD500" s="156"/>
      <c r="AE500" s="195"/>
      <c r="AF500" s="196"/>
      <c r="AG500" s="156"/>
      <c r="AH500" s="156"/>
      <c r="AI500" s="156"/>
      <c r="AJ500" s="156"/>
      <c r="AK500" s="156"/>
      <c r="AL500" s="156"/>
      <c r="AM500" s="156"/>
      <c r="AN500" s="156"/>
      <c r="AO500" s="156"/>
      <c r="AP500" s="156"/>
      <c r="AQ500" s="156"/>
    </row>
    <row r="501" ht="15.75" customHeight="1">
      <c r="A501" s="156"/>
      <c r="B501" s="156"/>
      <c r="C501" s="156"/>
      <c r="D501" s="156"/>
      <c r="E501" s="156"/>
      <c r="F501" s="156"/>
      <c r="G501" s="156"/>
      <c r="H501" s="156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  <c r="V501" s="156"/>
      <c r="W501" s="156"/>
      <c r="X501" s="156"/>
      <c r="Y501" s="156"/>
      <c r="Z501" s="156"/>
      <c r="AA501" s="156"/>
      <c r="AB501" s="156"/>
      <c r="AC501" s="156"/>
      <c r="AD501" s="156"/>
      <c r="AE501" s="195"/>
      <c r="AF501" s="196"/>
      <c r="AG501" s="156"/>
      <c r="AH501" s="156"/>
      <c r="AI501" s="156"/>
      <c r="AJ501" s="156"/>
      <c r="AK501" s="156"/>
      <c r="AL501" s="156"/>
      <c r="AM501" s="156"/>
      <c r="AN501" s="156"/>
      <c r="AO501" s="156"/>
      <c r="AP501" s="156"/>
      <c r="AQ501" s="156"/>
    </row>
    <row r="502" ht="15.75" customHeight="1">
      <c r="A502" s="156"/>
      <c r="B502" s="156"/>
      <c r="C502" s="156"/>
      <c r="D502" s="156"/>
      <c r="E502" s="156"/>
      <c r="F502" s="156"/>
      <c r="G502" s="156"/>
      <c r="H502" s="156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  <c r="V502" s="156"/>
      <c r="W502" s="156"/>
      <c r="X502" s="156"/>
      <c r="Y502" s="156"/>
      <c r="Z502" s="156"/>
      <c r="AA502" s="156"/>
      <c r="AB502" s="156"/>
      <c r="AC502" s="156"/>
      <c r="AD502" s="156"/>
      <c r="AE502" s="195"/>
      <c r="AF502" s="196"/>
      <c r="AG502" s="156"/>
      <c r="AH502" s="156"/>
      <c r="AI502" s="156"/>
      <c r="AJ502" s="156"/>
      <c r="AK502" s="156"/>
      <c r="AL502" s="156"/>
      <c r="AM502" s="156"/>
      <c r="AN502" s="156"/>
      <c r="AO502" s="156"/>
      <c r="AP502" s="156"/>
      <c r="AQ502" s="156"/>
    </row>
    <row r="503" ht="15.75" customHeight="1">
      <c r="A503" s="156"/>
      <c r="B503" s="156"/>
      <c r="C503" s="156"/>
      <c r="D503" s="156"/>
      <c r="E503" s="156"/>
      <c r="F503" s="156"/>
      <c r="G503" s="156"/>
      <c r="H503" s="156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  <c r="V503" s="156"/>
      <c r="W503" s="156"/>
      <c r="X503" s="156"/>
      <c r="Y503" s="156"/>
      <c r="Z503" s="156"/>
      <c r="AA503" s="156"/>
      <c r="AB503" s="156"/>
      <c r="AC503" s="156"/>
      <c r="AD503" s="156"/>
      <c r="AE503" s="195"/>
      <c r="AF503" s="196"/>
      <c r="AG503" s="156"/>
      <c r="AH503" s="156"/>
      <c r="AI503" s="156"/>
      <c r="AJ503" s="156"/>
      <c r="AK503" s="156"/>
      <c r="AL503" s="156"/>
      <c r="AM503" s="156"/>
      <c r="AN503" s="156"/>
      <c r="AO503" s="156"/>
      <c r="AP503" s="156"/>
      <c r="AQ503" s="156"/>
    </row>
    <row r="504" ht="15.75" customHeight="1">
      <c r="A504" s="156"/>
      <c r="B504" s="156"/>
      <c r="C504" s="156"/>
      <c r="D504" s="156"/>
      <c r="E504" s="156"/>
      <c r="F504" s="156"/>
      <c r="G504" s="156"/>
      <c r="H504" s="156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  <c r="V504" s="156"/>
      <c r="W504" s="156"/>
      <c r="X504" s="156"/>
      <c r="Y504" s="156"/>
      <c r="Z504" s="156"/>
      <c r="AA504" s="156"/>
      <c r="AB504" s="156"/>
      <c r="AC504" s="156"/>
      <c r="AD504" s="156"/>
      <c r="AE504" s="195"/>
      <c r="AF504" s="196"/>
      <c r="AG504" s="156"/>
      <c r="AH504" s="156"/>
      <c r="AI504" s="156"/>
      <c r="AJ504" s="156"/>
      <c r="AK504" s="156"/>
      <c r="AL504" s="156"/>
      <c r="AM504" s="156"/>
      <c r="AN504" s="156"/>
      <c r="AO504" s="156"/>
      <c r="AP504" s="156"/>
      <c r="AQ504" s="156"/>
    </row>
    <row r="505" ht="15.75" customHeight="1">
      <c r="A505" s="156"/>
      <c r="B505" s="156"/>
      <c r="C505" s="156"/>
      <c r="D505" s="156"/>
      <c r="E505" s="156"/>
      <c r="F505" s="156"/>
      <c r="G505" s="156"/>
      <c r="H505" s="156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  <c r="V505" s="156"/>
      <c r="W505" s="156"/>
      <c r="X505" s="156"/>
      <c r="Y505" s="156"/>
      <c r="Z505" s="156"/>
      <c r="AA505" s="156"/>
      <c r="AB505" s="156"/>
      <c r="AC505" s="156"/>
      <c r="AD505" s="156"/>
      <c r="AE505" s="195"/>
      <c r="AF505" s="196"/>
      <c r="AG505" s="156"/>
      <c r="AH505" s="156"/>
      <c r="AI505" s="156"/>
      <c r="AJ505" s="156"/>
      <c r="AK505" s="156"/>
      <c r="AL505" s="156"/>
      <c r="AM505" s="156"/>
      <c r="AN505" s="156"/>
      <c r="AO505" s="156"/>
      <c r="AP505" s="156"/>
      <c r="AQ505" s="156"/>
    </row>
    <row r="506" ht="15.75" customHeight="1">
      <c r="A506" s="156"/>
      <c r="B506" s="156"/>
      <c r="C506" s="156"/>
      <c r="D506" s="156"/>
      <c r="E506" s="156"/>
      <c r="F506" s="156"/>
      <c r="G506" s="156"/>
      <c r="H506" s="156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  <c r="V506" s="156"/>
      <c r="W506" s="156"/>
      <c r="X506" s="156"/>
      <c r="Y506" s="156"/>
      <c r="Z506" s="156"/>
      <c r="AA506" s="156"/>
      <c r="AB506" s="156"/>
      <c r="AC506" s="156"/>
      <c r="AD506" s="156"/>
      <c r="AE506" s="195"/>
      <c r="AF506" s="196"/>
      <c r="AG506" s="156"/>
      <c r="AH506" s="156"/>
      <c r="AI506" s="156"/>
      <c r="AJ506" s="156"/>
      <c r="AK506" s="156"/>
      <c r="AL506" s="156"/>
      <c r="AM506" s="156"/>
      <c r="AN506" s="156"/>
      <c r="AO506" s="156"/>
      <c r="AP506" s="156"/>
      <c r="AQ506" s="156"/>
    </row>
    <row r="507" ht="15.75" customHeight="1">
      <c r="A507" s="156"/>
      <c r="B507" s="156"/>
      <c r="C507" s="156"/>
      <c r="D507" s="156"/>
      <c r="E507" s="156"/>
      <c r="F507" s="156"/>
      <c r="G507" s="156"/>
      <c r="H507" s="156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  <c r="V507" s="156"/>
      <c r="W507" s="156"/>
      <c r="X507" s="156"/>
      <c r="Y507" s="156"/>
      <c r="Z507" s="156"/>
      <c r="AA507" s="156"/>
      <c r="AB507" s="156"/>
      <c r="AC507" s="156"/>
      <c r="AD507" s="156"/>
      <c r="AE507" s="195"/>
      <c r="AF507" s="196"/>
      <c r="AG507" s="156"/>
      <c r="AH507" s="156"/>
      <c r="AI507" s="156"/>
      <c r="AJ507" s="156"/>
      <c r="AK507" s="156"/>
      <c r="AL507" s="156"/>
      <c r="AM507" s="156"/>
      <c r="AN507" s="156"/>
      <c r="AO507" s="156"/>
      <c r="AP507" s="156"/>
      <c r="AQ507" s="156"/>
    </row>
    <row r="508" ht="15.75" customHeight="1">
      <c r="A508" s="156"/>
      <c r="B508" s="156"/>
      <c r="C508" s="156"/>
      <c r="D508" s="156"/>
      <c r="E508" s="156"/>
      <c r="F508" s="156"/>
      <c r="G508" s="156"/>
      <c r="H508" s="156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  <c r="V508" s="156"/>
      <c r="W508" s="156"/>
      <c r="X508" s="156"/>
      <c r="Y508" s="156"/>
      <c r="Z508" s="156"/>
      <c r="AA508" s="156"/>
      <c r="AB508" s="156"/>
      <c r="AC508" s="156"/>
      <c r="AD508" s="156"/>
      <c r="AE508" s="195"/>
      <c r="AF508" s="196"/>
      <c r="AG508" s="156"/>
      <c r="AH508" s="156"/>
      <c r="AI508" s="156"/>
      <c r="AJ508" s="156"/>
      <c r="AK508" s="156"/>
      <c r="AL508" s="156"/>
      <c r="AM508" s="156"/>
      <c r="AN508" s="156"/>
      <c r="AO508" s="156"/>
      <c r="AP508" s="156"/>
      <c r="AQ508" s="156"/>
    </row>
    <row r="509" ht="15.75" customHeight="1">
      <c r="A509" s="156"/>
      <c r="B509" s="156"/>
      <c r="C509" s="156"/>
      <c r="D509" s="156"/>
      <c r="E509" s="156"/>
      <c r="F509" s="156"/>
      <c r="G509" s="156"/>
      <c r="H509" s="156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  <c r="V509" s="156"/>
      <c r="W509" s="156"/>
      <c r="X509" s="156"/>
      <c r="Y509" s="156"/>
      <c r="Z509" s="156"/>
      <c r="AA509" s="156"/>
      <c r="AB509" s="156"/>
      <c r="AC509" s="156"/>
      <c r="AD509" s="156"/>
      <c r="AE509" s="195"/>
      <c r="AF509" s="196"/>
      <c r="AG509" s="156"/>
      <c r="AH509" s="156"/>
      <c r="AI509" s="156"/>
      <c r="AJ509" s="156"/>
      <c r="AK509" s="156"/>
      <c r="AL509" s="156"/>
      <c r="AM509" s="156"/>
      <c r="AN509" s="156"/>
      <c r="AO509" s="156"/>
      <c r="AP509" s="156"/>
      <c r="AQ509" s="156"/>
    </row>
    <row r="510" ht="15.75" customHeight="1">
      <c r="A510" s="156"/>
      <c r="B510" s="156"/>
      <c r="C510" s="156"/>
      <c r="D510" s="156"/>
      <c r="E510" s="156"/>
      <c r="F510" s="156"/>
      <c r="G510" s="156"/>
      <c r="H510" s="156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  <c r="V510" s="156"/>
      <c r="W510" s="156"/>
      <c r="X510" s="156"/>
      <c r="Y510" s="156"/>
      <c r="Z510" s="156"/>
      <c r="AA510" s="156"/>
      <c r="AB510" s="156"/>
      <c r="AC510" s="156"/>
      <c r="AD510" s="156"/>
      <c r="AE510" s="195"/>
      <c r="AF510" s="196"/>
      <c r="AG510" s="156"/>
      <c r="AH510" s="156"/>
      <c r="AI510" s="156"/>
      <c r="AJ510" s="156"/>
      <c r="AK510" s="156"/>
      <c r="AL510" s="156"/>
      <c r="AM510" s="156"/>
      <c r="AN510" s="156"/>
      <c r="AO510" s="156"/>
      <c r="AP510" s="156"/>
      <c r="AQ510" s="156"/>
    </row>
    <row r="511" ht="15.75" customHeight="1">
      <c r="A511" s="156"/>
      <c r="B511" s="156"/>
      <c r="C511" s="156"/>
      <c r="D511" s="156"/>
      <c r="E511" s="156"/>
      <c r="F511" s="156"/>
      <c r="G511" s="156"/>
      <c r="H511" s="156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  <c r="V511" s="156"/>
      <c r="W511" s="156"/>
      <c r="X511" s="156"/>
      <c r="Y511" s="156"/>
      <c r="Z511" s="156"/>
      <c r="AA511" s="156"/>
      <c r="AB511" s="156"/>
      <c r="AC511" s="156"/>
      <c r="AD511" s="156"/>
      <c r="AE511" s="195"/>
      <c r="AF511" s="196"/>
      <c r="AG511" s="156"/>
      <c r="AH511" s="156"/>
      <c r="AI511" s="156"/>
      <c r="AJ511" s="156"/>
      <c r="AK511" s="156"/>
      <c r="AL511" s="156"/>
      <c r="AM511" s="156"/>
      <c r="AN511" s="156"/>
      <c r="AO511" s="156"/>
      <c r="AP511" s="156"/>
      <c r="AQ511" s="156"/>
    </row>
    <row r="512" ht="15.75" customHeight="1">
      <c r="A512" s="156"/>
      <c r="B512" s="156"/>
      <c r="C512" s="156"/>
      <c r="D512" s="156"/>
      <c r="E512" s="156"/>
      <c r="F512" s="156"/>
      <c r="G512" s="156"/>
      <c r="H512" s="156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  <c r="V512" s="156"/>
      <c r="W512" s="156"/>
      <c r="X512" s="156"/>
      <c r="Y512" s="156"/>
      <c r="Z512" s="156"/>
      <c r="AA512" s="156"/>
      <c r="AB512" s="156"/>
      <c r="AC512" s="156"/>
      <c r="AD512" s="156"/>
      <c r="AE512" s="195"/>
      <c r="AF512" s="196"/>
      <c r="AG512" s="156"/>
      <c r="AH512" s="156"/>
      <c r="AI512" s="156"/>
      <c r="AJ512" s="156"/>
      <c r="AK512" s="156"/>
      <c r="AL512" s="156"/>
      <c r="AM512" s="156"/>
      <c r="AN512" s="156"/>
      <c r="AO512" s="156"/>
      <c r="AP512" s="156"/>
      <c r="AQ512" s="156"/>
    </row>
    <row r="513" ht="15.75" customHeight="1">
      <c r="A513" s="156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  <c r="V513" s="156"/>
      <c r="W513" s="156"/>
      <c r="X513" s="156"/>
      <c r="Y513" s="156"/>
      <c r="Z513" s="156"/>
      <c r="AA513" s="156"/>
      <c r="AB513" s="156"/>
      <c r="AC513" s="156"/>
      <c r="AD513" s="156"/>
      <c r="AE513" s="195"/>
      <c r="AF513" s="196"/>
      <c r="AG513" s="156"/>
      <c r="AH513" s="156"/>
      <c r="AI513" s="156"/>
      <c r="AJ513" s="156"/>
      <c r="AK513" s="156"/>
      <c r="AL513" s="156"/>
      <c r="AM513" s="156"/>
      <c r="AN513" s="156"/>
      <c r="AO513" s="156"/>
      <c r="AP513" s="156"/>
      <c r="AQ513" s="156"/>
    </row>
    <row r="514" ht="15.75" customHeight="1">
      <c r="A514" s="156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  <c r="V514" s="156"/>
      <c r="W514" s="156"/>
      <c r="X514" s="156"/>
      <c r="Y514" s="156"/>
      <c r="Z514" s="156"/>
      <c r="AA514" s="156"/>
      <c r="AB514" s="156"/>
      <c r="AC514" s="156"/>
      <c r="AD514" s="156"/>
      <c r="AE514" s="195"/>
      <c r="AF514" s="196"/>
      <c r="AG514" s="156"/>
      <c r="AH514" s="156"/>
      <c r="AI514" s="156"/>
      <c r="AJ514" s="156"/>
      <c r="AK514" s="156"/>
      <c r="AL514" s="156"/>
      <c r="AM514" s="156"/>
      <c r="AN514" s="156"/>
      <c r="AO514" s="156"/>
      <c r="AP514" s="156"/>
      <c r="AQ514" s="156"/>
    </row>
    <row r="515" ht="15.75" customHeight="1">
      <c r="A515" s="156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  <c r="V515" s="156"/>
      <c r="W515" s="156"/>
      <c r="X515" s="156"/>
      <c r="Y515" s="156"/>
      <c r="Z515" s="156"/>
      <c r="AA515" s="156"/>
      <c r="AB515" s="156"/>
      <c r="AC515" s="156"/>
      <c r="AD515" s="156"/>
      <c r="AE515" s="195"/>
      <c r="AF515" s="196"/>
      <c r="AG515" s="156"/>
      <c r="AH515" s="156"/>
      <c r="AI515" s="156"/>
      <c r="AJ515" s="156"/>
      <c r="AK515" s="156"/>
      <c r="AL515" s="156"/>
      <c r="AM515" s="156"/>
      <c r="AN515" s="156"/>
      <c r="AO515" s="156"/>
      <c r="AP515" s="156"/>
      <c r="AQ515" s="156"/>
    </row>
    <row r="516" ht="15.75" customHeight="1">
      <c r="A516" s="156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  <c r="V516" s="156"/>
      <c r="W516" s="156"/>
      <c r="X516" s="156"/>
      <c r="Y516" s="156"/>
      <c r="Z516" s="156"/>
      <c r="AA516" s="156"/>
      <c r="AB516" s="156"/>
      <c r="AC516" s="156"/>
      <c r="AD516" s="156"/>
      <c r="AE516" s="195"/>
      <c r="AF516" s="196"/>
      <c r="AG516" s="156"/>
      <c r="AH516" s="156"/>
      <c r="AI516" s="156"/>
      <c r="AJ516" s="156"/>
      <c r="AK516" s="156"/>
      <c r="AL516" s="156"/>
      <c r="AM516" s="156"/>
      <c r="AN516" s="156"/>
      <c r="AO516" s="156"/>
      <c r="AP516" s="156"/>
      <c r="AQ516" s="156"/>
    </row>
    <row r="517" ht="15.75" customHeight="1">
      <c r="A517" s="156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  <c r="V517" s="156"/>
      <c r="W517" s="156"/>
      <c r="X517" s="156"/>
      <c r="Y517" s="156"/>
      <c r="Z517" s="156"/>
      <c r="AA517" s="156"/>
      <c r="AB517" s="156"/>
      <c r="AC517" s="156"/>
      <c r="AD517" s="156"/>
      <c r="AE517" s="195"/>
      <c r="AF517" s="196"/>
      <c r="AG517" s="156"/>
      <c r="AH517" s="156"/>
      <c r="AI517" s="156"/>
      <c r="AJ517" s="156"/>
      <c r="AK517" s="156"/>
      <c r="AL517" s="156"/>
      <c r="AM517" s="156"/>
      <c r="AN517" s="156"/>
      <c r="AO517" s="156"/>
      <c r="AP517" s="156"/>
      <c r="AQ517" s="156"/>
    </row>
    <row r="518" ht="15.75" customHeight="1">
      <c r="A518" s="156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  <c r="V518" s="156"/>
      <c r="W518" s="156"/>
      <c r="X518" s="156"/>
      <c r="Y518" s="156"/>
      <c r="Z518" s="156"/>
      <c r="AA518" s="156"/>
      <c r="AB518" s="156"/>
      <c r="AC518" s="156"/>
      <c r="AD518" s="156"/>
      <c r="AE518" s="195"/>
      <c r="AF518" s="196"/>
      <c r="AG518" s="156"/>
      <c r="AH518" s="156"/>
      <c r="AI518" s="156"/>
      <c r="AJ518" s="156"/>
      <c r="AK518" s="156"/>
      <c r="AL518" s="156"/>
      <c r="AM518" s="156"/>
      <c r="AN518" s="156"/>
      <c r="AO518" s="156"/>
      <c r="AP518" s="156"/>
      <c r="AQ518" s="156"/>
    </row>
    <row r="519" ht="15.75" customHeight="1">
      <c r="A519" s="156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  <c r="V519" s="156"/>
      <c r="W519" s="156"/>
      <c r="X519" s="156"/>
      <c r="Y519" s="156"/>
      <c r="Z519" s="156"/>
      <c r="AA519" s="156"/>
      <c r="AB519" s="156"/>
      <c r="AC519" s="156"/>
      <c r="AD519" s="156"/>
      <c r="AE519" s="195"/>
      <c r="AF519" s="196"/>
      <c r="AG519" s="156"/>
      <c r="AH519" s="156"/>
      <c r="AI519" s="156"/>
      <c r="AJ519" s="156"/>
      <c r="AK519" s="156"/>
      <c r="AL519" s="156"/>
      <c r="AM519" s="156"/>
      <c r="AN519" s="156"/>
      <c r="AO519" s="156"/>
      <c r="AP519" s="156"/>
      <c r="AQ519" s="156"/>
    </row>
    <row r="520" ht="15.75" customHeight="1">
      <c r="A520" s="156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  <c r="V520" s="156"/>
      <c r="W520" s="156"/>
      <c r="X520" s="156"/>
      <c r="Y520" s="156"/>
      <c r="Z520" s="156"/>
      <c r="AA520" s="156"/>
      <c r="AB520" s="156"/>
      <c r="AC520" s="156"/>
      <c r="AD520" s="156"/>
      <c r="AE520" s="195"/>
      <c r="AF520" s="196"/>
      <c r="AG520" s="156"/>
      <c r="AH520" s="156"/>
      <c r="AI520" s="156"/>
      <c r="AJ520" s="156"/>
      <c r="AK520" s="156"/>
      <c r="AL520" s="156"/>
      <c r="AM520" s="156"/>
      <c r="AN520" s="156"/>
      <c r="AO520" s="156"/>
      <c r="AP520" s="156"/>
      <c r="AQ520" s="156"/>
    </row>
    <row r="521" ht="15.75" customHeight="1">
      <c r="A521" s="156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  <c r="V521" s="156"/>
      <c r="W521" s="156"/>
      <c r="X521" s="156"/>
      <c r="Y521" s="156"/>
      <c r="Z521" s="156"/>
      <c r="AA521" s="156"/>
      <c r="AB521" s="156"/>
      <c r="AC521" s="156"/>
      <c r="AD521" s="156"/>
      <c r="AE521" s="195"/>
      <c r="AF521" s="196"/>
      <c r="AG521" s="156"/>
      <c r="AH521" s="156"/>
      <c r="AI521" s="156"/>
      <c r="AJ521" s="156"/>
      <c r="AK521" s="156"/>
      <c r="AL521" s="156"/>
      <c r="AM521" s="156"/>
      <c r="AN521" s="156"/>
      <c r="AO521" s="156"/>
      <c r="AP521" s="156"/>
      <c r="AQ521" s="156"/>
    </row>
    <row r="522" ht="15.75" customHeight="1">
      <c r="A522" s="156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  <c r="V522" s="156"/>
      <c r="W522" s="156"/>
      <c r="X522" s="156"/>
      <c r="Y522" s="156"/>
      <c r="Z522" s="156"/>
      <c r="AA522" s="156"/>
      <c r="AB522" s="156"/>
      <c r="AC522" s="156"/>
      <c r="AD522" s="156"/>
      <c r="AE522" s="195"/>
      <c r="AF522" s="196"/>
      <c r="AG522" s="156"/>
      <c r="AH522" s="156"/>
      <c r="AI522" s="156"/>
      <c r="AJ522" s="156"/>
      <c r="AK522" s="156"/>
      <c r="AL522" s="156"/>
      <c r="AM522" s="156"/>
      <c r="AN522" s="156"/>
      <c r="AO522" s="156"/>
      <c r="AP522" s="156"/>
      <c r="AQ522" s="156"/>
    </row>
    <row r="523" ht="15.75" customHeight="1">
      <c r="A523" s="156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  <c r="V523" s="156"/>
      <c r="W523" s="156"/>
      <c r="X523" s="156"/>
      <c r="Y523" s="156"/>
      <c r="Z523" s="156"/>
      <c r="AA523" s="156"/>
      <c r="AB523" s="156"/>
      <c r="AC523" s="156"/>
      <c r="AD523" s="156"/>
      <c r="AE523" s="195"/>
      <c r="AF523" s="196"/>
      <c r="AG523" s="156"/>
      <c r="AH523" s="156"/>
      <c r="AI523" s="156"/>
      <c r="AJ523" s="156"/>
      <c r="AK523" s="156"/>
      <c r="AL523" s="156"/>
      <c r="AM523" s="156"/>
      <c r="AN523" s="156"/>
      <c r="AO523" s="156"/>
      <c r="AP523" s="156"/>
      <c r="AQ523" s="156"/>
    </row>
    <row r="524" ht="15.75" customHeight="1">
      <c r="A524" s="156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  <c r="V524" s="156"/>
      <c r="W524" s="156"/>
      <c r="X524" s="156"/>
      <c r="Y524" s="156"/>
      <c r="Z524" s="156"/>
      <c r="AA524" s="156"/>
      <c r="AB524" s="156"/>
      <c r="AC524" s="156"/>
      <c r="AD524" s="156"/>
      <c r="AE524" s="195"/>
      <c r="AF524" s="196"/>
      <c r="AG524" s="156"/>
      <c r="AH524" s="156"/>
      <c r="AI524" s="156"/>
      <c r="AJ524" s="156"/>
      <c r="AK524" s="156"/>
      <c r="AL524" s="156"/>
      <c r="AM524" s="156"/>
      <c r="AN524" s="156"/>
      <c r="AO524" s="156"/>
      <c r="AP524" s="156"/>
      <c r="AQ524" s="156"/>
    </row>
    <row r="525" ht="15.75" customHeight="1">
      <c r="A525" s="156"/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  <c r="V525" s="156"/>
      <c r="W525" s="156"/>
      <c r="X525" s="156"/>
      <c r="Y525" s="156"/>
      <c r="Z525" s="156"/>
      <c r="AA525" s="156"/>
      <c r="AB525" s="156"/>
      <c r="AC525" s="156"/>
      <c r="AD525" s="156"/>
      <c r="AE525" s="195"/>
      <c r="AF525" s="196"/>
      <c r="AG525" s="156"/>
      <c r="AH525" s="156"/>
      <c r="AI525" s="156"/>
      <c r="AJ525" s="156"/>
      <c r="AK525" s="156"/>
      <c r="AL525" s="156"/>
      <c r="AM525" s="156"/>
      <c r="AN525" s="156"/>
      <c r="AO525" s="156"/>
      <c r="AP525" s="156"/>
      <c r="AQ525" s="156"/>
    </row>
    <row r="526" ht="15.75" customHeight="1">
      <c r="A526" s="156"/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  <c r="V526" s="156"/>
      <c r="W526" s="156"/>
      <c r="X526" s="156"/>
      <c r="Y526" s="156"/>
      <c r="Z526" s="156"/>
      <c r="AA526" s="156"/>
      <c r="AB526" s="156"/>
      <c r="AC526" s="156"/>
      <c r="AD526" s="156"/>
      <c r="AE526" s="195"/>
      <c r="AF526" s="196"/>
      <c r="AG526" s="156"/>
      <c r="AH526" s="156"/>
      <c r="AI526" s="156"/>
      <c r="AJ526" s="156"/>
      <c r="AK526" s="156"/>
      <c r="AL526" s="156"/>
      <c r="AM526" s="156"/>
      <c r="AN526" s="156"/>
      <c r="AO526" s="156"/>
      <c r="AP526" s="156"/>
      <c r="AQ526" s="156"/>
    </row>
    <row r="527" ht="15.75" customHeight="1">
      <c r="A527" s="156"/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  <c r="V527" s="156"/>
      <c r="W527" s="156"/>
      <c r="X527" s="156"/>
      <c r="Y527" s="156"/>
      <c r="Z527" s="156"/>
      <c r="AA527" s="156"/>
      <c r="AB527" s="156"/>
      <c r="AC527" s="156"/>
      <c r="AD527" s="156"/>
      <c r="AE527" s="195"/>
      <c r="AF527" s="196"/>
      <c r="AG527" s="156"/>
      <c r="AH527" s="156"/>
      <c r="AI527" s="156"/>
      <c r="AJ527" s="156"/>
      <c r="AK527" s="156"/>
      <c r="AL527" s="156"/>
      <c r="AM527" s="156"/>
      <c r="AN527" s="156"/>
      <c r="AO527" s="156"/>
      <c r="AP527" s="156"/>
      <c r="AQ527" s="156"/>
    </row>
    <row r="528" ht="15.75" customHeight="1">
      <c r="A528" s="156"/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  <c r="V528" s="156"/>
      <c r="W528" s="156"/>
      <c r="X528" s="156"/>
      <c r="Y528" s="156"/>
      <c r="Z528" s="156"/>
      <c r="AA528" s="156"/>
      <c r="AB528" s="156"/>
      <c r="AC528" s="156"/>
      <c r="AD528" s="156"/>
      <c r="AE528" s="195"/>
      <c r="AF528" s="196"/>
      <c r="AG528" s="156"/>
      <c r="AH528" s="156"/>
      <c r="AI528" s="156"/>
      <c r="AJ528" s="156"/>
      <c r="AK528" s="156"/>
      <c r="AL528" s="156"/>
      <c r="AM528" s="156"/>
      <c r="AN528" s="156"/>
      <c r="AO528" s="156"/>
      <c r="AP528" s="156"/>
      <c r="AQ528" s="156"/>
    </row>
    <row r="529" ht="15.75" customHeight="1">
      <c r="A529" s="156"/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  <c r="V529" s="156"/>
      <c r="W529" s="156"/>
      <c r="X529" s="156"/>
      <c r="Y529" s="156"/>
      <c r="Z529" s="156"/>
      <c r="AA529" s="156"/>
      <c r="AB529" s="156"/>
      <c r="AC529" s="156"/>
      <c r="AD529" s="156"/>
      <c r="AE529" s="195"/>
      <c r="AF529" s="196"/>
      <c r="AG529" s="156"/>
      <c r="AH529" s="156"/>
      <c r="AI529" s="156"/>
      <c r="AJ529" s="156"/>
      <c r="AK529" s="156"/>
      <c r="AL529" s="156"/>
      <c r="AM529" s="156"/>
      <c r="AN529" s="156"/>
      <c r="AO529" s="156"/>
      <c r="AP529" s="156"/>
      <c r="AQ529" s="156"/>
    </row>
    <row r="530" ht="15.75" customHeight="1">
      <c r="A530" s="156"/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  <c r="V530" s="156"/>
      <c r="W530" s="156"/>
      <c r="X530" s="156"/>
      <c r="Y530" s="156"/>
      <c r="Z530" s="156"/>
      <c r="AA530" s="156"/>
      <c r="AB530" s="156"/>
      <c r="AC530" s="156"/>
      <c r="AD530" s="156"/>
      <c r="AE530" s="195"/>
      <c r="AF530" s="196"/>
      <c r="AG530" s="156"/>
      <c r="AH530" s="156"/>
      <c r="AI530" s="156"/>
      <c r="AJ530" s="156"/>
      <c r="AK530" s="156"/>
      <c r="AL530" s="156"/>
      <c r="AM530" s="156"/>
      <c r="AN530" s="156"/>
      <c r="AO530" s="156"/>
      <c r="AP530" s="156"/>
      <c r="AQ530" s="156"/>
    </row>
    <row r="531" ht="15.75" customHeight="1">
      <c r="A531" s="156"/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  <c r="V531" s="156"/>
      <c r="W531" s="156"/>
      <c r="X531" s="156"/>
      <c r="Y531" s="156"/>
      <c r="Z531" s="156"/>
      <c r="AA531" s="156"/>
      <c r="AB531" s="156"/>
      <c r="AC531" s="156"/>
      <c r="AD531" s="156"/>
      <c r="AE531" s="195"/>
      <c r="AF531" s="196"/>
      <c r="AG531" s="156"/>
      <c r="AH531" s="156"/>
      <c r="AI531" s="156"/>
      <c r="AJ531" s="156"/>
      <c r="AK531" s="156"/>
      <c r="AL531" s="156"/>
      <c r="AM531" s="156"/>
      <c r="AN531" s="156"/>
      <c r="AO531" s="156"/>
      <c r="AP531" s="156"/>
      <c r="AQ531" s="156"/>
    </row>
    <row r="532" ht="15.75" customHeight="1">
      <c r="A532" s="156"/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  <c r="V532" s="156"/>
      <c r="W532" s="156"/>
      <c r="X532" s="156"/>
      <c r="Y532" s="156"/>
      <c r="Z532" s="156"/>
      <c r="AA532" s="156"/>
      <c r="AB532" s="156"/>
      <c r="AC532" s="156"/>
      <c r="AD532" s="156"/>
      <c r="AE532" s="195"/>
      <c r="AF532" s="196"/>
      <c r="AG532" s="156"/>
      <c r="AH532" s="156"/>
      <c r="AI532" s="156"/>
      <c r="AJ532" s="156"/>
      <c r="AK532" s="156"/>
      <c r="AL532" s="156"/>
      <c r="AM532" s="156"/>
      <c r="AN532" s="156"/>
      <c r="AO532" s="156"/>
      <c r="AP532" s="156"/>
      <c r="AQ532" s="156"/>
    </row>
    <row r="533" ht="15.75" customHeight="1">
      <c r="A533" s="156"/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  <c r="V533" s="156"/>
      <c r="W533" s="156"/>
      <c r="X533" s="156"/>
      <c r="Y533" s="156"/>
      <c r="Z533" s="156"/>
      <c r="AA533" s="156"/>
      <c r="AB533" s="156"/>
      <c r="AC533" s="156"/>
      <c r="AD533" s="156"/>
      <c r="AE533" s="195"/>
      <c r="AF533" s="196"/>
      <c r="AG533" s="156"/>
      <c r="AH533" s="156"/>
      <c r="AI533" s="156"/>
      <c r="AJ533" s="156"/>
      <c r="AK533" s="156"/>
      <c r="AL533" s="156"/>
      <c r="AM533" s="156"/>
      <c r="AN533" s="156"/>
      <c r="AO533" s="156"/>
      <c r="AP533" s="156"/>
      <c r="AQ533" s="156"/>
    </row>
    <row r="534" ht="15.75" customHeight="1">
      <c r="A534" s="156"/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  <c r="V534" s="156"/>
      <c r="W534" s="156"/>
      <c r="X534" s="156"/>
      <c r="Y534" s="156"/>
      <c r="Z534" s="156"/>
      <c r="AA534" s="156"/>
      <c r="AB534" s="156"/>
      <c r="AC534" s="156"/>
      <c r="AD534" s="156"/>
      <c r="AE534" s="195"/>
      <c r="AF534" s="196"/>
      <c r="AG534" s="156"/>
      <c r="AH534" s="156"/>
      <c r="AI534" s="156"/>
      <c r="AJ534" s="156"/>
      <c r="AK534" s="156"/>
      <c r="AL534" s="156"/>
      <c r="AM534" s="156"/>
      <c r="AN534" s="156"/>
      <c r="AO534" s="156"/>
      <c r="AP534" s="156"/>
      <c r="AQ534" s="156"/>
    </row>
    <row r="535" ht="15.75" customHeight="1">
      <c r="A535" s="156"/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  <c r="V535" s="156"/>
      <c r="W535" s="156"/>
      <c r="X535" s="156"/>
      <c r="Y535" s="156"/>
      <c r="Z535" s="156"/>
      <c r="AA535" s="156"/>
      <c r="AB535" s="156"/>
      <c r="AC535" s="156"/>
      <c r="AD535" s="156"/>
      <c r="AE535" s="195"/>
      <c r="AF535" s="196"/>
      <c r="AG535" s="156"/>
      <c r="AH535" s="156"/>
      <c r="AI535" s="156"/>
      <c r="AJ535" s="156"/>
      <c r="AK535" s="156"/>
      <c r="AL535" s="156"/>
      <c r="AM535" s="156"/>
      <c r="AN535" s="156"/>
      <c r="AO535" s="156"/>
      <c r="AP535" s="156"/>
      <c r="AQ535" s="156"/>
    </row>
    <row r="536" ht="15.75" customHeight="1">
      <c r="A536" s="156"/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  <c r="V536" s="156"/>
      <c r="W536" s="156"/>
      <c r="X536" s="156"/>
      <c r="Y536" s="156"/>
      <c r="Z536" s="156"/>
      <c r="AA536" s="156"/>
      <c r="AB536" s="156"/>
      <c r="AC536" s="156"/>
      <c r="AD536" s="156"/>
      <c r="AE536" s="195"/>
      <c r="AF536" s="196"/>
      <c r="AG536" s="156"/>
      <c r="AH536" s="156"/>
      <c r="AI536" s="156"/>
      <c r="AJ536" s="156"/>
      <c r="AK536" s="156"/>
      <c r="AL536" s="156"/>
      <c r="AM536" s="156"/>
      <c r="AN536" s="156"/>
      <c r="AO536" s="156"/>
      <c r="AP536" s="156"/>
      <c r="AQ536" s="156"/>
    </row>
    <row r="537" ht="15.75" customHeight="1">
      <c r="A537" s="156"/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  <c r="V537" s="156"/>
      <c r="W537" s="156"/>
      <c r="X537" s="156"/>
      <c r="Y537" s="156"/>
      <c r="Z537" s="156"/>
      <c r="AA537" s="156"/>
      <c r="AB537" s="156"/>
      <c r="AC537" s="156"/>
      <c r="AD537" s="156"/>
      <c r="AE537" s="195"/>
      <c r="AF537" s="196"/>
      <c r="AG537" s="156"/>
      <c r="AH537" s="156"/>
      <c r="AI537" s="156"/>
      <c r="AJ537" s="156"/>
      <c r="AK537" s="156"/>
      <c r="AL537" s="156"/>
      <c r="AM537" s="156"/>
      <c r="AN537" s="156"/>
      <c r="AO537" s="156"/>
      <c r="AP537" s="156"/>
      <c r="AQ537" s="156"/>
    </row>
    <row r="538" ht="15.75" customHeight="1">
      <c r="A538" s="156"/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  <c r="V538" s="156"/>
      <c r="W538" s="156"/>
      <c r="X538" s="156"/>
      <c r="Y538" s="156"/>
      <c r="Z538" s="156"/>
      <c r="AA538" s="156"/>
      <c r="AB538" s="156"/>
      <c r="AC538" s="156"/>
      <c r="AD538" s="156"/>
      <c r="AE538" s="195"/>
      <c r="AF538" s="196"/>
      <c r="AG538" s="156"/>
      <c r="AH538" s="156"/>
      <c r="AI538" s="156"/>
      <c r="AJ538" s="156"/>
      <c r="AK538" s="156"/>
      <c r="AL538" s="156"/>
      <c r="AM538" s="156"/>
      <c r="AN538" s="156"/>
      <c r="AO538" s="156"/>
      <c r="AP538" s="156"/>
      <c r="AQ538" s="156"/>
    </row>
    <row r="539" ht="15.75" customHeight="1">
      <c r="A539" s="156"/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  <c r="V539" s="156"/>
      <c r="W539" s="156"/>
      <c r="X539" s="156"/>
      <c r="Y539" s="156"/>
      <c r="Z539" s="156"/>
      <c r="AA539" s="156"/>
      <c r="AB539" s="156"/>
      <c r="AC539" s="156"/>
      <c r="AD539" s="156"/>
      <c r="AE539" s="195"/>
      <c r="AF539" s="196"/>
      <c r="AG539" s="156"/>
      <c r="AH539" s="156"/>
      <c r="AI539" s="156"/>
      <c r="AJ539" s="156"/>
      <c r="AK539" s="156"/>
      <c r="AL539" s="156"/>
      <c r="AM539" s="156"/>
      <c r="AN539" s="156"/>
      <c r="AO539" s="156"/>
      <c r="AP539" s="156"/>
      <c r="AQ539" s="156"/>
    </row>
    <row r="540" ht="15.75" customHeight="1">
      <c r="A540" s="156"/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  <c r="V540" s="156"/>
      <c r="W540" s="156"/>
      <c r="X540" s="156"/>
      <c r="Y540" s="156"/>
      <c r="Z540" s="156"/>
      <c r="AA540" s="156"/>
      <c r="AB540" s="156"/>
      <c r="AC540" s="156"/>
      <c r="AD540" s="156"/>
      <c r="AE540" s="195"/>
      <c r="AF540" s="196"/>
      <c r="AG540" s="156"/>
      <c r="AH540" s="156"/>
      <c r="AI540" s="156"/>
      <c r="AJ540" s="156"/>
      <c r="AK540" s="156"/>
      <c r="AL540" s="156"/>
      <c r="AM540" s="156"/>
      <c r="AN540" s="156"/>
      <c r="AO540" s="156"/>
      <c r="AP540" s="156"/>
      <c r="AQ540" s="156"/>
    </row>
    <row r="541" ht="15.75" customHeight="1">
      <c r="A541" s="156"/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  <c r="V541" s="156"/>
      <c r="W541" s="156"/>
      <c r="X541" s="156"/>
      <c r="Y541" s="156"/>
      <c r="Z541" s="156"/>
      <c r="AA541" s="156"/>
      <c r="AB541" s="156"/>
      <c r="AC541" s="156"/>
      <c r="AD541" s="156"/>
      <c r="AE541" s="195"/>
      <c r="AF541" s="196"/>
      <c r="AG541" s="156"/>
      <c r="AH541" s="156"/>
      <c r="AI541" s="156"/>
      <c r="AJ541" s="156"/>
      <c r="AK541" s="156"/>
      <c r="AL541" s="156"/>
      <c r="AM541" s="156"/>
      <c r="AN541" s="156"/>
      <c r="AO541" s="156"/>
      <c r="AP541" s="156"/>
      <c r="AQ541" s="156"/>
    </row>
    <row r="542" ht="15.75" customHeight="1">
      <c r="A542" s="156"/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  <c r="V542" s="156"/>
      <c r="W542" s="156"/>
      <c r="X542" s="156"/>
      <c r="Y542" s="156"/>
      <c r="Z542" s="156"/>
      <c r="AA542" s="156"/>
      <c r="AB542" s="156"/>
      <c r="AC542" s="156"/>
      <c r="AD542" s="156"/>
      <c r="AE542" s="195"/>
      <c r="AF542" s="196"/>
      <c r="AG542" s="156"/>
      <c r="AH542" s="156"/>
      <c r="AI542" s="156"/>
      <c r="AJ542" s="156"/>
      <c r="AK542" s="156"/>
      <c r="AL542" s="156"/>
      <c r="AM542" s="156"/>
      <c r="AN542" s="156"/>
      <c r="AO542" s="156"/>
      <c r="AP542" s="156"/>
      <c r="AQ542" s="156"/>
    </row>
    <row r="543" ht="15.75" customHeight="1">
      <c r="A543" s="156"/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  <c r="V543" s="156"/>
      <c r="W543" s="156"/>
      <c r="X543" s="156"/>
      <c r="Y543" s="156"/>
      <c r="Z543" s="156"/>
      <c r="AA543" s="156"/>
      <c r="AB543" s="156"/>
      <c r="AC543" s="156"/>
      <c r="AD543" s="156"/>
      <c r="AE543" s="195"/>
      <c r="AF543" s="196"/>
      <c r="AG543" s="156"/>
      <c r="AH543" s="156"/>
      <c r="AI543" s="156"/>
      <c r="AJ543" s="156"/>
      <c r="AK543" s="156"/>
      <c r="AL543" s="156"/>
      <c r="AM543" s="156"/>
      <c r="AN543" s="156"/>
      <c r="AO543" s="156"/>
      <c r="AP543" s="156"/>
      <c r="AQ543" s="156"/>
    </row>
    <row r="544" ht="15.75" customHeight="1">
      <c r="A544" s="156"/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  <c r="V544" s="156"/>
      <c r="W544" s="156"/>
      <c r="X544" s="156"/>
      <c r="Y544" s="156"/>
      <c r="Z544" s="156"/>
      <c r="AA544" s="156"/>
      <c r="AB544" s="156"/>
      <c r="AC544" s="156"/>
      <c r="AD544" s="156"/>
      <c r="AE544" s="195"/>
      <c r="AF544" s="196"/>
      <c r="AG544" s="156"/>
      <c r="AH544" s="156"/>
      <c r="AI544" s="156"/>
      <c r="AJ544" s="156"/>
      <c r="AK544" s="156"/>
      <c r="AL544" s="156"/>
      <c r="AM544" s="156"/>
      <c r="AN544" s="156"/>
      <c r="AO544" s="156"/>
      <c r="AP544" s="156"/>
      <c r="AQ544" s="156"/>
    </row>
    <row r="545" ht="15.75" customHeight="1">
      <c r="A545" s="156"/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  <c r="V545" s="156"/>
      <c r="W545" s="156"/>
      <c r="X545" s="156"/>
      <c r="Y545" s="156"/>
      <c r="Z545" s="156"/>
      <c r="AA545" s="156"/>
      <c r="AB545" s="156"/>
      <c r="AC545" s="156"/>
      <c r="AD545" s="156"/>
      <c r="AE545" s="195"/>
      <c r="AF545" s="196"/>
      <c r="AG545" s="156"/>
      <c r="AH545" s="156"/>
      <c r="AI545" s="156"/>
      <c r="AJ545" s="156"/>
      <c r="AK545" s="156"/>
      <c r="AL545" s="156"/>
      <c r="AM545" s="156"/>
      <c r="AN545" s="156"/>
      <c r="AO545" s="156"/>
      <c r="AP545" s="156"/>
      <c r="AQ545" s="156"/>
    </row>
    <row r="546" ht="15.75" customHeight="1">
      <c r="A546" s="156"/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  <c r="V546" s="156"/>
      <c r="W546" s="156"/>
      <c r="X546" s="156"/>
      <c r="Y546" s="156"/>
      <c r="Z546" s="156"/>
      <c r="AA546" s="156"/>
      <c r="AB546" s="156"/>
      <c r="AC546" s="156"/>
      <c r="AD546" s="156"/>
      <c r="AE546" s="195"/>
      <c r="AF546" s="196"/>
      <c r="AG546" s="156"/>
      <c r="AH546" s="156"/>
      <c r="AI546" s="156"/>
      <c r="AJ546" s="156"/>
      <c r="AK546" s="156"/>
      <c r="AL546" s="156"/>
      <c r="AM546" s="156"/>
      <c r="AN546" s="156"/>
      <c r="AO546" s="156"/>
      <c r="AP546" s="156"/>
      <c r="AQ546" s="156"/>
    </row>
    <row r="547" ht="15.75" customHeight="1">
      <c r="A547" s="156"/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  <c r="V547" s="156"/>
      <c r="W547" s="156"/>
      <c r="X547" s="156"/>
      <c r="Y547" s="156"/>
      <c r="Z547" s="156"/>
      <c r="AA547" s="156"/>
      <c r="AB547" s="156"/>
      <c r="AC547" s="156"/>
      <c r="AD547" s="156"/>
      <c r="AE547" s="195"/>
      <c r="AF547" s="196"/>
      <c r="AG547" s="156"/>
      <c r="AH547" s="156"/>
      <c r="AI547" s="156"/>
      <c r="AJ547" s="156"/>
      <c r="AK547" s="156"/>
      <c r="AL547" s="156"/>
      <c r="AM547" s="156"/>
      <c r="AN547" s="156"/>
      <c r="AO547" s="156"/>
      <c r="AP547" s="156"/>
      <c r="AQ547" s="156"/>
    </row>
    <row r="548" ht="15.75" customHeight="1">
      <c r="A548" s="156"/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  <c r="V548" s="156"/>
      <c r="W548" s="156"/>
      <c r="X548" s="156"/>
      <c r="Y548" s="156"/>
      <c r="Z548" s="156"/>
      <c r="AA548" s="156"/>
      <c r="AB548" s="156"/>
      <c r="AC548" s="156"/>
      <c r="AD548" s="156"/>
      <c r="AE548" s="195"/>
      <c r="AF548" s="196"/>
      <c r="AG548" s="156"/>
      <c r="AH548" s="156"/>
      <c r="AI548" s="156"/>
      <c r="AJ548" s="156"/>
      <c r="AK548" s="156"/>
      <c r="AL548" s="156"/>
      <c r="AM548" s="156"/>
      <c r="AN548" s="156"/>
      <c r="AO548" s="156"/>
      <c r="AP548" s="156"/>
      <c r="AQ548" s="156"/>
    </row>
    <row r="549" ht="15.75" customHeight="1">
      <c r="A549" s="156"/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  <c r="V549" s="156"/>
      <c r="W549" s="156"/>
      <c r="X549" s="156"/>
      <c r="Y549" s="156"/>
      <c r="Z549" s="156"/>
      <c r="AA549" s="156"/>
      <c r="AB549" s="156"/>
      <c r="AC549" s="156"/>
      <c r="AD549" s="156"/>
      <c r="AE549" s="195"/>
      <c r="AF549" s="196"/>
      <c r="AG549" s="156"/>
      <c r="AH549" s="156"/>
      <c r="AI549" s="156"/>
      <c r="AJ549" s="156"/>
      <c r="AK549" s="156"/>
      <c r="AL549" s="156"/>
      <c r="AM549" s="156"/>
      <c r="AN549" s="156"/>
      <c r="AO549" s="156"/>
      <c r="AP549" s="156"/>
      <c r="AQ549" s="156"/>
    </row>
    <row r="550" ht="15.75" customHeight="1">
      <c r="A550" s="156"/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  <c r="V550" s="156"/>
      <c r="W550" s="156"/>
      <c r="X550" s="156"/>
      <c r="Y550" s="156"/>
      <c r="Z550" s="156"/>
      <c r="AA550" s="156"/>
      <c r="AB550" s="156"/>
      <c r="AC550" s="156"/>
      <c r="AD550" s="156"/>
      <c r="AE550" s="195"/>
      <c r="AF550" s="196"/>
      <c r="AG550" s="156"/>
      <c r="AH550" s="156"/>
      <c r="AI550" s="156"/>
      <c r="AJ550" s="156"/>
      <c r="AK550" s="156"/>
      <c r="AL550" s="156"/>
      <c r="AM550" s="156"/>
      <c r="AN550" s="156"/>
      <c r="AO550" s="156"/>
      <c r="AP550" s="156"/>
      <c r="AQ550" s="156"/>
    </row>
    <row r="551" ht="15.75" customHeight="1">
      <c r="A551" s="156"/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  <c r="V551" s="156"/>
      <c r="W551" s="156"/>
      <c r="X551" s="156"/>
      <c r="Y551" s="156"/>
      <c r="Z551" s="156"/>
      <c r="AA551" s="156"/>
      <c r="AB551" s="156"/>
      <c r="AC551" s="156"/>
      <c r="AD551" s="156"/>
      <c r="AE551" s="195"/>
      <c r="AF551" s="196"/>
      <c r="AG551" s="156"/>
      <c r="AH551" s="156"/>
      <c r="AI551" s="156"/>
      <c r="AJ551" s="156"/>
      <c r="AK551" s="156"/>
      <c r="AL551" s="156"/>
      <c r="AM551" s="156"/>
      <c r="AN551" s="156"/>
      <c r="AO551" s="156"/>
      <c r="AP551" s="156"/>
      <c r="AQ551" s="156"/>
    </row>
    <row r="552" ht="15.75" customHeight="1">
      <c r="A552" s="156"/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  <c r="V552" s="156"/>
      <c r="W552" s="156"/>
      <c r="X552" s="156"/>
      <c r="Y552" s="156"/>
      <c r="Z552" s="156"/>
      <c r="AA552" s="156"/>
      <c r="AB552" s="156"/>
      <c r="AC552" s="156"/>
      <c r="AD552" s="156"/>
      <c r="AE552" s="195"/>
      <c r="AF552" s="196"/>
      <c r="AG552" s="156"/>
      <c r="AH552" s="156"/>
      <c r="AI552" s="156"/>
      <c r="AJ552" s="156"/>
      <c r="AK552" s="156"/>
      <c r="AL552" s="156"/>
      <c r="AM552" s="156"/>
      <c r="AN552" s="156"/>
      <c r="AO552" s="156"/>
      <c r="AP552" s="156"/>
      <c r="AQ552" s="156"/>
    </row>
    <row r="553" ht="15.75" customHeight="1">
      <c r="A553" s="156"/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  <c r="V553" s="156"/>
      <c r="W553" s="156"/>
      <c r="X553" s="156"/>
      <c r="Y553" s="156"/>
      <c r="Z553" s="156"/>
      <c r="AA553" s="156"/>
      <c r="AB553" s="156"/>
      <c r="AC553" s="156"/>
      <c r="AD553" s="156"/>
      <c r="AE553" s="195"/>
      <c r="AF553" s="196"/>
      <c r="AG553" s="156"/>
      <c r="AH553" s="156"/>
      <c r="AI553" s="156"/>
      <c r="AJ553" s="156"/>
      <c r="AK553" s="156"/>
      <c r="AL553" s="156"/>
      <c r="AM553" s="156"/>
      <c r="AN553" s="156"/>
      <c r="AO553" s="156"/>
      <c r="AP553" s="156"/>
      <c r="AQ553" s="156"/>
    </row>
    <row r="554" ht="15.75" customHeight="1">
      <c r="A554" s="156"/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  <c r="V554" s="156"/>
      <c r="W554" s="156"/>
      <c r="X554" s="156"/>
      <c r="Y554" s="156"/>
      <c r="Z554" s="156"/>
      <c r="AA554" s="156"/>
      <c r="AB554" s="156"/>
      <c r="AC554" s="156"/>
      <c r="AD554" s="156"/>
      <c r="AE554" s="195"/>
      <c r="AF554" s="196"/>
      <c r="AG554" s="156"/>
      <c r="AH554" s="156"/>
      <c r="AI554" s="156"/>
      <c r="AJ554" s="156"/>
      <c r="AK554" s="156"/>
      <c r="AL554" s="156"/>
      <c r="AM554" s="156"/>
      <c r="AN554" s="156"/>
      <c r="AO554" s="156"/>
      <c r="AP554" s="156"/>
      <c r="AQ554" s="156"/>
    </row>
    <row r="555" ht="15.75" customHeight="1">
      <c r="A555" s="156"/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  <c r="V555" s="156"/>
      <c r="W555" s="156"/>
      <c r="X555" s="156"/>
      <c r="Y555" s="156"/>
      <c r="Z555" s="156"/>
      <c r="AA555" s="156"/>
      <c r="AB555" s="156"/>
      <c r="AC555" s="156"/>
      <c r="AD555" s="156"/>
      <c r="AE555" s="195"/>
      <c r="AF555" s="196"/>
      <c r="AG555" s="156"/>
      <c r="AH555" s="156"/>
      <c r="AI555" s="156"/>
      <c r="AJ555" s="156"/>
      <c r="AK555" s="156"/>
      <c r="AL555" s="156"/>
      <c r="AM555" s="156"/>
      <c r="AN555" s="156"/>
      <c r="AO555" s="156"/>
      <c r="AP555" s="156"/>
      <c r="AQ555" s="156"/>
    </row>
    <row r="556" ht="15.75" customHeight="1">
      <c r="A556" s="156"/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  <c r="V556" s="156"/>
      <c r="W556" s="156"/>
      <c r="X556" s="156"/>
      <c r="Y556" s="156"/>
      <c r="Z556" s="156"/>
      <c r="AA556" s="156"/>
      <c r="AB556" s="156"/>
      <c r="AC556" s="156"/>
      <c r="AD556" s="156"/>
      <c r="AE556" s="195"/>
      <c r="AF556" s="196"/>
      <c r="AG556" s="156"/>
      <c r="AH556" s="156"/>
      <c r="AI556" s="156"/>
      <c r="AJ556" s="156"/>
      <c r="AK556" s="156"/>
      <c r="AL556" s="156"/>
      <c r="AM556" s="156"/>
      <c r="AN556" s="156"/>
      <c r="AO556" s="156"/>
      <c r="AP556" s="156"/>
      <c r="AQ556" s="156"/>
    </row>
    <row r="557" ht="15.75" customHeight="1">
      <c r="A557" s="156"/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  <c r="V557" s="156"/>
      <c r="W557" s="156"/>
      <c r="X557" s="156"/>
      <c r="Y557" s="156"/>
      <c r="Z557" s="156"/>
      <c r="AA557" s="156"/>
      <c r="AB557" s="156"/>
      <c r="AC557" s="156"/>
      <c r="AD557" s="156"/>
      <c r="AE557" s="195"/>
      <c r="AF557" s="196"/>
      <c r="AG557" s="156"/>
      <c r="AH557" s="156"/>
      <c r="AI557" s="156"/>
      <c r="AJ557" s="156"/>
      <c r="AK557" s="156"/>
      <c r="AL557" s="156"/>
      <c r="AM557" s="156"/>
      <c r="AN557" s="156"/>
      <c r="AO557" s="156"/>
      <c r="AP557" s="156"/>
      <c r="AQ557" s="156"/>
    </row>
    <row r="558" ht="15.75" customHeight="1">
      <c r="A558" s="156"/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  <c r="V558" s="156"/>
      <c r="W558" s="156"/>
      <c r="X558" s="156"/>
      <c r="Y558" s="156"/>
      <c r="Z558" s="156"/>
      <c r="AA558" s="156"/>
      <c r="AB558" s="156"/>
      <c r="AC558" s="156"/>
      <c r="AD558" s="156"/>
      <c r="AE558" s="195"/>
      <c r="AF558" s="196"/>
      <c r="AG558" s="156"/>
      <c r="AH558" s="156"/>
      <c r="AI558" s="156"/>
      <c r="AJ558" s="156"/>
      <c r="AK558" s="156"/>
      <c r="AL558" s="156"/>
      <c r="AM558" s="156"/>
      <c r="AN558" s="156"/>
      <c r="AO558" s="156"/>
      <c r="AP558" s="156"/>
      <c r="AQ558" s="156"/>
    </row>
    <row r="559" ht="15.75" customHeight="1">
      <c r="A559" s="156"/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  <c r="V559" s="156"/>
      <c r="W559" s="156"/>
      <c r="X559" s="156"/>
      <c r="Y559" s="156"/>
      <c r="Z559" s="156"/>
      <c r="AA559" s="156"/>
      <c r="AB559" s="156"/>
      <c r="AC559" s="156"/>
      <c r="AD559" s="156"/>
      <c r="AE559" s="195"/>
      <c r="AF559" s="196"/>
      <c r="AG559" s="156"/>
      <c r="AH559" s="156"/>
      <c r="AI559" s="156"/>
      <c r="AJ559" s="156"/>
      <c r="AK559" s="156"/>
      <c r="AL559" s="156"/>
      <c r="AM559" s="156"/>
      <c r="AN559" s="156"/>
      <c r="AO559" s="156"/>
      <c r="AP559" s="156"/>
      <c r="AQ559" s="156"/>
    </row>
    <row r="560" ht="15.75" customHeight="1">
      <c r="A560" s="156"/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  <c r="V560" s="156"/>
      <c r="W560" s="156"/>
      <c r="X560" s="156"/>
      <c r="Y560" s="156"/>
      <c r="Z560" s="156"/>
      <c r="AA560" s="156"/>
      <c r="AB560" s="156"/>
      <c r="AC560" s="156"/>
      <c r="AD560" s="156"/>
      <c r="AE560" s="195"/>
      <c r="AF560" s="196"/>
      <c r="AG560" s="156"/>
      <c r="AH560" s="156"/>
      <c r="AI560" s="156"/>
      <c r="AJ560" s="156"/>
      <c r="AK560" s="156"/>
      <c r="AL560" s="156"/>
      <c r="AM560" s="156"/>
      <c r="AN560" s="156"/>
      <c r="AO560" s="156"/>
      <c r="AP560" s="156"/>
      <c r="AQ560" s="156"/>
    </row>
    <row r="561" ht="15.75" customHeight="1">
      <c r="A561" s="156"/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  <c r="V561" s="156"/>
      <c r="W561" s="156"/>
      <c r="X561" s="156"/>
      <c r="Y561" s="156"/>
      <c r="Z561" s="156"/>
      <c r="AA561" s="156"/>
      <c r="AB561" s="156"/>
      <c r="AC561" s="156"/>
      <c r="AD561" s="156"/>
      <c r="AE561" s="195"/>
      <c r="AF561" s="196"/>
      <c r="AG561" s="156"/>
      <c r="AH561" s="156"/>
      <c r="AI561" s="156"/>
      <c r="AJ561" s="156"/>
      <c r="AK561" s="156"/>
      <c r="AL561" s="156"/>
      <c r="AM561" s="156"/>
      <c r="AN561" s="156"/>
      <c r="AO561" s="156"/>
      <c r="AP561" s="156"/>
      <c r="AQ561" s="156"/>
    </row>
    <row r="562" ht="15.75" customHeight="1">
      <c r="A562" s="156"/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  <c r="V562" s="156"/>
      <c r="W562" s="156"/>
      <c r="X562" s="156"/>
      <c r="Y562" s="156"/>
      <c r="Z562" s="156"/>
      <c r="AA562" s="156"/>
      <c r="AB562" s="156"/>
      <c r="AC562" s="156"/>
      <c r="AD562" s="156"/>
      <c r="AE562" s="195"/>
      <c r="AF562" s="196"/>
      <c r="AG562" s="156"/>
      <c r="AH562" s="156"/>
      <c r="AI562" s="156"/>
      <c r="AJ562" s="156"/>
      <c r="AK562" s="156"/>
      <c r="AL562" s="156"/>
      <c r="AM562" s="156"/>
      <c r="AN562" s="156"/>
      <c r="AO562" s="156"/>
      <c r="AP562" s="156"/>
      <c r="AQ562" s="156"/>
    </row>
    <row r="563" ht="15.75" customHeight="1">
      <c r="A563" s="156"/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  <c r="V563" s="156"/>
      <c r="W563" s="156"/>
      <c r="X563" s="156"/>
      <c r="Y563" s="156"/>
      <c r="Z563" s="156"/>
      <c r="AA563" s="156"/>
      <c r="AB563" s="156"/>
      <c r="AC563" s="156"/>
      <c r="AD563" s="156"/>
      <c r="AE563" s="195"/>
      <c r="AF563" s="196"/>
      <c r="AG563" s="156"/>
      <c r="AH563" s="156"/>
      <c r="AI563" s="156"/>
      <c r="AJ563" s="156"/>
      <c r="AK563" s="156"/>
      <c r="AL563" s="156"/>
      <c r="AM563" s="156"/>
      <c r="AN563" s="156"/>
      <c r="AO563" s="156"/>
      <c r="AP563" s="156"/>
      <c r="AQ563" s="156"/>
    </row>
    <row r="564" ht="15.75" customHeight="1">
      <c r="A564" s="156"/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  <c r="V564" s="156"/>
      <c r="W564" s="156"/>
      <c r="X564" s="156"/>
      <c r="Y564" s="156"/>
      <c r="Z564" s="156"/>
      <c r="AA564" s="156"/>
      <c r="AB564" s="156"/>
      <c r="AC564" s="156"/>
      <c r="AD564" s="156"/>
      <c r="AE564" s="195"/>
      <c r="AF564" s="196"/>
      <c r="AG564" s="156"/>
      <c r="AH564" s="156"/>
      <c r="AI564" s="156"/>
      <c r="AJ564" s="156"/>
      <c r="AK564" s="156"/>
      <c r="AL564" s="156"/>
      <c r="AM564" s="156"/>
      <c r="AN564" s="156"/>
      <c r="AO564" s="156"/>
      <c r="AP564" s="156"/>
      <c r="AQ564" s="156"/>
    </row>
    <row r="565" ht="15.75" customHeight="1">
      <c r="A565" s="156"/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  <c r="V565" s="156"/>
      <c r="W565" s="156"/>
      <c r="X565" s="156"/>
      <c r="Y565" s="156"/>
      <c r="Z565" s="156"/>
      <c r="AA565" s="156"/>
      <c r="AB565" s="156"/>
      <c r="AC565" s="156"/>
      <c r="AD565" s="156"/>
      <c r="AE565" s="195"/>
      <c r="AF565" s="196"/>
      <c r="AG565" s="156"/>
      <c r="AH565" s="156"/>
      <c r="AI565" s="156"/>
      <c r="AJ565" s="156"/>
      <c r="AK565" s="156"/>
      <c r="AL565" s="156"/>
      <c r="AM565" s="156"/>
      <c r="AN565" s="156"/>
      <c r="AO565" s="156"/>
      <c r="AP565" s="156"/>
      <c r="AQ565" s="156"/>
    </row>
    <row r="566" ht="15.75" customHeight="1">
      <c r="A566" s="156"/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  <c r="V566" s="156"/>
      <c r="W566" s="156"/>
      <c r="X566" s="156"/>
      <c r="Y566" s="156"/>
      <c r="Z566" s="156"/>
      <c r="AA566" s="156"/>
      <c r="AB566" s="156"/>
      <c r="AC566" s="156"/>
      <c r="AD566" s="156"/>
      <c r="AE566" s="195"/>
      <c r="AF566" s="196"/>
      <c r="AG566" s="156"/>
      <c r="AH566" s="156"/>
      <c r="AI566" s="156"/>
      <c r="AJ566" s="156"/>
      <c r="AK566" s="156"/>
      <c r="AL566" s="156"/>
      <c r="AM566" s="156"/>
      <c r="AN566" s="156"/>
      <c r="AO566" s="156"/>
      <c r="AP566" s="156"/>
      <c r="AQ566" s="156"/>
    </row>
    <row r="567" ht="15.75" customHeight="1">
      <c r="A567" s="156"/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  <c r="V567" s="156"/>
      <c r="W567" s="156"/>
      <c r="X567" s="156"/>
      <c r="Y567" s="156"/>
      <c r="Z567" s="156"/>
      <c r="AA567" s="156"/>
      <c r="AB567" s="156"/>
      <c r="AC567" s="156"/>
      <c r="AD567" s="156"/>
      <c r="AE567" s="195"/>
      <c r="AF567" s="196"/>
      <c r="AG567" s="156"/>
      <c r="AH567" s="156"/>
      <c r="AI567" s="156"/>
      <c r="AJ567" s="156"/>
      <c r="AK567" s="156"/>
      <c r="AL567" s="156"/>
      <c r="AM567" s="156"/>
      <c r="AN567" s="156"/>
      <c r="AO567" s="156"/>
      <c r="AP567" s="156"/>
      <c r="AQ567" s="156"/>
    </row>
    <row r="568" ht="15.75" customHeight="1">
      <c r="A568" s="156"/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  <c r="V568" s="156"/>
      <c r="W568" s="156"/>
      <c r="X568" s="156"/>
      <c r="Y568" s="156"/>
      <c r="Z568" s="156"/>
      <c r="AA568" s="156"/>
      <c r="AB568" s="156"/>
      <c r="AC568" s="156"/>
      <c r="AD568" s="156"/>
      <c r="AE568" s="195"/>
      <c r="AF568" s="196"/>
      <c r="AG568" s="156"/>
      <c r="AH568" s="156"/>
      <c r="AI568" s="156"/>
      <c r="AJ568" s="156"/>
      <c r="AK568" s="156"/>
      <c r="AL568" s="156"/>
      <c r="AM568" s="156"/>
      <c r="AN568" s="156"/>
      <c r="AO568" s="156"/>
      <c r="AP568" s="156"/>
      <c r="AQ568" s="156"/>
    </row>
    <row r="569" ht="15.75" customHeight="1">
      <c r="A569" s="156"/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  <c r="V569" s="156"/>
      <c r="W569" s="156"/>
      <c r="X569" s="156"/>
      <c r="Y569" s="156"/>
      <c r="Z569" s="156"/>
      <c r="AA569" s="156"/>
      <c r="AB569" s="156"/>
      <c r="AC569" s="156"/>
      <c r="AD569" s="156"/>
      <c r="AE569" s="195"/>
      <c r="AF569" s="196"/>
      <c r="AG569" s="156"/>
      <c r="AH569" s="156"/>
      <c r="AI569" s="156"/>
      <c r="AJ569" s="156"/>
      <c r="AK569" s="156"/>
      <c r="AL569" s="156"/>
      <c r="AM569" s="156"/>
      <c r="AN569" s="156"/>
      <c r="AO569" s="156"/>
      <c r="AP569" s="156"/>
      <c r="AQ569" s="156"/>
    </row>
    <row r="570" ht="15.75" customHeight="1">
      <c r="A570" s="156"/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  <c r="V570" s="156"/>
      <c r="W570" s="156"/>
      <c r="X570" s="156"/>
      <c r="Y570" s="156"/>
      <c r="Z570" s="156"/>
      <c r="AA570" s="156"/>
      <c r="AB570" s="156"/>
      <c r="AC570" s="156"/>
      <c r="AD570" s="156"/>
      <c r="AE570" s="195"/>
      <c r="AF570" s="196"/>
      <c r="AG570" s="156"/>
      <c r="AH570" s="156"/>
      <c r="AI570" s="156"/>
      <c r="AJ570" s="156"/>
      <c r="AK570" s="156"/>
      <c r="AL570" s="156"/>
      <c r="AM570" s="156"/>
      <c r="AN570" s="156"/>
      <c r="AO570" s="156"/>
      <c r="AP570" s="156"/>
      <c r="AQ570" s="156"/>
    </row>
    <row r="571" ht="15.75" customHeight="1">
      <c r="A571" s="156"/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  <c r="V571" s="156"/>
      <c r="W571" s="156"/>
      <c r="X571" s="156"/>
      <c r="Y571" s="156"/>
      <c r="Z571" s="156"/>
      <c r="AA571" s="156"/>
      <c r="AB571" s="156"/>
      <c r="AC571" s="156"/>
      <c r="AD571" s="156"/>
      <c r="AE571" s="195"/>
      <c r="AF571" s="196"/>
      <c r="AG571" s="156"/>
      <c r="AH571" s="156"/>
      <c r="AI571" s="156"/>
      <c r="AJ571" s="156"/>
      <c r="AK571" s="156"/>
      <c r="AL571" s="156"/>
      <c r="AM571" s="156"/>
      <c r="AN571" s="156"/>
      <c r="AO571" s="156"/>
      <c r="AP571" s="156"/>
      <c r="AQ571" s="156"/>
    </row>
    <row r="572" ht="15.75" customHeight="1">
      <c r="A572" s="156"/>
      <c r="B572" s="156"/>
      <c r="C572" s="156"/>
      <c r="D572" s="156"/>
      <c r="E572" s="156"/>
      <c r="F572" s="156"/>
      <c r="G572" s="156"/>
      <c r="H572" s="156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  <c r="V572" s="156"/>
      <c r="W572" s="156"/>
      <c r="X572" s="156"/>
      <c r="Y572" s="156"/>
      <c r="Z572" s="156"/>
      <c r="AA572" s="156"/>
      <c r="AB572" s="156"/>
      <c r="AC572" s="156"/>
      <c r="AD572" s="156"/>
      <c r="AE572" s="195"/>
      <c r="AF572" s="196"/>
      <c r="AG572" s="156"/>
      <c r="AH572" s="156"/>
      <c r="AI572" s="156"/>
      <c r="AJ572" s="156"/>
      <c r="AK572" s="156"/>
      <c r="AL572" s="156"/>
      <c r="AM572" s="156"/>
      <c r="AN572" s="156"/>
      <c r="AO572" s="156"/>
      <c r="AP572" s="156"/>
      <c r="AQ572" s="156"/>
    </row>
    <row r="573" ht="15.75" customHeight="1">
      <c r="A573" s="156"/>
      <c r="B573" s="156"/>
      <c r="C573" s="156"/>
      <c r="D573" s="156"/>
      <c r="E573" s="156"/>
      <c r="F573" s="156"/>
      <c r="G573" s="156"/>
      <c r="H573" s="156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  <c r="V573" s="156"/>
      <c r="W573" s="156"/>
      <c r="X573" s="156"/>
      <c r="Y573" s="156"/>
      <c r="Z573" s="156"/>
      <c r="AA573" s="156"/>
      <c r="AB573" s="156"/>
      <c r="AC573" s="156"/>
      <c r="AD573" s="156"/>
      <c r="AE573" s="195"/>
      <c r="AF573" s="196"/>
      <c r="AG573" s="156"/>
      <c r="AH573" s="156"/>
      <c r="AI573" s="156"/>
      <c r="AJ573" s="156"/>
      <c r="AK573" s="156"/>
      <c r="AL573" s="156"/>
      <c r="AM573" s="156"/>
      <c r="AN573" s="156"/>
      <c r="AO573" s="156"/>
      <c r="AP573" s="156"/>
      <c r="AQ573" s="156"/>
    </row>
    <row r="574" ht="15.75" customHeight="1">
      <c r="A574" s="156"/>
      <c r="B574" s="156"/>
      <c r="C574" s="156"/>
      <c r="D574" s="156"/>
      <c r="E574" s="156"/>
      <c r="F574" s="156"/>
      <c r="G574" s="156"/>
      <c r="H574" s="156"/>
      <c r="I574" s="156"/>
      <c r="J574" s="156"/>
      <c r="K574" s="156"/>
      <c r="L574" s="156"/>
      <c r="M574" s="156"/>
      <c r="N574" s="156"/>
      <c r="O574" s="156"/>
      <c r="P574" s="156"/>
      <c r="Q574" s="156"/>
      <c r="R574" s="156"/>
      <c r="S574" s="156"/>
      <c r="T574" s="156"/>
      <c r="U574" s="156"/>
      <c r="V574" s="156"/>
      <c r="W574" s="156"/>
      <c r="X574" s="156"/>
      <c r="Y574" s="156"/>
      <c r="Z574" s="156"/>
      <c r="AA574" s="156"/>
      <c r="AB574" s="156"/>
      <c r="AC574" s="156"/>
      <c r="AD574" s="156"/>
      <c r="AE574" s="195"/>
      <c r="AF574" s="196"/>
      <c r="AG574" s="156"/>
      <c r="AH574" s="156"/>
      <c r="AI574" s="156"/>
      <c r="AJ574" s="156"/>
      <c r="AK574" s="156"/>
      <c r="AL574" s="156"/>
      <c r="AM574" s="156"/>
      <c r="AN574" s="156"/>
      <c r="AO574" s="156"/>
      <c r="AP574" s="156"/>
      <c r="AQ574" s="156"/>
    </row>
    <row r="575" ht="15.75" customHeight="1">
      <c r="A575" s="156"/>
      <c r="B575" s="156"/>
      <c r="C575" s="156"/>
      <c r="D575" s="156"/>
      <c r="E575" s="156"/>
      <c r="F575" s="156"/>
      <c r="G575" s="156"/>
      <c r="H575" s="156"/>
      <c r="I575" s="156"/>
      <c r="J575" s="156"/>
      <c r="K575" s="156"/>
      <c r="L575" s="156"/>
      <c r="M575" s="156"/>
      <c r="N575" s="156"/>
      <c r="O575" s="156"/>
      <c r="P575" s="156"/>
      <c r="Q575" s="156"/>
      <c r="R575" s="156"/>
      <c r="S575" s="156"/>
      <c r="T575" s="156"/>
      <c r="U575" s="156"/>
      <c r="V575" s="156"/>
      <c r="W575" s="156"/>
      <c r="X575" s="156"/>
      <c r="Y575" s="156"/>
      <c r="Z575" s="156"/>
      <c r="AA575" s="156"/>
      <c r="AB575" s="156"/>
      <c r="AC575" s="156"/>
      <c r="AD575" s="156"/>
      <c r="AE575" s="195"/>
      <c r="AF575" s="196"/>
      <c r="AG575" s="156"/>
      <c r="AH575" s="156"/>
      <c r="AI575" s="156"/>
      <c r="AJ575" s="156"/>
      <c r="AK575" s="156"/>
      <c r="AL575" s="156"/>
      <c r="AM575" s="156"/>
      <c r="AN575" s="156"/>
      <c r="AO575" s="156"/>
      <c r="AP575" s="156"/>
      <c r="AQ575" s="156"/>
    </row>
    <row r="576" ht="15.75" customHeight="1">
      <c r="A576" s="156"/>
      <c r="B576" s="156"/>
      <c r="C576" s="156"/>
      <c r="D576" s="156"/>
      <c r="E576" s="156"/>
      <c r="F576" s="156"/>
      <c r="G576" s="156"/>
      <c r="H576" s="156"/>
      <c r="I576" s="156"/>
      <c r="J576" s="156"/>
      <c r="K576" s="156"/>
      <c r="L576" s="156"/>
      <c r="M576" s="156"/>
      <c r="N576" s="156"/>
      <c r="O576" s="156"/>
      <c r="P576" s="156"/>
      <c r="Q576" s="156"/>
      <c r="R576" s="156"/>
      <c r="S576" s="156"/>
      <c r="T576" s="156"/>
      <c r="U576" s="156"/>
      <c r="V576" s="156"/>
      <c r="W576" s="156"/>
      <c r="X576" s="156"/>
      <c r="Y576" s="156"/>
      <c r="Z576" s="156"/>
      <c r="AA576" s="156"/>
      <c r="AB576" s="156"/>
      <c r="AC576" s="156"/>
      <c r="AD576" s="156"/>
      <c r="AE576" s="195"/>
      <c r="AF576" s="196"/>
      <c r="AG576" s="156"/>
      <c r="AH576" s="156"/>
      <c r="AI576" s="156"/>
      <c r="AJ576" s="156"/>
      <c r="AK576" s="156"/>
      <c r="AL576" s="156"/>
      <c r="AM576" s="156"/>
      <c r="AN576" s="156"/>
      <c r="AO576" s="156"/>
      <c r="AP576" s="156"/>
      <c r="AQ576" s="156"/>
    </row>
    <row r="577" ht="15.75" customHeight="1">
      <c r="A577" s="156"/>
      <c r="B577" s="156"/>
      <c r="C577" s="156"/>
      <c r="D577" s="156"/>
      <c r="E577" s="156"/>
      <c r="F577" s="156"/>
      <c r="G577" s="156"/>
      <c r="H577" s="156"/>
      <c r="I577" s="156"/>
      <c r="J577" s="156"/>
      <c r="K577" s="156"/>
      <c r="L577" s="156"/>
      <c r="M577" s="156"/>
      <c r="N577" s="156"/>
      <c r="O577" s="156"/>
      <c r="P577" s="156"/>
      <c r="Q577" s="156"/>
      <c r="R577" s="156"/>
      <c r="S577" s="156"/>
      <c r="T577" s="156"/>
      <c r="U577" s="156"/>
      <c r="V577" s="156"/>
      <c r="W577" s="156"/>
      <c r="X577" s="156"/>
      <c r="Y577" s="156"/>
      <c r="Z577" s="156"/>
      <c r="AA577" s="156"/>
      <c r="AB577" s="156"/>
      <c r="AC577" s="156"/>
      <c r="AD577" s="156"/>
      <c r="AE577" s="195"/>
      <c r="AF577" s="196"/>
      <c r="AG577" s="156"/>
      <c r="AH577" s="156"/>
      <c r="AI577" s="156"/>
      <c r="AJ577" s="156"/>
      <c r="AK577" s="156"/>
      <c r="AL577" s="156"/>
      <c r="AM577" s="156"/>
      <c r="AN577" s="156"/>
      <c r="AO577" s="156"/>
      <c r="AP577" s="156"/>
      <c r="AQ577" s="156"/>
    </row>
    <row r="578" ht="15.75" customHeight="1">
      <c r="A578" s="156"/>
      <c r="B578" s="156"/>
      <c r="C578" s="156"/>
      <c r="D578" s="156"/>
      <c r="E578" s="156"/>
      <c r="F578" s="156"/>
      <c r="G578" s="156"/>
      <c r="H578" s="156"/>
      <c r="I578" s="156"/>
      <c r="J578" s="156"/>
      <c r="K578" s="156"/>
      <c r="L578" s="156"/>
      <c r="M578" s="156"/>
      <c r="N578" s="156"/>
      <c r="O578" s="156"/>
      <c r="P578" s="156"/>
      <c r="Q578" s="156"/>
      <c r="R578" s="156"/>
      <c r="S578" s="156"/>
      <c r="T578" s="156"/>
      <c r="U578" s="156"/>
      <c r="V578" s="156"/>
      <c r="W578" s="156"/>
      <c r="X578" s="156"/>
      <c r="Y578" s="156"/>
      <c r="Z578" s="156"/>
      <c r="AA578" s="156"/>
      <c r="AB578" s="156"/>
      <c r="AC578" s="156"/>
      <c r="AD578" s="156"/>
      <c r="AE578" s="195"/>
      <c r="AF578" s="196"/>
      <c r="AG578" s="156"/>
      <c r="AH578" s="156"/>
      <c r="AI578" s="156"/>
      <c r="AJ578" s="156"/>
      <c r="AK578" s="156"/>
      <c r="AL578" s="156"/>
      <c r="AM578" s="156"/>
      <c r="AN578" s="156"/>
      <c r="AO578" s="156"/>
      <c r="AP578" s="156"/>
      <c r="AQ578" s="156"/>
    </row>
    <row r="579" ht="15.75" customHeight="1">
      <c r="A579" s="156"/>
      <c r="B579" s="156"/>
      <c r="C579" s="156"/>
      <c r="D579" s="156"/>
      <c r="E579" s="156"/>
      <c r="F579" s="156"/>
      <c r="G579" s="156"/>
      <c r="H579" s="156"/>
      <c r="I579" s="156"/>
      <c r="J579" s="156"/>
      <c r="K579" s="156"/>
      <c r="L579" s="156"/>
      <c r="M579" s="156"/>
      <c r="N579" s="156"/>
      <c r="O579" s="156"/>
      <c r="P579" s="156"/>
      <c r="Q579" s="156"/>
      <c r="R579" s="156"/>
      <c r="S579" s="156"/>
      <c r="T579" s="156"/>
      <c r="U579" s="156"/>
      <c r="V579" s="156"/>
      <c r="W579" s="156"/>
      <c r="X579" s="156"/>
      <c r="Y579" s="156"/>
      <c r="Z579" s="156"/>
      <c r="AA579" s="156"/>
      <c r="AB579" s="156"/>
      <c r="AC579" s="156"/>
      <c r="AD579" s="156"/>
      <c r="AE579" s="195"/>
      <c r="AF579" s="196"/>
      <c r="AG579" s="156"/>
      <c r="AH579" s="156"/>
      <c r="AI579" s="156"/>
      <c r="AJ579" s="156"/>
      <c r="AK579" s="156"/>
      <c r="AL579" s="156"/>
      <c r="AM579" s="156"/>
      <c r="AN579" s="156"/>
      <c r="AO579" s="156"/>
      <c r="AP579" s="156"/>
      <c r="AQ579" s="156"/>
    </row>
    <row r="580" ht="15.75" customHeight="1">
      <c r="A580" s="156"/>
      <c r="B580" s="156"/>
      <c r="C580" s="156"/>
      <c r="D580" s="156"/>
      <c r="E580" s="156"/>
      <c r="F580" s="156"/>
      <c r="G580" s="156"/>
      <c r="H580" s="156"/>
      <c r="I580" s="156"/>
      <c r="J580" s="156"/>
      <c r="K580" s="156"/>
      <c r="L580" s="156"/>
      <c r="M580" s="156"/>
      <c r="N580" s="156"/>
      <c r="O580" s="156"/>
      <c r="P580" s="156"/>
      <c r="Q580" s="156"/>
      <c r="R580" s="156"/>
      <c r="S580" s="156"/>
      <c r="T580" s="156"/>
      <c r="U580" s="156"/>
      <c r="V580" s="156"/>
      <c r="W580" s="156"/>
      <c r="X580" s="156"/>
      <c r="Y580" s="156"/>
      <c r="Z580" s="156"/>
      <c r="AA580" s="156"/>
      <c r="AB580" s="156"/>
      <c r="AC580" s="156"/>
      <c r="AD580" s="156"/>
      <c r="AE580" s="195"/>
      <c r="AF580" s="196"/>
      <c r="AG580" s="156"/>
      <c r="AH580" s="156"/>
      <c r="AI580" s="156"/>
      <c r="AJ580" s="156"/>
      <c r="AK580" s="156"/>
      <c r="AL580" s="156"/>
      <c r="AM580" s="156"/>
      <c r="AN580" s="156"/>
      <c r="AO580" s="156"/>
      <c r="AP580" s="156"/>
      <c r="AQ580" s="156"/>
    </row>
    <row r="581" ht="15.75" customHeight="1">
      <c r="A581" s="156"/>
      <c r="B581" s="156"/>
      <c r="C581" s="156"/>
      <c r="D581" s="156"/>
      <c r="E581" s="156"/>
      <c r="F581" s="156"/>
      <c r="G581" s="156"/>
      <c r="H581" s="156"/>
      <c r="I581" s="156"/>
      <c r="J581" s="156"/>
      <c r="K581" s="156"/>
      <c r="L581" s="156"/>
      <c r="M581" s="156"/>
      <c r="N581" s="156"/>
      <c r="O581" s="156"/>
      <c r="P581" s="156"/>
      <c r="Q581" s="156"/>
      <c r="R581" s="156"/>
      <c r="S581" s="156"/>
      <c r="T581" s="156"/>
      <c r="U581" s="156"/>
      <c r="V581" s="156"/>
      <c r="W581" s="156"/>
      <c r="X581" s="156"/>
      <c r="Y581" s="156"/>
      <c r="Z581" s="156"/>
      <c r="AA581" s="156"/>
      <c r="AB581" s="156"/>
      <c r="AC581" s="156"/>
      <c r="AD581" s="156"/>
      <c r="AE581" s="195"/>
      <c r="AF581" s="196"/>
      <c r="AG581" s="156"/>
      <c r="AH581" s="156"/>
      <c r="AI581" s="156"/>
      <c r="AJ581" s="156"/>
      <c r="AK581" s="156"/>
      <c r="AL581" s="156"/>
      <c r="AM581" s="156"/>
      <c r="AN581" s="156"/>
      <c r="AO581" s="156"/>
      <c r="AP581" s="156"/>
      <c r="AQ581" s="156"/>
    </row>
    <row r="582" ht="15.75" customHeight="1">
      <c r="A582" s="156"/>
      <c r="B582" s="156"/>
      <c r="C582" s="156"/>
      <c r="D582" s="156"/>
      <c r="E582" s="156"/>
      <c r="F582" s="156"/>
      <c r="G582" s="156"/>
      <c r="H582" s="156"/>
      <c r="I582" s="156"/>
      <c r="J582" s="156"/>
      <c r="K582" s="156"/>
      <c r="L582" s="156"/>
      <c r="M582" s="156"/>
      <c r="N582" s="156"/>
      <c r="O582" s="156"/>
      <c r="P582" s="156"/>
      <c r="Q582" s="156"/>
      <c r="R582" s="156"/>
      <c r="S582" s="156"/>
      <c r="T582" s="156"/>
      <c r="U582" s="156"/>
      <c r="V582" s="156"/>
      <c r="W582" s="156"/>
      <c r="X582" s="156"/>
      <c r="Y582" s="156"/>
      <c r="Z582" s="156"/>
      <c r="AA582" s="156"/>
      <c r="AB582" s="156"/>
      <c r="AC582" s="156"/>
      <c r="AD582" s="156"/>
      <c r="AE582" s="195"/>
      <c r="AF582" s="196"/>
      <c r="AG582" s="156"/>
      <c r="AH582" s="156"/>
      <c r="AI582" s="156"/>
      <c r="AJ582" s="156"/>
      <c r="AK582" s="156"/>
      <c r="AL582" s="156"/>
      <c r="AM582" s="156"/>
      <c r="AN582" s="156"/>
      <c r="AO582" s="156"/>
      <c r="AP582" s="156"/>
      <c r="AQ582" s="156"/>
    </row>
    <row r="583" ht="15.75" customHeight="1">
      <c r="A583" s="156"/>
      <c r="B583" s="156"/>
      <c r="C583" s="156"/>
      <c r="D583" s="156"/>
      <c r="E583" s="156"/>
      <c r="F583" s="156"/>
      <c r="G583" s="156"/>
      <c r="H583" s="156"/>
      <c r="I583" s="156"/>
      <c r="J583" s="156"/>
      <c r="K583" s="156"/>
      <c r="L583" s="156"/>
      <c r="M583" s="156"/>
      <c r="N583" s="156"/>
      <c r="O583" s="156"/>
      <c r="P583" s="156"/>
      <c r="Q583" s="156"/>
      <c r="R583" s="156"/>
      <c r="S583" s="156"/>
      <c r="T583" s="156"/>
      <c r="U583" s="156"/>
      <c r="V583" s="156"/>
      <c r="W583" s="156"/>
      <c r="X583" s="156"/>
      <c r="Y583" s="156"/>
      <c r="Z583" s="156"/>
      <c r="AA583" s="156"/>
      <c r="AB583" s="156"/>
      <c r="AC583" s="156"/>
      <c r="AD583" s="156"/>
      <c r="AE583" s="195"/>
      <c r="AF583" s="196"/>
      <c r="AG583" s="156"/>
      <c r="AH583" s="156"/>
      <c r="AI583" s="156"/>
      <c r="AJ583" s="156"/>
      <c r="AK583" s="156"/>
      <c r="AL583" s="156"/>
      <c r="AM583" s="156"/>
      <c r="AN583" s="156"/>
      <c r="AO583" s="156"/>
      <c r="AP583" s="156"/>
      <c r="AQ583" s="156"/>
    </row>
    <row r="584" ht="15.75" customHeight="1">
      <c r="A584" s="156"/>
      <c r="B584" s="156"/>
      <c r="C584" s="156"/>
      <c r="D584" s="156"/>
      <c r="E584" s="156"/>
      <c r="F584" s="156"/>
      <c r="G584" s="156"/>
      <c r="H584" s="156"/>
      <c r="I584" s="156"/>
      <c r="J584" s="156"/>
      <c r="K584" s="156"/>
      <c r="L584" s="156"/>
      <c r="M584" s="156"/>
      <c r="N584" s="156"/>
      <c r="O584" s="156"/>
      <c r="P584" s="156"/>
      <c r="Q584" s="156"/>
      <c r="R584" s="156"/>
      <c r="S584" s="156"/>
      <c r="T584" s="156"/>
      <c r="U584" s="156"/>
      <c r="V584" s="156"/>
      <c r="W584" s="156"/>
      <c r="X584" s="156"/>
      <c r="Y584" s="156"/>
      <c r="Z584" s="156"/>
      <c r="AA584" s="156"/>
      <c r="AB584" s="156"/>
      <c r="AC584" s="156"/>
      <c r="AD584" s="156"/>
      <c r="AE584" s="195"/>
      <c r="AF584" s="196"/>
      <c r="AG584" s="156"/>
      <c r="AH584" s="156"/>
      <c r="AI584" s="156"/>
      <c r="AJ584" s="156"/>
      <c r="AK584" s="156"/>
      <c r="AL584" s="156"/>
      <c r="AM584" s="156"/>
      <c r="AN584" s="156"/>
      <c r="AO584" s="156"/>
      <c r="AP584" s="156"/>
      <c r="AQ584" s="156"/>
    </row>
    <row r="585" ht="15.75" customHeight="1">
      <c r="A585" s="156"/>
      <c r="B585" s="156"/>
      <c r="C585" s="156"/>
      <c r="D585" s="156"/>
      <c r="E585" s="156"/>
      <c r="F585" s="156"/>
      <c r="G585" s="156"/>
      <c r="H585" s="156"/>
      <c r="I585" s="156"/>
      <c r="J585" s="156"/>
      <c r="K585" s="156"/>
      <c r="L585" s="156"/>
      <c r="M585" s="156"/>
      <c r="N585" s="156"/>
      <c r="O585" s="156"/>
      <c r="P585" s="156"/>
      <c r="Q585" s="156"/>
      <c r="R585" s="156"/>
      <c r="S585" s="156"/>
      <c r="T585" s="156"/>
      <c r="U585" s="156"/>
      <c r="V585" s="156"/>
      <c r="W585" s="156"/>
      <c r="X585" s="156"/>
      <c r="Y585" s="156"/>
      <c r="Z585" s="156"/>
      <c r="AA585" s="156"/>
      <c r="AB585" s="156"/>
      <c r="AC585" s="156"/>
      <c r="AD585" s="156"/>
      <c r="AE585" s="195"/>
      <c r="AF585" s="196"/>
      <c r="AG585" s="156"/>
      <c r="AH585" s="156"/>
      <c r="AI585" s="156"/>
      <c r="AJ585" s="156"/>
      <c r="AK585" s="156"/>
      <c r="AL585" s="156"/>
      <c r="AM585" s="156"/>
      <c r="AN585" s="156"/>
      <c r="AO585" s="156"/>
      <c r="AP585" s="156"/>
      <c r="AQ585" s="156"/>
    </row>
    <row r="586" ht="15.75" customHeight="1">
      <c r="A586" s="156"/>
      <c r="B586" s="156"/>
      <c r="C586" s="156"/>
      <c r="D586" s="156"/>
      <c r="E586" s="156"/>
      <c r="F586" s="156"/>
      <c r="G586" s="156"/>
      <c r="H586" s="156"/>
      <c r="I586" s="156"/>
      <c r="J586" s="156"/>
      <c r="K586" s="156"/>
      <c r="L586" s="156"/>
      <c r="M586" s="156"/>
      <c r="N586" s="156"/>
      <c r="O586" s="156"/>
      <c r="P586" s="156"/>
      <c r="Q586" s="156"/>
      <c r="R586" s="156"/>
      <c r="S586" s="156"/>
      <c r="T586" s="156"/>
      <c r="U586" s="156"/>
      <c r="V586" s="156"/>
      <c r="W586" s="156"/>
      <c r="X586" s="156"/>
      <c r="Y586" s="156"/>
      <c r="Z586" s="156"/>
      <c r="AA586" s="156"/>
      <c r="AB586" s="156"/>
      <c r="AC586" s="156"/>
      <c r="AD586" s="156"/>
      <c r="AE586" s="195"/>
      <c r="AF586" s="196"/>
      <c r="AG586" s="156"/>
      <c r="AH586" s="156"/>
      <c r="AI586" s="156"/>
      <c r="AJ586" s="156"/>
      <c r="AK586" s="156"/>
      <c r="AL586" s="156"/>
      <c r="AM586" s="156"/>
      <c r="AN586" s="156"/>
      <c r="AO586" s="156"/>
      <c r="AP586" s="156"/>
      <c r="AQ586" s="156"/>
    </row>
    <row r="587" ht="15.75" customHeight="1">
      <c r="A587" s="156"/>
      <c r="B587" s="156"/>
      <c r="C587" s="156"/>
      <c r="D587" s="156"/>
      <c r="E587" s="156"/>
      <c r="F587" s="156"/>
      <c r="G587" s="156"/>
      <c r="H587" s="156"/>
      <c r="I587" s="156"/>
      <c r="J587" s="156"/>
      <c r="K587" s="156"/>
      <c r="L587" s="156"/>
      <c r="M587" s="156"/>
      <c r="N587" s="156"/>
      <c r="O587" s="156"/>
      <c r="P587" s="156"/>
      <c r="Q587" s="156"/>
      <c r="R587" s="156"/>
      <c r="S587" s="156"/>
      <c r="T587" s="156"/>
      <c r="U587" s="156"/>
      <c r="V587" s="156"/>
      <c r="W587" s="156"/>
      <c r="X587" s="156"/>
      <c r="Y587" s="156"/>
      <c r="Z587" s="156"/>
      <c r="AA587" s="156"/>
      <c r="AB587" s="156"/>
      <c r="AC587" s="156"/>
      <c r="AD587" s="156"/>
      <c r="AE587" s="195"/>
      <c r="AF587" s="196"/>
      <c r="AG587" s="156"/>
      <c r="AH587" s="156"/>
      <c r="AI587" s="156"/>
      <c r="AJ587" s="156"/>
      <c r="AK587" s="156"/>
      <c r="AL587" s="156"/>
      <c r="AM587" s="156"/>
      <c r="AN587" s="156"/>
      <c r="AO587" s="156"/>
      <c r="AP587" s="156"/>
      <c r="AQ587" s="156"/>
    </row>
    <row r="588" ht="15.75" customHeight="1">
      <c r="A588" s="156"/>
      <c r="B588" s="156"/>
      <c r="C588" s="156"/>
      <c r="D588" s="156"/>
      <c r="E588" s="156"/>
      <c r="F588" s="156"/>
      <c r="G588" s="156"/>
      <c r="H588" s="156"/>
      <c r="I588" s="156"/>
      <c r="J588" s="156"/>
      <c r="K588" s="156"/>
      <c r="L588" s="156"/>
      <c r="M588" s="156"/>
      <c r="N588" s="156"/>
      <c r="O588" s="156"/>
      <c r="P588" s="156"/>
      <c r="Q588" s="156"/>
      <c r="R588" s="156"/>
      <c r="S588" s="156"/>
      <c r="T588" s="156"/>
      <c r="U588" s="156"/>
      <c r="V588" s="156"/>
      <c r="W588" s="156"/>
      <c r="X588" s="156"/>
      <c r="Y588" s="156"/>
      <c r="Z588" s="156"/>
      <c r="AA588" s="156"/>
      <c r="AB588" s="156"/>
      <c r="AC588" s="156"/>
      <c r="AD588" s="156"/>
      <c r="AE588" s="195"/>
      <c r="AF588" s="196"/>
      <c r="AG588" s="156"/>
      <c r="AH588" s="156"/>
      <c r="AI588" s="156"/>
      <c r="AJ588" s="156"/>
      <c r="AK588" s="156"/>
      <c r="AL588" s="156"/>
      <c r="AM588" s="156"/>
      <c r="AN588" s="156"/>
      <c r="AO588" s="156"/>
      <c r="AP588" s="156"/>
      <c r="AQ588" s="156"/>
    </row>
    <row r="589" ht="15.75" customHeight="1">
      <c r="A589" s="156"/>
      <c r="B589" s="156"/>
      <c r="C589" s="156"/>
      <c r="D589" s="156"/>
      <c r="E589" s="156"/>
      <c r="F589" s="156"/>
      <c r="G589" s="156"/>
      <c r="H589" s="156"/>
      <c r="I589" s="156"/>
      <c r="J589" s="156"/>
      <c r="K589" s="156"/>
      <c r="L589" s="156"/>
      <c r="M589" s="156"/>
      <c r="N589" s="156"/>
      <c r="O589" s="156"/>
      <c r="P589" s="156"/>
      <c r="Q589" s="156"/>
      <c r="R589" s="156"/>
      <c r="S589" s="156"/>
      <c r="T589" s="156"/>
      <c r="U589" s="156"/>
      <c r="V589" s="156"/>
      <c r="W589" s="156"/>
      <c r="X589" s="156"/>
      <c r="Y589" s="156"/>
      <c r="Z589" s="156"/>
      <c r="AA589" s="156"/>
      <c r="AB589" s="156"/>
      <c r="AC589" s="156"/>
      <c r="AD589" s="156"/>
      <c r="AE589" s="195"/>
      <c r="AF589" s="196"/>
      <c r="AG589" s="156"/>
      <c r="AH589" s="156"/>
      <c r="AI589" s="156"/>
      <c r="AJ589" s="156"/>
      <c r="AK589" s="156"/>
      <c r="AL589" s="156"/>
      <c r="AM589" s="156"/>
      <c r="AN589" s="156"/>
      <c r="AO589" s="156"/>
      <c r="AP589" s="156"/>
      <c r="AQ589" s="156"/>
    </row>
    <row r="590" ht="15.75" customHeight="1">
      <c r="A590" s="156"/>
      <c r="B590" s="156"/>
      <c r="C590" s="156"/>
      <c r="D590" s="156"/>
      <c r="E590" s="156"/>
      <c r="F590" s="156"/>
      <c r="G590" s="156"/>
      <c r="H590" s="156"/>
      <c r="I590" s="156"/>
      <c r="J590" s="156"/>
      <c r="K590" s="156"/>
      <c r="L590" s="156"/>
      <c r="M590" s="156"/>
      <c r="N590" s="156"/>
      <c r="O590" s="156"/>
      <c r="P590" s="156"/>
      <c r="Q590" s="156"/>
      <c r="R590" s="156"/>
      <c r="S590" s="156"/>
      <c r="T590" s="156"/>
      <c r="U590" s="156"/>
      <c r="V590" s="156"/>
      <c r="W590" s="156"/>
      <c r="X590" s="156"/>
      <c r="Y590" s="156"/>
      <c r="Z590" s="156"/>
      <c r="AA590" s="156"/>
      <c r="AB590" s="156"/>
      <c r="AC590" s="156"/>
      <c r="AD590" s="156"/>
      <c r="AE590" s="195"/>
      <c r="AF590" s="196"/>
      <c r="AG590" s="156"/>
      <c r="AH590" s="156"/>
      <c r="AI590" s="156"/>
      <c r="AJ590" s="156"/>
      <c r="AK590" s="156"/>
      <c r="AL590" s="156"/>
      <c r="AM590" s="156"/>
      <c r="AN590" s="156"/>
      <c r="AO590" s="156"/>
      <c r="AP590" s="156"/>
      <c r="AQ590" s="156"/>
    </row>
    <row r="591" ht="15.75" customHeight="1">
      <c r="A591" s="156"/>
      <c r="B591" s="156"/>
      <c r="C591" s="156"/>
      <c r="D591" s="156"/>
      <c r="E591" s="156"/>
      <c r="F591" s="156"/>
      <c r="G591" s="156"/>
      <c r="H591" s="156"/>
      <c r="I591" s="156"/>
      <c r="J591" s="156"/>
      <c r="K591" s="156"/>
      <c r="L591" s="156"/>
      <c r="M591" s="156"/>
      <c r="N591" s="156"/>
      <c r="O591" s="156"/>
      <c r="P591" s="156"/>
      <c r="Q591" s="156"/>
      <c r="R591" s="156"/>
      <c r="S591" s="156"/>
      <c r="T591" s="156"/>
      <c r="U591" s="156"/>
      <c r="V591" s="156"/>
      <c r="W591" s="156"/>
      <c r="X591" s="156"/>
      <c r="Y591" s="156"/>
      <c r="Z591" s="156"/>
      <c r="AA591" s="156"/>
      <c r="AB591" s="156"/>
      <c r="AC591" s="156"/>
      <c r="AD591" s="156"/>
      <c r="AE591" s="195"/>
      <c r="AF591" s="196"/>
      <c r="AG591" s="156"/>
      <c r="AH591" s="156"/>
      <c r="AI591" s="156"/>
      <c r="AJ591" s="156"/>
      <c r="AK591" s="156"/>
      <c r="AL591" s="156"/>
      <c r="AM591" s="156"/>
      <c r="AN591" s="156"/>
      <c r="AO591" s="156"/>
      <c r="AP591" s="156"/>
      <c r="AQ591" s="156"/>
    </row>
    <row r="592" ht="15.75" customHeight="1">
      <c r="A592" s="156"/>
      <c r="B592" s="156"/>
      <c r="C592" s="156"/>
      <c r="D592" s="156"/>
      <c r="E592" s="156"/>
      <c r="F592" s="156"/>
      <c r="G592" s="156"/>
      <c r="H592" s="156"/>
      <c r="I592" s="156"/>
      <c r="J592" s="156"/>
      <c r="K592" s="156"/>
      <c r="L592" s="156"/>
      <c r="M592" s="156"/>
      <c r="N592" s="156"/>
      <c r="O592" s="156"/>
      <c r="P592" s="156"/>
      <c r="Q592" s="156"/>
      <c r="R592" s="156"/>
      <c r="S592" s="156"/>
      <c r="T592" s="156"/>
      <c r="U592" s="156"/>
      <c r="V592" s="156"/>
      <c r="W592" s="156"/>
      <c r="X592" s="156"/>
      <c r="Y592" s="156"/>
      <c r="Z592" s="156"/>
      <c r="AA592" s="156"/>
      <c r="AB592" s="156"/>
      <c r="AC592" s="156"/>
      <c r="AD592" s="156"/>
      <c r="AE592" s="195"/>
      <c r="AF592" s="196"/>
      <c r="AG592" s="156"/>
      <c r="AH592" s="156"/>
      <c r="AI592" s="156"/>
      <c r="AJ592" s="156"/>
      <c r="AK592" s="156"/>
      <c r="AL592" s="156"/>
      <c r="AM592" s="156"/>
      <c r="AN592" s="156"/>
      <c r="AO592" s="156"/>
      <c r="AP592" s="156"/>
      <c r="AQ592" s="156"/>
    </row>
    <row r="593" ht="15.75" customHeight="1">
      <c r="A593" s="156"/>
      <c r="B593" s="156"/>
      <c r="C593" s="156"/>
      <c r="D593" s="156"/>
      <c r="E593" s="156"/>
      <c r="F593" s="156"/>
      <c r="G593" s="156"/>
      <c r="H593" s="156"/>
      <c r="I593" s="156"/>
      <c r="J593" s="156"/>
      <c r="K593" s="156"/>
      <c r="L593" s="156"/>
      <c r="M593" s="156"/>
      <c r="N593" s="156"/>
      <c r="O593" s="156"/>
      <c r="P593" s="156"/>
      <c r="Q593" s="156"/>
      <c r="R593" s="156"/>
      <c r="S593" s="156"/>
      <c r="T593" s="156"/>
      <c r="U593" s="156"/>
      <c r="V593" s="156"/>
      <c r="W593" s="156"/>
      <c r="X593" s="156"/>
      <c r="Y593" s="156"/>
      <c r="Z593" s="156"/>
      <c r="AA593" s="156"/>
      <c r="AB593" s="156"/>
      <c r="AC593" s="156"/>
      <c r="AD593" s="156"/>
      <c r="AE593" s="195"/>
      <c r="AF593" s="196"/>
      <c r="AG593" s="156"/>
      <c r="AH593" s="156"/>
      <c r="AI593" s="156"/>
      <c r="AJ593" s="156"/>
      <c r="AK593" s="156"/>
      <c r="AL593" s="156"/>
      <c r="AM593" s="156"/>
      <c r="AN593" s="156"/>
      <c r="AO593" s="156"/>
      <c r="AP593" s="156"/>
      <c r="AQ593" s="156"/>
    </row>
    <row r="594" ht="15.75" customHeight="1">
      <c r="A594" s="156"/>
      <c r="B594" s="156"/>
      <c r="C594" s="156"/>
      <c r="D594" s="156"/>
      <c r="E594" s="156"/>
      <c r="F594" s="156"/>
      <c r="G594" s="156"/>
      <c r="H594" s="156"/>
      <c r="I594" s="156"/>
      <c r="J594" s="156"/>
      <c r="K594" s="156"/>
      <c r="L594" s="156"/>
      <c r="M594" s="156"/>
      <c r="N594" s="156"/>
      <c r="O594" s="156"/>
      <c r="P594" s="156"/>
      <c r="Q594" s="156"/>
      <c r="R594" s="156"/>
      <c r="S594" s="156"/>
      <c r="T594" s="156"/>
      <c r="U594" s="156"/>
      <c r="V594" s="156"/>
      <c r="W594" s="156"/>
      <c r="X594" s="156"/>
      <c r="Y594" s="156"/>
      <c r="Z594" s="156"/>
      <c r="AA594" s="156"/>
      <c r="AB594" s="156"/>
      <c r="AC594" s="156"/>
      <c r="AD594" s="156"/>
      <c r="AE594" s="195"/>
      <c r="AF594" s="196"/>
      <c r="AG594" s="156"/>
      <c r="AH594" s="156"/>
      <c r="AI594" s="156"/>
      <c r="AJ594" s="156"/>
      <c r="AK594" s="156"/>
      <c r="AL594" s="156"/>
      <c r="AM594" s="156"/>
      <c r="AN594" s="156"/>
      <c r="AO594" s="156"/>
      <c r="AP594" s="156"/>
      <c r="AQ594" s="156"/>
    </row>
    <row r="595" ht="15.75" customHeight="1">
      <c r="A595" s="156"/>
      <c r="B595" s="156"/>
      <c r="C595" s="156"/>
      <c r="D595" s="156"/>
      <c r="E595" s="156"/>
      <c r="F595" s="156"/>
      <c r="G595" s="156"/>
      <c r="H595" s="156"/>
      <c r="I595" s="156"/>
      <c r="J595" s="156"/>
      <c r="K595" s="156"/>
      <c r="L595" s="156"/>
      <c r="M595" s="156"/>
      <c r="N595" s="156"/>
      <c r="O595" s="156"/>
      <c r="P595" s="156"/>
      <c r="Q595" s="156"/>
      <c r="R595" s="156"/>
      <c r="S595" s="156"/>
      <c r="T595" s="156"/>
      <c r="U595" s="156"/>
      <c r="V595" s="156"/>
      <c r="W595" s="156"/>
      <c r="X595" s="156"/>
      <c r="Y595" s="156"/>
      <c r="Z595" s="156"/>
      <c r="AA595" s="156"/>
      <c r="AB595" s="156"/>
      <c r="AC595" s="156"/>
      <c r="AD595" s="156"/>
      <c r="AE595" s="195"/>
      <c r="AF595" s="196"/>
      <c r="AG595" s="156"/>
      <c r="AH595" s="156"/>
      <c r="AI595" s="156"/>
      <c r="AJ595" s="156"/>
      <c r="AK595" s="156"/>
      <c r="AL595" s="156"/>
      <c r="AM595" s="156"/>
      <c r="AN595" s="156"/>
      <c r="AO595" s="156"/>
      <c r="AP595" s="156"/>
      <c r="AQ595" s="156"/>
    </row>
    <row r="596" ht="15.75" customHeight="1">
      <c r="A596" s="156"/>
      <c r="B596" s="156"/>
      <c r="C596" s="156"/>
      <c r="D596" s="156"/>
      <c r="E596" s="156"/>
      <c r="F596" s="156"/>
      <c r="G596" s="156"/>
      <c r="H596" s="156"/>
      <c r="I596" s="156"/>
      <c r="J596" s="156"/>
      <c r="K596" s="156"/>
      <c r="L596" s="156"/>
      <c r="M596" s="156"/>
      <c r="N596" s="156"/>
      <c r="O596" s="156"/>
      <c r="P596" s="156"/>
      <c r="Q596" s="156"/>
      <c r="R596" s="156"/>
      <c r="S596" s="156"/>
      <c r="T596" s="156"/>
      <c r="U596" s="156"/>
      <c r="V596" s="156"/>
      <c r="W596" s="156"/>
      <c r="X596" s="156"/>
      <c r="Y596" s="156"/>
      <c r="Z596" s="156"/>
      <c r="AA596" s="156"/>
      <c r="AB596" s="156"/>
      <c r="AC596" s="156"/>
      <c r="AD596" s="156"/>
      <c r="AE596" s="195"/>
      <c r="AF596" s="196"/>
      <c r="AG596" s="156"/>
      <c r="AH596" s="156"/>
      <c r="AI596" s="156"/>
      <c r="AJ596" s="156"/>
      <c r="AK596" s="156"/>
      <c r="AL596" s="156"/>
      <c r="AM596" s="156"/>
      <c r="AN596" s="156"/>
      <c r="AO596" s="156"/>
      <c r="AP596" s="156"/>
      <c r="AQ596" s="156"/>
    </row>
    <row r="597" ht="15.75" customHeight="1">
      <c r="A597" s="156"/>
      <c r="B597" s="156"/>
      <c r="C597" s="156"/>
      <c r="D597" s="156"/>
      <c r="E597" s="156"/>
      <c r="F597" s="156"/>
      <c r="G597" s="156"/>
      <c r="H597" s="156"/>
      <c r="I597" s="156"/>
      <c r="J597" s="156"/>
      <c r="K597" s="156"/>
      <c r="L597" s="156"/>
      <c r="M597" s="156"/>
      <c r="N597" s="156"/>
      <c r="O597" s="156"/>
      <c r="P597" s="156"/>
      <c r="Q597" s="156"/>
      <c r="R597" s="156"/>
      <c r="S597" s="156"/>
      <c r="T597" s="156"/>
      <c r="U597" s="156"/>
      <c r="V597" s="156"/>
      <c r="W597" s="156"/>
      <c r="X597" s="156"/>
      <c r="Y597" s="156"/>
      <c r="Z597" s="156"/>
      <c r="AA597" s="156"/>
      <c r="AB597" s="156"/>
      <c r="AC597" s="156"/>
      <c r="AD597" s="156"/>
      <c r="AE597" s="195"/>
      <c r="AF597" s="196"/>
      <c r="AG597" s="156"/>
      <c r="AH597" s="156"/>
      <c r="AI597" s="156"/>
      <c r="AJ597" s="156"/>
      <c r="AK597" s="156"/>
      <c r="AL597" s="156"/>
      <c r="AM597" s="156"/>
      <c r="AN597" s="156"/>
      <c r="AO597" s="156"/>
      <c r="AP597" s="156"/>
      <c r="AQ597" s="156"/>
    </row>
    <row r="598" ht="15.75" customHeight="1">
      <c r="A598" s="156"/>
      <c r="B598" s="156"/>
      <c r="C598" s="156"/>
      <c r="D598" s="156"/>
      <c r="E598" s="156"/>
      <c r="F598" s="156"/>
      <c r="G598" s="156"/>
      <c r="H598" s="156"/>
      <c r="I598" s="156"/>
      <c r="J598" s="156"/>
      <c r="K598" s="156"/>
      <c r="L598" s="156"/>
      <c r="M598" s="156"/>
      <c r="N598" s="156"/>
      <c r="O598" s="156"/>
      <c r="P598" s="156"/>
      <c r="Q598" s="156"/>
      <c r="R598" s="156"/>
      <c r="S598" s="156"/>
      <c r="T598" s="156"/>
      <c r="U598" s="156"/>
      <c r="V598" s="156"/>
      <c r="W598" s="156"/>
      <c r="X598" s="156"/>
      <c r="Y598" s="156"/>
      <c r="Z598" s="156"/>
      <c r="AA598" s="156"/>
      <c r="AB598" s="156"/>
      <c r="AC598" s="156"/>
      <c r="AD598" s="156"/>
      <c r="AE598" s="195"/>
      <c r="AF598" s="196"/>
      <c r="AG598" s="156"/>
      <c r="AH598" s="156"/>
      <c r="AI598" s="156"/>
      <c r="AJ598" s="156"/>
      <c r="AK598" s="156"/>
      <c r="AL598" s="156"/>
      <c r="AM598" s="156"/>
      <c r="AN598" s="156"/>
      <c r="AO598" s="156"/>
      <c r="AP598" s="156"/>
      <c r="AQ598" s="156"/>
    </row>
    <row r="599" ht="15.75" customHeight="1">
      <c r="A599" s="156"/>
      <c r="B599" s="156"/>
      <c r="C599" s="156"/>
      <c r="D599" s="156"/>
      <c r="E599" s="156"/>
      <c r="F599" s="156"/>
      <c r="G599" s="156"/>
      <c r="H599" s="156"/>
      <c r="I599" s="156"/>
      <c r="J599" s="156"/>
      <c r="K599" s="156"/>
      <c r="L599" s="156"/>
      <c r="M599" s="156"/>
      <c r="N599" s="156"/>
      <c r="O599" s="156"/>
      <c r="P599" s="156"/>
      <c r="Q599" s="156"/>
      <c r="R599" s="156"/>
      <c r="S599" s="156"/>
      <c r="T599" s="156"/>
      <c r="U599" s="156"/>
      <c r="V599" s="156"/>
      <c r="W599" s="156"/>
      <c r="X599" s="156"/>
      <c r="Y599" s="156"/>
      <c r="Z599" s="156"/>
      <c r="AA599" s="156"/>
      <c r="AB599" s="156"/>
      <c r="AC599" s="156"/>
      <c r="AD599" s="156"/>
      <c r="AE599" s="195"/>
      <c r="AF599" s="196"/>
      <c r="AG599" s="156"/>
      <c r="AH599" s="156"/>
      <c r="AI599" s="156"/>
      <c r="AJ599" s="156"/>
      <c r="AK599" s="156"/>
      <c r="AL599" s="156"/>
      <c r="AM599" s="156"/>
      <c r="AN599" s="156"/>
      <c r="AO599" s="156"/>
      <c r="AP599" s="156"/>
      <c r="AQ599" s="156"/>
    </row>
    <row r="600" ht="15.75" customHeight="1">
      <c r="A600" s="156"/>
      <c r="B600" s="156"/>
      <c r="C600" s="156"/>
      <c r="D600" s="156"/>
      <c r="E600" s="156"/>
      <c r="F600" s="156"/>
      <c r="G600" s="156"/>
      <c r="H600" s="156"/>
      <c r="I600" s="156"/>
      <c r="J600" s="156"/>
      <c r="K600" s="156"/>
      <c r="L600" s="156"/>
      <c r="M600" s="156"/>
      <c r="N600" s="156"/>
      <c r="O600" s="156"/>
      <c r="P600" s="156"/>
      <c r="Q600" s="156"/>
      <c r="R600" s="156"/>
      <c r="S600" s="156"/>
      <c r="T600" s="156"/>
      <c r="U600" s="156"/>
      <c r="V600" s="156"/>
      <c r="W600" s="156"/>
      <c r="X600" s="156"/>
      <c r="Y600" s="156"/>
      <c r="Z600" s="156"/>
      <c r="AA600" s="156"/>
      <c r="AB600" s="156"/>
      <c r="AC600" s="156"/>
      <c r="AD600" s="156"/>
      <c r="AE600" s="195"/>
      <c r="AF600" s="196"/>
      <c r="AG600" s="156"/>
      <c r="AH600" s="156"/>
      <c r="AI600" s="156"/>
      <c r="AJ600" s="156"/>
      <c r="AK600" s="156"/>
      <c r="AL600" s="156"/>
      <c r="AM600" s="156"/>
      <c r="AN600" s="156"/>
      <c r="AO600" s="156"/>
      <c r="AP600" s="156"/>
      <c r="AQ600" s="156"/>
    </row>
    <row r="601" ht="15.75" customHeight="1">
      <c r="A601" s="156"/>
      <c r="B601" s="156"/>
      <c r="C601" s="156"/>
      <c r="D601" s="156"/>
      <c r="E601" s="156"/>
      <c r="F601" s="156"/>
      <c r="G601" s="156"/>
      <c r="H601" s="156"/>
      <c r="I601" s="156"/>
      <c r="J601" s="156"/>
      <c r="K601" s="156"/>
      <c r="L601" s="156"/>
      <c r="M601" s="156"/>
      <c r="N601" s="156"/>
      <c r="O601" s="156"/>
      <c r="P601" s="156"/>
      <c r="Q601" s="156"/>
      <c r="R601" s="156"/>
      <c r="S601" s="156"/>
      <c r="T601" s="156"/>
      <c r="U601" s="156"/>
      <c r="V601" s="156"/>
      <c r="W601" s="156"/>
      <c r="X601" s="156"/>
      <c r="Y601" s="156"/>
      <c r="Z601" s="156"/>
      <c r="AA601" s="156"/>
      <c r="AB601" s="156"/>
      <c r="AC601" s="156"/>
      <c r="AD601" s="156"/>
      <c r="AE601" s="195"/>
      <c r="AF601" s="196"/>
      <c r="AG601" s="156"/>
      <c r="AH601" s="156"/>
      <c r="AI601" s="156"/>
      <c r="AJ601" s="156"/>
      <c r="AK601" s="156"/>
      <c r="AL601" s="156"/>
      <c r="AM601" s="156"/>
      <c r="AN601" s="156"/>
      <c r="AO601" s="156"/>
      <c r="AP601" s="156"/>
      <c r="AQ601" s="156"/>
    </row>
    <row r="602" ht="15.75" customHeight="1">
      <c r="A602" s="156"/>
      <c r="B602" s="156"/>
      <c r="C602" s="156"/>
      <c r="D602" s="156"/>
      <c r="E602" s="156"/>
      <c r="F602" s="156"/>
      <c r="G602" s="156"/>
      <c r="H602" s="156"/>
      <c r="I602" s="156"/>
      <c r="J602" s="156"/>
      <c r="K602" s="156"/>
      <c r="L602" s="156"/>
      <c r="M602" s="156"/>
      <c r="N602" s="156"/>
      <c r="O602" s="156"/>
      <c r="P602" s="156"/>
      <c r="Q602" s="156"/>
      <c r="R602" s="156"/>
      <c r="S602" s="156"/>
      <c r="T602" s="156"/>
      <c r="U602" s="156"/>
      <c r="V602" s="156"/>
      <c r="W602" s="156"/>
      <c r="X602" s="156"/>
      <c r="Y602" s="156"/>
      <c r="Z602" s="156"/>
      <c r="AA602" s="156"/>
      <c r="AB602" s="156"/>
      <c r="AC602" s="156"/>
      <c r="AD602" s="156"/>
      <c r="AE602" s="195"/>
      <c r="AF602" s="196"/>
      <c r="AG602" s="156"/>
      <c r="AH602" s="156"/>
      <c r="AI602" s="156"/>
      <c r="AJ602" s="156"/>
      <c r="AK602" s="156"/>
      <c r="AL602" s="156"/>
      <c r="AM602" s="156"/>
      <c r="AN602" s="156"/>
      <c r="AO602" s="156"/>
      <c r="AP602" s="156"/>
      <c r="AQ602" s="156"/>
    </row>
    <row r="603" ht="15.75" customHeight="1">
      <c r="A603" s="156"/>
      <c r="B603" s="156"/>
      <c r="C603" s="156"/>
      <c r="D603" s="156"/>
      <c r="E603" s="156"/>
      <c r="F603" s="156"/>
      <c r="G603" s="156"/>
      <c r="H603" s="156"/>
      <c r="I603" s="156"/>
      <c r="J603" s="156"/>
      <c r="K603" s="156"/>
      <c r="L603" s="156"/>
      <c r="M603" s="156"/>
      <c r="N603" s="156"/>
      <c r="O603" s="156"/>
      <c r="P603" s="156"/>
      <c r="Q603" s="156"/>
      <c r="R603" s="156"/>
      <c r="S603" s="156"/>
      <c r="T603" s="156"/>
      <c r="U603" s="156"/>
      <c r="V603" s="156"/>
      <c r="W603" s="156"/>
      <c r="X603" s="156"/>
      <c r="Y603" s="156"/>
      <c r="Z603" s="156"/>
      <c r="AA603" s="156"/>
      <c r="AB603" s="156"/>
      <c r="AC603" s="156"/>
      <c r="AD603" s="156"/>
      <c r="AE603" s="195"/>
      <c r="AF603" s="196"/>
      <c r="AG603" s="156"/>
      <c r="AH603" s="156"/>
      <c r="AI603" s="156"/>
      <c r="AJ603" s="156"/>
      <c r="AK603" s="156"/>
      <c r="AL603" s="156"/>
      <c r="AM603" s="156"/>
      <c r="AN603" s="156"/>
      <c r="AO603" s="156"/>
      <c r="AP603" s="156"/>
      <c r="AQ603" s="156"/>
    </row>
    <row r="604" ht="15.75" customHeight="1">
      <c r="A604" s="156"/>
      <c r="B604" s="156"/>
      <c r="C604" s="156"/>
      <c r="D604" s="156"/>
      <c r="E604" s="156"/>
      <c r="F604" s="156"/>
      <c r="G604" s="156"/>
      <c r="H604" s="156"/>
      <c r="I604" s="156"/>
      <c r="J604" s="156"/>
      <c r="K604" s="156"/>
      <c r="L604" s="156"/>
      <c r="M604" s="156"/>
      <c r="N604" s="156"/>
      <c r="O604" s="156"/>
      <c r="P604" s="156"/>
      <c r="Q604" s="156"/>
      <c r="R604" s="156"/>
      <c r="S604" s="156"/>
      <c r="T604" s="156"/>
      <c r="U604" s="156"/>
      <c r="V604" s="156"/>
      <c r="W604" s="156"/>
      <c r="X604" s="156"/>
      <c r="Y604" s="156"/>
      <c r="Z604" s="156"/>
      <c r="AA604" s="156"/>
      <c r="AB604" s="156"/>
      <c r="AC604" s="156"/>
      <c r="AD604" s="156"/>
      <c r="AE604" s="195"/>
      <c r="AF604" s="196"/>
      <c r="AG604" s="156"/>
      <c r="AH604" s="156"/>
      <c r="AI604" s="156"/>
      <c r="AJ604" s="156"/>
      <c r="AK604" s="156"/>
      <c r="AL604" s="156"/>
      <c r="AM604" s="156"/>
      <c r="AN604" s="156"/>
      <c r="AO604" s="156"/>
      <c r="AP604" s="156"/>
      <c r="AQ604" s="156"/>
    </row>
    <row r="605" ht="15.75" customHeight="1">
      <c r="A605" s="156"/>
      <c r="B605" s="156"/>
      <c r="C605" s="156"/>
      <c r="D605" s="156"/>
      <c r="E605" s="156"/>
      <c r="F605" s="156"/>
      <c r="G605" s="156"/>
      <c r="H605" s="156"/>
      <c r="I605" s="156"/>
      <c r="J605" s="156"/>
      <c r="K605" s="156"/>
      <c r="L605" s="156"/>
      <c r="M605" s="156"/>
      <c r="N605" s="156"/>
      <c r="O605" s="156"/>
      <c r="P605" s="156"/>
      <c r="Q605" s="156"/>
      <c r="R605" s="156"/>
      <c r="S605" s="156"/>
      <c r="T605" s="156"/>
      <c r="U605" s="156"/>
      <c r="V605" s="156"/>
      <c r="W605" s="156"/>
      <c r="X605" s="156"/>
      <c r="Y605" s="156"/>
      <c r="Z605" s="156"/>
      <c r="AA605" s="156"/>
      <c r="AB605" s="156"/>
      <c r="AC605" s="156"/>
      <c r="AD605" s="156"/>
      <c r="AE605" s="195"/>
      <c r="AF605" s="196"/>
      <c r="AG605" s="156"/>
      <c r="AH605" s="156"/>
      <c r="AI605" s="156"/>
      <c r="AJ605" s="156"/>
      <c r="AK605" s="156"/>
      <c r="AL605" s="156"/>
      <c r="AM605" s="156"/>
      <c r="AN605" s="156"/>
      <c r="AO605" s="156"/>
      <c r="AP605" s="156"/>
      <c r="AQ605" s="156"/>
    </row>
    <row r="606" ht="15.75" customHeight="1">
      <c r="A606" s="156"/>
      <c r="B606" s="156"/>
      <c r="C606" s="156"/>
      <c r="D606" s="156"/>
      <c r="E606" s="156"/>
      <c r="F606" s="156"/>
      <c r="G606" s="156"/>
      <c r="H606" s="156"/>
      <c r="I606" s="156"/>
      <c r="J606" s="156"/>
      <c r="K606" s="156"/>
      <c r="L606" s="156"/>
      <c r="M606" s="156"/>
      <c r="N606" s="156"/>
      <c r="O606" s="156"/>
      <c r="P606" s="156"/>
      <c r="Q606" s="156"/>
      <c r="R606" s="156"/>
      <c r="S606" s="156"/>
      <c r="T606" s="156"/>
      <c r="U606" s="156"/>
      <c r="V606" s="156"/>
      <c r="W606" s="156"/>
      <c r="X606" s="156"/>
      <c r="Y606" s="156"/>
      <c r="Z606" s="156"/>
      <c r="AA606" s="156"/>
      <c r="AB606" s="156"/>
      <c r="AC606" s="156"/>
      <c r="AD606" s="156"/>
      <c r="AE606" s="195"/>
      <c r="AF606" s="196"/>
      <c r="AG606" s="156"/>
      <c r="AH606" s="156"/>
      <c r="AI606" s="156"/>
      <c r="AJ606" s="156"/>
      <c r="AK606" s="156"/>
      <c r="AL606" s="156"/>
      <c r="AM606" s="156"/>
      <c r="AN606" s="156"/>
      <c r="AO606" s="156"/>
      <c r="AP606" s="156"/>
      <c r="AQ606" s="156"/>
    </row>
    <row r="607" ht="15.75" customHeight="1">
      <c r="A607" s="156"/>
      <c r="B607" s="156"/>
      <c r="C607" s="156"/>
      <c r="D607" s="156"/>
      <c r="E607" s="156"/>
      <c r="F607" s="156"/>
      <c r="G607" s="156"/>
      <c r="H607" s="156"/>
      <c r="I607" s="156"/>
      <c r="J607" s="156"/>
      <c r="K607" s="156"/>
      <c r="L607" s="156"/>
      <c r="M607" s="156"/>
      <c r="N607" s="156"/>
      <c r="O607" s="156"/>
      <c r="P607" s="156"/>
      <c r="Q607" s="156"/>
      <c r="R607" s="156"/>
      <c r="S607" s="156"/>
      <c r="T607" s="156"/>
      <c r="U607" s="156"/>
      <c r="V607" s="156"/>
      <c r="W607" s="156"/>
      <c r="X607" s="156"/>
      <c r="Y607" s="156"/>
      <c r="Z607" s="156"/>
      <c r="AA607" s="156"/>
      <c r="AB607" s="156"/>
      <c r="AC607" s="156"/>
      <c r="AD607" s="156"/>
      <c r="AE607" s="195"/>
      <c r="AF607" s="196"/>
      <c r="AG607" s="156"/>
      <c r="AH607" s="156"/>
      <c r="AI607" s="156"/>
      <c r="AJ607" s="156"/>
      <c r="AK607" s="156"/>
      <c r="AL607" s="156"/>
      <c r="AM607" s="156"/>
      <c r="AN607" s="156"/>
      <c r="AO607" s="156"/>
      <c r="AP607" s="156"/>
      <c r="AQ607" s="156"/>
    </row>
    <row r="608" ht="15.75" customHeight="1">
      <c r="A608" s="156"/>
      <c r="B608" s="156"/>
      <c r="C608" s="156"/>
      <c r="D608" s="156"/>
      <c r="E608" s="156"/>
      <c r="F608" s="156"/>
      <c r="G608" s="156"/>
      <c r="H608" s="156"/>
      <c r="I608" s="156"/>
      <c r="J608" s="156"/>
      <c r="K608" s="156"/>
      <c r="L608" s="156"/>
      <c r="M608" s="156"/>
      <c r="N608" s="156"/>
      <c r="O608" s="156"/>
      <c r="P608" s="156"/>
      <c r="Q608" s="156"/>
      <c r="R608" s="156"/>
      <c r="S608" s="156"/>
      <c r="T608" s="156"/>
      <c r="U608" s="156"/>
      <c r="V608" s="156"/>
      <c r="W608" s="156"/>
      <c r="X608" s="156"/>
      <c r="Y608" s="156"/>
      <c r="Z608" s="156"/>
      <c r="AA608" s="156"/>
      <c r="AB608" s="156"/>
      <c r="AC608" s="156"/>
      <c r="AD608" s="156"/>
      <c r="AE608" s="195"/>
      <c r="AF608" s="196"/>
      <c r="AG608" s="156"/>
      <c r="AH608" s="156"/>
      <c r="AI608" s="156"/>
      <c r="AJ608" s="156"/>
      <c r="AK608" s="156"/>
      <c r="AL608" s="156"/>
      <c r="AM608" s="156"/>
      <c r="AN608" s="156"/>
      <c r="AO608" s="156"/>
      <c r="AP608" s="156"/>
      <c r="AQ608" s="156"/>
    </row>
    <row r="609" ht="15.75" customHeight="1">
      <c r="A609" s="156"/>
      <c r="B609" s="156"/>
      <c r="C609" s="156"/>
      <c r="D609" s="156"/>
      <c r="E609" s="156"/>
      <c r="F609" s="156"/>
      <c r="G609" s="156"/>
      <c r="H609" s="156"/>
      <c r="I609" s="156"/>
      <c r="J609" s="156"/>
      <c r="K609" s="156"/>
      <c r="L609" s="156"/>
      <c r="M609" s="156"/>
      <c r="N609" s="156"/>
      <c r="O609" s="156"/>
      <c r="P609" s="156"/>
      <c r="Q609" s="156"/>
      <c r="R609" s="156"/>
      <c r="S609" s="156"/>
      <c r="T609" s="156"/>
      <c r="U609" s="156"/>
      <c r="V609" s="156"/>
      <c r="W609" s="156"/>
      <c r="X609" s="156"/>
      <c r="Y609" s="156"/>
      <c r="Z609" s="156"/>
      <c r="AA609" s="156"/>
      <c r="AB609" s="156"/>
      <c r="AC609" s="156"/>
      <c r="AD609" s="156"/>
      <c r="AE609" s="195"/>
      <c r="AF609" s="196"/>
      <c r="AG609" s="156"/>
      <c r="AH609" s="156"/>
      <c r="AI609" s="156"/>
      <c r="AJ609" s="156"/>
      <c r="AK609" s="156"/>
      <c r="AL609" s="156"/>
      <c r="AM609" s="156"/>
      <c r="AN609" s="156"/>
      <c r="AO609" s="156"/>
      <c r="AP609" s="156"/>
      <c r="AQ609" s="156"/>
    </row>
    <row r="610" ht="15.75" customHeight="1">
      <c r="A610" s="156"/>
      <c r="B610" s="156"/>
      <c r="C610" s="156"/>
      <c r="D610" s="156"/>
      <c r="E610" s="156"/>
      <c r="F610" s="156"/>
      <c r="G610" s="156"/>
      <c r="H610" s="156"/>
      <c r="I610" s="156"/>
      <c r="J610" s="156"/>
      <c r="K610" s="156"/>
      <c r="L610" s="156"/>
      <c r="M610" s="156"/>
      <c r="N610" s="156"/>
      <c r="O610" s="156"/>
      <c r="P610" s="156"/>
      <c r="Q610" s="156"/>
      <c r="R610" s="156"/>
      <c r="S610" s="156"/>
      <c r="T610" s="156"/>
      <c r="U610" s="156"/>
      <c r="V610" s="156"/>
      <c r="W610" s="156"/>
      <c r="X610" s="156"/>
      <c r="Y610" s="156"/>
      <c r="Z610" s="156"/>
      <c r="AA610" s="156"/>
      <c r="AB610" s="156"/>
      <c r="AC610" s="156"/>
      <c r="AD610" s="156"/>
      <c r="AE610" s="195"/>
      <c r="AF610" s="196"/>
      <c r="AG610" s="156"/>
      <c r="AH610" s="156"/>
      <c r="AI610" s="156"/>
      <c r="AJ610" s="156"/>
      <c r="AK610" s="156"/>
      <c r="AL610" s="156"/>
      <c r="AM610" s="156"/>
      <c r="AN610" s="156"/>
      <c r="AO610" s="156"/>
      <c r="AP610" s="156"/>
      <c r="AQ610" s="156"/>
    </row>
    <row r="611" ht="15.75" customHeight="1">
      <c r="A611" s="156"/>
      <c r="B611" s="156"/>
      <c r="C611" s="156"/>
      <c r="D611" s="156"/>
      <c r="E611" s="156"/>
      <c r="F611" s="156"/>
      <c r="G611" s="156"/>
      <c r="H611" s="156"/>
      <c r="I611" s="156"/>
      <c r="J611" s="156"/>
      <c r="K611" s="156"/>
      <c r="L611" s="156"/>
      <c r="M611" s="156"/>
      <c r="N611" s="156"/>
      <c r="O611" s="156"/>
      <c r="P611" s="156"/>
      <c r="Q611" s="156"/>
      <c r="R611" s="156"/>
      <c r="S611" s="156"/>
      <c r="T611" s="156"/>
      <c r="U611" s="156"/>
      <c r="V611" s="156"/>
      <c r="W611" s="156"/>
      <c r="X611" s="156"/>
      <c r="Y611" s="156"/>
      <c r="Z611" s="156"/>
      <c r="AA611" s="156"/>
      <c r="AB611" s="156"/>
      <c r="AC611" s="156"/>
      <c r="AD611" s="156"/>
      <c r="AE611" s="195"/>
      <c r="AF611" s="196"/>
      <c r="AG611" s="156"/>
      <c r="AH611" s="156"/>
      <c r="AI611" s="156"/>
      <c r="AJ611" s="156"/>
      <c r="AK611" s="156"/>
      <c r="AL611" s="156"/>
      <c r="AM611" s="156"/>
      <c r="AN611" s="156"/>
      <c r="AO611" s="156"/>
      <c r="AP611" s="156"/>
      <c r="AQ611" s="156"/>
    </row>
    <row r="612" ht="15.75" customHeight="1">
      <c r="A612" s="156"/>
      <c r="B612" s="156"/>
      <c r="C612" s="156"/>
      <c r="D612" s="156"/>
      <c r="E612" s="156"/>
      <c r="F612" s="156"/>
      <c r="G612" s="156"/>
      <c r="H612" s="156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/>
      <c r="V612" s="156"/>
      <c r="W612" s="156"/>
      <c r="X612" s="156"/>
      <c r="Y612" s="156"/>
      <c r="Z612" s="156"/>
      <c r="AA612" s="156"/>
      <c r="AB612" s="156"/>
      <c r="AC612" s="156"/>
      <c r="AD612" s="156"/>
      <c r="AE612" s="195"/>
      <c r="AF612" s="196"/>
      <c r="AG612" s="156"/>
      <c r="AH612" s="156"/>
      <c r="AI612" s="156"/>
      <c r="AJ612" s="156"/>
      <c r="AK612" s="156"/>
      <c r="AL612" s="156"/>
      <c r="AM612" s="156"/>
      <c r="AN612" s="156"/>
      <c r="AO612" s="156"/>
      <c r="AP612" s="156"/>
      <c r="AQ612" s="156"/>
    </row>
    <row r="613" ht="15.75" customHeight="1">
      <c r="A613" s="156"/>
      <c r="B613" s="156"/>
      <c r="C613" s="156"/>
      <c r="D613" s="156"/>
      <c r="E613" s="156"/>
      <c r="F613" s="156"/>
      <c r="G613" s="156"/>
      <c r="H613" s="156"/>
      <c r="I613" s="156"/>
      <c r="J613" s="156"/>
      <c r="K613" s="156"/>
      <c r="L613" s="156"/>
      <c r="M613" s="156"/>
      <c r="N613" s="156"/>
      <c r="O613" s="156"/>
      <c r="P613" s="156"/>
      <c r="Q613" s="156"/>
      <c r="R613" s="156"/>
      <c r="S613" s="156"/>
      <c r="T613" s="156"/>
      <c r="U613" s="156"/>
      <c r="V613" s="156"/>
      <c r="W613" s="156"/>
      <c r="X613" s="156"/>
      <c r="Y613" s="156"/>
      <c r="Z613" s="156"/>
      <c r="AA613" s="156"/>
      <c r="AB613" s="156"/>
      <c r="AC613" s="156"/>
      <c r="AD613" s="156"/>
      <c r="AE613" s="195"/>
      <c r="AF613" s="196"/>
      <c r="AG613" s="156"/>
      <c r="AH613" s="156"/>
      <c r="AI613" s="156"/>
      <c r="AJ613" s="156"/>
      <c r="AK613" s="156"/>
      <c r="AL613" s="156"/>
      <c r="AM613" s="156"/>
      <c r="AN613" s="156"/>
      <c r="AO613" s="156"/>
      <c r="AP613" s="156"/>
      <c r="AQ613" s="156"/>
    </row>
    <row r="614" ht="15.75" customHeight="1">
      <c r="A614" s="156"/>
      <c r="B614" s="156"/>
      <c r="C614" s="156"/>
      <c r="D614" s="156"/>
      <c r="E614" s="156"/>
      <c r="F614" s="156"/>
      <c r="G614" s="156"/>
      <c r="H614" s="156"/>
      <c r="I614" s="156"/>
      <c r="J614" s="156"/>
      <c r="K614" s="156"/>
      <c r="L614" s="156"/>
      <c r="M614" s="156"/>
      <c r="N614" s="156"/>
      <c r="O614" s="156"/>
      <c r="P614" s="156"/>
      <c r="Q614" s="156"/>
      <c r="R614" s="156"/>
      <c r="S614" s="156"/>
      <c r="T614" s="156"/>
      <c r="U614" s="156"/>
      <c r="V614" s="156"/>
      <c r="W614" s="156"/>
      <c r="X614" s="156"/>
      <c r="Y614" s="156"/>
      <c r="Z614" s="156"/>
      <c r="AA614" s="156"/>
      <c r="AB614" s="156"/>
      <c r="AC614" s="156"/>
      <c r="AD614" s="156"/>
      <c r="AE614" s="195"/>
      <c r="AF614" s="196"/>
      <c r="AG614" s="156"/>
      <c r="AH614" s="156"/>
      <c r="AI614" s="156"/>
      <c r="AJ614" s="156"/>
      <c r="AK614" s="156"/>
      <c r="AL614" s="156"/>
      <c r="AM614" s="156"/>
      <c r="AN614" s="156"/>
      <c r="AO614" s="156"/>
      <c r="AP614" s="156"/>
      <c r="AQ614" s="156"/>
    </row>
    <row r="615" ht="15.75" customHeight="1">
      <c r="A615" s="156"/>
      <c r="B615" s="156"/>
      <c r="C615" s="156"/>
      <c r="D615" s="156"/>
      <c r="E615" s="156"/>
      <c r="F615" s="156"/>
      <c r="G615" s="156"/>
      <c r="H615" s="156"/>
      <c r="I615" s="156"/>
      <c r="J615" s="156"/>
      <c r="K615" s="156"/>
      <c r="L615" s="156"/>
      <c r="M615" s="156"/>
      <c r="N615" s="156"/>
      <c r="O615" s="156"/>
      <c r="P615" s="156"/>
      <c r="Q615" s="156"/>
      <c r="R615" s="156"/>
      <c r="S615" s="156"/>
      <c r="T615" s="156"/>
      <c r="U615" s="156"/>
      <c r="V615" s="156"/>
      <c r="W615" s="156"/>
      <c r="X615" s="156"/>
      <c r="Y615" s="156"/>
      <c r="Z615" s="156"/>
      <c r="AA615" s="156"/>
      <c r="AB615" s="156"/>
      <c r="AC615" s="156"/>
      <c r="AD615" s="156"/>
      <c r="AE615" s="195"/>
      <c r="AF615" s="196"/>
      <c r="AG615" s="156"/>
      <c r="AH615" s="156"/>
      <c r="AI615" s="156"/>
      <c r="AJ615" s="156"/>
      <c r="AK615" s="156"/>
      <c r="AL615" s="156"/>
      <c r="AM615" s="156"/>
      <c r="AN615" s="156"/>
      <c r="AO615" s="156"/>
      <c r="AP615" s="156"/>
      <c r="AQ615" s="156"/>
    </row>
    <row r="616" ht="15.75" customHeight="1">
      <c r="A616" s="156"/>
      <c r="B616" s="156"/>
      <c r="C616" s="156"/>
      <c r="D616" s="156"/>
      <c r="E616" s="156"/>
      <c r="F616" s="156"/>
      <c r="G616" s="156"/>
      <c r="H616" s="156"/>
      <c r="I616" s="156"/>
      <c r="J616" s="156"/>
      <c r="K616" s="156"/>
      <c r="L616" s="156"/>
      <c r="M616" s="156"/>
      <c r="N616" s="156"/>
      <c r="O616" s="156"/>
      <c r="P616" s="156"/>
      <c r="Q616" s="156"/>
      <c r="R616" s="156"/>
      <c r="S616" s="156"/>
      <c r="T616" s="156"/>
      <c r="U616" s="156"/>
      <c r="V616" s="156"/>
      <c r="W616" s="156"/>
      <c r="X616" s="156"/>
      <c r="Y616" s="156"/>
      <c r="Z616" s="156"/>
      <c r="AA616" s="156"/>
      <c r="AB616" s="156"/>
      <c r="AC616" s="156"/>
      <c r="AD616" s="156"/>
      <c r="AE616" s="195"/>
      <c r="AF616" s="196"/>
      <c r="AG616" s="156"/>
      <c r="AH616" s="156"/>
      <c r="AI616" s="156"/>
      <c r="AJ616" s="156"/>
      <c r="AK616" s="156"/>
      <c r="AL616" s="156"/>
      <c r="AM616" s="156"/>
      <c r="AN616" s="156"/>
      <c r="AO616" s="156"/>
      <c r="AP616" s="156"/>
      <c r="AQ616" s="156"/>
    </row>
    <row r="617" ht="15.75" customHeight="1">
      <c r="A617" s="156"/>
      <c r="B617" s="156"/>
      <c r="C617" s="156"/>
      <c r="D617" s="156"/>
      <c r="E617" s="156"/>
      <c r="F617" s="156"/>
      <c r="G617" s="156"/>
      <c r="H617" s="156"/>
      <c r="I617" s="156"/>
      <c r="J617" s="156"/>
      <c r="K617" s="156"/>
      <c r="L617" s="156"/>
      <c r="M617" s="156"/>
      <c r="N617" s="156"/>
      <c r="O617" s="156"/>
      <c r="P617" s="156"/>
      <c r="Q617" s="156"/>
      <c r="R617" s="156"/>
      <c r="S617" s="156"/>
      <c r="T617" s="156"/>
      <c r="U617" s="156"/>
      <c r="V617" s="156"/>
      <c r="W617" s="156"/>
      <c r="X617" s="156"/>
      <c r="Y617" s="156"/>
      <c r="Z617" s="156"/>
      <c r="AA617" s="156"/>
      <c r="AB617" s="156"/>
      <c r="AC617" s="156"/>
      <c r="AD617" s="156"/>
      <c r="AE617" s="195"/>
      <c r="AF617" s="196"/>
      <c r="AG617" s="156"/>
      <c r="AH617" s="156"/>
      <c r="AI617" s="156"/>
      <c r="AJ617" s="156"/>
      <c r="AK617" s="156"/>
      <c r="AL617" s="156"/>
      <c r="AM617" s="156"/>
      <c r="AN617" s="156"/>
      <c r="AO617" s="156"/>
      <c r="AP617" s="156"/>
      <c r="AQ617" s="156"/>
    </row>
    <row r="618" ht="15.75" customHeight="1">
      <c r="A618" s="156"/>
      <c r="B618" s="156"/>
      <c r="C618" s="156"/>
      <c r="D618" s="156"/>
      <c r="E618" s="156"/>
      <c r="F618" s="156"/>
      <c r="G618" s="156"/>
      <c r="H618" s="156"/>
      <c r="I618" s="156"/>
      <c r="J618" s="156"/>
      <c r="K618" s="156"/>
      <c r="L618" s="156"/>
      <c r="M618" s="156"/>
      <c r="N618" s="156"/>
      <c r="O618" s="156"/>
      <c r="P618" s="156"/>
      <c r="Q618" s="156"/>
      <c r="R618" s="156"/>
      <c r="S618" s="156"/>
      <c r="T618" s="156"/>
      <c r="U618" s="156"/>
      <c r="V618" s="156"/>
      <c r="W618" s="156"/>
      <c r="X618" s="156"/>
      <c r="Y618" s="156"/>
      <c r="Z618" s="156"/>
      <c r="AA618" s="156"/>
      <c r="AB618" s="156"/>
      <c r="AC618" s="156"/>
      <c r="AD618" s="156"/>
      <c r="AE618" s="195"/>
      <c r="AF618" s="196"/>
      <c r="AG618" s="156"/>
      <c r="AH618" s="156"/>
      <c r="AI618" s="156"/>
      <c r="AJ618" s="156"/>
      <c r="AK618" s="156"/>
      <c r="AL618" s="156"/>
      <c r="AM618" s="156"/>
      <c r="AN618" s="156"/>
      <c r="AO618" s="156"/>
      <c r="AP618" s="156"/>
      <c r="AQ618" s="156"/>
    </row>
    <row r="619" ht="15.75" customHeight="1">
      <c r="A619" s="156"/>
      <c r="B619" s="156"/>
      <c r="C619" s="156"/>
      <c r="D619" s="156"/>
      <c r="E619" s="156"/>
      <c r="F619" s="156"/>
      <c r="G619" s="156"/>
      <c r="H619" s="156"/>
      <c r="I619" s="156"/>
      <c r="J619" s="156"/>
      <c r="K619" s="156"/>
      <c r="L619" s="156"/>
      <c r="M619" s="156"/>
      <c r="N619" s="156"/>
      <c r="O619" s="156"/>
      <c r="P619" s="156"/>
      <c r="Q619" s="156"/>
      <c r="R619" s="156"/>
      <c r="S619" s="156"/>
      <c r="T619" s="156"/>
      <c r="U619" s="156"/>
      <c r="V619" s="156"/>
      <c r="W619" s="156"/>
      <c r="X619" s="156"/>
      <c r="Y619" s="156"/>
      <c r="Z619" s="156"/>
      <c r="AA619" s="156"/>
      <c r="AB619" s="156"/>
      <c r="AC619" s="156"/>
      <c r="AD619" s="156"/>
      <c r="AE619" s="195"/>
      <c r="AF619" s="196"/>
      <c r="AG619" s="156"/>
      <c r="AH619" s="156"/>
      <c r="AI619" s="156"/>
      <c r="AJ619" s="156"/>
      <c r="AK619" s="156"/>
      <c r="AL619" s="156"/>
      <c r="AM619" s="156"/>
      <c r="AN619" s="156"/>
      <c r="AO619" s="156"/>
      <c r="AP619" s="156"/>
      <c r="AQ619" s="156"/>
    </row>
    <row r="620" ht="15.75" customHeight="1">
      <c r="A620" s="156"/>
      <c r="B620" s="156"/>
      <c r="C620" s="156"/>
      <c r="D620" s="156"/>
      <c r="E620" s="156"/>
      <c r="F620" s="156"/>
      <c r="G620" s="156"/>
      <c r="H620" s="156"/>
      <c r="I620" s="156"/>
      <c r="J620" s="156"/>
      <c r="K620" s="156"/>
      <c r="L620" s="156"/>
      <c r="M620" s="156"/>
      <c r="N620" s="156"/>
      <c r="O620" s="156"/>
      <c r="P620" s="156"/>
      <c r="Q620" s="156"/>
      <c r="R620" s="156"/>
      <c r="S620" s="156"/>
      <c r="T620" s="156"/>
      <c r="U620" s="156"/>
      <c r="V620" s="156"/>
      <c r="W620" s="156"/>
      <c r="X620" s="156"/>
      <c r="Y620" s="156"/>
      <c r="Z620" s="156"/>
      <c r="AA620" s="156"/>
      <c r="AB620" s="156"/>
      <c r="AC620" s="156"/>
      <c r="AD620" s="156"/>
      <c r="AE620" s="195"/>
      <c r="AF620" s="196"/>
      <c r="AG620" s="156"/>
      <c r="AH620" s="156"/>
      <c r="AI620" s="156"/>
      <c r="AJ620" s="156"/>
      <c r="AK620" s="156"/>
      <c r="AL620" s="156"/>
      <c r="AM620" s="156"/>
      <c r="AN620" s="156"/>
      <c r="AO620" s="156"/>
      <c r="AP620" s="156"/>
      <c r="AQ620" s="156"/>
    </row>
    <row r="621" ht="15.75" customHeight="1">
      <c r="A621" s="156"/>
      <c r="B621" s="156"/>
      <c r="C621" s="156"/>
      <c r="D621" s="156"/>
      <c r="E621" s="156"/>
      <c r="F621" s="156"/>
      <c r="G621" s="156"/>
      <c r="H621" s="156"/>
      <c r="I621" s="156"/>
      <c r="J621" s="156"/>
      <c r="K621" s="156"/>
      <c r="L621" s="156"/>
      <c r="M621" s="156"/>
      <c r="N621" s="156"/>
      <c r="O621" s="156"/>
      <c r="P621" s="156"/>
      <c r="Q621" s="156"/>
      <c r="R621" s="156"/>
      <c r="S621" s="156"/>
      <c r="T621" s="156"/>
      <c r="U621" s="156"/>
      <c r="V621" s="156"/>
      <c r="W621" s="156"/>
      <c r="X621" s="156"/>
      <c r="Y621" s="156"/>
      <c r="Z621" s="156"/>
      <c r="AA621" s="156"/>
      <c r="AB621" s="156"/>
      <c r="AC621" s="156"/>
      <c r="AD621" s="156"/>
      <c r="AE621" s="195"/>
      <c r="AF621" s="196"/>
      <c r="AG621" s="156"/>
      <c r="AH621" s="156"/>
      <c r="AI621" s="156"/>
      <c r="AJ621" s="156"/>
      <c r="AK621" s="156"/>
      <c r="AL621" s="156"/>
      <c r="AM621" s="156"/>
      <c r="AN621" s="156"/>
      <c r="AO621" s="156"/>
      <c r="AP621" s="156"/>
      <c r="AQ621" s="156"/>
    </row>
    <row r="622" ht="15.75" customHeight="1">
      <c r="A622" s="156"/>
      <c r="B622" s="156"/>
      <c r="C622" s="156"/>
      <c r="D622" s="156"/>
      <c r="E622" s="156"/>
      <c r="F622" s="156"/>
      <c r="G622" s="156"/>
      <c r="H622" s="156"/>
      <c r="I622" s="156"/>
      <c r="J622" s="156"/>
      <c r="K622" s="156"/>
      <c r="L622" s="156"/>
      <c r="M622" s="156"/>
      <c r="N622" s="156"/>
      <c r="O622" s="156"/>
      <c r="P622" s="156"/>
      <c r="Q622" s="156"/>
      <c r="R622" s="156"/>
      <c r="S622" s="156"/>
      <c r="T622" s="156"/>
      <c r="U622" s="156"/>
      <c r="V622" s="156"/>
      <c r="W622" s="156"/>
      <c r="X622" s="156"/>
      <c r="Y622" s="156"/>
      <c r="Z622" s="156"/>
      <c r="AA622" s="156"/>
      <c r="AB622" s="156"/>
      <c r="AC622" s="156"/>
      <c r="AD622" s="156"/>
      <c r="AE622" s="195"/>
      <c r="AF622" s="196"/>
      <c r="AG622" s="156"/>
      <c r="AH622" s="156"/>
      <c r="AI622" s="156"/>
      <c r="AJ622" s="156"/>
      <c r="AK622" s="156"/>
      <c r="AL622" s="156"/>
      <c r="AM622" s="156"/>
      <c r="AN622" s="156"/>
      <c r="AO622" s="156"/>
      <c r="AP622" s="156"/>
      <c r="AQ622" s="156"/>
    </row>
    <row r="623" ht="15.75" customHeight="1">
      <c r="A623" s="156"/>
      <c r="B623" s="156"/>
      <c r="C623" s="156"/>
      <c r="D623" s="156"/>
      <c r="E623" s="156"/>
      <c r="F623" s="156"/>
      <c r="G623" s="156"/>
      <c r="H623" s="156"/>
      <c r="I623" s="156"/>
      <c r="J623" s="156"/>
      <c r="K623" s="156"/>
      <c r="L623" s="156"/>
      <c r="M623" s="156"/>
      <c r="N623" s="156"/>
      <c r="O623" s="156"/>
      <c r="P623" s="156"/>
      <c r="Q623" s="156"/>
      <c r="R623" s="156"/>
      <c r="S623" s="156"/>
      <c r="T623" s="156"/>
      <c r="U623" s="156"/>
      <c r="V623" s="156"/>
      <c r="W623" s="156"/>
      <c r="X623" s="156"/>
      <c r="Y623" s="156"/>
      <c r="Z623" s="156"/>
      <c r="AA623" s="156"/>
      <c r="AB623" s="156"/>
      <c r="AC623" s="156"/>
      <c r="AD623" s="156"/>
      <c r="AE623" s="195"/>
      <c r="AF623" s="196"/>
      <c r="AG623" s="156"/>
      <c r="AH623" s="156"/>
      <c r="AI623" s="156"/>
      <c r="AJ623" s="156"/>
      <c r="AK623" s="156"/>
      <c r="AL623" s="156"/>
      <c r="AM623" s="156"/>
      <c r="AN623" s="156"/>
      <c r="AO623" s="156"/>
      <c r="AP623" s="156"/>
      <c r="AQ623" s="156"/>
    </row>
    <row r="624" ht="15.75" customHeight="1">
      <c r="A624" s="156"/>
      <c r="B624" s="156"/>
      <c r="C624" s="156"/>
      <c r="D624" s="156"/>
      <c r="E624" s="156"/>
      <c r="F624" s="156"/>
      <c r="G624" s="156"/>
      <c r="H624" s="156"/>
      <c r="I624" s="156"/>
      <c r="J624" s="156"/>
      <c r="K624" s="156"/>
      <c r="L624" s="156"/>
      <c r="M624" s="156"/>
      <c r="N624" s="156"/>
      <c r="O624" s="156"/>
      <c r="P624" s="156"/>
      <c r="Q624" s="156"/>
      <c r="R624" s="156"/>
      <c r="S624" s="156"/>
      <c r="T624" s="156"/>
      <c r="U624" s="156"/>
      <c r="V624" s="156"/>
      <c r="W624" s="156"/>
      <c r="X624" s="156"/>
      <c r="Y624" s="156"/>
      <c r="Z624" s="156"/>
      <c r="AA624" s="156"/>
      <c r="AB624" s="156"/>
      <c r="AC624" s="156"/>
      <c r="AD624" s="156"/>
      <c r="AE624" s="195"/>
      <c r="AF624" s="196"/>
      <c r="AG624" s="156"/>
      <c r="AH624" s="156"/>
      <c r="AI624" s="156"/>
      <c r="AJ624" s="156"/>
      <c r="AK624" s="156"/>
      <c r="AL624" s="156"/>
      <c r="AM624" s="156"/>
      <c r="AN624" s="156"/>
      <c r="AO624" s="156"/>
      <c r="AP624" s="156"/>
      <c r="AQ624" s="156"/>
    </row>
    <row r="625" ht="15.75" customHeight="1">
      <c r="A625" s="156"/>
      <c r="B625" s="156"/>
      <c r="C625" s="156"/>
      <c r="D625" s="156"/>
      <c r="E625" s="156"/>
      <c r="F625" s="156"/>
      <c r="G625" s="156"/>
      <c r="H625" s="156"/>
      <c r="I625" s="156"/>
      <c r="J625" s="156"/>
      <c r="K625" s="156"/>
      <c r="L625" s="156"/>
      <c r="M625" s="156"/>
      <c r="N625" s="156"/>
      <c r="O625" s="156"/>
      <c r="P625" s="156"/>
      <c r="Q625" s="156"/>
      <c r="R625" s="156"/>
      <c r="S625" s="156"/>
      <c r="T625" s="156"/>
      <c r="U625" s="156"/>
      <c r="V625" s="156"/>
      <c r="W625" s="156"/>
      <c r="X625" s="156"/>
      <c r="Y625" s="156"/>
      <c r="Z625" s="156"/>
      <c r="AA625" s="156"/>
      <c r="AB625" s="156"/>
      <c r="AC625" s="156"/>
      <c r="AD625" s="156"/>
      <c r="AE625" s="195"/>
      <c r="AF625" s="196"/>
      <c r="AG625" s="156"/>
      <c r="AH625" s="156"/>
      <c r="AI625" s="156"/>
      <c r="AJ625" s="156"/>
      <c r="AK625" s="156"/>
      <c r="AL625" s="156"/>
      <c r="AM625" s="156"/>
      <c r="AN625" s="156"/>
      <c r="AO625" s="156"/>
      <c r="AP625" s="156"/>
      <c r="AQ625" s="156"/>
    </row>
    <row r="626" ht="15.75" customHeight="1">
      <c r="A626" s="156"/>
      <c r="B626" s="156"/>
      <c r="C626" s="156"/>
      <c r="D626" s="156"/>
      <c r="E626" s="156"/>
      <c r="F626" s="156"/>
      <c r="G626" s="156"/>
      <c r="H626" s="156"/>
      <c r="I626" s="156"/>
      <c r="J626" s="156"/>
      <c r="K626" s="156"/>
      <c r="L626" s="156"/>
      <c r="M626" s="156"/>
      <c r="N626" s="156"/>
      <c r="O626" s="156"/>
      <c r="P626" s="156"/>
      <c r="Q626" s="156"/>
      <c r="R626" s="156"/>
      <c r="S626" s="156"/>
      <c r="T626" s="156"/>
      <c r="U626" s="156"/>
      <c r="V626" s="156"/>
      <c r="W626" s="156"/>
      <c r="X626" s="156"/>
      <c r="Y626" s="156"/>
      <c r="Z626" s="156"/>
      <c r="AA626" s="156"/>
      <c r="AB626" s="156"/>
      <c r="AC626" s="156"/>
      <c r="AD626" s="156"/>
      <c r="AE626" s="195"/>
      <c r="AF626" s="196"/>
      <c r="AG626" s="156"/>
      <c r="AH626" s="156"/>
      <c r="AI626" s="156"/>
      <c r="AJ626" s="156"/>
      <c r="AK626" s="156"/>
      <c r="AL626" s="156"/>
      <c r="AM626" s="156"/>
      <c r="AN626" s="156"/>
      <c r="AO626" s="156"/>
      <c r="AP626" s="156"/>
      <c r="AQ626" s="156"/>
    </row>
    <row r="627" ht="15.75" customHeight="1">
      <c r="A627" s="156"/>
      <c r="B627" s="156"/>
      <c r="C627" s="156"/>
      <c r="D627" s="156"/>
      <c r="E627" s="156"/>
      <c r="F627" s="156"/>
      <c r="G627" s="156"/>
      <c r="H627" s="156"/>
      <c r="I627" s="156"/>
      <c r="J627" s="156"/>
      <c r="K627" s="156"/>
      <c r="L627" s="156"/>
      <c r="M627" s="156"/>
      <c r="N627" s="156"/>
      <c r="O627" s="156"/>
      <c r="P627" s="156"/>
      <c r="Q627" s="156"/>
      <c r="R627" s="156"/>
      <c r="S627" s="156"/>
      <c r="T627" s="156"/>
      <c r="U627" s="156"/>
      <c r="V627" s="156"/>
      <c r="W627" s="156"/>
      <c r="X627" s="156"/>
      <c r="Y627" s="156"/>
      <c r="Z627" s="156"/>
      <c r="AA627" s="156"/>
      <c r="AB627" s="156"/>
      <c r="AC627" s="156"/>
      <c r="AD627" s="156"/>
      <c r="AE627" s="195"/>
      <c r="AF627" s="196"/>
      <c r="AG627" s="156"/>
      <c r="AH627" s="156"/>
      <c r="AI627" s="156"/>
      <c r="AJ627" s="156"/>
      <c r="AK627" s="156"/>
      <c r="AL627" s="156"/>
      <c r="AM627" s="156"/>
      <c r="AN627" s="156"/>
      <c r="AO627" s="156"/>
      <c r="AP627" s="156"/>
      <c r="AQ627" s="156"/>
    </row>
    <row r="628" ht="15.75" customHeight="1">
      <c r="A628" s="156"/>
      <c r="B628" s="156"/>
      <c r="C628" s="156"/>
      <c r="D628" s="156"/>
      <c r="E628" s="156"/>
      <c r="F628" s="156"/>
      <c r="G628" s="156"/>
      <c r="H628" s="156"/>
      <c r="I628" s="156"/>
      <c r="J628" s="156"/>
      <c r="K628" s="156"/>
      <c r="L628" s="156"/>
      <c r="M628" s="156"/>
      <c r="N628" s="156"/>
      <c r="O628" s="156"/>
      <c r="P628" s="156"/>
      <c r="Q628" s="156"/>
      <c r="R628" s="156"/>
      <c r="S628" s="156"/>
      <c r="T628" s="156"/>
      <c r="U628" s="156"/>
      <c r="V628" s="156"/>
      <c r="W628" s="156"/>
      <c r="X628" s="156"/>
      <c r="Y628" s="156"/>
      <c r="Z628" s="156"/>
      <c r="AA628" s="156"/>
      <c r="AB628" s="156"/>
      <c r="AC628" s="156"/>
      <c r="AD628" s="156"/>
      <c r="AE628" s="195"/>
      <c r="AF628" s="196"/>
      <c r="AG628" s="156"/>
      <c r="AH628" s="156"/>
      <c r="AI628" s="156"/>
      <c r="AJ628" s="156"/>
      <c r="AK628" s="156"/>
      <c r="AL628" s="156"/>
      <c r="AM628" s="156"/>
      <c r="AN628" s="156"/>
      <c r="AO628" s="156"/>
      <c r="AP628" s="156"/>
      <c r="AQ628" s="156"/>
    </row>
    <row r="629" ht="15.75" customHeight="1">
      <c r="A629" s="156"/>
      <c r="B629" s="156"/>
      <c r="C629" s="156"/>
      <c r="D629" s="156"/>
      <c r="E629" s="156"/>
      <c r="F629" s="156"/>
      <c r="G629" s="156"/>
      <c r="H629" s="156"/>
      <c r="I629" s="156"/>
      <c r="J629" s="156"/>
      <c r="K629" s="156"/>
      <c r="L629" s="156"/>
      <c r="M629" s="156"/>
      <c r="N629" s="156"/>
      <c r="O629" s="156"/>
      <c r="P629" s="156"/>
      <c r="Q629" s="156"/>
      <c r="R629" s="156"/>
      <c r="S629" s="156"/>
      <c r="T629" s="156"/>
      <c r="U629" s="156"/>
      <c r="V629" s="156"/>
      <c r="W629" s="156"/>
      <c r="X629" s="156"/>
      <c r="Y629" s="156"/>
      <c r="Z629" s="156"/>
      <c r="AA629" s="156"/>
      <c r="AB629" s="156"/>
      <c r="AC629" s="156"/>
      <c r="AD629" s="156"/>
      <c r="AE629" s="195"/>
      <c r="AF629" s="196"/>
      <c r="AG629" s="156"/>
      <c r="AH629" s="156"/>
      <c r="AI629" s="156"/>
      <c r="AJ629" s="156"/>
      <c r="AK629" s="156"/>
      <c r="AL629" s="156"/>
      <c r="AM629" s="156"/>
      <c r="AN629" s="156"/>
      <c r="AO629" s="156"/>
      <c r="AP629" s="156"/>
      <c r="AQ629" s="156"/>
    </row>
    <row r="630" ht="15.75" customHeight="1">
      <c r="A630" s="156"/>
      <c r="B630" s="156"/>
      <c r="C630" s="156"/>
      <c r="D630" s="156"/>
      <c r="E630" s="156"/>
      <c r="F630" s="156"/>
      <c r="G630" s="156"/>
      <c r="H630" s="156"/>
      <c r="I630" s="156"/>
      <c r="J630" s="156"/>
      <c r="K630" s="156"/>
      <c r="L630" s="156"/>
      <c r="M630" s="156"/>
      <c r="N630" s="156"/>
      <c r="O630" s="156"/>
      <c r="P630" s="156"/>
      <c r="Q630" s="156"/>
      <c r="R630" s="156"/>
      <c r="S630" s="156"/>
      <c r="T630" s="156"/>
      <c r="U630" s="156"/>
      <c r="V630" s="156"/>
      <c r="W630" s="156"/>
      <c r="X630" s="156"/>
      <c r="Y630" s="156"/>
      <c r="Z630" s="156"/>
      <c r="AA630" s="156"/>
      <c r="AB630" s="156"/>
      <c r="AC630" s="156"/>
      <c r="AD630" s="156"/>
      <c r="AE630" s="195"/>
      <c r="AF630" s="196"/>
      <c r="AG630" s="156"/>
      <c r="AH630" s="156"/>
      <c r="AI630" s="156"/>
      <c r="AJ630" s="156"/>
      <c r="AK630" s="156"/>
      <c r="AL630" s="156"/>
      <c r="AM630" s="156"/>
      <c r="AN630" s="156"/>
      <c r="AO630" s="156"/>
      <c r="AP630" s="156"/>
      <c r="AQ630" s="156"/>
    </row>
    <row r="631" ht="15.75" customHeight="1">
      <c r="A631" s="156"/>
      <c r="B631" s="156"/>
      <c r="C631" s="156"/>
      <c r="D631" s="156"/>
      <c r="E631" s="156"/>
      <c r="F631" s="156"/>
      <c r="G631" s="156"/>
      <c r="H631" s="156"/>
      <c r="I631" s="156"/>
      <c r="J631" s="156"/>
      <c r="K631" s="156"/>
      <c r="L631" s="156"/>
      <c r="M631" s="156"/>
      <c r="N631" s="156"/>
      <c r="O631" s="156"/>
      <c r="P631" s="156"/>
      <c r="Q631" s="156"/>
      <c r="R631" s="156"/>
      <c r="S631" s="156"/>
      <c r="T631" s="156"/>
      <c r="U631" s="156"/>
      <c r="V631" s="156"/>
      <c r="W631" s="156"/>
      <c r="X631" s="156"/>
      <c r="Y631" s="156"/>
      <c r="Z631" s="156"/>
      <c r="AA631" s="156"/>
      <c r="AB631" s="156"/>
      <c r="AC631" s="156"/>
      <c r="AD631" s="156"/>
      <c r="AE631" s="195"/>
      <c r="AF631" s="196"/>
      <c r="AG631" s="156"/>
      <c r="AH631" s="156"/>
      <c r="AI631" s="156"/>
      <c r="AJ631" s="156"/>
      <c r="AK631" s="156"/>
      <c r="AL631" s="156"/>
      <c r="AM631" s="156"/>
      <c r="AN631" s="156"/>
      <c r="AO631" s="156"/>
      <c r="AP631" s="156"/>
      <c r="AQ631" s="156"/>
    </row>
    <row r="632" ht="15.75" customHeight="1">
      <c r="A632" s="156"/>
      <c r="B632" s="156"/>
      <c r="C632" s="156"/>
      <c r="D632" s="156"/>
      <c r="E632" s="156"/>
      <c r="F632" s="156"/>
      <c r="G632" s="156"/>
      <c r="H632" s="156"/>
      <c r="I632" s="156"/>
      <c r="J632" s="156"/>
      <c r="K632" s="156"/>
      <c r="L632" s="156"/>
      <c r="M632" s="156"/>
      <c r="N632" s="156"/>
      <c r="O632" s="156"/>
      <c r="P632" s="156"/>
      <c r="Q632" s="156"/>
      <c r="R632" s="156"/>
      <c r="S632" s="156"/>
      <c r="T632" s="156"/>
      <c r="U632" s="156"/>
      <c r="V632" s="156"/>
      <c r="W632" s="156"/>
      <c r="X632" s="156"/>
      <c r="Y632" s="156"/>
      <c r="Z632" s="156"/>
      <c r="AA632" s="156"/>
      <c r="AB632" s="156"/>
      <c r="AC632" s="156"/>
      <c r="AD632" s="156"/>
      <c r="AE632" s="195"/>
      <c r="AF632" s="196"/>
      <c r="AG632" s="156"/>
      <c r="AH632" s="156"/>
      <c r="AI632" s="156"/>
      <c r="AJ632" s="156"/>
      <c r="AK632" s="156"/>
      <c r="AL632" s="156"/>
      <c r="AM632" s="156"/>
      <c r="AN632" s="156"/>
      <c r="AO632" s="156"/>
      <c r="AP632" s="156"/>
      <c r="AQ632" s="156"/>
    </row>
    <row r="633" ht="15.75" customHeight="1">
      <c r="A633" s="156"/>
      <c r="B633" s="156"/>
      <c r="C633" s="156"/>
      <c r="D633" s="156"/>
      <c r="E633" s="156"/>
      <c r="F633" s="156"/>
      <c r="G633" s="156"/>
      <c r="H633" s="156"/>
      <c r="I633" s="156"/>
      <c r="J633" s="156"/>
      <c r="K633" s="156"/>
      <c r="L633" s="156"/>
      <c r="M633" s="156"/>
      <c r="N633" s="156"/>
      <c r="O633" s="156"/>
      <c r="P633" s="156"/>
      <c r="Q633" s="156"/>
      <c r="R633" s="156"/>
      <c r="S633" s="156"/>
      <c r="T633" s="156"/>
      <c r="U633" s="156"/>
      <c r="V633" s="156"/>
      <c r="W633" s="156"/>
      <c r="X633" s="156"/>
      <c r="Y633" s="156"/>
      <c r="Z633" s="156"/>
      <c r="AA633" s="156"/>
      <c r="AB633" s="156"/>
      <c r="AC633" s="156"/>
      <c r="AD633" s="156"/>
      <c r="AE633" s="195"/>
      <c r="AF633" s="196"/>
      <c r="AG633" s="156"/>
      <c r="AH633" s="156"/>
      <c r="AI633" s="156"/>
      <c r="AJ633" s="156"/>
      <c r="AK633" s="156"/>
      <c r="AL633" s="156"/>
      <c r="AM633" s="156"/>
      <c r="AN633" s="156"/>
      <c r="AO633" s="156"/>
      <c r="AP633" s="156"/>
      <c r="AQ633" s="156"/>
    </row>
    <row r="634" ht="15.75" customHeight="1">
      <c r="A634" s="156"/>
      <c r="B634" s="156"/>
      <c r="C634" s="156"/>
      <c r="D634" s="156"/>
      <c r="E634" s="156"/>
      <c r="F634" s="156"/>
      <c r="G634" s="156"/>
      <c r="H634" s="156"/>
      <c r="I634" s="156"/>
      <c r="J634" s="156"/>
      <c r="K634" s="156"/>
      <c r="L634" s="156"/>
      <c r="M634" s="156"/>
      <c r="N634" s="156"/>
      <c r="O634" s="156"/>
      <c r="P634" s="156"/>
      <c r="Q634" s="156"/>
      <c r="R634" s="156"/>
      <c r="S634" s="156"/>
      <c r="T634" s="156"/>
      <c r="U634" s="156"/>
      <c r="V634" s="156"/>
      <c r="W634" s="156"/>
      <c r="X634" s="156"/>
      <c r="Y634" s="156"/>
      <c r="Z634" s="156"/>
      <c r="AA634" s="156"/>
      <c r="AB634" s="156"/>
      <c r="AC634" s="156"/>
      <c r="AD634" s="156"/>
      <c r="AE634" s="195"/>
      <c r="AF634" s="196"/>
      <c r="AG634" s="156"/>
      <c r="AH634" s="156"/>
      <c r="AI634" s="156"/>
      <c r="AJ634" s="156"/>
      <c r="AK634" s="156"/>
      <c r="AL634" s="156"/>
      <c r="AM634" s="156"/>
      <c r="AN634" s="156"/>
      <c r="AO634" s="156"/>
      <c r="AP634" s="156"/>
      <c r="AQ634" s="156"/>
    </row>
    <row r="635" ht="15.75" customHeight="1">
      <c r="A635" s="156"/>
      <c r="B635" s="156"/>
      <c r="C635" s="156"/>
      <c r="D635" s="156"/>
      <c r="E635" s="156"/>
      <c r="F635" s="156"/>
      <c r="G635" s="156"/>
      <c r="H635" s="156"/>
      <c r="I635" s="156"/>
      <c r="J635" s="156"/>
      <c r="K635" s="156"/>
      <c r="L635" s="156"/>
      <c r="M635" s="156"/>
      <c r="N635" s="156"/>
      <c r="O635" s="156"/>
      <c r="P635" s="156"/>
      <c r="Q635" s="156"/>
      <c r="R635" s="156"/>
      <c r="S635" s="156"/>
      <c r="T635" s="156"/>
      <c r="U635" s="156"/>
      <c r="V635" s="156"/>
      <c r="W635" s="156"/>
      <c r="X635" s="156"/>
      <c r="Y635" s="156"/>
      <c r="Z635" s="156"/>
      <c r="AA635" s="156"/>
      <c r="AB635" s="156"/>
      <c r="AC635" s="156"/>
      <c r="AD635" s="156"/>
      <c r="AE635" s="195"/>
      <c r="AF635" s="196"/>
      <c r="AG635" s="156"/>
      <c r="AH635" s="156"/>
      <c r="AI635" s="156"/>
      <c r="AJ635" s="156"/>
      <c r="AK635" s="156"/>
      <c r="AL635" s="156"/>
      <c r="AM635" s="156"/>
      <c r="AN635" s="156"/>
      <c r="AO635" s="156"/>
      <c r="AP635" s="156"/>
      <c r="AQ635" s="156"/>
    </row>
    <row r="636" ht="15.75" customHeight="1">
      <c r="A636" s="156"/>
      <c r="B636" s="156"/>
      <c r="C636" s="156"/>
      <c r="D636" s="156"/>
      <c r="E636" s="156"/>
      <c r="F636" s="156"/>
      <c r="G636" s="156"/>
      <c r="H636" s="156"/>
      <c r="I636" s="156"/>
      <c r="J636" s="156"/>
      <c r="K636" s="156"/>
      <c r="L636" s="156"/>
      <c r="M636" s="156"/>
      <c r="N636" s="156"/>
      <c r="O636" s="156"/>
      <c r="P636" s="156"/>
      <c r="Q636" s="156"/>
      <c r="R636" s="156"/>
      <c r="S636" s="156"/>
      <c r="T636" s="156"/>
      <c r="U636" s="156"/>
      <c r="V636" s="156"/>
      <c r="W636" s="156"/>
      <c r="X636" s="156"/>
      <c r="Y636" s="156"/>
      <c r="Z636" s="156"/>
      <c r="AA636" s="156"/>
      <c r="AB636" s="156"/>
      <c r="AC636" s="156"/>
      <c r="AD636" s="156"/>
      <c r="AE636" s="195"/>
      <c r="AF636" s="196"/>
      <c r="AG636" s="156"/>
      <c r="AH636" s="156"/>
      <c r="AI636" s="156"/>
      <c r="AJ636" s="156"/>
      <c r="AK636" s="156"/>
      <c r="AL636" s="156"/>
      <c r="AM636" s="156"/>
      <c r="AN636" s="156"/>
      <c r="AO636" s="156"/>
      <c r="AP636" s="156"/>
      <c r="AQ636" s="156"/>
    </row>
    <row r="637" ht="15.75" customHeight="1">
      <c r="A637" s="156"/>
      <c r="B637" s="156"/>
      <c r="C637" s="156"/>
      <c r="D637" s="156"/>
      <c r="E637" s="156"/>
      <c r="F637" s="156"/>
      <c r="G637" s="156"/>
      <c r="H637" s="156"/>
      <c r="I637" s="156"/>
      <c r="J637" s="156"/>
      <c r="K637" s="156"/>
      <c r="L637" s="156"/>
      <c r="M637" s="156"/>
      <c r="N637" s="156"/>
      <c r="O637" s="156"/>
      <c r="P637" s="156"/>
      <c r="Q637" s="156"/>
      <c r="R637" s="156"/>
      <c r="S637" s="156"/>
      <c r="T637" s="156"/>
      <c r="U637" s="156"/>
      <c r="V637" s="156"/>
      <c r="W637" s="156"/>
      <c r="X637" s="156"/>
      <c r="Y637" s="156"/>
      <c r="Z637" s="156"/>
      <c r="AA637" s="156"/>
      <c r="AB637" s="156"/>
      <c r="AC637" s="156"/>
      <c r="AD637" s="156"/>
      <c r="AE637" s="195"/>
      <c r="AF637" s="196"/>
      <c r="AG637" s="156"/>
      <c r="AH637" s="156"/>
      <c r="AI637" s="156"/>
      <c r="AJ637" s="156"/>
      <c r="AK637" s="156"/>
      <c r="AL637" s="156"/>
      <c r="AM637" s="156"/>
      <c r="AN637" s="156"/>
      <c r="AO637" s="156"/>
      <c r="AP637" s="156"/>
      <c r="AQ637" s="156"/>
    </row>
    <row r="638" ht="15.75" customHeight="1">
      <c r="A638" s="156"/>
      <c r="B638" s="156"/>
      <c r="C638" s="156"/>
      <c r="D638" s="156"/>
      <c r="E638" s="156"/>
      <c r="F638" s="156"/>
      <c r="G638" s="156"/>
      <c r="H638" s="156"/>
      <c r="I638" s="156"/>
      <c r="J638" s="156"/>
      <c r="K638" s="156"/>
      <c r="L638" s="156"/>
      <c r="M638" s="156"/>
      <c r="N638" s="156"/>
      <c r="O638" s="156"/>
      <c r="P638" s="156"/>
      <c r="Q638" s="156"/>
      <c r="R638" s="156"/>
      <c r="S638" s="156"/>
      <c r="T638" s="156"/>
      <c r="U638" s="156"/>
      <c r="V638" s="156"/>
      <c r="W638" s="156"/>
      <c r="X638" s="156"/>
      <c r="Y638" s="156"/>
      <c r="Z638" s="156"/>
      <c r="AA638" s="156"/>
      <c r="AB638" s="156"/>
      <c r="AC638" s="156"/>
      <c r="AD638" s="156"/>
      <c r="AE638" s="195"/>
      <c r="AF638" s="196"/>
      <c r="AG638" s="156"/>
      <c r="AH638" s="156"/>
      <c r="AI638" s="156"/>
      <c r="AJ638" s="156"/>
      <c r="AK638" s="156"/>
      <c r="AL638" s="156"/>
      <c r="AM638" s="156"/>
      <c r="AN638" s="156"/>
      <c r="AO638" s="156"/>
      <c r="AP638" s="156"/>
      <c r="AQ638" s="156"/>
    </row>
    <row r="639" ht="15.75" customHeight="1">
      <c r="A639" s="156"/>
      <c r="B639" s="156"/>
      <c r="C639" s="156"/>
      <c r="D639" s="156"/>
      <c r="E639" s="156"/>
      <c r="F639" s="156"/>
      <c r="G639" s="156"/>
      <c r="H639" s="156"/>
      <c r="I639" s="156"/>
      <c r="J639" s="156"/>
      <c r="K639" s="156"/>
      <c r="L639" s="156"/>
      <c r="M639" s="156"/>
      <c r="N639" s="156"/>
      <c r="O639" s="156"/>
      <c r="P639" s="156"/>
      <c r="Q639" s="156"/>
      <c r="R639" s="156"/>
      <c r="S639" s="156"/>
      <c r="T639" s="156"/>
      <c r="U639" s="156"/>
      <c r="V639" s="156"/>
      <c r="W639" s="156"/>
      <c r="X639" s="156"/>
      <c r="Y639" s="156"/>
      <c r="Z639" s="156"/>
      <c r="AA639" s="156"/>
      <c r="AB639" s="156"/>
      <c r="AC639" s="156"/>
      <c r="AD639" s="156"/>
      <c r="AE639" s="195"/>
      <c r="AF639" s="196"/>
      <c r="AG639" s="156"/>
      <c r="AH639" s="156"/>
      <c r="AI639" s="156"/>
      <c r="AJ639" s="156"/>
      <c r="AK639" s="156"/>
      <c r="AL639" s="156"/>
      <c r="AM639" s="156"/>
      <c r="AN639" s="156"/>
      <c r="AO639" s="156"/>
      <c r="AP639" s="156"/>
      <c r="AQ639" s="156"/>
    </row>
    <row r="640" ht="15.75" customHeight="1">
      <c r="A640" s="156"/>
      <c r="B640" s="156"/>
      <c r="C640" s="156"/>
      <c r="D640" s="156"/>
      <c r="E640" s="156"/>
      <c r="F640" s="156"/>
      <c r="G640" s="156"/>
      <c r="H640" s="156"/>
      <c r="I640" s="156"/>
      <c r="J640" s="156"/>
      <c r="K640" s="156"/>
      <c r="L640" s="156"/>
      <c r="M640" s="156"/>
      <c r="N640" s="156"/>
      <c r="O640" s="156"/>
      <c r="P640" s="156"/>
      <c r="Q640" s="156"/>
      <c r="R640" s="156"/>
      <c r="S640" s="156"/>
      <c r="T640" s="156"/>
      <c r="U640" s="156"/>
      <c r="V640" s="156"/>
      <c r="W640" s="156"/>
      <c r="X640" s="156"/>
      <c r="Y640" s="156"/>
      <c r="Z640" s="156"/>
      <c r="AA640" s="156"/>
      <c r="AB640" s="156"/>
      <c r="AC640" s="156"/>
      <c r="AD640" s="156"/>
      <c r="AE640" s="195"/>
      <c r="AF640" s="196"/>
      <c r="AG640" s="156"/>
      <c r="AH640" s="156"/>
      <c r="AI640" s="156"/>
      <c r="AJ640" s="156"/>
      <c r="AK640" s="156"/>
      <c r="AL640" s="156"/>
      <c r="AM640" s="156"/>
      <c r="AN640" s="156"/>
      <c r="AO640" s="156"/>
      <c r="AP640" s="156"/>
      <c r="AQ640" s="156"/>
    </row>
    <row r="641" ht="15.75" customHeight="1">
      <c r="A641" s="156"/>
      <c r="B641" s="156"/>
      <c r="C641" s="156"/>
      <c r="D641" s="156"/>
      <c r="E641" s="156"/>
      <c r="F641" s="156"/>
      <c r="G641" s="156"/>
      <c r="H641" s="156"/>
      <c r="I641" s="156"/>
      <c r="J641" s="156"/>
      <c r="K641" s="156"/>
      <c r="L641" s="156"/>
      <c r="M641" s="156"/>
      <c r="N641" s="156"/>
      <c r="O641" s="156"/>
      <c r="P641" s="156"/>
      <c r="Q641" s="156"/>
      <c r="R641" s="156"/>
      <c r="S641" s="156"/>
      <c r="T641" s="156"/>
      <c r="U641" s="156"/>
      <c r="V641" s="156"/>
      <c r="W641" s="156"/>
      <c r="X641" s="156"/>
      <c r="Y641" s="156"/>
      <c r="Z641" s="156"/>
      <c r="AA641" s="156"/>
      <c r="AB641" s="156"/>
      <c r="AC641" s="156"/>
      <c r="AD641" s="156"/>
      <c r="AE641" s="195"/>
      <c r="AF641" s="196"/>
      <c r="AG641" s="156"/>
      <c r="AH641" s="156"/>
      <c r="AI641" s="156"/>
      <c r="AJ641" s="156"/>
      <c r="AK641" s="156"/>
      <c r="AL641" s="156"/>
      <c r="AM641" s="156"/>
      <c r="AN641" s="156"/>
      <c r="AO641" s="156"/>
      <c r="AP641" s="156"/>
      <c r="AQ641" s="156"/>
    </row>
    <row r="642" ht="15.75" customHeight="1">
      <c r="A642" s="156"/>
      <c r="B642" s="156"/>
      <c r="C642" s="156"/>
      <c r="D642" s="156"/>
      <c r="E642" s="156"/>
      <c r="F642" s="156"/>
      <c r="G642" s="156"/>
      <c r="H642" s="156"/>
      <c r="I642" s="156"/>
      <c r="J642" s="156"/>
      <c r="K642" s="156"/>
      <c r="L642" s="156"/>
      <c r="M642" s="156"/>
      <c r="N642" s="156"/>
      <c r="O642" s="156"/>
      <c r="P642" s="156"/>
      <c r="Q642" s="156"/>
      <c r="R642" s="156"/>
      <c r="S642" s="156"/>
      <c r="T642" s="156"/>
      <c r="U642" s="156"/>
      <c r="V642" s="156"/>
      <c r="W642" s="156"/>
      <c r="X642" s="156"/>
      <c r="Y642" s="156"/>
      <c r="Z642" s="156"/>
      <c r="AA642" s="156"/>
      <c r="AB642" s="156"/>
      <c r="AC642" s="156"/>
      <c r="AD642" s="156"/>
      <c r="AE642" s="195"/>
      <c r="AF642" s="196"/>
      <c r="AG642" s="156"/>
      <c r="AH642" s="156"/>
      <c r="AI642" s="156"/>
      <c r="AJ642" s="156"/>
      <c r="AK642" s="156"/>
      <c r="AL642" s="156"/>
      <c r="AM642" s="156"/>
      <c r="AN642" s="156"/>
      <c r="AO642" s="156"/>
      <c r="AP642" s="156"/>
      <c r="AQ642" s="156"/>
    </row>
    <row r="643" ht="15.75" customHeight="1">
      <c r="A643" s="156"/>
      <c r="B643" s="156"/>
      <c r="C643" s="156"/>
      <c r="D643" s="156"/>
      <c r="E643" s="156"/>
      <c r="F643" s="156"/>
      <c r="G643" s="156"/>
      <c r="H643" s="156"/>
      <c r="I643" s="156"/>
      <c r="J643" s="156"/>
      <c r="K643" s="156"/>
      <c r="L643" s="156"/>
      <c r="M643" s="156"/>
      <c r="N643" s="156"/>
      <c r="O643" s="156"/>
      <c r="P643" s="156"/>
      <c r="Q643" s="156"/>
      <c r="R643" s="156"/>
      <c r="S643" s="156"/>
      <c r="T643" s="156"/>
      <c r="U643" s="156"/>
      <c r="V643" s="156"/>
      <c r="W643" s="156"/>
      <c r="X643" s="156"/>
      <c r="Y643" s="156"/>
      <c r="Z643" s="156"/>
      <c r="AA643" s="156"/>
      <c r="AB643" s="156"/>
      <c r="AC643" s="156"/>
      <c r="AD643" s="156"/>
      <c r="AE643" s="195"/>
      <c r="AF643" s="196"/>
      <c r="AG643" s="156"/>
      <c r="AH643" s="156"/>
      <c r="AI643" s="156"/>
      <c r="AJ643" s="156"/>
      <c r="AK643" s="156"/>
      <c r="AL643" s="156"/>
      <c r="AM643" s="156"/>
      <c r="AN643" s="156"/>
      <c r="AO643" s="156"/>
      <c r="AP643" s="156"/>
      <c r="AQ643" s="156"/>
    </row>
    <row r="644" ht="15.75" customHeight="1">
      <c r="A644" s="156"/>
      <c r="B644" s="156"/>
      <c r="C644" s="156"/>
      <c r="D644" s="156"/>
      <c r="E644" s="156"/>
      <c r="F644" s="156"/>
      <c r="G644" s="156"/>
      <c r="H644" s="156"/>
      <c r="I644" s="156"/>
      <c r="J644" s="156"/>
      <c r="K644" s="156"/>
      <c r="L644" s="156"/>
      <c r="M644" s="156"/>
      <c r="N644" s="156"/>
      <c r="O644" s="156"/>
      <c r="P644" s="156"/>
      <c r="Q644" s="156"/>
      <c r="R644" s="156"/>
      <c r="S644" s="156"/>
      <c r="T644" s="156"/>
      <c r="U644" s="156"/>
      <c r="V644" s="156"/>
      <c r="W644" s="156"/>
      <c r="X644" s="156"/>
      <c r="Y644" s="156"/>
      <c r="Z644" s="156"/>
      <c r="AA644" s="156"/>
      <c r="AB644" s="156"/>
      <c r="AC644" s="156"/>
      <c r="AD644" s="156"/>
      <c r="AE644" s="195"/>
      <c r="AF644" s="196"/>
      <c r="AG644" s="156"/>
      <c r="AH644" s="156"/>
      <c r="AI644" s="156"/>
      <c r="AJ644" s="156"/>
      <c r="AK644" s="156"/>
      <c r="AL644" s="156"/>
      <c r="AM644" s="156"/>
      <c r="AN644" s="156"/>
      <c r="AO644" s="156"/>
      <c r="AP644" s="156"/>
      <c r="AQ644" s="156"/>
    </row>
    <row r="645" ht="15.75" customHeight="1">
      <c r="A645" s="156"/>
      <c r="B645" s="156"/>
      <c r="C645" s="156"/>
      <c r="D645" s="156"/>
      <c r="E645" s="156"/>
      <c r="F645" s="156"/>
      <c r="G645" s="156"/>
      <c r="H645" s="156"/>
      <c r="I645" s="156"/>
      <c r="J645" s="156"/>
      <c r="K645" s="156"/>
      <c r="L645" s="156"/>
      <c r="M645" s="156"/>
      <c r="N645" s="156"/>
      <c r="O645" s="156"/>
      <c r="P645" s="156"/>
      <c r="Q645" s="156"/>
      <c r="R645" s="156"/>
      <c r="S645" s="156"/>
      <c r="T645" s="156"/>
      <c r="U645" s="156"/>
      <c r="V645" s="156"/>
      <c r="W645" s="156"/>
      <c r="X645" s="156"/>
      <c r="Y645" s="156"/>
      <c r="Z645" s="156"/>
      <c r="AA645" s="156"/>
      <c r="AB645" s="156"/>
      <c r="AC645" s="156"/>
      <c r="AD645" s="156"/>
      <c r="AE645" s="195"/>
      <c r="AF645" s="196"/>
      <c r="AG645" s="156"/>
      <c r="AH645" s="156"/>
      <c r="AI645" s="156"/>
      <c r="AJ645" s="156"/>
      <c r="AK645" s="156"/>
      <c r="AL645" s="156"/>
      <c r="AM645" s="156"/>
      <c r="AN645" s="156"/>
      <c r="AO645" s="156"/>
      <c r="AP645" s="156"/>
      <c r="AQ645" s="156"/>
    </row>
    <row r="646" ht="15.75" customHeight="1">
      <c r="A646" s="156"/>
      <c r="B646" s="156"/>
      <c r="C646" s="156"/>
      <c r="D646" s="156"/>
      <c r="E646" s="156"/>
      <c r="F646" s="156"/>
      <c r="G646" s="156"/>
      <c r="H646" s="156"/>
      <c r="I646" s="156"/>
      <c r="J646" s="156"/>
      <c r="K646" s="156"/>
      <c r="L646" s="156"/>
      <c r="M646" s="156"/>
      <c r="N646" s="156"/>
      <c r="O646" s="156"/>
      <c r="P646" s="156"/>
      <c r="Q646" s="156"/>
      <c r="R646" s="156"/>
      <c r="S646" s="156"/>
      <c r="T646" s="156"/>
      <c r="U646" s="156"/>
      <c r="V646" s="156"/>
      <c r="W646" s="156"/>
      <c r="X646" s="156"/>
      <c r="Y646" s="156"/>
      <c r="Z646" s="156"/>
      <c r="AA646" s="156"/>
      <c r="AB646" s="156"/>
      <c r="AC646" s="156"/>
      <c r="AD646" s="156"/>
      <c r="AE646" s="195"/>
      <c r="AF646" s="196"/>
      <c r="AG646" s="156"/>
      <c r="AH646" s="156"/>
      <c r="AI646" s="156"/>
      <c r="AJ646" s="156"/>
      <c r="AK646" s="156"/>
      <c r="AL646" s="156"/>
      <c r="AM646" s="156"/>
      <c r="AN646" s="156"/>
      <c r="AO646" s="156"/>
      <c r="AP646" s="156"/>
      <c r="AQ646" s="156"/>
    </row>
    <row r="647" ht="15.75" customHeight="1">
      <c r="A647" s="156"/>
      <c r="B647" s="156"/>
      <c r="C647" s="156"/>
      <c r="D647" s="156"/>
      <c r="E647" s="156"/>
      <c r="F647" s="156"/>
      <c r="G647" s="156"/>
      <c r="H647" s="156"/>
      <c r="I647" s="156"/>
      <c r="J647" s="156"/>
      <c r="K647" s="156"/>
      <c r="L647" s="156"/>
      <c r="M647" s="156"/>
      <c r="N647" s="156"/>
      <c r="O647" s="156"/>
      <c r="P647" s="156"/>
      <c r="Q647" s="156"/>
      <c r="R647" s="156"/>
      <c r="S647" s="156"/>
      <c r="T647" s="156"/>
      <c r="U647" s="156"/>
      <c r="V647" s="156"/>
      <c r="W647" s="156"/>
      <c r="X647" s="156"/>
      <c r="Y647" s="156"/>
      <c r="Z647" s="156"/>
      <c r="AA647" s="156"/>
      <c r="AB647" s="156"/>
      <c r="AC647" s="156"/>
      <c r="AD647" s="156"/>
      <c r="AE647" s="195"/>
      <c r="AF647" s="196"/>
      <c r="AG647" s="156"/>
      <c r="AH647" s="156"/>
      <c r="AI647" s="156"/>
      <c r="AJ647" s="156"/>
      <c r="AK647" s="156"/>
      <c r="AL647" s="156"/>
      <c r="AM647" s="156"/>
      <c r="AN647" s="156"/>
      <c r="AO647" s="156"/>
      <c r="AP647" s="156"/>
      <c r="AQ647" s="156"/>
    </row>
    <row r="648" ht="15.75" customHeight="1">
      <c r="A648" s="156"/>
      <c r="B648" s="156"/>
      <c r="C648" s="156"/>
      <c r="D648" s="156"/>
      <c r="E648" s="156"/>
      <c r="F648" s="156"/>
      <c r="G648" s="156"/>
      <c r="H648" s="156"/>
      <c r="I648" s="156"/>
      <c r="J648" s="156"/>
      <c r="K648" s="156"/>
      <c r="L648" s="156"/>
      <c r="M648" s="156"/>
      <c r="N648" s="156"/>
      <c r="O648" s="156"/>
      <c r="P648" s="156"/>
      <c r="Q648" s="156"/>
      <c r="R648" s="156"/>
      <c r="S648" s="156"/>
      <c r="T648" s="156"/>
      <c r="U648" s="156"/>
      <c r="V648" s="156"/>
      <c r="W648" s="156"/>
      <c r="X648" s="156"/>
      <c r="Y648" s="156"/>
      <c r="Z648" s="156"/>
      <c r="AA648" s="156"/>
      <c r="AB648" s="156"/>
      <c r="AC648" s="156"/>
      <c r="AD648" s="156"/>
      <c r="AE648" s="195"/>
      <c r="AF648" s="196"/>
      <c r="AG648" s="156"/>
      <c r="AH648" s="156"/>
      <c r="AI648" s="156"/>
      <c r="AJ648" s="156"/>
      <c r="AK648" s="156"/>
      <c r="AL648" s="156"/>
      <c r="AM648" s="156"/>
      <c r="AN648" s="156"/>
      <c r="AO648" s="156"/>
      <c r="AP648" s="156"/>
      <c r="AQ648" s="156"/>
    </row>
    <row r="649" ht="15.75" customHeight="1">
      <c r="A649" s="156"/>
      <c r="B649" s="156"/>
      <c r="C649" s="156"/>
      <c r="D649" s="156"/>
      <c r="E649" s="156"/>
      <c r="F649" s="156"/>
      <c r="G649" s="156"/>
      <c r="H649" s="156"/>
      <c r="I649" s="156"/>
      <c r="J649" s="156"/>
      <c r="K649" s="156"/>
      <c r="L649" s="156"/>
      <c r="M649" s="156"/>
      <c r="N649" s="156"/>
      <c r="O649" s="156"/>
      <c r="P649" s="156"/>
      <c r="Q649" s="156"/>
      <c r="R649" s="156"/>
      <c r="S649" s="156"/>
      <c r="T649" s="156"/>
      <c r="U649" s="156"/>
      <c r="V649" s="156"/>
      <c r="W649" s="156"/>
      <c r="X649" s="156"/>
      <c r="Y649" s="156"/>
      <c r="Z649" s="156"/>
      <c r="AA649" s="156"/>
      <c r="AB649" s="156"/>
      <c r="AC649" s="156"/>
      <c r="AD649" s="156"/>
      <c r="AE649" s="195"/>
      <c r="AF649" s="196"/>
      <c r="AG649" s="156"/>
      <c r="AH649" s="156"/>
      <c r="AI649" s="156"/>
      <c r="AJ649" s="156"/>
      <c r="AK649" s="156"/>
      <c r="AL649" s="156"/>
      <c r="AM649" s="156"/>
      <c r="AN649" s="156"/>
      <c r="AO649" s="156"/>
      <c r="AP649" s="156"/>
      <c r="AQ649" s="156"/>
    </row>
    <row r="650" ht="15.75" customHeight="1">
      <c r="A650" s="156"/>
      <c r="B650" s="156"/>
      <c r="C650" s="156"/>
      <c r="D650" s="156"/>
      <c r="E650" s="156"/>
      <c r="F650" s="156"/>
      <c r="G650" s="156"/>
      <c r="H650" s="156"/>
      <c r="I650" s="156"/>
      <c r="J650" s="156"/>
      <c r="K650" s="156"/>
      <c r="L650" s="156"/>
      <c r="M650" s="156"/>
      <c r="N650" s="156"/>
      <c r="O650" s="156"/>
      <c r="P650" s="156"/>
      <c r="Q650" s="156"/>
      <c r="R650" s="156"/>
      <c r="S650" s="156"/>
      <c r="T650" s="156"/>
      <c r="U650" s="156"/>
      <c r="V650" s="156"/>
      <c r="W650" s="156"/>
      <c r="X650" s="156"/>
      <c r="Y650" s="156"/>
      <c r="Z650" s="156"/>
      <c r="AA650" s="156"/>
      <c r="AB650" s="156"/>
      <c r="AC650" s="156"/>
      <c r="AD650" s="156"/>
      <c r="AE650" s="195"/>
      <c r="AF650" s="196"/>
      <c r="AG650" s="156"/>
      <c r="AH650" s="156"/>
      <c r="AI650" s="156"/>
      <c r="AJ650" s="156"/>
      <c r="AK650" s="156"/>
      <c r="AL650" s="156"/>
      <c r="AM650" s="156"/>
      <c r="AN650" s="156"/>
      <c r="AO650" s="156"/>
      <c r="AP650" s="156"/>
      <c r="AQ650" s="156"/>
    </row>
    <row r="651" ht="15.75" customHeight="1">
      <c r="A651" s="156"/>
      <c r="B651" s="156"/>
      <c r="C651" s="156"/>
      <c r="D651" s="156"/>
      <c r="E651" s="156"/>
      <c r="F651" s="156"/>
      <c r="G651" s="156"/>
      <c r="H651" s="156"/>
      <c r="I651" s="156"/>
      <c r="J651" s="156"/>
      <c r="K651" s="156"/>
      <c r="L651" s="156"/>
      <c r="M651" s="156"/>
      <c r="N651" s="156"/>
      <c r="O651" s="156"/>
      <c r="P651" s="156"/>
      <c r="Q651" s="156"/>
      <c r="R651" s="156"/>
      <c r="S651" s="156"/>
      <c r="T651" s="156"/>
      <c r="U651" s="156"/>
      <c r="V651" s="156"/>
      <c r="W651" s="156"/>
      <c r="X651" s="156"/>
      <c r="Y651" s="156"/>
      <c r="Z651" s="156"/>
      <c r="AA651" s="156"/>
      <c r="AB651" s="156"/>
      <c r="AC651" s="156"/>
      <c r="AD651" s="156"/>
      <c r="AE651" s="195"/>
      <c r="AF651" s="196"/>
      <c r="AG651" s="156"/>
      <c r="AH651" s="156"/>
      <c r="AI651" s="156"/>
      <c r="AJ651" s="156"/>
      <c r="AK651" s="156"/>
      <c r="AL651" s="156"/>
      <c r="AM651" s="156"/>
      <c r="AN651" s="156"/>
      <c r="AO651" s="156"/>
      <c r="AP651" s="156"/>
      <c r="AQ651" s="156"/>
    </row>
    <row r="652" ht="15.75" customHeight="1">
      <c r="A652" s="156"/>
      <c r="B652" s="156"/>
      <c r="C652" s="156"/>
      <c r="D652" s="156"/>
      <c r="E652" s="156"/>
      <c r="F652" s="156"/>
      <c r="G652" s="156"/>
      <c r="H652" s="156"/>
      <c r="I652" s="156"/>
      <c r="J652" s="156"/>
      <c r="K652" s="156"/>
      <c r="L652" s="156"/>
      <c r="M652" s="156"/>
      <c r="N652" s="156"/>
      <c r="O652" s="156"/>
      <c r="P652" s="156"/>
      <c r="Q652" s="156"/>
      <c r="R652" s="156"/>
      <c r="S652" s="156"/>
      <c r="T652" s="156"/>
      <c r="U652" s="156"/>
      <c r="V652" s="156"/>
      <c r="W652" s="156"/>
      <c r="X652" s="156"/>
      <c r="Y652" s="156"/>
      <c r="Z652" s="156"/>
      <c r="AA652" s="156"/>
      <c r="AB652" s="156"/>
      <c r="AC652" s="156"/>
      <c r="AD652" s="156"/>
      <c r="AE652" s="195"/>
      <c r="AF652" s="196"/>
      <c r="AG652" s="156"/>
      <c r="AH652" s="156"/>
      <c r="AI652" s="156"/>
      <c r="AJ652" s="156"/>
      <c r="AK652" s="156"/>
      <c r="AL652" s="156"/>
      <c r="AM652" s="156"/>
      <c r="AN652" s="156"/>
      <c r="AO652" s="156"/>
      <c r="AP652" s="156"/>
      <c r="AQ652" s="156"/>
    </row>
    <row r="653" ht="15.75" customHeight="1">
      <c r="A653" s="156"/>
      <c r="B653" s="156"/>
      <c r="C653" s="156"/>
      <c r="D653" s="156"/>
      <c r="E653" s="156"/>
      <c r="F653" s="156"/>
      <c r="G653" s="156"/>
      <c r="H653" s="156"/>
      <c r="I653" s="156"/>
      <c r="J653" s="156"/>
      <c r="K653" s="156"/>
      <c r="L653" s="156"/>
      <c r="M653" s="156"/>
      <c r="N653" s="156"/>
      <c r="O653" s="156"/>
      <c r="P653" s="156"/>
      <c r="Q653" s="156"/>
      <c r="R653" s="156"/>
      <c r="S653" s="156"/>
      <c r="T653" s="156"/>
      <c r="U653" s="156"/>
      <c r="V653" s="156"/>
      <c r="W653" s="156"/>
      <c r="X653" s="156"/>
      <c r="Y653" s="156"/>
      <c r="Z653" s="156"/>
      <c r="AA653" s="156"/>
      <c r="AB653" s="156"/>
      <c r="AC653" s="156"/>
      <c r="AD653" s="156"/>
      <c r="AE653" s="195"/>
      <c r="AF653" s="196"/>
      <c r="AG653" s="156"/>
      <c r="AH653" s="156"/>
      <c r="AI653" s="156"/>
      <c r="AJ653" s="156"/>
      <c r="AK653" s="156"/>
      <c r="AL653" s="156"/>
      <c r="AM653" s="156"/>
      <c r="AN653" s="156"/>
      <c r="AO653" s="156"/>
      <c r="AP653" s="156"/>
      <c r="AQ653" s="156"/>
    </row>
    <row r="654" ht="15.75" customHeight="1">
      <c r="A654" s="156"/>
      <c r="B654" s="156"/>
      <c r="C654" s="156"/>
      <c r="D654" s="156"/>
      <c r="E654" s="156"/>
      <c r="F654" s="156"/>
      <c r="G654" s="156"/>
      <c r="H654" s="156"/>
      <c r="I654" s="156"/>
      <c r="J654" s="156"/>
      <c r="K654" s="156"/>
      <c r="L654" s="156"/>
      <c r="M654" s="156"/>
      <c r="N654" s="156"/>
      <c r="O654" s="156"/>
      <c r="P654" s="156"/>
      <c r="Q654" s="156"/>
      <c r="R654" s="156"/>
      <c r="S654" s="156"/>
      <c r="T654" s="156"/>
      <c r="U654" s="156"/>
      <c r="V654" s="156"/>
      <c r="W654" s="156"/>
      <c r="X654" s="156"/>
      <c r="Y654" s="156"/>
      <c r="Z654" s="156"/>
      <c r="AA654" s="156"/>
      <c r="AB654" s="156"/>
      <c r="AC654" s="156"/>
      <c r="AD654" s="156"/>
      <c r="AE654" s="195"/>
      <c r="AF654" s="196"/>
      <c r="AG654" s="156"/>
      <c r="AH654" s="156"/>
      <c r="AI654" s="156"/>
      <c r="AJ654" s="156"/>
      <c r="AK654" s="156"/>
      <c r="AL654" s="156"/>
      <c r="AM654" s="156"/>
      <c r="AN654" s="156"/>
      <c r="AO654" s="156"/>
      <c r="AP654" s="156"/>
      <c r="AQ654" s="156"/>
    </row>
    <row r="655" ht="15.75" customHeight="1">
      <c r="A655" s="156"/>
      <c r="B655" s="156"/>
      <c r="C655" s="156"/>
      <c r="D655" s="156"/>
      <c r="E655" s="156"/>
      <c r="F655" s="156"/>
      <c r="G655" s="156"/>
      <c r="H655" s="156"/>
      <c r="I655" s="156"/>
      <c r="J655" s="156"/>
      <c r="K655" s="156"/>
      <c r="L655" s="156"/>
      <c r="M655" s="156"/>
      <c r="N655" s="156"/>
      <c r="O655" s="156"/>
      <c r="P655" s="156"/>
      <c r="Q655" s="156"/>
      <c r="R655" s="156"/>
      <c r="S655" s="156"/>
      <c r="T655" s="156"/>
      <c r="U655" s="156"/>
      <c r="V655" s="156"/>
      <c r="W655" s="156"/>
      <c r="X655" s="156"/>
      <c r="Y655" s="156"/>
      <c r="Z655" s="156"/>
      <c r="AA655" s="156"/>
      <c r="AB655" s="156"/>
      <c r="AC655" s="156"/>
      <c r="AD655" s="156"/>
      <c r="AE655" s="195"/>
      <c r="AF655" s="196"/>
      <c r="AG655" s="156"/>
      <c r="AH655" s="156"/>
      <c r="AI655" s="156"/>
      <c r="AJ655" s="156"/>
      <c r="AK655" s="156"/>
      <c r="AL655" s="156"/>
      <c r="AM655" s="156"/>
      <c r="AN655" s="156"/>
      <c r="AO655" s="156"/>
      <c r="AP655" s="156"/>
      <c r="AQ655" s="156"/>
    </row>
    <row r="656" ht="15.75" customHeight="1">
      <c r="A656" s="156"/>
      <c r="B656" s="156"/>
      <c r="C656" s="156"/>
      <c r="D656" s="156"/>
      <c r="E656" s="156"/>
      <c r="F656" s="156"/>
      <c r="G656" s="156"/>
      <c r="H656" s="156"/>
      <c r="I656" s="156"/>
      <c r="J656" s="156"/>
      <c r="K656" s="156"/>
      <c r="L656" s="156"/>
      <c r="M656" s="156"/>
      <c r="N656" s="156"/>
      <c r="O656" s="156"/>
      <c r="P656" s="156"/>
      <c r="Q656" s="156"/>
      <c r="R656" s="156"/>
      <c r="S656" s="156"/>
      <c r="T656" s="156"/>
      <c r="U656" s="156"/>
      <c r="V656" s="156"/>
      <c r="W656" s="156"/>
      <c r="X656" s="156"/>
      <c r="Y656" s="156"/>
      <c r="Z656" s="156"/>
      <c r="AA656" s="156"/>
      <c r="AB656" s="156"/>
      <c r="AC656" s="156"/>
      <c r="AD656" s="156"/>
      <c r="AE656" s="195"/>
      <c r="AF656" s="196"/>
      <c r="AG656" s="156"/>
      <c r="AH656" s="156"/>
      <c r="AI656" s="156"/>
      <c r="AJ656" s="156"/>
      <c r="AK656" s="156"/>
      <c r="AL656" s="156"/>
      <c r="AM656" s="156"/>
      <c r="AN656" s="156"/>
      <c r="AO656" s="156"/>
      <c r="AP656" s="156"/>
      <c r="AQ656" s="156"/>
    </row>
    <row r="657" ht="15.75" customHeight="1">
      <c r="A657" s="156"/>
      <c r="B657" s="156"/>
      <c r="C657" s="156"/>
      <c r="D657" s="156"/>
      <c r="E657" s="156"/>
      <c r="F657" s="156"/>
      <c r="G657" s="156"/>
      <c r="H657" s="156"/>
      <c r="I657" s="156"/>
      <c r="J657" s="156"/>
      <c r="K657" s="156"/>
      <c r="L657" s="156"/>
      <c r="M657" s="156"/>
      <c r="N657" s="156"/>
      <c r="O657" s="156"/>
      <c r="P657" s="156"/>
      <c r="Q657" s="156"/>
      <c r="R657" s="156"/>
      <c r="S657" s="156"/>
      <c r="T657" s="156"/>
      <c r="U657" s="156"/>
      <c r="V657" s="156"/>
      <c r="W657" s="156"/>
      <c r="X657" s="156"/>
      <c r="Y657" s="156"/>
      <c r="Z657" s="156"/>
      <c r="AA657" s="156"/>
      <c r="AB657" s="156"/>
      <c r="AC657" s="156"/>
      <c r="AD657" s="156"/>
      <c r="AE657" s="195"/>
      <c r="AF657" s="196"/>
      <c r="AG657" s="156"/>
      <c r="AH657" s="156"/>
      <c r="AI657" s="156"/>
      <c r="AJ657" s="156"/>
      <c r="AK657" s="156"/>
      <c r="AL657" s="156"/>
      <c r="AM657" s="156"/>
      <c r="AN657" s="156"/>
      <c r="AO657" s="156"/>
      <c r="AP657" s="156"/>
      <c r="AQ657" s="156"/>
    </row>
    <row r="658" ht="15.75" customHeight="1">
      <c r="A658" s="156"/>
      <c r="B658" s="156"/>
      <c r="C658" s="156"/>
      <c r="D658" s="156"/>
      <c r="E658" s="156"/>
      <c r="F658" s="156"/>
      <c r="G658" s="156"/>
      <c r="H658" s="156"/>
      <c r="I658" s="156"/>
      <c r="J658" s="156"/>
      <c r="K658" s="156"/>
      <c r="L658" s="156"/>
      <c r="M658" s="156"/>
      <c r="N658" s="156"/>
      <c r="O658" s="156"/>
      <c r="P658" s="156"/>
      <c r="Q658" s="156"/>
      <c r="R658" s="156"/>
      <c r="S658" s="156"/>
      <c r="T658" s="156"/>
      <c r="U658" s="156"/>
      <c r="V658" s="156"/>
      <c r="W658" s="156"/>
      <c r="X658" s="156"/>
      <c r="Y658" s="156"/>
      <c r="Z658" s="156"/>
      <c r="AA658" s="156"/>
      <c r="AB658" s="156"/>
      <c r="AC658" s="156"/>
      <c r="AD658" s="156"/>
      <c r="AE658" s="195"/>
      <c r="AF658" s="196"/>
      <c r="AG658" s="156"/>
      <c r="AH658" s="156"/>
      <c r="AI658" s="156"/>
      <c r="AJ658" s="156"/>
      <c r="AK658" s="156"/>
      <c r="AL658" s="156"/>
      <c r="AM658" s="156"/>
      <c r="AN658" s="156"/>
      <c r="AO658" s="156"/>
      <c r="AP658" s="156"/>
      <c r="AQ658" s="156"/>
    </row>
    <row r="659" ht="15.75" customHeight="1">
      <c r="A659" s="156"/>
      <c r="B659" s="156"/>
      <c r="C659" s="156"/>
      <c r="D659" s="156"/>
      <c r="E659" s="156"/>
      <c r="F659" s="156"/>
      <c r="G659" s="156"/>
      <c r="H659" s="156"/>
      <c r="I659" s="156"/>
      <c r="J659" s="156"/>
      <c r="K659" s="156"/>
      <c r="L659" s="156"/>
      <c r="M659" s="156"/>
      <c r="N659" s="156"/>
      <c r="O659" s="156"/>
      <c r="P659" s="156"/>
      <c r="Q659" s="156"/>
      <c r="R659" s="156"/>
      <c r="S659" s="156"/>
      <c r="T659" s="156"/>
      <c r="U659" s="156"/>
      <c r="V659" s="156"/>
      <c r="W659" s="156"/>
      <c r="X659" s="156"/>
      <c r="Y659" s="156"/>
      <c r="Z659" s="156"/>
      <c r="AA659" s="156"/>
      <c r="AB659" s="156"/>
      <c r="AC659" s="156"/>
      <c r="AD659" s="156"/>
      <c r="AE659" s="195"/>
      <c r="AF659" s="196"/>
      <c r="AG659" s="156"/>
      <c r="AH659" s="156"/>
      <c r="AI659" s="156"/>
      <c r="AJ659" s="156"/>
      <c r="AK659" s="156"/>
      <c r="AL659" s="156"/>
      <c r="AM659" s="156"/>
      <c r="AN659" s="156"/>
      <c r="AO659" s="156"/>
      <c r="AP659" s="156"/>
      <c r="AQ659" s="156"/>
    </row>
    <row r="660" ht="15.75" customHeight="1">
      <c r="A660" s="156"/>
      <c r="B660" s="156"/>
      <c r="C660" s="156"/>
      <c r="D660" s="156"/>
      <c r="E660" s="156"/>
      <c r="F660" s="156"/>
      <c r="G660" s="156"/>
      <c r="H660" s="156"/>
      <c r="I660" s="156"/>
      <c r="J660" s="156"/>
      <c r="K660" s="156"/>
      <c r="L660" s="156"/>
      <c r="M660" s="156"/>
      <c r="N660" s="156"/>
      <c r="O660" s="156"/>
      <c r="P660" s="156"/>
      <c r="Q660" s="156"/>
      <c r="R660" s="156"/>
      <c r="S660" s="156"/>
      <c r="T660" s="156"/>
      <c r="U660" s="156"/>
      <c r="V660" s="156"/>
      <c r="W660" s="156"/>
      <c r="X660" s="156"/>
      <c r="Y660" s="156"/>
      <c r="Z660" s="156"/>
      <c r="AA660" s="156"/>
      <c r="AB660" s="156"/>
      <c r="AC660" s="156"/>
      <c r="AD660" s="156"/>
      <c r="AE660" s="195"/>
      <c r="AF660" s="196"/>
      <c r="AG660" s="156"/>
      <c r="AH660" s="156"/>
      <c r="AI660" s="156"/>
      <c r="AJ660" s="156"/>
      <c r="AK660" s="156"/>
      <c r="AL660" s="156"/>
      <c r="AM660" s="156"/>
      <c r="AN660" s="156"/>
      <c r="AO660" s="156"/>
      <c r="AP660" s="156"/>
      <c r="AQ660" s="156"/>
    </row>
    <row r="661" ht="15.75" customHeight="1">
      <c r="A661" s="156"/>
      <c r="B661" s="156"/>
      <c r="C661" s="156"/>
      <c r="D661" s="156"/>
      <c r="E661" s="156"/>
      <c r="F661" s="156"/>
      <c r="G661" s="156"/>
      <c r="H661" s="156"/>
      <c r="I661" s="156"/>
      <c r="J661" s="156"/>
      <c r="K661" s="156"/>
      <c r="L661" s="156"/>
      <c r="M661" s="156"/>
      <c r="N661" s="156"/>
      <c r="O661" s="156"/>
      <c r="P661" s="156"/>
      <c r="Q661" s="156"/>
      <c r="R661" s="156"/>
      <c r="S661" s="156"/>
      <c r="T661" s="156"/>
      <c r="U661" s="156"/>
      <c r="V661" s="156"/>
      <c r="W661" s="156"/>
      <c r="X661" s="156"/>
      <c r="Y661" s="156"/>
      <c r="Z661" s="156"/>
      <c r="AA661" s="156"/>
      <c r="AB661" s="156"/>
      <c r="AC661" s="156"/>
      <c r="AD661" s="156"/>
      <c r="AE661" s="195"/>
      <c r="AF661" s="196"/>
      <c r="AG661" s="156"/>
      <c r="AH661" s="156"/>
      <c r="AI661" s="156"/>
      <c r="AJ661" s="156"/>
      <c r="AK661" s="156"/>
      <c r="AL661" s="156"/>
      <c r="AM661" s="156"/>
      <c r="AN661" s="156"/>
      <c r="AO661" s="156"/>
      <c r="AP661" s="156"/>
      <c r="AQ661" s="156"/>
    </row>
    <row r="662" ht="15.75" customHeight="1">
      <c r="A662" s="156"/>
      <c r="B662" s="156"/>
      <c r="C662" s="156"/>
      <c r="D662" s="156"/>
      <c r="E662" s="156"/>
      <c r="F662" s="156"/>
      <c r="G662" s="156"/>
      <c r="H662" s="156"/>
      <c r="I662" s="156"/>
      <c r="J662" s="156"/>
      <c r="K662" s="156"/>
      <c r="L662" s="156"/>
      <c r="M662" s="156"/>
      <c r="N662" s="156"/>
      <c r="O662" s="156"/>
      <c r="P662" s="156"/>
      <c r="Q662" s="156"/>
      <c r="R662" s="156"/>
      <c r="S662" s="156"/>
      <c r="T662" s="156"/>
      <c r="U662" s="156"/>
      <c r="V662" s="156"/>
      <c r="W662" s="156"/>
      <c r="X662" s="156"/>
      <c r="Y662" s="156"/>
      <c r="Z662" s="156"/>
      <c r="AA662" s="156"/>
      <c r="AB662" s="156"/>
      <c r="AC662" s="156"/>
      <c r="AD662" s="156"/>
      <c r="AE662" s="195"/>
      <c r="AF662" s="196"/>
      <c r="AG662" s="156"/>
      <c r="AH662" s="156"/>
      <c r="AI662" s="156"/>
      <c r="AJ662" s="156"/>
      <c r="AK662" s="156"/>
      <c r="AL662" s="156"/>
      <c r="AM662" s="156"/>
      <c r="AN662" s="156"/>
      <c r="AO662" s="156"/>
      <c r="AP662" s="156"/>
      <c r="AQ662" s="156"/>
    </row>
    <row r="663" ht="15.75" customHeight="1">
      <c r="A663" s="156"/>
      <c r="B663" s="156"/>
      <c r="C663" s="156"/>
      <c r="D663" s="156"/>
      <c r="E663" s="156"/>
      <c r="F663" s="156"/>
      <c r="G663" s="156"/>
      <c r="H663" s="156"/>
      <c r="I663" s="156"/>
      <c r="J663" s="156"/>
      <c r="K663" s="156"/>
      <c r="L663" s="156"/>
      <c r="M663" s="156"/>
      <c r="N663" s="156"/>
      <c r="O663" s="156"/>
      <c r="P663" s="156"/>
      <c r="Q663" s="156"/>
      <c r="R663" s="156"/>
      <c r="S663" s="156"/>
      <c r="T663" s="156"/>
      <c r="U663" s="156"/>
      <c r="V663" s="156"/>
      <c r="W663" s="156"/>
      <c r="X663" s="156"/>
      <c r="Y663" s="156"/>
      <c r="Z663" s="156"/>
      <c r="AA663" s="156"/>
      <c r="AB663" s="156"/>
      <c r="AC663" s="156"/>
      <c r="AD663" s="156"/>
      <c r="AE663" s="195"/>
      <c r="AF663" s="196"/>
      <c r="AG663" s="156"/>
      <c r="AH663" s="156"/>
      <c r="AI663" s="156"/>
      <c r="AJ663" s="156"/>
      <c r="AK663" s="156"/>
      <c r="AL663" s="156"/>
      <c r="AM663" s="156"/>
      <c r="AN663" s="156"/>
      <c r="AO663" s="156"/>
      <c r="AP663" s="156"/>
      <c r="AQ663" s="156"/>
    </row>
    <row r="664" ht="15.75" customHeight="1">
      <c r="A664" s="156"/>
      <c r="B664" s="156"/>
      <c r="C664" s="156"/>
      <c r="D664" s="156"/>
      <c r="E664" s="156"/>
      <c r="F664" s="156"/>
      <c r="G664" s="156"/>
      <c r="H664" s="156"/>
      <c r="I664" s="156"/>
      <c r="J664" s="156"/>
      <c r="K664" s="156"/>
      <c r="L664" s="156"/>
      <c r="M664" s="156"/>
      <c r="N664" s="156"/>
      <c r="O664" s="156"/>
      <c r="P664" s="156"/>
      <c r="Q664" s="156"/>
      <c r="R664" s="156"/>
      <c r="S664" s="156"/>
      <c r="T664" s="156"/>
      <c r="U664" s="156"/>
      <c r="V664" s="156"/>
      <c r="W664" s="156"/>
      <c r="X664" s="156"/>
      <c r="Y664" s="156"/>
      <c r="Z664" s="156"/>
      <c r="AA664" s="156"/>
      <c r="AB664" s="156"/>
      <c r="AC664" s="156"/>
      <c r="AD664" s="156"/>
      <c r="AE664" s="195"/>
      <c r="AF664" s="196"/>
      <c r="AG664" s="156"/>
      <c r="AH664" s="156"/>
      <c r="AI664" s="156"/>
      <c r="AJ664" s="156"/>
      <c r="AK664" s="156"/>
      <c r="AL664" s="156"/>
      <c r="AM664" s="156"/>
      <c r="AN664" s="156"/>
      <c r="AO664" s="156"/>
      <c r="AP664" s="156"/>
      <c r="AQ664" s="156"/>
    </row>
    <row r="665" ht="15.75" customHeight="1">
      <c r="A665" s="156"/>
      <c r="B665" s="156"/>
      <c r="C665" s="156"/>
      <c r="D665" s="156"/>
      <c r="E665" s="156"/>
      <c r="F665" s="156"/>
      <c r="G665" s="156"/>
      <c r="H665" s="156"/>
      <c r="I665" s="156"/>
      <c r="J665" s="156"/>
      <c r="K665" s="156"/>
      <c r="L665" s="156"/>
      <c r="M665" s="156"/>
      <c r="N665" s="156"/>
      <c r="O665" s="156"/>
      <c r="P665" s="156"/>
      <c r="Q665" s="156"/>
      <c r="R665" s="156"/>
      <c r="S665" s="156"/>
      <c r="T665" s="156"/>
      <c r="U665" s="156"/>
      <c r="V665" s="156"/>
      <c r="W665" s="156"/>
      <c r="X665" s="156"/>
      <c r="Y665" s="156"/>
      <c r="Z665" s="156"/>
      <c r="AA665" s="156"/>
      <c r="AB665" s="156"/>
      <c r="AC665" s="156"/>
      <c r="AD665" s="156"/>
      <c r="AE665" s="195"/>
      <c r="AF665" s="196"/>
      <c r="AG665" s="156"/>
      <c r="AH665" s="156"/>
      <c r="AI665" s="156"/>
      <c r="AJ665" s="156"/>
      <c r="AK665" s="156"/>
      <c r="AL665" s="156"/>
      <c r="AM665" s="156"/>
      <c r="AN665" s="156"/>
      <c r="AO665" s="156"/>
      <c r="AP665" s="156"/>
      <c r="AQ665" s="156"/>
    </row>
    <row r="666" ht="15.75" customHeight="1">
      <c r="A666" s="156"/>
      <c r="B666" s="156"/>
      <c r="C666" s="156"/>
      <c r="D666" s="156"/>
      <c r="E666" s="156"/>
      <c r="F666" s="156"/>
      <c r="G666" s="156"/>
      <c r="H666" s="156"/>
      <c r="I666" s="156"/>
      <c r="J666" s="156"/>
      <c r="K666" s="156"/>
      <c r="L666" s="156"/>
      <c r="M666" s="156"/>
      <c r="N666" s="156"/>
      <c r="O666" s="156"/>
      <c r="P666" s="156"/>
      <c r="Q666" s="156"/>
      <c r="R666" s="156"/>
      <c r="S666" s="156"/>
      <c r="T666" s="156"/>
      <c r="U666" s="156"/>
      <c r="V666" s="156"/>
      <c r="W666" s="156"/>
      <c r="X666" s="156"/>
      <c r="Y666" s="156"/>
      <c r="Z666" s="156"/>
      <c r="AA666" s="156"/>
      <c r="AB666" s="156"/>
      <c r="AC666" s="156"/>
      <c r="AD666" s="156"/>
      <c r="AE666" s="195"/>
      <c r="AF666" s="196"/>
      <c r="AG666" s="156"/>
      <c r="AH666" s="156"/>
      <c r="AI666" s="156"/>
      <c r="AJ666" s="156"/>
      <c r="AK666" s="156"/>
      <c r="AL666" s="156"/>
      <c r="AM666" s="156"/>
      <c r="AN666" s="156"/>
      <c r="AO666" s="156"/>
      <c r="AP666" s="156"/>
      <c r="AQ666" s="156"/>
    </row>
    <row r="667" ht="15.75" customHeight="1">
      <c r="A667" s="156"/>
      <c r="B667" s="156"/>
      <c r="C667" s="156"/>
      <c r="D667" s="156"/>
      <c r="E667" s="156"/>
      <c r="F667" s="156"/>
      <c r="G667" s="156"/>
      <c r="H667" s="156"/>
      <c r="I667" s="156"/>
      <c r="J667" s="156"/>
      <c r="K667" s="156"/>
      <c r="L667" s="156"/>
      <c r="M667" s="156"/>
      <c r="N667" s="156"/>
      <c r="O667" s="156"/>
      <c r="P667" s="156"/>
      <c r="Q667" s="156"/>
      <c r="R667" s="156"/>
      <c r="S667" s="156"/>
      <c r="T667" s="156"/>
      <c r="U667" s="156"/>
      <c r="V667" s="156"/>
      <c r="W667" s="156"/>
      <c r="X667" s="156"/>
      <c r="Y667" s="156"/>
      <c r="Z667" s="156"/>
      <c r="AA667" s="156"/>
      <c r="AB667" s="156"/>
      <c r="AC667" s="156"/>
      <c r="AD667" s="156"/>
      <c r="AE667" s="195"/>
      <c r="AF667" s="196"/>
      <c r="AG667" s="156"/>
      <c r="AH667" s="156"/>
      <c r="AI667" s="156"/>
      <c r="AJ667" s="156"/>
      <c r="AK667" s="156"/>
      <c r="AL667" s="156"/>
      <c r="AM667" s="156"/>
      <c r="AN667" s="156"/>
      <c r="AO667" s="156"/>
      <c r="AP667" s="156"/>
      <c r="AQ667" s="156"/>
    </row>
    <row r="668" ht="15.75" customHeight="1">
      <c r="A668" s="156"/>
      <c r="B668" s="156"/>
      <c r="C668" s="156"/>
      <c r="D668" s="156"/>
      <c r="E668" s="156"/>
      <c r="F668" s="156"/>
      <c r="G668" s="156"/>
      <c r="H668" s="156"/>
      <c r="I668" s="156"/>
      <c r="J668" s="156"/>
      <c r="K668" s="156"/>
      <c r="L668" s="156"/>
      <c r="M668" s="156"/>
      <c r="N668" s="156"/>
      <c r="O668" s="156"/>
      <c r="P668" s="156"/>
      <c r="Q668" s="156"/>
      <c r="R668" s="156"/>
      <c r="S668" s="156"/>
      <c r="T668" s="156"/>
      <c r="U668" s="156"/>
      <c r="V668" s="156"/>
      <c r="W668" s="156"/>
      <c r="X668" s="156"/>
      <c r="Y668" s="156"/>
      <c r="Z668" s="156"/>
      <c r="AA668" s="156"/>
      <c r="AB668" s="156"/>
      <c r="AC668" s="156"/>
      <c r="AD668" s="156"/>
      <c r="AE668" s="195"/>
      <c r="AF668" s="196"/>
      <c r="AG668" s="156"/>
      <c r="AH668" s="156"/>
      <c r="AI668" s="156"/>
      <c r="AJ668" s="156"/>
      <c r="AK668" s="156"/>
      <c r="AL668" s="156"/>
      <c r="AM668" s="156"/>
      <c r="AN668" s="156"/>
      <c r="AO668" s="156"/>
      <c r="AP668" s="156"/>
      <c r="AQ668" s="156"/>
    </row>
    <row r="669" ht="15.75" customHeight="1">
      <c r="A669" s="156"/>
      <c r="B669" s="156"/>
      <c r="C669" s="156"/>
      <c r="D669" s="156"/>
      <c r="E669" s="156"/>
      <c r="F669" s="156"/>
      <c r="G669" s="156"/>
      <c r="H669" s="156"/>
      <c r="I669" s="156"/>
      <c r="J669" s="156"/>
      <c r="K669" s="156"/>
      <c r="L669" s="156"/>
      <c r="M669" s="156"/>
      <c r="N669" s="156"/>
      <c r="O669" s="156"/>
      <c r="P669" s="156"/>
      <c r="Q669" s="156"/>
      <c r="R669" s="156"/>
      <c r="S669" s="156"/>
      <c r="T669" s="156"/>
      <c r="U669" s="156"/>
      <c r="V669" s="156"/>
      <c r="W669" s="156"/>
      <c r="X669" s="156"/>
      <c r="Y669" s="156"/>
      <c r="Z669" s="156"/>
      <c r="AA669" s="156"/>
      <c r="AB669" s="156"/>
      <c r="AC669" s="156"/>
      <c r="AD669" s="156"/>
      <c r="AE669" s="195"/>
      <c r="AF669" s="196"/>
      <c r="AG669" s="156"/>
      <c r="AH669" s="156"/>
      <c r="AI669" s="156"/>
      <c r="AJ669" s="156"/>
      <c r="AK669" s="156"/>
      <c r="AL669" s="156"/>
      <c r="AM669" s="156"/>
      <c r="AN669" s="156"/>
      <c r="AO669" s="156"/>
      <c r="AP669" s="156"/>
      <c r="AQ669" s="156"/>
    </row>
    <row r="670" ht="15.75" customHeight="1">
      <c r="A670" s="156"/>
      <c r="B670" s="156"/>
      <c r="C670" s="156"/>
      <c r="D670" s="156"/>
      <c r="E670" s="156"/>
      <c r="F670" s="156"/>
      <c r="G670" s="156"/>
      <c r="H670" s="156"/>
      <c r="I670" s="156"/>
      <c r="J670" s="156"/>
      <c r="K670" s="156"/>
      <c r="L670" s="156"/>
      <c r="M670" s="156"/>
      <c r="N670" s="156"/>
      <c r="O670" s="156"/>
      <c r="P670" s="156"/>
      <c r="Q670" s="156"/>
      <c r="R670" s="156"/>
      <c r="S670" s="156"/>
      <c r="T670" s="156"/>
      <c r="U670" s="156"/>
      <c r="V670" s="156"/>
      <c r="W670" s="156"/>
      <c r="X670" s="156"/>
      <c r="Y670" s="156"/>
      <c r="Z670" s="156"/>
      <c r="AA670" s="156"/>
      <c r="AB670" s="156"/>
      <c r="AC670" s="156"/>
      <c r="AD670" s="156"/>
      <c r="AE670" s="195"/>
      <c r="AF670" s="196"/>
      <c r="AG670" s="156"/>
      <c r="AH670" s="156"/>
      <c r="AI670" s="156"/>
      <c r="AJ670" s="156"/>
      <c r="AK670" s="156"/>
      <c r="AL670" s="156"/>
      <c r="AM670" s="156"/>
      <c r="AN670" s="156"/>
      <c r="AO670" s="156"/>
      <c r="AP670" s="156"/>
      <c r="AQ670" s="156"/>
    </row>
    <row r="671" ht="15.75" customHeight="1">
      <c r="A671" s="156"/>
      <c r="B671" s="156"/>
      <c r="C671" s="156"/>
      <c r="D671" s="156"/>
      <c r="E671" s="156"/>
      <c r="F671" s="156"/>
      <c r="G671" s="156"/>
      <c r="H671" s="156"/>
      <c r="I671" s="156"/>
      <c r="J671" s="156"/>
      <c r="K671" s="156"/>
      <c r="L671" s="156"/>
      <c r="M671" s="156"/>
      <c r="N671" s="156"/>
      <c r="O671" s="156"/>
      <c r="P671" s="156"/>
      <c r="Q671" s="156"/>
      <c r="R671" s="156"/>
      <c r="S671" s="156"/>
      <c r="T671" s="156"/>
      <c r="U671" s="156"/>
      <c r="V671" s="156"/>
      <c r="W671" s="156"/>
      <c r="X671" s="156"/>
      <c r="Y671" s="156"/>
      <c r="Z671" s="156"/>
      <c r="AA671" s="156"/>
      <c r="AB671" s="156"/>
      <c r="AC671" s="156"/>
      <c r="AD671" s="156"/>
      <c r="AE671" s="195"/>
      <c r="AF671" s="196"/>
      <c r="AG671" s="156"/>
      <c r="AH671" s="156"/>
      <c r="AI671" s="156"/>
      <c r="AJ671" s="156"/>
      <c r="AK671" s="156"/>
      <c r="AL671" s="156"/>
      <c r="AM671" s="156"/>
      <c r="AN671" s="156"/>
      <c r="AO671" s="156"/>
      <c r="AP671" s="156"/>
      <c r="AQ671" s="156"/>
    </row>
    <row r="672" ht="15.75" customHeight="1">
      <c r="A672" s="156"/>
      <c r="B672" s="156"/>
      <c r="C672" s="156"/>
      <c r="D672" s="156"/>
      <c r="E672" s="156"/>
      <c r="F672" s="156"/>
      <c r="G672" s="156"/>
      <c r="H672" s="156"/>
      <c r="I672" s="156"/>
      <c r="J672" s="156"/>
      <c r="K672" s="156"/>
      <c r="L672" s="156"/>
      <c r="M672" s="156"/>
      <c r="N672" s="156"/>
      <c r="O672" s="156"/>
      <c r="P672" s="156"/>
      <c r="Q672" s="156"/>
      <c r="R672" s="156"/>
      <c r="S672" s="156"/>
      <c r="T672" s="156"/>
      <c r="U672" s="156"/>
      <c r="V672" s="156"/>
      <c r="W672" s="156"/>
      <c r="X672" s="156"/>
      <c r="Y672" s="156"/>
      <c r="Z672" s="156"/>
      <c r="AA672" s="156"/>
      <c r="AB672" s="156"/>
      <c r="AC672" s="156"/>
      <c r="AD672" s="156"/>
      <c r="AE672" s="195"/>
      <c r="AF672" s="196"/>
      <c r="AG672" s="156"/>
      <c r="AH672" s="156"/>
      <c r="AI672" s="156"/>
      <c r="AJ672" s="156"/>
      <c r="AK672" s="156"/>
      <c r="AL672" s="156"/>
      <c r="AM672" s="156"/>
      <c r="AN672" s="156"/>
      <c r="AO672" s="156"/>
      <c r="AP672" s="156"/>
      <c r="AQ672" s="156"/>
    </row>
    <row r="673" ht="15.75" customHeight="1">
      <c r="A673" s="156"/>
      <c r="B673" s="156"/>
      <c r="C673" s="156"/>
      <c r="D673" s="156"/>
      <c r="E673" s="156"/>
      <c r="F673" s="156"/>
      <c r="G673" s="156"/>
      <c r="H673" s="156"/>
      <c r="I673" s="156"/>
      <c r="J673" s="156"/>
      <c r="K673" s="156"/>
      <c r="L673" s="156"/>
      <c r="M673" s="156"/>
      <c r="N673" s="156"/>
      <c r="O673" s="156"/>
      <c r="P673" s="156"/>
      <c r="Q673" s="156"/>
      <c r="R673" s="156"/>
      <c r="S673" s="156"/>
      <c r="T673" s="156"/>
      <c r="U673" s="156"/>
      <c r="V673" s="156"/>
      <c r="W673" s="156"/>
      <c r="X673" s="156"/>
      <c r="Y673" s="156"/>
      <c r="Z673" s="156"/>
      <c r="AA673" s="156"/>
      <c r="AB673" s="156"/>
      <c r="AC673" s="156"/>
      <c r="AD673" s="156"/>
      <c r="AE673" s="195"/>
      <c r="AF673" s="196"/>
      <c r="AG673" s="156"/>
      <c r="AH673" s="156"/>
      <c r="AI673" s="156"/>
      <c r="AJ673" s="156"/>
      <c r="AK673" s="156"/>
      <c r="AL673" s="156"/>
      <c r="AM673" s="156"/>
      <c r="AN673" s="156"/>
      <c r="AO673" s="156"/>
      <c r="AP673" s="156"/>
      <c r="AQ673" s="156"/>
    </row>
    <row r="674" ht="15.75" customHeight="1">
      <c r="A674" s="156"/>
      <c r="B674" s="156"/>
      <c r="C674" s="156"/>
      <c r="D674" s="156"/>
      <c r="E674" s="156"/>
      <c r="F674" s="156"/>
      <c r="G674" s="156"/>
      <c r="H674" s="156"/>
      <c r="I674" s="156"/>
      <c r="J674" s="156"/>
      <c r="K674" s="156"/>
      <c r="L674" s="156"/>
      <c r="M674" s="156"/>
      <c r="N674" s="156"/>
      <c r="O674" s="156"/>
      <c r="P674" s="156"/>
      <c r="Q674" s="156"/>
      <c r="R674" s="156"/>
      <c r="S674" s="156"/>
      <c r="T674" s="156"/>
      <c r="U674" s="156"/>
      <c r="V674" s="156"/>
      <c r="W674" s="156"/>
      <c r="X674" s="156"/>
      <c r="Y674" s="156"/>
      <c r="Z674" s="156"/>
      <c r="AA674" s="156"/>
      <c r="AB674" s="156"/>
      <c r="AC674" s="156"/>
      <c r="AD674" s="156"/>
      <c r="AE674" s="195"/>
      <c r="AF674" s="196"/>
      <c r="AG674" s="156"/>
      <c r="AH674" s="156"/>
      <c r="AI674" s="156"/>
      <c r="AJ674" s="156"/>
      <c r="AK674" s="156"/>
      <c r="AL674" s="156"/>
      <c r="AM674" s="156"/>
      <c r="AN674" s="156"/>
      <c r="AO674" s="156"/>
      <c r="AP674" s="156"/>
      <c r="AQ674" s="156"/>
    </row>
    <row r="675" ht="15.75" customHeight="1">
      <c r="A675" s="156"/>
      <c r="B675" s="156"/>
      <c r="C675" s="156"/>
      <c r="D675" s="156"/>
      <c r="E675" s="156"/>
      <c r="F675" s="156"/>
      <c r="G675" s="156"/>
      <c r="H675" s="156"/>
      <c r="I675" s="156"/>
      <c r="J675" s="156"/>
      <c r="K675" s="156"/>
      <c r="L675" s="156"/>
      <c r="M675" s="156"/>
      <c r="N675" s="156"/>
      <c r="O675" s="156"/>
      <c r="P675" s="156"/>
      <c r="Q675" s="156"/>
      <c r="R675" s="156"/>
      <c r="S675" s="156"/>
      <c r="T675" s="156"/>
      <c r="U675" s="156"/>
      <c r="V675" s="156"/>
      <c r="W675" s="156"/>
      <c r="X675" s="156"/>
      <c r="Y675" s="156"/>
      <c r="Z675" s="156"/>
      <c r="AA675" s="156"/>
      <c r="AB675" s="156"/>
      <c r="AC675" s="156"/>
      <c r="AD675" s="156"/>
      <c r="AE675" s="195"/>
      <c r="AF675" s="196"/>
      <c r="AG675" s="156"/>
      <c r="AH675" s="156"/>
      <c r="AI675" s="156"/>
      <c r="AJ675" s="156"/>
      <c r="AK675" s="156"/>
      <c r="AL675" s="156"/>
      <c r="AM675" s="156"/>
      <c r="AN675" s="156"/>
      <c r="AO675" s="156"/>
      <c r="AP675" s="156"/>
      <c r="AQ675" s="156"/>
    </row>
    <row r="676" ht="15.75" customHeight="1">
      <c r="A676" s="156"/>
      <c r="B676" s="156"/>
      <c r="C676" s="156"/>
      <c r="D676" s="156"/>
      <c r="E676" s="156"/>
      <c r="F676" s="156"/>
      <c r="G676" s="156"/>
      <c r="H676" s="156"/>
      <c r="I676" s="156"/>
      <c r="J676" s="156"/>
      <c r="K676" s="156"/>
      <c r="L676" s="156"/>
      <c r="M676" s="156"/>
      <c r="N676" s="156"/>
      <c r="O676" s="156"/>
      <c r="P676" s="156"/>
      <c r="Q676" s="156"/>
      <c r="R676" s="156"/>
      <c r="S676" s="156"/>
      <c r="T676" s="156"/>
      <c r="U676" s="156"/>
      <c r="V676" s="156"/>
      <c r="W676" s="156"/>
      <c r="X676" s="156"/>
      <c r="Y676" s="156"/>
      <c r="Z676" s="156"/>
      <c r="AA676" s="156"/>
      <c r="AB676" s="156"/>
      <c r="AC676" s="156"/>
      <c r="AD676" s="156"/>
      <c r="AE676" s="195"/>
      <c r="AF676" s="196"/>
      <c r="AG676" s="156"/>
      <c r="AH676" s="156"/>
      <c r="AI676" s="156"/>
      <c r="AJ676" s="156"/>
      <c r="AK676" s="156"/>
      <c r="AL676" s="156"/>
      <c r="AM676" s="156"/>
      <c r="AN676" s="156"/>
      <c r="AO676" s="156"/>
      <c r="AP676" s="156"/>
      <c r="AQ676" s="156"/>
    </row>
    <row r="677" ht="15.75" customHeight="1">
      <c r="A677" s="156"/>
      <c r="B677" s="156"/>
      <c r="C677" s="156"/>
      <c r="D677" s="156"/>
      <c r="E677" s="156"/>
      <c r="F677" s="156"/>
      <c r="G677" s="156"/>
      <c r="H677" s="156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  <c r="AA677" s="156"/>
      <c r="AB677" s="156"/>
      <c r="AC677" s="156"/>
      <c r="AD677" s="156"/>
      <c r="AE677" s="195"/>
      <c r="AF677" s="196"/>
      <c r="AG677" s="156"/>
      <c r="AH677" s="156"/>
      <c r="AI677" s="156"/>
      <c r="AJ677" s="156"/>
      <c r="AK677" s="156"/>
      <c r="AL677" s="156"/>
      <c r="AM677" s="156"/>
      <c r="AN677" s="156"/>
      <c r="AO677" s="156"/>
      <c r="AP677" s="156"/>
      <c r="AQ677" s="156"/>
    </row>
    <row r="678" ht="15.75" customHeight="1">
      <c r="A678" s="156"/>
      <c r="B678" s="156"/>
      <c r="C678" s="156"/>
      <c r="D678" s="156"/>
      <c r="E678" s="156"/>
      <c r="F678" s="156"/>
      <c r="G678" s="156"/>
      <c r="H678" s="156"/>
      <c r="I678" s="156"/>
      <c r="J678" s="156"/>
      <c r="K678" s="156"/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6"/>
      <c r="X678" s="156"/>
      <c r="Y678" s="156"/>
      <c r="Z678" s="156"/>
      <c r="AA678" s="156"/>
      <c r="AB678" s="156"/>
      <c r="AC678" s="156"/>
      <c r="AD678" s="156"/>
      <c r="AE678" s="195"/>
      <c r="AF678" s="196"/>
      <c r="AG678" s="156"/>
      <c r="AH678" s="156"/>
      <c r="AI678" s="156"/>
      <c r="AJ678" s="156"/>
      <c r="AK678" s="156"/>
      <c r="AL678" s="156"/>
      <c r="AM678" s="156"/>
      <c r="AN678" s="156"/>
      <c r="AO678" s="156"/>
      <c r="AP678" s="156"/>
      <c r="AQ678" s="156"/>
    </row>
    <row r="679" ht="15.75" customHeight="1">
      <c r="A679" s="156"/>
      <c r="B679" s="156"/>
      <c r="C679" s="156"/>
      <c r="D679" s="156"/>
      <c r="E679" s="156"/>
      <c r="F679" s="156"/>
      <c r="G679" s="156"/>
      <c r="H679" s="156"/>
      <c r="I679" s="156"/>
      <c r="J679" s="156"/>
      <c r="K679" s="156"/>
      <c r="L679" s="156"/>
      <c r="M679" s="156"/>
      <c r="N679" s="156"/>
      <c r="O679" s="156"/>
      <c r="P679" s="156"/>
      <c r="Q679" s="156"/>
      <c r="R679" s="156"/>
      <c r="S679" s="156"/>
      <c r="T679" s="156"/>
      <c r="U679" s="156"/>
      <c r="V679" s="156"/>
      <c r="W679" s="156"/>
      <c r="X679" s="156"/>
      <c r="Y679" s="156"/>
      <c r="Z679" s="156"/>
      <c r="AA679" s="156"/>
      <c r="AB679" s="156"/>
      <c r="AC679" s="156"/>
      <c r="AD679" s="156"/>
      <c r="AE679" s="195"/>
      <c r="AF679" s="196"/>
      <c r="AG679" s="156"/>
      <c r="AH679" s="156"/>
      <c r="AI679" s="156"/>
      <c r="AJ679" s="156"/>
      <c r="AK679" s="156"/>
      <c r="AL679" s="156"/>
      <c r="AM679" s="156"/>
      <c r="AN679" s="156"/>
      <c r="AO679" s="156"/>
      <c r="AP679" s="156"/>
      <c r="AQ679" s="156"/>
    </row>
    <row r="680" ht="15.75" customHeight="1">
      <c r="A680" s="156"/>
      <c r="B680" s="156"/>
      <c r="C680" s="156"/>
      <c r="D680" s="156"/>
      <c r="E680" s="156"/>
      <c r="F680" s="156"/>
      <c r="G680" s="156"/>
      <c r="H680" s="156"/>
      <c r="I680" s="156"/>
      <c r="J680" s="156"/>
      <c r="K680" s="156"/>
      <c r="L680" s="156"/>
      <c r="M680" s="156"/>
      <c r="N680" s="156"/>
      <c r="O680" s="156"/>
      <c r="P680" s="156"/>
      <c r="Q680" s="156"/>
      <c r="R680" s="156"/>
      <c r="S680" s="156"/>
      <c r="T680" s="156"/>
      <c r="U680" s="156"/>
      <c r="V680" s="156"/>
      <c r="W680" s="156"/>
      <c r="X680" s="156"/>
      <c r="Y680" s="156"/>
      <c r="Z680" s="156"/>
      <c r="AA680" s="156"/>
      <c r="AB680" s="156"/>
      <c r="AC680" s="156"/>
      <c r="AD680" s="156"/>
      <c r="AE680" s="195"/>
      <c r="AF680" s="196"/>
      <c r="AG680" s="156"/>
      <c r="AH680" s="156"/>
      <c r="AI680" s="156"/>
      <c r="AJ680" s="156"/>
      <c r="AK680" s="156"/>
      <c r="AL680" s="156"/>
      <c r="AM680" s="156"/>
      <c r="AN680" s="156"/>
      <c r="AO680" s="156"/>
      <c r="AP680" s="156"/>
      <c r="AQ680" s="156"/>
    </row>
    <row r="681" ht="15.75" customHeight="1">
      <c r="A681" s="156"/>
      <c r="B681" s="156"/>
      <c r="C681" s="156"/>
      <c r="D681" s="156"/>
      <c r="E681" s="156"/>
      <c r="F681" s="156"/>
      <c r="G681" s="156"/>
      <c r="H681" s="156"/>
      <c r="I681" s="156"/>
      <c r="J681" s="156"/>
      <c r="K681" s="156"/>
      <c r="L681" s="156"/>
      <c r="M681" s="156"/>
      <c r="N681" s="156"/>
      <c r="O681" s="156"/>
      <c r="P681" s="156"/>
      <c r="Q681" s="156"/>
      <c r="R681" s="156"/>
      <c r="S681" s="156"/>
      <c r="T681" s="156"/>
      <c r="U681" s="156"/>
      <c r="V681" s="156"/>
      <c r="W681" s="156"/>
      <c r="X681" s="156"/>
      <c r="Y681" s="156"/>
      <c r="Z681" s="156"/>
      <c r="AA681" s="156"/>
      <c r="AB681" s="156"/>
      <c r="AC681" s="156"/>
      <c r="AD681" s="156"/>
      <c r="AE681" s="195"/>
      <c r="AF681" s="196"/>
      <c r="AG681" s="156"/>
      <c r="AH681" s="156"/>
      <c r="AI681" s="156"/>
      <c r="AJ681" s="156"/>
      <c r="AK681" s="156"/>
      <c r="AL681" s="156"/>
      <c r="AM681" s="156"/>
      <c r="AN681" s="156"/>
      <c r="AO681" s="156"/>
      <c r="AP681" s="156"/>
      <c r="AQ681" s="156"/>
    </row>
    <row r="682" ht="15.75" customHeight="1">
      <c r="A682" s="156"/>
      <c r="B682" s="156"/>
      <c r="C682" s="156"/>
      <c r="D682" s="156"/>
      <c r="E682" s="156"/>
      <c r="F682" s="156"/>
      <c r="G682" s="156"/>
      <c r="H682" s="156"/>
      <c r="I682" s="156"/>
      <c r="J682" s="156"/>
      <c r="K682" s="156"/>
      <c r="L682" s="156"/>
      <c r="M682" s="156"/>
      <c r="N682" s="156"/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6"/>
      <c r="AA682" s="156"/>
      <c r="AB682" s="156"/>
      <c r="AC682" s="156"/>
      <c r="AD682" s="156"/>
      <c r="AE682" s="195"/>
      <c r="AF682" s="196"/>
      <c r="AG682" s="156"/>
      <c r="AH682" s="156"/>
      <c r="AI682" s="156"/>
      <c r="AJ682" s="156"/>
      <c r="AK682" s="156"/>
      <c r="AL682" s="156"/>
      <c r="AM682" s="156"/>
      <c r="AN682" s="156"/>
      <c r="AO682" s="156"/>
      <c r="AP682" s="156"/>
      <c r="AQ682" s="156"/>
    </row>
    <row r="683" ht="15.75" customHeight="1">
      <c r="A683" s="156"/>
      <c r="B683" s="156"/>
      <c r="C683" s="156"/>
      <c r="D683" s="156"/>
      <c r="E683" s="156"/>
      <c r="F683" s="156"/>
      <c r="G683" s="156"/>
      <c r="H683" s="156"/>
      <c r="I683" s="156"/>
      <c r="J683" s="156"/>
      <c r="K683" s="156"/>
      <c r="L683" s="156"/>
      <c r="M683" s="156"/>
      <c r="N683" s="156"/>
      <c r="O683" s="156"/>
      <c r="P683" s="156"/>
      <c r="Q683" s="156"/>
      <c r="R683" s="156"/>
      <c r="S683" s="156"/>
      <c r="T683" s="156"/>
      <c r="U683" s="156"/>
      <c r="V683" s="156"/>
      <c r="W683" s="156"/>
      <c r="X683" s="156"/>
      <c r="Y683" s="156"/>
      <c r="Z683" s="156"/>
      <c r="AA683" s="156"/>
      <c r="AB683" s="156"/>
      <c r="AC683" s="156"/>
      <c r="AD683" s="156"/>
      <c r="AE683" s="195"/>
      <c r="AF683" s="196"/>
      <c r="AG683" s="156"/>
      <c r="AH683" s="156"/>
      <c r="AI683" s="156"/>
      <c r="AJ683" s="156"/>
      <c r="AK683" s="156"/>
      <c r="AL683" s="156"/>
      <c r="AM683" s="156"/>
      <c r="AN683" s="156"/>
      <c r="AO683" s="156"/>
      <c r="AP683" s="156"/>
      <c r="AQ683" s="156"/>
    </row>
    <row r="684" ht="15.75" customHeight="1">
      <c r="A684" s="156"/>
      <c r="B684" s="156"/>
      <c r="C684" s="156"/>
      <c r="D684" s="156"/>
      <c r="E684" s="156"/>
      <c r="F684" s="156"/>
      <c r="G684" s="156"/>
      <c r="H684" s="156"/>
      <c r="I684" s="156"/>
      <c r="J684" s="156"/>
      <c r="K684" s="156"/>
      <c r="L684" s="156"/>
      <c r="M684" s="156"/>
      <c r="N684" s="156"/>
      <c r="O684" s="156"/>
      <c r="P684" s="156"/>
      <c r="Q684" s="156"/>
      <c r="R684" s="156"/>
      <c r="S684" s="156"/>
      <c r="T684" s="156"/>
      <c r="U684" s="156"/>
      <c r="V684" s="156"/>
      <c r="W684" s="156"/>
      <c r="X684" s="156"/>
      <c r="Y684" s="156"/>
      <c r="Z684" s="156"/>
      <c r="AA684" s="156"/>
      <c r="AB684" s="156"/>
      <c r="AC684" s="156"/>
      <c r="AD684" s="156"/>
      <c r="AE684" s="195"/>
      <c r="AF684" s="196"/>
      <c r="AG684" s="156"/>
      <c r="AH684" s="156"/>
      <c r="AI684" s="156"/>
      <c r="AJ684" s="156"/>
      <c r="AK684" s="156"/>
      <c r="AL684" s="156"/>
      <c r="AM684" s="156"/>
      <c r="AN684" s="156"/>
      <c r="AO684" s="156"/>
      <c r="AP684" s="156"/>
      <c r="AQ684" s="156"/>
    </row>
    <row r="685" ht="15.75" customHeight="1">
      <c r="A685" s="156"/>
      <c r="B685" s="156"/>
      <c r="C685" s="156"/>
      <c r="D685" s="156"/>
      <c r="E685" s="156"/>
      <c r="F685" s="156"/>
      <c r="G685" s="156"/>
      <c r="H685" s="156"/>
      <c r="I685" s="156"/>
      <c r="J685" s="156"/>
      <c r="K685" s="156"/>
      <c r="L685" s="156"/>
      <c r="M685" s="156"/>
      <c r="N685" s="156"/>
      <c r="O685" s="156"/>
      <c r="P685" s="156"/>
      <c r="Q685" s="156"/>
      <c r="R685" s="156"/>
      <c r="S685" s="156"/>
      <c r="T685" s="156"/>
      <c r="U685" s="156"/>
      <c r="V685" s="156"/>
      <c r="W685" s="156"/>
      <c r="X685" s="156"/>
      <c r="Y685" s="156"/>
      <c r="Z685" s="156"/>
      <c r="AA685" s="156"/>
      <c r="AB685" s="156"/>
      <c r="AC685" s="156"/>
      <c r="AD685" s="156"/>
      <c r="AE685" s="195"/>
      <c r="AF685" s="196"/>
      <c r="AG685" s="156"/>
      <c r="AH685" s="156"/>
      <c r="AI685" s="156"/>
      <c r="AJ685" s="156"/>
      <c r="AK685" s="156"/>
      <c r="AL685" s="156"/>
      <c r="AM685" s="156"/>
      <c r="AN685" s="156"/>
      <c r="AO685" s="156"/>
      <c r="AP685" s="156"/>
      <c r="AQ685" s="156"/>
    </row>
    <row r="686" ht="15.75" customHeight="1">
      <c r="A686" s="156"/>
      <c r="B686" s="156"/>
      <c r="C686" s="156"/>
      <c r="D686" s="156"/>
      <c r="E686" s="156"/>
      <c r="F686" s="156"/>
      <c r="G686" s="156"/>
      <c r="H686" s="156"/>
      <c r="I686" s="156"/>
      <c r="J686" s="156"/>
      <c r="K686" s="156"/>
      <c r="L686" s="156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  <c r="X686" s="156"/>
      <c r="Y686" s="156"/>
      <c r="Z686" s="156"/>
      <c r="AA686" s="156"/>
      <c r="AB686" s="156"/>
      <c r="AC686" s="156"/>
      <c r="AD686" s="156"/>
      <c r="AE686" s="195"/>
      <c r="AF686" s="196"/>
      <c r="AG686" s="156"/>
      <c r="AH686" s="156"/>
      <c r="AI686" s="156"/>
      <c r="AJ686" s="156"/>
      <c r="AK686" s="156"/>
      <c r="AL686" s="156"/>
      <c r="AM686" s="156"/>
      <c r="AN686" s="156"/>
      <c r="AO686" s="156"/>
      <c r="AP686" s="156"/>
      <c r="AQ686" s="156"/>
    </row>
    <row r="687" ht="15.75" customHeight="1">
      <c r="A687" s="156"/>
      <c r="B687" s="156"/>
      <c r="C687" s="156"/>
      <c r="D687" s="156"/>
      <c r="E687" s="156"/>
      <c r="F687" s="156"/>
      <c r="G687" s="156"/>
      <c r="H687" s="156"/>
      <c r="I687" s="156"/>
      <c r="J687" s="156"/>
      <c r="K687" s="156"/>
      <c r="L687" s="156"/>
      <c r="M687" s="156"/>
      <c r="N687" s="156"/>
      <c r="O687" s="156"/>
      <c r="P687" s="156"/>
      <c r="Q687" s="156"/>
      <c r="R687" s="156"/>
      <c r="S687" s="156"/>
      <c r="T687" s="156"/>
      <c r="U687" s="156"/>
      <c r="V687" s="156"/>
      <c r="W687" s="156"/>
      <c r="X687" s="156"/>
      <c r="Y687" s="156"/>
      <c r="Z687" s="156"/>
      <c r="AA687" s="156"/>
      <c r="AB687" s="156"/>
      <c r="AC687" s="156"/>
      <c r="AD687" s="156"/>
      <c r="AE687" s="195"/>
      <c r="AF687" s="196"/>
      <c r="AG687" s="156"/>
      <c r="AH687" s="156"/>
      <c r="AI687" s="156"/>
      <c r="AJ687" s="156"/>
      <c r="AK687" s="156"/>
      <c r="AL687" s="156"/>
      <c r="AM687" s="156"/>
      <c r="AN687" s="156"/>
      <c r="AO687" s="156"/>
      <c r="AP687" s="156"/>
      <c r="AQ687" s="156"/>
    </row>
    <row r="688" ht="15.75" customHeight="1">
      <c r="A688" s="156"/>
      <c r="B688" s="156"/>
      <c r="C688" s="156"/>
      <c r="D688" s="156"/>
      <c r="E688" s="156"/>
      <c r="F688" s="156"/>
      <c r="G688" s="156"/>
      <c r="H688" s="156"/>
      <c r="I688" s="156"/>
      <c r="J688" s="156"/>
      <c r="K688" s="156"/>
      <c r="L688" s="156"/>
      <c r="M688" s="156"/>
      <c r="N688" s="156"/>
      <c r="O688" s="156"/>
      <c r="P688" s="156"/>
      <c r="Q688" s="156"/>
      <c r="R688" s="156"/>
      <c r="S688" s="156"/>
      <c r="T688" s="156"/>
      <c r="U688" s="156"/>
      <c r="V688" s="156"/>
      <c r="W688" s="156"/>
      <c r="X688" s="156"/>
      <c r="Y688" s="156"/>
      <c r="Z688" s="156"/>
      <c r="AA688" s="156"/>
      <c r="AB688" s="156"/>
      <c r="AC688" s="156"/>
      <c r="AD688" s="156"/>
      <c r="AE688" s="195"/>
      <c r="AF688" s="196"/>
      <c r="AG688" s="156"/>
      <c r="AH688" s="156"/>
      <c r="AI688" s="156"/>
      <c r="AJ688" s="156"/>
      <c r="AK688" s="156"/>
      <c r="AL688" s="156"/>
      <c r="AM688" s="156"/>
      <c r="AN688" s="156"/>
      <c r="AO688" s="156"/>
      <c r="AP688" s="156"/>
      <c r="AQ688" s="156"/>
    </row>
    <row r="689" ht="15.75" customHeight="1">
      <c r="A689" s="156"/>
      <c r="B689" s="156"/>
      <c r="C689" s="156"/>
      <c r="D689" s="156"/>
      <c r="E689" s="156"/>
      <c r="F689" s="156"/>
      <c r="G689" s="156"/>
      <c r="H689" s="156"/>
      <c r="I689" s="156"/>
      <c r="J689" s="156"/>
      <c r="K689" s="156"/>
      <c r="L689" s="156"/>
      <c r="M689" s="156"/>
      <c r="N689" s="156"/>
      <c r="O689" s="156"/>
      <c r="P689" s="156"/>
      <c r="Q689" s="156"/>
      <c r="R689" s="156"/>
      <c r="S689" s="156"/>
      <c r="T689" s="156"/>
      <c r="U689" s="156"/>
      <c r="V689" s="156"/>
      <c r="W689" s="156"/>
      <c r="X689" s="156"/>
      <c r="Y689" s="156"/>
      <c r="Z689" s="156"/>
      <c r="AA689" s="156"/>
      <c r="AB689" s="156"/>
      <c r="AC689" s="156"/>
      <c r="AD689" s="156"/>
      <c r="AE689" s="195"/>
      <c r="AF689" s="196"/>
      <c r="AG689" s="156"/>
      <c r="AH689" s="156"/>
      <c r="AI689" s="156"/>
      <c r="AJ689" s="156"/>
      <c r="AK689" s="156"/>
      <c r="AL689" s="156"/>
      <c r="AM689" s="156"/>
      <c r="AN689" s="156"/>
      <c r="AO689" s="156"/>
      <c r="AP689" s="156"/>
      <c r="AQ689" s="156"/>
    </row>
    <row r="690" ht="15.75" customHeight="1">
      <c r="A690" s="156"/>
      <c r="B690" s="156"/>
      <c r="C690" s="156"/>
      <c r="D690" s="156"/>
      <c r="E690" s="156"/>
      <c r="F690" s="156"/>
      <c r="G690" s="156"/>
      <c r="H690" s="156"/>
      <c r="I690" s="156"/>
      <c r="J690" s="156"/>
      <c r="K690" s="156"/>
      <c r="L690" s="156"/>
      <c r="M690" s="156"/>
      <c r="N690" s="156"/>
      <c r="O690" s="156"/>
      <c r="P690" s="156"/>
      <c r="Q690" s="156"/>
      <c r="R690" s="156"/>
      <c r="S690" s="156"/>
      <c r="T690" s="156"/>
      <c r="U690" s="156"/>
      <c r="V690" s="156"/>
      <c r="W690" s="156"/>
      <c r="X690" s="156"/>
      <c r="Y690" s="156"/>
      <c r="Z690" s="156"/>
      <c r="AA690" s="156"/>
      <c r="AB690" s="156"/>
      <c r="AC690" s="156"/>
      <c r="AD690" s="156"/>
      <c r="AE690" s="195"/>
      <c r="AF690" s="196"/>
      <c r="AG690" s="156"/>
      <c r="AH690" s="156"/>
      <c r="AI690" s="156"/>
      <c r="AJ690" s="156"/>
      <c r="AK690" s="156"/>
      <c r="AL690" s="156"/>
      <c r="AM690" s="156"/>
      <c r="AN690" s="156"/>
      <c r="AO690" s="156"/>
      <c r="AP690" s="156"/>
      <c r="AQ690" s="156"/>
    </row>
    <row r="691" ht="15.75" customHeight="1">
      <c r="A691" s="156"/>
      <c r="B691" s="156"/>
      <c r="C691" s="156"/>
      <c r="D691" s="156"/>
      <c r="E691" s="156"/>
      <c r="F691" s="156"/>
      <c r="G691" s="156"/>
      <c r="H691" s="156"/>
      <c r="I691" s="156"/>
      <c r="J691" s="156"/>
      <c r="K691" s="156"/>
      <c r="L691" s="156"/>
      <c r="M691" s="156"/>
      <c r="N691" s="156"/>
      <c r="O691" s="156"/>
      <c r="P691" s="156"/>
      <c r="Q691" s="156"/>
      <c r="R691" s="156"/>
      <c r="S691" s="156"/>
      <c r="T691" s="156"/>
      <c r="U691" s="156"/>
      <c r="V691" s="156"/>
      <c r="W691" s="156"/>
      <c r="X691" s="156"/>
      <c r="Y691" s="156"/>
      <c r="Z691" s="156"/>
      <c r="AA691" s="156"/>
      <c r="AB691" s="156"/>
      <c r="AC691" s="156"/>
      <c r="AD691" s="156"/>
      <c r="AE691" s="195"/>
      <c r="AF691" s="196"/>
      <c r="AG691" s="156"/>
      <c r="AH691" s="156"/>
      <c r="AI691" s="156"/>
      <c r="AJ691" s="156"/>
      <c r="AK691" s="156"/>
      <c r="AL691" s="156"/>
      <c r="AM691" s="156"/>
      <c r="AN691" s="156"/>
      <c r="AO691" s="156"/>
      <c r="AP691" s="156"/>
      <c r="AQ691" s="156"/>
    </row>
    <row r="692" ht="15.75" customHeight="1">
      <c r="A692" s="156"/>
      <c r="B692" s="156"/>
      <c r="C692" s="156"/>
      <c r="D692" s="156"/>
      <c r="E692" s="156"/>
      <c r="F692" s="156"/>
      <c r="G692" s="156"/>
      <c r="H692" s="156"/>
      <c r="I692" s="156"/>
      <c r="J692" s="156"/>
      <c r="K692" s="156"/>
      <c r="L692" s="156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  <c r="X692" s="156"/>
      <c r="Y692" s="156"/>
      <c r="Z692" s="156"/>
      <c r="AA692" s="156"/>
      <c r="AB692" s="156"/>
      <c r="AC692" s="156"/>
      <c r="AD692" s="156"/>
      <c r="AE692" s="195"/>
      <c r="AF692" s="196"/>
      <c r="AG692" s="156"/>
      <c r="AH692" s="156"/>
      <c r="AI692" s="156"/>
      <c r="AJ692" s="156"/>
      <c r="AK692" s="156"/>
      <c r="AL692" s="156"/>
      <c r="AM692" s="156"/>
      <c r="AN692" s="156"/>
      <c r="AO692" s="156"/>
      <c r="AP692" s="156"/>
      <c r="AQ692" s="156"/>
    </row>
    <row r="693" ht="15.75" customHeight="1">
      <c r="A693" s="156"/>
      <c r="B693" s="156"/>
      <c r="C693" s="156"/>
      <c r="D693" s="156"/>
      <c r="E693" s="156"/>
      <c r="F693" s="156"/>
      <c r="G693" s="156"/>
      <c r="H693" s="156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  <c r="AA693" s="156"/>
      <c r="AB693" s="156"/>
      <c r="AC693" s="156"/>
      <c r="AD693" s="156"/>
      <c r="AE693" s="195"/>
      <c r="AF693" s="196"/>
      <c r="AG693" s="156"/>
      <c r="AH693" s="156"/>
      <c r="AI693" s="156"/>
      <c r="AJ693" s="156"/>
      <c r="AK693" s="156"/>
      <c r="AL693" s="156"/>
      <c r="AM693" s="156"/>
      <c r="AN693" s="156"/>
      <c r="AO693" s="156"/>
      <c r="AP693" s="156"/>
      <c r="AQ693" s="156"/>
    </row>
    <row r="694" ht="15.75" customHeight="1">
      <c r="A694" s="156"/>
      <c r="B694" s="156"/>
      <c r="C694" s="156"/>
      <c r="D694" s="156"/>
      <c r="E694" s="156"/>
      <c r="F694" s="156"/>
      <c r="G694" s="156"/>
      <c r="H694" s="156"/>
      <c r="I694" s="156"/>
      <c r="J694" s="156"/>
      <c r="K694" s="156"/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6"/>
      <c r="X694" s="156"/>
      <c r="Y694" s="156"/>
      <c r="Z694" s="156"/>
      <c r="AA694" s="156"/>
      <c r="AB694" s="156"/>
      <c r="AC694" s="156"/>
      <c r="AD694" s="156"/>
      <c r="AE694" s="195"/>
      <c r="AF694" s="196"/>
      <c r="AG694" s="156"/>
      <c r="AH694" s="156"/>
      <c r="AI694" s="156"/>
      <c r="AJ694" s="156"/>
      <c r="AK694" s="156"/>
      <c r="AL694" s="156"/>
      <c r="AM694" s="156"/>
      <c r="AN694" s="156"/>
      <c r="AO694" s="156"/>
      <c r="AP694" s="156"/>
      <c r="AQ694" s="156"/>
    </row>
    <row r="695" ht="15.75" customHeight="1">
      <c r="A695" s="156"/>
      <c r="B695" s="156"/>
      <c r="C695" s="156"/>
      <c r="D695" s="156"/>
      <c r="E695" s="156"/>
      <c r="F695" s="156"/>
      <c r="G695" s="156"/>
      <c r="H695" s="156"/>
      <c r="I695" s="156"/>
      <c r="J695" s="156"/>
      <c r="K695" s="156"/>
      <c r="L695" s="156"/>
      <c r="M695" s="156"/>
      <c r="N695" s="156"/>
      <c r="O695" s="156"/>
      <c r="P695" s="156"/>
      <c r="Q695" s="156"/>
      <c r="R695" s="156"/>
      <c r="S695" s="156"/>
      <c r="T695" s="156"/>
      <c r="U695" s="156"/>
      <c r="V695" s="156"/>
      <c r="W695" s="156"/>
      <c r="X695" s="156"/>
      <c r="Y695" s="156"/>
      <c r="Z695" s="156"/>
      <c r="AA695" s="156"/>
      <c r="AB695" s="156"/>
      <c r="AC695" s="156"/>
      <c r="AD695" s="156"/>
      <c r="AE695" s="195"/>
      <c r="AF695" s="196"/>
      <c r="AG695" s="156"/>
      <c r="AH695" s="156"/>
      <c r="AI695" s="156"/>
      <c r="AJ695" s="156"/>
      <c r="AK695" s="156"/>
      <c r="AL695" s="156"/>
      <c r="AM695" s="156"/>
      <c r="AN695" s="156"/>
      <c r="AO695" s="156"/>
      <c r="AP695" s="156"/>
      <c r="AQ695" s="156"/>
    </row>
    <row r="696" ht="15.75" customHeight="1">
      <c r="A696" s="156"/>
      <c r="B696" s="156"/>
      <c r="C696" s="156"/>
      <c r="D696" s="156"/>
      <c r="E696" s="156"/>
      <c r="F696" s="156"/>
      <c r="G696" s="156"/>
      <c r="H696" s="156"/>
      <c r="I696" s="156"/>
      <c r="J696" s="156"/>
      <c r="K696" s="156"/>
      <c r="L696" s="156"/>
      <c r="M696" s="156"/>
      <c r="N696" s="156"/>
      <c r="O696" s="156"/>
      <c r="P696" s="156"/>
      <c r="Q696" s="156"/>
      <c r="R696" s="156"/>
      <c r="S696" s="156"/>
      <c r="T696" s="156"/>
      <c r="U696" s="156"/>
      <c r="V696" s="156"/>
      <c r="W696" s="156"/>
      <c r="X696" s="156"/>
      <c r="Y696" s="156"/>
      <c r="Z696" s="156"/>
      <c r="AA696" s="156"/>
      <c r="AB696" s="156"/>
      <c r="AC696" s="156"/>
      <c r="AD696" s="156"/>
      <c r="AE696" s="195"/>
      <c r="AF696" s="196"/>
      <c r="AG696" s="156"/>
      <c r="AH696" s="156"/>
      <c r="AI696" s="156"/>
      <c r="AJ696" s="156"/>
      <c r="AK696" s="156"/>
      <c r="AL696" s="156"/>
      <c r="AM696" s="156"/>
      <c r="AN696" s="156"/>
      <c r="AO696" s="156"/>
      <c r="AP696" s="156"/>
      <c r="AQ696" s="156"/>
    </row>
    <row r="697" ht="15.75" customHeight="1">
      <c r="A697" s="156"/>
      <c r="B697" s="156"/>
      <c r="C697" s="156"/>
      <c r="D697" s="156"/>
      <c r="E697" s="156"/>
      <c r="F697" s="156"/>
      <c r="G697" s="156"/>
      <c r="H697" s="156"/>
      <c r="I697" s="156"/>
      <c r="J697" s="156"/>
      <c r="K697" s="156"/>
      <c r="L697" s="156"/>
      <c r="M697" s="156"/>
      <c r="N697" s="156"/>
      <c r="O697" s="156"/>
      <c r="P697" s="156"/>
      <c r="Q697" s="156"/>
      <c r="R697" s="156"/>
      <c r="S697" s="156"/>
      <c r="T697" s="156"/>
      <c r="U697" s="156"/>
      <c r="V697" s="156"/>
      <c r="W697" s="156"/>
      <c r="X697" s="156"/>
      <c r="Y697" s="156"/>
      <c r="Z697" s="156"/>
      <c r="AA697" s="156"/>
      <c r="AB697" s="156"/>
      <c r="AC697" s="156"/>
      <c r="AD697" s="156"/>
      <c r="AE697" s="195"/>
      <c r="AF697" s="196"/>
      <c r="AG697" s="156"/>
      <c r="AH697" s="156"/>
      <c r="AI697" s="156"/>
      <c r="AJ697" s="156"/>
      <c r="AK697" s="156"/>
      <c r="AL697" s="156"/>
      <c r="AM697" s="156"/>
      <c r="AN697" s="156"/>
      <c r="AO697" s="156"/>
      <c r="AP697" s="156"/>
      <c r="AQ697" s="156"/>
    </row>
    <row r="698" ht="15.75" customHeight="1">
      <c r="A698" s="156"/>
      <c r="B698" s="156"/>
      <c r="C698" s="156"/>
      <c r="D698" s="156"/>
      <c r="E698" s="156"/>
      <c r="F698" s="156"/>
      <c r="G698" s="156"/>
      <c r="H698" s="156"/>
      <c r="I698" s="156"/>
      <c r="J698" s="156"/>
      <c r="K698" s="156"/>
      <c r="L698" s="156"/>
      <c r="M698" s="156"/>
      <c r="N698" s="156"/>
      <c r="O698" s="156"/>
      <c r="P698" s="156"/>
      <c r="Q698" s="156"/>
      <c r="R698" s="156"/>
      <c r="S698" s="156"/>
      <c r="T698" s="156"/>
      <c r="U698" s="156"/>
      <c r="V698" s="156"/>
      <c r="W698" s="156"/>
      <c r="X698" s="156"/>
      <c r="Y698" s="156"/>
      <c r="Z698" s="156"/>
      <c r="AA698" s="156"/>
      <c r="AB698" s="156"/>
      <c r="AC698" s="156"/>
      <c r="AD698" s="156"/>
      <c r="AE698" s="195"/>
      <c r="AF698" s="196"/>
      <c r="AG698" s="156"/>
      <c r="AH698" s="156"/>
      <c r="AI698" s="156"/>
      <c r="AJ698" s="156"/>
      <c r="AK698" s="156"/>
      <c r="AL698" s="156"/>
      <c r="AM698" s="156"/>
      <c r="AN698" s="156"/>
      <c r="AO698" s="156"/>
      <c r="AP698" s="156"/>
      <c r="AQ698" s="156"/>
    </row>
    <row r="699" ht="15.75" customHeight="1">
      <c r="A699" s="156"/>
      <c r="B699" s="156"/>
      <c r="C699" s="156"/>
      <c r="D699" s="156"/>
      <c r="E699" s="156"/>
      <c r="F699" s="156"/>
      <c r="G699" s="156"/>
      <c r="H699" s="156"/>
      <c r="I699" s="156"/>
      <c r="J699" s="156"/>
      <c r="K699" s="156"/>
      <c r="L699" s="156"/>
      <c r="M699" s="156"/>
      <c r="N699" s="156"/>
      <c r="O699" s="156"/>
      <c r="P699" s="156"/>
      <c r="Q699" s="156"/>
      <c r="R699" s="156"/>
      <c r="S699" s="156"/>
      <c r="T699" s="156"/>
      <c r="U699" s="156"/>
      <c r="V699" s="156"/>
      <c r="W699" s="156"/>
      <c r="X699" s="156"/>
      <c r="Y699" s="156"/>
      <c r="Z699" s="156"/>
      <c r="AA699" s="156"/>
      <c r="AB699" s="156"/>
      <c r="AC699" s="156"/>
      <c r="AD699" s="156"/>
      <c r="AE699" s="195"/>
      <c r="AF699" s="196"/>
      <c r="AG699" s="156"/>
      <c r="AH699" s="156"/>
      <c r="AI699" s="156"/>
      <c r="AJ699" s="156"/>
      <c r="AK699" s="156"/>
      <c r="AL699" s="156"/>
      <c r="AM699" s="156"/>
      <c r="AN699" s="156"/>
      <c r="AO699" s="156"/>
      <c r="AP699" s="156"/>
      <c r="AQ699" s="156"/>
    </row>
    <row r="700" ht="15.75" customHeight="1">
      <c r="A700" s="156"/>
      <c r="B700" s="156"/>
      <c r="C700" s="156"/>
      <c r="D700" s="156"/>
      <c r="E700" s="156"/>
      <c r="F700" s="156"/>
      <c r="G700" s="156"/>
      <c r="H700" s="156"/>
      <c r="I700" s="156"/>
      <c r="J700" s="156"/>
      <c r="K700" s="156"/>
      <c r="L700" s="156"/>
      <c r="M700" s="156"/>
      <c r="N700" s="156"/>
      <c r="O700" s="156"/>
      <c r="P700" s="156"/>
      <c r="Q700" s="156"/>
      <c r="R700" s="156"/>
      <c r="S700" s="156"/>
      <c r="T700" s="156"/>
      <c r="U700" s="156"/>
      <c r="V700" s="156"/>
      <c r="W700" s="156"/>
      <c r="X700" s="156"/>
      <c r="Y700" s="156"/>
      <c r="Z700" s="156"/>
      <c r="AA700" s="156"/>
      <c r="AB700" s="156"/>
      <c r="AC700" s="156"/>
      <c r="AD700" s="156"/>
      <c r="AE700" s="195"/>
      <c r="AF700" s="196"/>
      <c r="AG700" s="156"/>
      <c r="AH700" s="156"/>
      <c r="AI700" s="156"/>
      <c r="AJ700" s="156"/>
      <c r="AK700" s="156"/>
      <c r="AL700" s="156"/>
      <c r="AM700" s="156"/>
      <c r="AN700" s="156"/>
      <c r="AO700" s="156"/>
      <c r="AP700" s="156"/>
      <c r="AQ700" s="156"/>
    </row>
    <row r="701" ht="15.75" customHeight="1">
      <c r="A701" s="156"/>
      <c r="B701" s="156"/>
      <c r="C701" s="156"/>
      <c r="D701" s="156"/>
      <c r="E701" s="156"/>
      <c r="F701" s="156"/>
      <c r="G701" s="156"/>
      <c r="H701" s="156"/>
      <c r="I701" s="156"/>
      <c r="J701" s="156"/>
      <c r="K701" s="156"/>
      <c r="L701" s="156"/>
      <c r="M701" s="156"/>
      <c r="N701" s="156"/>
      <c r="O701" s="156"/>
      <c r="P701" s="156"/>
      <c r="Q701" s="156"/>
      <c r="R701" s="156"/>
      <c r="S701" s="156"/>
      <c r="T701" s="156"/>
      <c r="U701" s="156"/>
      <c r="V701" s="156"/>
      <c r="W701" s="156"/>
      <c r="X701" s="156"/>
      <c r="Y701" s="156"/>
      <c r="Z701" s="156"/>
      <c r="AA701" s="156"/>
      <c r="AB701" s="156"/>
      <c r="AC701" s="156"/>
      <c r="AD701" s="156"/>
      <c r="AE701" s="195"/>
      <c r="AF701" s="196"/>
      <c r="AG701" s="156"/>
      <c r="AH701" s="156"/>
      <c r="AI701" s="156"/>
      <c r="AJ701" s="156"/>
      <c r="AK701" s="156"/>
      <c r="AL701" s="156"/>
      <c r="AM701" s="156"/>
      <c r="AN701" s="156"/>
      <c r="AO701" s="156"/>
      <c r="AP701" s="156"/>
      <c r="AQ701" s="156"/>
    </row>
    <row r="702" ht="15.75" customHeight="1">
      <c r="A702" s="156"/>
      <c r="B702" s="156"/>
      <c r="C702" s="156"/>
      <c r="D702" s="156"/>
      <c r="E702" s="156"/>
      <c r="F702" s="156"/>
      <c r="G702" s="156"/>
      <c r="H702" s="156"/>
      <c r="I702" s="156"/>
      <c r="J702" s="156"/>
      <c r="K702" s="156"/>
      <c r="L702" s="156"/>
      <c r="M702" s="156"/>
      <c r="N702" s="156"/>
      <c r="O702" s="156"/>
      <c r="P702" s="156"/>
      <c r="Q702" s="156"/>
      <c r="R702" s="156"/>
      <c r="S702" s="156"/>
      <c r="T702" s="156"/>
      <c r="U702" s="156"/>
      <c r="V702" s="156"/>
      <c r="W702" s="156"/>
      <c r="X702" s="156"/>
      <c r="Y702" s="156"/>
      <c r="Z702" s="156"/>
      <c r="AA702" s="156"/>
      <c r="AB702" s="156"/>
      <c r="AC702" s="156"/>
      <c r="AD702" s="156"/>
      <c r="AE702" s="195"/>
      <c r="AF702" s="196"/>
      <c r="AG702" s="156"/>
      <c r="AH702" s="156"/>
      <c r="AI702" s="156"/>
      <c r="AJ702" s="156"/>
      <c r="AK702" s="156"/>
      <c r="AL702" s="156"/>
      <c r="AM702" s="156"/>
      <c r="AN702" s="156"/>
      <c r="AO702" s="156"/>
      <c r="AP702" s="156"/>
      <c r="AQ702" s="156"/>
    </row>
    <row r="703" ht="15.75" customHeight="1">
      <c r="A703" s="156"/>
      <c r="B703" s="156"/>
      <c r="C703" s="156"/>
      <c r="D703" s="156"/>
      <c r="E703" s="156"/>
      <c r="F703" s="156"/>
      <c r="G703" s="156"/>
      <c r="H703" s="156"/>
      <c r="I703" s="156"/>
      <c r="J703" s="156"/>
      <c r="K703" s="156"/>
      <c r="L703" s="156"/>
      <c r="M703" s="156"/>
      <c r="N703" s="156"/>
      <c r="O703" s="156"/>
      <c r="P703" s="156"/>
      <c r="Q703" s="156"/>
      <c r="R703" s="156"/>
      <c r="S703" s="156"/>
      <c r="T703" s="156"/>
      <c r="U703" s="156"/>
      <c r="V703" s="156"/>
      <c r="W703" s="156"/>
      <c r="X703" s="156"/>
      <c r="Y703" s="156"/>
      <c r="Z703" s="156"/>
      <c r="AA703" s="156"/>
      <c r="AB703" s="156"/>
      <c r="AC703" s="156"/>
      <c r="AD703" s="156"/>
      <c r="AE703" s="195"/>
      <c r="AF703" s="196"/>
      <c r="AG703" s="156"/>
      <c r="AH703" s="156"/>
      <c r="AI703" s="156"/>
      <c r="AJ703" s="156"/>
      <c r="AK703" s="156"/>
      <c r="AL703" s="156"/>
      <c r="AM703" s="156"/>
      <c r="AN703" s="156"/>
      <c r="AO703" s="156"/>
      <c r="AP703" s="156"/>
      <c r="AQ703" s="156"/>
    </row>
    <row r="704" ht="15.75" customHeight="1">
      <c r="A704" s="156"/>
      <c r="B704" s="156"/>
      <c r="C704" s="156"/>
      <c r="D704" s="156"/>
      <c r="E704" s="156"/>
      <c r="F704" s="156"/>
      <c r="G704" s="156"/>
      <c r="H704" s="156"/>
      <c r="I704" s="156"/>
      <c r="J704" s="156"/>
      <c r="K704" s="156"/>
      <c r="L704" s="156"/>
      <c r="M704" s="156"/>
      <c r="N704" s="156"/>
      <c r="O704" s="156"/>
      <c r="P704" s="156"/>
      <c r="Q704" s="156"/>
      <c r="R704" s="156"/>
      <c r="S704" s="156"/>
      <c r="T704" s="156"/>
      <c r="U704" s="156"/>
      <c r="V704" s="156"/>
      <c r="W704" s="156"/>
      <c r="X704" s="156"/>
      <c r="Y704" s="156"/>
      <c r="Z704" s="156"/>
      <c r="AA704" s="156"/>
      <c r="AB704" s="156"/>
      <c r="AC704" s="156"/>
      <c r="AD704" s="156"/>
      <c r="AE704" s="195"/>
      <c r="AF704" s="196"/>
      <c r="AG704" s="156"/>
      <c r="AH704" s="156"/>
      <c r="AI704" s="156"/>
      <c r="AJ704" s="156"/>
      <c r="AK704" s="156"/>
      <c r="AL704" s="156"/>
      <c r="AM704" s="156"/>
      <c r="AN704" s="156"/>
      <c r="AO704" s="156"/>
      <c r="AP704" s="156"/>
      <c r="AQ704" s="156"/>
    </row>
    <row r="705" ht="15.75" customHeight="1">
      <c r="A705" s="156"/>
      <c r="B705" s="156"/>
      <c r="C705" s="156"/>
      <c r="D705" s="156"/>
      <c r="E705" s="156"/>
      <c r="F705" s="156"/>
      <c r="G705" s="156"/>
      <c r="H705" s="156"/>
      <c r="I705" s="156"/>
      <c r="J705" s="156"/>
      <c r="K705" s="156"/>
      <c r="L705" s="156"/>
      <c r="M705" s="156"/>
      <c r="N705" s="156"/>
      <c r="O705" s="156"/>
      <c r="P705" s="156"/>
      <c r="Q705" s="156"/>
      <c r="R705" s="156"/>
      <c r="S705" s="156"/>
      <c r="T705" s="156"/>
      <c r="U705" s="156"/>
      <c r="V705" s="156"/>
      <c r="W705" s="156"/>
      <c r="X705" s="156"/>
      <c r="Y705" s="156"/>
      <c r="Z705" s="156"/>
      <c r="AA705" s="156"/>
      <c r="AB705" s="156"/>
      <c r="AC705" s="156"/>
      <c r="AD705" s="156"/>
      <c r="AE705" s="195"/>
      <c r="AF705" s="196"/>
      <c r="AG705" s="156"/>
      <c r="AH705" s="156"/>
      <c r="AI705" s="156"/>
      <c r="AJ705" s="156"/>
      <c r="AK705" s="156"/>
      <c r="AL705" s="156"/>
      <c r="AM705" s="156"/>
      <c r="AN705" s="156"/>
      <c r="AO705" s="156"/>
      <c r="AP705" s="156"/>
      <c r="AQ705" s="156"/>
    </row>
    <row r="706" ht="15.75" customHeight="1">
      <c r="A706" s="156"/>
      <c r="B706" s="156"/>
      <c r="C706" s="156"/>
      <c r="D706" s="156"/>
      <c r="E706" s="156"/>
      <c r="F706" s="156"/>
      <c r="G706" s="156"/>
      <c r="H706" s="156"/>
      <c r="I706" s="156"/>
      <c r="J706" s="156"/>
      <c r="K706" s="156"/>
      <c r="L706" s="156"/>
      <c r="M706" s="156"/>
      <c r="N706" s="156"/>
      <c r="O706" s="156"/>
      <c r="P706" s="156"/>
      <c r="Q706" s="156"/>
      <c r="R706" s="156"/>
      <c r="S706" s="156"/>
      <c r="T706" s="156"/>
      <c r="U706" s="156"/>
      <c r="V706" s="156"/>
      <c r="W706" s="156"/>
      <c r="X706" s="156"/>
      <c r="Y706" s="156"/>
      <c r="Z706" s="156"/>
      <c r="AA706" s="156"/>
      <c r="AB706" s="156"/>
      <c r="AC706" s="156"/>
      <c r="AD706" s="156"/>
      <c r="AE706" s="195"/>
      <c r="AF706" s="196"/>
      <c r="AG706" s="156"/>
      <c r="AH706" s="156"/>
      <c r="AI706" s="156"/>
      <c r="AJ706" s="156"/>
      <c r="AK706" s="156"/>
      <c r="AL706" s="156"/>
      <c r="AM706" s="156"/>
      <c r="AN706" s="156"/>
      <c r="AO706" s="156"/>
      <c r="AP706" s="156"/>
      <c r="AQ706" s="156"/>
    </row>
    <row r="707" ht="15.75" customHeight="1">
      <c r="A707" s="156"/>
      <c r="B707" s="156"/>
      <c r="C707" s="156"/>
      <c r="D707" s="156"/>
      <c r="E707" s="156"/>
      <c r="F707" s="156"/>
      <c r="G707" s="156"/>
      <c r="H707" s="156"/>
      <c r="I707" s="156"/>
      <c r="J707" s="156"/>
      <c r="K707" s="156"/>
      <c r="L707" s="156"/>
      <c r="M707" s="156"/>
      <c r="N707" s="156"/>
      <c r="O707" s="156"/>
      <c r="P707" s="156"/>
      <c r="Q707" s="156"/>
      <c r="R707" s="156"/>
      <c r="S707" s="156"/>
      <c r="T707" s="156"/>
      <c r="U707" s="156"/>
      <c r="V707" s="156"/>
      <c r="W707" s="156"/>
      <c r="X707" s="156"/>
      <c r="Y707" s="156"/>
      <c r="Z707" s="156"/>
      <c r="AA707" s="156"/>
      <c r="AB707" s="156"/>
      <c r="AC707" s="156"/>
      <c r="AD707" s="156"/>
      <c r="AE707" s="195"/>
      <c r="AF707" s="196"/>
      <c r="AG707" s="156"/>
      <c r="AH707" s="156"/>
      <c r="AI707" s="156"/>
      <c r="AJ707" s="156"/>
      <c r="AK707" s="156"/>
      <c r="AL707" s="156"/>
      <c r="AM707" s="156"/>
      <c r="AN707" s="156"/>
      <c r="AO707" s="156"/>
      <c r="AP707" s="156"/>
      <c r="AQ707" s="156"/>
    </row>
    <row r="708" ht="15.75" customHeight="1">
      <c r="A708" s="156"/>
      <c r="B708" s="156"/>
      <c r="C708" s="156"/>
      <c r="D708" s="156"/>
      <c r="E708" s="156"/>
      <c r="F708" s="156"/>
      <c r="G708" s="156"/>
      <c r="H708" s="156"/>
      <c r="I708" s="156"/>
      <c r="J708" s="156"/>
      <c r="K708" s="156"/>
      <c r="L708" s="156"/>
      <c r="M708" s="156"/>
      <c r="N708" s="156"/>
      <c r="O708" s="156"/>
      <c r="P708" s="156"/>
      <c r="Q708" s="156"/>
      <c r="R708" s="156"/>
      <c r="S708" s="156"/>
      <c r="T708" s="156"/>
      <c r="U708" s="156"/>
      <c r="V708" s="156"/>
      <c r="W708" s="156"/>
      <c r="X708" s="156"/>
      <c r="Y708" s="156"/>
      <c r="Z708" s="156"/>
      <c r="AA708" s="156"/>
      <c r="AB708" s="156"/>
      <c r="AC708" s="156"/>
      <c r="AD708" s="156"/>
      <c r="AE708" s="195"/>
      <c r="AF708" s="196"/>
      <c r="AG708" s="156"/>
      <c r="AH708" s="156"/>
      <c r="AI708" s="156"/>
      <c r="AJ708" s="156"/>
      <c r="AK708" s="156"/>
      <c r="AL708" s="156"/>
      <c r="AM708" s="156"/>
      <c r="AN708" s="156"/>
      <c r="AO708" s="156"/>
      <c r="AP708" s="156"/>
      <c r="AQ708" s="156"/>
    </row>
    <row r="709" ht="15.75" customHeight="1">
      <c r="A709" s="156"/>
      <c r="B709" s="156"/>
      <c r="C709" s="156"/>
      <c r="D709" s="156"/>
      <c r="E709" s="156"/>
      <c r="F709" s="156"/>
      <c r="G709" s="156"/>
      <c r="H709" s="156"/>
      <c r="I709" s="156"/>
      <c r="J709" s="156"/>
      <c r="K709" s="156"/>
      <c r="L709" s="156"/>
      <c r="M709" s="156"/>
      <c r="N709" s="156"/>
      <c r="O709" s="156"/>
      <c r="P709" s="156"/>
      <c r="Q709" s="156"/>
      <c r="R709" s="156"/>
      <c r="S709" s="156"/>
      <c r="T709" s="156"/>
      <c r="U709" s="156"/>
      <c r="V709" s="156"/>
      <c r="W709" s="156"/>
      <c r="X709" s="156"/>
      <c r="Y709" s="156"/>
      <c r="Z709" s="156"/>
      <c r="AA709" s="156"/>
      <c r="AB709" s="156"/>
      <c r="AC709" s="156"/>
      <c r="AD709" s="156"/>
      <c r="AE709" s="195"/>
      <c r="AF709" s="196"/>
      <c r="AG709" s="156"/>
      <c r="AH709" s="156"/>
      <c r="AI709" s="156"/>
      <c r="AJ709" s="156"/>
      <c r="AK709" s="156"/>
      <c r="AL709" s="156"/>
      <c r="AM709" s="156"/>
      <c r="AN709" s="156"/>
      <c r="AO709" s="156"/>
      <c r="AP709" s="156"/>
      <c r="AQ709" s="156"/>
    </row>
    <row r="710" ht="15.75" customHeight="1">
      <c r="A710" s="156"/>
      <c r="B710" s="156"/>
      <c r="C710" s="156"/>
      <c r="D710" s="156"/>
      <c r="E710" s="156"/>
      <c r="F710" s="156"/>
      <c r="G710" s="156"/>
      <c r="H710" s="156"/>
      <c r="I710" s="156"/>
      <c r="J710" s="156"/>
      <c r="K710" s="156"/>
      <c r="L710" s="156"/>
      <c r="M710" s="156"/>
      <c r="N710" s="156"/>
      <c r="O710" s="156"/>
      <c r="P710" s="156"/>
      <c r="Q710" s="156"/>
      <c r="R710" s="156"/>
      <c r="S710" s="156"/>
      <c r="T710" s="156"/>
      <c r="U710" s="156"/>
      <c r="V710" s="156"/>
      <c r="W710" s="156"/>
      <c r="X710" s="156"/>
      <c r="Y710" s="156"/>
      <c r="Z710" s="156"/>
      <c r="AA710" s="156"/>
      <c r="AB710" s="156"/>
      <c r="AC710" s="156"/>
      <c r="AD710" s="156"/>
      <c r="AE710" s="195"/>
      <c r="AF710" s="196"/>
      <c r="AG710" s="156"/>
      <c r="AH710" s="156"/>
      <c r="AI710" s="156"/>
      <c r="AJ710" s="156"/>
      <c r="AK710" s="156"/>
      <c r="AL710" s="156"/>
      <c r="AM710" s="156"/>
      <c r="AN710" s="156"/>
      <c r="AO710" s="156"/>
      <c r="AP710" s="156"/>
      <c r="AQ710" s="156"/>
    </row>
    <row r="711" ht="15.75" customHeight="1">
      <c r="A711" s="156"/>
      <c r="B711" s="156"/>
      <c r="C711" s="156"/>
      <c r="D711" s="156"/>
      <c r="E711" s="156"/>
      <c r="F711" s="156"/>
      <c r="G711" s="156"/>
      <c r="H711" s="156"/>
      <c r="I711" s="156"/>
      <c r="J711" s="156"/>
      <c r="K711" s="156"/>
      <c r="L711" s="156"/>
      <c r="M711" s="156"/>
      <c r="N711" s="156"/>
      <c r="O711" s="156"/>
      <c r="P711" s="156"/>
      <c r="Q711" s="156"/>
      <c r="R711" s="156"/>
      <c r="S711" s="156"/>
      <c r="T711" s="156"/>
      <c r="U711" s="156"/>
      <c r="V711" s="156"/>
      <c r="W711" s="156"/>
      <c r="X711" s="156"/>
      <c r="Y711" s="156"/>
      <c r="Z711" s="156"/>
      <c r="AA711" s="156"/>
      <c r="AB711" s="156"/>
      <c r="AC711" s="156"/>
      <c r="AD711" s="156"/>
      <c r="AE711" s="195"/>
      <c r="AF711" s="196"/>
      <c r="AG711" s="156"/>
      <c r="AH711" s="156"/>
      <c r="AI711" s="156"/>
      <c r="AJ711" s="156"/>
      <c r="AK711" s="156"/>
      <c r="AL711" s="156"/>
      <c r="AM711" s="156"/>
      <c r="AN711" s="156"/>
      <c r="AO711" s="156"/>
      <c r="AP711" s="156"/>
      <c r="AQ711" s="156"/>
    </row>
    <row r="712" ht="15.75" customHeight="1">
      <c r="A712" s="156"/>
      <c r="B712" s="156"/>
      <c r="C712" s="156"/>
      <c r="D712" s="156"/>
      <c r="E712" s="156"/>
      <c r="F712" s="156"/>
      <c r="G712" s="156"/>
      <c r="H712" s="156"/>
      <c r="I712" s="156"/>
      <c r="J712" s="156"/>
      <c r="K712" s="156"/>
      <c r="L712" s="156"/>
      <c r="M712" s="156"/>
      <c r="N712" s="156"/>
      <c r="O712" s="156"/>
      <c r="P712" s="156"/>
      <c r="Q712" s="156"/>
      <c r="R712" s="156"/>
      <c r="S712" s="156"/>
      <c r="T712" s="156"/>
      <c r="U712" s="156"/>
      <c r="V712" s="156"/>
      <c r="W712" s="156"/>
      <c r="X712" s="156"/>
      <c r="Y712" s="156"/>
      <c r="Z712" s="156"/>
      <c r="AA712" s="156"/>
      <c r="AB712" s="156"/>
      <c r="AC712" s="156"/>
      <c r="AD712" s="156"/>
      <c r="AE712" s="195"/>
      <c r="AF712" s="196"/>
      <c r="AG712" s="156"/>
      <c r="AH712" s="156"/>
      <c r="AI712" s="156"/>
      <c r="AJ712" s="156"/>
      <c r="AK712" s="156"/>
      <c r="AL712" s="156"/>
      <c r="AM712" s="156"/>
      <c r="AN712" s="156"/>
      <c r="AO712" s="156"/>
      <c r="AP712" s="156"/>
      <c r="AQ712" s="156"/>
    </row>
    <row r="713" ht="15.75" customHeight="1">
      <c r="A713" s="156"/>
      <c r="B713" s="156"/>
      <c r="C713" s="156"/>
      <c r="D713" s="156"/>
      <c r="E713" s="156"/>
      <c r="F713" s="156"/>
      <c r="G713" s="156"/>
      <c r="H713" s="156"/>
      <c r="I713" s="156"/>
      <c r="J713" s="156"/>
      <c r="K713" s="156"/>
      <c r="L713" s="156"/>
      <c r="M713" s="156"/>
      <c r="N713" s="156"/>
      <c r="O713" s="156"/>
      <c r="P713" s="156"/>
      <c r="Q713" s="156"/>
      <c r="R713" s="156"/>
      <c r="S713" s="156"/>
      <c r="T713" s="156"/>
      <c r="U713" s="156"/>
      <c r="V713" s="156"/>
      <c r="W713" s="156"/>
      <c r="X713" s="156"/>
      <c r="Y713" s="156"/>
      <c r="Z713" s="156"/>
      <c r="AA713" s="156"/>
      <c r="AB713" s="156"/>
      <c r="AC713" s="156"/>
      <c r="AD713" s="156"/>
      <c r="AE713" s="195"/>
      <c r="AF713" s="196"/>
      <c r="AG713" s="156"/>
      <c r="AH713" s="156"/>
      <c r="AI713" s="156"/>
      <c r="AJ713" s="156"/>
      <c r="AK713" s="156"/>
      <c r="AL713" s="156"/>
      <c r="AM713" s="156"/>
      <c r="AN713" s="156"/>
      <c r="AO713" s="156"/>
      <c r="AP713" s="156"/>
      <c r="AQ713" s="156"/>
    </row>
    <row r="714" ht="15.75" customHeight="1">
      <c r="A714" s="156"/>
      <c r="B714" s="156"/>
      <c r="C714" s="156"/>
      <c r="D714" s="156"/>
      <c r="E714" s="156"/>
      <c r="F714" s="156"/>
      <c r="G714" s="156"/>
      <c r="H714" s="156"/>
      <c r="I714" s="156"/>
      <c r="J714" s="156"/>
      <c r="K714" s="156"/>
      <c r="L714" s="156"/>
      <c r="M714" s="156"/>
      <c r="N714" s="156"/>
      <c r="O714" s="156"/>
      <c r="P714" s="156"/>
      <c r="Q714" s="156"/>
      <c r="R714" s="156"/>
      <c r="S714" s="156"/>
      <c r="T714" s="156"/>
      <c r="U714" s="156"/>
      <c r="V714" s="156"/>
      <c r="W714" s="156"/>
      <c r="X714" s="156"/>
      <c r="Y714" s="156"/>
      <c r="Z714" s="156"/>
      <c r="AA714" s="156"/>
      <c r="AB714" s="156"/>
      <c r="AC714" s="156"/>
      <c r="AD714" s="156"/>
      <c r="AE714" s="195"/>
      <c r="AF714" s="196"/>
      <c r="AG714" s="156"/>
      <c r="AH714" s="156"/>
      <c r="AI714" s="156"/>
      <c r="AJ714" s="156"/>
      <c r="AK714" s="156"/>
      <c r="AL714" s="156"/>
      <c r="AM714" s="156"/>
      <c r="AN714" s="156"/>
      <c r="AO714" s="156"/>
      <c r="AP714" s="156"/>
      <c r="AQ714" s="156"/>
    </row>
    <row r="715" ht="15.75" customHeight="1">
      <c r="A715" s="156"/>
      <c r="B715" s="156"/>
      <c r="C715" s="156"/>
      <c r="D715" s="156"/>
      <c r="E715" s="156"/>
      <c r="F715" s="156"/>
      <c r="G715" s="156"/>
      <c r="H715" s="156"/>
      <c r="I715" s="156"/>
      <c r="J715" s="156"/>
      <c r="K715" s="156"/>
      <c r="L715" s="156"/>
      <c r="M715" s="156"/>
      <c r="N715" s="156"/>
      <c r="O715" s="156"/>
      <c r="P715" s="156"/>
      <c r="Q715" s="156"/>
      <c r="R715" s="156"/>
      <c r="S715" s="156"/>
      <c r="T715" s="156"/>
      <c r="U715" s="156"/>
      <c r="V715" s="156"/>
      <c r="W715" s="156"/>
      <c r="X715" s="156"/>
      <c r="Y715" s="156"/>
      <c r="Z715" s="156"/>
      <c r="AA715" s="156"/>
      <c r="AB715" s="156"/>
      <c r="AC715" s="156"/>
      <c r="AD715" s="156"/>
      <c r="AE715" s="195"/>
      <c r="AF715" s="196"/>
      <c r="AG715" s="156"/>
      <c r="AH715" s="156"/>
      <c r="AI715" s="156"/>
      <c r="AJ715" s="156"/>
      <c r="AK715" s="156"/>
      <c r="AL715" s="156"/>
      <c r="AM715" s="156"/>
      <c r="AN715" s="156"/>
      <c r="AO715" s="156"/>
      <c r="AP715" s="156"/>
      <c r="AQ715" s="156"/>
    </row>
    <row r="716" ht="15.75" customHeight="1">
      <c r="A716" s="156"/>
      <c r="B716" s="156"/>
      <c r="C716" s="156"/>
      <c r="D716" s="156"/>
      <c r="E716" s="156"/>
      <c r="F716" s="156"/>
      <c r="G716" s="156"/>
      <c r="H716" s="156"/>
      <c r="I716" s="156"/>
      <c r="J716" s="156"/>
      <c r="K716" s="156"/>
      <c r="L716" s="156"/>
      <c r="M716" s="156"/>
      <c r="N716" s="156"/>
      <c r="O716" s="156"/>
      <c r="P716" s="156"/>
      <c r="Q716" s="156"/>
      <c r="R716" s="156"/>
      <c r="S716" s="156"/>
      <c r="T716" s="156"/>
      <c r="U716" s="156"/>
      <c r="V716" s="156"/>
      <c r="W716" s="156"/>
      <c r="X716" s="156"/>
      <c r="Y716" s="156"/>
      <c r="Z716" s="156"/>
      <c r="AA716" s="156"/>
      <c r="AB716" s="156"/>
      <c r="AC716" s="156"/>
      <c r="AD716" s="156"/>
      <c r="AE716" s="195"/>
      <c r="AF716" s="196"/>
      <c r="AG716" s="156"/>
      <c r="AH716" s="156"/>
      <c r="AI716" s="156"/>
      <c r="AJ716" s="156"/>
      <c r="AK716" s="156"/>
      <c r="AL716" s="156"/>
      <c r="AM716" s="156"/>
      <c r="AN716" s="156"/>
      <c r="AO716" s="156"/>
      <c r="AP716" s="156"/>
      <c r="AQ716" s="156"/>
    </row>
    <row r="717" ht="15.75" customHeight="1">
      <c r="A717" s="156"/>
      <c r="B717" s="156"/>
      <c r="C717" s="156"/>
      <c r="D717" s="156"/>
      <c r="E717" s="156"/>
      <c r="F717" s="156"/>
      <c r="G717" s="156"/>
      <c r="H717" s="156"/>
      <c r="I717" s="156"/>
      <c r="J717" s="156"/>
      <c r="K717" s="156"/>
      <c r="L717" s="156"/>
      <c r="M717" s="156"/>
      <c r="N717" s="156"/>
      <c r="O717" s="156"/>
      <c r="P717" s="156"/>
      <c r="Q717" s="156"/>
      <c r="R717" s="156"/>
      <c r="S717" s="156"/>
      <c r="T717" s="156"/>
      <c r="U717" s="156"/>
      <c r="V717" s="156"/>
      <c r="W717" s="156"/>
      <c r="X717" s="156"/>
      <c r="Y717" s="156"/>
      <c r="Z717" s="156"/>
      <c r="AA717" s="156"/>
      <c r="AB717" s="156"/>
      <c r="AC717" s="156"/>
      <c r="AD717" s="156"/>
      <c r="AE717" s="195"/>
      <c r="AF717" s="196"/>
      <c r="AG717" s="156"/>
      <c r="AH717" s="156"/>
      <c r="AI717" s="156"/>
      <c r="AJ717" s="156"/>
      <c r="AK717" s="156"/>
      <c r="AL717" s="156"/>
      <c r="AM717" s="156"/>
      <c r="AN717" s="156"/>
      <c r="AO717" s="156"/>
      <c r="AP717" s="156"/>
      <c r="AQ717" s="156"/>
    </row>
    <row r="718" ht="15.75" customHeight="1">
      <c r="A718" s="156"/>
      <c r="B718" s="156"/>
      <c r="C718" s="156"/>
      <c r="D718" s="156"/>
      <c r="E718" s="156"/>
      <c r="F718" s="156"/>
      <c r="G718" s="156"/>
      <c r="H718" s="156"/>
      <c r="I718" s="156"/>
      <c r="J718" s="156"/>
      <c r="K718" s="156"/>
      <c r="L718" s="156"/>
      <c r="M718" s="156"/>
      <c r="N718" s="156"/>
      <c r="O718" s="156"/>
      <c r="P718" s="156"/>
      <c r="Q718" s="156"/>
      <c r="R718" s="156"/>
      <c r="S718" s="156"/>
      <c r="T718" s="156"/>
      <c r="U718" s="156"/>
      <c r="V718" s="156"/>
      <c r="W718" s="156"/>
      <c r="X718" s="156"/>
      <c r="Y718" s="156"/>
      <c r="Z718" s="156"/>
      <c r="AA718" s="156"/>
      <c r="AB718" s="156"/>
      <c r="AC718" s="156"/>
      <c r="AD718" s="156"/>
      <c r="AE718" s="195"/>
      <c r="AF718" s="196"/>
      <c r="AG718" s="156"/>
      <c r="AH718" s="156"/>
      <c r="AI718" s="156"/>
      <c r="AJ718" s="156"/>
      <c r="AK718" s="156"/>
      <c r="AL718" s="156"/>
      <c r="AM718" s="156"/>
      <c r="AN718" s="156"/>
      <c r="AO718" s="156"/>
      <c r="AP718" s="156"/>
      <c r="AQ718" s="156"/>
    </row>
    <row r="719" ht="15.75" customHeight="1">
      <c r="A719" s="156"/>
      <c r="B719" s="156"/>
      <c r="C719" s="156"/>
      <c r="D719" s="156"/>
      <c r="E719" s="156"/>
      <c r="F719" s="156"/>
      <c r="G719" s="156"/>
      <c r="H719" s="156"/>
      <c r="I719" s="156"/>
      <c r="J719" s="156"/>
      <c r="K719" s="156"/>
      <c r="L719" s="156"/>
      <c r="M719" s="156"/>
      <c r="N719" s="156"/>
      <c r="O719" s="156"/>
      <c r="P719" s="156"/>
      <c r="Q719" s="156"/>
      <c r="R719" s="156"/>
      <c r="S719" s="156"/>
      <c r="T719" s="156"/>
      <c r="U719" s="156"/>
      <c r="V719" s="156"/>
      <c r="W719" s="156"/>
      <c r="X719" s="156"/>
      <c r="Y719" s="156"/>
      <c r="Z719" s="156"/>
      <c r="AA719" s="156"/>
      <c r="AB719" s="156"/>
      <c r="AC719" s="156"/>
      <c r="AD719" s="156"/>
      <c r="AE719" s="195"/>
      <c r="AF719" s="196"/>
      <c r="AG719" s="156"/>
      <c r="AH719" s="156"/>
      <c r="AI719" s="156"/>
      <c r="AJ719" s="156"/>
      <c r="AK719" s="156"/>
      <c r="AL719" s="156"/>
      <c r="AM719" s="156"/>
      <c r="AN719" s="156"/>
      <c r="AO719" s="156"/>
      <c r="AP719" s="156"/>
      <c r="AQ719" s="156"/>
    </row>
    <row r="720" ht="15.75" customHeight="1">
      <c r="A720" s="156"/>
      <c r="B720" s="156"/>
      <c r="C720" s="156"/>
      <c r="D720" s="156"/>
      <c r="E720" s="156"/>
      <c r="F720" s="156"/>
      <c r="G720" s="156"/>
      <c r="H720" s="156"/>
      <c r="I720" s="156"/>
      <c r="J720" s="156"/>
      <c r="K720" s="156"/>
      <c r="L720" s="156"/>
      <c r="M720" s="156"/>
      <c r="N720" s="156"/>
      <c r="O720" s="156"/>
      <c r="P720" s="156"/>
      <c r="Q720" s="156"/>
      <c r="R720" s="156"/>
      <c r="S720" s="156"/>
      <c r="T720" s="156"/>
      <c r="U720" s="156"/>
      <c r="V720" s="156"/>
      <c r="W720" s="156"/>
      <c r="X720" s="156"/>
      <c r="Y720" s="156"/>
      <c r="Z720" s="156"/>
      <c r="AA720" s="156"/>
      <c r="AB720" s="156"/>
      <c r="AC720" s="156"/>
      <c r="AD720" s="156"/>
      <c r="AE720" s="195"/>
      <c r="AF720" s="196"/>
      <c r="AG720" s="156"/>
      <c r="AH720" s="156"/>
      <c r="AI720" s="156"/>
      <c r="AJ720" s="156"/>
      <c r="AK720" s="156"/>
      <c r="AL720" s="156"/>
      <c r="AM720" s="156"/>
      <c r="AN720" s="156"/>
      <c r="AO720" s="156"/>
      <c r="AP720" s="156"/>
      <c r="AQ720" s="156"/>
    </row>
    <row r="721" ht="15.75" customHeight="1">
      <c r="A721" s="156"/>
      <c r="B721" s="156"/>
      <c r="C721" s="156"/>
      <c r="D721" s="156"/>
      <c r="E721" s="156"/>
      <c r="F721" s="156"/>
      <c r="G721" s="156"/>
      <c r="H721" s="156"/>
      <c r="I721" s="156"/>
      <c r="J721" s="156"/>
      <c r="K721" s="156"/>
      <c r="L721" s="156"/>
      <c r="M721" s="156"/>
      <c r="N721" s="156"/>
      <c r="O721" s="156"/>
      <c r="P721" s="156"/>
      <c r="Q721" s="156"/>
      <c r="R721" s="156"/>
      <c r="S721" s="156"/>
      <c r="T721" s="156"/>
      <c r="U721" s="156"/>
      <c r="V721" s="156"/>
      <c r="W721" s="156"/>
      <c r="X721" s="156"/>
      <c r="Y721" s="156"/>
      <c r="Z721" s="156"/>
      <c r="AA721" s="156"/>
      <c r="AB721" s="156"/>
      <c r="AC721" s="156"/>
      <c r="AD721" s="156"/>
      <c r="AE721" s="195"/>
      <c r="AF721" s="196"/>
      <c r="AG721" s="156"/>
      <c r="AH721" s="156"/>
      <c r="AI721" s="156"/>
      <c r="AJ721" s="156"/>
      <c r="AK721" s="156"/>
      <c r="AL721" s="156"/>
      <c r="AM721" s="156"/>
      <c r="AN721" s="156"/>
      <c r="AO721" s="156"/>
      <c r="AP721" s="156"/>
      <c r="AQ721" s="156"/>
    </row>
    <row r="722" ht="15.75" customHeight="1">
      <c r="A722" s="156"/>
      <c r="B722" s="156"/>
      <c r="C722" s="156"/>
      <c r="D722" s="156"/>
      <c r="E722" s="156"/>
      <c r="F722" s="156"/>
      <c r="G722" s="156"/>
      <c r="H722" s="156"/>
      <c r="I722" s="156"/>
      <c r="J722" s="156"/>
      <c r="K722" s="156"/>
      <c r="L722" s="156"/>
      <c r="M722" s="156"/>
      <c r="N722" s="156"/>
      <c r="O722" s="156"/>
      <c r="P722" s="156"/>
      <c r="Q722" s="156"/>
      <c r="R722" s="156"/>
      <c r="S722" s="156"/>
      <c r="T722" s="156"/>
      <c r="U722" s="156"/>
      <c r="V722" s="156"/>
      <c r="W722" s="156"/>
      <c r="X722" s="156"/>
      <c r="Y722" s="156"/>
      <c r="Z722" s="156"/>
      <c r="AA722" s="156"/>
      <c r="AB722" s="156"/>
      <c r="AC722" s="156"/>
      <c r="AD722" s="156"/>
      <c r="AE722" s="195"/>
      <c r="AF722" s="196"/>
      <c r="AG722" s="156"/>
      <c r="AH722" s="156"/>
      <c r="AI722" s="156"/>
      <c r="AJ722" s="156"/>
      <c r="AK722" s="156"/>
      <c r="AL722" s="156"/>
      <c r="AM722" s="156"/>
      <c r="AN722" s="156"/>
      <c r="AO722" s="156"/>
      <c r="AP722" s="156"/>
      <c r="AQ722" s="156"/>
    </row>
    <row r="723" ht="15.75" customHeight="1">
      <c r="A723" s="156"/>
      <c r="B723" s="156"/>
      <c r="C723" s="156"/>
      <c r="D723" s="156"/>
      <c r="E723" s="156"/>
      <c r="F723" s="156"/>
      <c r="G723" s="156"/>
      <c r="H723" s="156"/>
      <c r="I723" s="156"/>
      <c r="J723" s="156"/>
      <c r="K723" s="156"/>
      <c r="L723" s="156"/>
      <c r="M723" s="156"/>
      <c r="N723" s="156"/>
      <c r="O723" s="156"/>
      <c r="P723" s="156"/>
      <c r="Q723" s="156"/>
      <c r="R723" s="156"/>
      <c r="S723" s="156"/>
      <c r="T723" s="156"/>
      <c r="U723" s="156"/>
      <c r="V723" s="156"/>
      <c r="W723" s="156"/>
      <c r="X723" s="156"/>
      <c r="Y723" s="156"/>
      <c r="Z723" s="156"/>
      <c r="AA723" s="156"/>
      <c r="AB723" s="156"/>
      <c r="AC723" s="156"/>
      <c r="AD723" s="156"/>
      <c r="AE723" s="195"/>
      <c r="AF723" s="196"/>
      <c r="AG723" s="156"/>
      <c r="AH723" s="156"/>
      <c r="AI723" s="156"/>
      <c r="AJ723" s="156"/>
      <c r="AK723" s="156"/>
      <c r="AL723" s="156"/>
      <c r="AM723" s="156"/>
      <c r="AN723" s="156"/>
      <c r="AO723" s="156"/>
      <c r="AP723" s="156"/>
      <c r="AQ723" s="156"/>
    </row>
    <row r="724" ht="15.75" customHeight="1">
      <c r="A724" s="156"/>
      <c r="B724" s="156"/>
      <c r="C724" s="156"/>
      <c r="D724" s="156"/>
      <c r="E724" s="156"/>
      <c r="F724" s="156"/>
      <c r="G724" s="156"/>
      <c r="H724" s="156"/>
      <c r="I724" s="156"/>
      <c r="J724" s="156"/>
      <c r="K724" s="156"/>
      <c r="L724" s="156"/>
      <c r="M724" s="156"/>
      <c r="N724" s="156"/>
      <c r="O724" s="156"/>
      <c r="P724" s="156"/>
      <c r="Q724" s="156"/>
      <c r="R724" s="156"/>
      <c r="S724" s="156"/>
      <c r="T724" s="156"/>
      <c r="U724" s="156"/>
      <c r="V724" s="156"/>
      <c r="W724" s="156"/>
      <c r="X724" s="156"/>
      <c r="Y724" s="156"/>
      <c r="Z724" s="156"/>
      <c r="AA724" s="156"/>
      <c r="AB724" s="156"/>
      <c r="AC724" s="156"/>
      <c r="AD724" s="156"/>
      <c r="AE724" s="195"/>
      <c r="AF724" s="196"/>
      <c r="AG724" s="156"/>
      <c r="AH724" s="156"/>
      <c r="AI724" s="156"/>
      <c r="AJ724" s="156"/>
      <c r="AK724" s="156"/>
      <c r="AL724" s="156"/>
      <c r="AM724" s="156"/>
      <c r="AN724" s="156"/>
      <c r="AO724" s="156"/>
      <c r="AP724" s="156"/>
      <c r="AQ724" s="156"/>
    </row>
    <row r="725" ht="15.75" customHeight="1">
      <c r="A725" s="156"/>
      <c r="B725" s="156"/>
      <c r="C725" s="156"/>
      <c r="D725" s="156"/>
      <c r="E725" s="156"/>
      <c r="F725" s="156"/>
      <c r="G725" s="156"/>
      <c r="H725" s="156"/>
      <c r="I725" s="156"/>
      <c r="J725" s="156"/>
      <c r="K725" s="156"/>
      <c r="L725" s="156"/>
      <c r="M725" s="156"/>
      <c r="N725" s="156"/>
      <c r="O725" s="156"/>
      <c r="P725" s="156"/>
      <c r="Q725" s="156"/>
      <c r="R725" s="156"/>
      <c r="S725" s="156"/>
      <c r="T725" s="156"/>
      <c r="U725" s="156"/>
      <c r="V725" s="156"/>
      <c r="W725" s="156"/>
      <c r="X725" s="156"/>
      <c r="Y725" s="156"/>
      <c r="Z725" s="156"/>
      <c r="AA725" s="156"/>
      <c r="AB725" s="156"/>
      <c r="AC725" s="156"/>
      <c r="AD725" s="156"/>
      <c r="AE725" s="195"/>
      <c r="AF725" s="196"/>
      <c r="AG725" s="156"/>
      <c r="AH725" s="156"/>
      <c r="AI725" s="156"/>
      <c r="AJ725" s="156"/>
      <c r="AK725" s="156"/>
      <c r="AL725" s="156"/>
      <c r="AM725" s="156"/>
      <c r="AN725" s="156"/>
      <c r="AO725" s="156"/>
      <c r="AP725" s="156"/>
      <c r="AQ725" s="156"/>
    </row>
    <row r="726" ht="15.75" customHeight="1">
      <c r="A726" s="156"/>
      <c r="B726" s="156"/>
      <c r="C726" s="156"/>
      <c r="D726" s="156"/>
      <c r="E726" s="156"/>
      <c r="F726" s="156"/>
      <c r="G726" s="156"/>
      <c r="H726" s="156"/>
      <c r="I726" s="156"/>
      <c r="J726" s="156"/>
      <c r="K726" s="156"/>
      <c r="L726" s="156"/>
      <c r="M726" s="156"/>
      <c r="N726" s="156"/>
      <c r="O726" s="156"/>
      <c r="P726" s="156"/>
      <c r="Q726" s="156"/>
      <c r="R726" s="156"/>
      <c r="S726" s="156"/>
      <c r="T726" s="156"/>
      <c r="U726" s="156"/>
      <c r="V726" s="156"/>
      <c r="W726" s="156"/>
      <c r="X726" s="156"/>
      <c r="Y726" s="156"/>
      <c r="Z726" s="156"/>
      <c r="AA726" s="156"/>
      <c r="AB726" s="156"/>
      <c r="AC726" s="156"/>
      <c r="AD726" s="156"/>
      <c r="AE726" s="195"/>
      <c r="AF726" s="196"/>
      <c r="AG726" s="156"/>
      <c r="AH726" s="156"/>
      <c r="AI726" s="156"/>
      <c r="AJ726" s="156"/>
      <c r="AK726" s="156"/>
      <c r="AL726" s="156"/>
      <c r="AM726" s="156"/>
      <c r="AN726" s="156"/>
      <c r="AO726" s="156"/>
      <c r="AP726" s="156"/>
      <c r="AQ726" s="156"/>
    </row>
    <row r="727" ht="15.75" customHeight="1">
      <c r="A727" s="156"/>
      <c r="B727" s="156"/>
      <c r="C727" s="156"/>
      <c r="D727" s="156"/>
      <c r="E727" s="156"/>
      <c r="F727" s="156"/>
      <c r="G727" s="156"/>
      <c r="H727" s="156"/>
      <c r="I727" s="156"/>
      <c r="J727" s="156"/>
      <c r="K727" s="156"/>
      <c r="L727" s="156"/>
      <c r="M727" s="156"/>
      <c r="N727" s="156"/>
      <c r="O727" s="156"/>
      <c r="P727" s="156"/>
      <c r="Q727" s="156"/>
      <c r="R727" s="156"/>
      <c r="S727" s="156"/>
      <c r="T727" s="156"/>
      <c r="U727" s="156"/>
      <c r="V727" s="156"/>
      <c r="W727" s="156"/>
      <c r="X727" s="156"/>
      <c r="Y727" s="156"/>
      <c r="Z727" s="156"/>
      <c r="AA727" s="156"/>
      <c r="AB727" s="156"/>
      <c r="AC727" s="156"/>
      <c r="AD727" s="156"/>
      <c r="AE727" s="195"/>
      <c r="AF727" s="196"/>
      <c r="AG727" s="156"/>
      <c r="AH727" s="156"/>
      <c r="AI727" s="156"/>
      <c r="AJ727" s="156"/>
      <c r="AK727" s="156"/>
      <c r="AL727" s="156"/>
      <c r="AM727" s="156"/>
      <c r="AN727" s="156"/>
      <c r="AO727" s="156"/>
      <c r="AP727" s="156"/>
      <c r="AQ727" s="156"/>
    </row>
    <row r="728" ht="15.75" customHeight="1">
      <c r="A728" s="156"/>
      <c r="B728" s="156"/>
      <c r="C728" s="156"/>
      <c r="D728" s="156"/>
      <c r="E728" s="156"/>
      <c r="F728" s="156"/>
      <c r="G728" s="156"/>
      <c r="H728" s="156"/>
      <c r="I728" s="156"/>
      <c r="J728" s="156"/>
      <c r="K728" s="156"/>
      <c r="L728" s="156"/>
      <c r="M728" s="156"/>
      <c r="N728" s="156"/>
      <c r="O728" s="156"/>
      <c r="P728" s="156"/>
      <c r="Q728" s="156"/>
      <c r="R728" s="156"/>
      <c r="S728" s="156"/>
      <c r="T728" s="156"/>
      <c r="U728" s="156"/>
      <c r="V728" s="156"/>
      <c r="W728" s="156"/>
      <c r="X728" s="156"/>
      <c r="Y728" s="156"/>
      <c r="Z728" s="156"/>
      <c r="AA728" s="156"/>
      <c r="AB728" s="156"/>
      <c r="AC728" s="156"/>
      <c r="AD728" s="156"/>
      <c r="AE728" s="195"/>
      <c r="AF728" s="196"/>
      <c r="AG728" s="156"/>
      <c r="AH728" s="156"/>
      <c r="AI728" s="156"/>
      <c r="AJ728" s="156"/>
      <c r="AK728" s="156"/>
      <c r="AL728" s="156"/>
      <c r="AM728" s="156"/>
      <c r="AN728" s="156"/>
      <c r="AO728" s="156"/>
      <c r="AP728" s="156"/>
      <c r="AQ728" s="156"/>
    </row>
    <row r="729" ht="15.75" customHeight="1">
      <c r="A729" s="156"/>
      <c r="B729" s="156"/>
      <c r="C729" s="156"/>
      <c r="D729" s="156"/>
      <c r="E729" s="156"/>
      <c r="F729" s="156"/>
      <c r="G729" s="156"/>
      <c r="H729" s="156"/>
      <c r="I729" s="156"/>
      <c r="J729" s="156"/>
      <c r="K729" s="156"/>
      <c r="L729" s="156"/>
      <c r="M729" s="156"/>
      <c r="N729" s="156"/>
      <c r="O729" s="156"/>
      <c r="P729" s="156"/>
      <c r="Q729" s="156"/>
      <c r="R729" s="156"/>
      <c r="S729" s="156"/>
      <c r="T729" s="156"/>
      <c r="U729" s="156"/>
      <c r="V729" s="156"/>
      <c r="W729" s="156"/>
      <c r="X729" s="156"/>
      <c r="Y729" s="156"/>
      <c r="Z729" s="156"/>
      <c r="AA729" s="156"/>
      <c r="AB729" s="156"/>
      <c r="AC729" s="156"/>
      <c r="AD729" s="156"/>
      <c r="AE729" s="195"/>
      <c r="AF729" s="196"/>
      <c r="AG729" s="156"/>
      <c r="AH729" s="156"/>
      <c r="AI729" s="156"/>
      <c r="AJ729" s="156"/>
      <c r="AK729" s="156"/>
      <c r="AL729" s="156"/>
      <c r="AM729" s="156"/>
      <c r="AN729" s="156"/>
      <c r="AO729" s="156"/>
      <c r="AP729" s="156"/>
      <c r="AQ729" s="156"/>
    </row>
    <row r="730" ht="15.75" customHeight="1">
      <c r="A730" s="156"/>
      <c r="B730" s="156"/>
      <c r="C730" s="156"/>
      <c r="D730" s="156"/>
      <c r="E730" s="156"/>
      <c r="F730" s="156"/>
      <c r="G730" s="156"/>
      <c r="H730" s="156"/>
      <c r="I730" s="156"/>
      <c r="J730" s="156"/>
      <c r="K730" s="156"/>
      <c r="L730" s="156"/>
      <c r="M730" s="156"/>
      <c r="N730" s="156"/>
      <c r="O730" s="156"/>
      <c r="P730" s="156"/>
      <c r="Q730" s="156"/>
      <c r="R730" s="156"/>
      <c r="S730" s="156"/>
      <c r="T730" s="156"/>
      <c r="U730" s="156"/>
      <c r="V730" s="156"/>
      <c r="W730" s="156"/>
      <c r="X730" s="156"/>
      <c r="Y730" s="156"/>
      <c r="Z730" s="156"/>
      <c r="AA730" s="156"/>
      <c r="AB730" s="156"/>
      <c r="AC730" s="156"/>
      <c r="AD730" s="156"/>
      <c r="AE730" s="195"/>
      <c r="AF730" s="196"/>
      <c r="AG730" s="156"/>
      <c r="AH730" s="156"/>
      <c r="AI730" s="156"/>
      <c r="AJ730" s="156"/>
      <c r="AK730" s="156"/>
      <c r="AL730" s="156"/>
      <c r="AM730" s="156"/>
      <c r="AN730" s="156"/>
      <c r="AO730" s="156"/>
      <c r="AP730" s="156"/>
      <c r="AQ730" s="156"/>
    </row>
    <row r="731" ht="15.75" customHeight="1">
      <c r="A731" s="156"/>
      <c r="B731" s="156"/>
      <c r="C731" s="156"/>
      <c r="D731" s="156"/>
      <c r="E731" s="156"/>
      <c r="F731" s="156"/>
      <c r="G731" s="156"/>
      <c r="H731" s="156"/>
      <c r="I731" s="156"/>
      <c r="J731" s="156"/>
      <c r="K731" s="156"/>
      <c r="L731" s="156"/>
      <c r="M731" s="156"/>
      <c r="N731" s="156"/>
      <c r="O731" s="156"/>
      <c r="P731" s="156"/>
      <c r="Q731" s="156"/>
      <c r="R731" s="156"/>
      <c r="S731" s="156"/>
      <c r="T731" s="156"/>
      <c r="U731" s="156"/>
      <c r="V731" s="156"/>
      <c r="W731" s="156"/>
      <c r="X731" s="156"/>
      <c r="Y731" s="156"/>
      <c r="Z731" s="156"/>
      <c r="AA731" s="156"/>
      <c r="AB731" s="156"/>
      <c r="AC731" s="156"/>
      <c r="AD731" s="156"/>
      <c r="AE731" s="195"/>
      <c r="AF731" s="196"/>
      <c r="AG731" s="156"/>
      <c r="AH731" s="156"/>
      <c r="AI731" s="156"/>
      <c r="AJ731" s="156"/>
      <c r="AK731" s="156"/>
      <c r="AL731" s="156"/>
      <c r="AM731" s="156"/>
      <c r="AN731" s="156"/>
      <c r="AO731" s="156"/>
      <c r="AP731" s="156"/>
      <c r="AQ731" s="156"/>
    </row>
    <row r="732" ht="15.75" customHeight="1">
      <c r="A732" s="156"/>
      <c r="B732" s="156"/>
      <c r="C732" s="156"/>
      <c r="D732" s="156"/>
      <c r="E732" s="156"/>
      <c r="F732" s="156"/>
      <c r="G732" s="156"/>
      <c r="H732" s="156"/>
      <c r="I732" s="156"/>
      <c r="J732" s="156"/>
      <c r="K732" s="156"/>
      <c r="L732" s="156"/>
      <c r="M732" s="156"/>
      <c r="N732" s="156"/>
      <c r="O732" s="156"/>
      <c r="P732" s="156"/>
      <c r="Q732" s="156"/>
      <c r="R732" s="156"/>
      <c r="S732" s="156"/>
      <c r="T732" s="156"/>
      <c r="U732" s="156"/>
      <c r="V732" s="156"/>
      <c r="W732" s="156"/>
      <c r="X732" s="156"/>
      <c r="Y732" s="156"/>
      <c r="Z732" s="156"/>
      <c r="AA732" s="156"/>
      <c r="AB732" s="156"/>
      <c r="AC732" s="156"/>
      <c r="AD732" s="156"/>
      <c r="AE732" s="195"/>
      <c r="AF732" s="196"/>
      <c r="AG732" s="156"/>
      <c r="AH732" s="156"/>
      <c r="AI732" s="156"/>
      <c r="AJ732" s="156"/>
      <c r="AK732" s="156"/>
      <c r="AL732" s="156"/>
      <c r="AM732" s="156"/>
      <c r="AN732" s="156"/>
      <c r="AO732" s="156"/>
      <c r="AP732" s="156"/>
      <c r="AQ732" s="156"/>
    </row>
    <row r="733" ht="15.75" customHeight="1">
      <c r="A733" s="156"/>
      <c r="B733" s="156"/>
      <c r="C733" s="156"/>
      <c r="D733" s="156"/>
      <c r="E733" s="156"/>
      <c r="F733" s="156"/>
      <c r="G733" s="156"/>
      <c r="H733" s="156"/>
      <c r="I733" s="156"/>
      <c r="J733" s="156"/>
      <c r="K733" s="156"/>
      <c r="L733" s="156"/>
      <c r="M733" s="156"/>
      <c r="N733" s="156"/>
      <c r="O733" s="156"/>
      <c r="P733" s="156"/>
      <c r="Q733" s="156"/>
      <c r="R733" s="156"/>
      <c r="S733" s="156"/>
      <c r="T733" s="156"/>
      <c r="U733" s="156"/>
      <c r="V733" s="156"/>
      <c r="W733" s="156"/>
      <c r="X733" s="156"/>
      <c r="Y733" s="156"/>
      <c r="Z733" s="156"/>
      <c r="AA733" s="156"/>
      <c r="AB733" s="156"/>
      <c r="AC733" s="156"/>
      <c r="AD733" s="156"/>
      <c r="AE733" s="195"/>
      <c r="AF733" s="196"/>
      <c r="AG733" s="156"/>
      <c r="AH733" s="156"/>
      <c r="AI733" s="156"/>
      <c r="AJ733" s="156"/>
      <c r="AK733" s="156"/>
      <c r="AL733" s="156"/>
      <c r="AM733" s="156"/>
      <c r="AN733" s="156"/>
      <c r="AO733" s="156"/>
      <c r="AP733" s="156"/>
      <c r="AQ733" s="156"/>
    </row>
    <row r="734" ht="15.75" customHeight="1">
      <c r="A734" s="156"/>
      <c r="B734" s="156"/>
      <c r="C734" s="156"/>
      <c r="D734" s="156"/>
      <c r="E734" s="156"/>
      <c r="F734" s="156"/>
      <c r="G734" s="156"/>
      <c r="H734" s="156"/>
      <c r="I734" s="156"/>
      <c r="J734" s="156"/>
      <c r="K734" s="156"/>
      <c r="L734" s="156"/>
      <c r="M734" s="156"/>
      <c r="N734" s="156"/>
      <c r="O734" s="156"/>
      <c r="P734" s="156"/>
      <c r="Q734" s="156"/>
      <c r="R734" s="156"/>
      <c r="S734" s="156"/>
      <c r="T734" s="156"/>
      <c r="U734" s="156"/>
      <c r="V734" s="156"/>
      <c r="W734" s="156"/>
      <c r="X734" s="156"/>
      <c r="Y734" s="156"/>
      <c r="Z734" s="156"/>
      <c r="AA734" s="156"/>
      <c r="AB734" s="156"/>
      <c r="AC734" s="156"/>
      <c r="AD734" s="156"/>
      <c r="AE734" s="195"/>
      <c r="AF734" s="196"/>
      <c r="AG734" s="156"/>
      <c r="AH734" s="156"/>
      <c r="AI734" s="156"/>
      <c r="AJ734" s="156"/>
      <c r="AK734" s="156"/>
      <c r="AL734" s="156"/>
      <c r="AM734" s="156"/>
      <c r="AN734" s="156"/>
      <c r="AO734" s="156"/>
      <c r="AP734" s="156"/>
      <c r="AQ734" s="156"/>
    </row>
    <row r="735" ht="15.75" customHeight="1">
      <c r="A735" s="156"/>
      <c r="B735" s="156"/>
      <c r="C735" s="156"/>
      <c r="D735" s="156"/>
      <c r="E735" s="156"/>
      <c r="F735" s="156"/>
      <c r="G735" s="156"/>
      <c r="H735" s="156"/>
      <c r="I735" s="156"/>
      <c r="J735" s="156"/>
      <c r="K735" s="156"/>
      <c r="L735" s="156"/>
      <c r="M735" s="156"/>
      <c r="N735" s="156"/>
      <c r="O735" s="156"/>
      <c r="P735" s="156"/>
      <c r="Q735" s="156"/>
      <c r="R735" s="156"/>
      <c r="S735" s="156"/>
      <c r="T735" s="156"/>
      <c r="U735" s="156"/>
      <c r="V735" s="156"/>
      <c r="W735" s="156"/>
      <c r="X735" s="156"/>
      <c r="Y735" s="156"/>
      <c r="Z735" s="156"/>
      <c r="AA735" s="156"/>
      <c r="AB735" s="156"/>
      <c r="AC735" s="156"/>
      <c r="AD735" s="156"/>
      <c r="AE735" s="195"/>
      <c r="AF735" s="196"/>
      <c r="AG735" s="156"/>
      <c r="AH735" s="156"/>
      <c r="AI735" s="156"/>
      <c r="AJ735" s="156"/>
      <c r="AK735" s="156"/>
      <c r="AL735" s="156"/>
      <c r="AM735" s="156"/>
      <c r="AN735" s="156"/>
      <c r="AO735" s="156"/>
      <c r="AP735" s="156"/>
      <c r="AQ735" s="156"/>
    </row>
    <row r="736" ht="15.75" customHeight="1">
      <c r="A736" s="156"/>
      <c r="B736" s="156"/>
      <c r="C736" s="156"/>
      <c r="D736" s="156"/>
      <c r="E736" s="156"/>
      <c r="F736" s="156"/>
      <c r="G736" s="156"/>
      <c r="H736" s="156"/>
      <c r="I736" s="156"/>
      <c r="J736" s="156"/>
      <c r="K736" s="156"/>
      <c r="L736" s="156"/>
      <c r="M736" s="156"/>
      <c r="N736" s="156"/>
      <c r="O736" s="156"/>
      <c r="P736" s="156"/>
      <c r="Q736" s="156"/>
      <c r="R736" s="156"/>
      <c r="S736" s="156"/>
      <c r="T736" s="156"/>
      <c r="U736" s="156"/>
      <c r="V736" s="156"/>
      <c r="W736" s="156"/>
      <c r="X736" s="156"/>
      <c r="Y736" s="156"/>
      <c r="Z736" s="156"/>
      <c r="AA736" s="156"/>
      <c r="AB736" s="156"/>
      <c r="AC736" s="156"/>
      <c r="AD736" s="156"/>
      <c r="AE736" s="195"/>
      <c r="AF736" s="196"/>
      <c r="AG736" s="156"/>
      <c r="AH736" s="156"/>
      <c r="AI736" s="156"/>
      <c r="AJ736" s="156"/>
      <c r="AK736" s="156"/>
      <c r="AL736" s="156"/>
      <c r="AM736" s="156"/>
      <c r="AN736" s="156"/>
      <c r="AO736" s="156"/>
      <c r="AP736" s="156"/>
      <c r="AQ736" s="156"/>
    </row>
    <row r="737" ht="15.75" customHeight="1">
      <c r="A737" s="156"/>
      <c r="B737" s="156"/>
      <c r="C737" s="156"/>
      <c r="D737" s="156"/>
      <c r="E737" s="156"/>
      <c r="F737" s="156"/>
      <c r="G737" s="156"/>
      <c r="H737" s="156"/>
      <c r="I737" s="156"/>
      <c r="J737" s="156"/>
      <c r="K737" s="156"/>
      <c r="L737" s="156"/>
      <c r="M737" s="156"/>
      <c r="N737" s="156"/>
      <c r="O737" s="156"/>
      <c r="P737" s="156"/>
      <c r="Q737" s="156"/>
      <c r="R737" s="156"/>
      <c r="S737" s="156"/>
      <c r="T737" s="156"/>
      <c r="U737" s="156"/>
      <c r="V737" s="156"/>
      <c r="W737" s="156"/>
      <c r="X737" s="156"/>
      <c r="Y737" s="156"/>
      <c r="Z737" s="156"/>
      <c r="AA737" s="156"/>
      <c r="AB737" s="156"/>
      <c r="AC737" s="156"/>
      <c r="AD737" s="156"/>
      <c r="AE737" s="195"/>
      <c r="AF737" s="196"/>
      <c r="AG737" s="156"/>
      <c r="AH737" s="156"/>
      <c r="AI737" s="156"/>
      <c r="AJ737" s="156"/>
      <c r="AK737" s="156"/>
      <c r="AL737" s="156"/>
      <c r="AM737" s="156"/>
      <c r="AN737" s="156"/>
      <c r="AO737" s="156"/>
      <c r="AP737" s="156"/>
      <c r="AQ737" s="156"/>
    </row>
    <row r="738" ht="15.75" customHeight="1">
      <c r="A738" s="156"/>
      <c r="B738" s="156"/>
      <c r="C738" s="156"/>
      <c r="D738" s="156"/>
      <c r="E738" s="156"/>
      <c r="F738" s="156"/>
      <c r="G738" s="156"/>
      <c r="H738" s="156"/>
      <c r="I738" s="156"/>
      <c r="J738" s="156"/>
      <c r="K738" s="156"/>
      <c r="L738" s="156"/>
      <c r="M738" s="156"/>
      <c r="N738" s="156"/>
      <c r="O738" s="156"/>
      <c r="P738" s="156"/>
      <c r="Q738" s="156"/>
      <c r="R738" s="156"/>
      <c r="S738" s="156"/>
      <c r="T738" s="156"/>
      <c r="U738" s="156"/>
      <c r="V738" s="156"/>
      <c r="W738" s="156"/>
      <c r="X738" s="156"/>
      <c r="Y738" s="156"/>
      <c r="Z738" s="156"/>
      <c r="AA738" s="156"/>
      <c r="AB738" s="156"/>
      <c r="AC738" s="156"/>
      <c r="AD738" s="156"/>
      <c r="AE738" s="195"/>
      <c r="AF738" s="196"/>
      <c r="AG738" s="156"/>
      <c r="AH738" s="156"/>
      <c r="AI738" s="156"/>
      <c r="AJ738" s="156"/>
      <c r="AK738" s="156"/>
      <c r="AL738" s="156"/>
      <c r="AM738" s="156"/>
      <c r="AN738" s="156"/>
      <c r="AO738" s="156"/>
      <c r="AP738" s="156"/>
      <c r="AQ738" s="156"/>
    </row>
    <row r="739" ht="15.75" customHeight="1">
      <c r="A739" s="156"/>
      <c r="B739" s="156"/>
      <c r="C739" s="156"/>
      <c r="D739" s="156"/>
      <c r="E739" s="156"/>
      <c r="F739" s="156"/>
      <c r="G739" s="156"/>
      <c r="H739" s="156"/>
      <c r="I739" s="156"/>
      <c r="J739" s="156"/>
      <c r="K739" s="156"/>
      <c r="L739" s="156"/>
      <c r="M739" s="156"/>
      <c r="N739" s="156"/>
      <c r="O739" s="156"/>
      <c r="P739" s="156"/>
      <c r="Q739" s="156"/>
      <c r="R739" s="156"/>
      <c r="S739" s="156"/>
      <c r="T739" s="156"/>
      <c r="U739" s="156"/>
      <c r="V739" s="156"/>
      <c r="W739" s="156"/>
      <c r="X739" s="156"/>
      <c r="Y739" s="156"/>
      <c r="Z739" s="156"/>
      <c r="AA739" s="156"/>
      <c r="AB739" s="156"/>
      <c r="AC739" s="156"/>
      <c r="AD739" s="156"/>
      <c r="AE739" s="195"/>
      <c r="AF739" s="196"/>
      <c r="AG739" s="156"/>
      <c r="AH739" s="156"/>
      <c r="AI739" s="156"/>
      <c r="AJ739" s="156"/>
      <c r="AK739" s="156"/>
      <c r="AL739" s="156"/>
      <c r="AM739" s="156"/>
      <c r="AN739" s="156"/>
      <c r="AO739" s="156"/>
      <c r="AP739" s="156"/>
      <c r="AQ739" s="156"/>
    </row>
    <row r="740" ht="15.75" customHeight="1">
      <c r="A740" s="156"/>
      <c r="B740" s="156"/>
      <c r="C740" s="156"/>
      <c r="D740" s="156"/>
      <c r="E740" s="156"/>
      <c r="F740" s="156"/>
      <c r="G740" s="156"/>
      <c r="H740" s="156"/>
      <c r="I740" s="156"/>
      <c r="J740" s="156"/>
      <c r="K740" s="156"/>
      <c r="L740" s="156"/>
      <c r="M740" s="156"/>
      <c r="N740" s="156"/>
      <c r="O740" s="156"/>
      <c r="P740" s="156"/>
      <c r="Q740" s="156"/>
      <c r="R740" s="156"/>
      <c r="S740" s="156"/>
      <c r="T740" s="156"/>
      <c r="U740" s="156"/>
      <c r="V740" s="156"/>
      <c r="W740" s="156"/>
      <c r="X740" s="156"/>
      <c r="Y740" s="156"/>
      <c r="Z740" s="156"/>
      <c r="AA740" s="156"/>
      <c r="AB740" s="156"/>
      <c r="AC740" s="156"/>
      <c r="AD740" s="156"/>
      <c r="AE740" s="195"/>
      <c r="AF740" s="196"/>
      <c r="AG740" s="156"/>
      <c r="AH740" s="156"/>
      <c r="AI740" s="156"/>
      <c r="AJ740" s="156"/>
      <c r="AK740" s="156"/>
      <c r="AL740" s="156"/>
      <c r="AM740" s="156"/>
      <c r="AN740" s="156"/>
      <c r="AO740" s="156"/>
      <c r="AP740" s="156"/>
      <c r="AQ740" s="156"/>
    </row>
    <row r="741" ht="15.75" customHeight="1">
      <c r="A741" s="156"/>
      <c r="B741" s="156"/>
      <c r="C741" s="156"/>
      <c r="D741" s="156"/>
      <c r="E741" s="156"/>
      <c r="F741" s="156"/>
      <c r="G741" s="156"/>
      <c r="H741" s="156"/>
      <c r="I741" s="156"/>
      <c r="J741" s="156"/>
      <c r="K741" s="156"/>
      <c r="L741" s="156"/>
      <c r="M741" s="156"/>
      <c r="N741" s="156"/>
      <c r="O741" s="156"/>
      <c r="P741" s="156"/>
      <c r="Q741" s="156"/>
      <c r="R741" s="156"/>
      <c r="S741" s="156"/>
      <c r="T741" s="156"/>
      <c r="U741" s="156"/>
      <c r="V741" s="156"/>
      <c r="W741" s="156"/>
      <c r="X741" s="156"/>
      <c r="Y741" s="156"/>
      <c r="Z741" s="156"/>
      <c r="AA741" s="156"/>
      <c r="AB741" s="156"/>
      <c r="AC741" s="156"/>
      <c r="AD741" s="156"/>
      <c r="AE741" s="195"/>
      <c r="AF741" s="196"/>
      <c r="AG741" s="156"/>
      <c r="AH741" s="156"/>
      <c r="AI741" s="156"/>
      <c r="AJ741" s="156"/>
      <c r="AK741" s="156"/>
      <c r="AL741" s="156"/>
      <c r="AM741" s="156"/>
      <c r="AN741" s="156"/>
      <c r="AO741" s="156"/>
      <c r="AP741" s="156"/>
      <c r="AQ741" s="156"/>
    </row>
    <row r="742" ht="15.75" customHeight="1">
      <c r="A742" s="156"/>
      <c r="B742" s="156"/>
      <c r="C742" s="156"/>
      <c r="D742" s="156"/>
      <c r="E742" s="156"/>
      <c r="F742" s="156"/>
      <c r="G742" s="156"/>
      <c r="H742" s="156"/>
      <c r="I742" s="156"/>
      <c r="J742" s="156"/>
      <c r="K742" s="156"/>
      <c r="L742" s="156"/>
      <c r="M742" s="156"/>
      <c r="N742" s="156"/>
      <c r="O742" s="156"/>
      <c r="P742" s="156"/>
      <c r="Q742" s="156"/>
      <c r="R742" s="156"/>
      <c r="S742" s="156"/>
      <c r="T742" s="156"/>
      <c r="U742" s="156"/>
      <c r="V742" s="156"/>
      <c r="W742" s="156"/>
      <c r="X742" s="156"/>
      <c r="Y742" s="156"/>
      <c r="Z742" s="156"/>
      <c r="AA742" s="156"/>
      <c r="AB742" s="156"/>
      <c r="AC742" s="156"/>
      <c r="AD742" s="156"/>
      <c r="AE742" s="195"/>
      <c r="AF742" s="196"/>
      <c r="AG742" s="156"/>
      <c r="AH742" s="156"/>
      <c r="AI742" s="156"/>
      <c r="AJ742" s="156"/>
      <c r="AK742" s="156"/>
      <c r="AL742" s="156"/>
      <c r="AM742" s="156"/>
      <c r="AN742" s="156"/>
      <c r="AO742" s="156"/>
      <c r="AP742" s="156"/>
      <c r="AQ742" s="156"/>
    </row>
    <row r="743" ht="15.75" customHeight="1">
      <c r="A743" s="156"/>
      <c r="B743" s="156"/>
      <c r="C743" s="156"/>
      <c r="D743" s="156"/>
      <c r="E743" s="156"/>
      <c r="F743" s="156"/>
      <c r="G743" s="156"/>
      <c r="H743" s="156"/>
      <c r="I743" s="156"/>
      <c r="J743" s="156"/>
      <c r="K743" s="156"/>
      <c r="L743" s="156"/>
      <c r="M743" s="156"/>
      <c r="N743" s="156"/>
      <c r="O743" s="156"/>
      <c r="P743" s="156"/>
      <c r="Q743" s="156"/>
      <c r="R743" s="156"/>
      <c r="S743" s="156"/>
      <c r="T743" s="156"/>
      <c r="U743" s="156"/>
      <c r="V743" s="156"/>
      <c r="W743" s="156"/>
      <c r="X743" s="156"/>
      <c r="Y743" s="156"/>
      <c r="Z743" s="156"/>
      <c r="AA743" s="156"/>
      <c r="AB743" s="156"/>
      <c r="AC743" s="156"/>
      <c r="AD743" s="156"/>
      <c r="AE743" s="195"/>
      <c r="AF743" s="196"/>
      <c r="AG743" s="156"/>
      <c r="AH743" s="156"/>
      <c r="AI743" s="156"/>
      <c r="AJ743" s="156"/>
      <c r="AK743" s="156"/>
      <c r="AL743" s="156"/>
      <c r="AM743" s="156"/>
      <c r="AN743" s="156"/>
      <c r="AO743" s="156"/>
      <c r="AP743" s="156"/>
      <c r="AQ743" s="156"/>
    </row>
    <row r="744" ht="15.75" customHeight="1">
      <c r="A744" s="156"/>
      <c r="B744" s="156"/>
      <c r="C744" s="156"/>
      <c r="D744" s="156"/>
      <c r="E744" s="156"/>
      <c r="F744" s="156"/>
      <c r="G744" s="156"/>
      <c r="H744" s="156"/>
      <c r="I744" s="156"/>
      <c r="J744" s="156"/>
      <c r="K744" s="156"/>
      <c r="L744" s="156"/>
      <c r="M744" s="156"/>
      <c r="N744" s="156"/>
      <c r="O744" s="156"/>
      <c r="P744" s="156"/>
      <c r="Q744" s="156"/>
      <c r="R744" s="156"/>
      <c r="S744" s="156"/>
      <c r="T744" s="156"/>
      <c r="U744" s="156"/>
      <c r="V744" s="156"/>
      <c r="W744" s="156"/>
      <c r="X744" s="156"/>
      <c r="Y744" s="156"/>
      <c r="Z744" s="156"/>
      <c r="AA744" s="156"/>
      <c r="AB744" s="156"/>
      <c r="AC744" s="156"/>
      <c r="AD744" s="156"/>
      <c r="AE744" s="195"/>
      <c r="AF744" s="196"/>
      <c r="AG744" s="156"/>
      <c r="AH744" s="156"/>
      <c r="AI744" s="156"/>
      <c r="AJ744" s="156"/>
      <c r="AK744" s="156"/>
      <c r="AL744" s="156"/>
      <c r="AM744" s="156"/>
      <c r="AN744" s="156"/>
      <c r="AO744" s="156"/>
      <c r="AP744" s="156"/>
      <c r="AQ744" s="156"/>
    </row>
    <row r="745" ht="15.75" customHeight="1">
      <c r="A745" s="156"/>
      <c r="B745" s="156"/>
      <c r="C745" s="156"/>
      <c r="D745" s="156"/>
      <c r="E745" s="156"/>
      <c r="F745" s="156"/>
      <c r="G745" s="156"/>
      <c r="H745" s="156"/>
      <c r="I745" s="156"/>
      <c r="J745" s="156"/>
      <c r="K745" s="156"/>
      <c r="L745" s="156"/>
      <c r="M745" s="156"/>
      <c r="N745" s="156"/>
      <c r="O745" s="156"/>
      <c r="P745" s="156"/>
      <c r="Q745" s="156"/>
      <c r="R745" s="156"/>
      <c r="S745" s="156"/>
      <c r="T745" s="156"/>
      <c r="U745" s="156"/>
      <c r="V745" s="156"/>
      <c r="W745" s="156"/>
      <c r="X745" s="156"/>
      <c r="Y745" s="156"/>
      <c r="Z745" s="156"/>
      <c r="AA745" s="156"/>
      <c r="AB745" s="156"/>
      <c r="AC745" s="156"/>
      <c r="AD745" s="156"/>
      <c r="AE745" s="195"/>
      <c r="AF745" s="196"/>
      <c r="AG745" s="156"/>
      <c r="AH745" s="156"/>
      <c r="AI745" s="156"/>
      <c r="AJ745" s="156"/>
      <c r="AK745" s="156"/>
      <c r="AL745" s="156"/>
      <c r="AM745" s="156"/>
      <c r="AN745" s="156"/>
      <c r="AO745" s="156"/>
      <c r="AP745" s="156"/>
      <c r="AQ745" s="156"/>
    </row>
    <row r="746" ht="15.75" customHeight="1">
      <c r="A746" s="156"/>
      <c r="B746" s="156"/>
      <c r="C746" s="156"/>
      <c r="D746" s="156"/>
      <c r="E746" s="156"/>
      <c r="F746" s="156"/>
      <c r="G746" s="156"/>
      <c r="H746" s="156"/>
      <c r="I746" s="156"/>
      <c r="J746" s="156"/>
      <c r="K746" s="156"/>
      <c r="L746" s="156"/>
      <c r="M746" s="156"/>
      <c r="N746" s="156"/>
      <c r="O746" s="156"/>
      <c r="P746" s="156"/>
      <c r="Q746" s="156"/>
      <c r="R746" s="156"/>
      <c r="S746" s="156"/>
      <c r="T746" s="156"/>
      <c r="U746" s="156"/>
      <c r="V746" s="156"/>
      <c r="W746" s="156"/>
      <c r="X746" s="156"/>
      <c r="Y746" s="156"/>
      <c r="Z746" s="156"/>
      <c r="AA746" s="156"/>
      <c r="AB746" s="156"/>
      <c r="AC746" s="156"/>
      <c r="AD746" s="156"/>
      <c r="AE746" s="195"/>
      <c r="AF746" s="196"/>
      <c r="AG746" s="156"/>
      <c r="AH746" s="156"/>
      <c r="AI746" s="156"/>
      <c r="AJ746" s="156"/>
      <c r="AK746" s="156"/>
      <c r="AL746" s="156"/>
      <c r="AM746" s="156"/>
      <c r="AN746" s="156"/>
      <c r="AO746" s="156"/>
      <c r="AP746" s="156"/>
      <c r="AQ746" s="156"/>
    </row>
    <row r="747" ht="15.75" customHeight="1">
      <c r="A747" s="156"/>
      <c r="B747" s="156"/>
      <c r="C747" s="156"/>
      <c r="D747" s="156"/>
      <c r="E747" s="156"/>
      <c r="F747" s="156"/>
      <c r="G747" s="156"/>
      <c r="H747" s="156"/>
      <c r="I747" s="156"/>
      <c r="J747" s="156"/>
      <c r="K747" s="156"/>
      <c r="L747" s="156"/>
      <c r="M747" s="156"/>
      <c r="N747" s="156"/>
      <c r="O747" s="156"/>
      <c r="P747" s="156"/>
      <c r="Q747" s="156"/>
      <c r="R747" s="156"/>
      <c r="S747" s="156"/>
      <c r="T747" s="156"/>
      <c r="U747" s="156"/>
      <c r="V747" s="156"/>
      <c r="W747" s="156"/>
      <c r="X747" s="156"/>
      <c r="Y747" s="156"/>
      <c r="Z747" s="156"/>
      <c r="AA747" s="156"/>
      <c r="AB747" s="156"/>
      <c r="AC747" s="156"/>
      <c r="AD747" s="156"/>
      <c r="AE747" s="195"/>
      <c r="AF747" s="196"/>
      <c r="AG747" s="156"/>
      <c r="AH747" s="156"/>
      <c r="AI747" s="156"/>
      <c r="AJ747" s="156"/>
      <c r="AK747" s="156"/>
      <c r="AL747" s="156"/>
      <c r="AM747" s="156"/>
      <c r="AN747" s="156"/>
      <c r="AO747" s="156"/>
      <c r="AP747" s="156"/>
      <c r="AQ747" s="156"/>
    </row>
    <row r="748" ht="15.75" customHeight="1">
      <c r="A748" s="156"/>
      <c r="B748" s="156"/>
      <c r="C748" s="156"/>
      <c r="D748" s="156"/>
      <c r="E748" s="156"/>
      <c r="F748" s="156"/>
      <c r="G748" s="156"/>
      <c r="H748" s="156"/>
      <c r="I748" s="156"/>
      <c r="J748" s="156"/>
      <c r="K748" s="156"/>
      <c r="L748" s="156"/>
      <c r="M748" s="156"/>
      <c r="N748" s="156"/>
      <c r="O748" s="156"/>
      <c r="P748" s="156"/>
      <c r="Q748" s="156"/>
      <c r="R748" s="156"/>
      <c r="S748" s="156"/>
      <c r="T748" s="156"/>
      <c r="U748" s="156"/>
      <c r="V748" s="156"/>
      <c r="W748" s="156"/>
      <c r="X748" s="156"/>
      <c r="Y748" s="156"/>
      <c r="Z748" s="156"/>
      <c r="AA748" s="156"/>
      <c r="AB748" s="156"/>
      <c r="AC748" s="156"/>
      <c r="AD748" s="156"/>
      <c r="AE748" s="195"/>
      <c r="AF748" s="196"/>
      <c r="AG748" s="156"/>
      <c r="AH748" s="156"/>
      <c r="AI748" s="156"/>
      <c r="AJ748" s="156"/>
      <c r="AK748" s="156"/>
      <c r="AL748" s="156"/>
      <c r="AM748" s="156"/>
      <c r="AN748" s="156"/>
      <c r="AO748" s="156"/>
      <c r="AP748" s="156"/>
      <c r="AQ748" s="156"/>
    </row>
    <row r="749" ht="15.75" customHeight="1">
      <c r="A749" s="156"/>
      <c r="B749" s="156"/>
      <c r="C749" s="156"/>
      <c r="D749" s="156"/>
      <c r="E749" s="156"/>
      <c r="F749" s="156"/>
      <c r="G749" s="156"/>
      <c r="H749" s="156"/>
      <c r="I749" s="156"/>
      <c r="J749" s="156"/>
      <c r="K749" s="156"/>
      <c r="L749" s="156"/>
      <c r="M749" s="156"/>
      <c r="N749" s="156"/>
      <c r="O749" s="156"/>
      <c r="P749" s="156"/>
      <c r="Q749" s="156"/>
      <c r="R749" s="156"/>
      <c r="S749" s="156"/>
      <c r="T749" s="156"/>
      <c r="U749" s="156"/>
      <c r="V749" s="156"/>
      <c r="W749" s="156"/>
      <c r="X749" s="156"/>
      <c r="Y749" s="156"/>
      <c r="Z749" s="156"/>
      <c r="AA749" s="156"/>
      <c r="AB749" s="156"/>
      <c r="AC749" s="156"/>
      <c r="AD749" s="156"/>
      <c r="AE749" s="195"/>
      <c r="AF749" s="196"/>
      <c r="AG749" s="156"/>
      <c r="AH749" s="156"/>
      <c r="AI749" s="156"/>
      <c r="AJ749" s="156"/>
      <c r="AK749" s="156"/>
      <c r="AL749" s="156"/>
      <c r="AM749" s="156"/>
      <c r="AN749" s="156"/>
      <c r="AO749" s="156"/>
      <c r="AP749" s="156"/>
      <c r="AQ749" s="156"/>
    </row>
    <row r="750" ht="15.75" customHeight="1">
      <c r="A750" s="156"/>
      <c r="B750" s="156"/>
      <c r="C750" s="156"/>
      <c r="D750" s="156"/>
      <c r="E750" s="156"/>
      <c r="F750" s="156"/>
      <c r="G750" s="156"/>
      <c r="H750" s="156"/>
      <c r="I750" s="156"/>
      <c r="J750" s="156"/>
      <c r="K750" s="156"/>
      <c r="L750" s="156"/>
      <c r="M750" s="156"/>
      <c r="N750" s="156"/>
      <c r="O750" s="156"/>
      <c r="P750" s="156"/>
      <c r="Q750" s="156"/>
      <c r="R750" s="156"/>
      <c r="S750" s="156"/>
      <c r="T750" s="156"/>
      <c r="U750" s="156"/>
      <c r="V750" s="156"/>
      <c r="W750" s="156"/>
      <c r="X750" s="156"/>
      <c r="Y750" s="156"/>
      <c r="Z750" s="156"/>
      <c r="AA750" s="156"/>
      <c r="AB750" s="156"/>
      <c r="AC750" s="156"/>
      <c r="AD750" s="156"/>
      <c r="AE750" s="195"/>
      <c r="AF750" s="196"/>
      <c r="AG750" s="156"/>
      <c r="AH750" s="156"/>
      <c r="AI750" s="156"/>
      <c r="AJ750" s="156"/>
      <c r="AK750" s="156"/>
      <c r="AL750" s="156"/>
      <c r="AM750" s="156"/>
      <c r="AN750" s="156"/>
      <c r="AO750" s="156"/>
      <c r="AP750" s="156"/>
      <c r="AQ750" s="156"/>
    </row>
    <row r="751" ht="15.75" customHeight="1">
      <c r="A751" s="156"/>
      <c r="B751" s="156"/>
      <c r="C751" s="156"/>
      <c r="D751" s="156"/>
      <c r="E751" s="156"/>
      <c r="F751" s="156"/>
      <c r="G751" s="156"/>
      <c r="H751" s="156"/>
      <c r="I751" s="156"/>
      <c r="J751" s="156"/>
      <c r="K751" s="156"/>
      <c r="L751" s="156"/>
      <c r="M751" s="156"/>
      <c r="N751" s="156"/>
      <c r="O751" s="156"/>
      <c r="P751" s="156"/>
      <c r="Q751" s="156"/>
      <c r="R751" s="156"/>
      <c r="S751" s="156"/>
      <c r="T751" s="156"/>
      <c r="U751" s="156"/>
      <c r="V751" s="156"/>
      <c r="W751" s="156"/>
      <c r="X751" s="156"/>
      <c r="Y751" s="156"/>
      <c r="Z751" s="156"/>
      <c r="AA751" s="156"/>
      <c r="AB751" s="156"/>
      <c r="AC751" s="156"/>
      <c r="AD751" s="156"/>
      <c r="AE751" s="195"/>
      <c r="AF751" s="196"/>
      <c r="AG751" s="156"/>
      <c r="AH751" s="156"/>
      <c r="AI751" s="156"/>
      <c r="AJ751" s="156"/>
      <c r="AK751" s="156"/>
      <c r="AL751" s="156"/>
      <c r="AM751" s="156"/>
      <c r="AN751" s="156"/>
      <c r="AO751" s="156"/>
      <c r="AP751" s="156"/>
      <c r="AQ751" s="156"/>
    </row>
    <row r="752" ht="15.75" customHeight="1">
      <c r="A752" s="156"/>
      <c r="B752" s="156"/>
      <c r="C752" s="156"/>
      <c r="D752" s="156"/>
      <c r="E752" s="156"/>
      <c r="F752" s="156"/>
      <c r="G752" s="156"/>
      <c r="H752" s="156"/>
      <c r="I752" s="156"/>
      <c r="J752" s="156"/>
      <c r="K752" s="156"/>
      <c r="L752" s="156"/>
      <c r="M752" s="156"/>
      <c r="N752" s="156"/>
      <c r="O752" s="156"/>
      <c r="P752" s="156"/>
      <c r="Q752" s="156"/>
      <c r="R752" s="156"/>
      <c r="S752" s="156"/>
      <c r="T752" s="156"/>
      <c r="U752" s="156"/>
      <c r="V752" s="156"/>
      <c r="W752" s="156"/>
      <c r="X752" s="156"/>
      <c r="Y752" s="156"/>
      <c r="Z752" s="156"/>
      <c r="AA752" s="156"/>
      <c r="AB752" s="156"/>
      <c r="AC752" s="156"/>
      <c r="AD752" s="156"/>
      <c r="AE752" s="195"/>
      <c r="AF752" s="196"/>
      <c r="AG752" s="156"/>
      <c r="AH752" s="156"/>
      <c r="AI752" s="156"/>
      <c r="AJ752" s="156"/>
      <c r="AK752" s="156"/>
      <c r="AL752" s="156"/>
      <c r="AM752" s="156"/>
      <c r="AN752" s="156"/>
      <c r="AO752" s="156"/>
      <c r="AP752" s="156"/>
      <c r="AQ752" s="156"/>
    </row>
    <row r="753" ht="15.75" customHeight="1">
      <c r="A753" s="156"/>
      <c r="B753" s="156"/>
      <c r="C753" s="156"/>
      <c r="D753" s="156"/>
      <c r="E753" s="156"/>
      <c r="F753" s="156"/>
      <c r="G753" s="156"/>
      <c r="H753" s="156"/>
      <c r="I753" s="156"/>
      <c r="J753" s="156"/>
      <c r="K753" s="156"/>
      <c r="L753" s="156"/>
      <c r="M753" s="156"/>
      <c r="N753" s="156"/>
      <c r="O753" s="156"/>
      <c r="P753" s="156"/>
      <c r="Q753" s="156"/>
      <c r="R753" s="156"/>
      <c r="S753" s="156"/>
      <c r="T753" s="156"/>
      <c r="U753" s="156"/>
      <c r="V753" s="156"/>
      <c r="W753" s="156"/>
      <c r="X753" s="156"/>
      <c r="Y753" s="156"/>
      <c r="Z753" s="156"/>
      <c r="AA753" s="156"/>
      <c r="AB753" s="156"/>
      <c r="AC753" s="156"/>
      <c r="AD753" s="156"/>
      <c r="AE753" s="195"/>
      <c r="AF753" s="196"/>
      <c r="AG753" s="156"/>
      <c r="AH753" s="156"/>
      <c r="AI753" s="156"/>
      <c r="AJ753" s="156"/>
      <c r="AK753" s="156"/>
      <c r="AL753" s="156"/>
      <c r="AM753" s="156"/>
      <c r="AN753" s="156"/>
      <c r="AO753" s="156"/>
      <c r="AP753" s="156"/>
      <c r="AQ753" s="156"/>
    </row>
    <row r="754" ht="15.75" customHeight="1">
      <c r="A754" s="156"/>
      <c r="B754" s="156"/>
      <c r="C754" s="156"/>
      <c r="D754" s="156"/>
      <c r="E754" s="156"/>
      <c r="F754" s="156"/>
      <c r="G754" s="156"/>
      <c r="H754" s="156"/>
      <c r="I754" s="156"/>
      <c r="J754" s="156"/>
      <c r="K754" s="156"/>
      <c r="L754" s="156"/>
      <c r="M754" s="156"/>
      <c r="N754" s="156"/>
      <c r="O754" s="156"/>
      <c r="P754" s="156"/>
      <c r="Q754" s="156"/>
      <c r="R754" s="156"/>
      <c r="S754" s="156"/>
      <c r="T754" s="156"/>
      <c r="U754" s="156"/>
      <c r="V754" s="156"/>
      <c r="W754" s="156"/>
      <c r="X754" s="156"/>
      <c r="Y754" s="156"/>
      <c r="Z754" s="156"/>
      <c r="AA754" s="156"/>
      <c r="AB754" s="156"/>
      <c r="AC754" s="156"/>
      <c r="AD754" s="156"/>
      <c r="AE754" s="195"/>
      <c r="AF754" s="196"/>
      <c r="AG754" s="156"/>
      <c r="AH754" s="156"/>
      <c r="AI754" s="156"/>
      <c r="AJ754" s="156"/>
      <c r="AK754" s="156"/>
      <c r="AL754" s="156"/>
      <c r="AM754" s="156"/>
      <c r="AN754" s="156"/>
      <c r="AO754" s="156"/>
      <c r="AP754" s="156"/>
      <c r="AQ754" s="156"/>
    </row>
    <row r="755" ht="15.75" customHeight="1">
      <c r="A755" s="156"/>
      <c r="B755" s="156"/>
      <c r="C755" s="156"/>
      <c r="D755" s="156"/>
      <c r="E755" s="156"/>
      <c r="F755" s="156"/>
      <c r="G755" s="156"/>
      <c r="H755" s="156"/>
      <c r="I755" s="156"/>
      <c r="J755" s="156"/>
      <c r="K755" s="156"/>
      <c r="L755" s="156"/>
      <c r="M755" s="156"/>
      <c r="N755" s="156"/>
      <c r="O755" s="156"/>
      <c r="P755" s="156"/>
      <c r="Q755" s="156"/>
      <c r="R755" s="156"/>
      <c r="S755" s="156"/>
      <c r="T755" s="156"/>
      <c r="U755" s="156"/>
      <c r="V755" s="156"/>
      <c r="W755" s="156"/>
      <c r="X755" s="156"/>
      <c r="Y755" s="156"/>
      <c r="Z755" s="156"/>
      <c r="AA755" s="156"/>
      <c r="AB755" s="156"/>
      <c r="AC755" s="156"/>
      <c r="AD755" s="156"/>
      <c r="AE755" s="195"/>
      <c r="AF755" s="196"/>
      <c r="AG755" s="156"/>
      <c r="AH755" s="156"/>
      <c r="AI755" s="156"/>
      <c r="AJ755" s="156"/>
      <c r="AK755" s="156"/>
      <c r="AL755" s="156"/>
      <c r="AM755" s="156"/>
      <c r="AN755" s="156"/>
      <c r="AO755" s="156"/>
      <c r="AP755" s="156"/>
      <c r="AQ755" s="156"/>
    </row>
    <row r="756" ht="15.75" customHeight="1">
      <c r="A756" s="156"/>
      <c r="B756" s="156"/>
      <c r="C756" s="156"/>
      <c r="D756" s="156"/>
      <c r="E756" s="156"/>
      <c r="F756" s="156"/>
      <c r="G756" s="156"/>
      <c r="H756" s="156"/>
      <c r="I756" s="156"/>
      <c r="J756" s="156"/>
      <c r="K756" s="156"/>
      <c r="L756" s="156"/>
      <c r="M756" s="156"/>
      <c r="N756" s="156"/>
      <c r="O756" s="156"/>
      <c r="P756" s="156"/>
      <c r="Q756" s="156"/>
      <c r="R756" s="156"/>
      <c r="S756" s="156"/>
      <c r="T756" s="156"/>
      <c r="U756" s="156"/>
      <c r="V756" s="156"/>
      <c r="W756" s="156"/>
      <c r="X756" s="156"/>
      <c r="Y756" s="156"/>
      <c r="Z756" s="156"/>
      <c r="AA756" s="156"/>
      <c r="AB756" s="156"/>
      <c r="AC756" s="156"/>
      <c r="AD756" s="156"/>
      <c r="AE756" s="195"/>
      <c r="AF756" s="196"/>
      <c r="AG756" s="156"/>
      <c r="AH756" s="156"/>
      <c r="AI756" s="156"/>
      <c r="AJ756" s="156"/>
      <c r="AK756" s="156"/>
      <c r="AL756" s="156"/>
      <c r="AM756" s="156"/>
      <c r="AN756" s="156"/>
      <c r="AO756" s="156"/>
      <c r="AP756" s="156"/>
      <c r="AQ756" s="156"/>
    </row>
    <row r="757" ht="15.75" customHeight="1">
      <c r="A757" s="156"/>
      <c r="B757" s="156"/>
      <c r="C757" s="156"/>
      <c r="D757" s="156"/>
      <c r="E757" s="156"/>
      <c r="F757" s="156"/>
      <c r="G757" s="156"/>
      <c r="H757" s="156"/>
      <c r="I757" s="156"/>
      <c r="J757" s="156"/>
      <c r="K757" s="156"/>
      <c r="L757" s="156"/>
      <c r="M757" s="156"/>
      <c r="N757" s="156"/>
      <c r="O757" s="156"/>
      <c r="P757" s="156"/>
      <c r="Q757" s="156"/>
      <c r="R757" s="156"/>
      <c r="S757" s="156"/>
      <c r="T757" s="156"/>
      <c r="U757" s="156"/>
      <c r="V757" s="156"/>
      <c r="W757" s="156"/>
      <c r="X757" s="156"/>
      <c r="Y757" s="156"/>
      <c r="Z757" s="156"/>
      <c r="AA757" s="156"/>
      <c r="AB757" s="156"/>
      <c r="AC757" s="156"/>
      <c r="AD757" s="156"/>
      <c r="AE757" s="195"/>
      <c r="AF757" s="196"/>
      <c r="AG757" s="156"/>
      <c r="AH757" s="156"/>
      <c r="AI757" s="156"/>
      <c r="AJ757" s="156"/>
      <c r="AK757" s="156"/>
      <c r="AL757" s="156"/>
      <c r="AM757" s="156"/>
      <c r="AN757" s="156"/>
      <c r="AO757" s="156"/>
      <c r="AP757" s="156"/>
      <c r="AQ757" s="156"/>
    </row>
    <row r="758" ht="15.75" customHeight="1">
      <c r="A758" s="156"/>
      <c r="B758" s="156"/>
      <c r="C758" s="156"/>
      <c r="D758" s="156"/>
      <c r="E758" s="156"/>
      <c r="F758" s="156"/>
      <c r="G758" s="156"/>
      <c r="H758" s="156"/>
      <c r="I758" s="156"/>
      <c r="J758" s="156"/>
      <c r="K758" s="156"/>
      <c r="L758" s="156"/>
      <c r="M758" s="156"/>
      <c r="N758" s="156"/>
      <c r="O758" s="156"/>
      <c r="P758" s="156"/>
      <c r="Q758" s="156"/>
      <c r="R758" s="156"/>
      <c r="S758" s="156"/>
      <c r="T758" s="156"/>
      <c r="U758" s="156"/>
      <c r="V758" s="156"/>
      <c r="W758" s="156"/>
      <c r="X758" s="156"/>
      <c r="Y758" s="156"/>
      <c r="Z758" s="156"/>
      <c r="AA758" s="156"/>
      <c r="AB758" s="156"/>
      <c r="AC758" s="156"/>
      <c r="AD758" s="156"/>
      <c r="AE758" s="195"/>
      <c r="AF758" s="196"/>
      <c r="AG758" s="156"/>
      <c r="AH758" s="156"/>
      <c r="AI758" s="156"/>
      <c r="AJ758" s="156"/>
      <c r="AK758" s="156"/>
      <c r="AL758" s="156"/>
      <c r="AM758" s="156"/>
      <c r="AN758" s="156"/>
      <c r="AO758" s="156"/>
      <c r="AP758" s="156"/>
      <c r="AQ758" s="156"/>
    </row>
    <row r="759" ht="15.75" customHeight="1">
      <c r="A759" s="156"/>
      <c r="B759" s="156"/>
      <c r="C759" s="156"/>
      <c r="D759" s="156"/>
      <c r="E759" s="156"/>
      <c r="F759" s="156"/>
      <c r="G759" s="156"/>
      <c r="H759" s="156"/>
      <c r="I759" s="156"/>
      <c r="J759" s="156"/>
      <c r="K759" s="156"/>
      <c r="L759" s="156"/>
      <c r="M759" s="156"/>
      <c r="N759" s="156"/>
      <c r="O759" s="156"/>
      <c r="P759" s="156"/>
      <c r="Q759" s="156"/>
      <c r="R759" s="156"/>
      <c r="S759" s="156"/>
      <c r="T759" s="156"/>
      <c r="U759" s="156"/>
      <c r="V759" s="156"/>
      <c r="W759" s="156"/>
      <c r="X759" s="156"/>
      <c r="Y759" s="156"/>
      <c r="Z759" s="156"/>
      <c r="AA759" s="156"/>
      <c r="AB759" s="156"/>
      <c r="AC759" s="156"/>
      <c r="AD759" s="156"/>
      <c r="AE759" s="195"/>
      <c r="AF759" s="196"/>
      <c r="AG759" s="156"/>
      <c r="AH759" s="156"/>
      <c r="AI759" s="156"/>
      <c r="AJ759" s="156"/>
      <c r="AK759" s="156"/>
      <c r="AL759" s="156"/>
      <c r="AM759" s="156"/>
      <c r="AN759" s="156"/>
      <c r="AO759" s="156"/>
      <c r="AP759" s="156"/>
      <c r="AQ759" s="156"/>
    </row>
    <row r="760" ht="15.75" customHeight="1">
      <c r="A760" s="156"/>
      <c r="B760" s="156"/>
      <c r="C760" s="156"/>
      <c r="D760" s="156"/>
      <c r="E760" s="156"/>
      <c r="F760" s="156"/>
      <c r="G760" s="156"/>
      <c r="H760" s="156"/>
      <c r="I760" s="156"/>
      <c r="J760" s="156"/>
      <c r="K760" s="156"/>
      <c r="L760" s="156"/>
      <c r="M760" s="156"/>
      <c r="N760" s="156"/>
      <c r="O760" s="156"/>
      <c r="P760" s="156"/>
      <c r="Q760" s="156"/>
      <c r="R760" s="156"/>
      <c r="S760" s="156"/>
      <c r="T760" s="156"/>
      <c r="U760" s="156"/>
      <c r="V760" s="156"/>
      <c r="W760" s="156"/>
      <c r="X760" s="156"/>
      <c r="Y760" s="156"/>
      <c r="Z760" s="156"/>
      <c r="AA760" s="156"/>
      <c r="AB760" s="156"/>
      <c r="AC760" s="156"/>
      <c r="AD760" s="156"/>
      <c r="AE760" s="195"/>
      <c r="AF760" s="196"/>
      <c r="AG760" s="156"/>
      <c r="AH760" s="156"/>
      <c r="AI760" s="156"/>
      <c r="AJ760" s="156"/>
      <c r="AK760" s="156"/>
      <c r="AL760" s="156"/>
      <c r="AM760" s="156"/>
      <c r="AN760" s="156"/>
      <c r="AO760" s="156"/>
      <c r="AP760" s="156"/>
      <c r="AQ760" s="156"/>
    </row>
    <row r="761" ht="15.75" customHeight="1">
      <c r="A761" s="156"/>
      <c r="B761" s="156"/>
      <c r="C761" s="156"/>
      <c r="D761" s="156"/>
      <c r="E761" s="156"/>
      <c r="F761" s="156"/>
      <c r="G761" s="156"/>
      <c r="H761" s="156"/>
      <c r="I761" s="156"/>
      <c r="J761" s="156"/>
      <c r="K761" s="156"/>
      <c r="L761" s="156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  <c r="X761" s="156"/>
      <c r="Y761" s="156"/>
      <c r="Z761" s="156"/>
      <c r="AA761" s="156"/>
      <c r="AB761" s="156"/>
      <c r="AC761" s="156"/>
      <c r="AD761" s="156"/>
      <c r="AE761" s="195"/>
      <c r="AF761" s="196"/>
      <c r="AG761" s="156"/>
      <c r="AH761" s="156"/>
      <c r="AI761" s="156"/>
      <c r="AJ761" s="156"/>
      <c r="AK761" s="156"/>
      <c r="AL761" s="156"/>
      <c r="AM761" s="156"/>
      <c r="AN761" s="156"/>
      <c r="AO761" s="156"/>
      <c r="AP761" s="156"/>
      <c r="AQ761" s="156"/>
    </row>
    <row r="762" ht="15.75" customHeight="1">
      <c r="A762" s="156"/>
      <c r="B762" s="156"/>
      <c r="C762" s="156"/>
      <c r="D762" s="156"/>
      <c r="E762" s="156"/>
      <c r="F762" s="156"/>
      <c r="G762" s="156"/>
      <c r="H762" s="156"/>
      <c r="I762" s="156"/>
      <c r="J762" s="156"/>
      <c r="K762" s="156"/>
      <c r="L762" s="156"/>
      <c r="M762" s="156"/>
      <c r="N762" s="156"/>
      <c r="O762" s="156"/>
      <c r="P762" s="156"/>
      <c r="Q762" s="156"/>
      <c r="R762" s="156"/>
      <c r="S762" s="156"/>
      <c r="T762" s="156"/>
      <c r="U762" s="156"/>
      <c r="V762" s="156"/>
      <c r="W762" s="156"/>
      <c r="X762" s="156"/>
      <c r="Y762" s="156"/>
      <c r="Z762" s="156"/>
      <c r="AA762" s="156"/>
      <c r="AB762" s="156"/>
      <c r="AC762" s="156"/>
      <c r="AD762" s="156"/>
      <c r="AE762" s="195"/>
      <c r="AF762" s="196"/>
      <c r="AG762" s="156"/>
      <c r="AH762" s="156"/>
      <c r="AI762" s="156"/>
      <c r="AJ762" s="156"/>
      <c r="AK762" s="156"/>
      <c r="AL762" s="156"/>
      <c r="AM762" s="156"/>
      <c r="AN762" s="156"/>
      <c r="AO762" s="156"/>
      <c r="AP762" s="156"/>
      <c r="AQ762" s="156"/>
    </row>
    <row r="763" ht="15.75" customHeight="1">
      <c r="A763" s="156"/>
      <c r="B763" s="156"/>
      <c r="C763" s="156"/>
      <c r="D763" s="156"/>
      <c r="E763" s="156"/>
      <c r="F763" s="156"/>
      <c r="G763" s="156"/>
      <c r="H763" s="156"/>
      <c r="I763" s="156"/>
      <c r="J763" s="156"/>
      <c r="K763" s="156"/>
      <c r="L763" s="156"/>
      <c r="M763" s="156"/>
      <c r="N763" s="156"/>
      <c r="O763" s="156"/>
      <c r="P763" s="156"/>
      <c r="Q763" s="156"/>
      <c r="R763" s="156"/>
      <c r="S763" s="156"/>
      <c r="T763" s="156"/>
      <c r="U763" s="156"/>
      <c r="V763" s="156"/>
      <c r="W763" s="156"/>
      <c r="X763" s="156"/>
      <c r="Y763" s="156"/>
      <c r="Z763" s="156"/>
      <c r="AA763" s="156"/>
      <c r="AB763" s="156"/>
      <c r="AC763" s="156"/>
      <c r="AD763" s="156"/>
      <c r="AE763" s="195"/>
      <c r="AF763" s="196"/>
      <c r="AG763" s="156"/>
      <c r="AH763" s="156"/>
      <c r="AI763" s="156"/>
      <c r="AJ763" s="156"/>
      <c r="AK763" s="156"/>
      <c r="AL763" s="156"/>
      <c r="AM763" s="156"/>
      <c r="AN763" s="156"/>
      <c r="AO763" s="156"/>
      <c r="AP763" s="156"/>
      <c r="AQ763" s="156"/>
    </row>
    <row r="764" ht="15.75" customHeight="1">
      <c r="A764" s="156"/>
      <c r="B764" s="156"/>
      <c r="C764" s="156"/>
      <c r="D764" s="156"/>
      <c r="E764" s="156"/>
      <c r="F764" s="156"/>
      <c r="G764" s="156"/>
      <c r="H764" s="156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/>
      <c r="V764" s="156"/>
      <c r="W764" s="156"/>
      <c r="X764" s="156"/>
      <c r="Y764" s="156"/>
      <c r="Z764" s="156"/>
      <c r="AA764" s="156"/>
      <c r="AB764" s="156"/>
      <c r="AC764" s="156"/>
      <c r="AD764" s="156"/>
      <c r="AE764" s="195"/>
      <c r="AF764" s="196"/>
      <c r="AG764" s="156"/>
      <c r="AH764" s="156"/>
      <c r="AI764" s="156"/>
      <c r="AJ764" s="156"/>
      <c r="AK764" s="156"/>
      <c r="AL764" s="156"/>
      <c r="AM764" s="156"/>
      <c r="AN764" s="156"/>
      <c r="AO764" s="156"/>
      <c r="AP764" s="156"/>
      <c r="AQ764" s="156"/>
    </row>
    <row r="765" ht="15.75" customHeight="1">
      <c r="A765" s="156"/>
      <c r="B765" s="156"/>
      <c r="C765" s="156"/>
      <c r="D765" s="156"/>
      <c r="E765" s="156"/>
      <c r="F765" s="156"/>
      <c r="G765" s="156"/>
      <c r="H765" s="156"/>
      <c r="I765" s="156"/>
      <c r="J765" s="156"/>
      <c r="K765" s="156"/>
      <c r="L765" s="156"/>
      <c r="M765" s="156"/>
      <c r="N765" s="156"/>
      <c r="O765" s="156"/>
      <c r="P765" s="156"/>
      <c r="Q765" s="156"/>
      <c r="R765" s="156"/>
      <c r="S765" s="156"/>
      <c r="T765" s="156"/>
      <c r="U765" s="156"/>
      <c r="V765" s="156"/>
      <c r="W765" s="156"/>
      <c r="X765" s="156"/>
      <c r="Y765" s="156"/>
      <c r="Z765" s="156"/>
      <c r="AA765" s="156"/>
      <c r="AB765" s="156"/>
      <c r="AC765" s="156"/>
      <c r="AD765" s="156"/>
      <c r="AE765" s="195"/>
      <c r="AF765" s="196"/>
      <c r="AG765" s="156"/>
      <c r="AH765" s="156"/>
      <c r="AI765" s="156"/>
      <c r="AJ765" s="156"/>
      <c r="AK765" s="156"/>
      <c r="AL765" s="156"/>
      <c r="AM765" s="156"/>
      <c r="AN765" s="156"/>
      <c r="AO765" s="156"/>
      <c r="AP765" s="156"/>
      <c r="AQ765" s="156"/>
    </row>
    <row r="766" ht="15.75" customHeight="1">
      <c r="A766" s="156"/>
      <c r="B766" s="156"/>
      <c r="C766" s="156"/>
      <c r="D766" s="156"/>
      <c r="E766" s="156"/>
      <c r="F766" s="156"/>
      <c r="G766" s="156"/>
      <c r="H766" s="156"/>
      <c r="I766" s="156"/>
      <c r="J766" s="156"/>
      <c r="K766" s="156"/>
      <c r="L766" s="156"/>
      <c r="M766" s="156"/>
      <c r="N766" s="156"/>
      <c r="O766" s="156"/>
      <c r="P766" s="156"/>
      <c r="Q766" s="156"/>
      <c r="R766" s="156"/>
      <c r="S766" s="156"/>
      <c r="T766" s="156"/>
      <c r="U766" s="156"/>
      <c r="V766" s="156"/>
      <c r="W766" s="156"/>
      <c r="X766" s="156"/>
      <c r="Y766" s="156"/>
      <c r="Z766" s="156"/>
      <c r="AA766" s="156"/>
      <c r="AB766" s="156"/>
      <c r="AC766" s="156"/>
      <c r="AD766" s="156"/>
      <c r="AE766" s="195"/>
      <c r="AF766" s="196"/>
      <c r="AG766" s="156"/>
      <c r="AH766" s="156"/>
      <c r="AI766" s="156"/>
      <c r="AJ766" s="156"/>
      <c r="AK766" s="156"/>
      <c r="AL766" s="156"/>
      <c r="AM766" s="156"/>
      <c r="AN766" s="156"/>
      <c r="AO766" s="156"/>
      <c r="AP766" s="156"/>
      <c r="AQ766" s="156"/>
    </row>
    <row r="767" ht="15.75" customHeight="1">
      <c r="A767" s="156"/>
      <c r="B767" s="156"/>
      <c r="C767" s="156"/>
      <c r="D767" s="156"/>
      <c r="E767" s="156"/>
      <c r="F767" s="156"/>
      <c r="G767" s="156"/>
      <c r="H767" s="156"/>
      <c r="I767" s="156"/>
      <c r="J767" s="156"/>
      <c r="K767" s="156"/>
      <c r="L767" s="156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  <c r="X767" s="156"/>
      <c r="Y767" s="156"/>
      <c r="Z767" s="156"/>
      <c r="AA767" s="156"/>
      <c r="AB767" s="156"/>
      <c r="AC767" s="156"/>
      <c r="AD767" s="156"/>
      <c r="AE767" s="195"/>
      <c r="AF767" s="196"/>
      <c r="AG767" s="156"/>
      <c r="AH767" s="156"/>
      <c r="AI767" s="156"/>
      <c r="AJ767" s="156"/>
      <c r="AK767" s="156"/>
      <c r="AL767" s="156"/>
      <c r="AM767" s="156"/>
      <c r="AN767" s="156"/>
      <c r="AO767" s="156"/>
      <c r="AP767" s="156"/>
      <c r="AQ767" s="156"/>
    </row>
    <row r="768" ht="15.75" customHeight="1">
      <c r="A768" s="156"/>
      <c r="B768" s="156"/>
      <c r="C768" s="156"/>
      <c r="D768" s="156"/>
      <c r="E768" s="156"/>
      <c r="F768" s="156"/>
      <c r="G768" s="156"/>
      <c r="H768" s="156"/>
      <c r="I768" s="156"/>
      <c r="J768" s="156"/>
      <c r="K768" s="156"/>
      <c r="L768" s="156"/>
      <c r="M768" s="156"/>
      <c r="N768" s="156"/>
      <c r="O768" s="156"/>
      <c r="P768" s="156"/>
      <c r="Q768" s="156"/>
      <c r="R768" s="156"/>
      <c r="S768" s="156"/>
      <c r="T768" s="156"/>
      <c r="U768" s="156"/>
      <c r="V768" s="156"/>
      <c r="W768" s="156"/>
      <c r="X768" s="156"/>
      <c r="Y768" s="156"/>
      <c r="Z768" s="156"/>
      <c r="AA768" s="156"/>
      <c r="AB768" s="156"/>
      <c r="AC768" s="156"/>
      <c r="AD768" s="156"/>
      <c r="AE768" s="195"/>
      <c r="AF768" s="196"/>
      <c r="AG768" s="156"/>
      <c r="AH768" s="156"/>
      <c r="AI768" s="156"/>
      <c r="AJ768" s="156"/>
      <c r="AK768" s="156"/>
      <c r="AL768" s="156"/>
      <c r="AM768" s="156"/>
      <c r="AN768" s="156"/>
      <c r="AO768" s="156"/>
      <c r="AP768" s="156"/>
      <c r="AQ768" s="156"/>
    </row>
    <row r="769" ht="15.75" customHeight="1">
      <c r="A769" s="156"/>
      <c r="B769" s="156"/>
      <c r="C769" s="156"/>
      <c r="D769" s="156"/>
      <c r="E769" s="156"/>
      <c r="F769" s="156"/>
      <c r="G769" s="156"/>
      <c r="H769" s="156"/>
      <c r="I769" s="156"/>
      <c r="J769" s="156"/>
      <c r="K769" s="156"/>
      <c r="L769" s="156"/>
      <c r="M769" s="156"/>
      <c r="N769" s="156"/>
      <c r="O769" s="156"/>
      <c r="P769" s="156"/>
      <c r="Q769" s="156"/>
      <c r="R769" s="156"/>
      <c r="S769" s="156"/>
      <c r="T769" s="156"/>
      <c r="U769" s="156"/>
      <c r="V769" s="156"/>
      <c r="W769" s="156"/>
      <c r="X769" s="156"/>
      <c r="Y769" s="156"/>
      <c r="Z769" s="156"/>
      <c r="AA769" s="156"/>
      <c r="AB769" s="156"/>
      <c r="AC769" s="156"/>
      <c r="AD769" s="156"/>
      <c r="AE769" s="195"/>
      <c r="AF769" s="196"/>
      <c r="AG769" s="156"/>
      <c r="AH769" s="156"/>
      <c r="AI769" s="156"/>
      <c r="AJ769" s="156"/>
      <c r="AK769" s="156"/>
      <c r="AL769" s="156"/>
      <c r="AM769" s="156"/>
      <c r="AN769" s="156"/>
      <c r="AO769" s="156"/>
      <c r="AP769" s="156"/>
      <c r="AQ769" s="156"/>
    </row>
    <row r="770" ht="15.75" customHeight="1">
      <c r="A770" s="156"/>
      <c r="B770" s="156"/>
      <c r="C770" s="156"/>
      <c r="D770" s="156"/>
      <c r="E770" s="156"/>
      <c r="F770" s="156"/>
      <c r="G770" s="156"/>
      <c r="H770" s="156"/>
      <c r="I770" s="156"/>
      <c r="J770" s="156"/>
      <c r="K770" s="156"/>
      <c r="L770" s="156"/>
      <c r="M770" s="156"/>
      <c r="N770" s="156"/>
      <c r="O770" s="156"/>
      <c r="P770" s="156"/>
      <c r="Q770" s="156"/>
      <c r="R770" s="156"/>
      <c r="S770" s="156"/>
      <c r="T770" s="156"/>
      <c r="U770" s="156"/>
      <c r="V770" s="156"/>
      <c r="W770" s="156"/>
      <c r="X770" s="156"/>
      <c r="Y770" s="156"/>
      <c r="Z770" s="156"/>
      <c r="AA770" s="156"/>
      <c r="AB770" s="156"/>
      <c r="AC770" s="156"/>
      <c r="AD770" s="156"/>
      <c r="AE770" s="195"/>
      <c r="AF770" s="196"/>
      <c r="AG770" s="156"/>
      <c r="AH770" s="156"/>
      <c r="AI770" s="156"/>
      <c r="AJ770" s="156"/>
      <c r="AK770" s="156"/>
      <c r="AL770" s="156"/>
      <c r="AM770" s="156"/>
      <c r="AN770" s="156"/>
      <c r="AO770" s="156"/>
      <c r="AP770" s="156"/>
      <c r="AQ770" s="156"/>
    </row>
    <row r="771" ht="15.75" customHeight="1">
      <c r="A771" s="156"/>
      <c r="B771" s="156"/>
      <c r="C771" s="156"/>
      <c r="D771" s="156"/>
      <c r="E771" s="156"/>
      <c r="F771" s="156"/>
      <c r="G771" s="156"/>
      <c r="H771" s="156"/>
      <c r="I771" s="156"/>
      <c r="J771" s="156"/>
      <c r="K771" s="156"/>
      <c r="L771" s="156"/>
      <c r="M771" s="156"/>
      <c r="N771" s="156"/>
      <c r="O771" s="156"/>
      <c r="P771" s="156"/>
      <c r="Q771" s="156"/>
      <c r="R771" s="156"/>
      <c r="S771" s="156"/>
      <c r="T771" s="156"/>
      <c r="U771" s="156"/>
      <c r="V771" s="156"/>
      <c r="W771" s="156"/>
      <c r="X771" s="156"/>
      <c r="Y771" s="156"/>
      <c r="Z771" s="156"/>
      <c r="AA771" s="156"/>
      <c r="AB771" s="156"/>
      <c r="AC771" s="156"/>
      <c r="AD771" s="156"/>
      <c r="AE771" s="195"/>
      <c r="AF771" s="196"/>
      <c r="AG771" s="156"/>
      <c r="AH771" s="156"/>
      <c r="AI771" s="156"/>
      <c r="AJ771" s="156"/>
      <c r="AK771" s="156"/>
      <c r="AL771" s="156"/>
      <c r="AM771" s="156"/>
      <c r="AN771" s="156"/>
      <c r="AO771" s="156"/>
      <c r="AP771" s="156"/>
      <c r="AQ771" s="156"/>
    </row>
    <row r="772" ht="15.75" customHeight="1">
      <c r="A772" s="156"/>
      <c r="B772" s="156"/>
      <c r="C772" s="156"/>
      <c r="D772" s="156"/>
      <c r="E772" s="156"/>
      <c r="F772" s="156"/>
      <c r="G772" s="156"/>
      <c r="H772" s="156"/>
      <c r="I772" s="156"/>
      <c r="J772" s="156"/>
      <c r="K772" s="156"/>
      <c r="L772" s="156"/>
      <c r="M772" s="156"/>
      <c r="N772" s="156"/>
      <c r="O772" s="156"/>
      <c r="P772" s="156"/>
      <c r="Q772" s="156"/>
      <c r="R772" s="156"/>
      <c r="S772" s="156"/>
      <c r="T772" s="156"/>
      <c r="U772" s="156"/>
      <c r="V772" s="156"/>
      <c r="W772" s="156"/>
      <c r="X772" s="156"/>
      <c r="Y772" s="156"/>
      <c r="Z772" s="156"/>
      <c r="AA772" s="156"/>
      <c r="AB772" s="156"/>
      <c r="AC772" s="156"/>
      <c r="AD772" s="156"/>
      <c r="AE772" s="195"/>
      <c r="AF772" s="196"/>
      <c r="AG772" s="156"/>
      <c r="AH772" s="156"/>
      <c r="AI772" s="156"/>
      <c r="AJ772" s="156"/>
      <c r="AK772" s="156"/>
      <c r="AL772" s="156"/>
      <c r="AM772" s="156"/>
      <c r="AN772" s="156"/>
      <c r="AO772" s="156"/>
      <c r="AP772" s="156"/>
      <c r="AQ772" s="156"/>
    </row>
    <row r="773" ht="15.75" customHeight="1">
      <c r="A773" s="156"/>
      <c r="B773" s="156"/>
      <c r="C773" s="156"/>
      <c r="D773" s="156"/>
      <c r="E773" s="156"/>
      <c r="F773" s="156"/>
      <c r="G773" s="156"/>
      <c r="H773" s="156"/>
      <c r="I773" s="156"/>
      <c r="J773" s="156"/>
      <c r="K773" s="156"/>
      <c r="L773" s="156"/>
      <c r="M773" s="156"/>
      <c r="N773" s="156"/>
      <c r="O773" s="156"/>
      <c r="P773" s="156"/>
      <c r="Q773" s="156"/>
      <c r="R773" s="156"/>
      <c r="S773" s="156"/>
      <c r="T773" s="156"/>
      <c r="U773" s="156"/>
      <c r="V773" s="156"/>
      <c r="W773" s="156"/>
      <c r="X773" s="156"/>
      <c r="Y773" s="156"/>
      <c r="Z773" s="156"/>
      <c r="AA773" s="156"/>
      <c r="AB773" s="156"/>
      <c r="AC773" s="156"/>
      <c r="AD773" s="156"/>
      <c r="AE773" s="195"/>
      <c r="AF773" s="196"/>
      <c r="AG773" s="156"/>
      <c r="AH773" s="156"/>
      <c r="AI773" s="156"/>
      <c r="AJ773" s="156"/>
      <c r="AK773" s="156"/>
      <c r="AL773" s="156"/>
      <c r="AM773" s="156"/>
      <c r="AN773" s="156"/>
      <c r="AO773" s="156"/>
      <c r="AP773" s="156"/>
      <c r="AQ773" s="156"/>
    </row>
    <row r="774" ht="15.75" customHeight="1">
      <c r="A774" s="156"/>
      <c r="B774" s="156"/>
      <c r="C774" s="156"/>
      <c r="D774" s="156"/>
      <c r="E774" s="156"/>
      <c r="F774" s="156"/>
      <c r="G774" s="156"/>
      <c r="H774" s="156"/>
      <c r="I774" s="156"/>
      <c r="J774" s="156"/>
      <c r="K774" s="156"/>
      <c r="L774" s="156"/>
      <c r="M774" s="156"/>
      <c r="N774" s="156"/>
      <c r="O774" s="156"/>
      <c r="P774" s="156"/>
      <c r="Q774" s="156"/>
      <c r="R774" s="156"/>
      <c r="S774" s="156"/>
      <c r="T774" s="156"/>
      <c r="U774" s="156"/>
      <c r="V774" s="156"/>
      <c r="W774" s="156"/>
      <c r="X774" s="156"/>
      <c r="Y774" s="156"/>
      <c r="Z774" s="156"/>
      <c r="AA774" s="156"/>
      <c r="AB774" s="156"/>
      <c r="AC774" s="156"/>
      <c r="AD774" s="156"/>
      <c r="AE774" s="195"/>
      <c r="AF774" s="196"/>
      <c r="AG774" s="156"/>
      <c r="AH774" s="156"/>
      <c r="AI774" s="156"/>
      <c r="AJ774" s="156"/>
      <c r="AK774" s="156"/>
      <c r="AL774" s="156"/>
      <c r="AM774" s="156"/>
      <c r="AN774" s="156"/>
      <c r="AO774" s="156"/>
      <c r="AP774" s="156"/>
      <c r="AQ774" s="156"/>
    </row>
    <row r="775" ht="15.75" customHeight="1">
      <c r="A775" s="156"/>
      <c r="B775" s="156"/>
      <c r="C775" s="156"/>
      <c r="D775" s="156"/>
      <c r="E775" s="156"/>
      <c r="F775" s="156"/>
      <c r="G775" s="156"/>
      <c r="H775" s="156"/>
      <c r="I775" s="156"/>
      <c r="J775" s="156"/>
      <c r="K775" s="156"/>
      <c r="L775" s="156"/>
      <c r="M775" s="156"/>
      <c r="N775" s="156"/>
      <c r="O775" s="156"/>
      <c r="P775" s="156"/>
      <c r="Q775" s="156"/>
      <c r="R775" s="156"/>
      <c r="S775" s="156"/>
      <c r="T775" s="156"/>
      <c r="U775" s="156"/>
      <c r="V775" s="156"/>
      <c r="W775" s="156"/>
      <c r="X775" s="156"/>
      <c r="Y775" s="156"/>
      <c r="Z775" s="156"/>
      <c r="AA775" s="156"/>
      <c r="AB775" s="156"/>
      <c r="AC775" s="156"/>
      <c r="AD775" s="156"/>
      <c r="AE775" s="195"/>
      <c r="AF775" s="196"/>
      <c r="AG775" s="156"/>
      <c r="AH775" s="156"/>
      <c r="AI775" s="156"/>
      <c r="AJ775" s="156"/>
      <c r="AK775" s="156"/>
      <c r="AL775" s="156"/>
      <c r="AM775" s="156"/>
      <c r="AN775" s="156"/>
      <c r="AO775" s="156"/>
      <c r="AP775" s="156"/>
      <c r="AQ775" s="156"/>
    </row>
    <row r="776" ht="15.75" customHeight="1">
      <c r="A776" s="156"/>
      <c r="B776" s="156"/>
      <c r="C776" s="156"/>
      <c r="D776" s="156"/>
      <c r="E776" s="156"/>
      <c r="F776" s="156"/>
      <c r="G776" s="156"/>
      <c r="H776" s="156"/>
      <c r="I776" s="156"/>
      <c r="J776" s="156"/>
      <c r="K776" s="156"/>
      <c r="L776" s="156"/>
      <c r="M776" s="156"/>
      <c r="N776" s="156"/>
      <c r="O776" s="156"/>
      <c r="P776" s="156"/>
      <c r="Q776" s="156"/>
      <c r="R776" s="156"/>
      <c r="S776" s="156"/>
      <c r="T776" s="156"/>
      <c r="U776" s="156"/>
      <c r="V776" s="156"/>
      <c r="W776" s="156"/>
      <c r="X776" s="156"/>
      <c r="Y776" s="156"/>
      <c r="Z776" s="156"/>
      <c r="AA776" s="156"/>
      <c r="AB776" s="156"/>
      <c r="AC776" s="156"/>
      <c r="AD776" s="156"/>
      <c r="AE776" s="195"/>
      <c r="AF776" s="196"/>
      <c r="AG776" s="156"/>
      <c r="AH776" s="156"/>
      <c r="AI776" s="156"/>
      <c r="AJ776" s="156"/>
      <c r="AK776" s="156"/>
      <c r="AL776" s="156"/>
      <c r="AM776" s="156"/>
      <c r="AN776" s="156"/>
      <c r="AO776" s="156"/>
      <c r="AP776" s="156"/>
      <c r="AQ776" s="156"/>
    </row>
    <row r="777" ht="15.75" customHeight="1">
      <c r="A777" s="156"/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95"/>
      <c r="AF777" s="196"/>
      <c r="AG777" s="156"/>
      <c r="AH777" s="156"/>
      <c r="AI777" s="156"/>
      <c r="AJ777" s="156"/>
      <c r="AK777" s="156"/>
      <c r="AL777" s="156"/>
      <c r="AM777" s="156"/>
      <c r="AN777" s="156"/>
      <c r="AO777" s="156"/>
      <c r="AP777" s="156"/>
      <c r="AQ777" s="156"/>
    </row>
    <row r="778" ht="15.75" customHeight="1">
      <c r="A778" s="156"/>
      <c r="B778" s="156"/>
      <c r="C778" s="156"/>
      <c r="D778" s="156"/>
      <c r="E778" s="156"/>
      <c r="F778" s="156"/>
      <c r="G778" s="156"/>
      <c r="H778" s="156"/>
      <c r="I778" s="156"/>
      <c r="J778" s="156"/>
      <c r="K778" s="156"/>
      <c r="L778" s="156"/>
      <c r="M778" s="156"/>
      <c r="N778" s="156"/>
      <c r="O778" s="156"/>
      <c r="P778" s="156"/>
      <c r="Q778" s="156"/>
      <c r="R778" s="156"/>
      <c r="S778" s="156"/>
      <c r="T778" s="156"/>
      <c r="U778" s="156"/>
      <c r="V778" s="156"/>
      <c r="W778" s="156"/>
      <c r="X778" s="156"/>
      <c r="Y778" s="156"/>
      <c r="Z778" s="156"/>
      <c r="AA778" s="156"/>
      <c r="AB778" s="156"/>
      <c r="AC778" s="156"/>
      <c r="AD778" s="156"/>
      <c r="AE778" s="195"/>
      <c r="AF778" s="196"/>
      <c r="AG778" s="156"/>
      <c r="AH778" s="156"/>
      <c r="AI778" s="156"/>
      <c r="AJ778" s="156"/>
      <c r="AK778" s="156"/>
      <c r="AL778" s="156"/>
      <c r="AM778" s="156"/>
      <c r="AN778" s="156"/>
      <c r="AO778" s="156"/>
      <c r="AP778" s="156"/>
      <c r="AQ778" s="156"/>
    </row>
    <row r="779" ht="15.75" customHeight="1">
      <c r="A779" s="156"/>
      <c r="B779" s="156"/>
      <c r="C779" s="156"/>
      <c r="D779" s="156"/>
      <c r="E779" s="156"/>
      <c r="F779" s="156"/>
      <c r="G779" s="156"/>
      <c r="H779" s="156"/>
      <c r="I779" s="156"/>
      <c r="J779" s="156"/>
      <c r="K779" s="156"/>
      <c r="L779" s="156"/>
      <c r="M779" s="156"/>
      <c r="N779" s="156"/>
      <c r="O779" s="156"/>
      <c r="P779" s="156"/>
      <c r="Q779" s="156"/>
      <c r="R779" s="156"/>
      <c r="S779" s="156"/>
      <c r="T779" s="156"/>
      <c r="U779" s="156"/>
      <c r="V779" s="156"/>
      <c r="W779" s="156"/>
      <c r="X779" s="156"/>
      <c r="Y779" s="156"/>
      <c r="Z779" s="156"/>
      <c r="AA779" s="156"/>
      <c r="AB779" s="156"/>
      <c r="AC779" s="156"/>
      <c r="AD779" s="156"/>
      <c r="AE779" s="195"/>
      <c r="AF779" s="196"/>
      <c r="AG779" s="156"/>
      <c r="AH779" s="156"/>
      <c r="AI779" s="156"/>
      <c r="AJ779" s="156"/>
      <c r="AK779" s="156"/>
      <c r="AL779" s="156"/>
      <c r="AM779" s="156"/>
      <c r="AN779" s="156"/>
      <c r="AO779" s="156"/>
      <c r="AP779" s="156"/>
      <c r="AQ779" s="156"/>
    </row>
    <row r="780" ht="15.75" customHeight="1">
      <c r="A780" s="156"/>
      <c r="B780" s="156"/>
      <c r="C780" s="156"/>
      <c r="D780" s="156"/>
      <c r="E780" s="156"/>
      <c r="F780" s="156"/>
      <c r="G780" s="156"/>
      <c r="H780" s="156"/>
      <c r="I780" s="156"/>
      <c r="J780" s="156"/>
      <c r="K780" s="156"/>
      <c r="L780" s="156"/>
      <c r="M780" s="156"/>
      <c r="N780" s="156"/>
      <c r="O780" s="156"/>
      <c r="P780" s="156"/>
      <c r="Q780" s="156"/>
      <c r="R780" s="156"/>
      <c r="S780" s="156"/>
      <c r="T780" s="156"/>
      <c r="U780" s="156"/>
      <c r="V780" s="156"/>
      <c r="W780" s="156"/>
      <c r="X780" s="156"/>
      <c r="Y780" s="156"/>
      <c r="Z780" s="156"/>
      <c r="AA780" s="156"/>
      <c r="AB780" s="156"/>
      <c r="AC780" s="156"/>
      <c r="AD780" s="156"/>
      <c r="AE780" s="195"/>
      <c r="AF780" s="196"/>
      <c r="AG780" s="156"/>
      <c r="AH780" s="156"/>
      <c r="AI780" s="156"/>
      <c r="AJ780" s="156"/>
      <c r="AK780" s="156"/>
      <c r="AL780" s="156"/>
      <c r="AM780" s="156"/>
      <c r="AN780" s="156"/>
      <c r="AO780" s="156"/>
      <c r="AP780" s="156"/>
      <c r="AQ780" s="156"/>
    </row>
    <row r="781" ht="15.75" customHeight="1">
      <c r="A781" s="156"/>
      <c r="B781" s="156"/>
      <c r="C781" s="156"/>
      <c r="D781" s="156"/>
      <c r="E781" s="156"/>
      <c r="F781" s="156"/>
      <c r="G781" s="156"/>
      <c r="H781" s="156"/>
      <c r="I781" s="156"/>
      <c r="J781" s="156"/>
      <c r="K781" s="156"/>
      <c r="L781" s="156"/>
      <c r="M781" s="156"/>
      <c r="N781" s="156"/>
      <c r="O781" s="156"/>
      <c r="P781" s="156"/>
      <c r="Q781" s="156"/>
      <c r="R781" s="156"/>
      <c r="S781" s="156"/>
      <c r="T781" s="156"/>
      <c r="U781" s="156"/>
      <c r="V781" s="156"/>
      <c r="W781" s="156"/>
      <c r="X781" s="156"/>
      <c r="Y781" s="156"/>
      <c r="Z781" s="156"/>
      <c r="AA781" s="156"/>
      <c r="AB781" s="156"/>
      <c r="AC781" s="156"/>
      <c r="AD781" s="156"/>
      <c r="AE781" s="195"/>
      <c r="AF781" s="196"/>
      <c r="AG781" s="156"/>
      <c r="AH781" s="156"/>
      <c r="AI781" s="156"/>
      <c r="AJ781" s="156"/>
      <c r="AK781" s="156"/>
      <c r="AL781" s="156"/>
      <c r="AM781" s="156"/>
      <c r="AN781" s="156"/>
      <c r="AO781" s="156"/>
      <c r="AP781" s="156"/>
      <c r="AQ781" s="156"/>
    </row>
    <row r="782" ht="15.75" customHeight="1">
      <c r="A782" s="156"/>
      <c r="B782" s="156"/>
      <c r="C782" s="156"/>
      <c r="D782" s="156"/>
      <c r="E782" s="156"/>
      <c r="F782" s="156"/>
      <c r="G782" s="156"/>
      <c r="H782" s="156"/>
      <c r="I782" s="156"/>
      <c r="J782" s="156"/>
      <c r="K782" s="156"/>
      <c r="L782" s="156"/>
      <c r="M782" s="156"/>
      <c r="N782" s="156"/>
      <c r="O782" s="156"/>
      <c r="P782" s="156"/>
      <c r="Q782" s="156"/>
      <c r="R782" s="156"/>
      <c r="S782" s="156"/>
      <c r="T782" s="156"/>
      <c r="U782" s="156"/>
      <c r="V782" s="156"/>
      <c r="W782" s="156"/>
      <c r="X782" s="156"/>
      <c r="Y782" s="156"/>
      <c r="Z782" s="156"/>
      <c r="AA782" s="156"/>
      <c r="AB782" s="156"/>
      <c r="AC782" s="156"/>
      <c r="AD782" s="156"/>
      <c r="AE782" s="195"/>
      <c r="AF782" s="196"/>
      <c r="AG782" s="156"/>
      <c r="AH782" s="156"/>
      <c r="AI782" s="156"/>
      <c r="AJ782" s="156"/>
      <c r="AK782" s="156"/>
      <c r="AL782" s="156"/>
      <c r="AM782" s="156"/>
      <c r="AN782" s="156"/>
      <c r="AO782" s="156"/>
      <c r="AP782" s="156"/>
      <c r="AQ782" s="156"/>
    </row>
    <row r="783" ht="15.75" customHeight="1">
      <c r="A783" s="156"/>
      <c r="B783" s="156"/>
      <c r="C783" s="156"/>
      <c r="D783" s="156"/>
      <c r="E783" s="156"/>
      <c r="F783" s="156"/>
      <c r="G783" s="156"/>
      <c r="H783" s="156"/>
      <c r="I783" s="156"/>
      <c r="J783" s="156"/>
      <c r="K783" s="156"/>
      <c r="L783" s="156"/>
      <c r="M783" s="156"/>
      <c r="N783" s="156"/>
      <c r="O783" s="156"/>
      <c r="P783" s="156"/>
      <c r="Q783" s="156"/>
      <c r="R783" s="156"/>
      <c r="S783" s="156"/>
      <c r="T783" s="156"/>
      <c r="U783" s="156"/>
      <c r="V783" s="156"/>
      <c r="W783" s="156"/>
      <c r="X783" s="156"/>
      <c r="Y783" s="156"/>
      <c r="Z783" s="156"/>
      <c r="AA783" s="156"/>
      <c r="AB783" s="156"/>
      <c r="AC783" s="156"/>
      <c r="AD783" s="156"/>
      <c r="AE783" s="195"/>
      <c r="AF783" s="196"/>
      <c r="AG783" s="156"/>
      <c r="AH783" s="156"/>
      <c r="AI783" s="156"/>
      <c r="AJ783" s="156"/>
      <c r="AK783" s="156"/>
      <c r="AL783" s="156"/>
      <c r="AM783" s="156"/>
      <c r="AN783" s="156"/>
      <c r="AO783" s="156"/>
      <c r="AP783" s="156"/>
      <c r="AQ783" s="156"/>
    </row>
    <row r="784" ht="15.75" customHeight="1">
      <c r="A784" s="156"/>
      <c r="B784" s="156"/>
      <c r="C784" s="156"/>
      <c r="D784" s="156"/>
      <c r="E784" s="156"/>
      <c r="F784" s="156"/>
      <c r="G784" s="156"/>
      <c r="H784" s="156"/>
      <c r="I784" s="156"/>
      <c r="J784" s="156"/>
      <c r="K784" s="156"/>
      <c r="L784" s="156"/>
      <c r="M784" s="156"/>
      <c r="N784" s="156"/>
      <c r="O784" s="156"/>
      <c r="P784" s="156"/>
      <c r="Q784" s="156"/>
      <c r="R784" s="156"/>
      <c r="S784" s="156"/>
      <c r="T784" s="156"/>
      <c r="U784" s="156"/>
      <c r="V784" s="156"/>
      <c r="W784" s="156"/>
      <c r="X784" s="156"/>
      <c r="Y784" s="156"/>
      <c r="Z784" s="156"/>
      <c r="AA784" s="156"/>
      <c r="AB784" s="156"/>
      <c r="AC784" s="156"/>
      <c r="AD784" s="156"/>
      <c r="AE784" s="195"/>
      <c r="AF784" s="196"/>
      <c r="AG784" s="156"/>
      <c r="AH784" s="156"/>
      <c r="AI784" s="156"/>
      <c r="AJ784" s="156"/>
      <c r="AK784" s="156"/>
      <c r="AL784" s="156"/>
      <c r="AM784" s="156"/>
      <c r="AN784" s="156"/>
      <c r="AO784" s="156"/>
      <c r="AP784" s="156"/>
      <c r="AQ784" s="156"/>
    </row>
    <row r="785" ht="15.75" customHeight="1">
      <c r="A785" s="156"/>
      <c r="B785" s="156"/>
      <c r="C785" s="156"/>
      <c r="D785" s="156"/>
      <c r="E785" s="156"/>
      <c r="F785" s="156"/>
      <c r="G785" s="156"/>
      <c r="H785" s="156"/>
      <c r="I785" s="156"/>
      <c r="J785" s="156"/>
      <c r="K785" s="156"/>
      <c r="L785" s="156"/>
      <c r="M785" s="156"/>
      <c r="N785" s="156"/>
      <c r="O785" s="156"/>
      <c r="P785" s="156"/>
      <c r="Q785" s="156"/>
      <c r="R785" s="156"/>
      <c r="S785" s="156"/>
      <c r="T785" s="156"/>
      <c r="U785" s="156"/>
      <c r="V785" s="156"/>
      <c r="W785" s="156"/>
      <c r="X785" s="156"/>
      <c r="Y785" s="156"/>
      <c r="Z785" s="156"/>
      <c r="AA785" s="156"/>
      <c r="AB785" s="156"/>
      <c r="AC785" s="156"/>
      <c r="AD785" s="156"/>
      <c r="AE785" s="195"/>
      <c r="AF785" s="196"/>
      <c r="AG785" s="156"/>
      <c r="AH785" s="156"/>
      <c r="AI785" s="156"/>
      <c r="AJ785" s="156"/>
      <c r="AK785" s="156"/>
      <c r="AL785" s="156"/>
      <c r="AM785" s="156"/>
      <c r="AN785" s="156"/>
      <c r="AO785" s="156"/>
      <c r="AP785" s="156"/>
      <c r="AQ785" s="156"/>
    </row>
    <row r="786" ht="15.75" customHeight="1">
      <c r="A786" s="156"/>
      <c r="B786" s="156"/>
      <c r="C786" s="156"/>
      <c r="D786" s="156"/>
      <c r="E786" s="156"/>
      <c r="F786" s="156"/>
      <c r="G786" s="156"/>
      <c r="H786" s="156"/>
      <c r="I786" s="156"/>
      <c r="J786" s="156"/>
      <c r="K786" s="156"/>
      <c r="L786" s="156"/>
      <c r="M786" s="156"/>
      <c r="N786" s="156"/>
      <c r="O786" s="156"/>
      <c r="P786" s="156"/>
      <c r="Q786" s="156"/>
      <c r="R786" s="156"/>
      <c r="S786" s="156"/>
      <c r="T786" s="156"/>
      <c r="U786" s="156"/>
      <c r="V786" s="156"/>
      <c r="W786" s="156"/>
      <c r="X786" s="156"/>
      <c r="Y786" s="156"/>
      <c r="Z786" s="156"/>
      <c r="AA786" s="156"/>
      <c r="AB786" s="156"/>
      <c r="AC786" s="156"/>
      <c r="AD786" s="156"/>
      <c r="AE786" s="195"/>
      <c r="AF786" s="196"/>
      <c r="AG786" s="156"/>
      <c r="AH786" s="156"/>
      <c r="AI786" s="156"/>
      <c r="AJ786" s="156"/>
      <c r="AK786" s="156"/>
      <c r="AL786" s="156"/>
      <c r="AM786" s="156"/>
      <c r="AN786" s="156"/>
      <c r="AO786" s="156"/>
      <c r="AP786" s="156"/>
      <c r="AQ786" s="156"/>
    </row>
    <row r="787" ht="15.75" customHeight="1">
      <c r="A787" s="156"/>
      <c r="B787" s="156"/>
      <c r="C787" s="156"/>
      <c r="D787" s="156"/>
      <c r="E787" s="156"/>
      <c r="F787" s="156"/>
      <c r="G787" s="156"/>
      <c r="H787" s="156"/>
      <c r="I787" s="156"/>
      <c r="J787" s="156"/>
      <c r="K787" s="156"/>
      <c r="L787" s="156"/>
      <c r="M787" s="156"/>
      <c r="N787" s="156"/>
      <c r="O787" s="156"/>
      <c r="P787" s="156"/>
      <c r="Q787" s="156"/>
      <c r="R787" s="156"/>
      <c r="S787" s="156"/>
      <c r="T787" s="156"/>
      <c r="U787" s="156"/>
      <c r="V787" s="156"/>
      <c r="W787" s="156"/>
      <c r="X787" s="156"/>
      <c r="Y787" s="156"/>
      <c r="Z787" s="156"/>
      <c r="AA787" s="156"/>
      <c r="AB787" s="156"/>
      <c r="AC787" s="156"/>
      <c r="AD787" s="156"/>
      <c r="AE787" s="195"/>
      <c r="AF787" s="196"/>
      <c r="AG787" s="156"/>
      <c r="AH787" s="156"/>
      <c r="AI787" s="156"/>
      <c r="AJ787" s="156"/>
      <c r="AK787" s="156"/>
      <c r="AL787" s="156"/>
      <c r="AM787" s="156"/>
      <c r="AN787" s="156"/>
      <c r="AO787" s="156"/>
      <c r="AP787" s="156"/>
      <c r="AQ787" s="156"/>
    </row>
    <row r="788" ht="15.75" customHeight="1">
      <c r="A788" s="156"/>
      <c r="B788" s="156"/>
      <c r="C788" s="156"/>
      <c r="D788" s="156"/>
      <c r="E788" s="156"/>
      <c r="F788" s="156"/>
      <c r="G788" s="156"/>
      <c r="H788" s="156"/>
      <c r="I788" s="156"/>
      <c r="J788" s="156"/>
      <c r="K788" s="156"/>
      <c r="L788" s="156"/>
      <c r="M788" s="156"/>
      <c r="N788" s="156"/>
      <c r="O788" s="156"/>
      <c r="P788" s="156"/>
      <c r="Q788" s="156"/>
      <c r="R788" s="156"/>
      <c r="S788" s="156"/>
      <c r="T788" s="156"/>
      <c r="U788" s="156"/>
      <c r="V788" s="156"/>
      <c r="W788" s="156"/>
      <c r="X788" s="156"/>
      <c r="Y788" s="156"/>
      <c r="Z788" s="156"/>
      <c r="AA788" s="156"/>
      <c r="AB788" s="156"/>
      <c r="AC788" s="156"/>
      <c r="AD788" s="156"/>
      <c r="AE788" s="195"/>
      <c r="AF788" s="196"/>
      <c r="AG788" s="156"/>
      <c r="AH788" s="156"/>
      <c r="AI788" s="156"/>
      <c r="AJ788" s="156"/>
      <c r="AK788" s="156"/>
      <c r="AL788" s="156"/>
      <c r="AM788" s="156"/>
      <c r="AN788" s="156"/>
      <c r="AO788" s="156"/>
      <c r="AP788" s="156"/>
      <c r="AQ788" s="156"/>
    </row>
    <row r="789" ht="15.75" customHeight="1">
      <c r="A789" s="156"/>
      <c r="B789" s="156"/>
      <c r="C789" s="156"/>
      <c r="D789" s="156"/>
      <c r="E789" s="156"/>
      <c r="F789" s="156"/>
      <c r="G789" s="156"/>
      <c r="H789" s="156"/>
      <c r="I789" s="156"/>
      <c r="J789" s="156"/>
      <c r="K789" s="156"/>
      <c r="L789" s="156"/>
      <c r="M789" s="156"/>
      <c r="N789" s="156"/>
      <c r="O789" s="156"/>
      <c r="P789" s="156"/>
      <c r="Q789" s="156"/>
      <c r="R789" s="156"/>
      <c r="S789" s="156"/>
      <c r="T789" s="156"/>
      <c r="U789" s="156"/>
      <c r="V789" s="156"/>
      <c r="W789" s="156"/>
      <c r="X789" s="156"/>
      <c r="Y789" s="156"/>
      <c r="Z789" s="156"/>
      <c r="AA789" s="156"/>
      <c r="AB789" s="156"/>
      <c r="AC789" s="156"/>
      <c r="AD789" s="156"/>
      <c r="AE789" s="195"/>
      <c r="AF789" s="196"/>
      <c r="AG789" s="156"/>
      <c r="AH789" s="156"/>
      <c r="AI789" s="156"/>
      <c r="AJ789" s="156"/>
      <c r="AK789" s="156"/>
      <c r="AL789" s="156"/>
      <c r="AM789" s="156"/>
      <c r="AN789" s="156"/>
      <c r="AO789" s="156"/>
      <c r="AP789" s="156"/>
      <c r="AQ789" s="156"/>
    </row>
    <row r="790" ht="15.75" customHeight="1">
      <c r="A790" s="156"/>
      <c r="B790" s="156"/>
      <c r="C790" s="156"/>
      <c r="D790" s="156"/>
      <c r="E790" s="156"/>
      <c r="F790" s="156"/>
      <c r="G790" s="156"/>
      <c r="H790" s="156"/>
      <c r="I790" s="156"/>
      <c r="J790" s="156"/>
      <c r="K790" s="156"/>
      <c r="L790" s="156"/>
      <c r="M790" s="156"/>
      <c r="N790" s="156"/>
      <c r="O790" s="156"/>
      <c r="P790" s="156"/>
      <c r="Q790" s="156"/>
      <c r="R790" s="156"/>
      <c r="S790" s="156"/>
      <c r="T790" s="156"/>
      <c r="U790" s="156"/>
      <c r="V790" s="156"/>
      <c r="W790" s="156"/>
      <c r="X790" s="156"/>
      <c r="Y790" s="156"/>
      <c r="Z790" s="156"/>
      <c r="AA790" s="156"/>
      <c r="AB790" s="156"/>
      <c r="AC790" s="156"/>
      <c r="AD790" s="156"/>
      <c r="AE790" s="195"/>
      <c r="AF790" s="196"/>
      <c r="AG790" s="156"/>
      <c r="AH790" s="156"/>
      <c r="AI790" s="156"/>
      <c r="AJ790" s="156"/>
      <c r="AK790" s="156"/>
      <c r="AL790" s="156"/>
      <c r="AM790" s="156"/>
      <c r="AN790" s="156"/>
      <c r="AO790" s="156"/>
      <c r="AP790" s="156"/>
      <c r="AQ790" s="156"/>
    </row>
    <row r="791" ht="15.75" customHeight="1">
      <c r="A791" s="156"/>
      <c r="B791" s="156"/>
      <c r="C791" s="156"/>
      <c r="D791" s="156"/>
      <c r="E791" s="156"/>
      <c r="F791" s="156"/>
      <c r="G791" s="156"/>
      <c r="H791" s="156"/>
      <c r="I791" s="156"/>
      <c r="J791" s="156"/>
      <c r="K791" s="156"/>
      <c r="L791" s="156"/>
      <c r="M791" s="156"/>
      <c r="N791" s="156"/>
      <c r="O791" s="156"/>
      <c r="P791" s="156"/>
      <c r="Q791" s="156"/>
      <c r="R791" s="156"/>
      <c r="S791" s="156"/>
      <c r="T791" s="156"/>
      <c r="U791" s="156"/>
      <c r="V791" s="156"/>
      <c r="W791" s="156"/>
      <c r="X791" s="156"/>
      <c r="Y791" s="156"/>
      <c r="Z791" s="156"/>
      <c r="AA791" s="156"/>
      <c r="AB791" s="156"/>
      <c r="AC791" s="156"/>
      <c r="AD791" s="156"/>
      <c r="AE791" s="195"/>
      <c r="AF791" s="196"/>
      <c r="AG791" s="156"/>
      <c r="AH791" s="156"/>
      <c r="AI791" s="156"/>
      <c r="AJ791" s="156"/>
      <c r="AK791" s="156"/>
      <c r="AL791" s="156"/>
      <c r="AM791" s="156"/>
      <c r="AN791" s="156"/>
      <c r="AO791" s="156"/>
      <c r="AP791" s="156"/>
      <c r="AQ791" s="156"/>
    </row>
    <row r="792" ht="15.75" customHeight="1">
      <c r="A792" s="156"/>
      <c r="B792" s="156"/>
      <c r="C792" s="156"/>
      <c r="D792" s="156"/>
      <c r="E792" s="156"/>
      <c r="F792" s="156"/>
      <c r="G792" s="156"/>
      <c r="H792" s="156"/>
      <c r="I792" s="156"/>
      <c r="J792" s="156"/>
      <c r="K792" s="156"/>
      <c r="L792" s="156"/>
      <c r="M792" s="156"/>
      <c r="N792" s="156"/>
      <c r="O792" s="156"/>
      <c r="P792" s="156"/>
      <c r="Q792" s="156"/>
      <c r="R792" s="156"/>
      <c r="S792" s="156"/>
      <c r="T792" s="156"/>
      <c r="U792" s="156"/>
      <c r="V792" s="156"/>
      <c r="W792" s="156"/>
      <c r="X792" s="156"/>
      <c r="Y792" s="156"/>
      <c r="Z792" s="156"/>
      <c r="AA792" s="156"/>
      <c r="AB792" s="156"/>
      <c r="AC792" s="156"/>
      <c r="AD792" s="156"/>
      <c r="AE792" s="195"/>
      <c r="AF792" s="196"/>
      <c r="AG792" s="156"/>
      <c r="AH792" s="156"/>
      <c r="AI792" s="156"/>
      <c r="AJ792" s="156"/>
      <c r="AK792" s="156"/>
      <c r="AL792" s="156"/>
      <c r="AM792" s="156"/>
      <c r="AN792" s="156"/>
      <c r="AO792" s="156"/>
      <c r="AP792" s="156"/>
      <c r="AQ792" s="156"/>
    </row>
    <row r="793" ht="15.75" customHeight="1">
      <c r="A793" s="156"/>
      <c r="B793" s="156"/>
      <c r="C793" s="156"/>
      <c r="D793" s="156"/>
      <c r="E793" s="156"/>
      <c r="F793" s="156"/>
      <c r="G793" s="156"/>
      <c r="H793" s="156"/>
      <c r="I793" s="156"/>
      <c r="J793" s="156"/>
      <c r="K793" s="156"/>
      <c r="L793" s="156"/>
      <c r="M793" s="156"/>
      <c r="N793" s="156"/>
      <c r="O793" s="156"/>
      <c r="P793" s="156"/>
      <c r="Q793" s="156"/>
      <c r="R793" s="156"/>
      <c r="S793" s="156"/>
      <c r="T793" s="156"/>
      <c r="U793" s="156"/>
      <c r="V793" s="156"/>
      <c r="W793" s="156"/>
      <c r="X793" s="156"/>
      <c r="Y793" s="156"/>
      <c r="Z793" s="156"/>
      <c r="AA793" s="156"/>
      <c r="AB793" s="156"/>
      <c r="AC793" s="156"/>
      <c r="AD793" s="156"/>
      <c r="AE793" s="195"/>
      <c r="AF793" s="196"/>
      <c r="AG793" s="156"/>
      <c r="AH793" s="156"/>
      <c r="AI793" s="156"/>
      <c r="AJ793" s="156"/>
      <c r="AK793" s="156"/>
      <c r="AL793" s="156"/>
      <c r="AM793" s="156"/>
      <c r="AN793" s="156"/>
      <c r="AO793" s="156"/>
      <c r="AP793" s="156"/>
      <c r="AQ793" s="156"/>
    </row>
    <row r="794" ht="15.75" customHeight="1">
      <c r="A794" s="156"/>
      <c r="B794" s="156"/>
      <c r="C794" s="156"/>
      <c r="D794" s="156"/>
      <c r="E794" s="156"/>
      <c r="F794" s="156"/>
      <c r="G794" s="156"/>
      <c r="H794" s="156"/>
      <c r="I794" s="156"/>
      <c r="J794" s="156"/>
      <c r="K794" s="156"/>
      <c r="L794" s="156"/>
      <c r="M794" s="156"/>
      <c r="N794" s="156"/>
      <c r="O794" s="156"/>
      <c r="P794" s="156"/>
      <c r="Q794" s="156"/>
      <c r="R794" s="156"/>
      <c r="S794" s="156"/>
      <c r="T794" s="156"/>
      <c r="U794" s="156"/>
      <c r="V794" s="156"/>
      <c r="W794" s="156"/>
      <c r="X794" s="156"/>
      <c r="Y794" s="156"/>
      <c r="Z794" s="156"/>
      <c r="AA794" s="156"/>
      <c r="AB794" s="156"/>
      <c r="AC794" s="156"/>
      <c r="AD794" s="156"/>
      <c r="AE794" s="195"/>
      <c r="AF794" s="196"/>
      <c r="AG794" s="156"/>
      <c r="AH794" s="156"/>
      <c r="AI794" s="156"/>
      <c r="AJ794" s="156"/>
      <c r="AK794" s="156"/>
      <c r="AL794" s="156"/>
      <c r="AM794" s="156"/>
      <c r="AN794" s="156"/>
      <c r="AO794" s="156"/>
      <c r="AP794" s="156"/>
      <c r="AQ794" s="156"/>
    </row>
    <row r="795" ht="15.75" customHeight="1">
      <c r="A795" s="156"/>
      <c r="B795" s="156"/>
      <c r="C795" s="156"/>
      <c r="D795" s="156"/>
      <c r="E795" s="156"/>
      <c r="F795" s="156"/>
      <c r="G795" s="156"/>
      <c r="H795" s="156"/>
      <c r="I795" s="156"/>
      <c r="J795" s="156"/>
      <c r="K795" s="156"/>
      <c r="L795" s="156"/>
      <c r="M795" s="156"/>
      <c r="N795" s="156"/>
      <c r="O795" s="156"/>
      <c r="P795" s="156"/>
      <c r="Q795" s="156"/>
      <c r="R795" s="156"/>
      <c r="S795" s="156"/>
      <c r="T795" s="156"/>
      <c r="U795" s="156"/>
      <c r="V795" s="156"/>
      <c r="W795" s="156"/>
      <c r="X795" s="156"/>
      <c r="Y795" s="156"/>
      <c r="Z795" s="156"/>
      <c r="AA795" s="156"/>
      <c r="AB795" s="156"/>
      <c r="AC795" s="156"/>
      <c r="AD795" s="156"/>
      <c r="AE795" s="195"/>
      <c r="AF795" s="196"/>
      <c r="AG795" s="156"/>
      <c r="AH795" s="156"/>
      <c r="AI795" s="156"/>
      <c r="AJ795" s="156"/>
      <c r="AK795" s="156"/>
      <c r="AL795" s="156"/>
      <c r="AM795" s="156"/>
      <c r="AN795" s="156"/>
      <c r="AO795" s="156"/>
      <c r="AP795" s="156"/>
      <c r="AQ795" s="156"/>
    </row>
    <row r="796" ht="15.75" customHeight="1">
      <c r="A796" s="156"/>
      <c r="B796" s="156"/>
      <c r="C796" s="156"/>
      <c r="D796" s="156"/>
      <c r="E796" s="156"/>
      <c r="F796" s="156"/>
      <c r="G796" s="156"/>
      <c r="H796" s="156"/>
      <c r="I796" s="156"/>
      <c r="J796" s="156"/>
      <c r="K796" s="156"/>
      <c r="L796" s="156"/>
      <c r="M796" s="156"/>
      <c r="N796" s="156"/>
      <c r="O796" s="156"/>
      <c r="P796" s="156"/>
      <c r="Q796" s="156"/>
      <c r="R796" s="156"/>
      <c r="S796" s="156"/>
      <c r="T796" s="156"/>
      <c r="U796" s="156"/>
      <c r="V796" s="156"/>
      <c r="W796" s="156"/>
      <c r="X796" s="156"/>
      <c r="Y796" s="156"/>
      <c r="Z796" s="156"/>
      <c r="AA796" s="156"/>
      <c r="AB796" s="156"/>
      <c r="AC796" s="156"/>
      <c r="AD796" s="156"/>
      <c r="AE796" s="195"/>
      <c r="AF796" s="196"/>
      <c r="AG796" s="156"/>
      <c r="AH796" s="156"/>
      <c r="AI796" s="156"/>
      <c r="AJ796" s="156"/>
      <c r="AK796" s="156"/>
      <c r="AL796" s="156"/>
      <c r="AM796" s="156"/>
      <c r="AN796" s="156"/>
      <c r="AO796" s="156"/>
      <c r="AP796" s="156"/>
      <c r="AQ796" s="156"/>
    </row>
    <row r="797" ht="15.75" customHeight="1">
      <c r="A797" s="156"/>
      <c r="B797" s="156"/>
      <c r="C797" s="156"/>
      <c r="D797" s="156"/>
      <c r="E797" s="156"/>
      <c r="F797" s="156"/>
      <c r="G797" s="156"/>
      <c r="H797" s="156"/>
      <c r="I797" s="156"/>
      <c r="J797" s="156"/>
      <c r="K797" s="156"/>
      <c r="L797" s="156"/>
      <c r="M797" s="156"/>
      <c r="N797" s="156"/>
      <c r="O797" s="156"/>
      <c r="P797" s="156"/>
      <c r="Q797" s="156"/>
      <c r="R797" s="156"/>
      <c r="S797" s="156"/>
      <c r="T797" s="156"/>
      <c r="U797" s="156"/>
      <c r="V797" s="156"/>
      <c r="W797" s="156"/>
      <c r="X797" s="156"/>
      <c r="Y797" s="156"/>
      <c r="Z797" s="156"/>
      <c r="AA797" s="156"/>
      <c r="AB797" s="156"/>
      <c r="AC797" s="156"/>
      <c r="AD797" s="156"/>
      <c r="AE797" s="195"/>
      <c r="AF797" s="196"/>
      <c r="AG797" s="156"/>
      <c r="AH797" s="156"/>
      <c r="AI797" s="156"/>
      <c r="AJ797" s="156"/>
      <c r="AK797" s="156"/>
      <c r="AL797" s="156"/>
      <c r="AM797" s="156"/>
      <c r="AN797" s="156"/>
      <c r="AO797" s="156"/>
      <c r="AP797" s="156"/>
      <c r="AQ797" s="156"/>
    </row>
    <row r="798" ht="15.75" customHeight="1">
      <c r="A798" s="156"/>
      <c r="B798" s="156"/>
      <c r="C798" s="156"/>
      <c r="D798" s="156"/>
      <c r="E798" s="156"/>
      <c r="F798" s="156"/>
      <c r="G798" s="156"/>
      <c r="H798" s="156"/>
      <c r="I798" s="156"/>
      <c r="J798" s="156"/>
      <c r="K798" s="156"/>
      <c r="L798" s="156"/>
      <c r="M798" s="156"/>
      <c r="N798" s="156"/>
      <c r="O798" s="156"/>
      <c r="P798" s="156"/>
      <c r="Q798" s="156"/>
      <c r="R798" s="156"/>
      <c r="S798" s="156"/>
      <c r="T798" s="156"/>
      <c r="U798" s="156"/>
      <c r="V798" s="156"/>
      <c r="W798" s="156"/>
      <c r="X798" s="156"/>
      <c r="Y798" s="156"/>
      <c r="Z798" s="156"/>
      <c r="AA798" s="156"/>
      <c r="AB798" s="156"/>
      <c r="AC798" s="156"/>
      <c r="AD798" s="156"/>
      <c r="AE798" s="195"/>
      <c r="AF798" s="196"/>
      <c r="AG798" s="156"/>
      <c r="AH798" s="156"/>
      <c r="AI798" s="156"/>
      <c r="AJ798" s="156"/>
      <c r="AK798" s="156"/>
      <c r="AL798" s="156"/>
      <c r="AM798" s="156"/>
      <c r="AN798" s="156"/>
      <c r="AO798" s="156"/>
      <c r="AP798" s="156"/>
      <c r="AQ798" s="156"/>
    </row>
    <row r="799" ht="15.75" customHeight="1">
      <c r="A799" s="156"/>
      <c r="B799" s="156"/>
      <c r="C799" s="156"/>
      <c r="D799" s="156"/>
      <c r="E799" s="156"/>
      <c r="F799" s="156"/>
      <c r="G799" s="156"/>
      <c r="H799" s="156"/>
      <c r="I799" s="156"/>
      <c r="J799" s="156"/>
      <c r="K799" s="156"/>
      <c r="L799" s="156"/>
      <c r="M799" s="156"/>
      <c r="N799" s="156"/>
      <c r="O799" s="156"/>
      <c r="P799" s="156"/>
      <c r="Q799" s="156"/>
      <c r="R799" s="156"/>
      <c r="S799" s="156"/>
      <c r="T799" s="156"/>
      <c r="U799" s="156"/>
      <c r="V799" s="156"/>
      <c r="W799" s="156"/>
      <c r="X799" s="156"/>
      <c r="Y799" s="156"/>
      <c r="Z799" s="156"/>
      <c r="AA799" s="156"/>
      <c r="AB799" s="156"/>
      <c r="AC799" s="156"/>
      <c r="AD799" s="156"/>
      <c r="AE799" s="195"/>
      <c r="AF799" s="196"/>
      <c r="AG799" s="156"/>
      <c r="AH799" s="156"/>
      <c r="AI799" s="156"/>
      <c r="AJ799" s="156"/>
      <c r="AK799" s="156"/>
      <c r="AL799" s="156"/>
      <c r="AM799" s="156"/>
      <c r="AN799" s="156"/>
      <c r="AO799" s="156"/>
      <c r="AP799" s="156"/>
      <c r="AQ799" s="156"/>
    </row>
    <row r="800" ht="15.75" customHeight="1">
      <c r="A800" s="156"/>
      <c r="B800" s="156"/>
      <c r="C800" s="156"/>
      <c r="D800" s="156"/>
      <c r="E800" s="156"/>
      <c r="F800" s="156"/>
      <c r="G800" s="156"/>
      <c r="H800" s="156"/>
      <c r="I800" s="156"/>
      <c r="J800" s="156"/>
      <c r="K800" s="156"/>
      <c r="L800" s="156"/>
      <c r="M800" s="156"/>
      <c r="N800" s="156"/>
      <c r="O800" s="156"/>
      <c r="P800" s="156"/>
      <c r="Q800" s="156"/>
      <c r="R800" s="156"/>
      <c r="S800" s="156"/>
      <c r="T800" s="156"/>
      <c r="U800" s="156"/>
      <c r="V800" s="156"/>
      <c r="W800" s="156"/>
      <c r="X800" s="156"/>
      <c r="Y800" s="156"/>
      <c r="Z800" s="156"/>
      <c r="AA800" s="156"/>
      <c r="AB800" s="156"/>
      <c r="AC800" s="156"/>
      <c r="AD800" s="156"/>
      <c r="AE800" s="195"/>
      <c r="AF800" s="196"/>
      <c r="AG800" s="156"/>
      <c r="AH800" s="156"/>
      <c r="AI800" s="156"/>
      <c r="AJ800" s="156"/>
      <c r="AK800" s="156"/>
      <c r="AL800" s="156"/>
      <c r="AM800" s="156"/>
      <c r="AN800" s="156"/>
      <c r="AO800" s="156"/>
      <c r="AP800" s="156"/>
      <c r="AQ800" s="156"/>
    </row>
    <row r="801" ht="15.75" customHeight="1">
      <c r="A801" s="156"/>
      <c r="B801" s="156"/>
      <c r="C801" s="156"/>
      <c r="D801" s="156"/>
      <c r="E801" s="156"/>
      <c r="F801" s="156"/>
      <c r="G801" s="156"/>
      <c r="H801" s="156"/>
      <c r="I801" s="156"/>
      <c r="J801" s="156"/>
      <c r="K801" s="156"/>
      <c r="L801" s="156"/>
      <c r="M801" s="156"/>
      <c r="N801" s="156"/>
      <c r="O801" s="156"/>
      <c r="P801" s="156"/>
      <c r="Q801" s="156"/>
      <c r="R801" s="156"/>
      <c r="S801" s="156"/>
      <c r="T801" s="156"/>
      <c r="U801" s="156"/>
      <c r="V801" s="156"/>
      <c r="W801" s="156"/>
      <c r="X801" s="156"/>
      <c r="Y801" s="156"/>
      <c r="Z801" s="156"/>
      <c r="AA801" s="156"/>
      <c r="AB801" s="156"/>
      <c r="AC801" s="156"/>
      <c r="AD801" s="156"/>
      <c r="AE801" s="195"/>
      <c r="AF801" s="196"/>
      <c r="AG801" s="156"/>
      <c r="AH801" s="156"/>
      <c r="AI801" s="156"/>
      <c r="AJ801" s="156"/>
      <c r="AK801" s="156"/>
      <c r="AL801" s="156"/>
      <c r="AM801" s="156"/>
      <c r="AN801" s="156"/>
      <c r="AO801" s="156"/>
      <c r="AP801" s="156"/>
      <c r="AQ801" s="156"/>
    </row>
    <row r="802" ht="15.75" customHeight="1">
      <c r="A802" s="156"/>
      <c r="B802" s="156"/>
      <c r="C802" s="156"/>
      <c r="D802" s="156"/>
      <c r="E802" s="156"/>
      <c r="F802" s="156"/>
      <c r="G802" s="156"/>
      <c r="H802" s="156"/>
      <c r="I802" s="156"/>
      <c r="J802" s="156"/>
      <c r="K802" s="156"/>
      <c r="L802" s="156"/>
      <c r="M802" s="156"/>
      <c r="N802" s="156"/>
      <c r="O802" s="156"/>
      <c r="P802" s="156"/>
      <c r="Q802" s="156"/>
      <c r="R802" s="156"/>
      <c r="S802" s="156"/>
      <c r="T802" s="156"/>
      <c r="U802" s="156"/>
      <c r="V802" s="156"/>
      <c r="W802" s="156"/>
      <c r="X802" s="156"/>
      <c r="Y802" s="156"/>
      <c r="Z802" s="156"/>
      <c r="AA802" s="156"/>
      <c r="AB802" s="156"/>
      <c r="AC802" s="156"/>
      <c r="AD802" s="156"/>
      <c r="AE802" s="195"/>
      <c r="AF802" s="196"/>
      <c r="AG802" s="156"/>
      <c r="AH802" s="156"/>
      <c r="AI802" s="156"/>
      <c r="AJ802" s="156"/>
      <c r="AK802" s="156"/>
      <c r="AL802" s="156"/>
      <c r="AM802" s="156"/>
      <c r="AN802" s="156"/>
      <c r="AO802" s="156"/>
      <c r="AP802" s="156"/>
      <c r="AQ802" s="156"/>
    </row>
    <row r="803" ht="15.75" customHeight="1">
      <c r="A803" s="156"/>
      <c r="B803" s="156"/>
      <c r="C803" s="156"/>
      <c r="D803" s="156"/>
      <c r="E803" s="156"/>
      <c r="F803" s="156"/>
      <c r="G803" s="156"/>
      <c r="H803" s="156"/>
      <c r="I803" s="156"/>
      <c r="J803" s="156"/>
      <c r="K803" s="156"/>
      <c r="L803" s="156"/>
      <c r="M803" s="156"/>
      <c r="N803" s="156"/>
      <c r="O803" s="156"/>
      <c r="P803" s="156"/>
      <c r="Q803" s="156"/>
      <c r="R803" s="156"/>
      <c r="S803" s="156"/>
      <c r="T803" s="156"/>
      <c r="U803" s="156"/>
      <c r="V803" s="156"/>
      <c r="W803" s="156"/>
      <c r="X803" s="156"/>
      <c r="Y803" s="156"/>
      <c r="Z803" s="156"/>
      <c r="AA803" s="156"/>
      <c r="AB803" s="156"/>
      <c r="AC803" s="156"/>
      <c r="AD803" s="156"/>
      <c r="AE803" s="195"/>
      <c r="AF803" s="196"/>
      <c r="AG803" s="156"/>
      <c r="AH803" s="156"/>
      <c r="AI803" s="156"/>
      <c r="AJ803" s="156"/>
      <c r="AK803" s="156"/>
      <c r="AL803" s="156"/>
      <c r="AM803" s="156"/>
      <c r="AN803" s="156"/>
      <c r="AO803" s="156"/>
      <c r="AP803" s="156"/>
      <c r="AQ803" s="156"/>
    </row>
    <row r="804" ht="15.75" customHeight="1">
      <c r="A804" s="156"/>
      <c r="B804" s="156"/>
      <c r="C804" s="156"/>
      <c r="D804" s="156"/>
      <c r="E804" s="156"/>
      <c r="F804" s="156"/>
      <c r="G804" s="156"/>
      <c r="H804" s="156"/>
      <c r="I804" s="156"/>
      <c r="J804" s="156"/>
      <c r="K804" s="156"/>
      <c r="L804" s="156"/>
      <c r="M804" s="156"/>
      <c r="N804" s="156"/>
      <c r="O804" s="156"/>
      <c r="P804" s="156"/>
      <c r="Q804" s="156"/>
      <c r="R804" s="156"/>
      <c r="S804" s="156"/>
      <c r="T804" s="156"/>
      <c r="U804" s="156"/>
      <c r="V804" s="156"/>
      <c r="W804" s="156"/>
      <c r="X804" s="156"/>
      <c r="Y804" s="156"/>
      <c r="Z804" s="156"/>
      <c r="AA804" s="156"/>
      <c r="AB804" s="156"/>
      <c r="AC804" s="156"/>
      <c r="AD804" s="156"/>
      <c r="AE804" s="195"/>
      <c r="AF804" s="196"/>
      <c r="AG804" s="156"/>
      <c r="AH804" s="156"/>
      <c r="AI804" s="156"/>
      <c r="AJ804" s="156"/>
      <c r="AK804" s="156"/>
      <c r="AL804" s="156"/>
      <c r="AM804" s="156"/>
      <c r="AN804" s="156"/>
      <c r="AO804" s="156"/>
      <c r="AP804" s="156"/>
      <c r="AQ804" s="156"/>
    </row>
    <row r="805" ht="15.75" customHeight="1">
      <c r="A805" s="156"/>
      <c r="B805" s="156"/>
      <c r="C805" s="156"/>
      <c r="D805" s="156"/>
      <c r="E805" s="156"/>
      <c r="F805" s="156"/>
      <c r="G805" s="156"/>
      <c r="H805" s="156"/>
      <c r="I805" s="156"/>
      <c r="J805" s="156"/>
      <c r="K805" s="156"/>
      <c r="L805" s="156"/>
      <c r="M805" s="156"/>
      <c r="N805" s="156"/>
      <c r="O805" s="156"/>
      <c r="P805" s="156"/>
      <c r="Q805" s="156"/>
      <c r="R805" s="156"/>
      <c r="S805" s="156"/>
      <c r="T805" s="156"/>
      <c r="U805" s="156"/>
      <c r="V805" s="156"/>
      <c r="W805" s="156"/>
      <c r="X805" s="156"/>
      <c r="Y805" s="156"/>
      <c r="Z805" s="156"/>
      <c r="AA805" s="156"/>
      <c r="AB805" s="156"/>
      <c r="AC805" s="156"/>
      <c r="AD805" s="156"/>
      <c r="AE805" s="195"/>
      <c r="AF805" s="196"/>
      <c r="AG805" s="156"/>
      <c r="AH805" s="156"/>
      <c r="AI805" s="156"/>
      <c r="AJ805" s="156"/>
      <c r="AK805" s="156"/>
      <c r="AL805" s="156"/>
      <c r="AM805" s="156"/>
      <c r="AN805" s="156"/>
      <c r="AO805" s="156"/>
      <c r="AP805" s="156"/>
      <c r="AQ805" s="156"/>
    </row>
    <row r="806" ht="15.75" customHeight="1">
      <c r="A806" s="156"/>
      <c r="B806" s="156"/>
      <c r="C806" s="156"/>
      <c r="D806" s="156"/>
      <c r="E806" s="156"/>
      <c r="F806" s="156"/>
      <c r="G806" s="156"/>
      <c r="H806" s="156"/>
      <c r="I806" s="156"/>
      <c r="J806" s="156"/>
      <c r="K806" s="156"/>
      <c r="L806" s="156"/>
      <c r="M806" s="156"/>
      <c r="N806" s="156"/>
      <c r="O806" s="156"/>
      <c r="P806" s="156"/>
      <c r="Q806" s="156"/>
      <c r="R806" s="156"/>
      <c r="S806" s="156"/>
      <c r="T806" s="156"/>
      <c r="U806" s="156"/>
      <c r="V806" s="156"/>
      <c r="W806" s="156"/>
      <c r="X806" s="156"/>
      <c r="Y806" s="156"/>
      <c r="Z806" s="156"/>
      <c r="AA806" s="156"/>
      <c r="AB806" s="156"/>
      <c r="AC806" s="156"/>
      <c r="AD806" s="156"/>
      <c r="AE806" s="195"/>
      <c r="AF806" s="196"/>
      <c r="AG806" s="156"/>
      <c r="AH806" s="156"/>
      <c r="AI806" s="156"/>
      <c r="AJ806" s="156"/>
      <c r="AK806" s="156"/>
      <c r="AL806" s="156"/>
      <c r="AM806" s="156"/>
      <c r="AN806" s="156"/>
      <c r="AO806" s="156"/>
      <c r="AP806" s="156"/>
      <c r="AQ806" s="156"/>
    </row>
    <row r="807" ht="15.75" customHeight="1">
      <c r="A807" s="156"/>
      <c r="B807" s="156"/>
      <c r="C807" s="156"/>
      <c r="D807" s="156"/>
      <c r="E807" s="156"/>
      <c r="F807" s="156"/>
      <c r="G807" s="156"/>
      <c r="H807" s="156"/>
      <c r="I807" s="156"/>
      <c r="J807" s="156"/>
      <c r="K807" s="156"/>
      <c r="L807" s="156"/>
      <c r="M807" s="156"/>
      <c r="N807" s="156"/>
      <c r="O807" s="156"/>
      <c r="P807" s="156"/>
      <c r="Q807" s="156"/>
      <c r="R807" s="156"/>
      <c r="S807" s="156"/>
      <c r="T807" s="156"/>
      <c r="U807" s="156"/>
      <c r="V807" s="156"/>
      <c r="W807" s="156"/>
      <c r="X807" s="156"/>
      <c r="Y807" s="156"/>
      <c r="Z807" s="156"/>
      <c r="AA807" s="156"/>
      <c r="AB807" s="156"/>
      <c r="AC807" s="156"/>
      <c r="AD807" s="156"/>
      <c r="AE807" s="195"/>
      <c r="AF807" s="196"/>
      <c r="AG807" s="156"/>
      <c r="AH807" s="156"/>
      <c r="AI807" s="156"/>
      <c r="AJ807" s="156"/>
      <c r="AK807" s="156"/>
      <c r="AL807" s="156"/>
      <c r="AM807" s="156"/>
      <c r="AN807" s="156"/>
      <c r="AO807" s="156"/>
      <c r="AP807" s="156"/>
      <c r="AQ807" s="156"/>
    </row>
    <row r="808" ht="15.75" customHeight="1">
      <c r="A808" s="156"/>
      <c r="B808" s="156"/>
      <c r="C808" s="156"/>
      <c r="D808" s="156"/>
      <c r="E808" s="156"/>
      <c r="F808" s="156"/>
      <c r="G808" s="156"/>
      <c r="H808" s="156"/>
      <c r="I808" s="156"/>
      <c r="J808" s="156"/>
      <c r="K808" s="156"/>
      <c r="L808" s="156"/>
      <c r="M808" s="156"/>
      <c r="N808" s="156"/>
      <c r="O808" s="156"/>
      <c r="P808" s="156"/>
      <c r="Q808" s="156"/>
      <c r="R808" s="156"/>
      <c r="S808" s="156"/>
      <c r="T808" s="156"/>
      <c r="U808" s="156"/>
      <c r="V808" s="156"/>
      <c r="W808" s="156"/>
      <c r="X808" s="156"/>
      <c r="Y808" s="156"/>
      <c r="Z808" s="156"/>
      <c r="AA808" s="156"/>
      <c r="AB808" s="156"/>
      <c r="AC808" s="156"/>
      <c r="AD808" s="156"/>
      <c r="AE808" s="195"/>
      <c r="AF808" s="196"/>
      <c r="AG808" s="156"/>
      <c r="AH808" s="156"/>
      <c r="AI808" s="156"/>
      <c r="AJ808" s="156"/>
      <c r="AK808" s="156"/>
      <c r="AL808" s="156"/>
      <c r="AM808" s="156"/>
      <c r="AN808" s="156"/>
      <c r="AO808" s="156"/>
      <c r="AP808" s="156"/>
      <c r="AQ808" s="156"/>
    </row>
    <row r="809" ht="15.75" customHeight="1">
      <c r="A809" s="156"/>
      <c r="B809" s="156"/>
      <c r="C809" s="156"/>
      <c r="D809" s="156"/>
      <c r="E809" s="156"/>
      <c r="F809" s="156"/>
      <c r="G809" s="156"/>
      <c r="H809" s="156"/>
      <c r="I809" s="156"/>
      <c r="J809" s="156"/>
      <c r="K809" s="156"/>
      <c r="L809" s="156"/>
      <c r="M809" s="156"/>
      <c r="N809" s="156"/>
      <c r="O809" s="156"/>
      <c r="P809" s="156"/>
      <c r="Q809" s="156"/>
      <c r="R809" s="156"/>
      <c r="S809" s="156"/>
      <c r="T809" s="156"/>
      <c r="U809" s="156"/>
      <c r="V809" s="156"/>
      <c r="W809" s="156"/>
      <c r="X809" s="156"/>
      <c r="Y809" s="156"/>
      <c r="Z809" s="156"/>
      <c r="AA809" s="156"/>
      <c r="AB809" s="156"/>
      <c r="AC809" s="156"/>
      <c r="AD809" s="156"/>
      <c r="AE809" s="195"/>
      <c r="AF809" s="196"/>
      <c r="AG809" s="156"/>
      <c r="AH809" s="156"/>
      <c r="AI809" s="156"/>
      <c r="AJ809" s="156"/>
      <c r="AK809" s="156"/>
      <c r="AL809" s="156"/>
      <c r="AM809" s="156"/>
      <c r="AN809" s="156"/>
      <c r="AO809" s="156"/>
      <c r="AP809" s="156"/>
      <c r="AQ809" s="156"/>
    </row>
    <row r="810" ht="15.75" customHeight="1">
      <c r="A810" s="156"/>
      <c r="B810" s="156"/>
      <c r="C810" s="156"/>
      <c r="D810" s="156"/>
      <c r="E810" s="156"/>
      <c r="F810" s="156"/>
      <c r="G810" s="156"/>
      <c r="H810" s="156"/>
      <c r="I810" s="156"/>
      <c r="J810" s="156"/>
      <c r="K810" s="156"/>
      <c r="L810" s="156"/>
      <c r="M810" s="156"/>
      <c r="N810" s="156"/>
      <c r="O810" s="156"/>
      <c r="P810" s="156"/>
      <c r="Q810" s="156"/>
      <c r="R810" s="156"/>
      <c r="S810" s="156"/>
      <c r="T810" s="156"/>
      <c r="U810" s="156"/>
      <c r="V810" s="156"/>
      <c r="W810" s="156"/>
      <c r="X810" s="156"/>
      <c r="Y810" s="156"/>
      <c r="Z810" s="156"/>
      <c r="AA810" s="156"/>
      <c r="AB810" s="156"/>
      <c r="AC810" s="156"/>
      <c r="AD810" s="156"/>
      <c r="AE810" s="195"/>
      <c r="AF810" s="196"/>
      <c r="AG810" s="156"/>
      <c r="AH810" s="156"/>
      <c r="AI810" s="156"/>
      <c r="AJ810" s="156"/>
      <c r="AK810" s="156"/>
      <c r="AL810" s="156"/>
      <c r="AM810" s="156"/>
      <c r="AN810" s="156"/>
      <c r="AO810" s="156"/>
      <c r="AP810" s="156"/>
      <c r="AQ810" s="156"/>
    </row>
    <row r="811" ht="15.75" customHeight="1">
      <c r="A811" s="156"/>
      <c r="B811" s="156"/>
      <c r="C811" s="156"/>
      <c r="D811" s="156"/>
      <c r="E811" s="156"/>
      <c r="F811" s="156"/>
      <c r="G811" s="156"/>
      <c r="H811" s="156"/>
      <c r="I811" s="156"/>
      <c r="J811" s="156"/>
      <c r="K811" s="156"/>
      <c r="L811" s="156"/>
      <c r="M811" s="156"/>
      <c r="N811" s="156"/>
      <c r="O811" s="156"/>
      <c r="P811" s="156"/>
      <c r="Q811" s="156"/>
      <c r="R811" s="156"/>
      <c r="S811" s="156"/>
      <c r="T811" s="156"/>
      <c r="U811" s="156"/>
      <c r="V811" s="156"/>
      <c r="W811" s="156"/>
      <c r="X811" s="156"/>
      <c r="Y811" s="156"/>
      <c r="Z811" s="156"/>
      <c r="AA811" s="156"/>
      <c r="AB811" s="156"/>
      <c r="AC811" s="156"/>
      <c r="AD811" s="156"/>
      <c r="AE811" s="195"/>
      <c r="AF811" s="196"/>
      <c r="AG811" s="156"/>
      <c r="AH811" s="156"/>
      <c r="AI811" s="156"/>
      <c r="AJ811" s="156"/>
      <c r="AK811" s="156"/>
      <c r="AL811" s="156"/>
      <c r="AM811" s="156"/>
      <c r="AN811" s="156"/>
      <c r="AO811" s="156"/>
      <c r="AP811" s="156"/>
      <c r="AQ811" s="156"/>
    </row>
    <row r="812" ht="15.75" customHeight="1">
      <c r="A812" s="156"/>
      <c r="B812" s="156"/>
      <c r="C812" s="156"/>
      <c r="D812" s="156"/>
      <c r="E812" s="156"/>
      <c r="F812" s="156"/>
      <c r="G812" s="156"/>
      <c r="H812" s="156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  <c r="S812" s="156"/>
      <c r="T812" s="156"/>
      <c r="U812" s="156"/>
      <c r="V812" s="156"/>
      <c r="W812" s="156"/>
      <c r="X812" s="156"/>
      <c r="Y812" s="156"/>
      <c r="Z812" s="156"/>
      <c r="AA812" s="156"/>
      <c r="AB812" s="156"/>
      <c r="AC812" s="156"/>
      <c r="AD812" s="156"/>
      <c r="AE812" s="195"/>
      <c r="AF812" s="196"/>
      <c r="AG812" s="156"/>
      <c r="AH812" s="156"/>
      <c r="AI812" s="156"/>
      <c r="AJ812" s="156"/>
      <c r="AK812" s="156"/>
      <c r="AL812" s="156"/>
      <c r="AM812" s="156"/>
      <c r="AN812" s="156"/>
      <c r="AO812" s="156"/>
      <c r="AP812" s="156"/>
      <c r="AQ812" s="156"/>
    </row>
    <row r="813" ht="15.75" customHeight="1">
      <c r="A813" s="156"/>
      <c r="B813" s="156"/>
      <c r="C813" s="156"/>
      <c r="D813" s="156"/>
      <c r="E813" s="156"/>
      <c r="F813" s="156"/>
      <c r="G813" s="156"/>
      <c r="H813" s="156"/>
      <c r="I813" s="156"/>
      <c r="J813" s="156"/>
      <c r="K813" s="156"/>
      <c r="L813" s="156"/>
      <c r="M813" s="156"/>
      <c r="N813" s="156"/>
      <c r="O813" s="156"/>
      <c r="P813" s="156"/>
      <c r="Q813" s="156"/>
      <c r="R813" s="156"/>
      <c r="S813" s="156"/>
      <c r="T813" s="156"/>
      <c r="U813" s="156"/>
      <c r="V813" s="156"/>
      <c r="W813" s="156"/>
      <c r="X813" s="156"/>
      <c r="Y813" s="156"/>
      <c r="Z813" s="156"/>
      <c r="AA813" s="156"/>
      <c r="AB813" s="156"/>
      <c r="AC813" s="156"/>
      <c r="AD813" s="156"/>
      <c r="AE813" s="195"/>
      <c r="AF813" s="196"/>
      <c r="AG813" s="156"/>
      <c r="AH813" s="156"/>
      <c r="AI813" s="156"/>
      <c r="AJ813" s="156"/>
      <c r="AK813" s="156"/>
      <c r="AL813" s="156"/>
      <c r="AM813" s="156"/>
      <c r="AN813" s="156"/>
      <c r="AO813" s="156"/>
      <c r="AP813" s="156"/>
      <c r="AQ813" s="156"/>
    </row>
    <row r="814" ht="15.75" customHeight="1">
      <c r="A814" s="156"/>
      <c r="B814" s="156"/>
      <c r="C814" s="156"/>
      <c r="D814" s="156"/>
      <c r="E814" s="156"/>
      <c r="F814" s="156"/>
      <c r="G814" s="156"/>
      <c r="H814" s="156"/>
      <c r="I814" s="156"/>
      <c r="J814" s="156"/>
      <c r="K814" s="156"/>
      <c r="L814" s="156"/>
      <c r="M814" s="156"/>
      <c r="N814" s="156"/>
      <c r="O814" s="156"/>
      <c r="P814" s="156"/>
      <c r="Q814" s="156"/>
      <c r="R814" s="156"/>
      <c r="S814" s="156"/>
      <c r="T814" s="156"/>
      <c r="U814" s="156"/>
      <c r="V814" s="156"/>
      <c r="W814" s="156"/>
      <c r="X814" s="156"/>
      <c r="Y814" s="156"/>
      <c r="Z814" s="156"/>
      <c r="AA814" s="156"/>
      <c r="AB814" s="156"/>
      <c r="AC814" s="156"/>
      <c r="AD814" s="156"/>
      <c r="AE814" s="195"/>
      <c r="AF814" s="196"/>
      <c r="AG814" s="156"/>
      <c r="AH814" s="156"/>
      <c r="AI814" s="156"/>
      <c r="AJ814" s="156"/>
      <c r="AK814" s="156"/>
      <c r="AL814" s="156"/>
      <c r="AM814" s="156"/>
      <c r="AN814" s="156"/>
      <c r="AO814" s="156"/>
      <c r="AP814" s="156"/>
      <c r="AQ814" s="156"/>
    </row>
    <row r="815" ht="15.75" customHeight="1">
      <c r="A815" s="156"/>
      <c r="B815" s="156"/>
      <c r="C815" s="156"/>
      <c r="D815" s="156"/>
      <c r="E815" s="156"/>
      <c r="F815" s="156"/>
      <c r="G815" s="156"/>
      <c r="H815" s="156"/>
      <c r="I815" s="156"/>
      <c r="J815" s="156"/>
      <c r="K815" s="156"/>
      <c r="L815" s="156"/>
      <c r="M815" s="156"/>
      <c r="N815" s="156"/>
      <c r="O815" s="156"/>
      <c r="P815" s="156"/>
      <c r="Q815" s="156"/>
      <c r="R815" s="156"/>
      <c r="S815" s="156"/>
      <c r="T815" s="156"/>
      <c r="U815" s="156"/>
      <c r="V815" s="156"/>
      <c r="W815" s="156"/>
      <c r="X815" s="156"/>
      <c r="Y815" s="156"/>
      <c r="Z815" s="156"/>
      <c r="AA815" s="156"/>
      <c r="AB815" s="156"/>
      <c r="AC815" s="156"/>
      <c r="AD815" s="156"/>
      <c r="AE815" s="195"/>
      <c r="AF815" s="196"/>
      <c r="AG815" s="156"/>
      <c r="AH815" s="156"/>
      <c r="AI815" s="156"/>
      <c r="AJ815" s="156"/>
      <c r="AK815" s="156"/>
      <c r="AL815" s="156"/>
      <c r="AM815" s="156"/>
      <c r="AN815" s="156"/>
      <c r="AO815" s="156"/>
      <c r="AP815" s="156"/>
      <c r="AQ815" s="156"/>
    </row>
    <row r="816" ht="15.75" customHeight="1">
      <c r="A816" s="156"/>
      <c r="B816" s="156"/>
      <c r="C816" s="156"/>
      <c r="D816" s="156"/>
      <c r="E816" s="156"/>
      <c r="F816" s="156"/>
      <c r="G816" s="156"/>
      <c r="H816" s="156"/>
      <c r="I816" s="156"/>
      <c r="J816" s="156"/>
      <c r="K816" s="156"/>
      <c r="L816" s="156"/>
      <c r="M816" s="156"/>
      <c r="N816" s="156"/>
      <c r="O816" s="156"/>
      <c r="P816" s="156"/>
      <c r="Q816" s="156"/>
      <c r="R816" s="156"/>
      <c r="S816" s="156"/>
      <c r="T816" s="156"/>
      <c r="U816" s="156"/>
      <c r="V816" s="156"/>
      <c r="W816" s="156"/>
      <c r="X816" s="156"/>
      <c r="Y816" s="156"/>
      <c r="Z816" s="156"/>
      <c r="AA816" s="156"/>
      <c r="AB816" s="156"/>
      <c r="AC816" s="156"/>
      <c r="AD816" s="156"/>
      <c r="AE816" s="195"/>
      <c r="AF816" s="196"/>
      <c r="AG816" s="156"/>
      <c r="AH816" s="156"/>
      <c r="AI816" s="156"/>
      <c r="AJ816" s="156"/>
      <c r="AK816" s="156"/>
      <c r="AL816" s="156"/>
      <c r="AM816" s="156"/>
      <c r="AN816" s="156"/>
      <c r="AO816" s="156"/>
      <c r="AP816" s="156"/>
      <c r="AQ816" s="156"/>
    </row>
    <row r="817" ht="15.75" customHeight="1">
      <c r="A817" s="156"/>
      <c r="B817" s="156"/>
      <c r="C817" s="156"/>
      <c r="D817" s="156"/>
      <c r="E817" s="156"/>
      <c r="F817" s="156"/>
      <c r="G817" s="156"/>
      <c r="H817" s="156"/>
      <c r="I817" s="156"/>
      <c r="J817" s="156"/>
      <c r="K817" s="156"/>
      <c r="L817" s="156"/>
      <c r="M817" s="156"/>
      <c r="N817" s="156"/>
      <c r="O817" s="156"/>
      <c r="P817" s="156"/>
      <c r="Q817" s="156"/>
      <c r="R817" s="156"/>
      <c r="S817" s="156"/>
      <c r="T817" s="156"/>
      <c r="U817" s="156"/>
      <c r="V817" s="156"/>
      <c r="W817" s="156"/>
      <c r="X817" s="156"/>
      <c r="Y817" s="156"/>
      <c r="Z817" s="156"/>
      <c r="AA817" s="156"/>
      <c r="AB817" s="156"/>
      <c r="AC817" s="156"/>
      <c r="AD817" s="156"/>
      <c r="AE817" s="195"/>
      <c r="AF817" s="196"/>
      <c r="AG817" s="156"/>
      <c r="AH817" s="156"/>
      <c r="AI817" s="156"/>
      <c r="AJ817" s="156"/>
      <c r="AK817" s="156"/>
      <c r="AL817" s="156"/>
      <c r="AM817" s="156"/>
      <c r="AN817" s="156"/>
      <c r="AO817" s="156"/>
      <c r="AP817" s="156"/>
      <c r="AQ817" s="156"/>
    </row>
    <row r="818" ht="15.75" customHeight="1">
      <c r="A818" s="156"/>
      <c r="B818" s="156"/>
      <c r="C818" s="156"/>
      <c r="D818" s="156"/>
      <c r="E818" s="156"/>
      <c r="F818" s="156"/>
      <c r="G818" s="156"/>
      <c r="H818" s="156"/>
      <c r="I818" s="156"/>
      <c r="J818" s="156"/>
      <c r="K818" s="156"/>
      <c r="L818" s="156"/>
      <c r="M818" s="156"/>
      <c r="N818" s="156"/>
      <c r="O818" s="156"/>
      <c r="P818" s="156"/>
      <c r="Q818" s="156"/>
      <c r="R818" s="156"/>
      <c r="S818" s="156"/>
      <c r="T818" s="156"/>
      <c r="U818" s="156"/>
      <c r="V818" s="156"/>
      <c r="W818" s="156"/>
      <c r="X818" s="156"/>
      <c r="Y818" s="156"/>
      <c r="Z818" s="156"/>
      <c r="AA818" s="156"/>
      <c r="AB818" s="156"/>
      <c r="AC818" s="156"/>
      <c r="AD818" s="156"/>
      <c r="AE818" s="195"/>
      <c r="AF818" s="196"/>
      <c r="AG818" s="156"/>
      <c r="AH818" s="156"/>
      <c r="AI818" s="156"/>
      <c r="AJ818" s="156"/>
      <c r="AK818" s="156"/>
      <c r="AL818" s="156"/>
      <c r="AM818" s="156"/>
      <c r="AN818" s="156"/>
      <c r="AO818" s="156"/>
      <c r="AP818" s="156"/>
      <c r="AQ818" s="156"/>
    </row>
    <row r="819" ht="15.75" customHeight="1">
      <c r="A819" s="156"/>
      <c r="B819" s="156"/>
      <c r="C819" s="156"/>
      <c r="D819" s="156"/>
      <c r="E819" s="156"/>
      <c r="F819" s="156"/>
      <c r="G819" s="156"/>
      <c r="H819" s="156"/>
      <c r="I819" s="156"/>
      <c r="J819" s="156"/>
      <c r="K819" s="156"/>
      <c r="L819" s="156"/>
      <c r="M819" s="156"/>
      <c r="N819" s="156"/>
      <c r="O819" s="156"/>
      <c r="P819" s="156"/>
      <c r="Q819" s="156"/>
      <c r="R819" s="156"/>
      <c r="S819" s="156"/>
      <c r="T819" s="156"/>
      <c r="U819" s="156"/>
      <c r="V819" s="156"/>
      <c r="W819" s="156"/>
      <c r="X819" s="156"/>
      <c r="Y819" s="156"/>
      <c r="Z819" s="156"/>
      <c r="AA819" s="156"/>
      <c r="AB819" s="156"/>
      <c r="AC819" s="156"/>
      <c r="AD819" s="156"/>
      <c r="AE819" s="195"/>
      <c r="AF819" s="196"/>
      <c r="AG819" s="156"/>
      <c r="AH819" s="156"/>
      <c r="AI819" s="156"/>
      <c r="AJ819" s="156"/>
      <c r="AK819" s="156"/>
      <c r="AL819" s="156"/>
      <c r="AM819" s="156"/>
      <c r="AN819" s="156"/>
      <c r="AO819" s="156"/>
      <c r="AP819" s="156"/>
      <c r="AQ819" s="156"/>
    </row>
    <row r="820" ht="15.75" customHeight="1">
      <c r="A820" s="156"/>
      <c r="B820" s="156"/>
      <c r="C820" s="156"/>
      <c r="D820" s="156"/>
      <c r="E820" s="156"/>
      <c r="F820" s="156"/>
      <c r="G820" s="156"/>
      <c r="H820" s="156"/>
      <c r="I820" s="156"/>
      <c r="J820" s="156"/>
      <c r="K820" s="156"/>
      <c r="L820" s="156"/>
      <c r="M820" s="156"/>
      <c r="N820" s="156"/>
      <c r="O820" s="156"/>
      <c r="P820" s="156"/>
      <c r="Q820" s="156"/>
      <c r="R820" s="156"/>
      <c r="S820" s="156"/>
      <c r="T820" s="156"/>
      <c r="U820" s="156"/>
      <c r="V820" s="156"/>
      <c r="W820" s="156"/>
      <c r="X820" s="156"/>
      <c r="Y820" s="156"/>
      <c r="Z820" s="156"/>
      <c r="AA820" s="156"/>
      <c r="AB820" s="156"/>
      <c r="AC820" s="156"/>
      <c r="AD820" s="156"/>
      <c r="AE820" s="195"/>
      <c r="AF820" s="196"/>
      <c r="AG820" s="156"/>
      <c r="AH820" s="156"/>
      <c r="AI820" s="156"/>
      <c r="AJ820" s="156"/>
      <c r="AK820" s="156"/>
      <c r="AL820" s="156"/>
      <c r="AM820" s="156"/>
      <c r="AN820" s="156"/>
      <c r="AO820" s="156"/>
      <c r="AP820" s="156"/>
      <c r="AQ820" s="156"/>
    </row>
    <row r="821" ht="15.75" customHeight="1">
      <c r="A821" s="156"/>
      <c r="B821" s="156"/>
      <c r="C821" s="156"/>
      <c r="D821" s="156"/>
      <c r="E821" s="156"/>
      <c r="F821" s="156"/>
      <c r="G821" s="156"/>
      <c r="H821" s="156"/>
      <c r="I821" s="156"/>
      <c r="J821" s="156"/>
      <c r="K821" s="156"/>
      <c r="L821" s="156"/>
      <c r="M821" s="156"/>
      <c r="N821" s="156"/>
      <c r="O821" s="156"/>
      <c r="P821" s="156"/>
      <c r="Q821" s="156"/>
      <c r="R821" s="156"/>
      <c r="S821" s="156"/>
      <c r="T821" s="156"/>
      <c r="U821" s="156"/>
      <c r="V821" s="156"/>
      <c r="W821" s="156"/>
      <c r="X821" s="156"/>
      <c r="Y821" s="156"/>
      <c r="Z821" s="156"/>
      <c r="AA821" s="156"/>
      <c r="AB821" s="156"/>
      <c r="AC821" s="156"/>
      <c r="AD821" s="156"/>
      <c r="AE821" s="195"/>
      <c r="AF821" s="196"/>
      <c r="AG821" s="156"/>
      <c r="AH821" s="156"/>
      <c r="AI821" s="156"/>
      <c r="AJ821" s="156"/>
      <c r="AK821" s="156"/>
      <c r="AL821" s="156"/>
      <c r="AM821" s="156"/>
      <c r="AN821" s="156"/>
      <c r="AO821" s="156"/>
      <c r="AP821" s="156"/>
      <c r="AQ821" s="156"/>
    </row>
    <row r="822" ht="15.75" customHeight="1">
      <c r="A822" s="156"/>
      <c r="B822" s="156"/>
      <c r="C822" s="156"/>
      <c r="D822" s="156"/>
      <c r="E822" s="156"/>
      <c r="F822" s="156"/>
      <c r="G822" s="156"/>
      <c r="H822" s="156"/>
      <c r="I822" s="156"/>
      <c r="J822" s="156"/>
      <c r="K822" s="156"/>
      <c r="L822" s="156"/>
      <c r="M822" s="156"/>
      <c r="N822" s="156"/>
      <c r="O822" s="156"/>
      <c r="P822" s="156"/>
      <c r="Q822" s="156"/>
      <c r="R822" s="156"/>
      <c r="S822" s="156"/>
      <c r="T822" s="156"/>
      <c r="U822" s="156"/>
      <c r="V822" s="156"/>
      <c r="W822" s="156"/>
      <c r="X822" s="156"/>
      <c r="Y822" s="156"/>
      <c r="Z822" s="156"/>
      <c r="AA822" s="156"/>
      <c r="AB822" s="156"/>
      <c r="AC822" s="156"/>
      <c r="AD822" s="156"/>
      <c r="AE822" s="195"/>
      <c r="AF822" s="196"/>
      <c r="AG822" s="156"/>
      <c r="AH822" s="156"/>
      <c r="AI822" s="156"/>
      <c r="AJ822" s="156"/>
      <c r="AK822" s="156"/>
      <c r="AL822" s="156"/>
      <c r="AM822" s="156"/>
      <c r="AN822" s="156"/>
      <c r="AO822" s="156"/>
      <c r="AP822" s="156"/>
      <c r="AQ822" s="156"/>
    </row>
    <row r="823" ht="15.75" customHeight="1">
      <c r="A823" s="156"/>
      <c r="B823" s="156"/>
      <c r="C823" s="156"/>
      <c r="D823" s="156"/>
      <c r="E823" s="156"/>
      <c r="F823" s="156"/>
      <c r="G823" s="156"/>
      <c r="H823" s="156"/>
      <c r="I823" s="156"/>
      <c r="J823" s="156"/>
      <c r="K823" s="156"/>
      <c r="L823" s="156"/>
      <c r="M823" s="156"/>
      <c r="N823" s="156"/>
      <c r="O823" s="156"/>
      <c r="P823" s="156"/>
      <c r="Q823" s="156"/>
      <c r="R823" s="156"/>
      <c r="S823" s="156"/>
      <c r="T823" s="156"/>
      <c r="U823" s="156"/>
      <c r="V823" s="156"/>
      <c r="W823" s="156"/>
      <c r="X823" s="156"/>
      <c r="Y823" s="156"/>
      <c r="Z823" s="156"/>
      <c r="AA823" s="156"/>
      <c r="AB823" s="156"/>
      <c r="AC823" s="156"/>
      <c r="AD823" s="156"/>
      <c r="AE823" s="195"/>
      <c r="AF823" s="196"/>
      <c r="AG823" s="156"/>
      <c r="AH823" s="156"/>
      <c r="AI823" s="156"/>
      <c r="AJ823" s="156"/>
      <c r="AK823" s="156"/>
      <c r="AL823" s="156"/>
      <c r="AM823" s="156"/>
      <c r="AN823" s="156"/>
      <c r="AO823" s="156"/>
      <c r="AP823" s="156"/>
      <c r="AQ823" s="156"/>
    </row>
    <row r="824" ht="15.75" customHeight="1">
      <c r="A824" s="156"/>
      <c r="B824" s="156"/>
      <c r="C824" s="156"/>
      <c r="D824" s="156"/>
      <c r="E824" s="156"/>
      <c r="F824" s="156"/>
      <c r="G824" s="156"/>
      <c r="H824" s="156"/>
      <c r="I824" s="156"/>
      <c r="J824" s="156"/>
      <c r="K824" s="156"/>
      <c r="L824" s="156"/>
      <c r="M824" s="156"/>
      <c r="N824" s="156"/>
      <c r="O824" s="156"/>
      <c r="P824" s="156"/>
      <c r="Q824" s="156"/>
      <c r="R824" s="156"/>
      <c r="S824" s="156"/>
      <c r="T824" s="156"/>
      <c r="U824" s="156"/>
      <c r="V824" s="156"/>
      <c r="W824" s="156"/>
      <c r="X824" s="156"/>
      <c r="Y824" s="156"/>
      <c r="Z824" s="156"/>
      <c r="AA824" s="156"/>
      <c r="AB824" s="156"/>
      <c r="AC824" s="156"/>
      <c r="AD824" s="156"/>
      <c r="AE824" s="195"/>
      <c r="AF824" s="196"/>
      <c r="AG824" s="156"/>
      <c r="AH824" s="156"/>
      <c r="AI824" s="156"/>
      <c r="AJ824" s="156"/>
      <c r="AK824" s="156"/>
      <c r="AL824" s="156"/>
      <c r="AM824" s="156"/>
      <c r="AN824" s="156"/>
      <c r="AO824" s="156"/>
      <c r="AP824" s="156"/>
      <c r="AQ824" s="156"/>
    </row>
    <row r="825" ht="15.75" customHeight="1">
      <c r="A825" s="156"/>
      <c r="B825" s="156"/>
      <c r="C825" s="156"/>
      <c r="D825" s="156"/>
      <c r="E825" s="156"/>
      <c r="F825" s="156"/>
      <c r="G825" s="156"/>
      <c r="H825" s="156"/>
      <c r="I825" s="156"/>
      <c r="J825" s="156"/>
      <c r="K825" s="156"/>
      <c r="L825" s="156"/>
      <c r="M825" s="156"/>
      <c r="N825" s="156"/>
      <c r="O825" s="156"/>
      <c r="P825" s="156"/>
      <c r="Q825" s="156"/>
      <c r="R825" s="156"/>
      <c r="S825" s="156"/>
      <c r="T825" s="156"/>
      <c r="U825" s="156"/>
      <c r="V825" s="156"/>
      <c r="W825" s="156"/>
      <c r="X825" s="156"/>
      <c r="Y825" s="156"/>
      <c r="Z825" s="156"/>
      <c r="AA825" s="156"/>
      <c r="AB825" s="156"/>
      <c r="AC825" s="156"/>
      <c r="AD825" s="156"/>
      <c r="AE825" s="195"/>
      <c r="AF825" s="196"/>
      <c r="AG825" s="156"/>
      <c r="AH825" s="156"/>
      <c r="AI825" s="156"/>
      <c r="AJ825" s="156"/>
      <c r="AK825" s="156"/>
      <c r="AL825" s="156"/>
      <c r="AM825" s="156"/>
      <c r="AN825" s="156"/>
      <c r="AO825" s="156"/>
      <c r="AP825" s="156"/>
      <c r="AQ825" s="156"/>
    </row>
    <row r="826" ht="15.75" customHeight="1">
      <c r="A826" s="156"/>
      <c r="B826" s="156"/>
      <c r="C826" s="156"/>
      <c r="D826" s="156"/>
      <c r="E826" s="156"/>
      <c r="F826" s="156"/>
      <c r="G826" s="156"/>
      <c r="H826" s="156"/>
      <c r="I826" s="156"/>
      <c r="J826" s="156"/>
      <c r="K826" s="156"/>
      <c r="L826" s="156"/>
      <c r="M826" s="156"/>
      <c r="N826" s="156"/>
      <c r="O826" s="156"/>
      <c r="P826" s="156"/>
      <c r="Q826" s="156"/>
      <c r="R826" s="156"/>
      <c r="S826" s="156"/>
      <c r="T826" s="156"/>
      <c r="U826" s="156"/>
      <c r="V826" s="156"/>
      <c r="W826" s="156"/>
      <c r="X826" s="156"/>
      <c r="Y826" s="156"/>
      <c r="Z826" s="156"/>
      <c r="AA826" s="156"/>
      <c r="AB826" s="156"/>
      <c r="AC826" s="156"/>
      <c r="AD826" s="156"/>
      <c r="AE826" s="195"/>
      <c r="AF826" s="196"/>
      <c r="AG826" s="156"/>
      <c r="AH826" s="156"/>
      <c r="AI826" s="156"/>
      <c r="AJ826" s="156"/>
      <c r="AK826" s="156"/>
      <c r="AL826" s="156"/>
      <c r="AM826" s="156"/>
      <c r="AN826" s="156"/>
      <c r="AO826" s="156"/>
      <c r="AP826" s="156"/>
      <c r="AQ826" s="156"/>
    </row>
    <row r="827" ht="15.75" customHeight="1">
      <c r="A827" s="156"/>
      <c r="B827" s="156"/>
      <c r="C827" s="156"/>
      <c r="D827" s="156"/>
      <c r="E827" s="156"/>
      <c r="F827" s="156"/>
      <c r="G827" s="156"/>
      <c r="H827" s="156"/>
      <c r="I827" s="156"/>
      <c r="J827" s="156"/>
      <c r="K827" s="156"/>
      <c r="L827" s="156"/>
      <c r="M827" s="156"/>
      <c r="N827" s="156"/>
      <c r="O827" s="156"/>
      <c r="P827" s="156"/>
      <c r="Q827" s="156"/>
      <c r="R827" s="156"/>
      <c r="S827" s="156"/>
      <c r="T827" s="156"/>
      <c r="U827" s="156"/>
      <c r="V827" s="156"/>
      <c r="W827" s="156"/>
      <c r="X827" s="156"/>
      <c r="Y827" s="156"/>
      <c r="Z827" s="156"/>
      <c r="AA827" s="156"/>
      <c r="AB827" s="156"/>
      <c r="AC827" s="156"/>
      <c r="AD827" s="156"/>
      <c r="AE827" s="195"/>
      <c r="AF827" s="196"/>
      <c r="AG827" s="156"/>
      <c r="AH827" s="156"/>
      <c r="AI827" s="156"/>
      <c r="AJ827" s="156"/>
      <c r="AK827" s="156"/>
      <c r="AL827" s="156"/>
      <c r="AM827" s="156"/>
      <c r="AN827" s="156"/>
      <c r="AO827" s="156"/>
      <c r="AP827" s="156"/>
      <c r="AQ827" s="156"/>
    </row>
    <row r="828" ht="15.75" customHeight="1">
      <c r="A828" s="156"/>
      <c r="B828" s="156"/>
      <c r="C828" s="156"/>
      <c r="D828" s="156"/>
      <c r="E828" s="156"/>
      <c r="F828" s="156"/>
      <c r="G828" s="156"/>
      <c r="H828" s="156"/>
      <c r="I828" s="156"/>
      <c r="J828" s="156"/>
      <c r="K828" s="156"/>
      <c r="L828" s="156"/>
      <c r="M828" s="156"/>
      <c r="N828" s="156"/>
      <c r="O828" s="156"/>
      <c r="P828" s="156"/>
      <c r="Q828" s="156"/>
      <c r="R828" s="156"/>
      <c r="S828" s="156"/>
      <c r="T828" s="156"/>
      <c r="U828" s="156"/>
      <c r="V828" s="156"/>
      <c r="W828" s="156"/>
      <c r="X828" s="156"/>
      <c r="Y828" s="156"/>
      <c r="Z828" s="156"/>
      <c r="AA828" s="156"/>
      <c r="AB828" s="156"/>
      <c r="AC828" s="156"/>
      <c r="AD828" s="156"/>
      <c r="AE828" s="195"/>
      <c r="AF828" s="196"/>
      <c r="AG828" s="156"/>
      <c r="AH828" s="156"/>
      <c r="AI828" s="156"/>
      <c r="AJ828" s="156"/>
      <c r="AK828" s="156"/>
      <c r="AL828" s="156"/>
      <c r="AM828" s="156"/>
      <c r="AN828" s="156"/>
      <c r="AO828" s="156"/>
      <c r="AP828" s="156"/>
      <c r="AQ828" s="156"/>
    </row>
    <row r="829" ht="15.75" customHeight="1">
      <c r="A829" s="156"/>
      <c r="B829" s="156"/>
      <c r="C829" s="156"/>
      <c r="D829" s="156"/>
      <c r="E829" s="156"/>
      <c r="F829" s="156"/>
      <c r="G829" s="156"/>
      <c r="H829" s="156"/>
      <c r="I829" s="156"/>
      <c r="J829" s="156"/>
      <c r="K829" s="156"/>
      <c r="L829" s="156"/>
      <c r="M829" s="156"/>
      <c r="N829" s="156"/>
      <c r="O829" s="156"/>
      <c r="P829" s="156"/>
      <c r="Q829" s="156"/>
      <c r="R829" s="156"/>
      <c r="S829" s="156"/>
      <c r="T829" s="156"/>
      <c r="U829" s="156"/>
      <c r="V829" s="156"/>
      <c r="W829" s="156"/>
      <c r="X829" s="156"/>
      <c r="Y829" s="156"/>
      <c r="Z829" s="156"/>
      <c r="AA829" s="156"/>
      <c r="AB829" s="156"/>
      <c r="AC829" s="156"/>
      <c r="AD829" s="156"/>
      <c r="AE829" s="195"/>
      <c r="AF829" s="196"/>
      <c r="AG829" s="156"/>
      <c r="AH829" s="156"/>
      <c r="AI829" s="156"/>
      <c r="AJ829" s="156"/>
      <c r="AK829" s="156"/>
      <c r="AL829" s="156"/>
      <c r="AM829" s="156"/>
      <c r="AN829" s="156"/>
      <c r="AO829" s="156"/>
      <c r="AP829" s="156"/>
      <c r="AQ829" s="156"/>
    </row>
    <row r="830" ht="15.75" customHeight="1">
      <c r="A830" s="156"/>
      <c r="B830" s="156"/>
      <c r="C830" s="156"/>
      <c r="D830" s="156"/>
      <c r="E830" s="156"/>
      <c r="F830" s="156"/>
      <c r="G830" s="156"/>
      <c r="H830" s="156"/>
      <c r="I830" s="156"/>
      <c r="J830" s="156"/>
      <c r="K830" s="156"/>
      <c r="L830" s="156"/>
      <c r="M830" s="156"/>
      <c r="N830" s="156"/>
      <c r="O830" s="156"/>
      <c r="P830" s="156"/>
      <c r="Q830" s="156"/>
      <c r="R830" s="156"/>
      <c r="S830" s="156"/>
      <c r="T830" s="156"/>
      <c r="U830" s="156"/>
      <c r="V830" s="156"/>
      <c r="W830" s="156"/>
      <c r="X830" s="156"/>
      <c r="Y830" s="156"/>
      <c r="Z830" s="156"/>
      <c r="AA830" s="156"/>
      <c r="AB830" s="156"/>
      <c r="AC830" s="156"/>
      <c r="AD830" s="156"/>
      <c r="AE830" s="195"/>
      <c r="AF830" s="196"/>
      <c r="AG830" s="156"/>
      <c r="AH830" s="156"/>
      <c r="AI830" s="156"/>
      <c r="AJ830" s="156"/>
      <c r="AK830" s="156"/>
      <c r="AL830" s="156"/>
      <c r="AM830" s="156"/>
      <c r="AN830" s="156"/>
      <c r="AO830" s="156"/>
      <c r="AP830" s="156"/>
      <c r="AQ830" s="156"/>
    </row>
    <row r="831" ht="15.75" customHeight="1">
      <c r="A831" s="156"/>
      <c r="B831" s="156"/>
      <c r="C831" s="156"/>
      <c r="D831" s="156"/>
      <c r="E831" s="156"/>
      <c r="F831" s="156"/>
      <c r="G831" s="156"/>
      <c r="H831" s="156"/>
      <c r="I831" s="156"/>
      <c r="J831" s="156"/>
      <c r="K831" s="156"/>
      <c r="L831" s="156"/>
      <c r="M831" s="156"/>
      <c r="N831" s="156"/>
      <c r="O831" s="156"/>
      <c r="P831" s="156"/>
      <c r="Q831" s="156"/>
      <c r="R831" s="156"/>
      <c r="S831" s="156"/>
      <c r="T831" s="156"/>
      <c r="U831" s="156"/>
      <c r="V831" s="156"/>
      <c r="W831" s="156"/>
      <c r="X831" s="156"/>
      <c r="Y831" s="156"/>
      <c r="Z831" s="156"/>
      <c r="AA831" s="156"/>
      <c r="AB831" s="156"/>
      <c r="AC831" s="156"/>
      <c r="AD831" s="156"/>
      <c r="AE831" s="195"/>
      <c r="AF831" s="196"/>
      <c r="AG831" s="156"/>
      <c r="AH831" s="156"/>
      <c r="AI831" s="156"/>
      <c r="AJ831" s="156"/>
      <c r="AK831" s="156"/>
      <c r="AL831" s="156"/>
      <c r="AM831" s="156"/>
      <c r="AN831" s="156"/>
      <c r="AO831" s="156"/>
      <c r="AP831" s="156"/>
      <c r="AQ831" s="156"/>
    </row>
    <row r="832" ht="15.75" customHeight="1">
      <c r="A832" s="156"/>
      <c r="B832" s="156"/>
      <c r="C832" s="156"/>
      <c r="D832" s="156"/>
      <c r="E832" s="156"/>
      <c r="F832" s="156"/>
      <c r="G832" s="156"/>
      <c r="H832" s="156"/>
      <c r="I832" s="156"/>
      <c r="J832" s="156"/>
      <c r="K832" s="156"/>
      <c r="L832" s="156"/>
      <c r="M832" s="156"/>
      <c r="N832" s="156"/>
      <c r="O832" s="156"/>
      <c r="P832" s="156"/>
      <c r="Q832" s="156"/>
      <c r="R832" s="156"/>
      <c r="S832" s="156"/>
      <c r="T832" s="156"/>
      <c r="U832" s="156"/>
      <c r="V832" s="156"/>
      <c r="W832" s="156"/>
      <c r="X832" s="156"/>
      <c r="Y832" s="156"/>
      <c r="Z832" s="156"/>
      <c r="AA832" s="156"/>
      <c r="AB832" s="156"/>
      <c r="AC832" s="156"/>
      <c r="AD832" s="156"/>
      <c r="AE832" s="195"/>
      <c r="AF832" s="196"/>
      <c r="AG832" s="156"/>
      <c r="AH832" s="156"/>
      <c r="AI832" s="156"/>
      <c r="AJ832" s="156"/>
      <c r="AK832" s="156"/>
      <c r="AL832" s="156"/>
      <c r="AM832" s="156"/>
      <c r="AN832" s="156"/>
      <c r="AO832" s="156"/>
      <c r="AP832" s="156"/>
      <c r="AQ832" s="156"/>
    </row>
    <row r="833" ht="15.75" customHeight="1">
      <c r="A833" s="156"/>
      <c r="B833" s="156"/>
      <c r="C833" s="156"/>
      <c r="D833" s="156"/>
      <c r="E833" s="156"/>
      <c r="F833" s="156"/>
      <c r="G833" s="156"/>
      <c r="H833" s="156"/>
      <c r="I833" s="156"/>
      <c r="J833" s="156"/>
      <c r="K833" s="156"/>
      <c r="L833" s="156"/>
      <c r="M833" s="156"/>
      <c r="N833" s="156"/>
      <c r="O833" s="156"/>
      <c r="P833" s="156"/>
      <c r="Q833" s="156"/>
      <c r="R833" s="156"/>
      <c r="S833" s="156"/>
      <c r="T833" s="156"/>
      <c r="U833" s="156"/>
      <c r="V833" s="156"/>
      <c r="W833" s="156"/>
      <c r="X833" s="156"/>
      <c r="Y833" s="156"/>
      <c r="Z833" s="156"/>
      <c r="AA833" s="156"/>
      <c r="AB833" s="156"/>
      <c r="AC833" s="156"/>
      <c r="AD833" s="156"/>
      <c r="AE833" s="195"/>
      <c r="AF833" s="196"/>
      <c r="AG833" s="156"/>
      <c r="AH833" s="156"/>
      <c r="AI833" s="156"/>
      <c r="AJ833" s="156"/>
      <c r="AK833" s="156"/>
      <c r="AL833" s="156"/>
      <c r="AM833" s="156"/>
      <c r="AN833" s="156"/>
      <c r="AO833" s="156"/>
      <c r="AP833" s="156"/>
      <c r="AQ833" s="156"/>
    </row>
    <row r="834" ht="15.75" customHeight="1">
      <c r="A834" s="156"/>
      <c r="B834" s="156"/>
      <c r="C834" s="156"/>
      <c r="D834" s="156"/>
      <c r="E834" s="156"/>
      <c r="F834" s="156"/>
      <c r="G834" s="156"/>
      <c r="H834" s="156"/>
      <c r="I834" s="156"/>
      <c r="J834" s="156"/>
      <c r="K834" s="156"/>
      <c r="L834" s="156"/>
      <c r="M834" s="156"/>
      <c r="N834" s="156"/>
      <c r="O834" s="156"/>
      <c r="P834" s="156"/>
      <c r="Q834" s="156"/>
      <c r="R834" s="156"/>
      <c r="S834" s="156"/>
      <c r="T834" s="156"/>
      <c r="U834" s="156"/>
      <c r="V834" s="156"/>
      <c r="W834" s="156"/>
      <c r="X834" s="156"/>
      <c r="Y834" s="156"/>
      <c r="Z834" s="156"/>
      <c r="AA834" s="156"/>
      <c r="AB834" s="156"/>
      <c r="AC834" s="156"/>
      <c r="AD834" s="156"/>
      <c r="AE834" s="195"/>
      <c r="AF834" s="196"/>
      <c r="AG834" s="156"/>
      <c r="AH834" s="156"/>
      <c r="AI834" s="156"/>
      <c r="AJ834" s="156"/>
      <c r="AK834" s="156"/>
      <c r="AL834" s="156"/>
      <c r="AM834" s="156"/>
      <c r="AN834" s="156"/>
      <c r="AO834" s="156"/>
      <c r="AP834" s="156"/>
      <c r="AQ834" s="156"/>
    </row>
    <row r="835" ht="15.75" customHeight="1">
      <c r="A835" s="156"/>
      <c r="B835" s="156"/>
      <c r="C835" s="156"/>
      <c r="D835" s="156"/>
      <c r="E835" s="156"/>
      <c r="F835" s="156"/>
      <c r="G835" s="156"/>
      <c r="H835" s="156"/>
      <c r="I835" s="156"/>
      <c r="J835" s="156"/>
      <c r="K835" s="156"/>
      <c r="L835" s="156"/>
      <c r="M835" s="156"/>
      <c r="N835" s="156"/>
      <c r="O835" s="156"/>
      <c r="P835" s="156"/>
      <c r="Q835" s="156"/>
      <c r="R835" s="156"/>
      <c r="S835" s="156"/>
      <c r="T835" s="156"/>
      <c r="U835" s="156"/>
      <c r="V835" s="156"/>
      <c r="W835" s="156"/>
      <c r="X835" s="156"/>
      <c r="Y835" s="156"/>
      <c r="Z835" s="156"/>
      <c r="AA835" s="156"/>
      <c r="AB835" s="156"/>
      <c r="AC835" s="156"/>
      <c r="AD835" s="156"/>
      <c r="AE835" s="195"/>
      <c r="AF835" s="196"/>
      <c r="AG835" s="156"/>
      <c r="AH835" s="156"/>
      <c r="AI835" s="156"/>
      <c r="AJ835" s="156"/>
      <c r="AK835" s="156"/>
      <c r="AL835" s="156"/>
      <c r="AM835" s="156"/>
      <c r="AN835" s="156"/>
      <c r="AO835" s="156"/>
      <c r="AP835" s="156"/>
      <c r="AQ835" s="156"/>
    </row>
    <row r="836" ht="15.75" customHeight="1">
      <c r="A836" s="156"/>
      <c r="B836" s="156"/>
      <c r="C836" s="156"/>
      <c r="D836" s="156"/>
      <c r="E836" s="156"/>
      <c r="F836" s="156"/>
      <c r="G836" s="156"/>
      <c r="H836" s="156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  <c r="S836" s="156"/>
      <c r="T836" s="156"/>
      <c r="U836" s="156"/>
      <c r="V836" s="156"/>
      <c r="W836" s="156"/>
      <c r="X836" s="156"/>
      <c r="Y836" s="156"/>
      <c r="Z836" s="156"/>
      <c r="AA836" s="156"/>
      <c r="AB836" s="156"/>
      <c r="AC836" s="156"/>
      <c r="AD836" s="156"/>
      <c r="AE836" s="195"/>
      <c r="AF836" s="196"/>
      <c r="AG836" s="156"/>
      <c r="AH836" s="156"/>
      <c r="AI836" s="156"/>
      <c r="AJ836" s="156"/>
      <c r="AK836" s="156"/>
      <c r="AL836" s="156"/>
      <c r="AM836" s="156"/>
      <c r="AN836" s="156"/>
      <c r="AO836" s="156"/>
      <c r="AP836" s="156"/>
      <c r="AQ836" s="156"/>
    </row>
    <row r="837" ht="15.75" customHeight="1">
      <c r="A837" s="156"/>
      <c r="B837" s="156"/>
      <c r="C837" s="156"/>
      <c r="D837" s="156"/>
      <c r="E837" s="156"/>
      <c r="F837" s="156"/>
      <c r="G837" s="156"/>
      <c r="H837" s="156"/>
      <c r="I837" s="156"/>
      <c r="J837" s="156"/>
      <c r="K837" s="156"/>
      <c r="L837" s="156"/>
      <c r="M837" s="156"/>
      <c r="N837" s="156"/>
      <c r="O837" s="156"/>
      <c r="P837" s="156"/>
      <c r="Q837" s="156"/>
      <c r="R837" s="156"/>
      <c r="S837" s="156"/>
      <c r="T837" s="156"/>
      <c r="U837" s="156"/>
      <c r="V837" s="156"/>
      <c r="W837" s="156"/>
      <c r="X837" s="156"/>
      <c r="Y837" s="156"/>
      <c r="Z837" s="156"/>
      <c r="AA837" s="156"/>
      <c r="AB837" s="156"/>
      <c r="AC837" s="156"/>
      <c r="AD837" s="156"/>
      <c r="AE837" s="195"/>
      <c r="AF837" s="196"/>
      <c r="AG837" s="156"/>
      <c r="AH837" s="156"/>
      <c r="AI837" s="156"/>
      <c r="AJ837" s="156"/>
      <c r="AK837" s="156"/>
      <c r="AL837" s="156"/>
      <c r="AM837" s="156"/>
      <c r="AN837" s="156"/>
      <c r="AO837" s="156"/>
      <c r="AP837" s="156"/>
      <c r="AQ837" s="156"/>
    </row>
    <row r="838" ht="15.75" customHeight="1">
      <c r="A838" s="156"/>
      <c r="B838" s="156"/>
      <c r="C838" s="156"/>
      <c r="D838" s="156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  <c r="P838" s="156"/>
      <c r="Q838" s="156"/>
      <c r="R838" s="156"/>
      <c r="S838" s="156"/>
      <c r="T838" s="156"/>
      <c r="U838" s="156"/>
      <c r="V838" s="156"/>
      <c r="W838" s="156"/>
      <c r="X838" s="156"/>
      <c r="Y838" s="156"/>
      <c r="Z838" s="156"/>
      <c r="AA838" s="156"/>
      <c r="AB838" s="156"/>
      <c r="AC838" s="156"/>
      <c r="AD838" s="156"/>
      <c r="AE838" s="195"/>
      <c r="AF838" s="196"/>
      <c r="AG838" s="156"/>
      <c r="AH838" s="156"/>
      <c r="AI838" s="156"/>
      <c r="AJ838" s="156"/>
      <c r="AK838" s="156"/>
      <c r="AL838" s="156"/>
      <c r="AM838" s="156"/>
      <c r="AN838" s="156"/>
      <c r="AO838" s="156"/>
      <c r="AP838" s="156"/>
      <c r="AQ838" s="156"/>
    </row>
    <row r="839" ht="15.75" customHeight="1">
      <c r="A839" s="156"/>
      <c r="B839" s="156"/>
      <c r="C839" s="156"/>
      <c r="D839" s="156"/>
      <c r="E839" s="156"/>
      <c r="F839" s="156"/>
      <c r="G839" s="156"/>
      <c r="H839" s="156"/>
      <c r="I839" s="156"/>
      <c r="J839" s="156"/>
      <c r="K839" s="156"/>
      <c r="L839" s="156"/>
      <c r="M839" s="156"/>
      <c r="N839" s="156"/>
      <c r="O839" s="156"/>
      <c r="P839" s="156"/>
      <c r="Q839" s="156"/>
      <c r="R839" s="156"/>
      <c r="S839" s="156"/>
      <c r="T839" s="156"/>
      <c r="U839" s="156"/>
      <c r="V839" s="156"/>
      <c r="W839" s="156"/>
      <c r="X839" s="156"/>
      <c r="Y839" s="156"/>
      <c r="Z839" s="156"/>
      <c r="AA839" s="156"/>
      <c r="AB839" s="156"/>
      <c r="AC839" s="156"/>
      <c r="AD839" s="156"/>
      <c r="AE839" s="195"/>
      <c r="AF839" s="196"/>
      <c r="AG839" s="156"/>
      <c r="AH839" s="156"/>
      <c r="AI839" s="156"/>
      <c r="AJ839" s="156"/>
      <c r="AK839" s="156"/>
      <c r="AL839" s="156"/>
      <c r="AM839" s="156"/>
      <c r="AN839" s="156"/>
      <c r="AO839" s="156"/>
      <c r="AP839" s="156"/>
      <c r="AQ839" s="156"/>
    </row>
    <row r="840" ht="15.75" customHeight="1">
      <c r="A840" s="156"/>
      <c r="B840" s="156"/>
      <c r="C840" s="156"/>
      <c r="D840" s="156"/>
      <c r="E840" s="156"/>
      <c r="F840" s="156"/>
      <c r="G840" s="156"/>
      <c r="H840" s="156"/>
      <c r="I840" s="156"/>
      <c r="J840" s="156"/>
      <c r="K840" s="156"/>
      <c r="L840" s="156"/>
      <c r="M840" s="156"/>
      <c r="N840" s="156"/>
      <c r="O840" s="156"/>
      <c r="P840" s="156"/>
      <c r="Q840" s="156"/>
      <c r="R840" s="156"/>
      <c r="S840" s="156"/>
      <c r="T840" s="156"/>
      <c r="U840" s="156"/>
      <c r="V840" s="156"/>
      <c r="W840" s="156"/>
      <c r="X840" s="156"/>
      <c r="Y840" s="156"/>
      <c r="Z840" s="156"/>
      <c r="AA840" s="156"/>
      <c r="AB840" s="156"/>
      <c r="AC840" s="156"/>
      <c r="AD840" s="156"/>
      <c r="AE840" s="195"/>
      <c r="AF840" s="196"/>
      <c r="AG840" s="156"/>
      <c r="AH840" s="156"/>
      <c r="AI840" s="156"/>
      <c r="AJ840" s="156"/>
      <c r="AK840" s="156"/>
      <c r="AL840" s="156"/>
      <c r="AM840" s="156"/>
      <c r="AN840" s="156"/>
      <c r="AO840" s="156"/>
      <c r="AP840" s="156"/>
      <c r="AQ840" s="156"/>
    </row>
    <row r="841" ht="15.75" customHeight="1">
      <c r="A841" s="156"/>
      <c r="B841" s="156"/>
      <c r="C841" s="156"/>
      <c r="D841" s="156"/>
      <c r="E841" s="156"/>
      <c r="F841" s="156"/>
      <c r="G841" s="156"/>
      <c r="H841" s="156"/>
      <c r="I841" s="156"/>
      <c r="J841" s="156"/>
      <c r="K841" s="156"/>
      <c r="L841" s="156"/>
      <c r="M841" s="156"/>
      <c r="N841" s="156"/>
      <c r="O841" s="156"/>
      <c r="P841" s="156"/>
      <c r="Q841" s="156"/>
      <c r="R841" s="156"/>
      <c r="S841" s="156"/>
      <c r="T841" s="156"/>
      <c r="U841" s="156"/>
      <c r="V841" s="156"/>
      <c r="W841" s="156"/>
      <c r="X841" s="156"/>
      <c r="Y841" s="156"/>
      <c r="Z841" s="156"/>
      <c r="AA841" s="156"/>
      <c r="AB841" s="156"/>
      <c r="AC841" s="156"/>
      <c r="AD841" s="156"/>
      <c r="AE841" s="195"/>
      <c r="AF841" s="196"/>
      <c r="AG841" s="156"/>
      <c r="AH841" s="156"/>
      <c r="AI841" s="156"/>
      <c r="AJ841" s="156"/>
      <c r="AK841" s="156"/>
      <c r="AL841" s="156"/>
      <c r="AM841" s="156"/>
      <c r="AN841" s="156"/>
      <c r="AO841" s="156"/>
      <c r="AP841" s="156"/>
      <c r="AQ841" s="156"/>
    </row>
    <row r="842" ht="15.75" customHeight="1">
      <c r="A842" s="156"/>
      <c r="B842" s="156"/>
      <c r="C842" s="156"/>
      <c r="D842" s="156"/>
      <c r="E842" s="156"/>
      <c r="F842" s="156"/>
      <c r="G842" s="156"/>
      <c r="H842" s="156"/>
      <c r="I842" s="156"/>
      <c r="J842" s="156"/>
      <c r="K842" s="156"/>
      <c r="L842" s="156"/>
      <c r="M842" s="156"/>
      <c r="N842" s="156"/>
      <c r="O842" s="156"/>
      <c r="P842" s="156"/>
      <c r="Q842" s="156"/>
      <c r="R842" s="156"/>
      <c r="S842" s="156"/>
      <c r="T842" s="156"/>
      <c r="U842" s="156"/>
      <c r="V842" s="156"/>
      <c r="W842" s="156"/>
      <c r="X842" s="156"/>
      <c r="Y842" s="156"/>
      <c r="Z842" s="156"/>
      <c r="AA842" s="156"/>
      <c r="AB842" s="156"/>
      <c r="AC842" s="156"/>
      <c r="AD842" s="156"/>
      <c r="AE842" s="195"/>
      <c r="AF842" s="196"/>
      <c r="AG842" s="156"/>
      <c r="AH842" s="156"/>
      <c r="AI842" s="156"/>
      <c r="AJ842" s="156"/>
      <c r="AK842" s="156"/>
      <c r="AL842" s="156"/>
      <c r="AM842" s="156"/>
      <c r="AN842" s="156"/>
      <c r="AO842" s="156"/>
      <c r="AP842" s="156"/>
      <c r="AQ842" s="156"/>
    </row>
    <row r="843" ht="15.75" customHeight="1">
      <c r="A843" s="156"/>
      <c r="B843" s="156"/>
      <c r="C843" s="156"/>
      <c r="D843" s="156"/>
      <c r="E843" s="156"/>
      <c r="F843" s="156"/>
      <c r="G843" s="156"/>
      <c r="H843" s="156"/>
      <c r="I843" s="156"/>
      <c r="J843" s="156"/>
      <c r="K843" s="156"/>
      <c r="L843" s="156"/>
      <c r="M843" s="156"/>
      <c r="N843" s="156"/>
      <c r="O843" s="156"/>
      <c r="P843" s="156"/>
      <c r="Q843" s="156"/>
      <c r="R843" s="156"/>
      <c r="S843" s="156"/>
      <c r="T843" s="156"/>
      <c r="U843" s="156"/>
      <c r="V843" s="156"/>
      <c r="W843" s="156"/>
      <c r="X843" s="156"/>
      <c r="Y843" s="156"/>
      <c r="Z843" s="156"/>
      <c r="AA843" s="156"/>
      <c r="AB843" s="156"/>
      <c r="AC843" s="156"/>
      <c r="AD843" s="156"/>
      <c r="AE843" s="195"/>
      <c r="AF843" s="196"/>
      <c r="AG843" s="156"/>
      <c r="AH843" s="156"/>
      <c r="AI843" s="156"/>
      <c r="AJ843" s="156"/>
      <c r="AK843" s="156"/>
      <c r="AL843" s="156"/>
      <c r="AM843" s="156"/>
      <c r="AN843" s="156"/>
      <c r="AO843" s="156"/>
      <c r="AP843" s="156"/>
      <c r="AQ843" s="156"/>
    </row>
    <row r="844" ht="15.75" customHeight="1">
      <c r="A844" s="156"/>
      <c r="B844" s="156"/>
      <c r="C844" s="156"/>
      <c r="D844" s="156"/>
      <c r="E844" s="156"/>
      <c r="F844" s="156"/>
      <c r="G844" s="156"/>
      <c r="H844" s="156"/>
      <c r="I844" s="156"/>
      <c r="J844" s="156"/>
      <c r="K844" s="156"/>
      <c r="L844" s="156"/>
      <c r="M844" s="156"/>
      <c r="N844" s="156"/>
      <c r="O844" s="156"/>
      <c r="P844" s="156"/>
      <c r="Q844" s="156"/>
      <c r="R844" s="156"/>
      <c r="S844" s="156"/>
      <c r="T844" s="156"/>
      <c r="U844" s="156"/>
      <c r="V844" s="156"/>
      <c r="W844" s="156"/>
      <c r="X844" s="156"/>
      <c r="Y844" s="156"/>
      <c r="Z844" s="156"/>
      <c r="AA844" s="156"/>
      <c r="AB844" s="156"/>
      <c r="AC844" s="156"/>
      <c r="AD844" s="156"/>
      <c r="AE844" s="195"/>
      <c r="AF844" s="196"/>
      <c r="AG844" s="156"/>
      <c r="AH844" s="156"/>
      <c r="AI844" s="156"/>
      <c r="AJ844" s="156"/>
      <c r="AK844" s="156"/>
      <c r="AL844" s="156"/>
      <c r="AM844" s="156"/>
      <c r="AN844" s="156"/>
      <c r="AO844" s="156"/>
      <c r="AP844" s="156"/>
      <c r="AQ844" s="156"/>
    </row>
    <row r="845" ht="15.75" customHeight="1">
      <c r="A845" s="156"/>
      <c r="B845" s="156"/>
      <c r="C845" s="156"/>
      <c r="D845" s="156"/>
      <c r="E845" s="156"/>
      <c r="F845" s="156"/>
      <c r="G845" s="156"/>
      <c r="H845" s="156"/>
      <c r="I845" s="156"/>
      <c r="J845" s="156"/>
      <c r="K845" s="156"/>
      <c r="L845" s="156"/>
      <c r="M845" s="156"/>
      <c r="N845" s="156"/>
      <c r="O845" s="156"/>
      <c r="P845" s="156"/>
      <c r="Q845" s="156"/>
      <c r="R845" s="156"/>
      <c r="S845" s="156"/>
      <c r="T845" s="156"/>
      <c r="U845" s="156"/>
      <c r="V845" s="156"/>
      <c r="W845" s="156"/>
      <c r="X845" s="156"/>
      <c r="Y845" s="156"/>
      <c r="Z845" s="156"/>
      <c r="AA845" s="156"/>
      <c r="AB845" s="156"/>
      <c r="AC845" s="156"/>
      <c r="AD845" s="156"/>
      <c r="AE845" s="195"/>
      <c r="AF845" s="196"/>
      <c r="AG845" s="156"/>
      <c r="AH845" s="156"/>
      <c r="AI845" s="156"/>
      <c r="AJ845" s="156"/>
      <c r="AK845" s="156"/>
      <c r="AL845" s="156"/>
      <c r="AM845" s="156"/>
      <c r="AN845" s="156"/>
      <c r="AO845" s="156"/>
      <c r="AP845" s="156"/>
      <c r="AQ845" s="156"/>
    </row>
    <row r="846" ht="15.75" customHeight="1">
      <c r="A846" s="156"/>
      <c r="B846" s="156"/>
      <c r="C846" s="156"/>
      <c r="D846" s="156"/>
      <c r="E846" s="156"/>
      <c r="F846" s="156"/>
      <c r="G846" s="156"/>
      <c r="H846" s="156"/>
      <c r="I846" s="156"/>
      <c r="J846" s="156"/>
      <c r="K846" s="156"/>
      <c r="L846" s="156"/>
      <c r="M846" s="156"/>
      <c r="N846" s="156"/>
      <c r="O846" s="156"/>
      <c r="P846" s="156"/>
      <c r="Q846" s="156"/>
      <c r="R846" s="156"/>
      <c r="S846" s="156"/>
      <c r="T846" s="156"/>
      <c r="U846" s="156"/>
      <c r="V846" s="156"/>
      <c r="W846" s="156"/>
      <c r="X846" s="156"/>
      <c r="Y846" s="156"/>
      <c r="Z846" s="156"/>
      <c r="AA846" s="156"/>
      <c r="AB846" s="156"/>
      <c r="AC846" s="156"/>
      <c r="AD846" s="156"/>
      <c r="AE846" s="195"/>
      <c r="AF846" s="196"/>
      <c r="AG846" s="156"/>
      <c r="AH846" s="156"/>
      <c r="AI846" s="156"/>
      <c r="AJ846" s="156"/>
      <c r="AK846" s="156"/>
      <c r="AL846" s="156"/>
      <c r="AM846" s="156"/>
      <c r="AN846" s="156"/>
      <c r="AO846" s="156"/>
      <c r="AP846" s="156"/>
      <c r="AQ846" s="156"/>
    </row>
    <row r="847" ht="15.75" customHeight="1">
      <c r="A847" s="156"/>
      <c r="B847" s="156"/>
      <c r="C847" s="156"/>
      <c r="D847" s="156"/>
      <c r="E847" s="156"/>
      <c r="F847" s="156"/>
      <c r="G847" s="156"/>
      <c r="H847" s="156"/>
      <c r="I847" s="156"/>
      <c r="J847" s="156"/>
      <c r="K847" s="156"/>
      <c r="L847" s="156"/>
      <c r="M847" s="156"/>
      <c r="N847" s="156"/>
      <c r="O847" s="156"/>
      <c r="P847" s="156"/>
      <c r="Q847" s="156"/>
      <c r="R847" s="156"/>
      <c r="S847" s="156"/>
      <c r="T847" s="156"/>
      <c r="U847" s="156"/>
      <c r="V847" s="156"/>
      <c r="W847" s="156"/>
      <c r="X847" s="156"/>
      <c r="Y847" s="156"/>
      <c r="Z847" s="156"/>
      <c r="AA847" s="156"/>
      <c r="AB847" s="156"/>
      <c r="AC847" s="156"/>
      <c r="AD847" s="156"/>
      <c r="AE847" s="195"/>
      <c r="AF847" s="196"/>
      <c r="AG847" s="156"/>
      <c r="AH847" s="156"/>
      <c r="AI847" s="156"/>
      <c r="AJ847" s="156"/>
      <c r="AK847" s="156"/>
      <c r="AL847" s="156"/>
      <c r="AM847" s="156"/>
      <c r="AN847" s="156"/>
      <c r="AO847" s="156"/>
      <c r="AP847" s="156"/>
      <c r="AQ847" s="156"/>
    </row>
    <row r="848" ht="15.75" customHeight="1">
      <c r="A848" s="156"/>
      <c r="B848" s="156"/>
      <c r="C848" s="156"/>
      <c r="D848" s="156"/>
      <c r="E848" s="156"/>
      <c r="F848" s="156"/>
      <c r="G848" s="156"/>
      <c r="H848" s="156"/>
      <c r="I848" s="156"/>
      <c r="J848" s="156"/>
      <c r="K848" s="156"/>
      <c r="L848" s="156"/>
      <c r="M848" s="156"/>
      <c r="N848" s="156"/>
      <c r="O848" s="156"/>
      <c r="P848" s="156"/>
      <c r="Q848" s="156"/>
      <c r="R848" s="156"/>
      <c r="S848" s="156"/>
      <c r="T848" s="156"/>
      <c r="U848" s="156"/>
      <c r="V848" s="156"/>
      <c r="W848" s="156"/>
      <c r="X848" s="156"/>
      <c r="Y848" s="156"/>
      <c r="Z848" s="156"/>
      <c r="AA848" s="156"/>
      <c r="AB848" s="156"/>
      <c r="AC848" s="156"/>
      <c r="AD848" s="156"/>
      <c r="AE848" s="195"/>
      <c r="AF848" s="196"/>
      <c r="AG848" s="156"/>
      <c r="AH848" s="156"/>
      <c r="AI848" s="156"/>
      <c r="AJ848" s="156"/>
      <c r="AK848" s="156"/>
      <c r="AL848" s="156"/>
      <c r="AM848" s="156"/>
      <c r="AN848" s="156"/>
      <c r="AO848" s="156"/>
      <c r="AP848" s="156"/>
      <c r="AQ848" s="156"/>
    </row>
    <row r="849" ht="15.75" customHeight="1">
      <c r="A849" s="156"/>
      <c r="B849" s="156"/>
      <c r="C849" s="156"/>
      <c r="D849" s="156"/>
      <c r="E849" s="156"/>
      <c r="F849" s="156"/>
      <c r="G849" s="156"/>
      <c r="H849" s="156"/>
      <c r="I849" s="156"/>
      <c r="J849" s="156"/>
      <c r="K849" s="156"/>
      <c r="L849" s="156"/>
      <c r="M849" s="156"/>
      <c r="N849" s="156"/>
      <c r="O849" s="156"/>
      <c r="P849" s="156"/>
      <c r="Q849" s="156"/>
      <c r="R849" s="156"/>
      <c r="S849" s="156"/>
      <c r="T849" s="156"/>
      <c r="U849" s="156"/>
      <c r="V849" s="156"/>
      <c r="W849" s="156"/>
      <c r="X849" s="156"/>
      <c r="Y849" s="156"/>
      <c r="Z849" s="156"/>
      <c r="AA849" s="156"/>
      <c r="AB849" s="156"/>
      <c r="AC849" s="156"/>
      <c r="AD849" s="156"/>
      <c r="AE849" s="195"/>
      <c r="AF849" s="196"/>
      <c r="AG849" s="156"/>
      <c r="AH849" s="156"/>
      <c r="AI849" s="156"/>
      <c r="AJ849" s="156"/>
      <c r="AK849" s="156"/>
      <c r="AL849" s="156"/>
      <c r="AM849" s="156"/>
      <c r="AN849" s="156"/>
      <c r="AO849" s="156"/>
      <c r="AP849" s="156"/>
      <c r="AQ849" s="156"/>
    </row>
    <row r="850" ht="15.75" customHeight="1">
      <c r="A850" s="156"/>
      <c r="B850" s="156"/>
      <c r="C850" s="156"/>
      <c r="D850" s="156"/>
      <c r="E850" s="156"/>
      <c r="F850" s="156"/>
      <c r="G850" s="156"/>
      <c r="H850" s="156"/>
      <c r="I850" s="156"/>
      <c r="J850" s="156"/>
      <c r="K850" s="156"/>
      <c r="L850" s="156"/>
      <c r="M850" s="156"/>
      <c r="N850" s="156"/>
      <c r="O850" s="156"/>
      <c r="P850" s="156"/>
      <c r="Q850" s="156"/>
      <c r="R850" s="156"/>
      <c r="S850" s="156"/>
      <c r="T850" s="156"/>
      <c r="U850" s="156"/>
      <c r="V850" s="156"/>
      <c r="W850" s="156"/>
      <c r="X850" s="156"/>
      <c r="Y850" s="156"/>
      <c r="Z850" s="156"/>
      <c r="AA850" s="156"/>
      <c r="AB850" s="156"/>
      <c r="AC850" s="156"/>
      <c r="AD850" s="156"/>
      <c r="AE850" s="195"/>
      <c r="AF850" s="196"/>
      <c r="AG850" s="156"/>
      <c r="AH850" s="156"/>
      <c r="AI850" s="156"/>
      <c r="AJ850" s="156"/>
      <c r="AK850" s="156"/>
      <c r="AL850" s="156"/>
      <c r="AM850" s="156"/>
      <c r="AN850" s="156"/>
      <c r="AO850" s="156"/>
      <c r="AP850" s="156"/>
      <c r="AQ850" s="156"/>
    </row>
    <row r="851" ht="15.75" customHeight="1">
      <c r="A851" s="156"/>
      <c r="B851" s="156"/>
      <c r="C851" s="156"/>
      <c r="D851" s="156"/>
      <c r="E851" s="156"/>
      <c r="F851" s="156"/>
      <c r="G851" s="156"/>
      <c r="H851" s="156"/>
      <c r="I851" s="156"/>
      <c r="J851" s="156"/>
      <c r="K851" s="156"/>
      <c r="L851" s="156"/>
      <c r="M851" s="156"/>
      <c r="N851" s="156"/>
      <c r="O851" s="156"/>
      <c r="P851" s="156"/>
      <c r="Q851" s="156"/>
      <c r="R851" s="156"/>
      <c r="S851" s="156"/>
      <c r="T851" s="156"/>
      <c r="U851" s="156"/>
      <c r="V851" s="156"/>
      <c r="W851" s="156"/>
      <c r="X851" s="156"/>
      <c r="Y851" s="156"/>
      <c r="Z851" s="156"/>
      <c r="AA851" s="156"/>
      <c r="AB851" s="156"/>
      <c r="AC851" s="156"/>
      <c r="AD851" s="156"/>
      <c r="AE851" s="195"/>
      <c r="AF851" s="196"/>
      <c r="AG851" s="156"/>
      <c r="AH851" s="156"/>
      <c r="AI851" s="156"/>
      <c r="AJ851" s="156"/>
      <c r="AK851" s="156"/>
      <c r="AL851" s="156"/>
      <c r="AM851" s="156"/>
      <c r="AN851" s="156"/>
      <c r="AO851" s="156"/>
      <c r="AP851" s="156"/>
      <c r="AQ851" s="156"/>
    </row>
    <row r="852" ht="15.75" customHeight="1">
      <c r="A852" s="156"/>
      <c r="B852" s="156"/>
      <c r="C852" s="156"/>
      <c r="D852" s="156"/>
      <c r="E852" s="156"/>
      <c r="F852" s="156"/>
      <c r="G852" s="156"/>
      <c r="H852" s="156"/>
      <c r="I852" s="156"/>
      <c r="J852" s="156"/>
      <c r="K852" s="156"/>
      <c r="L852" s="156"/>
      <c r="M852" s="156"/>
      <c r="N852" s="156"/>
      <c r="O852" s="156"/>
      <c r="P852" s="156"/>
      <c r="Q852" s="156"/>
      <c r="R852" s="156"/>
      <c r="S852" s="156"/>
      <c r="T852" s="156"/>
      <c r="U852" s="156"/>
      <c r="V852" s="156"/>
      <c r="W852" s="156"/>
      <c r="X852" s="156"/>
      <c r="Y852" s="156"/>
      <c r="Z852" s="156"/>
      <c r="AA852" s="156"/>
      <c r="AB852" s="156"/>
      <c r="AC852" s="156"/>
      <c r="AD852" s="156"/>
      <c r="AE852" s="195"/>
      <c r="AF852" s="196"/>
      <c r="AG852" s="156"/>
      <c r="AH852" s="156"/>
      <c r="AI852" s="156"/>
      <c r="AJ852" s="156"/>
      <c r="AK852" s="156"/>
      <c r="AL852" s="156"/>
      <c r="AM852" s="156"/>
      <c r="AN852" s="156"/>
      <c r="AO852" s="156"/>
      <c r="AP852" s="156"/>
      <c r="AQ852" s="156"/>
    </row>
    <row r="853" ht="15.75" customHeight="1">
      <c r="A853" s="156"/>
      <c r="B853" s="156"/>
      <c r="C853" s="156"/>
      <c r="D853" s="156"/>
      <c r="E853" s="156"/>
      <c r="F853" s="156"/>
      <c r="G853" s="156"/>
      <c r="H853" s="156"/>
      <c r="I853" s="156"/>
      <c r="J853" s="156"/>
      <c r="K853" s="156"/>
      <c r="L853" s="156"/>
      <c r="M853" s="156"/>
      <c r="N853" s="156"/>
      <c r="O853" s="156"/>
      <c r="P853" s="156"/>
      <c r="Q853" s="156"/>
      <c r="R853" s="156"/>
      <c r="S853" s="156"/>
      <c r="T853" s="156"/>
      <c r="U853" s="156"/>
      <c r="V853" s="156"/>
      <c r="W853" s="156"/>
      <c r="X853" s="156"/>
      <c r="Y853" s="156"/>
      <c r="Z853" s="156"/>
      <c r="AA853" s="156"/>
      <c r="AB853" s="156"/>
      <c r="AC853" s="156"/>
      <c r="AD853" s="156"/>
      <c r="AE853" s="195"/>
      <c r="AF853" s="196"/>
      <c r="AG853" s="156"/>
      <c r="AH853" s="156"/>
      <c r="AI853" s="156"/>
      <c r="AJ853" s="156"/>
      <c r="AK853" s="156"/>
      <c r="AL853" s="156"/>
      <c r="AM853" s="156"/>
      <c r="AN853" s="156"/>
      <c r="AO853" s="156"/>
      <c r="AP853" s="156"/>
      <c r="AQ853" s="156"/>
    </row>
    <row r="854" ht="15.75" customHeight="1">
      <c r="A854" s="156"/>
      <c r="B854" s="156"/>
      <c r="C854" s="156"/>
      <c r="D854" s="156"/>
      <c r="E854" s="156"/>
      <c r="F854" s="156"/>
      <c r="G854" s="156"/>
      <c r="H854" s="156"/>
      <c r="I854" s="156"/>
      <c r="J854" s="156"/>
      <c r="K854" s="156"/>
      <c r="L854" s="156"/>
      <c r="M854" s="156"/>
      <c r="N854" s="156"/>
      <c r="O854" s="156"/>
      <c r="P854" s="156"/>
      <c r="Q854" s="156"/>
      <c r="R854" s="156"/>
      <c r="S854" s="156"/>
      <c r="T854" s="156"/>
      <c r="U854" s="156"/>
      <c r="V854" s="156"/>
      <c r="W854" s="156"/>
      <c r="X854" s="156"/>
      <c r="Y854" s="156"/>
      <c r="Z854" s="156"/>
      <c r="AA854" s="156"/>
      <c r="AB854" s="156"/>
      <c r="AC854" s="156"/>
      <c r="AD854" s="156"/>
      <c r="AE854" s="195"/>
      <c r="AF854" s="196"/>
      <c r="AG854" s="156"/>
      <c r="AH854" s="156"/>
      <c r="AI854" s="156"/>
      <c r="AJ854" s="156"/>
      <c r="AK854" s="156"/>
      <c r="AL854" s="156"/>
      <c r="AM854" s="156"/>
      <c r="AN854" s="156"/>
      <c r="AO854" s="156"/>
      <c r="AP854" s="156"/>
      <c r="AQ854" s="156"/>
    </row>
    <row r="855" ht="15.75" customHeight="1">
      <c r="A855" s="156"/>
      <c r="B855" s="156"/>
      <c r="C855" s="156"/>
      <c r="D855" s="156"/>
      <c r="E855" s="156"/>
      <c r="F855" s="156"/>
      <c r="G855" s="156"/>
      <c r="H855" s="156"/>
      <c r="I855" s="156"/>
      <c r="J855" s="156"/>
      <c r="K855" s="156"/>
      <c r="L855" s="156"/>
      <c r="M855" s="156"/>
      <c r="N855" s="156"/>
      <c r="O855" s="156"/>
      <c r="P855" s="156"/>
      <c r="Q855" s="156"/>
      <c r="R855" s="156"/>
      <c r="S855" s="156"/>
      <c r="T855" s="156"/>
      <c r="U855" s="156"/>
      <c r="V855" s="156"/>
      <c r="W855" s="156"/>
      <c r="X855" s="156"/>
      <c r="Y855" s="156"/>
      <c r="Z855" s="156"/>
      <c r="AA855" s="156"/>
      <c r="AB855" s="156"/>
      <c r="AC855" s="156"/>
      <c r="AD855" s="156"/>
      <c r="AE855" s="195"/>
      <c r="AF855" s="196"/>
      <c r="AG855" s="156"/>
      <c r="AH855" s="156"/>
      <c r="AI855" s="156"/>
      <c r="AJ855" s="156"/>
      <c r="AK855" s="156"/>
      <c r="AL855" s="156"/>
      <c r="AM855" s="156"/>
      <c r="AN855" s="156"/>
      <c r="AO855" s="156"/>
      <c r="AP855" s="156"/>
      <c r="AQ855" s="156"/>
    </row>
    <row r="856" ht="15.75" customHeight="1">
      <c r="A856" s="156"/>
      <c r="B856" s="156"/>
      <c r="C856" s="156"/>
      <c r="D856" s="156"/>
      <c r="E856" s="156"/>
      <c r="F856" s="156"/>
      <c r="G856" s="156"/>
      <c r="H856" s="156"/>
      <c r="I856" s="156"/>
      <c r="J856" s="156"/>
      <c r="K856" s="156"/>
      <c r="L856" s="156"/>
      <c r="M856" s="156"/>
      <c r="N856" s="156"/>
      <c r="O856" s="156"/>
      <c r="P856" s="156"/>
      <c r="Q856" s="156"/>
      <c r="R856" s="156"/>
      <c r="S856" s="156"/>
      <c r="T856" s="156"/>
      <c r="U856" s="156"/>
      <c r="V856" s="156"/>
      <c r="W856" s="156"/>
      <c r="X856" s="156"/>
      <c r="Y856" s="156"/>
      <c r="Z856" s="156"/>
      <c r="AA856" s="156"/>
      <c r="AB856" s="156"/>
      <c r="AC856" s="156"/>
      <c r="AD856" s="156"/>
      <c r="AE856" s="195"/>
      <c r="AF856" s="196"/>
      <c r="AG856" s="156"/>
      <c r="AH856" s="156"/>
      <c r="AI856" s="156"/>
      <c r="AJ856" s="156"/>
      <c r="AK856" s="156"/>
      <c r="AL856" s="156"/>
      <c r="AM856" s="156"/>
      <c r="AN856" s="156"/>
      <c r="AO856" s="156"/>
      <c r="AP856" s="156"/>
      <c r="AQ856" s="156"/>
    </row>
    <row r="857" ht="15.75" customHeight="1">
      <c r="A857" s="156"/>
      <c r="B857" s="156"/>
      <c r="C857" s="156"/>
      <c r="D857" s="156"/>
      <c r="E857" s="156"/>
      <c r="F857" s="156"/>
      <c r="G857" s="156"/>
      <c r="H857" s="156"/>
      <c r="I857" s="156"/>
      <c r="J857" s="156"/>
      <c r="K857" s="156"/>
      <c r="L857" s="156"/>
      <c r="M857" s="156"/>
      <c r="N857" s="156"/>
      <c r="O857" s="156"/>
      <c r="P857" s="156"/>
      <c r="Q857" s="156"/>
      <c r="R857" s="156"/>
      <c r="S857" s="156"/>
      <c r="T857" s="156"/>
      <c r="U857" s="156"/>
      <c r="V857" s="156"/>
      <c r="W857" s="156"/>
      <c r="X857" s="156"/>
      <c r="Y857" s="156"/>
      <c r="Z857" s="156"/>
      <c r="AA857" s="156"/>
      <c r="AB857" s="156"/>
      <c r="AC857" s="156"/>
      <c r="AD857" s="156"/>
      <c r="AE857" s="195"/>
      <c r="AF857" s="196"/>
      <c r="AG857" s="156"/>
      <c r="AH857" s="156"/>
      <c r="AI857" s="156"/>
      <c r="AJ857" s="156"/>
      <c r="AK857" s="156"/>
      <c r="AL857" s="156"/>
      <c r="AM857" s="156"/>
      <c r="AN857" s="156"/>
      <c r="AO857" s="156"/>
      <c r="AP857" s="156"/>
      <c r="AQ857" s="156"/>
    </row>
    <row r="858" ht="15.75" customHeight="1">
      <c r="A858" s="156"/>
      <c r="B858" s="156"/>
      <c r="C858" s="156"/>
      <c r="D858" s="156"/>
      <c r="E858" s="156"/>
      <c r="F858" s="156"/>
      <c r="G858" s="156"/>
      <c r="H858" s="156"/>
      <c r="I858" s="156"/>
      <c r="J858" s="156"/>
      <c r="K858" s="156"/>
      <c r="L858" s="156"/>
      <c r="M858" s="156"/>
      <c r="N858" s="156"/>
      <c r="O858" s="156"/>
      <c r="P858" s="156"/>
      <c r="Q858" s="156"/>
      <c r="R858" s="156"/>
      <c r="S858" s="156"/>
      <c r="T858" s="156"/>
      <c r="U858" s="156"/>
      <c r="V858" s="156"/>
      <c r="W858" s="156"/>
      <c r="X858" s="156"/>
      <c r="Y858" s="156"/>
      <c r="Z858" s="156"/>
      <c r="AA858" s="156"/>
      <c r="AB858" s="156"/>
      <c r="AC858" s="156"/>
      <c r="AD858" s="156"/>
      <c r="AE858" s="195"/>
      <c r="AF858" s="196"/>
      <c r="AG858" s="156"/>
      <c r="AH858" s="156"/>
      <c r="AI858" s="156"/>
      <c r="AJ858" s="156"/>
      <c r="AK858" s="156"/>
      <c r="AL858" s="156"/>
      <c r="AM858" s="156"/>
      <c r="AN858" s="156"/>
      <c r="AO858" s="156"/>
      <c r="AP858" s="156"/>
      <c r="AQ858" s="156"/>
    </row>
    <row r="859" ht="15.75" customHeight="1">
      <c r="A859" s="156"/>
      <c r="B859" s="156"/>
      <c r="C859" s="156"/>
      <c r="D859" s="156"/>
      <c r="E859" s="156"/>
      <c r="F859" s="156"/>
      <c r="G859" s="156"/>
      <c r="H859" s="156"/>
      <c r="I859" s="156"/>
      <c r="J859" s="156"/>
      <c r="K859" s="156"/>
      <c r="L859" s="156"/>
      <c r="M859" s="156"/>
      <c r="N859" s="156"/>
      <c r="O859" s="156"/>
      <c r="P859" s="156"/>
      <c r="Q859" s="156"/>
      <c r="R859" s="156"/>
      <c r="S859" s="156"/>
      <c r="T859" s="156"/>
      <c r="U859" s="156"/>
      <c r="V859" s="156"/>
      <c r="W859" s="156"/>
      <c r="X859" s="156"/>
      <c r="Y859" s="156"/>
      <c r="Z859" s="156"/>
      <c r="AA859" s="156"/>
      <c r="AB859" s="156"/>
      <c r="AC859" s="156"/>
      <c r="AD859" s="156"/>
      <c r="AE859" s="195"/>
      <c r="AF859" s="196"/>
      <c r="AG859" s="156"/>
      <c r="AH859" s="156"/>
      <c r="AI859" s="156"/>
      <c r="AJ859" s="156"/>
      <c r="AK859" s="156"/>
      <c r="AL859" s="156"/>
      <c r="AM859" s="156"/>
      <c r="AN859" s="156"/>
      <c r="AO859" s="156"/>
      <c r="AP859" s="156"/>
      <c r="AQ859" s="156"/>
    </row>
    <row r="860" ht="15.75" customHeight="1">
      <c r="A860" s="156"/>
      <c r="B860" s="156"/>
      <c r="C860" s="156"/>
      <c r="D860" s="156"/>
      <c r="E860" s="156"/>
      <c r="F860" s="156"/>
      <c r="G860" s="156"/>
      <c r="H860" s="156"/>
      <c r="I860" s="156"/>
      <c r="J860" s="156"/>
      <c r="K860" s="156"/>
      <c r="L860" s="156"/>
      <c r="M860" s="156"/>
      <c r="N860" s="156"/>
      <c r="O860" s="156"/>
      <c r="P860" s="156"/>
      <c r="Q860" s="156"/>
      <c r="R860" s="156"/>
      <c r="S860" s="156"/>
      <c r="T860" s="156"/>
      <c r="U860" s="156"/>
      <c r="V860" s="156"/>
      <c r="W860" s="156"/>
      <c r="X860" s="156"/>
      <c r="Y860" s="156"/>
      <c r="Z860" s="156"/>
      <c r="AA860" s="156"/>
      <c r="AB860" s="156"/>
      <c r="AC860" s="156"/>
      <c r="AD860" s="156"/>
      <c r="AE860" s="195"/>
      <c r="AF860" s="196"/>
      <c r="AG860" s="156"/>
      <c r="AH860" s="156"/>
      <c r="AI860" s="156"/>
      <c r="AJ860" s="156"/>
      <c r="AK860" s="156"/>
      <c r="AL860" s="156"/>
      <c r="AM860" s="156"/>
      <c r="AN860" s="156"/>
      <c r="AO860" s="156"/>
      <c r="AP860" s="156"/>
      <c r="AQ860" s="156"/>
    </row>
    <row r="861" ht="15.75" customHeight="1">
      <c r="A861" s="156"/>
      <c r="B861" s="156"/>
      <c r="C861" s="156"/>
      <c r="D861" s="156"/>
      <c r="E861" s="156"/>
      <c r="F861" s="156"/>
      <c r="G861" s="156"/>
      <c r="H861" s="156"/>
      <c r="I861" s="156"/>
      <c r="J861" s="156"/>
      <c r="K861" s="156"/>
      <c r="L861" s="156"/>
      <c r="M861" s="156"/>
      <c r="N861" s="156"/>
      <c r="O861" s="156"/>
      <c r="P861" s="156"/>
      <c r="Q861" s="156"/>
      <c r="R861" s="156"/>
      <c r="S861" s="156"/>
      <c r="T861" s="156"/>
      <c r="U861" s="156"/>
      <c r="V861" s="156"/>
      <c r="W861" s="156"/>
      <c r="X861" s="156"/>
      <c r="Y861" s="156"/>
      <c r="Z861" s="156"/>
      <c r="AA861" s="156"/>
      <c r="AB861" s="156"/>
      <c r="AC861" s="156"/>
      <c r="AD861" s="156"/>
      <c r="AE861" s="195"/>
      <c r="AF861" s="196"/>
      <c r="AG861" s="156"/>
      <c r="AH861" s="156"/>
      <c r="AI861" s="156"/>
      <c r="AJ861" s="156"/>
      <c r="AK861" s="156"/>
      <c r="AL861" s="156"/>
      <c r="AM861" s="156"/>
      <c r="AN861" s="156"/>
      <c r="AO861" s="156"/>
      <c r="AP861" s="156"/>
      <c r="AQ861" s="156"/>
    </row>
    <row r="862" ht="15.75" customHeight="1">
      <c r="A862" s="156"/>
      <c r="B862" s="156"/>
      <c r="C862" s="156"/>
      <c r="D862" s="156"/>
      <c r="E862" s="156"/>
      <c r="F862" s="156"/>
      <c r="G862" s="156"/>
      <c r="H862" s="156"/>
      <c r="I862" s="156"/>
      <c r="J862" s="156"/>
      <c r="K862" s="156"/>
      <c r="L862" s="156"/>
      <c r="M862" s="156"/>
      <c r="N862" s="156"/>
      <c r="O862" s="156"/>
      <c r="P862" s="156"/>
      <c r="Q862" s="156"/>
      <c r="R862" s="156"/>
      <c r="S862" s="156"/>
      <c r="T862" s="156"/>
      <c r="U862" s="156"/>
      <c r="V862" s="156"/>
      <c r="W862" s="156"/>
      <c r="X862" s="156"/>
      <c r="Y862" s="156"/>
      <c r="Z862" s="156"/>
      <c r="AA862" s="156"/>
      <c r="AB862" s="156"/>
      <c r="AC862" s="156"/>
      <c r="AD862" s="156"/>
      <c r="AE862" s="195"/>
      <c r="AF862" s="196"/>
      <c r="AG862" s="156"/>
      <c r="AH862" s="156"/>
      <c r="AI862" s="156"/>
      <c r="AJ862" s="156"/>
      <c r="AK862" s="156"/>
      <c r="AL862" s="156"/>
      <c r="AM862" s="156"/>
      <c r="AN862" s="156"/>
      <c r="AO862" s="156"/>
      <c r="AP862" s="156"/>
      <c r="AQ862" s="156"/>
    </row>
    <row r="863" ht="15.75" customHeight="1">
      <c r="A863" s="156"/>
      <c r="B863" s="156"/>
      <c r="C863" s="156"/>
      <c r="D863" s="156"/>
      <c r="E863" s="156"/>
      <c r="F863" s="156"/>
      <c r="G863" s="156"/>
      <c r="H863" s="156"/>
      <c r="I863" s="156"/>
      <c r="J863" s="156"/>
      <c r="K863" s="156"/>
      <c r="L863" s="156"/>
      <c r="M863" s="156"/>
      <c r="N863" s="156"/>
      <c r="O863" s="156"/>
      <c r="P863" s="156"/>
      <c r="Q863" s="156"/>
      <c r="R863" s="156"/>
      <c r="S863" s="156"/>
      <c r="T863" s="156"/>
      <c r="U863" s="156"/>
      <c r="V863" s="156"/>
      <c r="W863" s="156"/>
      <c r="X863" s="156"/>
      <c r="Y863" s="156"/>
      <c r="Z863" s="156"/>
      <c r="AA863" s="156"/>
      <c r="AB863" s="156"/>
      <c r="AC863" s="156"/>
      <c r="AD863" s="156"/>
      <c r="AE863" s="195"/>
      <c r="AF863" s="196"/>
      <c r="AG863" s="156"/>
      <c r="AH863" s="156"/>
      <c r="AI863" s="156"/>
      <c r="AJ863" s="156"/>
      <c r="AK863" s="156"/>
      <c r="AL863" s="156"/>
      <c r="AM863" s="156"/>
      <c r="AN863" s="156"/>
      <c r="AO863" s="156"/>
      <c r="AP863" s="156"/>
      <c r="AQ863" s="156"/>
    </row>
    <row r="864" ht="15.75" customHeight="1">
      <c r="A864" s="156"/>
      <c r="B864" s="156"/>
      <c r="C864" s="156"/>
      <c r="D864" s="156"/>
      <c r="E864" s="156"/>
      <c r="F864" s="156"/>
      <c r="G864" s="156"/>
      <c r="H864" s="156"/>
      <c r="I864" s="156"/>
      <c r="J864" s="156"/>
      <c r="K864" s="156"/>
      <c r="L864" s="156"/>
      <c r="M864" s="156"/>
      <c r="N864" s="156"/>
      <c r="O864" s="156"/>
      <c r="P864" s="156"/>
      <c r="Q864" s="156"/>
      <c r="R864" s="156"/>
      <c r="S864" s="156"/>
      <c r="T864" s="156"/>
      <c r="U864" s="156"/>
      <c r="V864" s="156"/>
      <c r="W864" s="156"/>
      <c r="X864" s="156"/>
      <c r="Y864" s="156"/>
      <c r="Z864" s="156"/>
      <c r="AA864" s="156"/>
      <c r="AB864" s="156"/>
      <c r="AC864" s="156"/>
      <c r="AD864" s="156"/>
      <c r="AE864" s="195"/>
      <c r="AF864" s="196"/>
      <c r="AG864" s="156"/>
      <c r="AH864" s="156"/>
      <c r="AI864" s="156"/>
      <c r="AJ864" s="156"/>
      <c r="AK864" s="156"/>
      <c r="AL864" s="156"/>
      <c r="AM864" s="156"/>
      <c r="AN864" s="156"/>
      <c r="AO864" s="156"/>
      <c r="AP864" s="156"/>
      <c r="AQ864" s="156"/>
    </row>
    <row r="865" ht="15.75" customHeight="1">
      <c r="A865" s="156"/>
      <c r="B865" s="156"/>
      <c r="C865" s="156"/>
      <c r="D865" s="156"/>
      <c r="E865" s="156"/>
      <c r="F865" s="156"/>
      <c r="G865" s="156"/>
      <c r="H865" s="156"/>
      <c r="I865" s="156"/>
      <c r="J865" s="156"/>
      <c r="K865" s="156"/>
      <c r="L865" s="156"/>
      <c r="M865" s="156"/>
      <c r="N865" s="156"/>
      <c r="O865" s="156"/>
      <c r="P865" s="156"/>
      <c r="Q865" s="156"/>
      <c r="R865" s="156"/>
      <c r="S865" s="156"/>
      <c r="T865" s="156"/>
      <c r="U865" s="156"/>
      <c r="V865" s="156"/>
      <c r="W865" s="156"/>
      <c r="X865" s="156"/>
      <c r="Y865" s="156"/>
      <c r="Z865" s="156"/>
      <c r="AA865" s="156"/>
      <c r="AB865" s="156"/>
      <c r="AC865" s="156"/>
      <c r="AD865" s="156"/>
      <c r="AE865" s="195"/>
      <c r="AF865" s="196"/>
      <c r="AG865" s="156"/>
      <c r="AH865" s="156"/>
      <c r="AI865" s="156"/>
      <c r="AJ865" s="156"/>
      <c r="AK865" s="156"/>
      <c r="AL865" s="156"/>
      <c r="AM865" s="156"/>
      <c r="AN865" s="156"/>
      <c r="AO865" s="156"/>
      <c r="AP865" s="156"/>
      <c r="AQ865" s="156"/>
    </row>
    <row r="866" ht="15.75" customHeight="1">
      <c r="A866" s="156"/>
      <c r="B866" s="156"/>
      <c r="C866" s="156"/>
      <c r="D866" s="156"/>
      <c r="E866" s="156"/>
      <c r="F866" s="156"/>
      <c r="G866" s="156"/>
      <c r="H866" s="156"/>
      <c r="I866" s="156"/>
      <c r="J866" s="156"/>
      <c r="K866" s="156"/>
      <c r="L866" s="156"/>
      <c r="M866" s="156"/>
      <c r="N866" s="156"/>
      <c r="O866" s="156"/>
      <c r="P866" s="156"/>
      <c r="Q866" s="156"/>
      <c r="R866" s="156"/>
      <c r="S866" s="156"/>
      <c r="T866" s="156"/>
      <c r="U866" s="156"/>
      <c r="V866" s="156"/>
      <c r="W866" s="156"/>
      <c r="X866" s="156"/>
      <c r="Y866" s="156"/>
      <c r="Z866" s="156"/>
      <c r="AA866" s="156"/>
      <c r="AB866" s="156"/>
      <c r="AC866" s="156"/>
      <c r="AD866" s="156"/>
      <c r="AE866" s="195"/>
      <c r="AF866" s="196"/>
      <c r="AG866" s="156"/>
      <c r="AH866" s="156"/>
      <c r="AI866" s="156"/>
      <c r="AJ866" s="156"/>
      <c r="AK866" s="156"/>
      <c r="AL866" s="156"/>
      <c r="AM866" s="156"/>
      <c r="AN866" s="156"/>
      <c r="AO866" s="156"/>
      <c r="AP866" s="156"/>
      <c r="AQ866" s="156"/>
    </row>
    <row r="867" ht="15.75" customHeight="1">
      <c r="A867" s="156"/>
      <c r="B867" s="156"/>
      <c r="C867" s="156"/>
      <c r="D867" s="156"/>
      <c r="E867" s="156"/>
      <c r="F867" s="156"/>
      <c r="G867" s="156"/>
      <c r="H867" s="156"/>
      <c r="I867" s="156"/>
      <c r="J867" s="156"/>
      <c r="K867" s="156"/>
      <c r="L867" s="156"/>
      <c r="M867" s="156"/>
      <c r="N867" s="156"/>
      <c r="O867" s="156"/>
      <c r="P867" s="156"/>
      <c r="Q867" s="156"/>
      <c r="R867" s="156"/>
      <c r="S867" s="156"/>
      <c r="T867" s="156"/>
      <c r="U867" s="156"/>
      <c r="V867" s="156"/>
      <c r="W867" s="156"/>
      <c r="X867" s="156"/>
      <c r="Y867" s="156"/>
      <c r="Z867" s="156"/>
      <c r="AA867" s="156"/>
      <c r="AB867" s="156"/>
      <c r="AC867" s="156"/>
      <c r="AD867" s="156"/>
      <c r="AE867" s="195"/>
      <c r="AF867" s="196"/>
      <c r="AG867" s="156"/>
      <c r="AH867" s="156"/>
      <c r="AI867" s="156"/>
      <c r="AJ867" s="156"/>
      <c r="AK867" s="156"/>
      <c r="AL867" s="156"/>
      <c r="AM867" s="156"/>
      <c r="AN867" s="156"/>
      <c r="AO867" s="156"/>
      <c r="AP867" s="156"/>
      <c r="AQ867" s="156"/>
    </row>
    <row r="868" ht="15.75" customHeight="1">
      <c r="A868" s="156"/>
      <c r="B868" s="156"/>
      <c r="C868" s="156"/>
      <c r="D868" s="156"/>
      <c r="E868" s="156"/>
      <c r="F868" s="156"/>
      <c r="G868" s="156"/>
      <c r="H868" s="156"/>
      <c r="I868" s="156"/>
      <c r="J868" s="156"/>
      <c r="K868" s="156"/>
      <c r="L868" s="156"/>
      <c r="M868" s="156"/>
      <c r="N868" s="156"/>
      <c r="O868" s="156"/>
      <c r="P868" s="156"/>
      <c r="Q868" s="156"/>
      <c r="R868" s="156"/>
      <c r="S868" s="156"/>
      <c r="T868" s="156"/>
      <c r="U868" s="156"/>
      <c r="V868" s="156"/>
      <c r="W868" s="156"/>
      <c r="X868" s="156"/>
      <c r="Y868" s="156"/>
      <c r="Z868" s="156"/>
      <c r="AA868" s="156"/>
      <c r="AB868" s="156"/>
      <c r="AC868" s="156"/>
      <c r="AD868" s="156"/>
      <c r="AE868" s="195"/>
      <c r="AF868" s="196"/>
      <c r="AG868" s="156"/>
      <c r="AH868" s="156"/>
      <c r="AI868" s="156"/>
      <c r="AJ868" s="156"/>
      <c r="AK868" s="156"/>
      <c r="AL868" s="156"/>
      <c r="AM868" s="156"/>
      <c r="AN868" s="156"/>
      <c r="AO868" s="156"/>
      <c r="AP868" s="156"/>
      <c r="AQ868" s="156"/>
    </row>
    <row r="869" ht="15.75" customHeight="1">
      <c r="A869" s="156"/>
      <c r="B869" s="156"/>
      <c r="C869" s="156"/>
      <c r="D869" s="156"/>
      <c r="E869" s="156"/>
      <c r="F869" s="156"/>
      <c r="G869" s="156"/>
      <c r="H869" s="156"/>
      <c r="I869" s="156"/>
      <c r="J869" s="156"/>
      <c r="K869" s="156"/>
      <c r="L869" s="156"/>
      <c r="M869" s="156"/>
      <c r="N869" s="156"/>
      <c r="O869" s="156"/>
      <c r="P869" s="156"/>
      <c r="Q869" s="156"/>
      <c r="R869" s="156"/>
      <c r="S869" s="156"/>
      <c r="T869" s="156"/>
      <c r="U869" s="156"/>
      <c r="V869" s="156"/>
      <c r="W869" s="156"/>
      <c r="X869" s="156"/>
      <c r="Y869" s="156"/>
      <c r="Z869" s="156"/>
      <c r="AA869" s="156"/>
      <c r="AB869" s="156"/>
      <c r="AC869" s="156"/>
      <c r="AD869" s="156"/>
      <c r="AE869" s="195"/>
      <c r="AF869" s="196"/>
      <c r="AG869" s="156"/>
      <c r="AH869" s="156"/>
      <c r="AI869" s="156"/>
      <c r="AJ869" s="156"/>
      <c r="AK869" s="156"/>
      <c r="AL869" s="156"/>
      <c r="AM869" s="156"/>
      <c r="AN869" s="156"/>
      <c r="AO869" s="156"/>
      <c r="AP869" s="156"/>
      <c r="AQ869" s="156"/>
    </row>
    <row r="870" ht="15.75" customHeight="1">
      <c r="A870" s="156"/>
      <c r="B870" s="156"/>
      <c r="C870" s="156"/>
      <c r="D870" s="156"/>
      <c r="E870" s="156"/>
      <c r="F870" s="156"/>
      <c r="G870" s="156"/>
      <c r="H870" s="156"/>
      <c r="I870" s="156"/>
      <c r="J870" s="156"/>
      <c r="K870" s="156"/>
      <c r="L870" s="156"/>
      <c r="M870" s="156"/>
      <c r="N870" s="156"/>
      <c r="O870" s="156"/>
      <c r="P870" s="156"/>
      <c r="Q870" s="156"/>
      <c r="R870" s="156"/>
      <c r="S870" s="156"/>
      <c r="T870" s="156"/>
      <c r="U870" s="156"/>
      <c r="V870" s="156"/>
      <c r="W870" s="156"/>
      <c r="X870" s="156"/>
      <c r="Y870" s="156"/>
      <c r="Z870" s="156"/>
      <c r="AA870" s="156"/>
      <c r="AB870" s="156"/>
      <c r="AC870" s="156"/>
      <c r="AD870" s="156"/>
      <c r="AE870" s="195"/>
      <c r="AF870" s="196"/>
      <c r="AG870" s="156"/>
      <c r="AH870" s="156"/>
      <c r="AI870" s="156"/>
      <c r="AJ870" s="156"/>
      <c r="AK870" s="156"/>
      <c r="AL870" s="156"/>
      <c r="AM870" s="156"/>
      <c r="AN870" s="156"/>
      <c r="AO870" s="156"/>
      <c r="AP870" s="156"/>
      <c r="AQ870" s="156"/>
    </row>
    <row r="871" ht="15.75" customHeight="1">
      <c r="A871" s="156"/>
      <c r="B871" s="156"/>
      <c r="C871" s="156"/>
      <c r="D871" s="156"/>
      <c r="E871" s="156"/>
      <c r="F871" s="156"/>
      <c r="G871" s="156"/>
      <c r="H871" s="156"/>
      <c r="I871" s="156"/>
      <c r="J871" s="156"/>
      <c r="K871" s="156"/>
      <c r="L871" s="156"/>
      <c r="M871" s="156"/>
      <c r="N871" s="156"/>
      <c r="O871" s="156"/>
      <c r="P871" s="156"/>
      <c r="Q871" s="156"/>
      <c r="R871" s="156"/>
      <c r="S871" s="156"/>
      <c r="T871" s="156"/>
      <c r="U871" s="156"/>
      <c r="V871" s="156"/>
      <c r="W871" s="156"/>
      <c r="X871" s="156"/>
      <c r="Y871" s="156"/>
      <c r="Z871" s="156"/>
      <c r="AA871" s="156"/>
      <c r="AB871" s="156"/>
      <c r="AC871" s="156"/>
      <c r="AD871" s="156"/>
      <c r="AE871" s="195"/>
      <c r="AF871" s="196"/>
      <c r="AG871" s="156"/>
      <c r="AH871" s="156"/>
      <c r="AI871" s="156"/>
      <c r="AJ871" s="156"/>
      <c r="AK871" s="156"/>
      <c r="AL871" s="156"/>
      <c r="AM871" s="156"/>
      <c r="AN871" s="156"/>
      <c r="AO871" s="156"/>
      <c r="AP871" s="156"/>
      <c r="AQ871" s="156"/>
    </row>
    <row r="872" ht="15.75" customHeight="1">
      <c r="A872" s="156"/>
      <c r="B872" s="156"/>
      <c r="C872" s="156"/>
      <c r="D872" s="156"/>
      <c r="E872" s="156"/>
      <c r="F872" s="156"/>
      <c r="G872" s="156"/>
      <c r="H872" s="156"/>
      <c r="I872" s="156"/>
      <c r="J872" s="156"/>
      <c r="K872" s="156"/>
      <c r="L872" s="156"/>
      <c r="M872" s="156"/>
      <c r="N872" s="156"/>
      <c r="O872" s="156"/>
      <c r="P872" s="156"/>
      <c r="Q872" s="156"/>
      <c r="R872" s="156"/>
      <c r="S872" s="156"/>
      <c r="T872" s="156"/>
      <c r="U872" s="156"/>
      <c r="V872" s="156"/>
      <c r="W872" s="156"/>
      <c r="X872" s="156"/>
      <c r="Y872" s="156"/>
      <c r="Z872" s="156"/>
      <c r="AA872" s="156"/>
      <c r="AB872" s="156"/>
      <c r="AC872" s="156"/>
      <c r="AD872" s="156"/>
      <c r="AE872" s="195"/>
      <c r="AF872" s="196"/>
      <c r="AG872" s="156"/>
      <c r="AH872" s="156"/>
      <c r="AI872" s="156"/>
      <c r="AJ872" s="156"/>
      <c r="AK872" s="156"/>
      <c r="AL872" s="156"/>
      <c r="AM872" s="156"/>
      <c r="AN872" s="156"/>
      <c r="AO872" s="156"/>
      <c r="AP872" s="156"/>
      <c r="AQ872" s="156"/>
    </row>
    <row r="873" ht="15.75" customHeight="1">
      <c r="A873" s="156"/>
      <c r="B873" s="156"/>
      <c r="C873" s="156"/>
      <c r="D873" s="156"/>
      <c r="E873" s="156"/>
      <c r="F873" s="156"/>
      <c r="G873" s="156"/>
      <c r="H873" s="156"/>
      <c r="I873" s="156"/>
      <c r="J873" s="156"/>
      <c r="K873" s="156"/>
      <c r="L873" s="156"/>
      <c r="M873" s="156"/>
      <c r="N873" s="156"/>
      <c r="O873" s="156"/>
      <c r="P873" s="156"/>
      <c r="Q873" s="156"/>
      <c r="R873" s="156"/>
      <c r="S873" s="156"/>
      <c r="T873" s="156"/>
      <c r="U873" s="156"/>
      <c r="V873" s="156"/>
      <c r="W873" s="156"/>
      <c r="X873" s="156"/>
      <c r="Y873" s="156"/>
      <c r="Z873" s="156"/>
      <c r="AA873" s="156"/>
      <c r="AB873" s="156"/>
      <c r="AC873" s="156"/>
      <c r="AD873" s="156"/>
      <c r="AE873" s="195"/>
      <c r="AF873" s="196"/>
      <c r="AG873" s="156"/>
      <c r="AH873" s="156"/>
      <c r="AI873" s="156"/>
      <c r="AJ873" s="156"/>
      <c r="AK873" s="156"/>
      <c r="AL873" s="156"/>
      <c r="AM873" s="156"/>
      <c r="AN873" s="156"/>
      <c r="AO873" s="156"/>
      <c r="AP873" s="156"/>
      <c r="AQ873" s="156"/>
    </row>
    <row r="874" ht="15.75" customHeight="1">
      <c r="A874" s="156"/>
      <c r="B874" s="156"/>
      <c r="C874" s="156"/>
      <c r="D874" s="156"/>
      <c r="E874" s="156"/>
      <c r="F874" s="156"/>
      <c r="G874" s="156"/>
      <c r="H874" s="156"/>
      <c r="I874" s="156"/>
      <c r="J874" s="156"/>
      <c r="K874" s="156"/>
      <c r="L874" s="156"/>
      <c r="M874" s="156"/>
      <c r="N874" s="156"/>
      <c r="O874" s="156"/>
      <c r="P874" s="156"/>
      <c r="Q874" s="156"/>
      <c r="R874" s="156"/>
      <c r="S874" s="156"/>
      <c r="T874" s="156"/>
      <c r="U874" s="156"/>
      <c r="V874" s="156"/>
      <c r="W874" s="156"/>
      <c r="X874" s="156"/>
      <c r="Y874" s="156"/>
      <c r="Z874" s="156"/>
      <c r="AA874" s="156"/>
      <c r="AB874" s="156"/>
      <c r="AC874" s="156"/>
      <c r="AD874" s="156"/>
      <c r="AE874" s="195"/>
      <c r="AF874" s="196"/>
      <c r="AG874" s="156"/>
      <c r="AH874" s="156"/>
      <c r="AI874" s="156"/>
      <c r="AJ874" s="156"/>
      <c r="AK874" s="156"/>
      <c r="AL874" s="156"/>
      <c r="AM874" s="156"/>
      <c r="AN874" s="156"/>
      <c r="AO874" s="156"/>
      <c r="AP874" s="156"/>
      <c r="AQ874" s="156"/>
    </row>
    <row r="875" ht="15.75" customHeight="1">
      <c r="A875" s="156"/>
      <c r="B875" s="156"/>
      <c r="C875" s="156"/>
      <c r="D875" s="156"/>
      <c r="E875" s="156"/>
      <c r="F875" s="156"/>
      <c r="G875" s="156"/>
      <c r="H875" s="156"/>
      <c r="I875" s="156"/>
      <c r="J875" s="156"/>
      <c r="K875" s="156"/>
      <c r="L875" s="156"/>
      <c r="M875" s="156"/>
      <c r="N875" s="156"/>
      <c r="O875" s="156"/>
      <c r="P875" s="156"/>
      <c r="Q875" s="156"/>
      <c r="R875" s="156"/>
      <c r="S875" s="156"/>
      <c r="T875" s="156"/>
      <c r="U875" s="156"/>
      <c r="V875" s="156"/>
      <c r="W875" s="156"/>
      <c r="X875" s="156"/>
      <c r="Y875" s="156"/>
      <c r="Z875" s="156"/>
      <c r="AA875" s="156"/>
      <c r="AB875" s="156"/>
      <c r="AC875" s="156"/>
      <c r="AD875" s="156"/>
      <c r="AE875" s="195"/>
      <c r="AF875" s="196"/>
      <c r="AG875" s="156"/>
      <c r="AH875" s="156"/>
      <c r="AI875" s="156"/>
      <c r="AJ875" s="156"/>
      <c r="AK875" s="156"/>
      <c r="AL875" s="156"/>
      <c r="AM875" s="156"/>
      <c r="AN875" s="156"/>
      <c r="AO875" s="156"/>
      <c r="AP875" s="156"/>
      <c r="AQ875" s="156"/>
    </row>
    <row r="876" ht="15.75" customHeight="1">
      <c r="A876" s="156"/>
      <c r="B876" s="156"/>
      <c r="C876" s="156"/>
      <c r="D876" s="156"/>
      <c r="E876" s="156"/>
      <c r="F876" s="156"/>
      <c r="G876" s="156"/>
      <c r="H876" s="156"/>
      <c r="I876" s="156"/>
      <c r="J876" s="156"/>
      <c r="K876" s="156"/>
      <c r="L876" s="156"/>
      <c r="M876" s="156"/>
      <c r="N876" s="156"/>
      <c r="O876" s="156"/>
      <c r="P876" s="156"/>
      <c r="Q876" s="156"/>
      <c r="R876" s="156"/>
      <c r="S876" s="156"/>
      <c r="T876" s="156"/>
      <c r="U876" s="156"/>
      <c r="V876" s="156"/>
      <c r="W876" s="156"/>
      <c r="X876" s="156"/>
      <c r="Y876" s="156"/>
      <c r="Z876" s="156"/>
      <c r="AA876" s="156"/>
      <c r="AB876" s="156"/>
      <c r="AC876" s="156"/>
      <c r="AD876" s="156"/>
      <c r="AE876" s="195"/>
      <c r="AF876" s="196"/>
      <c r="AG876" s="156"/>
      <c r="AH876" s="156"/>
      <c r="AI876" s="156"/>
      <c r="AJ876" s="156"/>
      <c r="AK876" s="156"/>
      <c r="AL876" s="156"/>
      <c r="AM876" s="156"/>
      <c r="AN876" s="156"/>
      <c r="AO876" s="156"/>
      <c r="AP876" s="156"/>
      <c r="AQ876" s="156"/>
    </row>
    <row r="877" ht="15.75" customHeight="1">
      <c r="A877" s="156"/>
      <c r="B877" s="156"/>
      <c r="C877" s="156"/>
      <c r="D877" s="156"/>
      <c r="E877" s="156"/>
      <c r="F877" s="156"/>
      <c r="G877" s="156"/>
      <c r="H877" s="156"/>
      <c r="I877" s="156"/>
      <c r="J877" s="156"/>
      <c r="K877" s="156"/>
      <c r="L877" s="156"/>
      <c r="M877" s="156"/>
      <c r="N877" s="156"/>
      <c r="O877" s="156"/>
      <c r="P877" s="156"/>
      <c r="Q877" s="156"/>
      <c r="R877" s="156"/>
      <c r="S877" s="156"/>
      <c r="T877" s="156"/>
      <c r="U877" s="156"/>
      <c r="V877" s="156"/>
      <c r="W877" s="156"/>
      <c r="X877" s="156"/>
      <c r="Y877" s="156"/>
      <c r="Z877" s="156"/>
      <c r="AA877" s="156"/>
      <c r="AB877" s="156"/>
      <c r="AC877" s="156"/>
      <c r="AD877" s="156"/>
      <c r="AE877" s="195"/>
      <c r="AF877" s="196"/>
      <c r="AG877" s="156"/>
      <c r="AH877" s="156"/>
      <c r="AI877" s="156"/>
      <c r="AJ877" s="156"/>
      <c r="AK877" s="156"/>
      <c r="AL877" s="156"/>
      <c r="AM877" s="156"/>
      <c r="AN877" s="156"/>
      <c r="AO877" s="156"/>
      <c r="AP877" s="156"/>
      <c r="AQ877" s="156"/>
    </row>
    <row r="878" ht="15.75" customHeight="1">
      <c r="A878" s="156"/>
      <c r="B878" s="156"/>
      <c r="C878" s="156"/>
      <c r="D878" s="156"/>
      <c r="E878" s="156"/>
      <c r="F878" s="156"/>
      <c r="G878" s="156"/>
      <c r="H878" s="156"/>
      <c r="I878" s="156"/>
      <c r="J878" s="156"/>
      <c r="K878" s="156"/>
      <c r="L878" s="156"/>
      <c r="M878" s="156"/>
      <c r="N878" s="156"/>
      <c r="O878" s="156"/>
      <c r="P878" s="156"/>
      <c r="Q878" s="156"/>
      <c r="R878" s="156"/>
      <c r="S878" s="156"/>
      <c r="T878" s="156"/>
      <c r="U878" s="156"/>
      <c r="V878" s="156"/>
      <c r="W878" s="156"/>
      <c r="X878" s="156"/>
      <c r="Y878" s="156"/>
      <c r="Z878" s="156"/>
      <c r="AA878" s="156"/>
      <c r="AB878" s="156"/>
      <c r="AC878" s="156"/>
      <c r="AD878" s="156"/>
      <c r="AE878" s="195"/>
      <c r="AF878" s="196"/>
      <c r="AG878" s="156"/>
      <c r="AH878" s="156"/>
      <c r="AI878" s="156"/>
      <c r="AJ878" s="156"/>
      <c r="AK878" s="156"/>
      <c r="AL878" s="156"/>
      <c r="AM878" s="156"/>
      <c r="AN878" s="156"/>
      <c r="AO878" s="156"/>
      <c r="AP878" s="156"/>
      <c r="AQ878" s="156"/>
    </row>
    <row r="879" ht="15.75" customHeight="1">
      <c r="A879" s="156"/>
      <c r="B879" s="156"/>
      <c r="C879" s="156"/>
      <c r="D879" s="156"/>
      <c r="E879" s="156"/>
      <c r="F879" s="156"/>
      <c r="G879" s="156"/>
      <c r="H879" s="156"/>
      <c r="I879" s="156"/>
      <c r="J879" s="156"/>
      <c r="K879" s="156"/>
      <c r="L879" s="156"/>
      <c r="M879" s="156"/>
      <c r="N879" s="156"/>
      <c r="O879" s="156"/>
      <c r="P879" s="156"/>
      <c r="Q879" s="156"/>
      <c r="R879" s="156"/>
      <c r="S879" s="156"/>
      <c r="T879" s="156"/>
      <c r="U879" s="156"/>
      <c r="V879" s="156"/>
      <c r="W879" s="156"/>
      <c r="X879" s="156"/>
      <c r="Y879" s="156"/>
      <c r="Z879" s="156"/>
      <c r="AA879" s="156"/>
      <c r="AB879" s="156"/>
      <c r="AC879" s="156"/>
      <c r="AD879" s="156"/>
      <c r="AE879" s="195"/>
      <c r="AF879" s="196"/>
      <c r="AG879" s="156"/>
      <c r="AH879" s="156"/>
      <c r="AI879" s="156"/>
      <c r="AJ879" s="156"/>
      <c r="AK879" s="156"/>
      <c r="AL879" s="156"/>
      <c r="AM879" s="156"/>
      <c r="AN879" s="156"/>
      <c r="AO879" s="156"/>
      <c r="AP879" s="156"/>
      <c r="AQ879" s="156"/>
    </row>
    <row r="880" ht="15.75" customHeight="1">
      <c r="A880" s="156"/>
      <c r="B880" s="156"/>
      <c r="C880" s="156"/>
      <c r="D880" s="156"/>
      <c r="E880" s="156"/>
      <c r="F880" s="156"/>
      <c r="G880" s="156"/>
      <c r="H880" s="156"/>
      <c r="I880" s="156"/>
      <c r="J880" s="156"/>
      <c r="K880" s="156"/>
      <c r="L880" s="156"/>
      <c r="M880" s="156"/>
      <c r="N880" s="156"/>
      <c r="O880" s="156"/>
      <c r="P880" s="156"/>
      <c r="Q880" s="156"/>
      <c r="R880" s="156"/>
      <c r="S880" s="156"/>
      <c r="T880" s="156"/>
      <c r="U880" s="156"/>
      <c r="V880" s="156"/>
      <c r="W880" s="156"/>
      <c r="X880" s="156"/>
      <c r="Y880" s="156"/>
      <c r="Z880" s="156"/>
      <c r="AA880" s="156"/>
      <c r="AB880" s="156"/>
      <c r="AC880" s="156"/>
      <c r="AD880" s="156"/>
      <c r="AE880" s="195"/>
      <c r="AF880" s="196"/>
      <c r="AG880" s="156"/>
      <c r="AH880" s="156"/>
      <c r="AI880" s="156"/>
      <c r="AJ880" s="156"/>
      <c r="AK880" s="156"/>
      <c r="AL880" s="156"/>
      <c r="AM880" s="156"/>
      <c r="AN880" s="156"/>
      <c r="AO880" s="156"/>
      <c r="AP880" s="156"/>
      <c r="AQ880" s="156"/>
    </row>
    <row r="881" ht="15.75" customHeight="1">
      <c r="A881" s="156"/>
      <c r="B881" s="156"/>
      <c r="C881" s="156"/>
      <c r="D881" s="156"/>
      <c r="E881" s="156"/>
      <c r="F881" s="156"/>
      <c r="G881" s="156"/>
      <c r="H881" s="156"/>
      <c r="I881" s="156"/>
      <c r="J881" s="156"/>
      <c r="K881" s="156"/>
      <c r="L881" s="156"/>
      <c r="M881" s="156"/>
      <c r="N881" s="156"/>
      <c r="O881" s="156"/>
      <c r="P881" s="156"/>
      <c r="Q881" s="156"/>
      <c r="R881" s="156"/>
      <c r="S881" s="156"/>
      <c r="T881" s="156"/>
      <c r="U881" s="156"/>
      <c r="V881" s="156"/>
      <c r="W881" s="156"/>
      <c r="X881" s="156"/>
      <c r="Y881" s="156"/>
      <c r="Z881" s="156"/>
      <c r="AA881" s="156"/>
      <c r="AB881" s="156"/>
      <c r="AC881" s="156"/>
      <c r="AD881" s="156"/>
      <c r="AE881" s="195"/>
      <c r="AF881" s="196"/>
      <c r="AG881" s="156"/>
      <c r="AH881" s="156"/>
      <c r="AI881" s="156"/>
      <c r="AJ881" s="156"/>
      <c r="AK881" s="156"/>
      <c r="AL881" s="156"/>
      <c r="AM881" s="156"/>
      <c r="AN881" s="156"/>
      <c r="AO881" s="156"/>
      <c r="AP881" s="156"/>
      <c r="AQ881" s="156"/>
    </row>
    <row r="882" ht="15.75" customHeight="1">
      <c r="A882" s="156"/>
      <c r="B882" s="156"/>
      <c r="C882" s="156"/>
      <c r="D882" s="156"/>
      <c r="E882" s="156"/>
      <c r="F882" s="156"/>
      <c r="G882" s="156"/>
      <c r="H882" s="156"/>
      <c r="I882" s="156"/>
      <c r="J882" s="156"/>
      <c r="K882" s="156"/>
      <c r="L882" s="156"/>
      <c r="M882" s="156"/>
      <c r="N882" s="156"/>
      <c r="O882" s="156"/>
      <c r="P882" s="156"/>
      <c r="Q882" s="156"/>
      <c r="R882" s="156"/>
      <c r="S882" s="156"/>
      <c r="T882" s="156"/>
      <c r="U882" s="156"/>
      <c r="V882" s="156"/>
      <c r="W882" s="156"/>
      <c r="X882" s="156"/>
      <c r="Y882" s="156"/>
      <c r="Z882" s="156"/>
      <c r="AA882" s="156"/>
      <c r="AB882" s="156"/>
      <c r="AC882" s="156"/>
      <c r="AD882" s="156"/>
      <c r="AE882" s="195"/>
      <c r="AF882" s="196"/>
      <c r="AG882" s="156"/>
      <c r="AH882" s="156"/>
      <c r="AI882" s="156"/>
      <c r="AJ882" s="156"/>
      <c r="AK882" s="156"/>
      <c r="AL882" s="156"/>
      <c r="AM882" s="156"/>
      <c r="AN882" s="156"/>
      <c r="AO882" s="156"/>
      <c r="AP882" s="156"/>
      <c r="AQ882" s="156"/>
    </row>
    <row r="883" ht="15.75" customHeight="1">
      <c r="A883" s="156"/>
      <c r="B883" s="156"/>
      <c r="C883" s="156"/>
      <c r="D883" s="156"/>
      <c r="E883" s="156"/>
      <c r="F883" s="156"/>
      <c r="G883" s="156"/>
      <c r="H883" s="156"/>
      <c r="I883" s="156"/>
      <c r="J883" s="156"/>
      <c r="K883" s="156"/>
      <c r="L883" s="156"/>
      <c r="M883" s="156"/>
      <c r="N883" s="156"/>
      <c r="O883" s="156"/>
      <c r="P883" s="156"/>
      <c r="Q883" s="156"/>
      <c r="R883" s="156"/>
      <c r="S883" s="156"/>
      <c r="T883" s="156"/>
      <c r="U883" s="156"/>
      <c r="V883" s="156"/>
      <c r="W883" s="156"/>
      <c r="X883" s="156"/>
      <c r="Y883" s="156"/>
      <c r="Z883" s="156"/>
      <c r="AA883" s="156"/>
      <c r="AB883" s="156"/>
      <c r="AC883" s="156"/>
      <c r="AD883" s="156"/>
      <c r="AE883" s="195"/>
      <c r="AF883" s="196"/>
      <c r="AG883" s="156"/>
      <c r="AH883" s="156"/>
      <c r="AI883" s="156"/>
      <c r="AJ883" s="156"/>
      <c r="AK883" s="156"/>
      <c r="AL883" s="156"/>
      <c r="AM883" s="156"/>
      <c r="AN883" s="156"/>
      <c r="AO883" s="156"/>
      <c r="AP883" s="156"/>
      <c r="AQ883" s="156"/>
    </row>
    <row r="884" ht="15.75" customHeight="1">
      <c r="A884" s="156"/>
      <c r="B884" s="156"/>
      <c r="C884" s="156"/>
      <c r="D884" s="156"/>
      <c r="E884" s="156"/>
      <c r="F884" s="156"/>
      <c r="G884" s="156"/>
      <c r="H884" s="156"/>
      <c r="I884" s="156"/>
      <c r="J884" s="156"/>
      <c r="K884" s="156"/>
      <c r="L884" s="156"/>
      <c r="M884" s="156"/>
      <c r="N884" s="156"/>
      <c r="O884" s="156"/>
      <c r="P884" s="156"/>
      <c r="Q884" s="156"/>
      <c r="R884" s="156"/>
      <c r="S884" s="156"/>
      <c r="T884" s="156"/>
      <c r="U884" s="156"/>
      <c r="V884" s="156"/>
      <c r="W884" s="156"/>
      <c r="X884" s="156"/>
      <c r="Y884" s="156"/>
      <c r="Z884" s="156"/>
      <c r="AA884" s="156"/>
      <c r="AB884" s="156"/>
      <c r="AC884" s="156"/>
      <c r="AD884" s="156"/>
      <c r="AE884" s="195"/>
      <c r="AF884" s="196"/>
      <c r="AG884" s="156"/>
      <c r="AH884" s="156"/>
      <c r="AI884" s="156"/>
      <c r="AJ884" s="156"/>
      <c r="AK884" s="156"/>
      <c r="AL884" s="156"/>
      <c r="AM884" s="156"/>
      <c r="AN884" s="156"/>
      <c r="AO884" s="156"/>
      <c r="AP884" s="156"/>
      <c r="AQ884" s="156"/>
    </row>
    <row r="885" ht="15.75" customHeight="1">
      <c r="A885" s="156"/>
      <c r="B885" s="156"/>
      <c r="C885" s="156"/>
      <c r="D885" s="156"/>
      <c r="E885" s="156"/>
      <c r="F885" s="156"/>
      <c r="G885" s="156"/>
      <c r="H885" s="156"/>
      <c r="I885" s="156"/>
      <c r="J885" s="156"/>
      <c r="K885" s="156"/>
      <c r="L885" s="156"/>
      <c r="M885" s="156"/>
      <c r="N885" s="156"/>
      <c r="O885" s="156"/>
      <c r="P885" s="156"/>
      <c r="Q885" s="156"/>
      <c r="R885" s="156"/>
      <c r="S885" s="156"/>
      <c r="T885" s="156"/>
      <c r="U885" s="156"/>
      <c r="V885" s="156"/>
      <c r="W885" s="156"/>
      <c r="X885" s="156"/>
      <c r="Y885" s="156"/>
      <c r="Z885" s="156"/>
      <c r="AA885" s="156"/>
      <c r="AB885" s="156"/>
      <c r="AC885" s="156"/>
      <c r="AD885" s="156"/>
      <c r="AE885" s="195"/>
      <c r="AF885" s="196"/>
      <c r="AG885" s="156"/>
      <c r="AH885" s="156"/>
      <c r="AI885" s="156"/>
      <c r="AJ885" s="156"/>
      <c r="AK885" s="156"/>
      <c r="AL885" s="156"/>
      <c r="AM885" s="156"/>
      <c r="AN885" s="156"/>
      <c r="AO885" s="156"/>
      <c r="AP885" s="156"/>
      <c r="AQ885" s="156"/>
    </row>
    <row r="886" ht="15.75" customHeight="1">
      <c r="A886" s="156"/>
      <c r="B886" s="156"/>
      <c r="C886" s="156"/>
      <c r="D886" s="156"/>
      <c r="E886" s="156"/>
      <c r="F886" s="156"/>
      <c r="G886" s="156"/>
      <c r="H886" s="156"/>
      <c r="I886" s="156"/>
      <c r="J886" s="156"/>
      <c r="K886" s="156"/>
      <c r="L886" s="156"/>
      <c r="M886" s="156"/>
      <c r="N886" s="156"/>
      <c r="O886" s="156"/>
      <c r="P886" s="156"/>
      <c r="Q886" s="156"/>
      <c r="R886" s="156"/>
      <c r="S886" s="156"/>
      <c r="T886" s="156"/>
      <c r="U886" s="156"/>
      <c r="V886" s="156"/>
      <c r="W886" s="156"/>
      <c r="X886" s="156"/>
      <c r="Y886" s="156"/>
      <c r="Z886" s="156"/>
      <c r="AA886" s="156"/>
      <c r="AB886" s="156"/>
      <c r="AC886" s="156"/>
      <c r="AD886" s="156"/>
      <c r="AE886" s="195"/>
      <c r="AF886" s="196"/>
      <c r="AG886" s="156"/>
      <c r="AH886" s="156"/>
      <c r="AI886" s="156"/>
      <c r="AJ886" s="156"/>
      <c r="AK886" s="156"/>
      <c r="AL886" s="156"/>
      <c r="AM886" s="156"/>
      <c r="AN886" s="156"/>
      <c r="AO886" s="156"/>
      <c r="AP886" s="156"/>
      <c r="AQ886" s="156"/>
    </row>
    <row r="887" ht="15.75" customHeight="1">
      <c r="A887" s="156"/>
      <c r="B887" s="156"/>
      <c r="C887" s="156"/>
      <c r="D887" s="156"/>
      <c r="E887" s="156"/>
      <c r="F887" s="156"/>
      <c r="G887" s="156"/>
      <c r="H887" s="156"/>
      <c r="I887" s="156"/>
      <c r="J887" s="156"/>
      <c r="K887" s="156"/>
      <c r="L887" s="156"/>
      <c r="M887" s="156"/>
      <c r="N887" s="156"/>
      <c r="O887" s="156"/>
      <c r="P887" s="156"/>
      <c r="Q887" s="156"/>
      <c r="R887" s="156"/>
      <c r="S887" s="156"/>
      <c r="T887" s="156"/>
      <c r="U887" s="156"/>
      <c r="V887" s="156"/>
      <c r="W887" s="156"/>
      <c r="X887" s="156"/>
      <c r="Y887" s="156"/>
      <c r="Z887" s="156"/>
      <c r="AA887" s="156"/>
      <c r="AB887" s="156"/>
      <c r="AC887" s="156"/>
      <c r="AD887" s="156"/>
      <c r="AE887" s="195"/>
      <c r="AF887" s="196"/>
      <c r="AG887" s="156"/>
      <c r="AH887" s="156"/>
      <c r="AI887" s="156"/>
      <c r="AJ887" s="156"/>
      <c r="AK887" s="156"/>
      <c r="AL887" s="156"/>
      <c r="AM887" s="156"/>
      <c r="AN887" s="156"/>
      <c r="AO887" s="156"/>
      <c r="AP887" s="156"/>
      <c r="AQ887" s="156"/>
    </row>
    <row r="888" ht="15.75" customHeight="1">
      <c r="A888" s="156"/>
      <c r="B888" s="156"/>
      <c r="C888" s="156"/>
      <c r="D888" s="156"/>
      <c r="E888" s="156"/>
      <c r="F888" s="156"/>
      <c r="G888" s="156"/>
      <c r="H888" s="156"/>
      <c r="I888" s="156"/>
      <c r="J888" s="156"/>
      <c r="K888" s="156"/>
      <c r="L888" s="156"/>
      <c r="M888" s="156"/>
      <c r="N888" s="156"/>
      <c r="O888" s="156"/>
      <c r="P888" s="156"/>
      <c r="Q888" s="156"/>
      <c r="R888" s="156"/>
      <c r="S888" s="156"/>
      <c r="T888" s="156"/>
      <c r="U888" s="156"/>
      <c r="V888" s="156"/>
      <c r="W888" s="156"/>
      <c r="X888" s="156"/>
      <c r="Y888" s="156"/>
      <c r="Z888" s="156"/>
      <c r="AA888" s="156"/>
      <c r="AB888" s="156"/>
      <c r="AC888" s="156"/>
      <c r="AD888" s="156"/>
      <c r="AE888" s="195"/>
      <c r="AF888" s="196"/>
      <c r="AG888" s="156"/>
      <c r="AH888" s="156"/>
      <c r="AI888" s="156"/>
      <c r="AJ888" s="156"/>
      <c r="AK888" s="156"/>
      <c r="AL888" s="156"/>
      <c r="AM888" s="156"/>
      <c r="AN888" s="156"/>
      <c r="AO888" s="156"/>
      <c r="AP888" s="156"/>
      <c r="AQ888" s="156"/>
    </row>
    <row r="889" ht="15.75" customHeight="1">
      <c r="A889" s="156"/>
      <c r="B889" s="156"/>
      <c r="C889" s="156"/>
      <c r="D889" s="156"/>
      <c r="E889" s="156"/>
      <c r="F889" s="156"/>
      <c r="G889" s="156"/>
      <c r="H889" s="156"/>
      <c r="I889" s="156"/>
      <c r="J889" s="156"/>
      <c r="K889" s="156"/>
      <c r="L889" s="156"/>
      <c r="M889" s="156"/>
      <c r="N889" s="156"/>
      <c r="O889" s="156"/>
      <c r="P889" s="156"/>
      <c r="Q889" s="156"/>
      <c r="R889" s="156"/>
      <c r="S889" s="156"/>
      <c r="T889" s="156"/>
      <c r="U889" s="156"/>
      <c r="V889" s="156"/>
      <c r="W889" s="156"/>
      <c r="X889" s="156"/>
      <c r="Y889" s="156"/>
      <c r="Z889" s="156"/>
      <c r="AA889" s="156"/>
      <c r="AB889" s="156"/>
      <c r="AC889" s="156"/>
      <c r="AD889" s="156"/>
      <c r="AE889" s="195"/>
      <c r="AF889" s="196"/>
      <c r="AG889" s="156"/>
      <c r="AH889" s="156"/>
      <c r="AI889" s="156"/>
      <c r="AJ889" s="156"/>
      <c r="AK889" s="156"/>
      <c r="AL889" s="156"/>
      <c r="AM889" s="156"/>
      <c r="AN889" s="156"/>
      <c r="AO889" s="156"/>
      <c r="AP889" s="156"/>
      <c r="AQ889" s="156"/>
    </row>
    <row r="890" ht="15.75" customHeight="1">
      <c r="A890" s="156"/>
      <c r="B890" s="156"/>
      <c r="C890" s="156"/>
      <c r="D890" s="156"/>
      <c r="E890" s="156"/>
      <c r="F890" s="156"/>
      <c r="G890" s="156"/>
      <c r="H890" s="156"/>
      <c r="I890" s="156"/>
      <c r="J890" s="156"/>
      <c r="K890" s="156"/>
      <c r="L890" s="156"/>
      <c r="M890" s="156"/>
      <c r="N890" s="156"/>
      <c r="O890" s="156"/>
      <c r="P890" s="156"/>
      <c r="Q890" s="156"/>
      <c r="R890" s="156"/>
      <c r="S890" s="156"/>
      <c r="T890" s="156"/>
      <c r="U890" s="156"/>
      <c r="V890" s="156"/>
      <c r="W890" s="156"/>
      <c r="X890" s="156"/>
      <c r="Y890" s="156"/>
      <c r="Z890" s="156"/>
      <c r="AA890" s="156"/>
      <c r="AB890" s="156"/>
      <c r="AC890" s="156"/>
      <c r="AD890" s="156"/>
      <c r="AE890" s="195"/>
      <c r="AF890" s="196"/>
      <c r="AG890" s="156"/>
      <c r="AH890" s="156"/>
      <c r="AI890" s="156"/>
      <c r="AJ890" s="156"/>
      <c r="AK890" s="156"/>
      <c r="AL890" s="156"/>
      <c r="AM890" s="156"/>
      <c r="AN890" s="156"/>
      <c r="AO890" s="156"/>
      <c r="AP890" s="156"/>
      <c r="AQ890" s="156"/>
    </row>
    <row r="891" ht="15.75" customHeight="1">
      <c r="A891" s="156"/>
      <c r="B891" s="156"/>
      <c r="C891" s="156"/>
      <c r="D891" s="156"/>
      <c r="E891" s="156"/>
      <c r="F891" s="156"/>
      <c r="G891" s="156"/>
      <c r="H891" s="156"/>
      <c r="I891" s="156"/>
      <c r="J891" s="156"/>
      <c r="K891" s="156"/>
      <c r="L891" s="156"/>
      <c r="M891" s="156"/>
      <c r="N891" s="156"/>
      <c r="O891" s="156"/>
      <c r="P891" s="156"/>
      <c r="Q891" s="156"/>
      <c r="R891" s="156"/>
      <c r="S891" s="156"/>
      <c r="T891" s="156"/>
      <c r="U891" s="156"/>
      <c r="V891" s="156"/>
      <c r="W891" s="156"/>
      <c r="X891" s="156"/>
      <c r="Y891" s="156"/>
      <c r="Z891" s="156"/>
      <c r="AA891" s="156"/>
      <c r="AB891" s="156"/>
      <c r="AC891" s="156"/>
      <c r="AD891" s="156"/>
      <c r="AE891" s="195"/>
      <c r="AF891" s="196"/>
      <c r="AG891" s="156"/>
      <c r="AH891" s="156"/>
      <c r="AI891" s="156"/>
      <c r="AJ891" s="156"/>
      <c r="AK891" s="156"/>
      <c r="AL891" s="156"/>
      <c r="AM891" s="156"/>
      <c r="AN891" s="156"/>
      <c r="AO891" s="156"/>
      <c r="AP891" s="156"/>
      <c r="AQ891" s="156"/>
    </row>
    <row r="892" ht="15.75" customHeight="1">
      <c r="A892" s="156"/>
      <c r="B892" s="156"/>
      <c r="C892" s="156"/>
      <c r="D892" s="156"/>
      <c r="E892" s="156"/>
      <c r="F892" s="156"/>
      <c r="G892" s="156"/>
      <c r="H892" s="156"/>
      <c r="I892" s="156"/>
      <c r="J892" s="156"/>
      <c r="K892" s="156"/>
      <c r="L892" s="156"/>
      <c r="M892" s="156"/>
      <c r="N892" s="156"/>
      <c r="O892" s="156"/>
      <c r="P892" s="156"/>
      <c r="Q892" s="156"/>
      <c r="R892" s="156"/>
      <c r="S892" s="156"/>
      <c r="T892" s="156"/>
      <c r="U892" s="156"/>
      <c r="V892" s="156"/>
      <c r="W892" s="156"/>
      <c r="X892" s="156"/>
      <c r="Y892" s="156"/>
      <c r="Z892" s="156"/>
      <c r="AA892" s="156"/>
      <c r="AB892" s="156"/>
      <c r="AC892" s="156"/>
      <c r="AD892" s="156"/>
      <c r="AE892" s="195"/>
      <c r="AF892" s="196"/>
      <c r="AG892" s="156"/>
      <c r="AH892" s="156"/>
      <c r="AI892" s="156"/>
      <c r="AJ892" s="156"/>
      <c r="AK892" s="156"/>
      <c r="AL892" s="156"/>
      <c r="AM892" s="156"/>
      <c r="AN892" s="156"/>
      <c r="AO892" s="156"/>
      <c r="AP892" s="156"/>
      <c r="AQ892" s="156"/>
    </row>
    <row r="893" ht="15.75" customHeight="1">
      <c r="A893" s="156"/>
      <c r="B893" s="156"/>
      <c r="C893" s="156"/>
      <c r="D893" s="156"/>
      <c r="E893" s="156"/>
      <c r="F893" s="156"/>
      <c r="G893" s="156"/>
      <c r="H893" s="156"/>
      <c r="I893" s="156"/>
      <c r="J893" s="156"/>
      <c r="K893" s="156"/>
      <c r="L893" s="156"/>
      <c r="M893" s="156"/>
      <c r="N893" s="156"/>
      <c r="O893" s="156"/>
      <c r="P893" s="156"/>
      <c r="Q893" s="156"/>
      <c r="R893" s="156"/>
      <c r="S893" s="156"/>
      <c r="T893" s="156"/>
      <c r="U893" s="156"/>
      <c r="V893" s="156"/>
      <c r="W893" s="156"/>
      <c r="X893" s="156"/>
      <c r="Y893" s="156"/>
      <c r="Z893" s="156"/>
      <c r="AA893" s="156"/>
      <c r="AB893" s="156"/>
      <c r="AC893" s="156"/>
      <c r="AD893" s="156"/>
      <c r="AE893" s="195"/>
      <c r="AF893" s="196"/>
      <c r="AG893" s="156"/>
      <c r="AH893" s="156"/>
      <c r="AI893" s="156"/>
      <c r="AJ893" s="156"/>
      <c r="AK893" s="156"/>
      <c r="AL893" s="156"/>
      <c r="AM893" s="156"/>
      <c r="AN893" s="156"/>
      <c r="AO893" s="156"/>
      <c r="AP893" s="156"/>
      <c r="AQ893" s="156"/>
    </row>
    <row r="894" ht="15.75" customHeight="1">
      <c r="A894" s="156"/>
      <c r="B894" s="156"/>
      <c r="C894" s="156"/>
      <c r="D894" s="156"/>
      <c r="E894" s="156"/>
      <c r="F894" s="156"/>
      <c r="G894" s="156"/>
      <c r="H894" s="156"/>
      <c r="I894" s="156"/>
      <c r="J894" s="156"/>
      <c r="K894" s="156"/>
      <c r="L894" s="156"/>
      <c r="M894" s="156"/>
      <c r="N894" s="156"/>
      <c r="O894" s="156"/>
      <c r="P894" s="156"/>
      <c r="Q894" s="156"/>
      <c r="R894" s="156"/>
      <c r="S894" s="156"/>
      <c r="T894" s="156"/>
      <c r="U894" s="156"/>
      <c r="V894" s="156"/>
      <c r="W894" s="156"/>
      <c r="X894" s="156"/>
      <c r="Y894" s="156"/>
      <c r="Z894" s="156"/>
      <c r="AA894" s="156"/>
      <c r="AB894" s="156"/>
      <c r="AC894" s="156"/>
      <c r="AD894" s="156"/>
      <c r="AE894" s="195"/>
      <c r="AF894" s="196"/>
      <c r="AG894" s="156"/>
      <c r="AH894" s="156"/>
      <c r="AI894" s="156"/>
      <c r="AJ894" s="156"/>
      <c r="AK894" s="156"/>
      <c r="AL894" s="156"/>
      <c r="AM894" s="156"/>
      <c r="AN894" s="156"/>
      <c r="AO894" s="156"/>
      <c r="AP894" s="156"/>
      <c r="AQ894" s="156"/>
    </row>
    <row r="895" ht="15.75" customHeight="1">
      <c r="A895" s="156"/>
      <c r="B895" s="156"/>
      <c r="C895" s="156"/>
      <c r="D895" s="156"/>
      <c r="E895" s="156"/>
      <c r="F895" s="156"/>
      <c r="G895" s="156"/>
      <c r="H895" s="156"/>
      <c r="I895" s="156"/>
      <c r="J895" s="156"/>
      <c r="K895" s="156"/>
      <c r="L895" s="156"/>
      <c r="M895" s="156"/>
      <c r="N895" s="156"/>
      <c r="O895" s="156"/>
      <c r="P895" s="156"/>
      <c r="Q895" s="156"/>
      <c r="R895" s="156"/>
      <c r="S895" s="156"/>
      <c r="T895" s="156"/>
      <c r="U895" s="156"/>
      <c r="V895" s="156"/>
      <c r="W895" s="156"/>
      <c r="X895" s="156"/>
      <c r="Y895" s="156"/>
      <c r="Z895" s="156"/>
      <c r="AA895" s="156"/>
      <c r="AB895" s="156"/>
      <c r="AC895" s="156"/>
      <c r="AD895" s="156"/>
      <c r="AE895" s="195"/>
      <c r="AF895" s="196"/>
      <c r="AG895" s="156"/>
      <c r="AH895" s="156"/>
      <c r="AI895" s="156"/>
      <c r="AJ895" s="156"/>
      <c r="AK895" s="156"/>
      <c r="AL895" s="156"/>
      <c r="AM895" s="156"/>
      <c r="AN895" s="156"/>
      <c r="AO895" s="156"/>
      <c r="AP895" s="156"/>
      <c r="AQ895" s="156"/>
    </row>
    <row r="896" ht="15.75" customHeight="1">
      <c r="A896" s="156"/>
      <c r="B896" s="156"/>
      <c r="C896" s="156"/>
      <c r="D896" s="156"/>
      <c r="E896" s="156"/>
      <c r="F896" s="156"/>
      <c r="G896" s="156"/>
      <c r="H896" s="156"/>
      <c r="I896" s="156"/>
      <c r="J896" s="156"/>
      <c r="K896" s="156"/>
      <c r="L896" s="156"/>
      <c r="M896" s="156"/>
      <c r="N896" s="156"/>
      <c r="O896" s="156"/>
      <c r="P896" s="156"/>
      <c r="Q896" s="156"/>
      <c r="R896" s="156"/>
      <c r="S896" s="156"/>
      <c r="T896" s="156"/>
      <c r="U896" s="156"/>
      <c r="V896" s="156"/>
      <c r="W896" s="156"/>
      <c r="X896" s="156"/>
      <c r="Y896" s="156"/>
      <c r="Z896" s="156"/>
      <c r="AA896" s="156"/>
      <c r="AB896" s="156"/>
      <c r="AC896" s="156"/>
      <c r="AD896" s="156"/>
      <c r="AE896" s="195"/>
      <c r="AF896" s="196"/>
      <c r="AG896" s="156"/>
      <c r="AH896" s="156"/>
      <c r="AI896" s="156"/>
      <c r="AJ896" s="156"/>
      <c r="AK896" s="156"/>
      <c r="AL896" s="156"/>
      <c r="AM896" s="156"/>
      <c r="AN896" s="156"/>
      <c r="AO896" s="156"/>
      <c r="AP896" s="156"/>
      <c r="AQ896" s="156"/>
    </row>
    <row r="897" ht="15.75" customHeight="1">
      <c r="A897" s="156"/>
      <c r="B897" s="156"/>
      <c r="C897" s="156"/>
      <c r="D897" s="156"/>
      <c r="E897" s="156"/>
      <c r="F897" s="156"/>
      <c r="G897" s="156"/>
      <c r="H897" s="156"/>
      <c r="I897" s="156"/>
      <c r="J897" s="156"/>
      <c r="K897" s="156"/>
      <c r="L897" s="156"/>
      <c r="M897" s="156"/>
      <c r="N897" s="156"/>
      <c r="O897" s="156"/>
      <c r="P897" s="156"/>
      <c r="Q897" s="156"/>
      <c r="R897" s="156"/>
      <c r="S897" s="156"/>
      <c r="T897" s="156"/>
      <c r="U897" s="156"/>
      <c r="V897" s="156"/>
      <c r="W897" s="156"/>
      <c r="X897" s="156"/>
      <c r="Y897" s="156"/>
      <c r="Z897" s="156"/>
      <c r="AA897" s="156"/>
      <c r="AB897" s="156"/>
      <c r="AC897" s="156"/>
      <c r="AD897" s="156"/>
      <c r="AE897" s="195"/>
      <c r="AF897" s="196"/>
      <c r="AG897" s="156"/>
      <c r="AH897" s="156"/>
      <c r="AI897" s="156"/>
      <c r="AJ897" s="156"/>
      <c r="AK897" s="156"/>
      <c r="AL897" s="156"/>
      <c r="AM897" s="156"/>
      <c r="AN897" s="156"/>
      <c r="AO897" s="156"/>
      <c r="AP897" s="156"/>
      <c r="AQ897" s="156"/>
    </row>
    <row r="898" ht="15.75" customHeight="1">
      <c r="A898" s="156"/>
      <c r="B898" s="156"/>
      <c r="C898" s="156"/>
      <c r="D898" s="156"/>
      <c r="E898" s="156"/>
      <c r="F898" s="156"/>
      <c r="G898" s="156"/>
      <c r="H898" s="156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  <c r="S898" s="156"/>
      <c r="T898" s="156"/>
      <c r="U898" s="156"/>
      <c r="V898" s="156"/>
      <c r="W898" s="156"/>
      <c r="X898" s="156"/>
      <c r="Y898" s="156"/>
      <c r="Z898" s="156"/>
      <c r="AA898" s="156"/>
      <c r="AB898" s="156"/>
      <c r="AC898" s="156"/>
      <c r="AD898" s="156"/>
      <c r="AE898" s="195"/>
      <c r="AF898" s="196"/>
      <c r="AG898" s="156"/>
      <c r="AH898" s="156"/>
      <c r="AI898" s="156"/>
      <c r="AJ898" s="156"/>
      <c r="AK898" s="156"/>
      <c r="AL898" s="156"/>
      <c r="AM898" s="156"/>
      <c r="AN898" s="156"/>
      <c r="AO898" s="156"/>
      <c r="AP898" s="156"/>
      <c r="AQ898" s="156"/>
    </row>
    <row r="899" ht="15.75" customHeight="1">
      <c r="A899" s="156"/>
      <c r="B899" s="156"/>
      <c r="C899" s="156"/>
      <c r="D899" s="156"/>
      <c r="E899" s="156"/>
      <c r="F899" s="156"/>
      <c r="G899" s="156"/>
      <c r="H899" s="156"/>
      <c r="I899" s="156"/>
      <c r="J899" s="156"/>
      <c r="K899" s="156"/>
      <c r="L899" s="156"/>
      <c r="M899" s="156"/>
      <c r="N899" s="156"/>
      <c r="O899" s="156"/>
      <c r="P899" s="156"/>
      <c r="Q899" s="156"/>
      <c r="R899" s="156"/>
      <c r="S899" s="156"/>
      <c r="T899" s="156"/>
      <c r="U899" s="156"/>
      <c r="V899" s="156"/>
      <c r="W899" s="156"/>
      <c r="X899" s="156"/>
      <c r="Y899" s="156"/>
      <c r="Z899" s="156"/>
      <c r="AA899" s="156"/>
      <c r="AB899" s="156"/>
      <c r="AC899" s="156"/>
      <c r="AD899" s="156"/>
      <c r="AE899" s="195"/>
      <c r="AF899" s="196"/>
      <c r="AG899" s="156"/>
      <c r="AH899" s="156"/>
      <c r="AI899" s="156"/>
      <c r="AJ899" s="156"/>
      <c r="AK899" s="156"/>
      <c r="AL899" s="156"/>
      <c r="AM899" s="156"/>
      <c r="AN899" s="156"/>
      <c r="AO899" s="156"/>
      <c r="AP899" s="156"/>
      <c r="AQ899" s="156"/>
    </row>
    <row r="900" ht="15.75" customHeight="1">
      <c r="A900" s="156"/>
      <c r="B900" s="156"/>
      <c r="C900" s="156"/>
      <c r="D900" s="156"/>
      <c r="E900" s="156"/>
      <c r="F900" s="156"/>
      <c r="G900" s="156"/>
      <c r="H900" s="156"/>
      <c r="I900" s="156"/>
      <c r="J900" s="156"/>
      <c r="K900" s="156"/>
      <c r="L900" s="156"/>
      <c r="M900" s="156"/>
      <c r="N900" s="156"/>
      <c r="O900" s="156"/>
      <c r="P900" s="156"/>
      <c r="Q900" s="156"/>
      <c r="R900" s="156"/>
      <c r="S900" s="156"/>
      <c r="T900" s="156"/>
      <c r="U900" s="156"/>
      <c r="V900" s="156"/>
      <c r="W900" s="156"/>
      <c r="X900" s="156"/>
      <c r="Y900" s="156"/>
      <c r="Z900" s="156"/>
      <c r="AA900" s="156"/>
      <c r="AB900" s="156"/>
      <c r="AC900" s="156"/>
      <c r="AD900" s="156"/>
      <c r="AE900" s="195"/>
      <c r="AF900" s="196"/>
      <c r="AG900" s="156"/>
      <c r="AH900" s="156"/>
      <c r="AI900" s="156"/>
      <c r="AJ900" s="156"/>
      <c r="AK900" s="156"/>
      <c r="AL900" s="156"/>
      <c r="AM900" s="156"/>
      <c r="AN900" s="156"/>
      <c r="AO900" s="156"/>
      <c r="AP900" s="156"/>
      <c r="AQ900" s="156"/>
    </row>
    <row r="901" ht="15.75" customHeight="1">
      <c r="A901" s="156"/>
      <c r="B901" s="156"/>
      <c r="C901" s="156"/>
      <c r="D901" s="156"/>
      <c r="E901" s="156"/>
      <c r="F901" s="156"/>
      <c r="G901" s="156"/>
      <c r="H901" s="156"/>
      <c r="I901" s="156"/>
      <c r="J901" s="156"/>
      <c r="K901" s="156"/>
      <c r="L901" s="156"/>
      <c r="M901" s="156"/>
      <c r="N901" s="156"/>
      <c r="O901" s="156"/>
      <c r="P901" s="156"/>
      <c r="Q901" s="156"/>
      <c r="R901" s="156"/>
      <c r="S901" s="156"/>
      <c r="T901" s="156"/>
      <c r="U901" s="156"/>
      <c r="V901" s="156"/>
      <c r="W901" s="156"/>
      <c r="X901" s="156"/>
      <c r="Y901" s="156"/>
      <c r="Z901" s="156"/>
      <c r="AA901" s="156"/>
      <c r="AB901" s="156"/>
      <c r="AC901" s="156"/>
      <c r="AD901" s="156"/>
      <c r="AE901" s="195"/>
      <c r="AF901" s="196"/>
      <c r="AG901" s="156"/>
      <c r="AH901" s="156"/>
      <c r="AI901" s="156"/>
      <c r="AJ901" s="156"/>
      <c r="AK901" s="156"/>
      <c r="AL901" s="156"/>
      <c r="AM901" s="156"/>
      <c r="AN901" s="156"/>
      <c r="AO901" s="156"/>
      <c r="AP901" s="156"/>
      <c r="AQ901" s="156"/>
    </row>
    <row r="902" ht="15.75" customHeight="1">
      <c r="A902" s="156"/>
      <c r="B902" s="156"/>
      <c r="C902" s="156"/>
      <c r="D902" s="156"/>
      <c r="E902" s="156"/>
      <c r="F902" s="156"/>
      <c r="G902" s="156"/>
      <c r="H902" s="156"/>
      <c r="I902" s="156"/>
      <c r="J902" s="156"/>
      <c r="K902" s="156"/>
      <c r="L902" s="156"/>
      <c r="M902" s="156"/>
      <c r="N902" s="156"/>
      <c r="O902" s="156"/>
      <c r="P902" s="156"/>
      <c r="Q902" s="156"/>
      <c r="R902" s="156"/>
      <c r="S902" s="156"/>
      <c r="T902" s="156"/>
      <c r="U902" s="156"/>
      <c r="V902" s="156"/>
      <c r="W902" s="156"/>
      <c r="X902" s="156"/>
      <c r="Y902" s="156"/>
      <c r="Z902" s="156"/>
      <c r="AA902" s="156"/>
      <c r="AB902" s="156"/>
      <c r="AC902" s="156"/>
      <c r="AD902" s="156"/>
      <c r="AE902" s="195"/>
      <c r="AF902" s="196"/>
      <c r="AG902" s="156"/>
      <c r="AH902" s="156"/>
      <c r="AI902" s="156"/>
      <c r="AJ902" s="156"/>
      <c r="AK902" s="156"/>
      <c r="AL902" s="156"/>
      <c r="AM902" s="156"/>
      <c r="AN902" s="156"/>
      <c r="AO902" s="156"/>
      <c r="AP902" s="156"/>
      <c r="AQ902" s="156"/>
    </row>
    <row r="903" ht="15.75" customHeight="1">
      <c r="A903" s="156"/>
      <c r="B903" s="156"/>
      <c r="C903" s="156"/>
      <c r="D903" s="156"/>
      <c r="E903" s="156"/>
      <c r="F903" s="156"/>
      <c r="G903" s="156"/>
      <c r="H903" s="156"/>
      <c r="I903" s="156"/>
      <c r="J903" s="156"/>
      <c r="K903" s="156"/>
      <c r="L903" s="156"/>
      <c r="M903" s="156"/>
      <c r="N903" s="156"/>
      <c r="O903" s="156"/>
      <c r="P903" s="156"/>
      <c r="Q903" s="156"/>
      <c r="R903" s="156"/>
      <c r="S903" s="156"/>
      <c r="T903" s="156"/>
      <c r="U903" s="156"/>
      <c r="V903" s="156"/>
      <c r="W903" s="156"/>
      <c r="X903" s="156"/>
      <c r="Y903" s="156"/>
      <c r="Z903" s="156"/>
      <c r="AA903" s="156"/>
      <c r="AB903" s="156"/>
      <c r="AC903" s="156"/>
      <c r="AD903" s="156"/>
      <c r="AE903" s="195"/>
      <c r="AF903" s="196"/>
      <c r="AG903" s="156"/>
      <c r="AH903" s="156"/>
      <c r="AI903" s="156"/>
      <c r="AJ903" s="156"/>
      <c r="AK903" s="156"/>
      <c r="AL903" s="156"/>
      <c r="AM903" s="156"/>
      <c r="AN903" s="156"/>
      <c r="AO903" s="156"/>
      <c r="AP903" s="156"/>
      <c r="AQ903" s="156"/>
    </row>
    <row r="904" ht="15.75" customHeight="1">
      <c r="A904" s="156"/>
      <c r="B904" s="156"/>
      <c r="C904" s="156"/>
      <c r="D904" s="156"/>
      <c r="E904" s="156"/>
      <c r="F904" s="156"/>
      <c r="G904" s="156"/>
      <c r="H904" s="156"/>
      <c r="I904" s="156"/>
      <c r="J904" s="156"/>
      <c r="K904" s="156"/>
      <c r="L904" s="156"/>
      <c r="M904" s="156"/>
      <c r="N904" s="156"/>
      <c r="O904" s="156"/>
      <c r="P904" s="156"/>
      <c r="Q904" s="156"/>
      <c r="R904" s="156"/>
      <c r="S904" s="156"/>
      <c r="T904" s="156"/>
      <c r="U904" s="156"/>
      <c r="V904" s="156"/>
      <c r="W904" s="156"/>
      <c r="X904" s="156"/>
      <c r="Y904" s="156"/>
      <c r="Z904" s="156"/>
      <c r="AA904" s="156"/>
      <c r="AB904" s="156"/>
      <c r="AC904" s="156"/>
      <c r="AD904" s="156"/>
      <c r="AE904" s="195"/>
      <c r="AF904" s="196"/>
      <c r="AG904" s="156"/>
      <c r="AH904" s="156"/>
      <c r="AI904" s="156"/>
      <c r="AJ904" s="156"/>
      <c r="AK904" s="156"/>
      <c r="AL904" s="156"/>
      <c r="AM904" s="156"/>
      <c r="AN904" s="156"/>
      <c r="AO904" s="156"/>
      <c r="AP904" s="156"/>
      <c r="AQ904" s="156"/>
    </row>
    <row r="905" ht="15.75" customHeight="1">
      <c r="A905" s="156"/>
      <c r="B905" s="156"/>
      <c r="C905" s="156"/>
      <c r="D905" s="156"/>
      <c r="E905" s="156"/>
      <c r="F905" s="156"/>
      <c r="G905" s="156"/>
      <c r="H905" s="156"/>
      <c r="I905" s="156"/>
      <c r="J905" s="156"/>
      <c r="K905" s="156"/>
      <c r="L905" s="156"/>
      <c r="M905" s="156"/>
      <c r="N905" s="156"/>
      <c r="O905" s="156"/>
      <c r="P905" s="156"/>
      <c r="Q905" s="156"/>
      <c r="R905" s="156"/>
      <c r="S905" s="156"/>
      <c r="T905" s="156"/>
      <c r="U905" s="156"/>
      <c r="V905" s="156"/>
      <c r="W905" s="156"/>
      <c r="X905" s="156"/>
      <c r="Y905" s="156"/>
      <c r="Z905" s="156"/>
      <c r="AA905" s="156"/>
      <c r="AB905" s="156"/>
      <c r="AC905" s="156"/>
      <c r="AD905" s="156"/>
      <c r="AE905" s="195"/>
      <c r="AF905" s="196"/>
      <c r="AG905" s="156"/>
      <c r="AH905" s="156"/>
      <c r="AI905" s="156"/>
      <c r="AJ905" s="156"/>
      <c r="AK905" s="156"/>
      <c r="AL905" s="156"/>
      <c r="AM905" s="156"/>
      <c r="AN905" s="156"/>
      <c r="AO905" s="156"/>
      <c r="AP905" s="156"/>
      <c r="AQ905" s="156"/>
    </row>
    <row r="906" ht="15.75" customHeight="1">
      <c r="A906" s="156"/>
      <c r="B906" s="156"/>
      <c r="C906" s="156"/>
      <c r="D906" s="156"/>
      <c r="E906" s="156"/>
      <c r="F906" s="156"/>
      <c r="G906" s="156"/>
      <c r="H906" s="156"/>
      <c r="I906" s="156"/>
      <c r="J906" s="156"/>
      <c r="K906" s="156"/>
      <c r="L906" s="156"/>
      <c r="M906" s="156"/>
      <c r="N906" s="156"/>
      <c r="O906" s="156"/>
      <c r="P906" s="156"/>
      <c r="Q906" s="156"/>
      <c r="R906" s="156"/>
      <c r="S906" s="156"/>
      <c r="T906" s="156"/>
      <c r="U906" s="156"/>
      <c r="V906" s="156"/>
      <c r="W906" s="156"/>
      <c r="X906" s="156"/>
      <c r="Y906" s="156"/>
      <c r="Z906" s="156"/>
      <c r="AA906" s="156"/>
      <c r="AB906" s="156"/>
      <c r="AC906" s="156"/>
      <c r="AD906" s="156"/>
      <c r="AE906" s="195"/>
      <c r="AF906" s="196"/>
      <c r="AG906" s="156"/>
      <c r="AH906" s="156"/>
      <c r="AI906" s="156"/>
      <c r="AJ906" s="156"/>
      <c r="AK906" s="156"/>
      <c r="AL906" s="156"/>
      <c r="AM906" s="156"/>
      <c r="AN906" s="156"/>
      <c r="AO906" s="156"/>
      <c r="AP906" s="156"/>
      <c r="AQ906" s="156"/>
    </row>
    <row r="907" ht="15.75" customHeight="1">
      <c r="A907" s="156"/>
      <c r="B907" s="156"/>
      <c r="C907" s="156"/>
      <c r="D907" s="156"/>
      <c r="E907" s="156"/>
      <c r="F907" s="156"/>
      <c r="G907" s="156"/>
      <c r="H907" s="156"/>
      <c r="I907" s="156"/>
      <c r="J907" s="156"/>
      <c r="K907" s="156"/>
      <c r="L907" s="156"/>
      <c r="M907" s="156"/>
      <c r="N907" s="156"/>
      <c r="O907" s="156"/>
      <c r="P907" s="156"/>
      <c r="Q907" s="156"/>
      <c r="R907" s="156"/>
      <c r="S907" s="156"/>
      <c r="T907" s="156"/>
      <c r="U907" s="156"/>
      <c r="V907" s="156"/>
      <c r="W907" s="156"/>
      <c r="X907" s="156"/>
      <c r="Y907" s="156"/>
      <c r="Z907" s="156"/>
      <c r="AA907" s="156"/>
      <c r="AB907" s="156"/>
      <c r="AC907" s="156"/>
      <c r="AD907" s="156"/>
      <c r="AE907" s="195"/>
      <c r="AF907" s="196"/>
      <c r="AG907" s="156"/>
      <c r="AH907" s="156"/>
      <c r="AI907" s="156"/>
      <c r="AJ907" s="156"/>
      <c r="AK907" s="156"/>
      <c r="AL907" s="156"/>
      <c r="AM907" s="156"/>
      <c r="AN907" s="156"/>
      <c r="AO907" s="156"/>
      <c r="AP907" s="156"/>
      <c r="AQ907" s="156"/>
    </row>
    <row r="908" ht="15.75" customHeight="1">
      <c r="A908" s="156"/>
      <c r="B908" s="156"/>
      <c r="C908" s="156"/>
      <c r="D908" s="156"/>
      <c r="E908" s="156"/>
      <c r="F908" s="156"/>
      <c r="G908" s="156"/>
      <c r="H908" s="156"/>
      <c r="I908" s="156"/>
      <c r="J908" s="156"/>
      <c r="K908" s="156"/>
      <c r="L908" s="156"/>
      <c r="M908" s="156"/>
      <c r="N908" s="156"/>
      <c r="O908" s="156"/>
      <c r="P908" s="156"/>
      <c r="Q908" s="156"/>
      <c r="R908" s="156"/>
      <c r="S908" s="156"/>
      <c r="T908" s="156"/>
      <c r="U908" s="156"/>
      <c r="V908" s="156"/>
      <c r="W908" s="156"/>
      <c r="X908" s="156"/>
      <c r="Y908" s="156"/>
      <c r="Z908" s="156"/>
      <c r="AA908" s="156"/>
      <c r="AB908" s="156"/>
      <c r="AC908" s="156"/>
      <c r="AD908" s="156"/>
      <c r="AE908" s="195"/>
      <c r="AF908" s="196"/>
      <c r="AG908" s="156"/>
      <c r="AH908" s="156"/>
      <c r="AI908" s="156"/>
      <c r="AJ908" s="156"/>
      <c r="AK908" s="156"/>
      <c r="AL908" s="156"/>
      <c r="AM908" s="156"/>
      <c r="AN908" s="156"/>
      <c r="AO908" s="156"/>
      <c r="AP908" s="156"/>
      <c r="AQ908" s="156"/>
    </row>
    <row r="909" ht="15.75" customHeight="1">
      <c r="A909" s="156"/>
      <c r="B909" s="156"/>
      <c r="C909" s="156"/>
      <c r="D909" s="156"/>
      <c r="E909" s="156"/>
      <c r="F909" s="156"/>
      <c r="G909" s="156"/>
      <c r="H909" s="156"/>
      <c r="I909" s="156"/>
      <c r="J909" s="156"/>
      <c r="K909" s="156"/>
      <c r="L909" s="156"/>
      <c r="M909" s="156"/>
      <c r="N909" s="156"/>
      <c r="O909" s="156"/>
      <c r="P909" s="156"/>
      <c r="Q909" s="156"/>
      <c r="R909" s="156"/>
      <c r="S909" s="156"/>
      <c r="T909" s="156"/>
      <c r="U909" s="156"/>
      <c r="V909" s="156"/>
      <c r="W909" s="156"/>
      <c r="X909" s="156"/>
      <c r="Y909" s="156"/>
      <c r="Z909" s="156"/>
      <c r="AA909" s="156"/>
      <c r="AB909" s="156"/>
      <c r="AC909" s="156"/>
      <c r="AD909" s="156"/>
      <c r="AE909" s="195"/>
      <c r="AF909" s="196"/>
      <c r="AG909" s="156"/>
      <c r="AH909" s="156"/>
      <c r="AI909" s="156"/>
      <c r="AJ909" s="156"/>
      <c r="AK909" s="156"/>
      <c r="AL909" s="156"/>
      <c r="AM909" s="156"/>
      <c r="AN909" s="156"/>
      <c r="AO909" s="156"/>
      <c r="AP909" s="156"/>
      <c r="AQ909" s="156"/>
    </row>
    <row r="910" ht="15.75" customHeight="1">
      <c r="A910" s="156"/>
      <c r="B910" s="156"/>
      <c r="C910" s="156"/>
      <c r="D910" s="156"/>
      <c r="E910" s="156"/>
      <c r="F910" s="156"/>
      <c r="G910" s="156"/>
      <c r="H910" s="156"/>
      <c r="I910" s="156"/>
      <c r="J910" s="156"/>
      <c r="K910" s="156"/>
      <c r="L910" s="156"/>
      <c r="M910" s="156"/>
      <c r="N910" s="156"/>
      <c r="O910" s="156"/>
      <c r="P910" s="156"/>
      <c r="Q910" s="156"/>
      <c r="R910" s="156"/>
      <c r="S910" s="156"/>
      <c r="T910" s="156"/>
      <c r="U910" s="156"/>
      <c r="V910" s="156"/>
      <c r="W910" s="156"/>
      <c r="X910" s="156"/>
      <c r="Y910" s="156"/>
      <c r="Z910" s="156"/>
      <c r="AA910" s="156"/>
      <c r="AB910" s="156"/>
      <c r="AC910" s="156"/>
      <c r="AD910" s="156"/>
      <c r="AE910" s="195"/>
      <c r="AF910" s="196"/>
      <c r="AG910" s="156"/>
      <c r="AH910" s="156"/>
      <c r="AI910" s="156"/>
      <c r="AJ910" s="156"/>
      <c r="AK910" s="156"/>
      <c r="AL910" s="156"/>
      <c r="AM910" s="156"/>
      <c r="AN910" s="156"/>
      <c r="AO910" s="156"/>
      <c r="AP910" s="156"/>
      <c r="AQ910" s="156"/>
    </row>
    <row r="911" ht="15.75" customHeight="1">
      <c r="A911" s="156"/>
      <c r="B911" s="156"/>
      <c r="C911" s="156"/>
      <c r="D911" s="156"/>
      <c r="E911" s="156"/>
      <c r="F911" s="156"/>
      <c r="G911" s="156"/>
      <c r="H911" s="156"/>
      <c r="I911" s="156"/>
      <c r="J911" s="156"/>
      <c r="K911" s="156"/>
      <c r="L911" s="156"/>
      <c r="M911" s="156"/>
      <c r="N911" s="156"/>
      <c r="O911" s="156"/>
      <c r="P911" s="156"/>
      <c r="Q911" s="156"/>
      <c r="R911" s="156"/>
      <c r="S911" s="156"/>
      <c r="T911" s="156"/>
      <c r="U911" s="156"/>
      <c r="V911" s="156"/>
      <c r="W911" s="156"/>
      <c r="X911" s="156"/>
      <c r="Y911" s="156"/>
      <c r="Z911" s="156"/>
      <c r="AA911" s="156"/>
      <c r="AB911" s="156"/>
      <c r="AC911" s="156"/>
      <c r="AD911" s="156"/>
      <c r="AE911" s="195"/>
      <c r="AF911" s="196"/>
      <c r="AG911" s="156"/>
      <c r="AH911" s="156"/>
      <c r="AI911" s="156"/>
      <c r="AJ911" s="156"/>
      <c r="AK911" s="156"/>
      <c r="AL911" s="156"/>
      <c r="AM911" s="156"/>
      <c r="AN911" s="156"/>
      <c r="AO911" s="156"/>
      <c r="AP911" s="156"/>
      <c r="AQ911" s="156"/>
    </row>
    <row r="912" ht="15.75" customHeight="1">
      <c r="A912" s="156"/>
      <c r="B912" s="156"/>
      <c r="C912" s="156"/>
      <c r="D912" s="156"/>
      <c r="E912" s="156"/>
      <c r="F912" s="156"/>
      <c r="G912" s="156"/>
      <c r="H912" s="156"/>
      <c r="I912" s="156"/>
      <c r="J912" s="156"/>
      <c r="K912" s="156"/>
      <c r="L912" s="156"/>
      <c r="M912" s="156"/>
      <c r="N912" s="156"/>
      <c r="O912" s="156"/>
      <c r="P912" s="156"/>
      <c r="Q912" s="156"/>
      <c r="R912" s="156"/>
      <c r="S912" s="156"/>
      <c r="T912" s="156"/>
      <c r="U912" s="156"/>
      <c r="V912" s="156"/>
      <c r="W912" s="156"/>
      <c r="X912" s="156"/>
      <c r="Y912" s="156"/>
      <c r="Z912" s="156"/>
      <c r="AA912" s="156"/>
      <c r="AB912" s="156"/>
      <c r="AC912" s="156"/>
      <c r="AD912" s="156"/>
      <c r="AE912" s="195"/>
      <c r="AF912" s="196"/>
      <c r="AG912" s="156"/>
      <c r="AH912" s="156"/>
      <c r="AI912" s="156"/>
      <c r="AJ912" s="156"/>
      <c r="AK912" s="156"/>
      <c r="AL912" s="156"/>
      <c r="AM912" s="156"/>
      <c r="AN912" s="156"/>
      <c r="AO912" s="156"/>
      <c r="AP912" s="156"/>
      <c r="AQ912" s="156"/>
    </row>
    <row r="913" ht="15.75" customHeight="1">
      <c r="A913" s="156"/>
      <c r="B913" s="156"/>
      <c r="C913" s="156"/>
      <c r="D913" s="156"/>
      <c r="E913" s="156"/>
      <c r="F913" s="156"/>
      <c r="G913" s="156"/>
      <c r="H913" s="156"/>
      <c r="I913" s="156"/>
      <c r="J913" s="156"/>
      <c r="K913" s="156"/>
      <c r="L913" s="156"/>
      <c r="M913" s="156"/>
      <c r="N913" s="156"/>
      <c r="O913" s="156"/>
      <c r="P913" s="156"/>
      <c r="Q913" s="156"/>
      <c r="R913" s="156"/>
      <c r="S913" s="156"/>
      <c r="T913" s="156"/>
      <c r="U913" s="156"/>
      <c r="V913" s="156"/>
      <c r="W913" s="156"/>
      <c r="X913" s="156"/>
      <c r="Y913" s="156"/>
      <c r="Z913" s="156"/>
      <c r="AA913" s="156"/>
      <c r="AB913" s="156"/>
      <c r="AC913" s="156"/>
      <c r="AD913" s="156"/>
      <c r="AE913" s="195"/>
      <c r="AF913" s="196"/>
      <c r="AG913" s="156"/>
      <c r="AH913" s="156"/>
      <c r="AI913" s="156"/>
      <c r="AJ913" s="156"/>
      <c r="AK913" s="156"/>
      <c r="AL913" s="156"/>
      <c r="AM913" s="156"/>
      <c r="AN913" s="156"/>
      <c r="AO913" s="156"/>
      <c r="AP913" s="156"/>
      <c r="AQ913" s="156"/>
    </row>
    <row r="914" ht="15.75" customHeight="1">
      <c r="A914" s="156"/>
      <c r="B914" s="156"/>
      <c r="C914" s="156"/>
      <c r="D914" s="156"/>
      <c r="E914" s="156"/>
      <c r="F914" s="156"/>
      <c r="G914" s="156"/>
      <c r="H914" s="156"/>
      <c r="I914" s="156"/>
      <c r="J914" s="156"/>
      <c r="K914" s="156"/>
      <c r="L914" s="156"/>
      <c r="M914" s="156"/>
      <c r="N914" s="156"/>
      <c r="O914" s="156"/>
      <c r="P914" s="156"/>
      <c r="Q914" s="156"/>
      <c r="R914" s="156"/>
      <c r="S914" s="156"/>
      <c r="T914" s="156"/>
      <c r="U914" s="156"/>
      <c r="V914" s="156"/>
      <c r="W914" s="156"/>
      <c r="X914" s="156"/>
      <c r="Y914" s="156"/>
      <c r="Z914" s="156"/>
      <c r="AA914" s="156"/>
      <c r="AB914" s="156"/>
      <c r="AC914" s="156"/>
      <c r="AD914" s="156"/>
      <c r="AE914" s="195"/>
      <c r="AF914" s="196"/>
      <c r="AG914" s="156"/>
      <c r="AH914" s="156"/>
      <c r="AI914" s="156"/>
      <c r="AJ914" s="156"/>
      <c r="AK914" s="156"/>
      <c r="AL914" s="156"/>
      <c r="AM914" s="156"/>
      <c r="AN914" s="156"/>
      <c r="AO914" s="156"/>
      <c r="AP914" s="156"/>
      <c r="AQ914" s="156"/>
    </row>
    <row r="915" ht="15.75" customHeight="1">
      <c r="A915" s="156"/>
      <c r="B915" s="156"/>
      <c r="C915" s="156"/>
      <c r="D915" s="156"/>
      <c r="E915" s="156"/>
      <c r="F915" s="156"/>
      <c r="G915" s="156"/>
      <c r="H915" s="156"/>
      <c r="I915" s="156"/>
      <c r="J915" s="156"/>
      <c r="K915" s="156"/>
      <c r="L915" s="156"/>
      <c r="M915" s="156"/>
      <c r="N915" s="156"/>
      <c r="O915" s="156"/>
      <c r="P915" s="156"/>
      <c r="Q915" s="156"/>
      <c r="R915" s="156"/>
      <c r="S915" s="156"/>
      <c r="T915" s="156"/>
      <c r="U915" s="156"/>
      <c r="V915" s="156"/>
      <c r="W915" s="156"/>
      <c r="X915" s="156"/>
      <c r="Y915" s="156"/>
      <c r="Z915" s="156"/>
      <c r="AA915" s="156"/>
      <c r="AB915" s="156"/>
      <c r="AC915" s="156"/>
      <c r="AD915" s="156"/>
      <c r="AE915" s="195"/>
      <c r="AF915" s="196"/>
      <c r="AG915" s="156"/>
      <c r="AH915" s="156"/>
      <c r="AI915" s="156"/>
      <c r="AJ915" s="156"/>
      <c r="AK915" s="156"/>
      <c r="AL915" s="156"/>
      <c r="AM915" s="156"/>
      <c r="AN915" s="156"/>
      <c r="AO915" s="156"/>
      <c r="AP915" s="156"/>
      <c r="AQ915" s="156"/>
    </row>
    <row r="916" ht="15.75" customHeight="1">
      <c r="A916" s="156"/>
      <c r="B916" s="156"/>
      <c r="C916" s="156"/>
      <c r="D916" s="156"/>
      <c r="E916" s="156"/>
      <c r="F916" s="156"/>
      <c r="G916" s="156"/>
      <c r="H916" s="156"/>
      <c r="I916" s="156"/>
      <c r="J916" s="156"/>
      <c r="K916" s="156"/>
      <c r="L916" s="156"/>
      <c r="M916" s="156"/>
      <c r="N916" s="156"/>
      <c r="O916" s="156"/>
      <c r="P916" s="156"/>
      <c r="Q916" s="156"/>
      <c r="R916" s="156"/>
      <c r="S916" s="156"/>
      <c r="T916" s="156"/>
      <c r="U916" s="156"/>
      <c r="V916" s="156"/>
      <c r="W916" s="156"/>
      <c r="X916" s="156"/>
      <c r="Y916" s="156"/>
      <c r="Z916" s="156"/>
      <c r="AA916" s="156"/>
      <c r="AB916" s="156"/>
      <c r="AC916" s="156"/>
      <c r="AD916" s="156"/>
      <c r="AE916" s="195"/>
      <c r="AF916" s="196"/>
      <c r="AG916" s="156"/>
      <c r="AH916" s="156"/>
      <c r="AI916" s="156"/>
      <c r="AJ916" s="156"/>
      <c r="AK916" s="156"/>
      <c r="AL916" s="156"/>
      <c r="AM916" s="156"/>
      <c r="AN916" s="156"/>
      <c r="AO916" s="156"/>
      <c r="AP916" s="156"/>
      <c r="AQ916" s="156"/>
    </row>
    <row r="917" ht="15.75" customHeight="1">
      <c r="A917" s="156"/>
      <c r="B917" s="156"/>
      <c r="C917" s="156"/>
      <c r="D917" s="156"/>
      <c r="E917" s="156"/>
      <c r="F917" s="156"/>
      <c r="G917" s="156"/>
      <c r="H917" s="156"/>
      <c r="I917" s="156"/>
      <c r="J917" s="156"/>
      <c r="K917" s="156"/>
      <c r="L917" s="156"/>
      <c r="M917" s="156"/>
      <c r="N917" s="156"/>
      <c r="O917" s="156"/>
      <c r="P917" s="156"/>
      <c r="Q917" s="156"/>
      <c r="R917" s="156"/>
      <c r="S917" s="156"/>
      <c r="T917" s="156"/>
      <c r="U917" s="156"/>
      <c r="V917" s="156"/>
      <c r="W917" s="156"/>
      <c r="X917" s="156"/>
      <c r="Y917" s="156"/>
      <c r="Z917" s="156"/>
      <c r="AA917" s="156"/>
      <c r="AB917" s="156"/>
      <c r="AC917" s="156"/>
      <c r="AD917" s="156"/>
      <c r="AE917" s="195"/>
      <c r="AF917" s="196"/>
      <c r="AG917" s="156"/>
      <c r="AH917" s="156"/>
      <c r="AI917" s="156"/>
      <c r="AJ917" s="156"/>
      <c r="AK917" s="156"/>
      <c r="AL917" s="156"/>
      <c r="AM917" s="156"/>
      <c r="AN917" s="156"/>
      <c r="AO917" s="156"/>
      <c r="AP917" s="156"/>
      <c r="AQ917" s="156"/>
    </row>
    <row r="918" ht="15.75" customHeight="1">
      <c r="A918" s="156"/>
      <c r="B918" s="156"/>
      <c r="C918" s="156"/>
      <c r="D918" s="156"/>
      <c r="E918" s="156"/>
      <c r="F918" s="156"/>
      <c r="G918" s="156"/>
      <c r="H918" s="156"/>
      <c r="I918" s="156"/>
      <c r="J918" s="156"/>
      <c r="K918" s="156"/>
      <c r="L918" s="156"/>
      <c r="M918" s="156"/>
      <c r="N918" s="156"/>
      <c r="O918" s="156"/>
      <c r="P918" s="156"/>
      <c r="Q918" s="156"/>
      <c r="R918" s="156"/>
      <c r="S918" s="156"/>
      <c r="T918" s="156"/>
      <c r="U918" s="156"/>
      <c r="V918" s="156"/>
      <c r="W918" s="156"/>
      <c r="X918" s="156"/>
      <c r="Y918" s="156"/>
      <c r="Z918" s="156"/>
      <c r="AA918" s="156"/>
      <c r="AB918" s="156"/>
      <c r="AC918" s="156"/>
      <c r="AD918" s="156"/>
      <c r="AE918" s="195"/>
      <c r="AF918" s="196"/>
      <c r="AG918" s="156"/>
      <c r="AH918" s="156"/>
      <c r="AI918" s="156"/>
      <c r="AJ918" s="156"/>
      <c r="AK918" s="156"/>
      <c r="AL918" s="156"/>
      <c r="AM918" s="156"/>
      <c r="AN918" s="156"/>
      <c r="AO918" s="156"/>
      <c r="AP918" s="156"/>
      <c r="AQ918" s="156"/>
    </row>
    <row r="919" ht="15.75" customHeight="1">
      <c r="A919" s="156"/>
      <c r="B919" s="156"/>
      <c r="C919" s="156"/>
      <c r="D919" s="156"/>
      <c r="E919" s="156"/>
      <c r="F919" s="156"/>
      <c r="G919" s="156"/>
      <c r="H919" s="156"/>
      <c r="I919" s="156"/>
      <c r="J919" s="156"/>
      <c r="K919" s="156"/>
      <c r="L919" s="156"/>
      <c r="M919" s="156"/>
      <c r="N919" s="156"/>
      <c r="O919" s="156"/>
      <c r="P919" s="156"/>
      <c r="Q919" s="156"/>
      <c r="R919" s="156"/>
      <c r="S919" s="156"/>
      <c r="T919" s="156"/>
      <c r="U919" s="156"/>
      <c r="V919" s="156"/>
      <c r="W919" s="156"/>
      <c r="X919" s="156"/>
      <c r="Y919" s="156"/>
      <c r="Z919" s="156"/>
      <c r="AA919" s="156"/>
      <c r="AB919" s="156"/>
      <c r="AC919" s="156"/>
      <c r="AD919" s="156"/>
      <c r="AE919" s="195"/>
      <c r="AF919" s="196"/>
      <c r="AG919" s="156"/>
      <c r="AH919" s="156"/>
      <c r="AI919" s="156"/>
      <c r="AJ919" s="156"/>
      <c r="AK919" s="156"/>
      <c r="AL919" s="156"/>
      <c r="AM919" s="156"/>
      <c r="AN919" s="156"/>
      <c r="AO919" s="156"/>
      <c r="AP919" s="156"/>
      <c r="AQ919" s="156"/>
    </row>
    <row r="920" ht="15.75" customHeight="1">
      <c r="A920" s="156"/>
      <c r="B920" s="156"/>
      <c r="C920" s="156"/>
      <c r="D920" s="156"/>
      <c r="E920" s="156"/>
      <c r="F920" s="156"/>
      <c r="G920" s="156"/>
      <c r="H920" s="156"/>
      <c r="I920" s="156"/>
      <c r="J920" s="156"/>
      <c r="K920" s="156"/>
      <c r="L920" s="156"/>
      <c r="M920" s="156"/>
      <c r="N920" s="156"/>
      <c r="O920" s="156"/>
      <c r="P920" s="156"/>
      <c r="Q920" s="156"/>
      <c r="R920" s="156"/>
      <c r="S920" s="156"/>
      <c r="T920" s="156"/>
      <c r="U920" s="156"/>
      <c r="V920" s="156"/>
      <c r="W920" s="156"/>
      <c r="X920" s="156"/>
      <c r="Y920" s="156"/>
      <c r="Z920" s="156"/>
      <c r="AA920" s="156"/>
      <c r="AB920" s="156"/>
      <c r="AC920" s="156"/>
      <c r="AD920" s="156"/>
      <c r="AE920" s="195"/>
      <c r="AF920" s="196"/>
      <c r="AG920" s="156"/>
      <c r="AH920" s="156"/>
      <c r="AI920" s="156"/>
      <c r="AJ920" s="156"/>
      <c r="AK920" s="156"/>
      <c r="AL920" s="156"/>
      <c r="AM920" s="156"/>
      <c r="AN920" s="156"/>
      <c r="AO920" s="156"/>
      <c r="AP920" s="156"/>
      <c r="AQ920" s="156"/>
    </row>
    <row r="921" ht="15.75" customHeight="1">
      <c r="A921" s="156"/>
      <c r="B921" s="156"/>
      <c r="C921" s="156"/>
      <c r="D921" s="156"/>
      <c r="E921" s="156"/>
      <c r="F921" s="156"/>
      <c r="G921" s="156"/>
      <c r="H921" s="156"/>
      <c r="I921" s="156"/>
      <c r="J921" s="156"/>
      <c r="K921" s="156"/>
      <c r="L921" s="156"/>
      <c r="M921" s="156"/>
      <c r="N921" s="156"/>
      <c r="O921" s="156"/>
      <c r="P921" s="156"/>
      <c r="Q921" s="156"/>
      <c r="R921" s="156"/>
      <c r="S921" s="156"/>
      <c r="T921" s="156"/>
      <c r="U921" s="156"/>
      <c r="V921" s="156"/>
      <c r="W921" s="156"/>
      <c r="X921" s="156"/>
      <c r="Y921" s="156"/>
      <c r="Z921" s="156"/>
      <c r="AA921" s="156"/>
      <c r="AB921" s="156"/>
      <c r="AC921" s="156"/>
      <c r="AD921" s="156"/>
      <c r="AE921" s="195"/>
      <c r="AF921" s="196"/>
      <c r="AG921" s="156"/>
      <c r="AH921" s="156"/>
      <c r="AI921" s="156"/>
      <c r="AJ921" s="156"/>
      <c r="AK921" s="156"/>
      <c r="AL921" s="156"/>
      <c r="AM921" s="156"/>
      <c r="AN921" s="156"/>
      <c r="AO921" s="156"/>
      <c r="AP921" s="156"/>
      <c r="AQ921" s="156"/>
    </row>
    <row r="922" ht="15.75" customHeight="1">
      <c r="A922" s="156"/>
      <c r="B922" s="156"/>
      <c r="C922" s="156"/>
      <c r="D922" s="156"/>
      <c r="E922" s="156"/>
      <c r="F922" s="156"/>
      <c r="G922" s="156"/>
      <c r="H922" s="156"/>
      <c r="I922" s="156"/>
      <c r="J922" s="156"/>
      <c r="K922" s="156"/>
      <c r="L922" s="156"/>
      <c r="M922" s="156"/>
      <c r="N922" s="156"/>
      <c r="O922" s="156"/>
      <c r="P922" s="156"/>
      <c r="Q922" s="156"/>
      <c r="R922" s="156"/>
      <c r="S922" s="156"/>
      <c r="T922" s="156"/>
      <c r="U922" s="156"/>
      <c r="V922" s="156"/>
      <c r="W922" s="156"/>
      <c r="X922" s="156"/>
      <c r="Y922" s="156"/>
      <c r="Z922" s="156"/>
      <c r="AA922" s="156"/>
      <c r="AB922" s="156"/>
      <c r="AC922" s="156"/>
      <c r="AD922" s="156"/>
      <c r="AE922" s="195"/>
      <c r="AF922" s="196"/>
      <c r="AG922" s="156"/>
      <c r="AH922" s="156"/>
      <c r="AI922" s="156"/>
      <c r="AJ922" s="156"/>
      <c r="AK922" s="156"/>
      <c r="AL922" s="156"/>
      <c r="AM922" s="156"/>
      <c r="AN922" s="156"/>
      <c r="AO922" s="156"/>
      <c r="AP922" s="156"/>
      <c r="AQ922" s="156"/>
    </row>
    <row r="923" ht="15.75" customHeight="1">
      <c r="A923" s="156"/>
      <c r="B923" s="156"/>
      <c r="C923" s="156"/>
      <c r="D923" s="156"/>
      <c r="E923" s="156"/>
      <c r="F923" s="156"/>
      <c r="G923" s="156"/>
      <c r="H923" s="156"/>
      <c r="I923" s="156"/>
      <c r="J923" s="156"/>
      <c r="K923" s="156"/>
      <c r="L923" s="156"/>
      <c r="M923" s="156"/>
      <c r="N923" s="156"/>
      <c r="O923" s="156"/>
      <c r="P923" s="156"/>
      <c r="Q923" s="156"/>
      <c r="R923" s="156"/>
      <c r="S923" s="156"/>
      <c r="T923" s="156"/>
      <c r="U923" s="156"/>
      <c r="V923" s="156"/>
      <c r="W923" s="156"/>
      <c r="X923" s="156"/>
      <c r="Y923" s="156"/>
      <c r="Z923" s="156"/>
      <c r="AA923" s="156"/>
      <c r="AB923" s="156"/>
      <c r="AC923" s="156"/>
      <c r="AD923" s="156"/>
      <c r="AE923" s="195"/>
      <c r="AF923" s="196"/>
      <c r="AG923" s="156"/>
      <c r="AH923" s="156"/>
      <c r="AI923" s="156"/>
      <c r="AJ923" s="156"/>
      <c r="AK923" s="156"/>
      <c r="AL923" s="156"/>
      <c r="AM923" s="156"/>
      <c r="AN923" s="156"/>
      <c r="AO923" s="156"/>
      <c r="AP923" s="156"/>
      <c r="AQ923" s="156"/>
    </row>
    <row r="924" ht="15.75" customHeight="1">
      <c r="A924" s="156"/>
      <c r="B924" s="156"/>
      <c r="C924" s="156"/>
      <c r="D924" s="156"/>
      <c r="E924" s="156"/>
      <c r="F924" s="156"/>
      <c r="G924" s="156"/>
      <c r="H924" s="156"/>
      <c r="I924" s="156"/>
      <c r="J924" s="156"/>
      <c r="K924" s="156"/>
      <c r="L924" s="156"/>
      <c r="M924" s="156"/>
      <c r="N924" s="156"/>
      <c r="O924" s="156"/>
      <c r="P924" s="156"/>
      <c r="Q924" s="156"/>
      <c r="R924" s="156"/>
      <c r="S924" s="156"/>
      <c r="T924" s="156"/>
      <c r="U924" s="156"/>
      <c r="V924" s="156"/>
      <c r="W924" s="156"/>
      <c r="X924" s="156"/>
      <c r="Y924" s="156"/>
      <c r="Z924" s="156"/>
      <c r="AA924" s="156"/>
      <c r="AB924" s="156"/>
      <c r="AC924" s="156"/>
      <c r="AD924" s="156"/>
      <c r="AE924" s="195"/>
      <c r="AF924" s="196"/>
      <c r="AG924" s="156"/>
      <c r="AH924" s="156"/>
      <c r="AI924" s="156"/>
      <c r="AJ924" s="156"/>
      <c r="AK924" s="156"/>
      <c r="AL924" s="156"/>
      <c r="AM924" s="156"/>
      <c r="AN924" s="156"/>
      <c r="AO924" s="156"/>
      <c r="AP924" s="156"/>
      <c r="AQ924" s="156"/>
    </row>
    <row r="925" ht="15.75" customHeight="1">
      <c r="A925" s="156"/>
      <c r="B925" s="156"/>
      <c r="C925" s="156"/>
      <c r="D925" s="156"/>
      <c r="E925" s="156"/>
      <c r="F925" s="156"/>
      <c r="G925" s="156"/>
      <c r="H925" s="156"/>
      <c r="I925" s="156"/>
      <c r="J925" s="156"/>
      <c r="K925" s="156"/>
      <c r="L925" s="156"/>
      <c r="M925" s="156"/>
      <c r="N925" s="156"/>
      <c r="O925" s="156"/>
      <c r="P925" s="156"/>
      <c r="Q925" s="156"/>
      <c r="R925" s="156"/>
      <c r="S925" s="156"/>
      <c r="T925" s="156"/>
      <c r="U925" s="156"/>
      <c r="V925" s="156"/>
      <c r="W925" s="156"/>
      <c r="X925" s="156"/>
      <c r="Y925" s="156"/>
      <c r="Z925" s="156"/>
      <c r="AA925" s="156"/>
      <c r="AB925" s="156"/>
      <c r="AC925" s="156"/>
      <c r="AD925" s="156"/>
      <c r="AE925" s="195"/>
      <c r="AF925" s="196"/>
      <c r="AG925" s="156"/>
      <c r="AH925" s="156"/>
      <c r="AI925" s="156"/>
      <c r="AJ925" s="156"/>
      <c r="AK925" s="156"/>
      <c r="AL925" s="156"/>
      <c r="AM925" s="156"/>
      <c r="AN925" s="156"/>
      <c r="AO925" s="156"/>
      <c r="AP925" s="156"/>
      <c r="AQ925" s="156"/>
    </row>
    <row r="926" ht="15.75" customHeight="1">
      <c r="A926" s="156"/>
      <c r="B926" s="156"/>
      <c r="C926" s="156"/>
      <c r="D926" s="156"/>
      <c r="E926" s="156"/>
      <c r="F926" s="156"/>
      <c r="G926" s="156"/>
      <c r="H926" s="156"/>
      <c r="I926" s="156"/>
      <c r="J926" s="156"/>
      <c r="K926" s="156"/>
      <c r="L926" s="156"/>
      <c r="M926" s="156"/>
      <c r="N926" s="156"/>
      <c r="O926" s="156"/>
      <c r="P926" s="156"/>
      <c r="Q926" s="156"/>
      <c r="R926" s="156"/>
      <c r="S926" s="156"/>
      <c r="T926" s="156"/>
      <c r="U926" s="156"/>
      <c r="V926" s="156"/>
      <c r="W926" s="156"/>
      <c r="X926" s="156"/>
      <c r="Y926" s="156"/>
      <c r="Z926" s="156"/>
      <c r="AA926" s="156"/>
      <c r="AB926" s="156"/>
      <c r="AC926" s="156"/>
      <c r="AD926" s="156"/>
      <c r="AE926" s="195"/>
      <c r="AF926" s="196"/>
      <c r="AG926" s="156"/>
      <c r="AH926" s="156"/>
      <c r="AI926" s="156"/>
      <c r="AJ926" s="156"/>
      <c r="AK926" s="156"/>
      <c r="AL926" s="156"/>
      <c r="AM926" s="156"/>
      <c r="AN926" s="156"/>
      <c r="AO926" s="156"/>
      <c r="AP926" s="156"/>
      <c r="AQ926" s="156"/>
    </row>
    <row r="927" ht="15.75" customHeight="1">
      <c r="A927" s="156"/>
      <c r="B927" s="156"/>
      <c r="C927" s="156"/>
      <c r="D927" s="156"/>
      <c r="E927" s="156"/>
      <c r="F927" s="156"/>
      <c r="G927" s="156"/>
      <c r="H927" s="156"/>
      <c r="I927" s="156"/>
      <c r="J927" s="156"/>
      <c r="K927" s="156"/>
      <c r="L927" s="156"/>
      <c r="M927" s="156"/>
      <c r="N927" s="156"/>
      <c r="O927" s="156"/>
      <c r="P927" s="156"/>
      <c r="Q927" s="156"/>
      <c r="R927" s="156"/>
      <c r="S927" s="156"/>
      <c r="T927" s="156"/>
      <c r="U927" s="156"/>
      <c r="V927" s="156"/>
      <c r="W927" s="156"/>
      <c r="X927" s="156"/>
      <c r="Y927" s="156"/>
      <c r="Z927" s="156"/>
      <c r="AA927" s="156"/>
      <c r="AB927" s="156"/>
      <c r="AC927" s="156"/>
      <c r="AD927" s="156"/>
      <c r="AE927" s="195"/>
      <c r="AF927" s="196"/>
      <c r="AG927" s="156"/>
      <c r="AH927" s="156"/>
      <c r="AI927" s="156"/>
      <c r="AJ927" s="156"/>
      <c r="AK927" s="156"/>
      <c r="AL927" s="156"/>
      <c r="AM927" s="156"/>
      <c r="AN927" s="156"/>
      <c r="AO927" s="156"/>
      <c r="AP927" s="156"/>
      <c r="AQ927" s="156"/>
    </row>
    <row r="928" ht="15.75" customHeight="1">
      <c r="A928" s="156"/>
      <c r="B928" s="156"/>
      <c r="C928" s="156"/>
      <c r="D928" s="156"/>
      <c r="E928" s="156"/>
      <c r="F928" s="156"/>
      <c r="G928" s="156"/>
      <c r="H928" s="156"/>
      <c r="I928" s="156"/>
      <c r="J928" s="156"/>
      <c r="K928" s="156"/>
      <c r="L928" s="156"/>
      <c r="M928" s="156"/>
      <c r="N928" s="156"/>
      <c r="O928" s="156"/>
      <c r="P928" s="156"/>
      <c r="Q928" s="156"/>
      <c r="R928" s="156"/>
      <c r="S928" s="156"/>
      <c r="T928" s="156"/>
      <c r="U928" s="156"/>
      <c r="V928" s="156"/>
      <c r="W928" s="156"/>
      <c r="X928" s="156"/>
      <c r="Y928" s="156"/>
      <c r="Z928" s="156"/>
      <c r="AA928" s="156"/>
      <c r="AB928" s="156"/>
      <c r="AC928" s="156"/>
      <c r="AD928" s="156"/>
      <c r="AE928" s="195"/>
      <c r="AF928" s="196"/>
      <c r="AG928" s="156"/>
      <c r="AH928" s="156"/>
      <c r="AI928" s="156"/>
      <c r="AJ928" s="156"/>
      <c r="AK928" s="156"/>
      <c r="AL928" s="156"/>
      <c r="AM928" s="156"/>
      <c r="AN928" s="156"/>
      <c r="AO928" s="156"/>
      <c r="AP928" s="156"/>
      <c r="AQ928" s="156"/>
    </row>
    <row r="929" ht="15.75" customHeight="1">
      <c r="A929" s="156"/>
      <c r="B929" s="156"/>
      <c r="C929" s="156"/>
      <c r="D929" s="156"/>
      <c r="E929" s="156"/>
      <c r="F929" s="156"/>
      <c r="G929" s="156"/>
      <c r="H929" s="156"/>
      <c r="I929" s="156"/>
      <c r="J929" s="156"/>
      <c r="K929" s="156"/>
      <c r="L929" s="156"/>
      <c r="M929" s="156"/>
      <c r="N929" s="156"/>
      <c r="O929" s="156"/>
      <c r="P929" s="156"/>
      <c r="Q929" s="156"/>
      <c r="R929" s="156"/>
      <c r="S929" s="156"/>
      <c r="T929" s="156"/>
      <c r="U929" s="156"/>
      <c r="V929" s="156"/>
      <c r="W929" s="156"/>
      <c r="X929" s="156"/>
      <c r="Y929" s="156"/>
      <c r="Z929" s="156"/>
      <c r="AA929" s="156"/>
      <c r="AB929" s="156"/>
      <c r="AC929" s="156"/>
      <c r="AD929" s="156"/>
      <c r="AE929" s="195"/>
      <c r="AF929" s="196"/>
      <c r="AG929" s="156"/>
      <c r="AH929" s="156"/>
      <c r="AI929" s="156"/>
      <c r="AJ929" s="156"/>
      <c r="AK929" s="156"/>
      <c r="AL929" s="156"/>
      <c r="AM929" s="156"/>
      <c r="AN929" s="156"/>
      <c r="AO929" s="156"/>
      <c r="AP929" s="156"/>
      <c r="AQ929" s="156"/>
    </row>
    <row r="930" ht="15.75" customHeight="1">
      <c r="A930" s="156"/>
      <c r="B930" s="156"/>
      <c r="C930" s="156"/>
      <c r="D930" s="156"/>
      <c r="E930" s="156"/>
      <c r="F930" s="156"/>
      <c r="G930" s="156"/>
      <c r="H930" s="156"/>
      <c r="I930" s="156"/>
      <c r="J930" s="156"/>
      <c r="K930" s="156"/>
      <c r="L930" s="156"/>
      <c r="M930" s="156"/>
      <c r="N930" s="156"/>
      <c r="O930" s="156"/>
      <c r="P930" s="156"/>
      <c r="Q930" s="156"/>
      <c r="R930" s="156"/>
      <c r="S930" s="156"/>
      <c r="T930" s="156"/>
      <c r="U930" s="156"/>
      <c r="V930" s="156"/>
      <c r="W930" s="156"/>
      <c r="X930" s="156"/>
      <c r="Y930" s="156"/>
      <c r="Z930" s="156"/>
      <c r="AA930" s="156"/>
      <c r="AB930" s="156"/>
      <c r="AC930" s="156"/>
      <c r="AD930" s="156"/>
      <c r="AE930" s="195"/>
      <c r="AF930" s="196"/>
      <c r="AG930" s="156"/>
      <c r="AH930" s="156"/>
      <c r="AI930" s="156"/>
      <c r="AJ930" s="156"/>
      <c r="AK930" s="156"/>
      <c r="AL930" s="156"/>
      <c r="AM930" s="156"/>
      <c r="AN930" s="156"/>
      <c r="AO930" s="156"/>
      <c r="AP930" s="156"/>
      <c r="AQ930" s="156"/>
    </row>
    <row r="931" ht="15.75" customHeight="1">
      <c r="A931" s="156"/>
      <c r="B931" s="156"/>
      <c r="C931" s="156"/>
      <c r="D931" s="156"/>
      <c r="E931" s="156"/>
      <c r="F931" s="156"/>
      <c r="G931" s="156"/>
      <c r="H931" s="156"/>
      <c r="I931" s="156"/>
      <c r="J931" s="156"/>
      <c r="K931" s="156"/>
      <c r="L931" s="156"/>
      <c r="M931" s="156"/>
      <c r="N931" s="156"/>
      <c r="O931" s="156"/>
      <c r="P931" s="156"/>
      <c r="Q931" s="156"/>
      <c r="R931" s="156"/>
      <c r="S931" s="156"/>
      <c r="T931" s="156"/>
      <c r="U931" s="156"/>
      <c r="V931" s="156"/>
      <c r="W931" s="156"/>
      <c r="X931" s="156"/>
      <c r="Y931" s="156"/>
      <c r="Z931" s="156"/>
      <c r="AA931" s="156"/>
      <c r="AB931" s="156"/>
      <c r="AC931" s="156"/>
      <c r="AD931" s="156"/>
      <c r="AE931" s="195"/>
      <c r="AF931" s="196"/>
      <c r="AG931" s="156"/>
      <c r="AH931" s="156"/>
      <c r="AI931" s="156"/>
      <c r="AJ931" s="156"/>
      <c r="AK931" s="156"/>
      <c r="AL931" s="156"/>
      <c r="AM931" s="156"/>
      <c r="AN931" s="156"/>
      <c r="AO931" s="156"/>
      <c r="AP931" s="156"/>
      <c r="AQ931" s="156"/>
    </row>
    <row r="932" ht="15.75" customHeight="1">
      <c r="A932" s="156"/>
      <c r="B932" s="156"/>
      <c r="C932" s="156"/>
      <c r="D932" s="156"/>
      <c r="E932" s="156"/>
      <c r="F932" s="156"/>
      <c r="G932" s="156"/>
      <c r="H932" s="156"/>
      <c r="I932" s="156"/>
      <c r="J932" s="156"/>
      <c r="K932" s="156"/>
      <c r="L932" s="156"/>
      <c r="M932" s="156"/>
      <c r="N932" s="156"/>
      <c r="O932" s="156"/>
      <c r="P932" s="156"/>
      <c r="Q932" s="156"/>
      <c r="R932" s="156"/>
      <c r="S932" s="156"/>
      <c r="T932" s="156"/>
      <c r="U932" s="156"/>
      <c r="V932" s="156"/>
      <c r="W932" s="156"/>
      <c r="X932" s="156"/>
      <c r="Y932" s="156"/>
      <c r="Z932" s="156"/>
      <c r="AA932" s="156"/>
      <c r="AB932" s="156"/>
      <c r="AC932" s="156"/>
      <c r="AD932" s="156"/>
      <c r="AE932" s="195"/>
      <c r="AF932" s="196"/>
      <c r="AG932" s="156"/>
      <c r="AH932" s="156"/>
      <c r="AI932" s="156"/>
      <c r="AJ932" s="156"/>
      <c r="AK932" s="156"/>
      <c r="AL932" s="156"/>
      <c r="AM932" s="156"/>
      <c r="AN932" s="156"/>
      <c r="AO932" s="156"/>
      <c r="AP932" s="156"/>
      <c r="AQ932" s="156"/>
    </row>
    <row r="933" ht="15.75" customHeight="1">
      <c r="A933" s="156"/>
      <c r="B933" s="156"/>
      <c r="C933" s="156"/>
      <c r="D933" s="156"/>
      <c r="E933" s="156"/>
      <c r="F933" s="156"/>
      <c r="G933" s="156"/>
      <c r="H933" s="156"/>
      <c r="I933" s="156"/>
      <c r="J933" s="156"/>
      <c r="K933" s="156"/>
      <c r="L933" s="156"/>
      <c r="M933" s="156"/>
      <c r="N933" s="156"/>
      <c r="O933" s="156"/>
      <c r="P933" s="156"/>
      <c r="Q933" s="156"/>
      <c r="R933" s="156"/>
      <c r="S933" s="156"/>
      <c r="T933" s="156"/>
      <c r="U933" s="156"/>
      <c r="V933" s="156"/>
      <c r="W933" s="156"/>
      <c r="X933" s="156"/>
      <c r="Y933" s="156"/>
      <c r="Z933" s="156"/>
      <c r="AA933" s="156"/>
      <c r="AB933" s="156"/>
      <c r="AC933" s="156"/>
      <c r="AD933" s="156"/>
      <c r="AE933" s="195"/>
      <c r="AF933" s="196"/>
      <c r="AG933" s="156"/>
      <c r="AH933" s="156"/>
      <c r="AI933" s="156"/>
      <c r="AJ933" s="156"/>
      <c r="AK933" s="156"/>
      <c r="AL933" s="156"/>
      <c r="AM933" s="156"/>
      <c r="AN933" s="156"/>
      <c r="AO933" s="156"/>
      <c r="AP933" s="156"/>
      <c r="AQ933" s="156"/>
    </row>
    <row r="934" ht="15.75" customHeight="1">
      <c r="A934" s="156"/>
      <c r="B934" s="156"/>
      <c r="C934" s="156"/>
      <c r="D934" s="156"/>
      <c r="E934" s="156"/>
      <c r="F934" s="156"/>
      <c r="G934" s="156"/>
      <c r="H934" s="156"/>
      <c r="I934" s="156"/>
      <c r="J934" s="156"/>
      <c r="K934" s="156"/>
      <c r="L934" s="156"/>
      <c r="M934" s="156"/>
      <c r="N934" s="156"/>
      <c r="O934" s="156"/>
      <c r="P934" s="156"/>
      <c r="Q934" s="156"/>
      <c r="R934" s="156"/>
      <c r="S934" s="156"/>
      <c r="T934" s="156"/>
      <c r="U934" s="156"/>
      <c r="V934" s="156"/>
      <c r="W934" s="156"/>
      <c r="X934" s="156"/>
      <c r="Y934" s="156"/>
      <c r="Z934" s="156"/>
      <c r="AA934" s="156"/>
      <c r="AB934" s="156"/>
      <c r="AC934" s="156"/>
      <c r="AD934" s="156"/>
      <c r="AE934" s="195"/>
      <c r="AF934" s="196"/>
      <c r="AG934" s="156"/>
      <c r="AH934" s="156"/>
      <c r="AI934" s="156"/>
      <c r="AJ934" s="156"/>
      <c r="AK934" s="156"/>
      <c r="AL934" s="156"/>
      <c r="AM934" s="156"/>
      <c r="AN934" s="156"/>
      <c r="AO934" s="156"/>
      <c r="AP934" s="156"/>
      <c r="AQ934" s="156"/>
    </row>
    <row r="935" ht="15.75" customHeight="1">
      <c r="A935" s="156"/>
      <c r="B935" s="156"/>
      <c r="C935" s="156"/>
      <c r="D935" s="156"/>
      <c r="E935" s="156"/>
      <c r="F935" s="156"/>
      <c r="G935" s="156"/>
      <c r="H935" s="156"/>
      <c r="I935" s="156"/>
      <c r="J935" s="156"/>
      <c r="K935" s="156"/>
      <c r="L935" s="156"/>
      <c r="M935" s="156"/>
      <c r="N935" s="156"/>
      <c r="O935" s="156"/>
      <c r="P935" s="156"/>
      <c r="Q935" s="156"/>
      <c r="R935" s="156"/>
      <c r="S935" s="156"/>
      <c r="T935" s="156"/>
      <c r="U935" s="156"/>
      <c r="V935" s="156"/>
      <c r="W935" s="156"/>
      <c r="X935" s="156"/>
      <c r="Y935" s="156"/>
      <c r="Z935" s="156"/>
      <c r="AA935" s="156"/>
      <c r="AB935" s="156"/>
      <c r="AC935" s="156"/>
      <c r="AD935" s="156"/>
      <c r="AE935" s="195"/>
      <c r="AF935" s="196"/>
      <c r="AG935" s="156"/>
      <c r="AH935" s="156"/>
      <c r="AI935" s="156"/>
      <c r="AJ935" s="156"/>
      <c r="AK935" s="156"/>
      <c r="AL935" s="156"/>
      <c r="AM935" s="156"/>
      <c r="AN935" s="156"/>
      <c r="AO935" s="156"/>
      <c r="AP935" s="156"/>
      <c r="AQ935" s="156"/>
    </row>
    <row r="936" ht="15.75" customHeight="1">
      <c r="A936" s="156"/>
      <c r="B936" s="156"/>
      <c r="C936" s="156"/>
      <c r="D936" s="156"/>
      <c r="E936" s="156"/>
      <c r="F936" s="156"/>
      <c r="G936" s="156"/>
      <c r="H936" s="156"/>
      <c r="I936" s="156"/>
      <c r="J936" s="156"/>
      <c r="K936" s="156"/>
      <c r="L936" s="156"/>
      <c r="M936" s="156"/>
      <c r="N936" s="156"/>
      <c r="O936" s="156"/>
      <c r="P936" s="156"/>
      <c r="Q936" s="156"/>
      <c r="R936" s="156"/>
      <c r="S936" s="156"/>
      <c r="T936" s="156"/>
      <c r="U936" s="156"/>
      <c r="V936" s="156"/>
      <c r="W936" s="156"/>
      <c r="X936" s="156"/>
      <c r="Y936" s="156"/>
      <c r="Z936" s="156"/>
      <c r="AA936" s="156"/>
      <c r="AB936" s="156"/>
      <c r="AC936" s="156"/>
      <c r="AD936" s="156"/>
      <c r="AE936" s="195"/>
      <c r="AF936" s="196"/>
      <c r="AG936" s="156"/>
      <c r="AH936" s="156"/>
      <c r="AI936" s="156"/>
      <c r="AJ936" s="156"/>
      <c r="AK936" s="156"/>
      <c r="AL936" s="156"/>
      <c r="AM936" s="156"/>
      <c r="AN936" s="156"/>
      <c r="AO936" s="156"/>
      <c r="AP936" s="156"/>
      <c r="AQ936" s="156"/>
    </row>
    <row r="937" ht="15.75" customHeight="1">
      <c r="A937" s="156"/>
      <c r="B937" s="156"/>
      <c r="C937" s="156"/>
      <c r="D937" s="156"/>
      <c r="E937" s="156"/>
      <c r="F937" s="156"/>
      <c r="G937" s="156"/>
      <c r="H937" s="156"/>
      <c r="I937" s="156"/>
      <c r="J937" s="156"/>
      <c r="K937" s="156"/>
      <c r="L937" s="156"/>
      <c r="M937" s="156"/>
      <c r="N937" s="156"/>
      <c r="O937" s="156"/>
      <c r="P937" s="156"/>
      <c r="Q937" s="156"/>
      <c r="R937" s="156"/>
      <c r="S937" s="156"/>
      <c r="T937" s="156"/>
      <c r="U937" s="156"/>
      <c r="V937" s="156"/>
      <c r="W937" s="156"/>
      <c r="X937" s="156"/>
      <c r="Y937" s="156"/>
      <c r="Z937" s="156"/>
      <c r="AA937" s="156"/>
      <c r="AB937" s="156"/>
      <c r="AC937" s="156"/>
      <c r="AD937" s="156"/>
      <c r="AE937" s="195"/>
      <c r="AF937" s="196"/>
      <c r="AG937" s="156"/>
      <c r="AH937" s="156"/>
      <c r="AI937" s="156"/>
      <c r="AJ937" s="156"/>
      <c r="AK937" s="156"/>
      <c r="AL937" s="156"/>
      <c r="AM937" s="156"/>
      <c r="AN937" s="156"/>
      <c r="AO937" s="156"/>
      <c r="AP937" s="156"/>
      <c r="AQ937" s="156"/>
    </row>
    <row r="938" ht="15.75" customHeight="1">
      <c r="A938" s="156"/>
      <c r="B938" s="156"/>
      <c r="C938" s="156"/>
      <c r="D938" s="156"/>
      <c r="E938" s="156"/>
      <c r="F938" s="156"/>
      <c r="G938" s="156"/>
      <c r="H938" s="156"/>
      <c r="I938" s="156"/>
      <c r="J938" s="156"/>
      <c r="K938" s="156"/>
      <c r="L938" s="156"/>
      <c r="M938" s="156"/>
      <c r="N938" s="156"/>
      <c r="O938" s="156"/>
      <c r="P938" s="156"/>
      <c r="Q938" s="156"/>
      <c r="R938" s="156"/>
      <c r="S938" s="156"/>
      <c r="T938" s="156"/>
      <c r="U938" s="156"/>
      <c r="V938" s="156"/>
      <c r="W938" s="156"/>
      <c r="X938" s="156"/>
      <c r="Y938" s="156"/>
      <c r="Z938" s="156"/>
      <c r="AA938" s="156"/>
      <c r="AB938" s="156"/>
      <c r="AC938" s="156"/>
      <c r="AD938" s="156"/>
      <c r="AE938" s="195"/>
      <c r="AF938" s="196"/>
      <c r="AG938" s="156"/>
      <c r="AH938" s="156"/>
      <c r="AI938" s="156"/>
      <c r="AJ938" s="156"/>
      <c r="AK938" s="156"/>
      <c r="AL938" s="156"/>
      <c r="AM938" s="156"/>
      <c r="AN938" s="156"/>
      <c r="AO938" s="156"/>
      <c r="AP938" s="156"/>
      <c r="AQ938" s="156"/>
    </row>
    <row r="939" ht="15.75" customHeight="1">
      <c r="A939" s="156"/>
      <c r="B939" s="156"/>
      <c r="C939" s="156"/>
      <c r="D939" s="156"/>
      <c r="E939" s="156"/>
      <c r="F939" s="156"/>
      <c r="G939" s="156"/>
      <c r="H939" s="156"/>
      <c r="I939" s="156"/>
      <c r="J939" s="156"/>
      <c r="K939" s="156"/>
      <c r="L939" s="156"/>
      <c r="M939" s="156"/>
      <c r="N939" s="156"/>
      <c r="O939" s="156"/>
      <c r="P939" s="156"/>
      <c r="Q939" s="156"/>
      <c r="R939" s="156"/>
      <c r="S939" s="156"/>
      <c r="T939" s="156"/>
      <c r="U939" s="156"/>
      <c r="V939" s="156"/>
      <c r="W939" s="156"/>
      <c r="X939" s="156"/>
      <c r="Y939" s="156"/>
      <c r="Z939" s="156"/>
      <c r="AA939" s="156"/>
      <c r="AB939" s="156"/>
      <c r="AC939" s="156"/>
      <c r="AD939" s="156"/>
      <c r="AE939" s="195"/>
      <c r="AF939" s="196"/>
      <c r="AG939" s="156"/>
      <c r="AH939" s="156"/>
      <c r="AI939" s="156"/>
      <c r="AJ939" s="156"/>
      <c r="AK939" s="156"/>
      <c r="AL939" s="156"/>
      <c r="AM939" s="156"/>
      <c r="AN939" s="156"/>
      <c r="AO939" s="156"/>
      <c r="AP939" s="156"/>
      <c r="AQ939" s="156"/>
    </row>
    <row r="940" ht="15.75" customHeight="1">
      <c r="A940" s="156"/>
      <c r="B940" s="156"/>
      <c r="C940" s="156"/>
      <c r="D940" s="156"/>
      <c r="E940" s="156"/>
      <c r="F940" s="156"/>
      <c r="G940" s="156"/>
      <c r="H940" s="156"/>
      <c r="I940" s="156"/>
      <c r="J940" s="156"/>
      <c r="K940" s="156"/>
      <c r="L940" s="156"/>
      <c r="M940" s="156"/>
      <c r="N940" s="156"/>
      <c r="O940" s="156"/>
      <c r="P940" s="156"/>
      <c r="Q940" s="156"/>
      <c r="R940" s="156"/>
      <c r="S940" s="156"/>
      <c r="T940" s="156"/>
      <c r="U940" s="156"/>
      <c r="V940" s="156"/>
      <c r="W940" s="156"/>
      <c r="X940" s="156"/>
      <c r="Y940" s="156"/>
      <c r="Z940" s="156"/>
      <c r="AA940" s="156"/>
      <c r="AB940" s="156"/>
      <c r="AC940" s="156"/>
      <c r="AD940" s="156"/>
      <c r="AE940" s="195"/>
      <c r="AF940" s="196"/>
      <c r="AG940" s="156"/>
      <c r="AH940" s="156"/>
      <c r="AI940" s="156"/>
      <c r="AJ940" s="156"/>
      <c r="AK940" s="156"/>
      <c r="AL940" s="156"/>
      <c r="AM940" s="156"/>
      <c r="AN940" s="156"/>
      <c r="AO940" s="156"/>
      <c r="AP940" s="156"/>
      <c r="AQ940" s="156"/>
    </row>
    <row r="941" ht="15.75" customHeight="1">
      <c r="A941" s="156"/>
      <c r="B941" s="156"/>
      <c r="C941" s="156"/>
      <c r="D941" s="156"/>
      <c r="E941" s="156"/>
      <c r="F941" s="156"/>
      <c r="G941" s="156"/>
      <c r="H941" s="156"/>
      <c r="I941" s="156"/>
      <c r="J941" s="156"/>
      <c r="K941" s="156"/>
      <c r="L941" s="156"/>
      <c r="M941" s="156"/>
      <c r="N941" s="156"/>
      <c r="O941" s="156"/>
      <c r="P941" s="156"/>
      <c r="Q941" s="156"/>
      <c r="R941" s="156"/>
      <c r="S941" s="156"/>
      <c r="T941" s="156"/>
      <c r="U941" s="156"/>
      <c r="V941" s="156"/>
      <c r="W941" s="156"/>
      <c r="X941" s="156"/>
      <c r="Y941" s="156"/>
      <c r="Z941" s="156"/>
      <c r="AA941" s="156"/>
      <c r="AB941" s="156"/>
      <c r="AC941" s="156"/>
      <c r="AD941" s="156"/>
      <c r="AE941" s="195"/>
      <c r="AF941" s="196"/>
      <c r="AG941" s="156"/>
      <c r="AH941" s="156"/>
      <c r="AI941" s="156"/>
      <c r="AJ941" s="156"/>
      <c r="AK941" s="156"/>
      <c r="AL941" s="156"/>
      <c r="AM941" s="156"/>
      <c r="AN941" s="156"/>
      <c r="AO941" s="156"/>
      <c r="AP941" s="156"/>
      <c r="AQ941" s="156"/>
    </row>
    <row r="942" ht="15.75" customHeight="1">
      <c r="A942" s="156"/>
      <c r="B942" s="156"/>
      <c r="C942" s="156"/>
      <c r="D942" s="156"/>
      <c r="E942" s="156"/>
      <c r="F942" s="156"/>
      <c r="G942" s="156"/>
      <c r="H942" s="156"/>
      <c r="I942" s="156"/>
      <c r="J942" s="156"/>
      <c r="K942" s="156"/>
      <c r="L942" s="156"/>
      <c r="M942" s="156"/>
      <c r="N942" s="156"/>
      <c r="O942" s="156"/>
      <c r="P942" s="156"/>
      <c r="Q942" s="156"/>
      <c r="R942" s="156"/>
      <c r="S942" s="156"/>
      <c r="T942" s="156"/>
      <c r="U942" s="156"/>
      <c r="V942" s="156"/>
      <c r="W942" s="156"/>
      <c r="X942" s="156"/>
      <c r="Y942" s="156"/>
      <c r="Z942" s="156"/>
      <c r="AA942" s="156"/>
      <c r="AB942" s="156"/>
      <c r="AC942" s="156"/>
      <c r="AD942" s="156"/>
      <c r="AE942" s="195"/>
      <c r="AF942" s="196"/>
      <c r="AG942" s="156"/>
      <c r="AH942" s="156"/>
      <c r="AI942" s="156"/>
      <c r="AJ942" s="156"/>
      <c r="AK942" s="156"/>
      <c r="AL942" s="156"/>
      <c r="AM942" s="156"/>
      <c r="AN942" s="156"/>
      <c r="AO942" s="156"/>
      <c r="AP942" s="156"/>
      <c r="AQ942" s="156"/>
    </row>
    <row r="943" ht="15.75" customHeight="1">
      <c r="A943" s="156"/>
      <c r="B943" s="156"/>
      <c r="C943" s="156"/>
      <c r="D943" s="156"/>
      <c r="E943" s="156"/>
      <c r="F943" s="156"/>
      <c r="G943" s="156"/>
      <c r="H943" s="156"/>
      <c r="I943" s="156"/>
      <c r="J943" s="156"/>
      <c r="K943" s="156"/>
      <c r="L943" s="156"/>
      <c r="M943" s="156"/>
      <c r="N943" s="156"/>
      <c r="O943" s="156"/>
      <c r="P943" s="156"/>
      <c r="Q943" s="156"/>
      <c r="R943" s="156"/>
      <c r="S943" s="156"/>
      <c r="T943" s="156"/>
      <c r="U943" s="156"/>
      <c r="V943" s="156"/>
      <c r="W943" s="156"/>
      <c r="X943" s="156"/>
      <c r="Y943" s="156"/>
      <c r="Z943" s="156"/>
      <c r="AA943" s="156"/>
      <c r="AB943" s="156"/>
      <c r="AC943" s="156"/>
      <c r="AD943" s="156"/>
      <c r="AE943" s="195"/>
      <c r="AF943" s="196"/>
      <c r="AG943" s="156"/>
      <c r="AH943" s="156"/>
      <c r="AI943" s="156"/>
      <c r="AJ943" s="156"/>
      <c r="AK943" s="156"/>
      <c r="AL943" s="156"/>
      <c r="AM943" s="156"/>
      <c r="AN943" s="156"/>
      <c r="AO943" s="156"/>
      <c r="AP943" s="156"/>
      <c r="AQ943" s="156"/>
    </row>
    <row r="944" ht="15.75" customHeight="1">
      <c r="A944" s="156"/>
      <c r="B944" s="156"/>
      <c r="C944" s="156"/>
      <c r="D944" s="156"/>
      <c r="E944" s="156"/>
      <c r="F944" s="156"/>
      <c r="G944" s="156"/>
      <c r="H944" s="156"/>
      <c r="I944" s="156"/>
      <c r="J944" s="156"/>
      <c r="K944" s="156"/>
      <c r="L944" s="156"/>
      <c r="M944" s="156"/>
      <c r="N944" s="156"/>
      <c r="O944" s="156"/>
      <c r="P944" s="156"/>
      <c r="Q944" s="156"/>
      <c r="R944" s="156"/>
      <c r="S944" s="156"/>
      <c r="T944" s="156"/>
      <c r="U944" s="156"/>
      <c r="V944" s="156"/>
      <c r="W944" s="156"/>
      <c r="X944" s="156"/>
      <c r="Y944" s="156"/>
      <c r="Z944" s="156"/>
      <c r="AA944" s="156"/>
      <c r="AB944" s="156"/>
      <c r="AC944" s="156"/>
      <c r="AD944" s="156"/>
      <c r="AE944" s="195"/>
      <c r="AF944" s="196"/>
      <c r="AG944" s="156"/>
      <c r="AH944" s="156"/>
      <c r="AI944" s="156"/>
      <c r="AJ944" s="156"/>
      <c r="AK944" s="156"/>
      <c r="AL944" s="156"/>
      <c r="AM944" s="156"/>
      <c r="AN944" s="156"/>
      <c r="AO944" s="156"/>
      <c r="AP944" s="156"/>
      <c r="AQ944" s="156"/>
    </row>
    <row r="945" ht="15.75" customHeight="1">
      <c r="A945" s="156"/>
      <c r="B945" s="156"/>
      <c r="C945" s="156"/>
      <c r="D945" s="156"/>
      <c r="E945" s="156"/>
      <c r="F945" s="156"/>
      <c r="G945" s="156"/>
      <c r="H945" s="156"/>
      <c r="I945" s="156"/>
      <c r="J945" s="156"/>
      <c r="K945" s="156"/>
      <c r="L945" s="156"/>
      <c r="M945" s="156"/>
      <c r="N945" s="156"/>
      <c r="O945" s="156"/>
      <c r="P945" s="156"/>
      <c r="Q945" s="156"/>
      <c r="R945" s="156"/>
      <c r="S945" s="156"/>
      <c r="T945" s="156"/>
      <c r="U945" s="156"/>
      <c r="V945" s="156"/>
      <c r="W945" s="156"/>
      <c r="X945" s="156"/>
      <c r="Y945" s="156"/>
      <c r="Z945" s="156"/>
      <c r="AA945" s="156"/>
      <c r="AB945" s="156"/>
      <c r="AC945" s="156"/>
      <c r="AD945" s="156"/>
      <c r="AE945" s="195"/>
      <c r="AF945" s="196"/>
      <c r="AG945" s="156"/>
      <c r="AH945" s="156"/>
      <c r="AI945" s="156"/>
      <c r="AJ945" s="156"/>
      <c r="AK945" s="156"/>
      <c r="AL945" s="156"/>
      <c r="AM945" s="156"/>
      <c r="AN945" s="156"/>
      <c r="AO945" s="156"/>
      <c r="AP945" s="156"/>
      <c r="AQ945" s="156"/>
    </row>
    <row r="946" ht="15.75" customHeight="1">
      <c r="A946" s="156"/>
      <c r="B946" s="156"/>
      <c r="C946" s="156"/>
      <c r="D946" s="156"/>
      <c r="E946" s="156"/>
      <c r="F946" s="156"/>
      <c r="G946" s="156"/>
      <c r="H946" s="156"/>
      <c r="I946" s="156"/>
      <c r="J946" s="156"/>
      <c r="K946" s="156"/>
      <c r="L946" s="156"/>
      <c r="M946" s="156"/>
      <c r="N946" s="156"/>
      <c r="O946" s="156"/>
      <c r="P946" s="156"/>
      <c r="Q946" s="156"/>
      <c r="R946" s="156"/>
      <c r="S946" s="156"/>
      <c r="T946" s="156"/>
      <c r="U946" s="156"/>
      <c r="V946" s="156"/>
      <c r="W946" s="156"/>
      <c r="X946" s="156"/>
      <c r="Y946" s="156"/>
      <c r="Z946" s="156"/>
      <c r="AA946" s="156"/>
      <c r="AB946" s="156"/>
      <c r="AC946" s="156"/>
      <c r="AD946" s="156"/>
      <c r="AE946" s="195"/>
      <c r="AF946" s="196"/>
      <c r="AG946" s="156"/>
      <c r="AH946" s="156"/>
      <c r="AI946" s="156"/>
      <c r="AJ946" s="156"/>
      <c r="AK946" s="156"/>
      <c r="AL946" s="156"/>
      <c r="AM946" s="156"/>
      <c r="AN946" s="156"/>
      <c r="AO946" s="156"/>
      <c r="AP946" s="156"/>
      <c r="AQ946" s="156"/>
    </row>
    <row r="947" ht="15.75" customHeight="1">
      <c r="A947" s="156"/>
      <c r="B947" s="156"/>
      <c r="C947" s="156"/>
      <c r="D947" s="156"/>
      <c r="E947" s="156"/>
      <c r="F947" s="156"/>
      <c r="G947" s="156"/>
      <c r="H947" s="156"/>
      <c r="I947" s="156"/>
      <c r="J947" s="156"/>
      <c r="K947" s="156"/>
      <c r="L947" s="156"/>
      <c r="M947" s="156"/>
      <c r="N947" s="156"/>
      <c r="O947" s="156"/>
      <c r="P947" s="156"/>
      <c r="Q947" s="156"/>
      <c r="R947" s="156"/>
      <c r="S947" s="156"/>
      <c r="T947" s="156"/>
      <c r="U947" s="156"/>
      <c r="V947" s="156"/>
      <c r="W947" s="156"/>
      <c r="X947" s="156"/>
      <c r="Y947" s="156"/>
      <c r="Z947" s="156"/>
      <c r="AA947" s="156"/>
      <c r="AB947" s="156"/>
      <c r="AC947" s="156"/>
      <c r="AD947" s="156"/>
      <c r="AE947" s="195"/>
      <c r="AF947" s="196"/>
      <c r="AG947" s="156"/>
      <c r="AH947" s="156"/>
      <c r="AI947" s="156"/>
      <c r="AJ947" s="156"/>
      <c r="AK947" s="156"/>
      <c r="AL947" s="156"/>
      <c r="AM947" s="156"/>
      <c r="AN947" s="156"/>
      <c r="AO947" s="156"/>
      <c r="AP947" s="156"/>
      <c r="AQ947" s="156"/>
    </row>
    <row r="948" ht="15.75" customHeight="1">
      <c r="A948" s="156"/>
      <c r="B948" s="156"/>
      <c r="C948" s="156"/>
      <c r="D948" s="156"/>
      <c r="E948" s="156"/>
      <c r="F948" s="156"/>
      <c r="G948" s="156"/>
      <c r="H948" s="156"/>
      <c r="I948" s="156"/>
      <c r="J948" s="156"/>
      <c r="K948" s="156"/>
      <c r="L948" s="156"/>
      <c r="M948" s="156"/>
      <c r="N948" s="156"/>
      <c r="O948" s="156"/>
      <c r="P948" s="156"/>
      <c r="Q948" s="156"/>
      <c r="R948" s="156"/>
      <c r="S948" s="156"/>
      <c r="T948" s="156"/>
      <c r="U948" s="156"/>
      <c r="V948" s="156"/>
      <c r="W948" s="156"/>
      <c r="X948" s="156"/>
      <c r="Y948" s="156"/>
      <c r="Z948" s="156"/>
      <c r="AA948" s="156"/>
      <c r="AB948" s="156"/>
      <c r="AC948" s="156"/>
      <c r="AD948" s="156"/>
      <c r="AE948" s="195"/>
      <c r="AF948" s="196"/>
      <c r="AG948" s="156"/>
      <c r="AH948" s="156"/>
      <c r="AI948" s="156"/>
      <c r="AJ948" s="156"/>
      <c r="AK948" s="156"/>
      <c r="AL948" s="156"/>
      <c r="AM948" s="156"/>
      <c r="AN948" s="156"/>
      <c r="AO948" s="156"/>
      <c r="AP948" s="156"/>
      <c r="AQ948" s="156"/>
    </row>
    <row r="949" ht="15.75" customHeight="1">
      <c r="A949" s="156"/>
      <c r="B949" s="156"/>
      <c r="C949" s="156"/>
      <c r="D949" s="156"/>
      <c r="E949" s="156"/>
      <c r="F949" s="156"/>
      <c r="G949" s="156"/>
      <c r="H949" s="156"/>
      <c r="I949" s="156"/>
      <c r="J949" s="156"/>
      <c r="K949" s="156"/>
      <c r="L949" s="156"/>
      <c r="M949" s="156"/>
      <c r="N949" s="156"/>
      <c r="O949" s="156"/>
      <c r="P949" s="156"/>
      <c r="Q949" s="156"/>
      <c r="R949" s="156"/>
      <c r="S949" s="156"/>
      <c r="T949" s="156"/>
      <c r="U949" s="156"/>
      <c r="V949" s="156"/>
      <c r="W949" s="156"/>
      <c r="X949" s="156"/>
      <c r="Y949" s="156"/>
      <c r="Z949" s="156"/>
      <c r="AA949" s="156"/>
      <c r="AB949" s="156"/>
      <c r="AC949" s="156"/>
      <c r="AD949" s="156"/>
      <c r="AE949" s="195"/>
      <c r="AF949" s="196"/>
      <c r="AG949" s="156"/>
      <c r="AH949" s="156"/>
      <c r="AI949" s="156"/>
      <c r="AJ949" s="156"/>
      <c r="AK949" s="156"/>
      <c r="AL949" s="156"/>
      <c r="AM949" s="156"/>
      <c r="AN949" s="156"/>
      <c r="AO949" s="156"/>
      <c r="AP949" s="156"/>
      <c r="AQ949" s="156"/>
    </row>
    <row r="950" ht="15.75" customHeight="1">
      <c r="A950" s="156"/>
      <c r="B950" s="156"/>
      <c r="C950" s="156"/>
      <c r="D950" s="156"/>
      <c r="E950" s="156"/>
      <c r="F950" s="156"/>
      <c r="G950" s="156"/>
      <c r="H950" s="156"/>
      <c r="I950" s="156"/>
      <c r="J950" s="156"/>
      <c r="K950" s="156"/>
      <c r="L950" s="156"/>
      <c r="M950" s="156"/>
      <c r="N950" s="156"/>
      <c r="O950" s="156"/>
      <c r="P950" s="156"/>
      <c r="Q950" s="156"/>
      <c r="R950" s="156"/>
      <c r="S950" s="156"/>
      <c r="T950" s="156"/>
      <c r="U950" s="156"/>
      <c r="V950" s="156"/>
      <c r="W950" s="156"/>
      <c r="X950" s="156"/>
      <c r="Y950" s="156"/>
      <c r="Z950" s="156"/>
      <c r="AA950" s="156"/>
      <c r="AB950" s="156"/>
      <c r="AC950" s="156"/>
      <c r="AD950" s="156"/>
      <c r="AE950" s="195"/>
      <c r="AF950" s="196"/>
      <c r="AG950" s="156"/>
      <c r="AH950" s="156"/>
      <c r="AI950" s="156"/>
      <c r="AJ950" s="156"/>
      <c r="AK950" s="156"/>
      <c r="AL950" s="156"/>
      <c r="AM950" s="156"/>
      <c r="AN950" s="156"/>
      <c r="AO950" s="156"/>
      <c r="AP950" s="156"/>
      <c r="AQ950" s="156"/>
    </row>
    <row r="951" ht="15.75" customHeight="1">
      <c r="A951" s="156"/>
      <c r="B951" s="156"/>
      <c r="C951" s="156"/>
      <c r="D951" s="156"/>
      <c r="E951" s="156"/>
      <c r="F951" s="156"/>
      <c r="G951" s="156"/>
      <c r="H951" s="156"/>
      <c r="I951" s="156"/>
      <c r="J951" s="156"/>
      <c r="K951" s="156"/>
      <c r="L951" s="156"/>
      <c r="M951" s="156"/>
      <c r="N951" s="156"/>
      <c r="O951" s="156"/>
      <c r="P951" s="156"/>
      <c r="Q951" s="156"/>
      <c r="R951" s="156"/>
      <c r="S951" s="156"/>
      <c r="T951" s="156"/>
      <c r="U951" s="156"/>
      <c r="V951" s="156"/>
      <c r="W951" s="156"/>
      <c r="X951" s="156"/>
      <c r="Y951" s="156"/>
      <c r="Z951" s="156"/>
      <c r="AA951" s="156"/>
      <c r="AB951" s="156"/>
      <c r="AC951" s="156"/>
      <c r="AD951" s="156"/>
      <c r="AE951" s="195"/>
      <c r="AF951" s="196"/>
      <c r="AG951" s="156"/>
      <c r="AH951" s="156"/>
      <c r="AI951" s="156"/>
      <c r="AJ951" s="156"/>
      <c r="AK951" s="156"/>
      <c r="AL951" s="156"/>
      <c r="AM951" s="156"/>
      <c r="AN951" s="156"/>
      <c r="AO951" s="156"/>
      <c r="AP951" s="156"/>
      <c r="AQ951" s="156"/>
    </row>
    <row r="952" ht="15.75" customHeight="1">
      <c r="A952" s="156"/>
      <c r="B952" s="156"/>
      <c r="C952" s="156"/>
      <c r="D952" s="156"/>
      <c r="E952" s="156"/>
      <c r="F952" s="156"/>
      <c r="G952" s="156"/>
      <c r="H952" s="156"/>
      <c r="I952" s="156"/>
      <c r="J952" s="156"/>
      <c r="K952" s="156"/>
      <c r="L952" s="156"/>
      <c r="M952" s="156"/>
      <c r="N952" s="156"/>
      <c r="O952" s="156"/>
      <c r="P952" s="156"/>
      <c r="Q952" s="156"/>
      <c r="R952" s="156"/>
      <c r="S952" s="156"/>
      <c r="T952" s="156"/>
      <c r="U952" s="156"/>
      <c r="V952" s="156"/>
      <c r="W952" s="156"/>
      <c r="X952" s="156"/>
      <c r="Y952" s="156"/>
      <c r="Z952" s="156"/>
      <c r="AA952" s="156"/>
      <c r="AB952" s="156"/>
      <c r="AC952" s="156"/>
      <c r="AD952" s="156"/>
      <c r="AE952" s="195"/>
      <c r="AF952" s="196"/>
      <c r="AG952" s="156"/>
      <c r="AH952" s="156"/>
      <c r="AI952" s="156"/>
      <c r="AJ952" s="156"/>
      <c r="AK952" s="156"/>
      <c r="AL952" s="156"/>
      <c r="AM952" s="156"/>
      <c r="AN952" s="156"/>
      <c r="AO952" s="156"/>
      <c r="AP952" s="156"/>
      <c r="AQ952" s="156"/>
    </row>
    <row r="953" ht="15.75" customHeight="1">
      <c r="A953" s="156"/>
      <c r="B953" s="156"/>
      <c r="C953" s="156"/>
      <c r="D953" s="156"/>
      <c r="E953" s="156"/>
      <c r="F953" s="156"/>
      <c r="G953" s="156"/>
      <c r="H953" s="156"/>
      <c r="I953" s="156"/>
      <c r="J953" s="156"/>
      <c r="K953" s="156"/>
      <c r="L953" s="156"/>
      <c r="M953" s="156"/>
      <c r="N953" s="156"/>
      <c r="O953" s="156"/>
      <c r="P953" s="156"/>
      <c r="Q953" s="156"/>
      <c r="R953" s="156"/>
      <c r="S953" s="156"/>
      <c r="T953" s="156"/>
      <c r="U953" s="156"/>
      <c r="V953" s="156"/>
      <c r="W953" s="156"/>
      <c r="X953" s="156"/>
      <c r="Y953" s="156"/>
      <c r="Z953" s="156"/>
      <c r="AA953" s="156"/>
      <c r="AB953" s="156"/>
      <c r="AC953" s="156"/>
      <c r="AD953" s="156"/>
      <c r="AE953" s="195"/>
      <c r="AF953" s="196"/>
      <c r="AG953" s="156"/>
      <c r="AH953" s="156"/>
      <c r="AI953" s="156"/>
      <c r="AJ953" s="156"/>
      <c r="AK953" s="156"/>
      <c r="AL953" s="156"/>
      <c r="AM953" s="156"/>
      <c r="AN953" s="156"/>
      <c r="AO953" s="156"/>
      <c r="AP953" s="156"/>
      <c r="AQ953" s="156"/>
    </row>
    <row r="954" ht="15.75" customHeight="1">
      <c r="A954" s="156"/>
      <c r="B954" s="156"/>
      <c r="C954" s="156"/>
      <c r="D954" s="156"/>
      <c r="E954" s="156"/>
      <c r="F954" s="156"/>
      <c r="G954" s="156"/>
      <c r="H954" s="156"/>
      <c r="I954" s="156"/>
      <c r="J954" s="156"/>
      <c r="K954" s="156"/>
      <c r="L954" s="156"/>
      <c r="M954" s="156"/>
      <c r="N954" s="156"/>
      <c r="O954" s="156"/>
      <c r="P954" s="156"/>
      <c r="Q954" s="156"/>
      <c r="R954" s="156"/>
      <c r="S954" s="156"/>
      <c r="T954" s="156"/>
      <c r="U954" s="156"/>
      <c r="V954" s="156"/>
      <c r="W954" s="156"/>
      <c r="X954" s="156"/>
      <c r="Y954" s="156"/>
      <c r="Z954" s="156"/>
      <c r="AA954" s="156"/>
      <c r="AB954" s="156"/>
      <c r="AC954" s="156"/>
      <c r="AD954" s="156"/>
      <c r="AE954" s="195"/>
      <c r="AF954" s="196"/>
      <c r="AG954" s="156"/>
      <c r="AH954" s="156"/>
      <c r="AI954" s="156"/>
      <c r="AJ954" s="156"/>
      <c r="AK954" s="156"/>
      <c r="AL954" s="156"/>
      <c r="AM954" s="156"/>
      <c r="AN954" s="156"/>
      <c r="AO954" s="156"/>
      <c r="AP954" s="156"/>
      <c r="AQ954" s="156"/>
    </row>
    <row r="955" ht="15.75" customHeight="1">
      <c r="A955" s="156"/>
      <c r="B955" s="156"/>
      <c r="C955" s="156"/>
      <c r="D955" s="156"/>
      <c r="E955" s="156"/>
      <c r="F955" s="156"/>
      <c r="G955" s="156"/>
      <c r="H955" s="156"/>
      <c r="I955" s="156"/>
      <c r="J955" s="156"/>
      <c r="K955" s="156"/>
      <c r="L955" s="156"/>
      <c r="M955" s="156"/>
      <c r="N955" s="156"/>
      <c r="O955" s="156"/>
      <c r="P955" s="156"/>
      <c r="Q955" s="156"/>
      <c r="R955" s="156"/>
      <c r="S955" s="156"/>
      <c r="T955" s="156"/>
      <c r="U955" s="156"/>
      <c r="V955" s="156"/>
      <c r="W955" s="156"/>
      <c r="X955" s="156"/>
      <c r="Y955" s="156"/>
      <c r="Z955" s="156"/>
      <c r="AA955" s="156"/>
      <c r="AB955" s="156"/>
      <c r="AC955" s="156"/>
      <c r="AD955" s="156"/>
      <c r="AE955" s="195"/>
      <c r="AF955" s="196"/>
      <c r="AG955" s="156"/>
      <c r="AH955" s="156"/>
      <c r="AI955" s="156"/>
      <c r="AJ955" s="156"/>
      <c r="AK955" s="156"/>
      <c r="AL955" s="156"/>
      <c r="AM955" s="156"/>
      <c r="AN955" s="156"/>
      <c r="AO955" s="156"/>
      <c r="AP955" s="156"/>
      <c r="AQ955" s="156"/>
    </row>
    <row r="956" ht="15.75" customHeight="1">
      <c r="A956" s="156"/>
      <c r="B956" s="156"/>
      <c r="C956" s="156"/>
      <c r="D956" s="156"/>
      <c r="E956" s="156"/>
      <c r="F956" s="156"/>
      <c r="G956" s="156"/>
      <c r="H956" s="156"/>
      <c r="I956" s="156"/>
      <c r="J956" s="156"/>
      <c r="K956" s="156"/>
      <c r="L956" s="156"/>
      <c r="M956" s="156"/>
      <c r="N956" s="156"/>
      <c r="O956" s="156"/>
      <c r="P956" s="156"/>
      <c r="Q956" s="156"/>
      <c r="R956" s="156"/>
      <c r="S956" s="156"/>
      <c r="T956" s="156"/>
      <c r="U956" s="156"/>
      <c r="V956" s="156"/>
      <c r="W956" s="156"/>
      <c r="X956" s="156"/>
      <c r="Y956" s="156"/>
      <c r="Z956" s="156"/>
      <c r="AA956" s="156"/>
      <c r="AB956" s="156"/>
      <c r="AC956" s="156"/>
      <c r="AD956" s="156"/>
      <c r="AE956" s="195"/>
      <c r="AF956" s="196"/>
      <c r="AG956" s="156"/>
      <c r="AH956" s="156"/>
      <c r="AI956" s="156"/>
      <c r="AJ956" s="156"/>
      <c r="AK956" s="156"/>
      <c r="AL956" s="156"/>
      <c r="AM956" s="156"/>
      <c r="AN956" s="156"/>
      <c r="AO956" s="156"/>
      <c r="AP956" s="156"/>
      <c r="AQ956" s="156"/>
    </row>
    <row r="957" ht="15.75" customHeight="1">
      <c r="A957" s="156"/>
      <c r="B957" s="156"/>
      <c r="C957" s="156"/>
      <c r="D957" s="156"/>
      <c r="E957" s="156"/>
      <c r="F957" s="156"/>
      <c r="G957" s="156"/>
      <c r="H957" s="156"/>
      <c r="I957" s="156"/>
      <c r="J957" s="156"/>
      <c r="K957" s="156"/>
      <c r="L957" s="156"/>
      <c r="M957" s="156"/>
      <c r="N957" s="156"/>
      <c r="O957" s="156"/>
      <c r="P957" s="156"/>
      <c r="Q957" s="156"/>
      <c r="R957" s="156"/>
      <c r="S957" s="156"/>
      <c r="T957" s="156"/>
      <c r="U957" s="156"/>
      <c r="V957" s="156"/>
      <c r="W957" s="156"/>
      <c r="X957" s="156"/>
      <c r="Y957" s="156"/>
      <c r="Z957" s="156"/>
      <c r="AA957" s="156"/>
      <c r="AB957" s="156"/>
      <c r="AC957" s="156"/>
      <c r="AD957" s="156"/>
      <c r="AE957" s="195"/>
      <c r="AF957" s="196"/>
      <c r="AG957" s="156"/>
      <c r="AH957" s="156"/>
      <c r="AI957" s="156"/>
      <c r="AJ957" s="156"/>
      <c r="AK957" s="156"/>
      <c r="AL957" s="156"/>
      <c r="AM957" s="156"/>
      <c r="AN957" s="156"/>
      <c r="AO957" s="156"/>
      <c r="AP957" s="156"/>
      <c r="AQ957" s="156"/>
    </row>
    <row r="958" ht="15.75" customHeight="1">
      <c r="A958" s="156"/>
      <c r="B958" s="156"/>
      <c r="C958" s="156"/>
      <c r="D958" s="156"/>
      <c r="E958" s="156"/>
      <c r="F958" s="156"/>
      <c r="G958" s="156"/>
      <c r="H958" s="156"/>
      <c r="I958" s="156"/>
      <c r="J958" s="156"/>
      <c r="K958" s="156"/>
      <c r="L958" s="156"/>
      <c r="M958" s="156"/>
      <c r="N958" s="156"/>
      <c r="O958" s="156"/>
      <c r="P958" s="156"/>
      <c r="Q958" s="156"/>
      <c r="R958" s="156"/>
      <c r="S958" s="156"/>
      <c r="T958" s="156"/>
      <c r="U958" s="156"/>
      <c r="V958" s="156"/>
      <c r="W958" s="156"/>
      <c r="X958" s="156"/>
      <c r="Y958" s="156"/>
      <c r="Z958" s="156"/>
      <c r="AA958" s="156"/>
      <c r="AB958" s="156"/>
      <c r="AC958" s="156"/>
      <c r="AD958" s="156"/>
      <c r="AE958" s="195"/>
      <c r="AF958" s="196"/>
      <c r="AG958" s="156"/>
      <c r="AH958" s="156"/>
      <c r="AI958" s="156"/>
      <c r="AJ958" s="156"/>
      <c r="AK958" s="156"/>
      <c r="AL958" s="156"/>
      <c r="AM958" s="156"/>
      <c r="AN958" s="156"/>
      <c r="AO958" s="156"/>
      <c r="AP958" s="156"/>
      <c r="AQ958" s="156"/>
    </row>
    <row r="959" ht="15.75" customHeight="1">
      <c r="A959" s="156"/>
      <c r="B959" s="156"/>
      <c r="C959" s="156"/>
      <c r="D959" s="156"/>
      <c r="E959" s="156"/>
      <c r="F959" s="156"/>
      <c r="G959" s="156"/>
      <c r="H959" s="156"/>
      <c r="I959" s="156"/>
      <c r="J959" s="156"/>
      <c r="K959" s="156"/>
      <c r="L959" s="156"/>
      <c r="M959" s="156"/>
      <c r="N959" s="156"/>
      <c r="O959" s="156"/>
      <c r="P959" s="156"/>
      <c r="Q959" s="156"/>
      <c r="R959" s="156"/>
      <c r="S959" s="156"/>
      <c r="T959" s="156"/>
      <c r="U959" s="156"/>
      <c r="V959" s="156"/>
      <c r="W959" s="156"/>
      <c r="X959" s="156"/>
      <c r="Y959" s="156"/>
      <c r="Z959" s="156"/>
      <c r="AA959" s="156"/>
      <c r="AB959" s="156"/>
      <c r="AC959" s="156"/>
      <c r="AD959" s="156"/>
      <c r="AE959" s="195"/>
      <c r="AF959" s="196"/>
      <c r="AG959" s="156"/>
      <c r="AH959" s="156"/>
      <c r="AI959" s="156"/>
      <c r="AJ959" s="156"/>
      <c r="AK959" s="156"/>
      <c r="AL959" s="156"/>
      <c r="AM959" s="156"/>
      <c r="AN959" s="156"/>
      <c r="AO959" s="156"/>
      <c r="AP959" s="156"/>
      <c r="AQ959" s="156"/>
    </row>
    <row r="960" ht="15.75" customHeight="1">
      <c r="A960" s="156"/>
      <c r="B960" s="156"/>
      <c r="C960" s="156"/>
      <c r="D960" s="156"/>
      <c r="E960" s="156"/>
      <c r="F960" s="156"/>
      <c r="G960" s="156"/>
      <c r="H960" s="156"/>
      <c r="I960" s="156"/>
      <c r="J960" s="156"/>
      <c r="K960" s="156"/>
      <c r="L960" s="156"/>
      <c r="M960" s="156"/>
      <c r="N960" s="156"/>
      <c r="O960" s="156"/>
      <c r="P960" s="156"/>
      <c r="Q960" s="156"/>
      <c r="R960" s="156"/>
      <c r="S960" s="156"/>
      <c r="T960" s="156"/>
      <c r="U960" s="156"/>
      <c r="V960" s="156"/>
      <c r="W960" s="156"/>
      <c r="X960" s="156"/>
      <c r="Y960" s="156"/>
      <c r="Z960" s="156"/>
      <c r="AA960" s="156"/>
      <c r="AB960" s="156"/>
      <c r="AC960" s="156"/>
      <c r="AD960" s="156"/>
      <c r="AE960" s="195"/>
      <c r="AF960" s="196"/>
      <c r="AG960" s="156"/>
      <c r="AH960" s="156"/>
      <c r="AI960" s="156"/>
      <c r="AJ960" s="156"/>
      <c r="AK960" s="156"/>
      <c r="AL960" s="156"/>
      <c r="AM960" s="156"/>
      <c r="AN960" s="156"/>
      <c r="AO960" s="156"/>
      <c r="AP960" s="156"/>
      <c r="AQ960" s="156"/>
    </row>
    <row r="961" ht="15.75" customHeight="1">
      <c r="A961" s="156"/>
      <c r="B961" s="156"/>
      <c r="C961" s="156"/>
      <c r="D961" s="156"/>
      <c r="E961" s="156"/>
      <c r="F961" s="156"/>
      <c r="G961" s="156"/>
      <c r="H961" s="156"/>
      <c r="I961" s="156"/>
      <c r="J961" s="156"/>
      <c r="K961" s="156"/>
      <c r="L961" s="156"/>
      <c r="M961" s="156"/>
      <c r="N961" s="156"/>
      <c r="O961" s="156"/>
      <c r="P961" s="156"/>
      <c r="Q961" s="156"/>
      <c r="R961" s="156"/>
      <c r="S961" s="156"/>
      <c r="T961" s="156"/>
      <c r="U961" s="156"/>
      <c r="V961" s="156"/>
      <c r="W961" s="156"/>
      <c r="X961" s="156"/>
      <c r="Y961" s="156"/>
      <c r="Z961" s="156"/>
      <c r="AA961" s="156"/>
      <c r="AB961" s="156"/>
      <c r="AC961" s="156"/>
      <c r="AD961" s="156"/>
      <c r="AE961" s="195"/>
      <c r="AF961" s="196"/>
      <c r="AG961" s="156"/>
      <c r="AH961" s="156"/>
      <c r="AI961" s="156"/>
      <c r="AJ961" s="156"/>
      <c r="AK961" s="156"/>
      <c r="AL961" s="156"/>
      <c r="AM961" s="156"/>
      <c r="AN961" s="156"/>
      <c r="AO961" s="156"/>
      <c r="AP961" s="156"/>
      <c r="AQ961" s="156"/>
    </row>
    <row r="962" ht="15.75" customHeight="1">
      <c r="A962" s="156"/>
      <c r="B962" s="156"/>
      <c r="C962" s="156"/>
      <c r="D962" s="156"/>
      <c r="E962" s="156"/>
      <c r="F962" s="156"/>
      <c r="G962" s="156"/>
      <c r="H962" s="156"/>
      <c r="I962" s="156"/>
      <c r="J962" s="156"/>
      <c r="K962" s="156"/>
      <c r="L962" s="156"/>
      <c r="M962" s="156"/>
      <c r="N962" s="156"/>
      <c r="O962" s="156"/>
      <c r="P962" s="156"/>
      <c r="Q962" s="156"/>
      <c r="R962" s="156"/>
      <c r="S962" s="156"/>
      <c r="T962" s="156"/>
      <c r="U962" s="156"/>
      <c r="V962" s="156"/>
      <c r="W962" s="156"/>
      <c r="X962" s="156"/>
      <c r="Y962" s="156"/>
      <c r="Z962" s="156"/>
      <c r="AA962" s="156"/>
      <c r="AB962" s="156"/>
      <c r="AC962" s="156"/>
      <c r="AD962" s="156"/>
      <c r="AE962" s="195"/>
      <c r="AF962" s="196"/>
      <c r="AG962" s="156"/>
      <c r="AH962" s="156"/>
      <c r="AI962" s="156"/>
      <c r="AJ962" s="156"/>
      <c r="AK962" s="156"/>
      <c r="AL962" s="156"/>
      <c r="AM962" s="156"/>
      <c r="AN962" s="156"/>
      <c r="AO962" s="156"/>
      <c r="AP962" s="156"/>
      <c r="AQ962" s="156"/>
    </row>
    <row r="963" ht="15.75" customHeight="1">
      <c r="A963" s="156"/>
      <c r="B963" s="156"/>
      <c r="C963" s="156"/>
      <c r="D963" s="156"/>
      <c r="E963" s="156"/>
      <c r="F963" s="156"/>
      <c r="G963" s="156"/>
      <c r="H963" s="156"/>
      <c r="I963" s="156"/>
      <c r="J963" s="156"/>
      <c r="K963" s="156"/>
      <c r="L963" s="156"/>
      <c r="M963" s="156"/>
      <c r="N963" s="156"/>
      <c r="O963" s="156"/>
      <c r="P963" s="156"/>
      <c r="Q963" s="156"/>
      <c r="R963" s="156"/>
      <c r="S963" s="156"/>
      <c r="T963" s="156"/>
      <c r="U963" s="156"/>
      <c r="V963" s="156"/>
      <c r="W963" s="156"/>
      <c r="X963" s="156"/>
      <c r="Y963" s="156"/>
      <c r="Z963" s="156"/>
      <c r="AA963" s="156"/>
      <c r="AB963" s="156"/>
      <c r="AC963" s="156"/>
      <c r="AD963" s="156"/>
      <c r="AE963" s="195"/>
      <c r="AF963" s="196"/>
      <c r="AG963" s="156"/>
      <c r="AH963" s="156"/>
      <c r="AI963" s="156"/>
      <c r="AJ963" s="156"/>
      <c r="AK963" s="156"/>
      <c r="AL963" s="156"/>
      <c r="AM963" s="156"/>
      <c r="AN963" s="156"/>
      <c r="AO963" s="156"/>
      <c r="AP963" s="156"/>
      <c r="AQ963" s="156"/>
    </row>
    <row r="964" ht="15.75" customHeight="1">
      <c r="A964" s="156"/>
      <c r="B964" s="156"/>
      <c r="C964" s="156"/>
      <c r="D964" s="156"/>
      <c r="E964" s="156"/>
      <c r="F964" s="156"/>
      <c r="G964" s="156"/>
      <c r="H964" s="156"/>
      <c r="I964" s="156"/>
      <c r="J964" s="156"/>
      <c r="K964" s="156"/>
      <c r="L964" s="156"/>
      <c r="M964" s="156"/>
      <c r="N964" s="156"/>
      <c r="O964" s="156"/>
      <c r="P964" s="156"/>
      <c r="Q964" s="156"/>
      <c r="R964" s="156"/>
      <c r="S964" s="156"/>
      <c r="T964" s="156"/>
      <c r="U964" s="156"/>
      <c r="V964" s="156"/>
      <c r="W964" s="156"/>
      <c r="X964" s="156"/>
      <c r="Y964" s="156"/>
      <c r="Z964" s="156"/>
      <c r="AA964" s="156"/>
      <c r="AB964" s="156"/>
      <c r="AC964" s="156"/>
      <c r="AD964" s="156"/>
      <c r="AE964" s="195"/>
      <c r="AF964" s="196"/>
      <c r="AG964" s="156"/>
      <c r="AH964" s="156"/>
      <c r="AI964" s="156"/>
      <c r="AJ964" s="156"/>
      <c r="AK964" s="156"/>
      <c r="AL964" s="156"/>
      <c r="AM964" s="156"/>
      <c r="AN964" s="156"/>
      <c r="AO964" s="156"/>
      <c r="AP964" s="156"/>
      <c r="AQ964" s="156"/>
    </row>
    <row r="965" ht="15.75" customHeight="1">
      <c r="A965" s="156"/>
      <c r="B965" s="156"/>
      <c r="C965" s="156"/>
      <c r="D965" s="156"/>
      <c r="E965" s="156"/>
      <c r="F965" s="156"/>
      <c r="G965" s="156"/>
      <c r="H965" s="156"/>
      <c r="I965" s="156"/>
      <c r="J965" s="156"/>
      <c r="K965" s="156"/>
      <c r="L965" s="156"/>
      <c r="M965" s="156"/>
      <c r="N965" s="156"/>
      <c r="O965" s="156"/>
      <c r="P965" s="156"/>
      <c r="Q965" s="156"/>
      <c r="R965" s="156"/>
      <c r="S965" s="156"/>
      <c r="T965" s="156"/>
      <c r="U965" s="156"/>
      <c r="V965" s="156"/>
      <c r="W965" s="156"/>
      <c r="X965" s="156"/>
      <c r="Y965" s="156"/>
      <c r="Z965" s="156"/>
      <c r="AA965" s="156"/>
      <c r="AB965" s="156"/>
      <c r="AC965" s="156"/>
      <c r="AD965" s="156"/>
      <c r="AE965" s="195"/>
      <c r="AF965" s="196"/>
      <c r="AG965" s="156"/>
      <c r="AH965" s="156"/>
      <c r="AI965" s="156"/>
      <c r="AJ965" s="156"/>
      <c r="AK965" s="156"/>
      <c r="AL965" s="156"/>
      <c r="AM965" s="156"/>
      <c r="AN965" s="156"/>
      <c r="AO965" s="156"/>
      <c r="AP965" s="156"/>
      <c r="AQ965" s="156"/>
    </row>
    <row r="966" ht="15.75" customHeight="1">
      <c r="A966" s="156"/>
      <c r="B966" s="156"/>
      <c r="C966" s="156"/>
      <c r="D966" s="156"/>
      <c r="E966" s="156"/>
      <c r="F966" s="156"/>
      <c r="G966" s="156"/>
      <c r="H966" s="156"/>
      <c r="I966" s="156"/>
      <c r="J966" s="156"/>
      <c r="K966" s="156"/>
      <c r="L966" s="156"/>
      <c r="M966" s="156"/>
      <c r="N966" s="156"/>
      <c r="O966" s="156"/>
      <c r="P966" s="156"/>
      <c r="Q966" s="156"/>
      <c r="R966" s="156"/>
      <c r="S966" s="156"/>
      <c r="T966" s="156"/>
      <c r="U966" s="156"/>
      <c r="V966" s="156"/>
      <c r="W966" s="156"/>
      <c r="X966" s="156"/>
      <c r="Y966" s="156"/>
      <c r="Z966" s="156"/>
      <c r="AA966" s="156"/>
      <c r="AB966" s="156"/>
      <c r="AC966" s="156"/>
      <c r="AD966" s="156"/>
      <c r="AE966" s="195"/>
      <c r="AF966" s="196"/>
      <c r="AG966" s="156"/>
      <c r="AH966" s="156"/>
      <c r="AI966" s="156"/>
      <c r="AJ966" s="156"/>
      <c r="AK966" s="156"/>
      <c r="AL966" s="156"/>
      <c r="AM966" s="156"/>
      <c r="AN966" s="156"/>
      <c r="AO966" s="156"/>
      <c r="AP966" s="156"/>
      <c r="AQ966" s="156"/>
    </row>
    <row r="967" ht="15.75" customHeight="1">
      <c r="A967" s="156"/>
      <c r="B967" s="156"/>
      <c r="C967" s="156"/>
      <c r="D967" s="156"/>
      <c r="E967" s="156"/>
      <c r="F967" s="156"/>
      <c r="G967" s="156"/>
      <c r="H967" s="156"/>
      <c r="I967" s="156"/>
      <c r="J967" s="156"/>
      <c r="K967" s="156"/>
      <c r="L967" s="156"/>
      <c r="M967" s="156"/>
      <c r="N967" s="156"/>
      <c r="O967" s="156"/>
      <c r="P967" s="156"/>
      <c r="Q967" s="156"/>
      <c r="R967" s="156"/>
      <c r="S967" s="156"/>
      <c r="T967" s="156"/>
      <c r="U967" s="156"/>
      <c r="V967" s="156"/>
      <c r="W967" s="156"/>
      <c r="X967" s="156"/>
      <c r="Y967" s="156"/>
      <c r="Z967" s="156"/>
      <c r="AA967" s="156"/>
      <c r="AB967" s="156"/>
      <c r="AC967" s="156"/>
      <c r="AD967" s="156"/>
      <c r="AE967" s="195"/>
      <c r="AF967" s="196"/>
      <c r="AG967" s="156"/>
      <c r="AH967" s="156"/>
      <c r="AI967" s="156"/>
      <c r="AJ967" s="156"/>
      <c r="AK967" s="156"/>
      <c r="AL967" s="156"/>
      <c r="AM967" s="156"/>
      <c r="AN967" s="156"/>
      <c r="AO967" s="156"/>
      <c r="AP967" s="156"/>
      <c r="AQ967" s="156"/>
    </row>
    <row r="968" ht="15.75" customHeight="1">
      <c r="A968" s="156"/>
      <c r="B968" s="156"/>
      <c r="C968" s="156"/>
      <c r="D968" s="156"/>
      <c r="E968" s="156"/>
      <c r="F968" s="156"/>
      <c r="G968" s="156"/>
      <c r="H968" s="156"/>
      <c r="I968" s="156"/>
      <c r="J968" s="156"/>
      <c r="K968" s="156"/>
      <c r="L968" s="156"/>
      <c r="M968" s="156"/>
      <c r="N968" s="156"/>
      <c r="O968" s="156"/>
      <c r="P968" s="156"/>
      <c r="Q968" s="156"/>
      <c r="R968" s="156"/>
      <c r="S968" s="156"/>
      <c r="T968" s="156"/>
      <c r="U968" s="156"/>
      <c r="V968" s="156"/>
      <c r="W968" s="156"/>
      <c r="X968" s="156"/>
      <c r="Y968" s="156"/>
      <c r="Z968" s="156"/>
      <c r="AA968" s="156"/>
      <c r="AB968" s="156"/>
      <c r="AC968" s="156"/>
      <c r="AD968" s="156"/>
      <c r="AE968" s="195"/>
      <c r="AF968" s="196"/>
      <c r="AG968" s="156"/>
      <c r="AH968" s="156"/>
      <c r="AI968" s="156"/>
      <c r="AJ968" s="156"/>
      <c r="AK968" s="156"/>
      <c r="AL968" s="156"/>
      <c r="AM968" s="156"/>
      <c r="AN968" s="156"/>
      <c r="AO968" s="156"/>
      <c r="AP968" s="156"/>
      <c r="AQ968" s="156"/>
    </row>
    <row r="969" ht="15.75" customHeight="1">
      <c r="A969" s="156"/>
      <c r="B969" s="156"/>
      <c r="C969" s="156"/>
      <c r="D969" s="156"/>
      <c r="E969" s="156"/>
      <c r="F969" s="156"/>
      <c r="G969" s="156"/>
      <c r="H969" s="156"/>
      <c r="I969" s="156"/>
      <c r="J969" s="156"/>
      <c r="K969" s="156"/>
      <c r="L969" s="156"/>
      <c r="M969" s="156"/>
      <c r="N969" s="156"/>
      <c r="O969" s="156"/>
      <c r="P969" s="156"/>
      <c r="Q969" s="156"/>
      <c r="R969" s="156"/>
      <c r="S969" s="156"/>
      <c r="T969" s="156"/>
      <c r="U969" s="156"/>
      <c r="V969" s="156"/>
      <c r="W969" s="156"/>
      <c r="X969" s="156"/>
      <c r="Y969" s="156"/>
      <c r="Z969" s="156"/>
      <c r="AA969" s="156"/>
      <c r="AB969" s="156"/>
      <c r="AC969" s="156"/>
      <c r="AD969" s="156"/>
      <c r="AE969" s="195"/>
      <c r="AF969" s="196"/>
      <c r="AG969" s="156"/>
      <c r="AH969" s="156"/>
      <c r="AI969" s="156"/>
      <c r="AJ969" s="156"/>
      <c r="AK969" s="156"/>
      <c r="AL969" s="156"/>
      <c r="AM969" s="156"/>
      <c r="AN969" s="156"/>
      <c r="AO969" s="156"/>
      <c r="AP969" s="156"/>
      <c r="AQ969" s="156"/>
    </row>
    <row r="970" ht="15.75" customHeight="1">
      <c r="A970" s="156"/>
      <c r="B970" s="156"/>
      <c r="C970" s="156"/>
      <c r="D970" s="156"/>
      <c r="E970" s="156"/>
      <c r="F970" s="156"/>
      <c r="G970" s="156"/>
      <c r="H970" s="156"/>
      <c r="I970" s="156"/>
      <c r="J970" s="156"/>
      <c r="K970" s="156"/>
      <c r="L970" s="156"/>
      <c r="M970" s="156"/>
      <c r="N970" s="156"/>
      <c r="O970" s="156"/>
      <c r="P970" s="156"/>
      <c r="Q970" s="156"/>
      <c r="R970" s="156"/>
      <c r="S970" s="156"/>
      <c r="T970" s="156"/>
      <c r="U970" s="156"/>
      <c r="V970" s="156"/>
      <c r="W970" s="156"/>
      <c r="X970" s="156"/>
      <c r="Y970" s="156"/>
      <c r="Z970" s="156"/>
      <c r="AA970" s="156"/>
      <c r="AB970" s="156"/>
      <c r="AC970" s="156"/>
      <c r="AD970" s="156"/>
      <c r="AE970" s="195"/>
      <c r="AF970" s="196"/>
      <c r="AG970" s="156"/>
      <c r="AH970" s="156"/>
      <c r="AI970" s="156"/>
      <c r="AJ970" s="156"/>
      <c r="AK970" s="156"/>
      <c r="AL970" s="156"/>
      <c r="AM970" s="156"/>
      <c r="AN970" s="156"/>
      <c r="AO970" s="156"/>
      <c r="AP970" s="156"/>
      <c r="AQ970" s="156"/>
    </row>
    <row r="971" ht="15.75" customHeight="1">
      <c r="A971" s="156"/>
      <c r="B971" s="156"/>
      <c r="C971" s="156"/>
      <c r="D971" s="156"/>
      <c r="E971" s="156"/>
      <c r="F971" s="156"/>
      <c r="G971" s="156"/>
      <c r="H971" s="156"/>
      <c r="I971" s="156"/>
      <c r="J971" s="156"/>
      <c r="K971" s="156"/>
      <c r="L971" s="156"/>
      <c r="M971" s="156"/>
      <c r="N971" s="156"/>
      <c r="O971" s="156"/>
      <c r="P971" s="156"/>
      <c r="Q971" s="156"/>
      <c r="R971" s="156"/>
      <c r="S971" s="156"/>
      <c r="T971" s="156"/>
      <c r="U971" s="156"/>
      <c r="V971" s="156"/>
      <c r="W971" s="156"/>
      <c r="X971" s="156"/>
      <c r="Y971" s="156"/>
      <c r="Z971" s="156"/>
      <c r="AA971" s="156"/>
      <c r="AB971" s="156"/>
      <c r="AC971" s="156"/>
      <c r="AD971" s="156"/>
      <c r="AE971" s="195"/>
      <c r="AF971" s="196"/>
      <c r="AG971" s="156"/>
      <c r="AH971" s="156"/>
      <c r="AI971" s="156"/>
      <c r="AJ971" s="156"/>
      <c r="AK971" s="156"/>
      <c r="AL971" s="156"/>
      <c r="AM971" s="156"/>
      <c r="AN971" s="156"/>
      <c r="AO971" s="156"/>
      <c r="AP971" s="156"/>
      <c r="AQ971" s="156"/>
    </row>
    <row r="972" ht="15.75" customHeight="1">
      <c r="A972" s="156"/>
      <c r="B972" s="156"/>
      <c r="C972" s="156"/>
      <c r="D972" s="156"/>
      <c r="E972" s="156"/>
      <c r="F972" s="156"/>
      <c r="G972" s="156"/>
      <c r="H972" s="156"/>
      <c r="I972" s="156"/>
      <c r="J972" s="156"/>
      <c r="K972" s="156"/>
      <c r="L972" s="156"/>
      <c r="M972" s="156"/>
      <c r="N972" s="156"/>
      <c r="O972" s="156"/>
      <c r="P972" s="156"/>
      <c r="Q972" s="156"/>
      <c r="R972" s="156"/>
      <c r="S972" s="156"/>
      <c r="T972" s="156"/>
      <c r="U972" s="156"/>
      <c r="V972" s="156"/>
      <c r="W972" s="156"/>
      <c r="X972" s="156"/>
      <c r="Y972" s="156"/>
      <c r="Z972" s="156"/>
      <c r="AA972" s="156"/>
      <c r="AB972" s="156"/>
      <c r="AC972" s="156"/>
      <c r="AD972" s="156"/>
      <c r="AE972" s="195"/>
      <c r="AF972" s="196"/>
      <c r="AG972" s="156"/>
      <c r="AH972" s="156"/>
      <c r="AI972" s="156"/>
      <c r="AJ972" s="156"/>
      <c r="AK972" s="156"/>
      <c r="AL972" s="156"/>
      <c r="AM972" s="156"/>
      <c r="AN972" s="156"/>
      <c r="AO972" s="156"/>
      <c r="AP972" s="156"/>
      <c r="AQ972" s="156"/>
    </row>
    <row r="973" ht="15.75" customHeight="1">
      <c r="A973" s="156"/>
      <c r="B973" s="156"/>
      <c r="C973" s="156"/>
      <c r="D973" s="156"/>
      <c r="E973" s="156"/>
      <c r="F973" s="156"/>
      <c r="G973" s="156"/>
      <c r="H973" s="156"/>
      <c r="I973" s="156"/>
      <c r="J973" s="156"/>
      <c r="K973" s="156"/>
      <c r="L973" s="156"/>
      <c r="M973" s="156"/>
      <c r="N973" s="156"/>
      <c r="O973" s="156"/>
      <c r="P973" s="156"/>
      <c r="Q973" s="156"/>
      <c r="R973" s="156"/>
      <c r="S973" s="156"/>
      <c r="T973" s="156"/>
      <c r="U973" s="156"/>
      <c r="V973" s="156"/>
      <c r="W973" s="156"/>
      <c r="X973" s="156"/>
      <c r="Y973" s="156"/>
      <c r="Z973" s="156"/>
      <c r="AA973" s="156"/>
      <c r="AB973" s="156"/>
      <c r="AC973" s="156"/>
      <c r="AD973" s="156"/>
      <c r="AE973" s="195"/>
      <c r="AF973" s="196"/>
      <c r="AG973" s="156"/>
      <c r="AH973" s="156"/>
      <c r="AI973" s="156"/>
      <c r="AJ973" s="156"/>
      <c r="AK973" s="156"/>
      <c r="AL973" s="156"/>
      <c r="AM973" s="156"/>
      <c r="AN973" s="156"/>
      <c r="AO973" s="156"/>
      <c r="AP973" s="156"/>
      <c r="AQ973" s="156"/>
    </row>
    <row r="974" ht="15.75" customHeight="1">
      <c r="A974" s="156"/>
      <c r="B974" s="156"/>
      <c r="C974" s="156"/>
      <c r="D974" s="156"/>
      <c r="E974" s="156"/>
      <c r="F974" s="156"/>
      <c r="G974" s="156"/>
      <c r="H974" s="156"/>
      <c r="I974" s="156"/>
      <c r="J974" s="156"/>
      <c r="K974" s="156"/>
      <c r="L974" s="156"/>
      <c r="M974" s="156"/>
      <c r="N974" s="156"/>
      <c r="O974" s="156"/>
      <c r="P974" s="156"/>
      <c r="Q974" s="156"/>
      <c r="R974" s="156"/>
      <c r="S974" s="156"/>
      <c r="T974" s="156"/>
      <c r="U974" s="156"/>
      <c r="V974" s="156"/>
      <c r="W974" s="156"/>
      <c r="X974" s="156"/>
      <c r="Y974" s="156"/>
      <c r="Z974" s="156"/>
      <c r="AA974" s="156"/>
      <c r="AB974" s="156"/>
      <c r="AC974" s="156"/>
      <c r="AD974" s="156"/>
      <c r="AE974" s="195"/>
      <c r="AF974" s="196"/>
      <c r="AG974" s="156"/>
      <c r="AH974" s="156"/>
      <c r="AI974" s="156"/>
      <c r="AJ974" s="156"/>
      <c r="AK974" s="156"/>
      <c r="AL974" s="156"/>
      <c r="AM974" s="156"/>
      <c r="AN974" s="156"/>
      <c r="AO974" s="156"/>
      <c r="AP974" s="156"/>
      <c r="AQ974" s="156"/>
    </row>
    <row r="975" ht="15.75" customHeight="1">
      <c r="A975" s="156"/>
      <c r="B975" s="156"/>
      <c r="C975" s="156"/>
      <c r="D975" s="156"/>
      <c r="E975" s="156"/>
      <c r="F975" s="156"/>
      <c r="G975" s="156"/>
      <c r="H975" s="156"/>
      <c r="I975" s="156"/>
      <c r="J975" s="156"/>
      <c r="K975" s="156"/>
      <c r="L975" s="156"/>
      <c r="M975" s="156"/>
      <c r="N975" s="156"/>
      <c r="O975" s="156"/>
      <c r="P975" s="156"/>
      <c r="Q975" s="156"/>
      <c r="R975" s="156"/>
      <c r="S975" s="156"/>
      <c r="T975" s="156"/>
      <c r="U975" s="156"/>
      <c r="V975" s="156"/>
      <c r="W975" s="156"/>
      <c r="X975" s="156"/>
      <c r="Y975" s="156"/>
      <c r="Z975" s="156"/>
      <c r="AA975" s="156"/>
      <c r="AB975" s="156"/>
      <c r="AC975" s="156"/>
      <c r="AD975" s="156"/>
      <c r="AE975" s="195"/>
      <c r="AF975" s="196"/>
      <c r="AG975" s="156"/>
      <c r="AH975" s="156"/>
      <c r="AI975" s="156"/>
      <c r="AJ975" s="156"/>
      <c r="AK975" s="156"/>
      <c r="AL975" s="156"/>
      <c r="AM975" s="156"/>
      <c r="AN975" s="156"/>
      <c r="AO975" s="156"/>
      <c r="AP975" s="156"/>
      <c r="AQ975" s="156"/>
    </row>
    <row r="976" ht="15.75" customHeight="1">
      <c r="A976" s="156"/>
      <c r="B976" s="156"/>
      <c r="C976" s="156"/>
      <c r="D976" s="156"/>
      <c r="E976" s="156"/>
      <c r="F976" s="156"/>
      <c r="G976" s="156"/>
      <c r="H976" s="156"/>
      <c r="I976" s="156"/>
      <c r="J976" s="156"/>
      <c r="K976" s="156"/>
      <c r="L976" s="156"/>
      <c r="M976" s="156"/>
      <c r="N976" s="156"/>
      <c r="O976" s="156"/>
      <c r="P976" s="156"/>
      <c r="Q976" s="156"/>
      <c r="R976" s="156"/>
      <c r="S976" s="156"/>
      <c r="T976" s="156"/>
      <c r="U976" s="156"/>
      <c r="V976" s="156"/>
      <c r="W976" s="156"/>
      <c r="X976" s="156"/>
      <c r="Y976" s="156"/>
      <c r="Z976" s="156"/>
      <c r="AA976" s="156"/>
      <c r="AB976" s="156"/>
      <c r="AC976" s="156"/>
      <c r="AD976" s="156"/>
      <c r="AE976" s="195"/>
      <c r="AF976" s="196"/>
      <c r="AG976" s="156"/>
      <c r="AH976" s="156"/>
      <c r="AI976" s="156"/>
      <c r="AJ976" s="156"/>
      <c r="AK976" s="156"/>
      <c r="AL976" s="156"/>
      <c r="AM976" s="156"/>
      <c r="AN976" s="156"/>
      <c r="AO976" s="156"/>
      <c r="AP976" s="156"/>
      <c r="AQ976" s="156"/>
    </row>
    <row r="977" ht="15.75" customHeight="1">
      <c r="A977" s="156"/>
      <c r="B977" s="156"/>
      <c r="C977" s="156"/>
      <c r="D977" s="156"/>
      <c r="E977" s="156"/>
      <c r="F977" s="156"/>
      <c r="G977" s="156"/>
      <c r="H977" s="156"/>
      <c r="I977" s="156"/>
      <c r="J977" s="156"/>
      <c r="K977" s="156"/>
      <c r="L977" s="156"/>
      <c r="M977" s="156"/>
      <c r="N977" s="156"/>
      <c r="O977" s="156"/>
      <c r="P977" s="156"/>
      <c r="Q977" s="156"/>
      <c r="R977" s="156"/>
      <c r="S977" s="156"/>
      <c r="T977" s="156"/>
      <c r="U977" s="156"/>
      <c r="V977" s="156"/>
      <c r="W977" s="156"/>
      <c r="X977" s="156"/>
      <c r="Y977" s="156"/>
      <c r="Z977" s="156"/>
      <c r="AA977" s="156"/>
      <c r="AB977" s="156"/>
      <c r="AC977" s="156"/>
      <c r="AD977" s="156"/>
      <c r="AE977" s="195"/>
      <c r="AF977" s="196"/>
      <c r="AG977" s="156"/>
      <c r="AH977" s="156"/>
      <c r="AI977" s="156"/>
      <c r="AJ977" s="156"/>
      <c r="AK977" s="156"/>
      <c r="AL977" s="156"/>
      <c r="AM977" s="156"/>
      <c r="AN977" s="156"/>
      <c r="AO977" s="156"/>
      <c r="AP977" s="156"/>
      <c r="AQ977" s="156"/>
    </row>
    <row r="978" ht="15.75" customHeight="1">
      <c r="A978" s="156"/>
      <c r="B978" s="156"/>
      <c r="C978" s="156"/>
      <c r="D978" s="156"/>
      <c r="E978" s="156"/>
      <c r="F978" s="156"/>
      <c r="G978" s="156"/>
      <c r="H978" s="156"/>
      <c r="I978" s="156"/>
      <c r="J978" s="156"/>
      <c r="K978" s="156"/>
      <c r="L978" s="156"/>
      <c r="M978" s="156"/>
      <c r="N978" s="156"/>
      <c r="O978" s="156"/>
      <c r="P978" s="156"/>
      <c r="Q978" s="156"/>
      <c r="R978" s="156"/>
      <c r="S978" s="156"/>
      <c r="T978" s="156"/>
      <c r="U978" s="156"/>
      <c r="V978" s="156"/>
      <c r="W978" s="156"/>
      <c r="X978" s="156"/>
      <c r="Y978" s="156"/>
      <c r="Z978" s="156"/>
      <c r="AA978" s="156"/>
      <c r="AB978" s="156"/>
      <c r="AC978" s="156"/>
      <c r="AD978" s="156"/>
      <c r="AE978" s="195"/>
      <c r="AF978" s="196"/>
      <c r="AG978" s="156"/>
      <c r="AH978" s="156"/>
      <c r="AI978" s="156"/>
      <c r="AJ978" s="156"/>
      <c r="AK978" s="156"/>
      <c r="AL978" s="156"/>
      <c r="AM978" s="156"/>
      <c r="AN978" s="156"/>
      <c r="AO978" s="156"/>
      <c r="AP978" s="156"/>
      <c r="AQ978" s="156"/>
    </row>
    <row r="979" ht="15.75" customHeight="1">
      <c r="A979" s="156"/>
      <c r="B979" s="156"/>
      <c r="C979" s="156"/>
      <c r="D979" s="156"/>
      <c r="E979" s="156"/>
      <c r="F979" s="156"/>
      <c r="G979" s="156"/>
      <c r="H979" s="156"/>
      <c r="I979" s="156"/>
      <c r="J979" s="156"/>
      <c r="K979" s="156"/>
      <c r="L979" s="156"/>
      <c r="M979" s="156"/>
      <c r="N979" s="156"/>
      <c r="O979" s="156"/>
      <c r="P979" s="156"/>
      <c r="Q979" s="156"/>
      <c r="R979" s="156"/>
      <c r="S979" s="156"/>
      <c r="T979" s="156"/>
      <c r="U979" s="156"/>
      <c r="V979" s="156"/>
      <c r="W979" s="156"/>
      <c r="X979" s="156"/>
      <c r="Y979" s="156"/>
      <c r="Z979" s="156"/>
      <c r="AA979" s="156"/>
      <c r="AB979" s="156"/>
      <c r="AC979" s="156"/>
      <c r="AD979" s="156"/>
      <c r="AE979" s="195"/>
      <c r="AF979" s="196"/>
      <c r="AG979" s="156"/>
      <c r="AH979" s="156"/>
      <c r="AI979" s="156"/>
      <c r="AJ979" s="156"/>
      <c r="AK979" s="156"/>
      <c r="AL979" s="156"/>
      <c r="AM979" s="156"/>
      <c r="AN979" s="156"/>
      <c r="AO979" s="156"/>
      <c r="AP979" s="156"/>
      <c r="AQ979" s="156"/>
    </row>
    <row r="980" ht="15.75" customHeight="1">
      <c r="A980" s="156"/>
      <c r="B980" s="156"/>
      <c r="C980" s="156"/>
      <c r="D980" s="156"/>
      <c r="E980" s="156"/>
      <c r="F980" s="156"/>
      <c r="G980" s="156"/>
      <c r="H980" s="156"/>
      <c r="I980" s="156"/>
      <c r="J980" s="156"/>
      <c r="K980" s="156"/>
      <c r="L980" s="156"/>
      <c r="M980" s="156"/>
      <c r="N980" s="156"/>
      <c r="O980" s="156"/>
      <c r="P980" s="156"/>
      <c r="Q980" s="156"/>
      <c r="R980" s="156"/>
      <c r="S980" s="156"/>
      <c r="T980" s="156"/>
      <c r="U980" s="156"/>
      <c r="V980" s="156"/>
      <c r="W980" s="156"/>
      <c r="X980" s="156"/>
      <c r="Y980" s="156"/>
      <c r="Z980" s="156"/>
      <c r="AA980" s="156"/>
      <c r="AB980" s="156"/>
      <c r="AC980" s="156"/>
      <c r="AD980" s="156"/>
      <c r="AE980" s="195"/>
      <c r="AF980" s="196"/>
      <c r="AG980" s="156"/>
      <c r="AH980" s="156"/>
      <c r="AI980" s="156"/>
      <c r="AJ980" s="156"/>
      <c r="AK980" s="156"/>
      <c r="AL980" s="156"/>
      <c r="AM980" s="156"/>
      <c r="AN980" s="156"/>
      <c r="AO980" s="156"/>
      <c r="AP980" s="156"/>
      <c r="AQ980" s="156"/>
    </row>
    <row r="981" ht="15.75" customHeight="1">
      <c r="A981" s="156"/>
      <c r="B981" s="156"/>
      <c r="C981" s="156"/>
      <c r="D981" s="156"/>
      <c r="E981" s="156"/>
      <c r="F981" s="156"/>
      <c r="G981" s="156"/>
      <c r="H981" s="156"/>
      <c r="I981" s="156"/>
      <c r="J981" s="156"/>
      <c r="K981" s="156"/>
      <c r="L981" s="156"/>
      <c r="M981" s="156"/>
      <c r="N981" s="156"/>
      <c r="O981" s="156"/>
      <c r="P981" s="156"/>
      <c r="Q981" s="156"/>
      <c r="R981" s="156"/>
      <c r="S981" s="156"/>
      <c r="T981" s="156"/>
      <c r="U981" s="156"/>
      <c r="V981" s="156"/>
      <c r="W981" s="156"/>
      <c r="X981" s="156"/>
      <c r="Y981" s="156"/>
      <c r="Z981" s="156"/>
      <c r="AA981" s="156"/>
      <c r="AB981" s="156"/>
      <c r="AC981" s="156"/>
      <c r="AD981" s="156"/>
      <c r="AE981" s="195"/>
      <c r="AF981" s="196"/>
      <c r="AG981" s="156"/>
      <c r="AH981" s="156"/>
      <c r="AI981" s="156"/>
      <c r="AJ981" s="156"/>
      <c r="AK981" s="156"/>
      <c r="AL981" s="156"/>
      <c r="AM981" s="156"/>
      <c r="AN981" s="156"/>
      <c r="AO981" s="156"/>
      <c r="AP981" s="156"/>
      <c r="AQ981" s="156"/>
    </row>
    <row r="982" ht="15.75" customHeight="1">
      <c r="A982" s="156"/>
      <c r="B982" s="156"/>
      <c r="C982" s="156"/>
      <c r="D982" s="156"/>
      <c r="E982" s="156"/>
      <c r="F982" s="156"/>
      <c r="G982" s="156"/>
      <c r="H982" s="156"/>
      <c r="I982" s="156"/>
      <c r="J982" s="156"/>
      <c r="K982" s="156"/>
      <c r="L982" s="156"/>
      <c r="M982" s="156"/>
      <c r="N982" s="156"/>
      <c r="O982" s="156"/>
      <c r="P982" s="156"/>
      <c r="Q982" s="156"/>
      <c r="R982" s="156"/>
      <c r="S982" s="156"/>
      <c r="T982" s="156"/>
      <c r="U982" s="156"/>
      <c r="V982" s="156"/>
      <c r="W982" s="156"/>
      <c r="X982" s="156"/>
      <c r="Y982" s="156"/>
      <c r="Z982" s="156"/>
      <c r="AA982" s="156"/>
      <c r="AB982" s="156"/>
      <c r="AC982" s="156"/>
      <c r="AD982" s="156"/>
      <c r="AE982" s="195"/>
      <c r="AF982" s="196"/>
      <c r="AG982" s="156"/>
      <c r="AH982" s="156"/>
      <c r="AI982" s="156"/>
      <c r="AJ982" s="156"/>
      <c r="AK982" s="156"/>
      <c r="AL982" s="156"/>
      <c r="AM982" s="156"/>
      <c r="AN982" s="156"/>
      <c r="AO982" s="156"/>
      <c r="AP982" s="156"/>
      <c r="AQ982" s="156"/>
    </row>
    <row r="983" ht="15.75" customHeight="1">
      <c r="A983" s="156"/>
      <c r="B983" s="156"/>
      <c r="C983" s="156"/>
      <c r="D983" s="156"/>
      <c r="E983" s="156"/>
      <c r="F983" s="156"/>
      <c r="G983" s="156"/>
      <c r="H983" s="156"/>
      <c r="I983" s="156"/>
      <c r="J983" s="156"/>
      <c r="K983" s="156"/>
      <c r="L983" s="156"/>
      <c r="M983" s="156"/>
      <c r="N983" s="156"/>
      <c r="O983" s="156"/>
      <c r="P983" s="156"/>
      <c r="Q983" s="156"/>
      <c r="R983" s="156"/>
      <c r="S983" s="156"/>
      <c r="T983" s="156"/>
      <c r="U983" s="156"/>
      <c r="V983" s="156"/>
      <c r="W983" s="156"/>
      <c r="X983" s="156"/>
      <c r="Y983" s="156"/>
      <c r="Z983" s="156"/>
      <c r="AA983" s="156"/>
      <c r="AB983" s="156"/>
      <c r="AC983" s="156"/>
      <c r="AD983" s="156"/>
      <c r="AE983" s="195"/>
      <c r="AF983" s="196"/>
      <c r="AG983" s="156"/>
      <c r="AH983" s="156"/>
      <c r="AI983" s="156"/>
      <c r="AJ983" s="156"/>
      <c r="AK983" s="156"/>
      <c r="AL983" s="156"/>
      <c r="AM983" s="156"/>
      <c r="AN983" s="156"/>
      <c r="AO983" s="156"/>
      <c r="AP983" s="156"/>
      <c r="AQ983" s="156"/>
    </row>
    <row r="984" ht="15.75" customHeight="1">
      <c r="A984" s="156"/>
      <c r="B984" s="156"/>
      <c r="C984" s="156"/>
      <c r="D984" s="156"/>
      <c r="E984" s="156"/>
      <c r="F984" s="156"/>
      <c r="G984" s="156"/>
      <c r="H984" s="156"/>
      <c r="I984" s="156"/>
      <c r="J984" s="156"/>
      <c r="K984" s="156"/>
      <c r="L984" s="156"/>
      <c r="M984" s="156"/>
      <c r="N984" s="156"/>
      <c r="O984" s="156"/>
      <c r="P984" s="156"/>
      <c r="Q984" s="156"/>
      <c r="R984" s="156"/>
      <c r="S984" s="156"/>
      <c r="T984" s="156"/>
      <c r="U984" s="156"/>
      <c r="V984" s="156"/>
      <c r="W984" s="156"/>
      <c r="X984" s="156"/>
      <c r="Y984" s="156"/>
      <c r="Z984" s="156"/>
      <c r="AA984" s="156"/>
      <c r="AB984" s="156"/>
      <c r="AC984" s="156"/>
      <c r="AD984" s="156"/>
      <c r="AE984" s="195"/>
      <c r="AF984" s="196"/>
      <c r="AG984" s="156"/>
      <c r="AH984" s="156"/>
      <c r="AI984" s="156"/>
      <c r="AJ984" s="156"/>
      <c r="AK984" s="156"/>
      <c r="AL984" s="156"/>
      <c r="AM984" s="156"/>
      <c r="AN984" s="156"/>
      <c r="AO984" s="156"/>
      <c r="AP984" s="156"/>
      <c r="AQ984" s="156"/>
    </row>
    <row r="985" ht="15.75" customHeight="1">
      <c r="A985" s="156"/>
      <c r="B985" s="156"/>
      <c r="C985" s="156"/>
      <c r="D985" s="156"/>
      <c r="E985" s="156"/>
      <c r="F985" s="156"/>
      <c r="G985" s="156"/>
      <c r="H985" s="156"/>
      <c r="I985" s="156"/>
      <c r="J985" s="156"/>
      <c r="K985" s="156"/>
      <c r="L985" s="156"/>
      <c r="M985" s="156"/>
      <c r="N985" s="156"/>
      <c r="O985" s="156"/>
      <c r="P985" s="156"/>
      <c r="Q985" s="156"/>
      <c r="R985" s="156"/>
      <c r="S985" s="156"/>
      <c r="T985" s="156"/>
      <c r="U985" s="156"/>
      <c r="V985" s="156"/>
      <c r="W985" s="156"/>
      <c r="X985" s="156"/>
      <c r="Y985" s="156"/>
      <c r="Z985" s="156"/>
      <c r="AA985" s="156"/>
      <c r="AB985" s="156"/>
      <c r="AC985" s="156"/>
      <c r="AD985" s="156"/>
      <c r="AE985" s="195"/>
      <c r="AF985" s="196"/>
      <c r="AG985" s="156"/>
      <c r="AH985" s="156"/>
      <c r="AI985" s="156"/>
      <c r="AJ985" s="156"/>
      <c r="AK985" s="156"/>
      <c r="AL985" s="156"/>
      <c r="AM985" s="156"/>
      <c r="AN985" s="156"/>
      <c r="AO985" s="156"/>
      <c r="AP985" s="156"/>
      <c r="AQ985" s="156"/>
    </row>
    <row r="986" ht="15.75" customHeight="1">
      <c r="A986" s="156"/>
      <c r="B986" s="156"/>
      <c r="C986" s="156"/>
      <c r="D986" s="156"/>
      <c r="E986" s="156"/>
      <c r="F986" s="156"/>
      <c r="G986" s="156"/>
      <c r="H986" s="156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  <c r="S986" s="156"/>
      <c r="T986" s="156"/>
      <c r="U986" s="156"/>
      <c r="V986" s="156"/>
      <c r="W986" s="156"/>
      <c r="X986" s="156"/>
      <c r="Y986" s="156"/>
      <c r="Z986" s="156"/>
      <c r="AA986" s="156"/>
      <c r="AB986" s="156"/>
      <c r="AC986" s="156"/>
      <c r="AD986" s="156"/>
      <c r="AE986" s="195"/>
      <c r="AF986" s="196"/>
      <c r="AG986" s="156"/>
      <c r="AH986" s="156"/>
      <c r="AI986" s="156"/>
      <c r="AJ986" s="156"/>
      <c r="AK986" s="156"/>
      <c r="AL986" s="156"/>
      <c r="AM986" s="156"/>
      <c r="AN986" s="156"/>
      <c r="AO986" s="156"/>
      <c r="AP986" s="156"/>
      <c r="AQ986" s="156"/>
    </row>
    <row r="987" ht="15.75" customHeight="1">
      <c r="A987" s="156"/>
      <c r="B987" s="156"/>
      <c r="C987" s="156"/>
      <c r="D987" s="156"/>
      <c r="E987" s="156"/>
      <c r="F987" s="156"/>
      <c r="G987" s="156"/>
      <c r="H987" s="156"/>
      <c r="I987" s="156"/>
      <c r="J987" s="156"/>
      <c r="K987" s="156"/>
      <c r="L987" s="156"/>
      <c r="M987" s="156"/>
      <c r="N987" s="156"/>
      <c r="O987" s="156"/>
      <c r="P987" s="156"/>
      <c r="Q987" s="156"/>
      <c r="R987" s="156"/>
      <c r="S987" s="156"/>
      <c r="T987" s="156"/>
      <c r="U987" s="156"/>
      <c r="V987" s="156"/>
      <c r="W987" s="156"/>
      <c r="X987" s="156"/>
      <c r="Y987" s="156"/>
      <c r="Z987" s="156"/>
      <c r="AA987" s="156"/>
      <c r="AB987" s="156"/>
      <c r="AC987" s="156"/>
      <c r="AD987" s="156"/>
      <c r="AE987" s="195"/>
      <c r="AF987" s="196"/>
      <c r="AG987" s="156"/>
      <c r="AH987" s="156"/>
      <c r="AI987" s="156"/>
      <c r="AJ987" s="156"/>
      <c r="AK987" s="156"/>
      <c r="AL987" s="156"/>
      <c r="AM987" s="156"/>
      <c r="AN987" s="156"/>
      <c r="AO987" s="156"/>
      <c r="AP987" s="156"/>
      <c r="AQ987" s="156"/>
    </row>
    <row r="988" ht="15.75" customHeight="1">
      <c r="A988" s="156"/>
      <c r="B988" s="156"/>
      <c r="C988" s="156"/>
      <c r="D988" s="156"/>
      <c r="E988" s="156"/>
      <c r="F988" s="156"/>
      <c r="G988" s="156"/>
      <c r="H988" s="156"/>
      <c r="I988" s="156"/>
      <c r="J988" s="156"/>
      <c r="K988" s="156"/>
      <c r="L988" s="156"/>
      <c r="M988" s="156"/>
      <c r="N988" s="156"/>
      <c r="O988" s="156"/>
      <c r="P988" s="156"/>
      <c r="Q988" s="156"/>
      <c r="R988" s="156"/>
      <c r="S988" s="156"/>
      <c r="T988" s="156"/>
      <c r="U988" s="156"/>
      <c r="V988" s="156"/>
      <c r="W988" s="156"/>
      <c r="X988" s="156"/>
      <c r="Y988" s="156"/>
      <c r="Z988" s="156"/>
      <c r="AA988" s="156"/>
      <c r="AB988" s="156"/>
      <c r="AC988" s="156"/>
      <c r="AD988" s="156"/>
      <c r="AE988" s="195"/>
      <c r="AF988" s="196"/>
      <c r="AG988" s="156"/>
      <c r="AH988" s="156"/>
      <c r="AI988" s="156"/>
      <c r="AJ988" s="156"/>
      <c r="AK988" s="156"/>
      <c r="AL988" s="156"/>
      <c r="AM988" s="156"/>
      <c r="AN988" s="156"/>
      <c r="AO988" s="156"/>
      <c r="AP988" s="156"/>
      <c r="AQ988" s="156"/>
    </row>
    <row r="989" ht="15.75" customHeight="1">
      <c r="A989" s="156"/>
      <c r="B989" s="156"/>
      <c r="C989" s="156"/>
      <c r="D989" s="156"/>
      <c r="E989" s="156"/>
      <c r="F989" s="156"/>
      <c r="G989" s="156"/>
      <c r="H989" s="156"/>
      <c r="I989" s="156"/>
      <c r="J989" s="156"/>
      <c r="K989" s="156"/>
      <c r="L989" s="156"/>
      <c r="M989" s="156"/>
      <c r="N989" s="156"/>
      <c r="O989" s="156"/>
      <c r="P989" s="156"/>
      <c r="Q989" s="156"/>
      <c r="R989" s="156"/>
      <c r="S989" s="156"/>
      <c r="T989" s="156"/>
      <c r="U989" s="156"/>
      <c r="V989" s="156"/>
      <c r="W989" s="156"/>
      <c r="X989" s="156"/>
      <c r="Y989" s="156"/>
      <c r="Z989" s="156"/>
      <c r="AA989" s="156"/>
      <c r="AB989" s="156"/>
      <c r="AC989" s="156"/>
      <c r="AD989" s="156"/>
      <c r="AE989" s="195"/>
      <c r="AF989" s="196"/>
      <c r="AG989" s="156"/>
      <c r="AH989" s="156"/>
      <c r="AI989" s="156"/>
      <c r="AJ989" s="156"/>
      <c r="AK989" s="156"/>
      <c r="AL989" s="156"/>
      <c r="AM989" s="156"/>
      <c r="AN989" s="156"/>
      <c r="AO989" s="156"/>
      <c r="AP989" s="156"/>
      <c r="AQ989" s="156"/>
    </row>
    <row r="990" ht="15.75" customHeight="1">
      <c r="A990" s="156"/>
      <c r="B990" s="156"/>
      <c r="C990" s="156"/>
      <c r="D990" s="156"/>
      <c r="E990" s="156"/>
      <c r="F990" s="156"/>
      <c r="G990" s="156"/>
      <c r="H990" s="156"/>
      <c r="I990" s="156"/>
      <c r="J990" s="156"/>
      <c r="K990" s="156"/>
      <c r="L990" s="156"/>
      <c r="M990" s="156"/>
      <c r="N990" s="156"/>
      <c r="O990" s="156"/>
      <c r="P990" s="156"/>
      <c r="Q990" s="156"/>
      <c r="R990" s="156"/>
      <c r="S990" s="156"/>
      <c r="T990" s="156"/>
      <c r="U990" s="156"/>
      <c r="V990" s="156"/>
      <c r="W990" s="156"/>
      <c r="X990" s="156"/>
      <c r="Y990" s="156"/>
      <c r="Z990" s="156"/>
      <c r="AA990" s="156"/>
      <c r="AB990" s="156"/>
      <c r="AC990" s="156"/>
      <c r="AD990" s="156"/>
      <c r="AE990" s="195"/>
      <c r="AF990" s="196"/>
      <c r="AG990" s="156"/>
      <c r="AH990" s="156"/>
      <c r="AI990" s="156"/>
      <c r="AJ990" s="156"/>
      <c r="AK990" s="156"/>
      <c r="AL990" s="156"/>
      <c r="AM990" s="156"/>
      <c r="AN990" s="156"/>
      <c r="AO990" s="156"/>
      <c r="AP990" s="156"/>
      <c r="AQ990" s="156"/>
    </row>
    <row r="991" ht="15.75" customHeight="1">
      <c r="A991" s="156"/>
      <c r="B991" s="156"/>
      <c r="C991" s="156"/>
      <c r="D991" s="156"/>
      <c r="E991" s="156"/>
      <c r="F991" s="156"/>
      <c r="G991" s="156"/>
      <c r="H991" s="156"/>
      <c r="I991" s="156"/>
      <c r="J991" s="156"/>
      <c r="K991" s="156"/>
      <c r="L991" s="156"/>
      <c r="M991" s="156"/>
      <c r="N991" s="156"/>
      <c r="O991" s="156"/>
      <c r="P991" s="156"/>
      <c r="Q991" s="156"/>
      <c r="R991" s="156"/>
      <c r="S991" s="156"/>
      <c r="T991" s="156"/>
      <c r="U991" s="156"/>
      <c r="V991" s="156"/>
      <c r="W991" s="156"/>
      <c r="X991" s="156"/>
      <c r="Y991" s="156"/>
      <c r="Z991" s="156"/>
      <c r="AA991" s="156"/>
      <c r="AB991" s="156"/>
      <c r="AC991" s="156"/>
      <c r="AD991" s="156"/>
      <c r="AE991" s="195"/>
      <c r="AF991" s="196"/>
      <c r="AG991" s="156"/>
      <c r="AH991" s="156"/>
      <c r="AI991" s="156"/>
      <c r="AJ991" s="156"/>
      <c r="AK991" s="156"/>
      <c r="AL991" s="156"/>
      <c r="AM991" s="156"/>
      <c r="AN991" s="156"/>
      <c r="AO991" s="156"/>
      <c r="AP991" s="156"/>
      <c r="AQ991" s="156"/>
    </row>
    <row r="992" ht="15.75" customHeight="1">
      <c r="A992" s="156"/>
      <c r="B992" s="156"/>
      <c r="C992" s="156"/>
      <c r="D992" s="156"/>
      <c r="E992" s="156"/>
      <c r="F992" s="156"/>
      <c r="G992" s="156"/>
      <c r="H992" s="156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  <c r="W992" s="156"/>
      <c r="X992" s="156"/>
      <c r="Y992" s="156"/>
      <c r="Z992" s="156"/>
      <c r="AA992" s="156"/>
      <c r="AB992" s="156"/>
      <c r="AC992" s="156"/>
      <c r="AD992" s="156"/>
      <c r="AE992" s="195"/>
      <c r="AF992" s="196"/>
      <c r="AG992" s="156"/>
      <c r="AH992" s="156"/>
      <c r="AI992" s="156"/>
      <c r="AJ992" s="156"/>
      <c r="AK992" s="156"/>
      <c r="AL992" s="156"/>
      <c r="AM992" s="156"/>
      <c r="AN992" s="156"/>
      <c r="AO992" s="156"/>
      <c r="AP992" s="156"/>
      <c r="AQ992" s="156"/>
    </row>
    <row r="993" ht="15.75" customHeight="1">
      <c r="A993" s="156"/>
      <c r="B993" s="156"/>
      <c r="C993" s="156"/>
      <c r="D993" s="156"/>
      <c r="E993" s="156"/>
      <c r="F993" s="156"/>
      <c r="G993" s="156"/>
      <c r="H993" s="156"/>
      <c r="I993" s="156"/>
      <c r="J993" s="156"/>
      <c r="K993" s="156"/>
      <c r="L993" s="156"/>
      <c r="M993" s="156"/>
      <c r="N993" s="156"/>
      <c r="O993" s="156"/>
      <c r="P993" s="156"/>
      <c r="Q993" s="156"/>
      <c r="R993" s="156"/>
      <c r="S993" s="156"/>
      <c r="T993" s="156"/>
      <c r="U993" s="156"/>
      <c r="V993" s="156"/>
      <c r="W993" s="156"/>
      <c r="X993" s="156"/>
      <c r="Y993" s="156"/>
      <c r="Z993" s="156"/>
      <c r="AA993" s="156"/>
      <c r="AB993" s="156"/>
      <c r="AC993" s="156"/>
      <c r="AD993" s="156"/>
      <c r="AE993" s="195"/>
      <c r="AF993" s="196"/>
      <c r="AG993" s="156"/>
      <c r="AH993" s="156"/>
      <c r="AI993" s="156"/>
      <c r="AJ993" s="156"/>
      <c r="AK993" s="156"/>
      <c r="AL993" s="156"/>
      <c r="AM993" s="156"/>
      <c r="AN993" s="156"/>
      <c r="AO993" s="156"/>
      <c r="AP993" s="156"/>
      <c r="AQ993" s="156"/>
    </row>
    <row r="994" ht="15.75" customHeight="1">
      <c r="A994" s="156"/>
      <c r="B994" s="156"/>
      <c r="C994" s="156"/>
      <c r="D994" s="156"/>
      <c r="E994" s="156"/>
      <c r="F994" s="156"/>
      <c r="G994" s="156"/>
      <c r="H994" s="156"/>
      <c r="I994" s="156"/>
      <c r="J994" s="156"/>
      <c r="K994" s="156"/>
      <c r="L994" s="156"/>
      <c r="M994" s="156"/>
      <c r="N994" s="156"/>
      <c r="O994" s="156"/>
      <c r="P994" s="156"/>
      <c r="Q994" s="156"/>
      <c r="R994" s="156"/>
      <c r="S994" s="156"/>
      <c r="T994" s="156"/>
      <c r="U994" s="156"/>
      <c r="V994" s="156"/>
      <c r="W994" s="156"/>
      <c r="X994" s="156"/>
      <c r="Y994" s="156"/>
      <c r="Z994" s="156"/>
      <c r="AA994" s="156"/>
      <c r="AB994" s="156"/>
      <c r="AC994" s="156"/>
      <c r="AD994" s="156"/>
      <c r="AE994" s="195"/>
      <c r="AF994" s="196"/>
      <c r="AG994" s="156"/>
      <c r="AH994" s="156"/>
      <c r="AI994" s="156"/>
      <c r="AJ994" s="156"/>
      <c r="AK994" s="156"/>
      <c r="AL994" s="156"/>
      <c r="AM994" s="156"/>
      <c r="AN994" s="156"/>
      <c r="AO994" s="156"/>
      <c r="AP994" s="156"/>
      <c r="AQ994" s="156"/>
    </row>
    <row r="995" ht="15.75" customHeight="1">
      <c r="A995" s="156"/>
      <c r="B995" s="156"/>
      <c r="C995" s="156"/>
      <c r="D995" s="156"/>
      <c r="E995" s="156"/>
      <c r="F995" s="156"/>
      <c r="G995" s="156"/>
      <c r="H995" s="156"/>
      <c r="I995" s="156"/>
      <c r="J995" s="156"/>
      <c r="K995" s="156"/>
      <c r="L995" s="156"/>
      <c r="M995" s="156"/>
      <c r="N995" s="156"/>
      <c r="O995" s="156"/>
      <c r="P995" s="156"/>
      <c r="Q995" s="156"/>
      <c r="R995" s="156"/>
      <c r="S995" s="156"/>
      <c r="T995" s="156"/>
      <c r="U995" s="156"/>
      <c r="V995" s="156"/>
      <c r="W995" s="156"/>
      <c r="X995" s="156"/>
      <c r="Y995" s="156"/>
      <c r="Z995" s="156"/>
      <c r="AA995" s="156"/>
      <c r="AB995" s="156"/>
      <c r="AC995" s="156"/>
      <c r="AD995" s="156"/>
      <c r="AE995" s="195"/>
      <c r="AF995" s="196"/>
      <c r="AG995" s="156"/>
      <c r="AH995" s="156"/>
      <c r="AI995" s="156"/>
      <c r="AJ995" s="156"/>
      <c r="AK995" s="156"/>
      <c r="AL995" s="156"/>
      <c r="AM995" s="156"/>
      <c r="AN995" s="156"/>
      <c r="AO995" s="156"/>
      <c r="AP995" s="156"/>
      <c r="AQ995" s="156"/>
    </row>
    <row r="996" ht="15.75" customHeight="1">
      <c r="A996" s="156"/>
      <c r="B996" s="156"/>
      <c r="C996" s="156"/>
      <c r="D996" s="156"/>
      <c r="E996" s="156"/>
      <c r="F996" s="156"/>
      <c r="G996" s="156"/>
      <c r="H996" s="156"/>
      <c r="I996" s="156"/>
      <c r="J996" s="156"/>
      <c r="K996" s="156"/>
      <c r="L996" s="156"/>
      <c r="M996" s="156"/>
      <c r="N996" s="156"/>
      <c r="O996" s="156"/>
      <c r="P996" s="156"/>
      <c r="Q996" s="156"/>
      <c r="R996" s="156"/>
      <c r="S996" s="156"/>
      <c r="T996" s="156"/>
      <c r="U996" s="156"/>
      <c r="V996" s="156"/>
      <c r="W996" s="156"/>
      <c r="X996" s="156"/>
      <c r="Y996" s="156"/>
      <c r="Z996" s="156"/>
      <c r="AA996" s="156"/>
      <c r="AB996" s="156"/>
      <c r="AC996" s="156"/>
      <c r="AD996" s="156"/>
      <c r="AE996" s="195"/>
      <c r="AF996" s="196"/>
      <c r="AG996" s="156"/>
      <c r="AH996" s="156"/>
      <c r="AI996" s="156"/>
      <c r="AJ996" s="156"/>
      <c r="AK996" s="156"/>
      <c r="AL996" s="156"/>
      <c r="AM996" s="156"/>
      <c r="AN996" s="156"/>
      <c r="AO996" s="156"/>
      <c r="AP996" s="156"/>
      <c r="AQ996" s="156"/>
    </row>
    <row r="997" ht="15.75" customHeight="1">
      <c r="A997" s="156"/>
      <c r="B997" s="156"/>
      <c r="C997" s="156"/>
      <c r="D997" s="156"/>
      <c r="E997" s="156"/>
      <c r="F997" s="156"/>
      <c r="G997" s="156"/>
      <c r="H997" s="156"/>
      <c r="I997" s="156"/>
      <c r="J997" s="156"/>
      <c r="K997" s="156"/>
      <c r="L997" s="156"/>
      <c r="M997" s="156"/>
      <c r="N997" s="156"/>
      <c r="O997" s="156"/>
      <c r="P997" s="156"/>
      <c r="Q997" s="156"/>
      <c r="R997" s="156"/>
      <c r="S997" s="156"/>
      <c r="T997" s="156"/>
      <c r="U997" s="156"/>
      <c r="V997" s="156"/>
      <c r="W997" s="156"/>
      <c r="X997" s="156"/>
      <c r="Y997" s="156"/>
      <c r="Z997" s="156"/>
      <c r="AA997" s="156"/>
      <c r="AB997" s="156"/>
      <c r="AC997" s="156"/>
      <c r="AD997" s="156"/>
      <c r="AE997" s="195"/>
      <c r="AF997" s="196"/>
      <c r="AG997" s="156"/>
      <c r="AH997" s="156"/>
      <c r="AI997" s="156"/>
      <c r="AJ997" s="156"/>
      <c r="AK997" s="156"/>
      <c r="AL997" s="156"/>
      <c r="AM997" s="156"/>
      <c r="AN997" s="156"/>
      <c r="AO997" s="156"/>
      <c r="AP997" s="156"/>
      <c r="AQ997" s="156"/>
    </row>
    <row r="998" ht="15.75" customHeight="1">
      <c r="A998" s="156"/>
      <c r="B998" s="156"/>
      <c r="C998" s="156"/>
      <c r="D998" s="156"/>
      <c r="E998" s="156"/>
      <c r="F998" s="156"/>
      <c r="G998" s="156"/>
      <c r="H998" s="156"/>
      <c r="I998" s="156"/>
      <c r="J998" s="156"/>
      <c r="K998" s="156"/>
      <c r="L998" s="156"/>
      <c r="M998" s="156"/>
      <c r="N998" s="156"/>
      <c r="O998" s="156"/>
      <c r="P998" s="156"/>
      <c r="Q998" s="156"/>
      <c r="R998" s="156"/>
      <c r="S998" s="156"/>
      <c r="T998" s="156"/>
      <c r="U998" s="156"/>
      <c r="V998" s="156"/>
      <c r="W998" s="156"/>
      <c r="X998" s="156"/>
      <c r="Y998" s="156"/>
      <c r="Z998" s="156"/>
      <c r="AA998" s="156"/>
      <c r="AB998" s="156"/>
      <c r="AC998" s="156"/>
      <c r="AD998" s="156"/>
      <c r="AE998" s="195"/>
      <c r="AF998" s="196"/>
      <c r="AG998" s="156"/>
      <c r="AH998" s="156"/>
      <c r="AI998" s="156"/>
      <c r="AJ998" s="156"/>
      <c r="AK998" s="156"/>
      <c r="AL998" s="156"/>
      <c r="AM998" s="156"/>
      <c r="AN998" s="156"/>
      <c r="AO998" s="156"/>
      <c r="AP998" s="156"/>
      <c r="AQ998" s="156"/>
    </row>
    <row r="999" ht="15.75" customHeight="1">
      <c r="A999" s="156"/>
      <c r="B999" s="156"/>
      <c r="C999" s="156"/>
      <c r="D999" s="156"/>
      <c r="E999" s="156"/>
      <c r="F999" s="156"/>
      <c r="G999" s="156"/>
      <c r="H999" s="156"/>
      <c r="I999" s="156"/>
      <c r="J999" s="156"/>
      <c r="K999" s="156"/>
      <c r="L999" s="156"/>
      <c r="M999" s="156"/>
      <c r="N999" s="156"/>
      <c r="O999" s="156"/>
      <c r="P999" s="156"/>
      <c r="Q999" s="156"/>
      <c r="R999" s="156"/>
      <c r="S999" s="156"/>
      <c r="T999" s="156"/>
      <c r="U999" s="156"/>
      <c r="V999" s="156"/>
      <c r="W999" s="156"/>
      <c r="X999" s="156"/>
      <c r="Y999" s="156"/>
      <c r="Z999" s="156"/>
      <c r="AA999" s="156"/>
      <c r="AB999" s="156"/>
      <c r="AC999" s="156"/>
      <c r="AD999" s="156"/>
      <c r="AE999" s="195"/>
      <c r="AF999" s="196"/>
      <c r="AG999" s="156"/>
      <c r="AH999" s="156"/>
      <c r="AI999" s="156"/>
      <c r="AJ999" s="156"/>
      <c r="AK999" s="156"/>
      <c r="AL999" s="156"/>
      <c r="AM999" s="156"/>
      <c r="AN999" s="156"/>
      <c r="AO999" s="156"/>
      <c r="AP999" s="156"/>
      <c r="AQ999" s="156"/>
    </row>
    <row r="1000" ht="15.75" customHeight="1">
      <c r="A1000" s="156"/>
      <c r="B1000" s="156"/>
      <c r="C1000" s="156"/>
      <c r="D1000" s="156"/>
      <c r="E1000" s="156"/>
      <c r="F1000" s="156"/>
      <c r="G1000" s="156"/>
      <c r="H1000" s="156"/>
      <c r="I1000" s="156"/>
      <c r="J1000" s="156"/>
      <c r="K1000" s="156"/>
      <c r="L1000" s="156"/>
      <c r="M1000" s="156"/>
      <c r="N1000" s="156"/>
      <c r="O1000" s="156"/>
      <c r="P1000" s="156"/>
      <c r="Q1000" s="156"/>
      <c r="R1000" s="156"/>
      <c r="S1000" s="156"/>
      <c r="T1000" s="156"/>
      <c r="U1000" s="156"/>
      <c r="V1000" s="156"/>
      <c r="W1000" s="156"/>
      <c r="X1000" s="156"/>
      <c r="Y1000" s="156"/>
      <c r="Z1000" s="156"/>
      <c r="AA1000" s="156"/>
      <c r="AB1000" s="156"/>
      <c r="AC1000" s="156"/>
      <c r="AD1000" s="156"/>
      <c r="AE1000" s="195"/>
      <c r="AF1000" s="196"/>
      <c r="AG1000" s="156"/>
      <c r="AH1000" s="156"/>
      <c r="AI1000" s="156"/>
      <c r="AJ1000" s="156"/>
      <c r="AK1000" s="156"/>
      <c r="AL1000" s="156"/>
      <c r="AM1000" s="156"/>
      <c r="AN1000" s="156"/>
      <c r="AO1000" s="156"/>
      <c r="AP1000" s="156"/>
      <c r="AQ1000" s="156"/>
    </row>
  </sheetData>
  <conditionalFormatting sqref="B2:B49 B122:B126">
    <cfRule type="containsText" dxfId="10" priority="1" operator="containsText" text="0">
      <formula>NOT(ISERROR(SEARCH(("0"),(B2))))</formula>
    </cfRule>
  </conditionalFormatting>
  <conditionalFormatting sqref="B122:B126">
    <cfRule type="containsText" dxfId="10" priority="2" operator="containsText" text="0">
      <formula>NOT(ISERROR(SEARCH(("0"),(B122))))</formula>
    </cfRule>
  </conditionalFormatting>
  <conditionalFormatting sqref="B122:B126">
    <cfRule type="containsText" dxfId="10" priority="3" operator="containsText" text="0">
      <formula>NOT(ISERROR(SEARCH(("0"),(B122))))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F5496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4.57"/>
    <col customWidth="1" min="2" max="2" width="14.71"/>
    <col customWidth="1" min="3" max="3" width="7.57"/>
    <col customWidth="1" min="4" max="4" width="2.86"/>
    <col customWidth="1" min="5" max="13" width="4.57"/>
    <col customWidth="1" min="14" max="17" width="5.57"/>
    <col customWidth="1" min="18" max="18" width="22.43"/>
    <col customWidth="1" hidden="1" min="19" max="19" width="14.71" outlineLevel="1"/>
    <col customWidth="1" hidden="1" min="20" max="20" width="7.57" outlineLevel="1"/>
    <col customWidth="1" hidden="1" min="21" max="21" width="2.86" outlineLevel="1"/>
    <col customWidth="1" hidden="1" min="22" max="30" width="4.57" outlineLevel="1"/>
    <col customWidth="1" hidden="1" min="31" max="34" width="5.57" outlineLevel="1"/>
    <col customWidth="1" hidden="1" min="35" max="35" width="22.43" outlineLevel="1"/>
  </cols>
  <sheetData>
    <row r="1" ht="37.5" customHeight="1">
      <c r="A1" s="130"/>
      <c r="B1" s="18" t="s">
        <v>6</v>
      </c>
      <c r="C1" s="21" t="s">
        <v>5</v>
      </c>
      <c r="D1" s="21" t="s">
        <v>8</v>
      </c>
      <c r="E1" s="26" t="s">
        <v>261</v>
      </c>
      <c r="F1" s="26" t="s">
        <v>14</v>
      </c>
      <c r="G1" s="26" t="s">
        <v>16</v>
      </c>
      <c r="H1" s="26" t="s">
        <v>19</v>
      </c>
      <c r="I1" s="26" t="s">
        <v>21</v>
      </c>
      <c r="J1" s="26" t="s">
        <v>23</v>
      </c>
      <c r="K1" s="26" t="s">
        <v>25</v>
      </c>
      <c r="L1" s="26" t="s">
        <v>27</v>
      </c>
      <c r="M1" s="26" t="s">
        <v>30</v>
      </c>
      <c r="N1" s="26" t="s">
        <v>33</v>
      </c>
      <c r="O1" s="26" t="s">
        <v>35</v>
      </c>
      <c r="P1" s="26" t="s">
        <v>37</v>
      </c>
      <c r="Q1" s="26" t="s">
        <v>40</v>
      </c>
      <c r="R1" s="23" t="s">
        <v>262</v>
      </c>
      <c r="S1" s="18" t="s">
        <v>31</v>
      </c>
      <c r="T1" s="21" t="s">
        <v>263</v>
      </c>
      <c r="U1" s="21" t="s">
        <v>41</v>
      </c>
      <c r="V1" s="26" t="s">
        <v>223</v>
      </c>
      <c r="W1" s="26" t="s">
        <v>264</v>
      </c>
      <c r="X1" s="26" t="s">
        <v>265</v>
      </c>
      <c r="Y1" s="26" t="s">
        <v>266</v>
      </c>
      <c r="Z1" s="26" t="s">
        <v>267</v>
      </c>
      <c r="AA1" s="26" t="s">
        <v>268</v>
      </c>
      <c r="AB1" s="26" t="s">
        <v>269</v>
      </c>
      <c r="AC1" s="26" t="s">
        <v>270</v>
      </c>
      <c r="AD1" s="26" t="s">
        <v>271</v>
      </c>
      <c r="AE1" s="26" t="s">
        <v>272</v>
      </c>
      <c r="AF1" s="26" t="s">
        <v>273</v>
      </c>
      <c r="AG1" s="26" t="s">
        <v>274</v>
      </c>
      <c r="AH1" s="26" t="s">
        <v>275</v>
      </c>
      <c r="AI1" s="23" t="s">
        <v>276</v>
      </c>
    </row>
    <row r="2">
      <c r="A2" s="41">
        <f t="shared" ref="A2:A248" si="1">ROW()-1</f>
        <v>1</v>
      </c>
      <c r="B2" s="41" t="str">
        <f t="array" ref="B2:R251">SORT(S2:AI251,2,FALSE)</f>
        <v>TontonZgueg</v>
      </c>
      <c r="C2" s="51">
        <v>22.0</v>
      </c>
      <c r="D2" s="135"/>
      <c r="E2" s="136">
        <v>0.0</v>
      </c>
      <c r="F2" s="136">
        <v>8.0</v>
      </c>
      <c r="G2" s="136">
        <v>4.0</v>
      </c>
      <c r="H2" s="136">
        <v>1.0</v>
      </c>
      <c r="I2" s="136">
        <v>0.0</v>
      </c>
      <c r="J2" s="136">
        <v>8.0</v>
      </c>
      <c r="K2" s="136">
        <v>0.0</v>
      </c>
      <c r="L2" s="136">
        <v>1.0</v>
      </c>
      <c r="M2" s="136">
        <v>0.0</v>
      </c>
      <c r="N2" s="136">
        <v>0.0</v>
      </c>
      <c r="O2" s="136">
        <v>0.0</v>
      </c>
      <c r="P2" s="136">
        <v>0.0</v>
      </c>
      <c r="Q2" s="136">
        <v>0.0</v>
      </c>
      <c r="R2" s="136">
        <v>44000.0</v>
      </c>
      <c r="S2" s="140" t="str">
        <f>IFERROR(__xludf.DUMMYFUNCTION("UNIQUE(FLATTEN({'Kill 1'!A2:A251;'Kill 2'!A2:A251;'Kill 3'!A2:A251;'Kill 4'!A2:A251;'Kill 5'!A2:A251;'Kill 6'!A2:A251;'Kill 7'!A2:A251;'Kill 8'!A2:A251;'Kill 9'!A2:A251;'Kill 10'!A2:A251;'Kill 11'!A2:A251;'Kill 12'!A2:A251;'Kill 13'!A2:A251 }))"),"RRazeRR_")</f>
        <v>RRazeRR_</v>
      </c>
      <c r="T2" s="51">
        <f t="shared" ref="T2:T251" si="2">V2+W2+X2+Y2+Z2+AA2+AB2+AC2+AD2+AE2+AF2+AG2+AH2</f>
        <v>18</v>
      </c>
      <c r="U2" s="135"/>
      <c r="V2" s="136">
        <f>IFERROR(VLOOKUP($S2,'Kill 1'!$A$1:$E$161,3,0),0)</f>
        <v>6</v>
      </c>
      <c r="W2" s="136">
        <f>IFERROR(VLOOKUP($S2,'Kill 2'!$A$1:$E$161,3,0),0)</f>
        <v>0</v>
      </c>
      <c r="X2" s="136">
        <f>IFERROR(VLOOKUP($S2,'Kill 3'!$A$1:$E$161,3,0),0)</f>
        <v>0</v>
      </c>
      <c r="Y2" s="136">
        <f>IFERROR(VLOOKUP($S2,'Kill 4'!$A$1:$E$161,3,0),0)</f>
        <v>6</v>
      </c>
      <c r="Z2" s="136">
        <f>IFERROR(VLOOKUP($S2,'Kill 5'!$A$1:$E$161,3,0),0)</f>
        <v>3</v>
      </c>
      <c r="AA2" s="136">
        <f>IFERROR(VLOOKUP($S2,'Kill 6'!$A$1:$E$161,3,0),0)</f>
        <v>0</v>
      </c>
      <c r="AB2" s="136">
        <f>IFERROR(VLOOKUP($S2,'Kill 7'!$A$1:$E$161,3,0),0)</f>
        <v>0</v>
      </c>
      <c r="AC2" s="136">
        <f>IFERROR(VLOOKUP($S2,'Kill 8'!$A$1:$E$161,3,0),0)</f>
        <v>0</v>
      </c>
      <c r="AD2" s="136">
        <f>IFERROR(VLOOKUP($S2,'Kill 9'!$A$1:$E$161,3,0),0)</f>
        <v>0</v>
      </c>
      <c r="AE2" s="136">
        <f>IFERROR(VLOOKUP($S2,'Kill 10'!$A$1:$E$161,3,0),0)</f>
        <v>0</v>
      </c>
      <c r="AF2" s="136">
        <f>IFERROR(VLOOKUP($S2,'Kill 11'!$A$1:$E$161,3,0),0)</f>
        <v>3</v>
      </c>
      <c r="AG2" s="136">
        <f>IFERROR(VLOOKUP($S2,'Kill 12'!$A$1:$E$161,3,0),0)</f>
        <v>0</v>
      </c>
      <c r="AH2" s="136">
        <f>IFERROR(VLOOKUP($S2,'Kill 13'!$A$1:$E$161,3,0),0)</f>
        <v>0</v>
      </c>
      <c r="AI2" s="136">
        <f t="shared" ref="AI2:AI251" si="3">T2*2000</f>
        <v>36000</v>
      </c>
    </row>
    <row r="3">
      <c r="A3" s="41">
        <f t="shared" si="1"/>
        <v>2</v>
      </c>
      <c r="B3" s="41" t="s">
        <v>82</v>
      </c>
      <c r="C3" s="51">
        <v>19.0</v>
      </c>
      <c r="D3" s="135"/>
      <c r="E3" s="136">
        <v>0.0</v>
      </c>
      <c r="F3" s="136">
        <v>0.0</v>
      </c>
      <c r="G3" s="136">
        <v>0.0</v>
      </c>
      <c r="H3" s="136">
        <v>4.0</v>
      </c>
      <c r="I3" s="136">
        <v>0.0</v>
      </c>
      <c r="J3" s="136">
        <v>1.0</v>
      </c>
      <c r="K3" s="136">
        <v>0.0</v>
      </c>
      <c r="L3" s="136">
        <v>0.0</v>
      </c>
      <c r="M3" s="136">
        <v>8.0</v>
      </c>
      <c r="N3" s="136">
        <v>0.0</v>
      </c>
      <c r="O3" s="136">
        <v>0.0</v>
      </c>
      <c r="P3" s="136">
        <v>6.0</v>
      </c>
      <c r="Q3" s="136">
        <v>0.0</v>
      </c>
      <c r="R3" s="136">
        <v>38000.0</v>
      </c>
      <c r="S3" s="41" t="str">
        <f>IFERROR(__xludf.DUMMYFUNCTION("""COMPUTED_VALUE"""),"christ86000")</f>
        <v>christ86000</v>
      </c>
      <c r="T3" s="51">
        <f t="shared" si="2"/>
        <v>9</v>
      </c>
      <c r="U3" s="135"/>
      <c r="V3" s="136">
        <f>IFERROR(VLOOKUP($S3,'Kill 1'!$A$1:$E$161,3,0),0)</f>
        <v>2</v>
      </c>
      <c r="W3" s="136">
        <f>IFERROR(VLOOKUP($S3,'Kill 2'!$A$1:$E$161,3,0),0)</f>
        <v>1</v>
      </c>
      <c r="X3" s="136">
        <f>IFERROR(VLOOKUP($S3,'Kill 3'!$A$1:$E$161,3,0),0)</f>
        <v>5</v>
      </c>
      <c r="Y3" s="136">
        <f>IFERROR(VLOOKUP($S3,'Kill 4'!$A$1:$E$161,3,0),0)</f>
        <v>0</v>
      </c>
      <c r="Z3" s="136">
        <f>IFERROR(VLOOKUP($S3,'Kill 5'!$A$1:$E$161,3,0),0)</f>
        <v>0</v>
      </c>
      <c r="AA3" s="136">
        <f>IFERROR(VLOOKUP($S3,'Kill 6'!$A$1:$E$161,3,0),0)</f>
        <v>1</v>
      </c>
      <c r="AB3" s="136">
        <f>IFERROR(VLOOKUP($S3,'Kill 7'!$A$1:$E$161,3,0),0)</f>
        <v>0</v>
      </c>
      <c r="AC3" s="136">
        <f>IFERROR(VLOOKUP($S3,'Kill 8'!$A$1:$E$161,3,0),0)</f>
        <v>0</v>
      </c>
      <c r="AD3" s="136">
        <f>IFERROR(VLOOKUP($S3,'Kill 9'!$A$1:$E$161,3,0),0)</f>
        <v>0</v>
      </c>
      <c r="AE3" s="136">
        <f>IFERROR(VLOOKUP($S3,'Kill 10'!$A$1:$E$161,3,0),0)</f>
        <v>0</v>
      </c>
      <c r="AF3" s="136">
        <f>IFERROR(VLOOKUP($S3,'Kill 11'!$A$1:$E$161,3,0),0)</f>
        <v>0</v>
      </c>
      <c r="AG3" s="136">
        <f>IFERROR(VLOOKUP($S3,'Kill 12'!$A$1:$E$161,3,0),0)</f>
        <v>0</v>
      </c>
      <c r="AH3" s="136">
        <f>IFERROR(VLOOKUP($S3,'Kill 13'!$A$1:$E$161,3,0),0)</f>
        <v>0</v>
      </c>
      <c r="AI3" s="136">
        <f t="shared" si="3"/>
        <v>18000</v>
      </c>
    </row>
    <row r="4">
      <c r="A4" s="41">
        <f t="shared" si="1"/>
        <v>3</v>
      </c>
      <c r="B4" s="41" t="s">
        <v>137</v>
      </c>
      <c r="C4" s="51">
        <v>18.0</v>
      </c>
      <c r="D4" s="135"/>
      <c r="E4" s="136">
        <v>6.0</v>
      </c>
      <c r="F4" s="136">
        <v>0.0</v>
      </c>
      <c r="G4" s="136">
        <v>0.0</v>
      </c>
      <c r="H4" s="136">
        <v>6.0</v>
      </c>
      <c r="I4" s="136">
        <v>3.0</v>
      </c>
      <c r="J4" s="136">
        <v>0.0</v>
      </c>
      <c r="K4" s="136">
        <v>0.0</v>
      </c>
      <c r="L4" s="136">
        <v>0.0</v>
      </c>
      <c r="M4" s="136">
        <v>0.0</v>
      </c>
      <c r="N4" s="136">
        <v>0.0</v>
      </c>
      <c r="O4" s="136">
        <v>3.0</v>
      </c>
      <c r="P4" s="136">
        <v>0.0</v>
      </c>
      <c r="Q4" s="136">
        <v>0.0</v>
      </c>
      <c r="R4" s="136">
        <v>36000.0</v>
      </c>
      <c r="S4" s="41" t="str">
        <f>IFERROR(__xludf.DUMMYFUNCTION("""COMPUTED_VALUE"""),"FridAKahlo")</f>
        <v>FridAKahlo</v>
      </c>
      <c r="T4" s="51">
        <f t="shared" si="2"/>
        <v>9</v>
      </c>
      <c r="U4" s="135"/>
      <c r="V4" s="136">
        <f>IFERROR(VLOOKUP($S4,'Kill 1'!$A$1:$E$161,3,0),0)</f>
        <v>3</v>
      </c>
      <c r="W4" s="136">
        <f>IFERROR(VLOOKUP($S4,'Kill 2'!$A$1:$E$161,3,0),0)</f>
        <v>0</v>
      </c>
      <c r="X4" s="136">
        <f>IFERROR(VLOOKUP($S4,'Kill 3'!$A$1:$E$161,3,0),0)</f>
        <v>0</v>
      </c>
      <c r="Y4" s="136">
        <f>IFERROR(VLOOKUP($S4,'Kill 4'!$A$1:$E$161,3,0),0)</f>
        <v>0</v>
      </c>
      <c r="Z4" s="136">
        <f>IFERROR(VLOOKUP($S4,'Kill 5'!$A$1:$E$161,3,0),0)</f>
        <v>2</v>
      </c>
      <c r="AA4" s="136">
        <f>IFERROR(VLOOKUP($S4,'Kill 6'!$A$1:$E$161,3,0),0)</f>
        <v>4</v>
      </c>
      <c r="AB4" s="136">
        <f>IFERROR(VLOOKUP($S4,'Kill 7'!$A$1:$E$161,3,0),0)</f>
        <v>0</v>
      </c>
      <c r="AC4" s="136">
        <f>IFERROR(VLOOKUP($S4,'Kill 8'!$A$1:$E$161,3,0),0)</f>
        <v>0</v>
      </c>
      <c r="AD4" s="136">
        <f>IFERROR(VLOOKUP($S4,'Kill 9'!$A$1:$E$161,3,0),0)</f>
        <v>0</v>
      </c>
      <c r="AE4" s="136">
        <f>IFERROR(VLOOKUP($S4,'Kill 10'!$A$1:$E$161,3,0),0)</f>
        <v>0</v>
      </c>
      <c r="AF4" s="136">
        <f>IFERROR(VLOOKUP($S4,'Kill 11'!$A$1:$E$161,3,0),0)</f>
        <v>0</v>
      </c>
      <c r="AG4" s="136">
        <f>IFERROR(VLOOKUP($S4,'Kill 12'!$A$1:$E$161,3,0),0)</f>
        <v>0</v>
      </c>
      <c r="AH4" s="136">
        <f>IFERROR(VLOOKUP($S4,'Kill 13'!$A$1:$E$161,3,0),0)</f>
        <v>0</v>
      </c>
      <c r="AI4" s="136">
        <f t="shared" si="3"/>
        <v>18000</v>
      </c>
    </row>
    <row r="5">
      <c r="A5" s="41">
        <f t="shared" si="1"/>
        <v>4</v>
      </c>
      <c r="B5" s="41" t="s">
        <v>60</v>
      </c>
      <c r="C5" s="51">
        <v>18.0</v>
      </c>
      <c r="D5" s="135"/>
      <c r="E5" s="136">
        <v>0.0</v>
      </c>
      <c r="F5" s="136">
        <v>2.0</v>
      </c>
      <c r="G5" s="136">
        <v>1.0</v>
      </c>
      <c r="H5" s="136">
        <v>5.0</v>
      </c>
      <c r="I5" s="136">
        <v>0.0</v>
      </c>
      <c r="J5" s="136">
        <v>0.0</v>
      </c>
      <c r="K5" s="136">
        <v>2.0</v>
      </c>
      <c r="L5" s="136">
        <v>0.0</v>
      </c>
      <c r="M5" s="136">
        <v>0.0</v>
      </c>
      <c r="N5" s="136">
        <v>8.0</v>
      </c>
      <c r="O5" s="136">
        <v>0.0</v>
      </c>
      <c r="P5" s="136">
        <v>0.0</v>
      </c>
      <c r="Q5" s="136">
        <v>0.0</v>
      </c>
      <c r="R5" s="136">
        <v>36000.0</v>
      </c>
      <c r="S5" s="41" t="str">
        <f>IFERROR(__xludf.DUMMYFUNCTION("""COMPUTED_VALUE"""),"sonic86")</f>
        <v>sonic86</v>
      </c>
      <c r="T5" s="51">
        <f t="shared" si="2"/>
        <v>15</v>
      </c>
      <c r="U5" s="135"/>
      <c r="V5" s="136">
        <f>IFERROR(VLOOKUP($S5,'Kill 1'!$A$1:$E$161,3,0),0)</f>
        <v>6</v>
      </c>
      <c r="W5" s="136">
        <f>IFERROR(VLOOKUP($S5,'Kill 2'!$A$1:$E$161,3,0),0)</f>
        <v>0</v>
      </c>
      <c r="X5" s="136">
        <f>IFERROR(VLOOKUP($S5,'Kill 3'!$A$1:$E$161,3,0),0)</f>
        <v>0</v>
      </c>
      <c r="Y5" s="136">
        <f>IFERROR(VLOOKUP($S5,'Kill 4'!$A$1:$E$161,3,0),0)</f>
        <v>0</v>
      </c>
      <c r="Z5" s="136">
        <f>IFERROR(VLOOKUP($S5,'Kill 5'!$A$1:$E$161,3,0),0)</f>
        <v>3</v>
      </c>
      <c r="AA5" s="136">
        <f>IFERROR(VLOOKUP($S5,'Kill 6'!$A$1:$E$161,3,0),0)</f>
        <v>0</v>
      </c>
      <c r="AB5" s="136">
        <f>IFERROR(VLOOKUP($S5,'Kill 7'!$A$1:$E$161,3,0),0)</f>
        <v>0</v>
      </c>
      <c r="AC5" s="136">
        <f>IFERROR(VLOOKUP($S5,'Kill 8'!$A$1:$E$161,3,0),0)</f>
        <v>5</v>
      </c>
      <c r="AD5" s="136">
        <f>IFERROR(VLOOKUP($S5,'Kill 9'!$A$1:$E$161,3,0),0)</f>
        <v>1</v>
      </c>
      <c r="AE5" s="136">
        <f>IFERROR(VLOOKUP($S5,'Kill 10'!$A$1:$E$161,3,0),0)</f>
        <v>0</v>
      </c>
      <c r="AF5" s="136">
        <f>IFERROR(VLOOKUP($S5,'Kill 11'!$A$1:$E$161,3,0),0)</f>
        <v>0</v>
      </c>
      <c r="AG5" s="136">
        <f>IFERROR(VLOOKUP($S5,'Kill 12'!$A$1:$E$161,3,0),0)</f>
        <v>0</v>
      </c>
      <c r="AH5" s="136">
        <f>IFERROR(VLOOKUP($S5,'Kill 13'!$A$1:$E$161,3,0),0)</f>
        <v>0</v>
      </c>
      <c r="AI5" s="136">
        <f t="shared" si="3"/>
        <v>30000</v>
      </c>
    </row>
    <row r="6">
      <c r="A6" s="41">
        <f t="shared" si="1"/>
        <v>5</v>
      </c>
      <c r="B6" s="41" t="s">
        <v>73</v>
      </c>
      <c r="C6" s="51">
        <v>18.0</v>
      </c>
      <c r="D6" s="135"/>
      <c r="E6" s="136">
        <v>0.0</v>
      </c>
      <c r="F6" s="136">
        <v>1.0</v>
      </c>
      <c r="G6" s="136">
        <v>4.0</v>
      </c>
      <c r="H6" s="136">
        <v>1.0</v>
      </c>
      <c r="I6" s="136">
        <v>3.0</v>
      </c>
      <c r="J6" s="136">
        <v>0.0</v>
      </c>
      <c r="K6" s="136">
        <v>3.0</v>
      </c>
      <c r="L6" s="136">
        <v>0.0</v>
      </c>
      <c r="M6" s="136">
        <v>0.0</v>
      </c>
      <c r="N6" s="136">
        <v>6.0</v>
      </c>
      <c r="O6" s="136">
        <v>0.0</v>
      </c>
      <c r="P6" s="136">
        <v>0.0</v>
      </c>
      <c r="Q6" s="136">
        <v>0.0</v>
      </c>
      <c r="R6" s="136">
        <v>36000.0</v>
      </c>
      <c r="S6" s="41" t="str">
        <f>IFERROR(__xludf.DUMMYFUNCTION("""COMPUTED_VALUE"""),"_Sale-Bet_")</f>
        <v>_Sale-Bet_</v>
      </c>
      <c r="T6" s="51">
        <f t="shared" si="2"/>
        <v>13</v>
      </c>
      <c r="U6" s="135"/>
      <c r="V6" s="136">
        <f>IFERROR(VLOOKUP($S6,'Kill 1'!$A$1:$E$161,3,0),0)</f>
        <v>4</v>
      </c>
      <c r="W6" s="136">
        <f>IFERROR(VLOOKUP($S6,'Kill 2'!$A$1:$E$161,3,0),0)</f>
        <v>1</v>
      </c>
      <c r="X6" s="136">
        <f>IFERROR(VLOOKUP($S6,'Kill 3'!$A$1:$E$161,3,0),0)</f>
        <v>0</v>
      </c>
      <c r="Y6" s="136">
        <f>IFERROR(VLOOKUP($S6,'Kill 4'!$A$1:$E$161,3,0),0)</f>
        <v>3</v>
      </c>
      <c r="Z6" s="136">
        <f>IFERROR(VLOOKUP($S6,'Kill 5'!$A$1:$E$161,3,0),0)</f>
        <v>2</v>
      </c>
      <c r="AA6" s="136">
        <f>IFERROR(VLOOKUP($S6,'Kill 6'!$A$1:$E$161,3,0),0)</f>
        <v>2</v>
      </c>
      <c r="AB6" s="136">
        <f>IFERROR(VLOOKUP($S6,'Kill 7'!$A$1:$E$161,3,0),0)</f>
        <v>0</v>
      </c>
      <c r="AC6" s="136">
        <f>IFERROR(VLOOKUP($S6,'Kill 8'!$A$1:$E$161,3,0),0)</f>
        <v>1</v>
      </c>
      <c r="AD6" s="136">
        <f>IFERROR(VLOOKUP($S6,'Kill 9'!$A$1:$E$161,3,0),0)</f>
        <v>0</v>
      </c>
      <c r="AE6" s="136">
        <f>IFERROR(VLOOKUP($S6,'Kill 10'!$A$1:$E$161,3,0),0)</f>
        <v>0</v>
      </c>
      <c r="AF6" s="136">
        <f>IFERROR(VLOOKUP($S6,'Kill 11'!$A$1:$E$161,3,0),0)</f>
        <v>0</v>
      </c>
      <c r="AG6" s="136">
        <f>IFERROR(VLOOKUP($S6,'Kill 12'!$A$1:$E$161,3,0),0)</f>
        <v>0</v>
      </c>
      <c r="AH6" s="136">
        <f>IFERROR(VLOOKUP($S6,'Kill 13'!$A$1:$E$161,3,0),0)</f>
        <v>0</v>
      </c>
      <c r="AI6" s="136">
        <f t="shared" si="3"/>
        <v>26000</v>
      </c>
    </row>
    <row r="7">
      <c r="A7" s="41">
        <f t="shared" si="1"/>
        <v>6</v>
      </c>
      <c r="B7" s="41" t="s">
        <v>47</v>
      </c>
      <c r="C7" s="51">
        <v>17.0</v>
      </c>
      <c r="D7" s="135"/>
      <c r="E7" s="136">
        <v>3.0</v>
      </c>
      <c r="F7" s="136">
        <v>0.0</v>
      </c>
      <c r="G7" s="136">
        <v>1.0</v>
      </c>
      <c r="H7" s="136">
        <v>2.0</v>
      </c>
      <c r="I7" s="136">
        <v>0.0</v>
      </c>
      <c r="J7" s="136">
        <v>2.0</v>
      </c>
      <c r="K7" s="136">
        <v>0.0</v>
      </c>
      <c r="L7" s="136">
        <v>3.0</v>
      </c>
      <c r="M7" s="136">
        <v>0.0</v>
      </c>
      <c r="N7" s="136">
        <v>6.0</v>
      </c>
      <c r="O7" s="136">
        <v>0.0</v>
      </c>
      <c r="P7" s="136">
        <v>0.0</v>
      </c>
      <c r="Q7" s="136">
        <v>0.0</v>
      </c>
      <c r="R7" s="136">
        <v>34000.0</v>
      </c>
      <c r="S7" s="41" t="str">
        <f>IFERROR(__xludf.DUMMYFUNCTION("""COMPUTED_VALUE"""),"Foldzilla")</f>
        <v>Foldzilla</v>
      </c>
      <c r="T7" s="51">
        <f t="shared" si="2"/>
        <v>9</v>
      </c>
      <c r="U7" s="135"/>
      <c r="V7" s="136">
        <f>IFERROR(VLOOKUP($S7,'Kill 1'!$A$1:$E$161,3,0),0)</f>
        <v>2</v>
      </c>
      <c r="W7" s="136">
        <f>IFERROR(VLOOKUP($S7,'Kill 2'!$A$1:$E$161,3,0),0)</f>
        <v>0</v>
      </c>
      <c r="X7" s="136">
        <f>IFERROR(VLOOKUP($S7,'Kill 3'!$A$1:$E$161,3,0),0)</f>
        <v>3</v>
      </c>
      <c r="Y7" s="136">
        <f>IFERROR(VLOOKUP($S7,'Kill 4'!$A$1:$E$161,3,0),0)</f>
        <v>0</v>
      </c>
      <c r="Z7" s="136">
        <f>IFERROR(VLOOKUP($S7,'Kill 5'!$A$1:$E$161,3,0),0)</f>
        <v>0</v>
      </c>
      <c r="AA7" s="136">
        <f>IFERROR(VLOOKUP($S7,'Kill 6'!$A$1:$E$161,3,0),0)</f>
        <v>1</v>
      </c>
      <c r="AB7" s="136">
        <f>IFERROR(VLOOKUP($S7,'Kill 7'!$A$1:$E$161,3,0),0)</f>
        <v>0</v>
      </c>
      <c r="AC7" s="136">
        <f>IFERROR(VLOOKUP($S7,'Kill 8'!$A$1:$E$161,3,0),0)</f>
        <v>0</v>
      </c>
      <c r="AD7" s="136">
        <f>IFERROR(VLOOKUP($S7,'Kill 9'!$A$1:$E$161,3,0),0)</f>
        <v>0</v>
      </c>
      <c r="AE7" s="136">
        <f>IFERROR(VLOOKUP($S7,'Kill 10'!$A$1:$E$161,3,0),0)</f>
        <v>0</v>
      </c>
      <c r="AF7" s="136">
        <f>IFERROR(VLOOKUP($S7,'Kill 11'!$A$1:$E$161,3,0),0)</f>
        <v>3</v>
      </c>
      <c r="AG7" s="136">
        <f>IFERROR(VLOOKUP($S7,'Kill 12'!$A$1:$E$161,3,0),0)</f>
        <v>0</v>
      </c>
      <c r="AH7" s="136">
        <f>IFERROR(VLOOKUP($S7,'Kill 13'!$A$1:$E$161,3,0),0)</f>
        <v>0</v>
      </c>
      <c r="AI7" s="136">
        <f t="shared" si="3"/>
        <v>18000</v>
      </c>
    </row>
    <row r="8">
      <c r="A8" s="41">
        <f t="shared" si="1"/>
        <v>7</v>
      </c>
      <c r="B8" s="41" t="s">
        <v>153</v>
      </c>
      <c r="C8" s="51">
        <v>17.0</v>
      </c>
      <c r="D8" s="135"/>
      <c r="E8" s="136">
        <v>0.0</v>
      </c>
      <c r="F8" s="136">
        <v>0.0</v>
      </c>
      <c r="G8" s="136">
        <v>0.0</v>
      </c>
      <c r="H8" s="136">
        <v>0.0</v>
      </c>
      <c r="I8" s="136">
        <v>0.0</v>
      </c>
      <c r="J8" s="136">
        <v>0.0</v>
      </c>
      <c r="K8" s="136">
        <v>10.0</v>
      </c>
      <c r="L8" s="136">
        <v>1.0</v>
      </c>
      <c r="M8" s="136">
        <v>0.0</v>
      </c>
      <c r="N8" s="136">
        <v>6.0</v>
      </c>
      <c r="O8" s="136">
        <v>0.0</v>
      </c>
      <c r="P8" s="136">
        <v>0.0</v>
      </c>
      <c r="Q8" s="136">
        <v>0.0</v>
      </c>
      <c r="R8" s="136">
        <v>34000.0</v>
      </c>
      <c r="S8" s="41" t="str">
        <f>IFERROR(__xludf.DUMMYFUNCTION("""COMPUTED_VALUE"""),"Baloo-R")</f>
        <v>Baloo-R</v>
      </c>
      <c r="T8" s="51">
        <f t="shared" si="2"/>
        <v>13</v>
      </c>
      <c r="U8" s="135"/>
      <c r="V8" s="136">
        <f>IFERROR(VLOOKUP($S8,'Kill 1'!$A$1:$E$161,3,0),0)</f>
        <v>7</v>
      </c>
      <c r="W8" s="136">
        <f>IFERROR(VLOOKUP($S8,'Kill 2'!$A$1:$E$161,3,0),0)</f>
        <v>0</v>
      </c>
      <c r="X8" s="136">
        <f>IFERROR(VLOOKUP($S8,'Kill 3'!$A$1:$E$161,3,0),0)</f>
        <v>0</v>
      </c>
      <c r="Y8" s="136">
        <f>IFERROR(VLOOKUP($S8,'Kill 4'!$A$1:$E$161,3,0),0)</f>
        <v>0</v>
      </c>
      <c r="Z8" s="136">
        <f>IFERROR(VLOOKUP($S8,'Kill 5'!$A$1:$E$161,3,0),0)</f>
        <v>0</v>
      </c>
      <c r="AA8" s="136">
        <f>IFERROR(VLOOKUP($S8,'Kill 6'!$A$1:$E$161,3,0),0)</f>
        <v>0</v>
      </c>
      <c r="AB8" s="136">
        <f>IFERROR(VLOOKUP($S8,'Kill 7'!$A$1:$E$161,3,0),0)</f>
        <v>1</v>
      </c>
      <c r="AC8" s="136">
        <f>IFERROR(VLOOKUP($S8,'Kill 8'!$A$1:$E$161,3,0),0)</f>
        <v>1</v>
      </c>
      <c r="AD8" s="136">
        <f>IFERROR(VLOOKUP($S8,'Kill 9'!$A$1:$E$161,3,0),0)</f>
        <v>0</v>
      </c>
      <c r="AE8" s="136">
        <f>IFERROR(VLOOKUP($S8,'Kill 10'!$A$1:$E$161,3,0),0)</f>
        <v>0</v>
      </c>
      <c r="AF8" s="136">
        <f>IFERROR(VLOOKUP($S8,'Kill 11'!$A$1:$E$161,3,0),0)</f>
        <v>4</v>
      </c>
      <c r="AG8" s="136">
        <f>IFERROR(VLOOKUP($S8,'Kill 12'!$A$1:$E$161,3,0),0)</f>
        <v>0</v>
      </c>
      <c r="AH8" s="136">
        <f>IFERROR(VLOOKUP($S8,'Kill 13'!$A$1:$E$161,3,0),0)</f>
        <v>0</v>
      </c>
      <c r="AI8" s="136">
        <f t="shared" si="3"/>
        <v>26000</v>
      </c>
    </row>
    <row r="9">
      <c r="A9" s="41">
        <f t="shared" si="1"/>
        <v>8</v>
      </c>
      <c r="B9" s="41" t="s">
        <v>53</v>
      </c>
      <c r="C9" s="51">
        <v>16.0</v>
      </c>
      <c r="D9" s="135"/>
      <c r="E9" s="136">
        <v>0.0</v>
      </c>
      <c r="F9" s="136">
        <v>0.0</v>
      </c>
      <c r="G9" s="136">
        <v>6.0</v>
      </c>
      <c r="H9" s="136">
        <v>2.0</v>
      </c>
      <c r="I9" s="136">
        <v>0.0</v>
      </c>
      <c r="J9" s="136">
        <v>3.0</v>
      </c>
      <c r="K9" s="136">
        <v>0.0</v>
      </c>
      <c r="L9" s="136">
        <v>0.0</v>
      </c>
      <c r="M9" s="136">
        <v>0.0</v>
      </c>
      <c r="N9" s="136">
        <v>0.0</v>
      </c>
      <c r="O9" s="136">
        <v>0.0</v>
      </c>
      <c r="P9" s="136">
        <v>5.0</v>
      </c>
      <c r="Q9" s="136">
        <v>0.0</v>
      </c>
      <c r="R9" s="136">
        <v>32000.0</v>
      </c>
      <c r="S9" s="41" t="str">
        <f>IFERROR(__xludf.DUMMYFUNCTION("""COMPUTED_VALUE"""),"alexinzaghi")</f>
        <v>alexinzaghi</v>
      </c>
      <c r="T9" s="51">
        <f t="shared" si="2"/>
        <v>17</v>
      </c>
      <c r="U9" s="135"/>
      <c r="V9" s="136">
        <f>IFERROR(VLOOKUP($S9,'Kill 1'!$A$1:$E$161,3,0),0)</f>
        <v>3</v>
      </c>
      <c r="W9" s="136">
        <f>IFERROR(VLOOKUP($S9,'Kill 2'!$A$1:$E$161,3,0),0)</f>
        <v>0</v>
      </c>
      <c r="X9" s="136">
        <f>IFERROR(VLOOKUP($S9,'Kill 3'!$A$1:$E$161,3,0),0)</f>
        <v>1</v>
      </c>
      <c r="Y9" s="136">
        <f>IFERROR(VLOOKUP($S9,'Kill 4'!$A$1:$E$161,3,0),0)</f>
        <v>2</v>
      </c>
      <c r="Z9" s="136">
        <f>IFERROR(VLOOKUP($S9,'Kill 5'!$A$1:$E$161,3,0),0)</f>
        <v>0</v>
      </c>
      <c r="AA9" s="136">
        <f>IFERROR(VLOOKUP($S9,'Kill 6'!$A$1:$E$161,3,0),0)</f>
        <v>2</v>
      </c>
      <c r="AB9" s="136">
        <f>IFERROR(VLOOKUP($S9,'Kill 7'!$A$1:$E$161,3,0),0)</f>
        <v>0</v>
      </c>
      <c r="AC9" s="136">
        <f>IFERROR(VLOOKUP($S9,'Kill 8'!$A$1:$E$161,3,0),0)</f>
        <v>3</v>
      </c>
      <c r="AD9" s="136">
        <f>IFERROR(VLOOKUP($S9,'Kill 9'!$A$1:$E$161,3,0),0)</f>
        <v>0</v>
      </c>
      <c r="AE9" s="136">
        <f>IFERROR(VLOOKUP($S9,'Kill 10'!$A$1:$E$161,3,0),0)</f>
        <v>6</v>
      </c>
      <c r="AF9" s="136">
        <f>IFERROR(VLOOKUP($S9,'Kill 11'!$A$1:$E$161,3,0),0)</f>
        <v>0</v>
      </c>
      <c r="AG9" s="136">
        <f>IFERROR(VLOOKUP($S9,'Kill 12'!$A$1:$E$161,3,0),0)</f>
        <v>0</v>
      </c>
      <c r="AH9" s="136">
        <f>IFERROR(VLOOKUP($S9,'Kill 13'!$A$1:$E$161,3,0),0)</f>
        <v>0</v>
      </c>
      <c r="AI9" s="136">
        <f t="shared" si="3"/>
        <v>34000</v>
      </c>
    </row>
    <row r="10">
      <c r="A10" s="41">
        <f t="shared" si="1"/>
        <v>9</v>
      </c>
      <c r="B10" s="41" t="s">
        <v>88</v>
      </c>
      <c r="C10" s="51">
        <v>15.0</v>
      </c>
      <c r="D10" s="135"/>
      <c r="E10" s="136">
        <v>6.0</v>
      </c>
      <c r="F10" s="136">
        <v>0.0</v>
      </c>
      <c r="G10" s="136">
        <v>0.0</v>
      </c>
      <c r="H10" s="136">
        <v>0.0</v>
      </c>
      <c r="I10" s="136">
        <v>3.0</v>
      </c>
      <c r="J10" s="136">
        <v>0.0</v>
      </c>
      <c r="K10" s="136">
        <v>0.0</v>
      </c>
      <c r="L10" s="136">
        <v>5.0</v>
      </c>
      <c r="M10" s="136">
        <v>1.0</v>
      </c>
      <c r="N10" s="136">
        <v>0.0</v>
      </c>
      <c r="O10" s="136">
        <v>0.0</v>
      </c>
      <c r="P10" s="136">
        <v>0.0</v>
      </c>
      <c r="Q10" s="136">
        <v>0.0</v>
      </c>
      <c r="R10" s="136">
        <v>30000.0</v>
      </c>
      <c r="S10" s="41" t="str">
        <f>IFERROR(__xludf.DUMMYFUNCTION("""COMPUTED_VALUE"""),"_VisMaVie_")</f>
        <v>_VisMaVie_</v>
      </c>
      <c r="T10" s="51">
        <f t="shared" si="2"/>
        <v>14</v>
      </c>
      <c r="U10" s="135"/>
      <c r="V10" s="136">
        <f>IFERROR(VLOOKUP($S10,'Kill 1'!$A$1:$E$161,3,0),0)</f>
        <v>1</v>
      </c>
      <c r="W10" s="136">
        <f>IFERROR(VLOOKUP($S10,'Kill 2'!$A$1:$E$161,3,0),0)</f>
        <v>3</v>
      </c>
      <c r="X10" s="136">
        <f>IFERROR(VLOOKUP($S10,'Kill 3'!$A$1:$E$161,3,0),0)</f>
        <v>0</v>
      </c>
      <c r="Y10" s="136">
        <f>IFERROR(VLOOKUP($S10,'Kill 4'!$A$1:$E$161,3,0),0)</f>
        <v>5</v>
      </c>
      <c r="Z10" s="136">
        <f>IFERROR(VLOOKUP($S10,'Kill 5'!$A$1:$E$161,3,0),0)</f>
        <v>1</v>
      </c>
      <c r="AA10" s="136">
        <f>IFERROR(VLOOKUP($S10,'Kill 6'!$A$1:$E$161,3,0),0)</f>
        <v>0</v>
      </c>
      <c r="AB10" s="136">
        <f>IFERROR(VLOOKUP($S10,'Kill 7'!$A$1:$E$161,3,0),0)</f>
        <v>0</v>
      </c>
      <c r="AC10" s="136">
        <f>IFERROR(VLOOKUP($S10,'Kill 8'!$A$1:$E$161,3,0),0)</f>
        <v>3</v>
      </c>
      <c r="AD10" s="136">
        <f>IFERROR(VLOOKUP($S10,'Kill 9'!$A$1:$E$161,3,0),0)</f>
        <v>0</v>
      </c>
      <c r="AE10" s="136">
        <f>IFERROR(VLOOKUP($S10,'Kill 10'!$A$1:$E$161,3,0),0)</f>
        <v>0</v>
      </c>
      <c r="AF10" s="136">
        <f>IFERROR(VLOOKUP($S10,'Kill 11'!$A$1:$E$161,3,0),0)</f>
        <v>0</v>
      </c>
      <c r="AG10" s="136">
        <f>IFERROR(VLOOKUP($S10,'Kill 12'!$A$1:$E$161,3,0),0)</f>
        <v>1</v>
      </c>
      <c r="AH10" s="136">
        <f>IFERROR(VLOOKUP($S10,'Kill 13'!$A$1:$E$161,3,0),0)</f>
        <v>0</v>
      </c>
      <c r="AI10" s="136">
        <f t="shared" si="3"/>
        <v>28000</v>
      </c>
    </row>
    <row r="11">
      <c r="A11" s="41">
        <f t="shared" si="1"/>
        <v>10</v>
      </c>
      <c r="B11" s="41" t="s">
        <v>108</v>
      </c>
      <c r="C11" s="51">
        <v>15.0</v>
      </c>
      <c r="D11" s="135"/>
      <c r="E11" s="136">
        <v>0.0</v>
      </c>
      <c r="F11" s="136">
        <v>6.0</v>
      </c>
      <c r="G11" s="136">
        <v>2.0</v>
      </c>
      <c r="H11" s="136">
        <v>2.0</v>
      </c>
      <c r="I11" s="136">
        <v>0.0</v>
      </c>
      <c r="J11" s="136">
        <v>1.0</v>
      </c>
      <c r="K11" s="136">
        <v>2.0</v>
      </c>
      <c r="L11" s="136">
        <v>0.0</v>
      </c>
      <c r="M11" s="136">
        <v>1.0</v>
      </c>
      <c r="N11" s="136">
        <v>0.0</v>
      </c>
      <c r="O11" s="136">
        <v>1.0</v>
      </c>
      <c r="P11" s="136">
        <v>0.0</v>
      </c>
      <c r="Q11" s="136">
        <v>0.0</v>
      </c>
      <c r="R11" s="136">
        <v>30000.0</v>
      </c>
      <c r="S11" s="41" t="str">
        <f>IFERROR(__xludf.DUMMYFUNCTION("""COMPUTED_VALUE"""),"Mikalack")</f>
        <v>Mikalack</v>
      </c>
      <c r="T11" s="51">
        <f t="shared" si="2"/>
        <v>4</v>
      </c>
      <c r="U11" s="135"/>
      <c r="V11" s="136">
        <f>IFERROR(VLOOKUP($S11,'Kill 1'!$A$1:$E$161,3,0),0)</f>
        <v>3</v>
      </c>
      <c r="W11" s="136">
        <f>IFERROR(VLOOKUP($S11,'Kill 2'!$A$1:$E$161,3,0),0)</f>
        <v>0</v>
      </c>
      <c r="X11" s="136">
        <f>IFERROR(VLOOKUP($S11,'Kill 3'!$A$1:$E$161,3,0),0)</f>
        <v>0</v>
      </c>
      <c r="Y11" s="136">
        <f>IFERROR(VLOOKUP($S11,'Kill 4'!$A$1:$E$161,3,0),0)</f>
        <v>0</v>
      </c>
      <c r="Z11" s="136">
        <f>IFERROR(VLOOKUP($S11,'Kill 5'!$A$1:$E$161,3,0),0)</f>
        <v>0</v>
      </c>
      <c r="AA11" s="136">
        <f>IFERROR(VLOOKUP($S11,'Kill 6'!$A$1:$E$161,3,0),0)</f>
        <v>0</v>
      </c>
      <c r="AB11" s="136">
        <f>IFERROR(VLOOKUP($S11,'Kill 7'!$A$1:$E$161,3,0),0)</f>
        <v>0</v>
      </c>
      <c r="AC11" s="136">
        <f>IFERROR(VLOOKUP($S11,'Kill 8'!$A$1:$E$161,3,0),0)</f>
        <v>0</v>
      </c>
      <c r="AD11" s="136">
        <f>IFERROR(VLOOKUP($S11,'Kill 9'!$A$1:$E$161,3,0),0)</f>
        <v>1</v>
      </c>
      <c r="AE11" s="136">
        <f>IFERROR(VLOOKUP($S11,'Kill 10'!$A$1:$E$161,3,0),0)</f>
        <v>0</v>
      </c>
      <c r="AF11" s="136">
        <f>IFERROR(VLOOKUP($S11,'Kill 11'!$A$1:$E$161,3,0),0)</f>
        <v>0</v>
      </c>
      <c r="AG11" s="136">
        <f>IFERROR(VLOOKUP($S11,'Kill 12'!$A$1:$E$161,3,0),0)</f>
        <v>0</v>
      </c>
      <c r="AH11" s="136">
        <f>IFERROR(VLOOKUP($S11,'Kill 13'!$A$1:$E$161,3,0),0)</f>
        <v>0</v>
      </c>
      <c r="AI11" s="136">
        <f t="shared" si="3"/>
        <v>8000</v>
      </c>
    </row>
    <row r="12">
      <c r="A12" s="41">
        <f t="shared" si="1"/>
        <v>11</v>
      </c>
      <c r="B12" s="41" t="s">
        <v>107</v>
      </c>
      <c r="C12" s="51">
        <v>15.0</v>
      </c>
      <c r="D12" s="135"/>
      <c r="E12" s="136">
        <v>0.0</v>
      </c>
      <c r="F12" s="136">
        <v>1.0</v>
      </c>
      <c r="G12" s="136">
        <v>0.0</v>
      </c>
      <c r="H12" s="136">
        <v>3.0</v>
      </c>
      <c r="I12" s="136">
        <v>0.0</v>
      </c>
      <c r="J12" s="136">
        <v>3.0</v>
      </c>
      <c r="K12" s="136">
        <v>0.0</v>
      </c>
      <c r="L12" s="136">
        <v>0.0</v>
      </c>
      <c r="M12" s="136">
        <v>0.0</v>
      </c>
      <c r="N12" s="136">
        <v>1.0</v>
      </c>
      <c r="O12" s="136">
        <v>3.0</v>
      </c>
      <c r="P12" s="136">
        <v>4.0</v>
      </c>
      <c r="Q12" s="136">
        <v>0.0</v>
      </c>
      <c r="R12" s="136">
        <v>30000.0</v>
      </c>
      <c r="S12" s="41" t="str">
        <f>IFERROR(__xludf.DUMMYFUNCTION("""COMPUTED_VALUE"""),"kinchuck")</f>
        <v>kinchuck</v>
      </c>
      <c r="T12" s="51">
        <f t="shared" si="2"/>
        <v>15</v>
      </c>
      <c r="U12" s="135"/>
      <c r="V12" s="136">
        <f>IFERROR(VLOOKUP($S12,'Kill 1'!$A$1:$E$161,3,0),0)</f>
        <v>0</v>
      </c>
      <c r="W12" s="136">
        <f>IFERROR(VLOOKUP($S12,'Kill 2'!$A$1:$E$161,3,0),0)</f>
        <v>6</v>
      </c>
      <c r="X12" s="136">
        <f>IFERROR(VLOOKUP($S12,'Kill 3'!$A$1:$E$161,3,0),0)</f>
        <v>2</v>
      </c>
      <c r="Y12" s="136">
        <f>IFERROR(VLOOKUP($S12,'Kill 4'!$A$1:$E$161,3,0),0)</f>
        <v>2</v>
      </c>
      <c r="Z12" s="136">
        <f>IFERROR(VLOOKUP($S12,'Kill 5'!$A$1:$E$161,3,0),0)</f>
        <v>0</v>
      </c>
      <c r="AA12" s="136">
        <f>IFERROR(VLOOKUP($S12,'Kill 6'!$A$1:$E$161,3,0),0)</f>
        <v>1</v>
      </c>
      <c r="AB12" s="136">
        <f>IFERROR(VLOOKUP($S12,'Kill 7'!$A$1:$E$161,3,0),0)</f>
        <v>2</v>
      </c>
      <c r="AC12" s="136">
        <f>IFERROR(VLOOKUP($S12,'Kill 8'!$A$1:$E$161,3,0),0)</f>
        <v>0</v>
      </c>
      <c r="AD12" s="136">
        <f>IFERROR(VLOOKUP($S12,'Kill 9'!$A$1:$E$161,3,0),0)</f>
        <v>1</v>
      </c>
      <c r="AE12" s="136">
        <f>IFERROR(VLOOKUP($S12,'Kill 10'!$A$1:$E$161,3,0),0)</f>
        <v>0</v>
      </c>
      <c r="AF12" s="136">
        <f>IFERROR(VLOOKUP($S12,'Kill 11'!$A$1:$E$161,3,0),0)</f>
        <v>1</v>
      </c>
      <c r="AG12" s="136">
        <f>IFERROR(VLOOKUP($S12,'Kill 12'!$A$1:$E$161,3,0),0)</f>
        <v>0</v>
      </c>
      <c r="AH12" s="136">
        <f>IFERROR(VLOOKUP($S12,'Kill 13'!$A$1:$E$161,3,0),0)</f>
        <v>0</v>
      </c>
      <c r="AI12" s="136">
        <f t="shared" si="3"/>
        <v>30000</v>
      </c>
    </row>
    <row r="13">
      <c r="A13" s="41">
        <f t="shared" si="1"/>
        <v>12</v>
      </c>
      <c r="B13" s="41" t="s">
        <v>247</v>
      </c>
      <c r="C13" s="51">
        <v>14.0</v>
      </c>
      <c r="D13" s="135"/>
      <c r="E13" s="136">
        <v>1.0</v>
      </c>
      <c r="F13" s="136">
        <v>3.0</v>
      </c>
      <c r="G13" s="136">
        <v>0.0</v>
      </c>
      <c r="H13" s="136">
        <v>5.0</v>
      </c>
      <c r="I13" s="136">
        <v>1.0</v>
      </c>
      <c r="J13" s="136">
        <v>0.0</v>
      </c>
      <c r="K13" s="136">
        <v>0.0</v>
      </c>
      <c r="L13" s="136">
        <v>3.0</v>
      </c>
      <c r="M13" s="136">
        <v>0.0</v>
      </c>
      <c r="N13" s="136">
        <v>0.0</v>
      </c>
      <c r="O13" s="136">
        <v>0.0</v>
      </c>
      <c r="P13" s="136">
        <v>1.0</v>
      </c>
      <c r="Q13" s="136">
        <v>0.0</v>
      </c>
      <c r="R13" s="136">
        <v>28000.0</v>
      </c>
      <c r="S13" s="41" t="str">
        <f>IFERROR(__xludf.DUMMYFUNCTION("""COMPUTED_VALUE"""),"Dirty Bazaar")</f>
        <v>Dirty Bazaar</v>
      </c>
      <c r="T13" s="51">
        <f t="shared" si="2"/>
        <v>3</v>
      </c>
      <c r="U13" s="135"/>
      <c r="V13" s="136">
        <f>IFERROR(VLOOKUP($S13,'Kill 1'!$A$1:$E$161,3,0),0)</f>
        <v>2</v>
      </c>
      <c r="W13" s="136">
        <f>IFERROR(VLOOKUP($S13,'Kill 2'!$A$1:$E$161,3,0),0)</f>
        <v>0</v>
      </c>
      <c r="X13" s="136">
        <f>IFERROR(VLOOKUP($S13,'Kill 3'!$A$1:$E$161,3,0),0)</f>
        <v>0</v>
      </c>
      <c r="Y13" s="136">
        <f>IFERROR(VLOOKUP($S13,'Kill 4'!$A$1:$E$161,3,0),0)</f>
        <v>0</v>
      </c>
      <c r="Z13" s="136">
        <f>IFERROR(VLOOKUP($S13,'Kill 5'!$A$1:$E$161,3,0),0)</f>
        <v>0</v>
      </c>
      <c r="AA13" s="136">
        <f>IFERROR(VLOOKUP($S13,'Kill 6'!$A$1:$E$161,3,0),0)</f>
        <v>0</v>
      </c>
      <c r="AB13" s="136">
        <f>IFERROR(VLOOKUP($S13,'Kill 7'!$A$1:$E$161,3,0),0)</f>
        <v>0</v>
      </c>
      <c r="AC13" s="136">
        <f>IFERROR(VLOOKUP($S13,'Kill 8'!$A$1:$E$161,3,0),0)</f>
        <v>1</v>
      </c>
      <c r="AD13" s="136">
        <f>IFERROR(VLOOKUP($S13,'Kill 9'!$A$1:$E$161,3,0),0)</f>
        <v>0</v>
      </c>
      <c r="AE13" s="136">
        <f>IFERROR(VLOOKUP($S13,'Kill 10'!$A$1:$E$161,3,0),0)</f>
        <v>0</v>
      </c>
      <c r="AF13" s="136">
        <f>IFERROR(VLOOKUP($S13,'Kill 11'!$A$1:$E$161,3,0),0)</f>
        <v>0</v>
      </c>
      <c r="AG13" s="136">
        <f>IFERROR(VLOOKUP($S13,'Kill 12'!$A$1:$E$161,3,0),0)</f>
        <v>0</v>
      </c>
      <c r="AH13" s="136">
        <f>IFERROR(VLOOKUP($S13,'Kill 13'!$A$1:$E$161,3,0),0)</f>
        <v>0</v>
      </c>
      <c r="AI13" s="136">
        <f t="shared" si="3"/>
        <v>6000</v>
      </c>
    </row>
    <row r="14">
      <c r="A14" s="41">
        <f t="shared" si="1"/>
        <v>13</v>
      </c>
      <c r="B14" s="41" t="s">
        <v>58</v>
      </c>
      <c r="C14" s="51">
        <v>13.0</v>
      </c>
      <c r="D14" s="135"/>
      <c r="E14" s="136">
        <v>4.0</v>
      </c>
      <c r="F14" s="136">
        <v>1.0</v>
      </c>
      <c r="G14" s="136">
        <v>0.0</v>
      </c>
      <c r="H14" s="136">
        <v>3.0</v>
      </c>
      <c r="I14" s="136">
        <v>2.0</v>
      </c>
      <c r="J14" s="136">
        <v>2.0</v>
      </c>
      <c r="K14" s="136">
        <v>0.0</v>
      </c>
      <c r="L14" s="136">
        <v>1.0</v>
      </c>
      <c r="M14" s="136">
        <v>0.0</v>
      </c>
      <c r="N14" s="136">
        <v>0.0</v>
      </c>
      <c r="O14" s="136">
        <v>0.0</v>
      </c>
      <c r="P14" s="136">
        <v>0.0</v>
      </c>
      <c r="Q14" s="136">
        <v>0.0</v>
      </c>
      <c r="R14" s="136">
        <v>26000.0</v>
      </c>
      <c r="S14" s="41" t="str">
        <f>IFERROR(__xludf.DUMMYFUNCTION("""COMPUTED_VALUE"""),"emmanuel.g")</f>
        <v>emmanuel.g</v>
      </c>
      <c r="T14" s="51">
        <f t="shared" si="2"/>
        <v>13</v>
      </c>
      <c r="U14" s="135"/>
      <c r="V14" s="136">
        <f>IFERROR(VLOOKUP($S14,'Kill 1'!$A$1:$E$161,3,0),0)</f>
        <v>3</v>
      </c>
      <c r="W14" s="136">
        <f>IFERROR(VLOOKUP($S14,'Kill 2'!$A$1:$E$161,3,0),0)</f>
        <v>0</v>
      </c>
      <c r="X14" s="136">
        <f>IFERROR(VLOOKUP($S14,'Kill 3'!$A$1:$E$161,3,0),0)</f>
        <v>2</v>
      </c>
      <c r="Y14" s="136">
        <f>IFERROR(VLOOKUP($S14,'Kill 4'!$A$1:$E$161,3,0),0)</f>
        <v>0</v>
      </c>
      <c r="Z14" s="136">
        <f>IFERROR(VLOOKUP($S14,'Kill 5'!$A$1:$E$161,3,0),0)</f>
        <v>4</v>
      </c>
      <c r="AA14" s="136">
        <f>IFERROR(VLOOKUP($S14,'Kill 6'!$A$1:$E$161,3,0),0)</f>
        <v>3</v>
      </c>
      <c r="AB14" s="136">
        <f>IFERROR(VLOOKUP($S14,'Kill 7'!$A$1:$E$161,3,0),0)</f>
        <v>1</v>
      </c>
      <c r="AC14" s="136">
        <f>IFERROR(VLOOKUP($S14,'Kill 8'!$A$1:$E$161,3,0),0)</f>
        <v>0</v>
      </c>
      <c r="AD14" s="136">
        <f>IFERROR(VLOOKUP($S14,'Kill 9'!$A$1:$E$161,3,0),0)</f>
        <v>0</v>
      </c>
      <c r="AE14" s="136">
        <f>IFERROR(VLOOKUP($S14,'Kill 10'!$A$1:$E$161,3,0),0)</f>
        <v>0</v>
      </c>
      <c r="AF14" s="136">
        <f>IFERROR(VLOOKUP($S14,'Kill 11'!$A$1:$E$161,3,0),0)</f>
        <v>0</v>
      </c>
      <c r="AG14" s="136">
        <f>IFERROR(VLOOKUP($S14,'Kill 12'!$A$1:$E$161,3,0),0)</f>
        <v>0</v>
      </c>
      <c r="AH14" s="136">
        <f>IFERROR(VLOOKUP($S14,'Kill 13'!$A$1:$E$161,3,0),0)</f>
        <v>0</v>
      </c>
      <c r="AI14" s="136">
        <f t="shared" si="3"/>
        <v>26000</v>
      </c>
    </row>
    <row r="15">
      <c r="A15" s="41">
        <f t="shared" si="1"/>
        <v>14</v>
      </c>
      <c r="B15" s="41" t="s">
        <v>118</v>
      </c>
      <c r="C15" s="51">
        <v>13.0</v>
      </c>
      <c r="D15" s="135"/>
      <c r="E15" s="136">
        <v>7.0</v>
      </c>
      <c r="F15" s="136">
        <v>0.0</v>
      </c>
      <c r="G15" s="136">
        <v>0.0</v>
      </c>
      <c r="H15" s="136">
        <v>0.0</v>
      </c>
      <c r="I15" s="136">
        <v>0.0</v>
      </c>
      <c r="J15" s="136">
        <v>0.0</v>
      </c>
      <c r="K15" s="136">
        <v>1.0</v>
      </c>
      <c r="L15" s="136">
        <v>1.0</v>
      </c>
      <c r="M15" s="136">
        <v>0.0</v>
      </c>
      <c r="N15" s="136">
        <v>0.0</v>
      </c>
      <c r="O15" s="136">
        <v>4.0</v>
      </c>
      <c r="P15" s="136">
        <v>0.0</v>
      </c>
      <c r="Q15" s="136">
        <v>0.0</v>
      </c>
      <c r="R15" s="136">
        <v>26000.0</v>
      </c>
      <c r="S15" s="41" t="str">
        <f>IFERROR(__xludf.DUMMYFUNCTION("""COMPUTED_VALUE"""),"JM-Chatte")</f>
        <v>JM-Chatte</v>
      </c>
      <c r="T15" s="51">
        <f t="shared" si="2"/>
        <v>10</v>
      </c>
      <c r="U15" s="135"/>
      <c r="V15" s="136">
        <f>IFERROR(VLOOKUP($S15,'Kill 1'!$A$1:$E$161,3,0),0)</f>
        <v>3</v>
      </c>
      <c r="W15" s="136">
        <f>IFERROR(VLOOKUP($S15,'Kill 2'!$A$1:$E$161,3,0),0)</f>
        <v>0</v>
      </c>
      <c r="X15" s="136">
        <f>IFERROR(VLOOKUP($S15,'Kill 3'!$A$1:$E$161,3,0),0)</f>
        <v>0</v>
      </c>
      <c r="Y15" s="136">
        <f>IFERROR(VLOOKUP($S15,'Kill 4'!$A$1:$E$161,3,0),0)</f>
        <v>7</v>
      </c>
      <c r="Z15" s="136">
        <f>IFERROR(VLOOKUP($S15,'Kill 5'!$A$1:$E$161,3,0),0)</f>
        <v>0</v>
      </c>
      <c r="AA15" s="136">
        <f>IFERROR(VLOOKUP($S15,'Kill 6'!$A$1:$E$161,3,0),0)</f>
        <v>0</v>
      </c>
      <c r="AB15" s="136">
        <f>IFERROR(VLOOKUP($S15,'Kill 7'!$A$1:$E$161,3,0),0)</f>
        <v>0</v>
      </c>
      <c r="AC15" s="136">
        <f>IFERROR(VLOOKUP($S15,'Kill 8'!$A$1:$E$161,3,0),0)</f>
        <v>0</v>
      </c>
      <c r="AD15" s="136">
        <f>IFERROR(VLOOKUP($S15,'Kill 9'!$A$1:$E$161,3,0),0)</f>
        <v>0</v>
      </c>
      <c r="AE15" s="136">
        <f>IFERROR(VLOOKUP($S15,'Kill 10'!$A$1:$E$161,3,0),0)</f>
        <v>0</v>
      </c>
      <c r="AF15" s="136">
        <f>IFERROR(VLOOKUP($S15,'Kill 11'!$A$1:$E$161,3,0),0)</f>
        <v>0</v>
      </c>
      <c r="AG15" s="136">
        <f>IFERROR(VLOOKUP($S15,'Kill 12'!$A$1:$E$161,3,0),0)</f>
        <v>0</v>
      </c>
      <c r="AH15" s="136">
        <f>IFERROR(VLOOKUP($S15,'Kill 13'!$A$1:$E$161,3,0),0)</f>
        <v>0</v>
      </c>
      <c r="AI15" s="136">
        <f t="shared" si="3"/>
        <v>20000</v>
      </c>
    </row>
    <row r="16">
      <c r="A16" s="41">
        <f t="shared" si="1"/>
        <v>15</v>
      </c>
      <c r="B16" s="41" t="s">
        <v>96</v>
      </c>
      <c r="C16" s="51">
        <v>13.0</v>
      </c>
      <c r="D16" s="135"/>
      <c r="E16" s="136">
        <v>3.0</v>
      </c>
      <c r="F16" s="136">
        <v>0.0</v>
      </c>
      <c r="G16" s="136">
        <v>2.0</v>
      </c>
      <c r="H16" s="136">
        <v>0.0</v>
      </c>
      <c r="I16" s="136">
        <v>4.0</v>
      </c>
      <c r="J16" s="136">
        <v>3.0</v>
      </c>
      <c r="K16" s="136">
        <v>1.0</v>
      </c>
      <c r="L16" s="136">
        <v>0.0</v>
      </c>
      <c r="M16" s="136">
        <v>0.0</v>
      </c>
      <c r="N16" s="136">
        <v>0.0</v>
      </c>
      <c r="O16" s="136">
        <v>0.0</v>
      </c>
      <c r="P16" s="136">
        <v>0.0</v>
      </c>
      <c r="Q16" s="136">
        <v>0.0</v>
      </c>
      <c r="R16" s="136">
        <v>26000.0</v>
      </c>
      <c r="S16" s="41" t="str">
        <f>IFERROR(__xludf.DUMMYFUNCTION("""COMPUTED_VALUE"""),"Agouty79")</f>
        <v>Agouty79</v>
      </c>
      <c r="T16" s="51">
        <f t="shared" si="2"/>
        <v>7</v>
      </c>
      <c r="U16" s="135"/>
      <c r="V16" s="136">
        <f>IFERROR(VLOOKUP($S16,'Kill 1'!$A$1:$E$161,3,0),0)</f>
        <v>1</v>
      </c>
      <c r="W16" s="136">
        <f>IFERROR(VLOOKUP($S16,'Kill 2'!$A$1:$E$161,3,0),0)</f>
        <v>0</v>
      </c>
      <c r="X16" s="136">
        <f>IFERROR(VLOOKUP($S16,'Kill 3'!$A$1:$E$161,3,0),0)</f>
        <v>0</v>
      </c>
      <c r="Y16" s="136">
        <f>IFERROR(VLOOKUP($S16,'Kill 4'!$A$1:$E$161,3,0),0)</f>
        <v>0</v>
      </c>
      <c r="Z16" s="136">
        <f>IFERROR(VLOOKUP($S16,'Kill 5'!$A$1:$E$161,3,0),0)</f>
        <v>4</v>
      </c>
      <c r="AA16" s="136">
        <f>IFERROR(VLOOKUP($S16,'Kill 6'!$A$1:$E$161,3,0),0)</f>
        <v>2</v>
      </c>
      <c r="AB16" s="136">
        <f>IFERROR(VLOOKUP($S16,'Kill 7'!$A$1:$E$161,3,0),0)</f>
        <v>0</v>
      </c>
      <c r="AC16" s="136">
        <f>IFERROR(VLOOKUP($S16,'Kill 8'!$A$1:$E$161,3,0),0)</f>
        <v>0</v>
      </c>
      <c r="AD16" s="136">
        <f>IFERROR(VLOOKUP($S16,'Kill 9'!$A$1:$E$161,3,0),0)</f>
        <v>0</v>
      </c>
      <c r="AE16" s="136">
        <f>IFERROR(VLOOKUP($S16,'Kill 10'!$A$1:$E$161,3,0),0)</f>
        <v>0</v>
      </c>
      <c r="AF16" s="136">
        <f>IFERROR(VLOOKUP($S16,'Kill 11'!$A$1:$E$161,3,0),0)</f>
        <v>0</v>
      </c>
      <c r="AG16" s="136">
        <f>IFERROR(VLOOKUP($S16,'Kill 12'!$A$1:$E$161,3,0),0)</f>
        <v>0</v>
      </c>
      <c r="AH16" s="136">
        <f>IFERROR(VLOOKUP($S16,'Kill 13'!$A$1:$E$161,3,0),0)</f>
        <v>0</v>
      </c>
      <c r="AI16" s="136">
        <f t="shared" si="3"/>
        <v>14000</v>
      </c>
    </row>
    <row r="17">
      <c r="A17" s="41">
        <f t="shared" si="1"/>
        <v>16</v>
      </c>
      <c r="B17" s="41" t="s">
        <v>65</v>
      </c>
      <c r="C17" s="51">
        <v>13.0</v>
      </c>
      <c r="D17" s="135"/>
      <c r="E17" s="136">
        <v>0.0</v>
      </c>
      <c r="F17" s="136">
        <v>0.0</v>
      </c>
      <c r="G17" s="136">
        <v>0.0</v>
      </c>
      <c r="H17" s="136">
        <v>0.0</v>
      </c>
      <c r="I17" s="136">
        <v>2.0</v>
      </c>
      <c r="J17" s="136">
        <v>0.0</v>
      </c>
      <c r="K17" s="136">
        <v>4.0</v>
      </c>
      <c r="L17" s="136">
        <v>5.0</v>
      </c>
      <c r="M17" s="136">
        <v>0.0</v>
      </c>
      <c r="N17" s="136">
        <v>0.0</v>
      </c>
      <c r="O17" s="136">
        <v>0.0</v>
      </c>
      <c r="P17" s="136">
        <v>2.0</v>
      </c>
      <c r="Q17" s="136">
        <v>0.0</v>
      </c>
      <c r="R17" s="136">
        <v>26000.0</v>
      </c>
      <c r="S17" s="41" t="str">
        <f>IFERROR(__xludf.DUMMYFUNCTION("""COMPUTED_VALUE"""),"Odile2Raise")</f>
        <v>Odile2Raise</v>
      </c>
      <c r="T17" s="51">
        <f t="shared" si="2"/>
        <v>0</v>
      </c>
      <c r="U17" s="135"/>
      <c r="V17" s="136">
        <f>IFERROR(VLOOKUP($S17,'Kill 1'!$A$1:$E$161,3,0),0)</f>
        <v>0</v>
      </c>
      <c r="W17" s="136">
        <f>IFERROR(VLOOKUP($S17,'Kill 2'!$A$1:$E$161,3,0),0)</f>
        <v>0</v>
      </c>
      <c r="X17" s="136">
        <f>IFERROR(VLOOKUP($S17,'Kill 3'!$A$1:$E$161,3,0),0)</f>
        <v>0</v>
      </c>
      <c r="Y17" s="136">
        <f>IFERROR(VLOOKUP($S17,'Kill 4'!$A$1:$E$161,3,0),0)</f>
        <v>0</v>
      </c>
      <c r="Z17" s="136">
        <f>IFERROR(VLOOKUP($S17,'Kill 5'!$A$1:$E$161,3,0),0)</f>
        <v>0</v>
      </c>
      <c r="AA17" s="136">
        <f>IFERROR(VLOOKUP($S17,'Kill 6'!$A$1:$E$161,3,0),0)</f>
        <v>0</v>
      </c>
      <c r="AB17" s="136">
        <f>IFERROR(VLOOKUP($S17,'Kill 7'!$A$1:$E$161,3,0),0)</f>
        <v>0</v>
      </c>
      <c r="AC17" s="136">
        <f>IFERROR(VLOOKUP($S17,'Kill 8'!$A$1:$E$161,3,0),0)</f>
        <v>0</v>
      </c>
      <c r="AD17" s="136">
        <f>IFERROR(VLOOKUP($S17,'Kill 9'!$A$1:$E$161,3,0),0)</f>
        <v>0</v>
      </c>
      <c r="AE17" s="136">
        <f>IFERROR(VLOOKUP($S17,'Kill 10'!$A$1:$E$161,3,0),0)</f>
        <v>0</v>
      </c>
      <c r="AF17" s="136">
        <f>IFERROR(VLOOKUP($S17,'Kill 11'!$A$1:$E$161,3,0),0)</f>
        <v>0</v>
      </c>
      <c r="AG17" s="136">
        <f>IFERROR(VLOOKUP($S17,'Kill 12'!$A$1:$E$161,3,0),0)</f>
        <v>0</v>
      </c>
      <c r="AH17" s="136">
        <f>IFERROR(VLOOKUP($S17,'Kill 13'!$A$1:$E$161,3,0),0)</f>
        <v>0</v>
      </c>
      <c r="AI17" s="136">
        <f t="shared" si="3"/>
        <v>0</v>
      </c>
    </row>
    <row r="18">
      <c r="A18" s="41">
        <f t="shared" si="1"/>
        <v>17</v>
      </c>
      <c r="B18" s="41" t="s">
        <v>45</v>
      </c>
      <c r="C18" s="51">
        <v>12.0</v>
      </c>
      <c r="D18" s="135"/>
      <c r="E18" s="136">
        <v>3.0</v>
      </c>
      <c r="F18" s="136">
        <v>0.0</v>
      </c>
      <c r="G18" s="136">
        <v>0.0</v>
      </c>
      <c r="H18" s="136">
        <v>2.0</v>
      </c>
      <c r="I18" s="136">
        <v>1.0</v>
      </c>
      <c r="J18" s="136">
        <v>1.0</v>
      </c>
      <c r="K18" s="136">
        <v>0.0</v>
      </c>
      <c r="L18" s="136">
        <v>0.0</v>
      </c>
      <c r="M18" s="136">
        <v>2.0</v>
      </c>
      <c r="N18" s="136">
        <v>0.0</v>
      </c>
      <c r="O18" s="136">
        <v>3.0</v>
      </c>
      <c r="P18" s="136">
        <v>0.0</v>
      </c>
      <c r="Q18" s="136">
        <v>0.0</v>
      </c>
      <c r="R18" s="136">
        <v>24000.0</v>
      </c>
      <c r="S18" s="41" t="str">
        <f>IFERROR(__xludf.DUMMYFUNCTION("""COMPUTED_VALUE"""),"Baykoku")</f>
        <v>Baykoku</v>
      </c>
      <c r="T18" s="51">
        <f t="shared" si="2"/>
        <v>0</v>
      </c>
      <c r="U18" s="135"/>
      <c r="V18" s="136">
        <f>IFERROR(VLOOKUP($S18,'Kill 1'!$A$1:$E$161,3,0),0)</f>
        <v>0</v>
      </c>
      <c r="W18" s="136">
        <f>IFERROR(VLOOKUP($S18,'Kill 2'!$A$1:$E$161,3,0),0)</f>
        <v>0</v>
      </c>
      <c r="X18" s="136">
        <f>IFERROR(VLOOKUP($S18,'Kill 3'!$A$1:$E$161,3,0),0)</f>
        <v>0</v>
      </c>
      <c r="Y18" s="136">
        <f>IFERROR(VLOOKUP($S18,'Kill 4'!$A$1:$E$161,3,0),0)</f>
        <v>0</v>
      </c>
      <c r="Z18" s="136">
        <f>IFERROR(VLOOKUP($S18,'Kill 5'!$A$1:$E$161,3,0),0)</f>
        <v>0</v>
      </c>
      <c r="AA18" s="136">
        <f>IFERROR(VLOOKUP($S18,'Kill 6'!$A$1:$E$161,3,0),0)</f>
        <v>0</v>
      </c>
      <c r="AB18" s="136">
        <f>IFERROR(VLOOKUP($S18,'Kill 7'!$A$1:$E$161,3,0),0)</f>
        <v>0</v>
      </c>
      <c r="AC18" s="136">
        <f>IFERROR(VLOOKUP($S18,'Kill 8'!$A$1:$E$161,3,0),0)</f>
        <v>0</v>
      </c>
      <c r="AD18" s="136">
        <f>IFERROR(VLOOKUP($S18,'Kill 9'!$A$1:$E$161,3,0),0)</f>
        <v>0</v>
      </c>
      <c r="AE18" s="136">
        <f>IFERROR(VLOOKUP($S18,'Kill 10'!$A$1:$E$161,3,0),0)</f>
        <v>0</v>
      </c>
      <c r="AF18" s="136">
        <f>IFERROR(VLOOKUP($S18,'Kill 11'!$A$1:$E$161,3,0),0)</f>
        <v>0</v>
      </c>
      <c r="AG18" s="136">
        <f>IFERROR(VLOOKUP($S18,'Kill 12'!$A$1:$E$161,3,0),0)</f>
        <v>0</v>
      </c>
      <c r="AH18" s="136">
        <f>IFERROR(VLOOKUP($S18,'Kill 13'!$A$1:$E$161,3,0),0)</f>
        <v>0</v>
      </c>
      <c r="AI18" s="136">
        <f t="shared" si="3"/>
        <v>0</v>
      </c>
    </row>
    <row r="19">
      <c r="A19" s="41">
        <f t="shared" si="1"/>
        <v>18</v>
      </c>
      <c r="B19" s="83" t="s">
        <v>52</v>
      </c>
      <c r="C19" s="51">
        <v>12.0</v>
      </c>
      <c r="D19" s="135"/>
      <c r="E19" s="136">
        <v>0.0</v>
      </c>
      <c r="F19" s="136">
        <v>0.0</v>
      </c>
      <c r="G19" s="136">
        <v>0.0</v>
      </c>
      <c r="H19" s="136">
        <v>0.0</v>
      </c>
      <c r="I19" s="136">
        <v>5.0</v>
      </c>
      <c r="J19" s="136">
        <v>0.0</v>
      </c>
      <c r="K19" s="136">
        <v>0.0</v>
      </c>
      <c r="L19" s="136">
        <v>0.0</v>
      </c>
      <c r="M19" s="136">
        <v>0.0</v>
      </c>
      <c r="N19" s="136">
        <v>1.0</v>
      </c>
      <c r="O19" s="136">
        <v>6.0</v>
      </c>
      <c r="P19" s="136">
        <v>0.0</v>
      </c>
      <c r="Q19" s="136">
        <v>0.0</v>
      </c>
      <c r="R19" s="136">
        <v>24000.0</v>
      </c>
      <c r="S19" s="83" t="str">
        <f>IFERROR(__xludf.DUMMYFUNCTION("""COMPUTED_VALUE"""),"Vaillant 86")</f>
        <v>Vaillant 86</v>
      </c>
      <c r="T19" s="51">
        <f t="shared" si="2"/>
        <v>3</v>
      </c>
      <c r="U19" s="135"/>
      <c r="V19" s="136">
        <f>IFERROR(VLOOKUP($S19,'Kill 1'!$A$1:$E$161,3,0),0)</f>
        <v>0</v>
      </c>
      <c r="W19" s="136">
        <f>IFERROR(VLOOKUP($S19,'Kill 2'!$A$1:$E$161,3,0),0)</f>
        <v>0</v>
      </c>
      <c r="X19" s="136">
        <f>IFERROR(VLOOKUP($S19,'Kill 3'!$A$1:$E$161,3,0),0)</f>
        <v>0</v>
      </c>
      <c r="Y19" s="136">
        <f>IFERROR(VLOOKUP($S19,'Kill 4'!$A$1:$E$161,3,0),0)</f>
        <v>0</v>
      </c>
      <c r="Z19" s="136">
        <f>IFERROR(VLOOKUP($S19,'Kill 5'!$A$1:$E$161,3,0),0)</f>
        <v>0</v>
      </c>
      <c r="AA19" s="136">
        <f>IFERROR(VLOOKUP($S19,'Kill 6'!$A$1:$E$161,3,0),0)</f>
        <v>0</v>
      </c>
      <c r="AB19" s="136">
        <f>IFERROR(VLOOKUP($S19,'Kill 7'!$A$1:$E$161,3,0),0)</f>
        <v>2</v>
      </c>
      <c r="AC19" s="136">
        <f>IFERROR(VLOOKUP($S19,'Kill 8'!$A$1:$E$161,3,0),0)</f>
        <v>0</v>
      </c>
      <c r="AD19" s="136">
        <f>IFERROR(VLOOKUP($S19,'Kill 9'!$A$1:$E$161,3,0),0)</f>
        <v>1</v>
      </c>
      <c r="AE19" s="136">
        <f>IFERROR(VLOOKUP($S19,'Kill 10'!$A$1:$E$161,3,0),0)</f>
        <v>0</v>
      </c>
      <c r="AF19" s="136">
        <f>IFERROR(VLOOKUP($S19,'Kill 11'!$A$1:$E$161,3,0),0)</f>
        <v>0</v>
      </c>
      <c r="AG19" s="136">
        <f>IFERROR(VLOOKUP($S19,'Kill 12'!$A$1:$E$161,3,0),0)</f>
        <v>0</v>
      </c>
      <c r="AH19" s="136">
        <f>IFERROR(VLOOKUP($S19,'Kill 13'!$A$1:$E$161,3,0),0)</f>
        <v>0</v>
      </c>
      <c r="AI19" s="136">
        <f t="shared" si="3"/>
        <v>6000</v>
      </c>
    </row>
    <row r="20">
      <c r="A20" s="41">
        <f t="shared" si="1"/>
        <v>19</v>
      </c>
      <c r="B20" s="41" t="s">
        <v>154</v>
      </c>
      <c r="C20" s="51">
        <v>12.0</v>
      </c>
      <c r="D20" s="135"/>
      <c r="E20" s="136">
        <v>0.0</v>
      </c>
      <c r="F20" s="136">
        <v>0.0</v>
      </c>
      <c r="G20" s="136">
        <v>0.0</v>
      </c>
      <c r="H20" s="136">
        <v>0.0</v>
      </c>
      <c r="I20" s="136">
        <v>0.0</v>
      </c>
      <c r="J20" s="136">
        <v>0.0</v>
      </c>
      <c r="K20" s="136">
        <v>0.0</v>
      </c>
      <c r="L20" s="136">
        <v>0.0</v>
      </c>
      <c r="M20" s="136">
        <v>7.0</v>
      </c>
      <c r="N20" s="136">
        <v>0.0</v>
      </c>
      <c r="O20" s="136">
        <v>1.0</v>
      </c>
      <c r="P20" s="136">
        <v>4.0</v>
      </c>
      <c r="Q20" s="136">
        <v>0.0</v>
      </c>
      <c r="R20" s="136">
        <v>24000.0</v>
      </c>
      <c r="S20" s="41" t="str">
        <f>IFERROR(__xludf.DUMMYFUNCTION("""COMPUTED_VALUE"""),"Mako Lemore")</f>
        <v>Mako Lemore</v>
      </c>
      <c r="T20" s="51">
        <f t="shared" si="2"/>
        <v>12</v>
      </c>
      <c r="U20" s="135"/>
      <c r="V20" s="136">
        <f>IFERROR(VLOOKUP($S20,'Kill 1'!$A$1:$E$161,3,0),0)</f>
        <v>3</v>
      </c>
      <c r="W20" s="136">
        <f>IFERROR(VLOOKUP($S20,'Kill 2'!$A$1:$E$161,3,0),0)</f>
        <v>0</v>
      </c>
      <c r="X20" s="136">
        <f>IFERROR(VLOOKUP($S20,'Kill 3'!$A$1:$E$161,3,0),0)</f>
        <v>0</v>
      </c>
      <c r="Y20" s="136">
        <f>IFERROR(VLOOKUP($S20,'Kill 4'!$A$1:$E$161,3,0),0)</f>
        <v>2</v>
      </c>
      <c r="Z20" s="136">
        <f>IFERROR(VLOOKUP($S20,'Kill 5'!$A$1:$E$161,3,0),0)</f>
        <v>1</v>
      </c>
      <c r="AA20" s="136">
        <f>IFERROR(VLOOKUP($S20,'Kill 6'!$A$1:$E$161,3,0),0)</f>
        <v>1</v>
      </c>
      <c r="AB20" s="136">
        <f>IFERROR(VLOOKUP($S20,'Kill 7'!$A$1:$E$161,3,0),0)</f>
        <v>0</v>
      </c>
      <c r="AC20" s="136">
        <f>IFERROR(VLOOKUP($S20,'Kill 8'!$A$1:$E$161,3,0),0)</f>
        <v>0</v>
      </c>
      <c r="AD20" s="136">
        <f>IFERROR(VLOOKUP($S20,'Kill 9'!$A$1:$E$161,3,0),0)</f>
        <v>2</v>
      </c>
      <c r="AE20" s="136">
        <f>IFERROR(VLOOKUP($S20,'Kill 10'!$A$1:$E$161,3,0),0)</f>
        <v>0</v>
      </c>
      <c r="AF20" s="136">
        <f>IFERROR(VLOOKUP($S20,'Kill 11'!$A$1:$E$161,3,0),0)</f>
        <v>3</v>
      </c>
      <c r="AG20" s="136">
        <f>IFERROR(VLOOKUP($S20,'Kill 12'!$A$1:$E$161,3,0),0)</f>
        <v>0</v>
      </c>
      <c r="AH20" s="136">
        <f>IFERROR(VLOOKUP($S20,'Kill 13'!$A$1:$E$161,3,0),0)</f>
        <v>0</v>
      </c>
      <c r="AI20" s="136">
        <f t="shared" si="3"/>
        <v>24000</v>
      </c>
    </row>
    <row r="21" ht="15.75" customHeight="1">
      <c r="A21" s="41">
        <f t="shared" si="1"/>
        <v>20</v>
      </c>
      <c r="B21" s="84" t="s">
        <v>72</v>
      </c>
      <c r="C21" s="51">
        <v>12.0</v>
      </c>
      <c r="D21" s="135"/>
      <c r="E21" s="136">
        <v>0.0</v>
      </c>
      <c r="F21" s="136">
        <v>4.0</v>
      </c>
      <c r="G21" s="136">
        <v>1.0</v>
      </c>
      <c r="H21" s="136">
        <v>0.0</v>
      </c>
      <c r="I21" s="136">
        <v>1.0</v>
      </c>
      <c r="J21" s="136">
        <v>0.0</v>
      </c>
      <c r="K21" s="136">
        <v>1.0</v>
      </c>
      <c r="L21" s="136">
        <v>0.0</v>
      </c>
      <c r="M21" s="136">
        <v>0.0</v>
      </c>
      <c r="N21" s="136">
        <v>2.0</v>
      </c>
      <c r="O21" s="136">
        <v>0.0</v>
      </c>
      <c r="P21" s="136">
        <v>3.0</v>
      </c>
      <c r="Q21" s="136">
        <v>0.0</v>
      </c>
      <c r="R21" s="136">
        <v>24000.0</v>
      </c>
      <c r="S21" s="84" t="str">
        <f>IFERROR(__xludf.DUMMYFUNCTION("""COMPUTED_VALUE"""),"SINGE7")</f>
        <v>SINGE7</v>
      </c>
      <c r="T21" s="51">
        <f t="shared" si="2"/>
        <v>6</v>
      </c>
      <c r="U21" s="135"/>
      <c r="V21" s="136">
        <f>IFERROR(VLOOKUP($S21,'Kill 1'!$A$1:$E$161,3,0),0)</f>
        <v>3</v>
      </c>
      <c r="W21" s="136">
        <f>IFERROR(VLOOKUP($S21,'Kill 2'!$A$1:$E$161,3,0),0)</f>
        <v>0</v>
      </c>
      <c r="X21" s="136">
        <f>IFERROR(VLOOKUP($S21,'Kill 3'!$A$1:$E$161,3,0),0)</f>
        <v>0</v>
      </c>
      <c r="Y21" s="136">
        <f>IFERROR(VLOOKUP($S21,'Kill 4'!$A$1:$E$161,3,0),0)</f>
        <v>0</v>
      </c>
      <c r="Z21" s="136">
        <f>IFERROR(VLOOKUP($S21,'Kill 5'!$A$1:$E$161,3,0),0)</f>
        <v>0</v>
      </c>
      <c r="AA21" s="136">
        <f>IFERROR(VLOOKUP($S21,'Kill 6'!$A$1:$E$161,3,0),0)</f>
        <v>0</v>
      </c>
      <c r="AB21" s="136">
        <f>IFERROR(VLOOKUP($S21,'Kill 7'!$A$1:$E$161,3,0),0)</f>
        <v>0</v>
      </c>
      <c r="AC21" s="136">
        <f>IFERROR(VLOOKUP($S21,'Kill 8'!$A$1:$E$161,3,0),0)</f>
        <v>0</v>
      </c>
      <c r="AD21" s="136">
        <f>IFERROR(VLOOKUP($S21,'Kill 9'!$A$1:$E$161,3,0),0)</f>
        <v>0</v>
      </c>
      <c r="AE21" s="136">
        <f>IFERROR(VLOOKUP($S21,'Kill 10'!$A$1:$E$161,3,0),0)</f>
        <v>3</v>
      </c>
      <c r="AF21" s="136">
        <f>IFERROR(VLOOKUP($S21,'Kill 11'!$A$1:$E$161,3,0),0)</f>
        <v>0</v>
      </c>
      <c r="AG21" s="136">
        <f>IFERROR(VLOOKUP($S21,'Kill 12'!$A$1:$E$161,3,0),0)</f>
        <v>0</v>
      </c>
      <c r="AH21" s="136">
        <f>IFERROR(VLOOKUP($S21,'Kill 13'!$A$1:$E$161,3,0),0)</f>
        <v>0</v>
      </c>
      <c r="AI21" s="136">
        <f t="shared" si="3"/>
        <v>12000</v>
      </c>
    </row>
    <row r="22" ht="15.75" customHeight="1">
      <c r="A22" s="41">
        <f t="shared" si="1"/>
        <v>21</v>
      </c>
      <c r="B22" s="85" t="s">
        <v>80</v>
      </c>
      <c r="C22" s="51">
        <v>12.0</v>
      </c>
      <c r="D22" s="135"/>
      <c r="E22" s="136">
        <v>0.0</v>
      </c>
      <c r="F22" s="136">
        <v>0.0</v>
      </c>
      <c r="G22" s="136">
        <v>3.0</v>
      </c>
      <c r="H22" s="136">
        <v>0.0</v>
      </c>
      <c r="I22" s="136">
        <v>5.0</v>
      </c>
      <c r="J22" s="136">
        <v>0.0</v>
      </c>
      <c r="K22" s="136">
        <v>0.0</v>
      </c>
      <c r="L22" s="136">
        <v>2.0</v>
      </c>
      <c r="M22" s="136">
        <v>0.0</v>
      </c>
      <c r="N22" s="136">
        <v>0.0</v>
      </c>
      <c r="O22" s="136">
        <v>0.0</v>
      </c>
      <c r="P22" s="136">
        <v>2.0</v>
      </c>
      <c r="Q22" s="136">
        <v>0.0</v>
      </c>
      <c r="R22" s="136">
        <v>24000.0</v>
      </c>
      <c r="S22" s="85" t="str">
        <f>IFERROR(__xludf.DUMMYFUNCTION("""COMPUTED_VALUE"""),"Sixelaris")</f>
        <v>Sixelaris</v>
      </c>
      <c r="T22" s="51">
        <f t="shared" si="2"/>
        <v>0</v>
      </c>
      <c r="U22" s="135"/>
      <c r="V22" s="136">
        <f>IFERROR(VLOOKUP($S22,'Kill 1'!$A$1:$E$161,3,0),0)</f>
        <v>0</v>
      </c>
      <c r="W22" s="136">
        <f>IFERROR(VLOOKUP($S22,'Kill 2'!$A$1:$E$161,3,0),0)</f>
        <v>0</v>
      </c>
      <c r="X22" s="136">
        <f>IFERROR(VLOOKUP($S22,'Kill 3'!$A$1:$E$161,3,0),0)</f>
        <v>0</v>
      </c>
      <c r="Y22" s="136">
        <f>IFERROR(VLOOKUP($S22,'Kill 4'!$A$1:$E$161,3,0),0)</f>
        <v>0</v>
      </c>
      <c r="Z22" s="136">
        <f>IFERROR(VLOOKUP($S22,'Kill 5'!$A$1:$E$161,3,0),0)</f>
        <v>0</v>
      </c>
      <c r="AA22" s="136">
        <f>IFERROR(VLOOKUP($S22,'Kill 6'!$A$1:$E$161,3,0),0)</f>
        <v>0</v>
      </c>
      <c r="AB22" s="136">
        <f>IFERROR(VLOOKUP($S22,'Kill 7'!$A$1:$E$161,3,0),0)</f>
        <v>0</v>
      </c>
      <c r="AC22" s="136">
        <f>IFERROR(VLOOKUP($S22,'Kill 8'!$A$1:$E$161,3,0),0)</f>
        <v>0</v>
      </c>
      <c r="AD22" s="136">
        <f>IFERROR(VLOOKUP($S22,'Kill 9'!$A$1:$E$161,3,0),0)</f>
        <v>0</v>
      </c>
      <c r="AE22" s="136">
        <f>IFERROR(VLOOKUP($S22,'Kill 10'!$A$1:$E$161,3,0),0)</f>
        <v>0</v>
      </c>
      <c r="AF22" s="136">
        <f>IFERROR(VLOOKUP($S22,'Kill 11'!$A$1:$E$161,3,0),0)</f>
        <v>0</v>
      </c>
      <c r="AG22" s="136">
        <f>IFERROR(VLOOKUP($S22,'Kill 12'!$A$1:$E$161,3,0),0)</f>
        <v>0</v>
      </c>
      <c r="AH22" s="136">
        <f>IFERROR(VLOOKUP($S22,'Kill 13'!$A$1:$E$161,3,0),0)</f>
        <v>0</v>
      </c>
      <c r="AI22" s="136">
        <f t="shared" si="3"/>
        <v>0</v>
      </c>
    </row>
    <row r="23" ht="15.75" customHeight="1">
      <c r="A23" s="41">
        <f t="shared" si="1"/>
        <v>22</v>
      </c>
      <c r="B23" s="41" t="s">
        <v>46</v>
      </c>
      <c r="C23" s="51">
        <v>11.0</v>
      </c>
      <c r="D23" s="135"/>
      <c r="E23" s="136">
        <v>2.0</v>
      </c>
      <c r="F23" s="136">
        <v>5.0</v>
      </c>
      <c r="G23" s="136">
        <v>1.0</v>
      </c>
      <c r="H23" s="136">
        <v>1.0</v>
      </c>
      <c r="I23" s="136">
        <v>0.0</v>
      </c>
      <c r="J23" s="136">
        <v>0.0</v>
      </c>
      <c r="K23" s="136">
        <v>0.0</v>
      </c>
      <c r="L23" s="136">
        <v>0.0</v>
      </c>
      <c r="M23" s="136">
        <v>2.0</v>
      </c>
      <c r="N23" s="136">
        <v>0.0</v>
      </c>
      <c r="O23" s="136">
        <v>0.0</v>
      </c>
      <c r="P23" s="136">
        <v>0.0</v>
      </c>
      <c r="Q23" s="136">
        <v>0.0</v>
      </c>
      <c r="R23" s="136">
        <v>22000.0</v>
      </c>
      <c r="S23" s="41" t="str">
        <f>IFERROR(__xludf.DUMMYFUNCTION("""COMPUTED_VALUE"""),"HIPPO777")</f>
        <v>HIPPO777</v>
      </c>
      <c r="T23" s="51">
        <f t="shared" si="2"/>
        <v>0</v>
      </c>
      <c r="U23" s="135"/>
      <c r="V23" s="136">
        <f>IFERROR(VLOOKUP($S23,'Kill 1'!$A$1:$E$161,3,0),0)</f>
        <v>0</v>
      </c>
      <c r="W23" s="136">
        <f>IFERROR(VLOOKUP($S23,'Kill 2'!$A$1:$E$161,3,0),0)</f>
        <v>0</v>
      </c>
      <c r="X23" s="136">
        <f>IFERROR(VLOOKUP($S23,'Kill 3'!$A$1:$E$161,3,0),0)</f>
        <v>0</v>
      </c>
      <c r="Y23" s="136">
        <f>IFERROR(VLOOKUP($S23,'Kill 4'!$A$1:$E$161,3,0),0)</f>
        <v>0</v>
      </c>
      <c r="Z23" s="136">
        <f>IFERROR(VLOOKUP($S23,'Kill 5'!$A$1:$E$161,3,0),0)</f>
        <v>0</v>
      </c>
      <c r="AA23" s="136">
        <f>IFERROR(VLOOKUP($S23,'Kill 6'!$A$1:$E$161,3,0),0)</f>
        <v>0</v>
      </c>
      <c r="AB23" s="136">
        <f>IFERROR(VLOOKUP($S23,'Kill 7'!$A$1:$E$161,3,0),0)</f>
        <v>0</v>
      </c>
      <c r="AC23" s="136">
        <f>IFERROR(VLOOKUP($S23,'Kill 8'!$A$1:$E$161,3,0),0)</f>
        <v>0</v>
      </c>
      <c r="AD23" s="136">
        <f>IFERROR(VLOOKUP($S23,'Kill 9'!$A$1:$E$161,3,0),0)</f>
        <v>0</v>
      </c>
      <c r="AE23" s="136">
        <f>IFERROR(VLOOKUP($S23,'Kill 10'!$A$1:$E$161,3,0),0)</f>
        <v>0</v>
      </c>
      <c r="AF23" s="136">
        <f>IFERROR(VLOOKUP($S23,'Kill 11'!$A$1:$E$161,3,0),0)</f>
        <v>0</v>
      </c>
      <c r="AG23" s="136">
        <f>IFERROR(VLOOKUP($S23,'Kill 12'!$A$1:$E$161,3,0),0)</f>
        <v>0</v>
      </c>
      <c r="AH23" s="136">
        <f>IFERROR(VLOOKUP($S23,'Kill 13'!$A$1:$E$161,3,0),0)</f>
        <v>0</v>
      </c>
      <c r="AI23" s="136">
        <f t="shared" si="3"/>
        <v>0</v>
      </c>
    </row>
    <row r="24" ht="15.75" customHeight="1">
      <c r="A24" s="41">
        <f t="shared" si="1"/>
        <v>23</v>
      </c>
      <c r="B24" s="41" t="s">
        <v>97</v>
      </c>
      <c r="C24" s="51">
        <v>11.0</v>
      </c>
      <c r="D24" s="135"/>
      <c r="E24" s="136">
        <v>0.0</v>
      </c>
      <c r="F24" s="136">
        <v>0.0</v>
      </c>
      <c r="G24" s="136">
        <v>7.0</v>
      </c>
      <c r="H24" s="136">
        <v>0.0</v>
      </c>
      <c r="I24" s="136">
        <v>1.0</v>
      </c>
      <c r="J24" s="136">
        <v>0.0</v>
      </c>
      <c r="K24" s="136">
        <v>0.0</v>
      </c>
      <c r="L24" s="136">
        <v>0.0</v>
      </c>
      <c r="M24" s="136">
        <v>3.0</v>
      </c>
      <c r="N24" s="136">
        <v>0.0</v>
      </c>
      <c r="O24" s="136">
        <v>0.0</v>
      </c>
      <c r="P24" s="136">
        <v>0.0</v>
      </c>
      <c r="Q24" s="136">
        <v>0.0</v>
      </c>
      <c r="R24" s="136">
        <v>22000.0</v>
      </c>
      <c r="S24" s="41" t="str">
        <f>IFERROR(__xludf.DUMMYFUNCTION("""COMPUTED_VALUE"""),"cassius-86")</f>
        <v>cassius-86</v>
      </c>
      <c r="T24" s="51">
        <f t="shared" si="2"/>
        <v>3</v>
      </c>
      <c r="U24" s="135"/>
      <c r="V24" s="136">
        <f>IFERROR(VLOOKUP($S24,'Kill 1'!$A$1:$E$161,3,0),0)</f>
        <v>0</v>
      </c>
      <c r="W24" s="136">
        <f>IFERROR(VLOOKUP($S24,'Kill 2'!$A$1:$E$161,3,0),0)</f>
        <v>0</v>
      </c>
      <c r="X24" s="136">
        <f>IFERROR(VLOOKUP($S24,'Kill 3'!$A$1:$E$161,3,0),0)</f>
        <v>0</v>
      </c>
      <c r="Y24" s="136">
        <f>IFERROR(VLOOKUP($S24,'Kill 4'!$A$1:$E$161,3,0),0)</f>
        <v>0</v>
      </c>
      <c r="Z24" s="136">
        <f>IFERROR(VLOOKUP($S24,'Kill 5'!$A$1:$E$161,3,0),0)</f>
        <v>0</v>
      </c>
      <c r="AA24" s="136">
        <f>IFERROR(VLOOKUP($S24,'Kill 6'!$A$1:$E$161,3,0),0)</f>
        <v>0</v>
      </c>
      <c r="AB24" s="136">
        <f>IFERROR(VLOOKUP($S24,'Kill 7'!$A$1:$E$161,3,0),0)</f>
        <v>0</v>
      </c>
      <c r="AC24" s="136">
        <f>IFERROR(VLOOKUP($S24,'Kill 8'!$A$1:$E$161,3,0),0)</f>
        <v>2</v>
      </c>
      <c r="AD24" s="136">
        <f>IFERROR(VLOOKUP($S24,'Kill 9'!$A$1:$E$161,3,0),0)</f>
        <v>1</v>
      </c>
      <c r="AE24" s="136">
        <f>IFERROR(VLOOKUP($S24,'Kill 10'!$A$1:$E$161,3,0),0)</f>
        <v>0</v>
      </c>
      <c r="AF24" s="136">
        <f>IFERROR(VLOOKUP($S24,'Kill 11'!$A$1:$E$161,3,0),0)</f>
        <v>0</v>
      </c>
      <c r="AG24" s="136">
        <f>IFERROR(VLOOKUP($S24,'Kill 12'!$A$1:$E$161,3,0),0)</f>
        <v>0</v>
      </c>
      <c r="AH24" s="136">
        <f>IFERROR(VLOOKUP($S24,'Kill 13'!$A$1:$E$161,3,0),0)</f>
        <v>0</v>
      </c>
      <c r="AI24" s="136">
        <f t="shared" si="3"/>
        <v>6000</v>
      </c>
    </row>
    <row r="25" ht="15.75" customHeight="1">
      <c r="A25" s="41">
        <f t="shared" si="1"/>
        <v>24</v>
      </c>
      <c r="B25" s="41" t="s">
        <v>50</v>
      </c>
      <c r="C25" s="51">
        <v>10.0</v>
      </c>
      <c r="D25" s="135"/>
      <c r="E25" s="136">
        <v>3.0</v>
      </c>
      <c r="F25" s="136">
        <v>0.0</v>
      </c>
      <c r="G25" s="136">
        <v>0.0</v>
      </c>
      <c r="H25" s="136">
        <v>7.0</v>
      </c>
      <c r="I25" s="136">
        <v>0.0</v>
      </c>
      <c r="J25" s="136">
        <v>0.0</v>
      </c>
      <c r="K25" s="136">
        <v>0.0</v>
      </c>
      <c r="L25" s="136">
        <v>0.0</v>
      </c>
      <c r="M25" s="136">
        <v>0.0</v>
      </c>
      <c r="N25" s="136">
        <v>0.0</v>
      </c>
      <c r="O25" s="136">
        <v>0.0</v>
      </c>
      <c r="P25" s="136">
        <v>0.0</v>
      </c>
      <c r="Q25" s="136">
        <v>0.0</v>
      </c>
      <c r="R25" s="136">
        <v>20000.0</v>
      </c>
      <c r="S25" s="41" t="str">
        <f>IFERROR(__xludf.DUMMYFUNCTION("""COMPUTED_VALUE"""),"..mamat86..")</f>
        <v>..mamat86..</v>
      </c>
      <c r="T25" s="51">
        <f t="shared" si="2"/>
        <v>4</v>
      </c>
      <c r="U25" s="135"/>
      <c r="V25" s="136">
        <f>IFERROR(VLOOKUP($S25,'Kill 1'!$A$1:$E$161,3,0),0)</f>
        <v>1</v>
      </c>
      <c r="W25" s="136">
        <f>IFERROR(VLOOKUP($S25,'Kill 2'!$A$1:$E$161,3,0),0)</f>
        <v>0</v>
      </c>
      <c r="X25" s="136">
        <f>IFERROR(VLOOKUP($S25,'Kill 3'!$A$1:$E$161,3,0),0)</f>
        <v>0</v>
      </c>
      <c r="Y25" s="136">
        <f>IFERROR(VLOOKUP($S25,'Kill 4'!$A$1:$E$161,3,0),0)</f>
        <v>0</v>
      </c>
      <c r="Z25" s="136">
        <f>IFERROR(VLOOKUP($S25,'Kill 5'!$A$1:$E$161,3,0),0)</f>
        <v>1</v>
      </c>
      <c r="AA25" s="136">
        <f>IFERROR(VLOOKUP($S25,'Kill 6'!$A$1:$E$161,3,0),0)</f>
        <v>0</v>
      </c>
      <c r="AB25" s="136">
        <f>IFERROR(VLOOKUP($S25,'Kill 7'!$A$1:$E$161,3,0),0)</f>
        <v>2</v>
      </c>
      <c r="AC25" s="136">
        <f>IFERROR(VLOOKUP($S25,'Kill 8'!$A$1:$E$161,3,0),0)</f>
        <v>0</v>
      </c>
      <c r="AD25" s="136">
        <f>IFERROR(VLOOKUP($S25,'Kill 9'!$A$1:$E$161,3,0),0)</f>
        <v>0</v>
      </c>
      <c r="AE25" s="136">
        <f>IFERROR(VLOOKUP($S25,'Kill 10'!$A$1:$E$161,3,0),0)</f>
        <v>0</v>
      </c>
      <c r="AF25" s="136">
        <f>IFERROR(VLOOKUP($S25,'Kill 11'!$A$1:$E$161,3,0),0)</f>
        <v>0</v>
      </c>
      <c r="AG25" s="136">
        <f>IFERROR(VLOOKUP($S25,'Kill 12'!$A$1:$E$161,3,0),0)</f>
        <v>0</v>
      </c>
      <c r="AH25" s="136">
        <f>IFERROR(VLOOKUP($S25,'Kill 13'!$A$1:$E$161,3,0),0)</f>
        <v>0</v>
      </c>
      <c r="AI25" s="136">
        <f t="shared" si="3"/>
        <v>8000</v>
      </c>
    </row>
    <row r="26" ht="15.75" customHeight="1">
      <c r="A26" s="41">
        <f t="shared" si="1"/>
        <v>25</v>
      </c>
      <c r="B26" s="41" t="s">
        <v>51</v>
      </c>
      <c r="C26" s="51">
        <v>10.0</v>
      </c>
      <c r="D26" s="135"/>
      <c r="E26" s="136">
        <v>0.0</v>
      </c>
      <c r="F26" s="136">
        <v>0.0</v>
      </c>
      <c r="G26" s="136">
        <v>0.0</v>
      </c>
      <c r="H26" s="136">
        <v>0.0</v>
      </c>
      <c r="I26" s="136">
        <v>0.0</v>
      </c>
      <c r="J26" s="136">
        <v>0.0</v>
      </c>
      <c r="K26" s="136">
        <v>0.0</v>
      </c>
      <c r="L26" s="136">
        <v>2.0</v>
      </c>
      <c r="M26" s="136">
        <v>4.0</v>
      </c>
      <c r="N26" s="136">
        <v>0.0</v>
      </c>
      <c r="O26" s="136">
        <v>4.0</v>
      </c>
      <c r="P26" s="136">
        <v>0.0</v>
      </c>
      <c r="Q26" s="136">
        <v>0.0</v>
      </c>
      <c r="R26" s="136">
        <v>20000.0</v>
      </c>
      <c r="S26" s="41" t="str">
        <f>IFERROR(__xludf.DUMMYFUNCTION("""COMPUTED_VALUE"""),"erniedog56x")</f>
        <v>erniedog56x</v>
      </c>
      <c r="T26" s="51">
        <f t="shared" si="2"/>
        <v>9</v>
      </c>
      <c r="U26" s="135"/>
      <c r="V26" s="136">
        <f>IFERROR(VLOOKUP($S26,'Kill 1'!$A$1:$E$161,3,0),0)</f>
        <v>1</v>
      </c>
      <c r="W26" s="136">
        <f>IFERROR(VLOOKUP($S26,'Kill 2'!$A$1:$E$161,3,0),0)</f>
        <v>0</v>
      </c>
      <c r="X26" s="136">
        <f>IFERROR(VLOOKUP($S26,'Kill 3'!$A$1:$E$161,3,0),0)</f>
        <v>2</v>
      </c>
      <c r="Y26" s="136">
        <f>IFERROR(VLOOKUP($S26,'Kill 4'!$A$1:$E$161,3,0),0)</f>
        <v>0</v>
      </c>
      <c r="Z26" s="136">
        <f>IFERROR(VLOOKUP($S26,'Kill 5'!$A$1:$E$161,3,0),0)</f>
        <v>6</v>
      </c>
      <c r="AA26" s="136">
        <f>IFERROR(VLOOKUP($S26,'Kill 6'!$A$1:$E$161,3,0),0)</f>
        <v>0</v>
      </c>
      <c r="AB26" s="136">
        <f>IFERROR(VLOOKUP($S26,'Kill 7'!$A$1:$E$161,3,0),0)</f>
        <v>0</v>
      </c>
      <c r="AC26" s="136">
        <f>IFERROR(VLOOKUP($S26,'Kill 8'!$A$1:$E$161,3,0),0)</f>
        <v>0</v>
      </c>
      <c r="AD26" s="136">
        <f>IFERROR(VLOOKUP($S26,'Kill 9'!$A$1:$E$161,3,0),0)</f>
        <v>0</v>
      </c>
      <c r="AE26" s="136">
        <f>IFERROR(VLOOKUP($S26,'Kill 10'!$A$1:$E$161,3,0),0)</f>
        <v>0</v>
      </c>
      <c r="AF26" s="136">
        <f>IFERROR(VLOOKUP($S26,'Kill 11'!$A$1:$E$161,3,0),0)</f>
        <v>0</v>
      </c>
      <c r="AG26" s="136">
        <f>IFERROR(VLOOKUP($S26,'Kill 12'!$A$1:$E$161,3,0),0)</f>
        <v>0</v>
      </c>
      <c r="AH26" s="136">
        <f>IFERROR(VLOOKUP($S26,'Kill 13'!$A$1:$E$161,3,0),0)</f>
        <v>0</v>
      </c>
      <c r="AI26" s="136">
        <f t="shared" si="3"/>
        <v>18000</v>
      </c>
    </row>
    <row r="27" ht="15.75" customHeight="1">
      <c r="A27" s="41">
        <f t="shared" si="1"/>
        <v>26</v>
      </c>
      <c r="B27" s="41" t="s">
        <v>59</v>
      </c>
      <c r="C27" s="51">
        <v>9.0</v>
      </c>
      <c r="D27" s="135"/>
      <c r="E27" s="136">
        <v>2.0</v>
      </c>
      <c r="F27" s="136">
        <v>1.0</v>
      </c>
      <c r="G27" s="136">
        <v>5.0</v>
      </c>
      <c r="H27" s="136">
        <v>0.0</v>
      </c>
      <c r="I27" s="136">
        <v>0.0</v>
      </c>
      <c r="J27" s="136">
        <v>1.0</v>
      </c>
      <c r="K27" s="136">
        <v>0.0</v>
      </c>
      <c r="L27" s="136">
        <v>0.0</v>
      </c>
      <c r="M27" s="136">
        <v>0.0</v>
      </c>
      <c r="N27" s="136">
        <v>0.0</v>
      </c>
      <c r="O27" s="136">
        <v>0.0</v>
      </c>
      <c r="P27" s="136">
        <v>0.0</v>
      </c>
      <c r="Q27" s="136">
        <v>0.0</v>
      </c>
      <c r="R27" s="136">
        <v>18000.0</v>
      </c>
      <c r="S27" s="41" t="str">
        <f>IFERROR(__xludf.DUMMYFUNCTION("""COMPUTED_VALUE"""),"S.coco")</f>
        <v>S.coco</v>
      </c>
      <c r="T27" s="51">
        <f t="shared" si="2"/>
        <v>3</v>
      </c>
      <c r="U27" s="135"/>
      <c r="V27" s="136">
        <f>IFERROR(VLOOKUP($S27,'Kill 1'!$A$1:$E$161,3,0),0)</f>
        <v>0</v>
      </c>
      <c r="W27" s="136">
        <f>IFERROR(VLOOKUP($S27,'Kill 2'!$A$1:$E$161,3,0),0)</f>
        <v>1</v>
      </c>
      <c r="X27" s="136">
        <f>IFERROR(VLOOKUP($S27,'Kill 3'!$A$1:$E$161,3,0),0)</f>
        <v>0</v>
      </c>
      <c r="Y27" s="136">
        <f>IFERROR(VLOOKUP($S27,'Kill 4'!$A$1:$E$161,3,0),0)</f>
        <v>0</v>
      </c>
      <c r="Z27" s="136">
        <f>IFERROR(VLOOKUP($S27,'Kill 5'!$A$1:$E$161,3,0),0)</f>
        <v>0</v>
      </c>
      <c r="AA27" s="136">
        <f>IFERROR(VLOOKUP($S27,'Kill 6'!$A$1:$E$161,3,0),0)</f>
        <v>0</v>
      </c>
      <c r="AB27" s="136">
        <f>IFERROR(VLOOKUP($S27,'Kill 7'!$A$1:$E$161,3,0),0)</f>
        <v>1</v>
      </c>
      <c r="AC27" s="136">
        <f>IFERROR(VLOOKUP($S27,'Kill 8'!$A$1:$E$161,3,0),0)</f>
        <v>1</v>
      </c>
      <c r="AD27" s="136">
        <f>IFERROR(VLOOKUP($S27,'Kill 9'!$A$1:$E$161,3,0),0)</f>
        <v>0</v>
      </c>
      <c r="AE27" s="136">
        <f>IFERROR(VLOOKUP($S27,'Kill 10'!$A$1:$E$161,3,0),0)</f>
        <v>0</v>
      </c>
      <c r="AF27" s="136">
        <f>IFERROR(VLOOKUP($S27,'Kill 11'!$A$1:$E$161,3,0),0)</f>
        <v>0</v>
      </c>
      <c r="AG27" s="136">
        <f>IFERROR(VLOOKUP($S27,'Kill 12'!$A$1:$E$161,3,0),0)</f>
        <v>0</v>
      </c>
      <c r="AH27" s="136">
        <f>IFERROR(VLOOKUP($S27,'Kill 13'!$A$1:$E$161,3,0),0)</f>
        <v>0</v>
      </c>
      <c r="AI27" s="136">
        <f t="shared" si="3"/>
        <v>6000</v>
      </c>
    </row>
    <row r="28" ht="15.75" customHeight="1">
      <c r="A28" s="41">
        <f t="shared" si="1"/>
        <v>27</v>
      </c>
      <c r="B28" s="41" t="s">
        <v>71</v>
      </c>
      <c r="C28" s="51">
        <v>9.0</v>
      </c>
      <c r="D28" s="135"/>
      <c r="E28" s="136">
        <v>3.0</v>
      </c>
      <c r="F28" s="136">
        <v>0.0</v>
      </c>
      <c r="G28" s="136">
        <v>0.0</v>
      </c>
      <c r="H28" s="136">
        <v>0.0</v>
      </c>
      <c r="I28" s="136">
        <v>2.0</v>
      </c>
      <c r="J28" s="136">
        <v>4.0</v>
      </c>
      <c r="K28" s="136">
        <v>0.0</v>
      </c>
      <c r="L28" s="136">
        <v>0.0</v>
      </c>
      <c r="M28" s="136">
        <v>0.0</v>
      </c>
      <c r="N28" s="136">
        <v>0.0</v>
      </c>
      <c r="O28" s="136">
        <v>0.0</v>
      </c>
      <c r="P28" s="136">
        <v>0.0</v>
      </c>
      <c r="Q28" s="136">
        <v>0.0</v>
      </c>
      <c r="R28" s="136">
        <v>18000.0</v>
      </c>
      <c r="S28" s="41" t="str">
        <f>IFERROR(__xludf.DUMMYFUNCTION("""COMPUTED_VALUE"""),"Phil1308")</f>
        <v>Phil1308</v>
      </c>
      <c r="T28" s="51">
        <f t="shared" si="2"/>
        <v>6</v>
      </c>
      <c r="U28" s="135"/>
      <c r="V28" s="136">
        <f>IFERROR(VLOOKUP($S28,'Kill 1'!$A$1:$E$161,3,0),0)</f>
        <v>1</v>
      </c>
      <c r="W28" s="136">
        <f>IFERROR(VLOOKUP($S28,'Kill 2'!$A$1:$E$161,3,0),0)</f>
        <v>0</v>
      </c>
      <c r="X28" s="136">
        <f>IFERROR(VLOOKUP($S28,'Kill 3'!$A$1:$E$161,3,0),0)</f>
        <v>0</v>
      </c>
      <c r="Y28" s="136">
        <f>IFERROR(VLOOKUP($S28,'Kill 4'!$A$1:$E$161,3,0),0)</f>
        <v>0</v>
      </c>
      <c r="Z28" s="136">
        <f>IFERROR(VLOOKUP($S28,'Kill 5'!$A$1:$E$161,3,0),0)</f>
        <v>0</v>
      </c>
      <c r="AA28" s="136">
        <f>IFERROR(VLOOKUP($S28,'Kill 6'!$A$1:$E$161,3,0),0)</f>
        <v>0</v>
      </c>
      <c r="AB28" s="136">
        <f>IFERROR(VLOOKUP($S28,'Kill 7'!$A$1:$E$161,3,0),0)</f>
        <v>4</v>
      </c>
      <c r="AC28" s="136">
        <f>IFERROR(VLOOKUP($S28,'Kill 8'!$A$1:$E$161,3,0),0)</f>
        <v>1</v>
      </c>
      <c r="AD28" s="136">
        <f>IFERROR(VLOOKUP($S28,'Kill 9'!$A$1:$E$161,3,0),0)</f>
        <v>0</v>
      </c>
      <c r="AE28" s="136">
        <f>IFERROR(VLOOKUP($S28,'Kill 10'!$A$1:$E$161,3,0),0)</f>
        <v>0</v>
      </c>
      <c r="AF28" s="136">
        <f>IFERROR(VLOOKUP($S28,'Kill 11'!$A$1:$E$161,3,0),0)</f>
        <v>0</v>
      </c>
      <c r="AG28" s="136">
        <f>IFERROR(VLOOKUP($S28,'Kill 12'!$A$1:$E$161,3,0),0)</f>
        <v>0</v>
      </c>
      <c r="AH28" s="136">
        <f>IFERROR(VLOOKUP($S28,'Kill 13'!$A$1:$E$161,3,0),0)</f>
        <v>0</v>
      </c>
      <c r="AI28" s="136">
        <f t="shared" si="3"/>
        <v>12000</v>
      </c>
    </row>
    <row r="29" ht="15.75" customHeight="1">
      <c r="A29" s="41">
        <f t="shared" si="1"/>
        <v>28</v>
      </c>
      <c r="B29" s="41" t="s">
        <v>56</v>
      </c>
      <c r="C29" s="51">
        <v>9.0</v>
      </c>
      <c r="D29" s="135"/>
      <c r="E29" s="136">
        <v>2.0</v>
      </c>
      <c r="F29" s="136">
        <v>0.0</v>
      </c>
      <c r="G29" s="136">
        <v>3.0</v>
      </c>
      <c r="H29" s="136">
        <v>0.0</v>
      </c>
      <c r="I29" s="136">
        <v>0.0</v>
      </c>
      <c r="J29" s="136">
        <v>1.0</v>
      </c>
      <c r="K29" s="136">
        <v>0.0</v>
      </c>
      <c r="L29" s="136">
        <v>0.0</v>
      </c>
      <c r="M29" s="136">
        <v>0.0</v>
      </c>
      <c r="N29" s="136">
        <v>0.0</v>
      </c>
      <c r="O29" s="136">
        <v>3.0</v>
      </c>
      <c r="P29" s="136">
        <v>0.0</v>
      </c>
      <c r="Q29" s="136">
        <v>0.0</v>
      </c>
      <c r="R29" s="136">
        <v>18000.0</v>
      </c>
      <c r="S29" s="41" t="str">
        <f>IFERROR(__xludf.DUMMYFUNCTION("""COMPUTED_VALUE"""),"8kinder6")</f>
        <v>8kinder6</v>
      </c>
      <c r="T29" s="51">
        <f t="shared" si="2"/>
        <v>11</v>
      </c>
      <c r="U29" s="135"/>
      <c r="V29" s="136">
        <f>IFERROR(VLOOKUP($S29,'Kill 1'!$A$1:$E$161,3,0),0)</f>
        <v>2</v>
      </c>
      <c r="W29" s="136">
        <f>IFERROR(VLOOKUP($S29,'Kill 2'!$A$1:$E$161,3,0),0)</f>
        <v>5</v>
      </c>
      <c r="X29" s="136">
        <f>IFERROR(VLOOKUP($S29,'Kill 3'!$A$1:$E$161,3,0),0)</f>
        <v>1</v>
      </c>
      <c r="Y29" s="136">
        <f>IFERROR(VLOOKUP($S29,'Kill 4'!$A$1:$E$161,3,0),0)</f>
        <v>1</v>
      </c>
      <c r="Z29" s="136">
        <f>IFERROR(VLOOKUP($S29,'Kill 5'!$A$1:$E$161,3,0),0)</f>
        <v>0</v>
      </c>
      <c r="AA29" s="136">
        <f>IFERROR(VLOOKUP($S29,'Kill 6'!$A$1:$E$161,3,0),0)</f>
        <v>0</v>
      </c>
      <c r="AB29" s="136">
        <f>IFERROR(VLOOKUP($S29,'Kill 7'!$A$1:$E$161,3,0),0)</f>
        <v>0</v>
      </c>
      <c r="AC29" s="136">
        <f>IFERROR(VLOOKUP($S29,'Kill 8'!$A$1:$E$161,3,0),0)</f>
        <v>0</v>
      </c>
      <c r="AD29" s="136">
        <f>IFERROR(VLOOKUP($S29,'Kill 9'!$A$1:$E$161,3,0),0)</f>
        <v>2</v>
      </c>
      <c r="AE29" s="136">
        <f>IFERROR(VLOOKUP($S29,'Kill 10'!$A$1:$E$161,3,0),0)</f>
        <v>0</v>
      </c>
      <c r="AF29" s="136">
        <f>IFERROR(VLOOKUP($S29,'Kill 11'!$A$1:$E$161,3,0),0)</f>
        <v>0</v>
      </c>
      <c r="AG29" s="136">
        <f>IFERROR(VLOOKUP($S29,'Kill 12'!$A$1:$E$161,3,0),0)</f>
        <v>0</v>
      </c>
      <c r="AH29" s="136">
        <f>IFERROR(VLOOKUP($S29,'Kill 13'!$A$1:$E$161,3,0),0)</f>
        <v>0</v>
      </c>
      <c r="AI29" s="136">
        <f t="shared" si="3"/>
        <v>22000</v>
      </c>
    </row>
    <row r="30" ht="15.75" customHeight="1">
      <c r="A30" s="41">
        <f t="shared" si="1"/>
        <v>29</v>
      </c>
      <c r="B30" s="41" t="s">
        <v>102</v>
      </c>
      <c r="C30" s="51">
        <v>9.0</v>
      </c>
      <c r="D30" s="135"/>
      <c r="E30" s="136">
        <v>1.0</v>
      </c>
      <c r="F30" s="136">
        <v>0.0</v>
      </c>
      <c r="G30" s="136">
        <v>2.0</v>
      </c>
      <c r="H30" s="136">
        <v>0.0</v>
      </c>
      <c r="I30" s="136">
        <v>6.0</v>
      </c>
      <c r="J30" s="136">
        <v>0.0</v>
      </c>
      <c r="K30" s="136">
        <v>0.0</v>
      </c>
      <c r="L30" s="136">
        <v>0.0</v>
      </c>
      <c r="M30" s="136">
        <v>0.0</v>
      </c>
      <c r="N30" s="136">
        <v>0.0</v>
      </c>
      <c r="O30" s="136">
        <v>0.0</v>
      </c>
      <c r="P30" s="136">
        <v>0.0</v>
      </c>
      <c r="Q30" s="136">
        <v>0.0</v>
      </c>
      <c r="R30" s="136">
        <v>18000.0</v>
      </c>
      <c r="S30" s="41" t="str">
        <f>IFERROR(__xludf.DUMMYFUNCTION("""COMPUTED_VALUE"""),"BRUNOWINNER")</f>
        <v>BRUNOWINNER</v>
      </c>
      <c r="T30" s="51">
        <f t="shared" si="2"/>
        <v>9</v>
      </c>
      <c r="U30" s="135"/>
      <c r="V30" s="136">
        <f>IFERROR(VLOOKUP($S30,'Kill 1'!$A$1:$E$161,3,0),0)</f>
        <v>1</v>
      </c>
      <c r="W30" s="136">
        <f>IFERROR(VLOOKUP($S30,'Kill 2'!$A$1:$E$161,3,0),0)</f>
        <v>0</v>
      </c>
      <c r="X30" s="136">
        <f>IFERROR(VLOOKUP($S30,'Kill 3'!$A$1:$E$161,3,0),0)</f>
        <v>2</v>
      </c>
      <c r="Y30" s="136">
        <f>IFERROR(VLOOKUP($S30,'Kill 4'!$A$1:$E$161,3,0),0)</f>
        <v>0</v>
      </c>
      <c r="Z30" s="136">
        <f>IFERROR(VLOOKUP($S30,'Kill 5'!$A$1:$E$161,3,0),0)</f>
        <v>0</v>
      </c>
      <c r="AA30" s="136">
        <f>IFERROR(VLOOKUP($S30,'Kill 6'!$A$1:$E$161,3,0),0)</f>
        <v>2</v>
      </c>
      <c r="AB30" s="136">
        <f>IFERROR(VLOOKUP($S30,'Kill 7'!$A$1:$E$161,3,0),0)</f>
        <v>0</v>
      </c>
      <c r="AC30" s="136">
        <f>IFERROR(VLOOKUP($S30,'Kill 8'!$A$1:$E$161,3,0),0)</f>
        <v>0</v>
      </c>
      <c r="AD30" s="136">
        <f>IFERROR(VLOOKUP($S30,'Kill 9'!$A$1:$E$161,3,0),0)</f>
        <v>0</v>
      </c>
      <c r="AE30" s="136">
        <f>IFERROR(VLOOKUP($S30,'Kill 10'!$A$1:$E$161,3,0),0)</f>
        <v>0</v>
      </c>
      <c r="AF30" s="136">
        <f>IFERROR(VLOOKUP($S30,'Kill 11'!$A$1:$E$161,3,0),0)</f>
        <v>4</v>
      </c>
      <c r="AG30" s="136">
        <f>IFERROR(VLOOKUP($S30,'Kill 12'!$A$1:$E$161,3,0),0)</f>
        <v>0</v>
      </c>
      <c r="AH30" s="136">
        <f>IFERROR(VLOOKUP($S30,'Kill 13'!$A$1:$E$161,3,0),0)</f>
        <v>0</v>
      </c>
      <c r="AI30" s="136">
        <f t="shared" si="3"/>
        <v>18000</v>
      </c>
    </row>
    <row r="31" ht="15.75" customHeight="1">
      <c r="A31" s="41">
        <f t="shared" si="1"/>
        <v>30</v>
      </c>
      <c r="B31" s="41" t="s">
        <v>99</v>
      </c>
      <c r="C31" s="51">
        <v>9.0</v>
      </c>
      <c r="D31" s="135"/>
      <c r="E31" s="136">
        <v>1.0</v>
      </c>
      <c r="F31" s="136">
        <v>0.0</v>
      </c>
      <c r="G31" s="136">
        <v>2.0</v>
      </c>
      <c r="H31" s="136">
        <v>0.0</v>
      </c>
      <c r="I31" s="136">
        <v>0.0</v>
      </c>
      <c r="J31" s="136">
        <v>2.0</v>
      </c>
      <c r="K31" s="136">
        <v>0.0</v>
      </c>
      <c r="L31" s="136">
        <v>0.0</v>
      </c>
      <c r="M31" s="136">
        <v>0.0</v>
      </c>
      <c r="N31" s="136">
        <v>0.0</v>
      </c>
      <c r="O31" s="136">
        <v>4.0</v>
      </c>
      <c r="P31" s="136">
        <v>0.0</v>
      </c>
      <c r="Q31" s="136">
        <v>0.0</v>
      </c>
      <c r="R31" s="136">
        <v>18000.0</v>
      </c>
      <c r="S31" s="41" t="str">
        <f>IFERROR(__xludf.DUMMYFUNCTION("""COMPUTED_VALUE"""),"Loulou79")</f>
        <v>Loulou79</v>
      </c>
      <c r="T31" s="51">
        <f t="shared" si="2"/>
        <v>1</v>
      </c>
      <c r="U31" s="135"/>
      <c r="V31" s="136">
        <f>IFERROR(VLOOKUP($S31,'Kill 1'!$A$1:$E$161,3,0),0)</f>
        <v>1</v>
      </c>
      <c r="W31" s="136">
        <f>IFERROR(VLOOKUP($S31,'Kill 2'!$A$1:$E$161,3,0),0)</f>
        <v>0</v>
      </c>
      <c r="X31" s="136">
        <f>IFERROR(VLOOKUP($S31,'Kill 3'!$A$1:$E$161,3,0),0)</f>
        <v>0</v>
      </c>
      <c r="Y31" s="136">
        <f>IFERROR(VLOOKUP($S31,'Kill 4'!$A$1:$E$161,3,0),0)</f>
        <v>0</v>
      </c>
      <c r="Z31" s="136">
        <f>IFERROR(VLOOKUP($S31,'Kill 5'!$A$1:$E$161,3,0),0)</f>
        <v>0</v>
      </c>
      <c r="AA31" s="136">
        <f>IFERROR(VLOOKUP($S31,'Kill 6'!$A$1:$E$161,3,0),0)</f>
        <v>0</v>
      </c>
      <c r="AB31" s="136">
        <f>IFERROR(VLOOKUP($S31,'Kill 7'!$A$1:$E$161,3,0),0)</f>
        <v>0</v>
      </c>
      <c r="AC31" s="136">
        <f>IFERROR(VLOOKUP($S31,'Kill 8'!$A$1:$E$161,3,0),0)</f>
        <v>0</v>
      </c>
      <c r="AD31" s="136">
        <f>IFERROR(VLOOKUP($S31,'Kill 9'!$A$1:$E$161,3,0),0)</f>
        <v>0</v>
      </c>
      <c r="AE31" s="136">
        <f>IFERROR(VLOOKUP($S31,'Kill 10'!$A$1:$E$161,3,0),0)</f>
        <v>0</v>
      </c>
      <c r="AF31" s="136">
        <f>IFERROR(VLOOKUP($S31,'Kill 11'!$A$1:$E$161,3,0),0)</f>
        <v>0</v>
      </c>
      <c r="AG31" s="136">
        <f>IFERROR(VLOOKUP($S31,'Kill 12'!$A$1:$E$161,3,0),0)</f>
        <v>0</v>
      </c>
      <c r="AH31" s="136">
        <f>IFERROR(VLOOKUP($S31,'Kill 13'!$A$1:$E$161,3,0),0)</f>
        <v>0</v>
      </c>
      <c r="AI31" s="136">
        <f t="shared" si="3"/>
        <v>2000</v>
      </c>
    </row>
    <row r="32" ht="15.75" customHeight="1">
      <c r="A32" s="41">
        <f t="shared" si="1"/>
        <v>31</v>
      </c>
      <c r="B32" s="41" t="s">
        <v>83</v>
      </c>
      <c r="C32" s="51">
        <v>9.0</v>
      </c>
      <c r="D32" s="135"/>
      <c r="E32" s="136">
        <v>0.0</v>
      </c>
      <c r="F32" s="136">
        <v>0.0</v>
      </c>
      <c r="G32" s="136">
        <v>1.0</v>
      </c>
      <c r="H32" s="136">
        <v>2.0</v>
      </c>
      <c r="I32" s="136">
        <v>2.0</v>
      </c>
      <c r="J32" s="136">
        <v>0.0</v>
      </c>
      <c r="K32" s="136">
        <v>0.0</v>
      </c>
      <c r="L32" s="136">
        <v>0.0</v>
      </c>
      <c r="M32" s="136">
        <v>0.0</v>
      </c>
      <c r="N32" s="136">
        <v>0.0</v>
      </c>
      <c r="O32" s="136">
        <v>4.0</v>
      </c>
      <c r="P32" s="136">
        <v>0.0</v>
      </c>
      <c r="Q32" s="136">
        <v>0.0</v>
      </c>
      <c r="R32" s="136">
        <v>18000.0</v>
      </c>
      <c r="S32" s="41" t="str">
        <f>IFERROR(__xludf.DUMMYFUNCTION("""COMPUTED_VALUE"""),"Elfy")</f>
        <v>Elfy</v>
      </c>
      <c r="T32" s="51">
        <f t="shared" si="2"/>
        <v>4</v>
      </c>
      <c r="U32" s="135"/>
      <c r="V32" s="136">
        <f>IFERROR(VLOOKUP($S32,'Kill 1'!$A$1:$E$161,3,0),0)</f>
        <v>0</v>
      </c>
      <c r="W32" s="136">
        <f>IFERROR(VLOOKUP($S32,'Kill 2'!$A$1:$E$161,3,0),0)</f>
        <v>0</v>
      </c>
      <c r="X32" s="136">
        <f>IFERROR(VLOOKUP($S32,'Kill 3'!$A$1:$E$161,3,0),0)</f>
        <v>0</v>
      </c>
      <c r="Y32" s="136">
        <f>IFERROR(VLOOKUP($S32,'Kill 4'!$A$1:$E$161,3,0),0)</f>
        <v>0</v>
      </c>
      <c r="Z32" s="136">
        <f>IFERROR(VLOOKUP($S32,'Kill 5'!$A$1:$E$161,3,0),0)</f>
        <v>0</v>
      </c>
      <c r="AA32" s="136">
        <f>IFERROR(VLOOKUP($S32,'Kill 6'!$A$1:$E$161,3,0),0)</f>
        <v>0</v>
      </c>
      <c r="AB32" s="136">
        <f>IFERROR(VLOOKUP($S32,'Kill 7'!$A$1:$E$161,3,0),0)</f>
        <v>1</v>
      </c>
      <c r="AC32" s="136">
        <f>IFERROR(VLOOKUP($S32,'Kill 8'!$A$1:$E$161,3,0),0)</f>
        <v>0</v>
      </c>
      <c r="AD32" s="136">
        <f>IFERROR(VLOOKUP($S32,'Kill 9'!$A$1:$E$161,3,0),0)</f>
        <v>0</v>
      </c>
      <c r="AE32" s="136">
        <f>IFERROR(VLOOKUP($S32,'Kill 10'!$A$1:$E$161,3,0),0)</f>
        <v>1</v>
      </c>
      <c r="AF32" s="136">
        <f>IFERROR(VLOOKUP($S32,'Kill 11'!$A$1:$E$161,3,0),0)</f>
        <v>0</v>
      </c>
      <c r="AG32" s="136">
        <f>IFERROR(VLOOKUP($S32,'Kill 12'!$A$1:$E$161,3,0),0)</f>
        <v>2</v>
      </c>
      <c r="AH32" s="136">
        <f>IFERROR(VLOOKUP($S32,'Kill 13'!$A$1:$E$161,3,0),0)</f>
        <v>0</v>
      </c>
      <c r="AI32" s="136">
        <f t="shared" si="3"/>
        <v>8000</v>
      </c>
    </row>
    <row r="33" ht="15.75" customHeight="1">
      <c r="A33" s="41">
        <f t="shared" si="1"/>
        <v>32</v>
      </c>
      <c r="B33" s="83" t="s">
        <v>162</v>
      </c>
      <c r="C33" s="51">
        <v>9.0</v>
      </c>
      <c r="D33" s="135"/>
      <c r="E33" s="136">
        <v>0.0</v>
      </c>
      <c r="F33" s="136">
        <v>9.0</v>
      </c>
      <c r="G33" s="136">
        <v>0.0</v>
      </c>
      <c r="H33" s="136">
        <v>0.0</v>
      </c>
      <c r="I33" s="136">
        <v>0.0</v>
      </c>
      <c r="J33" s="136">
        <v>0.0</v>
      </c>
      <c r="K33" s="136">
        <v>0.0</v>
      </c>
      <c r="L33" s="136">
        <v>0.0</v>
      </c>
      <c r="M33" s="136">
        <v>0.0</v>
      </c>
      <c r="N33" s="136">
        <v>0.0</v>
      </c>
      <c r="O33" s="136">
        <v>0.0</v>
      </c>
      <c r="P33" s="136">
        <v>0.0</v>
      </c>
      <c r="Q33" s="136">
        <v>0.0</v>
      </c>
      <c r="R33" s="136">
        <v>18000.0</v>
      </c>
      <c r="S33" s="83" t="str">
        <f>IFERROR(__xludf.DUMMYFUNCTION("""COMPUTED_VALUE"""),"vicmackey86")</f>
        <v>vicmackey86</v>
      </c>
      <c r="T33" s="51">
        <f t="shared" si="2"/>
        <v>4</v>
      </c>
      <c r="U33" s="135"/>
      <c r="V33" s="136">
        <f>IFERROR(VLOOKUP($S33,'Kill 1'!$A$1:$E$161,3,0),0)</f>
        <v>1</v>
      </c>
      <c r="W33" s="136">
        <f>IFERROR(VLOOKUP($S33,'Kill 2'!$A$1:$E$161,3,0),0)</f>
        <v>0</v>
      </c>
      <c r="X33" s="136">
        <f>IFERROR(VLOOKUP($S33,'Kill 3'!$A$1:$E$161,3,0),0)</f>
        <v>1</v>
      </c>
      <c r="Y33" s="136">
        <f>IFERROR(VLOOKUP($S33,'Kill 4'!$A$1:$E$161,3,0),0)</f>
        <v>0</v>
      </c>
      <c r="Z33" s="136">
        <f>IFERROR(VLOOKUP($S33,'Kill 5'!$A$1:$E$161,3,0),0)</f>
        <v>0</v>
      </c>
      <c r="AA33" s="136">
        <f>IFERROR(VLOOKUP($S33,'Kill 6'!$A$1:$E$161,3,0),0)</f>
        <v>2</v>
      </c>
      <c r="AB33" s="136">
        <f>IFERROR(VLOOKUP($S33,'Kill 7'!$A$1:$E$161,3,0),0)</f>
        <v>0</v>
      </c>
      <c r="AC33" s="136">
        <f>IFERROR(VLOOKUP($S33,'Kill 8'!$A$1:$E$161,3,0),0)</f>
        <v>0</v>
      </c>
      <c r="AD33" s="136">
        <f>IFERROR(VLOOKUP($S33,'Kill 9'!$A$1:$E$161,3,0),0)</f>
        <v>0</v>
      </c>
      <c r="AE33" s="136">
        <f>IFERROR(VLOOKUP($S33,'Kill 10'!$A$1:$E$161,3,0),0)</f>
        <v>0</v>
      </c>
      <c r="AF33" s="136">
        <f>IFERROR(VLOOKUP($S33,'Kill 11'!$A$1:$E$161,3,0),0)</f>
        <v>0</v>
      </c>
      <c r="AG33" s="136">
        <f>IFERROR(VLOOKUP($S33,'Kill 12'!$A$1:$E$161,3,0),0)</f>
        <v>0</v>
      </c>
      <c r="AH33" s="136">
        <f>IFERROR(VLOOKUP($S33,'Kill 13'!$A$1:$E$161,3,0),0)</f>
        <v>0</v>
      </c>
      <c r="AI33" s="136">
        <f t="shared" si="3"/>
        <v>8000</v>
      </c>
    </row>
    <row r="34" ht="15.75" customHeight="1">
      <c r="A34" s="41">
        <f t="shared" si="1"/>
        <v>33</v>
      </c>
      <c r="B34" s="41" t="s">
        <v>70</v>
      </c>
      <c r="C34" s="51">
        <v>9.0</v>
      </c>
      <c r="D34" s="135"/>
      <c r="E34" s="136">
        <v>0.0</v>
      </c>
      <c r="F34" s="136">
        <v>2.0</v>
      </c>
      <c r="G34" s="136">
        <v>0.0</v>
      </c>
      <c r="H34" s="136">
        <v>0.0</v>
      </c>
      <c r="I34" s="136">
        <v>3.0</v>
      </c>
      <c r="J34" s="136">
        <v>1.0</v>
      </c>
      <c r="K34" s="136">
        <v>1.0</v>
      </c>
      <c r="L34" s="136">
        <v>0.0</v>
      </c>
      <c r="M34" s="136">
        <v>0.0</v>
      </c>
      <c r="N34" s="136">
        <v>0.0</v>
      </c>
      <c r="O34" s="136">
        <v>0.0</v>
      </c>
      <c r="P34" s="136">
        <v>2.0</v>
      </c>
      <c r="Q34" s="136">
        <v>0.0</v>
      </c>
      <c r="R34" s="136">
        <v>18000.0</v>
      </c>
      <c r="S34" s="41" t="str">
        <f>IFERROR(__xludf.DUMMYFUNCTION("""COMPUTED_VALUE"""),"Mitch")</f>
        <v>Mitch</v>
      </c>
      <c r="T34" s="51">
        <f t="shared" si="2"/>
        <v>7</v>
      </c>
      <c r="U34" s="135"/>
      <c r="V34" s="136">
        <f>IFERROR(VLOOKUP($S34,'Kill 1'!$A$1:$E$161,3,0),0)</f>
        <v>0</v>
      </c>
      <c r="W34" s="136">
        <f>IFERROR(VLOOKUP($S34,'Kill 2'!$A$1:$E$161,3,0),0)</f>
        <v>0</v>
      </c>
      <c r="X34" s="136">
        <f>IFERROR(VLOOKUP($S34,'Kill 3'!$A$1:$E$161,3,0),0)</f>
        <v>1</v>
      </c>
      <c r="Y34" s="136">
        <f>IFERROR(VLOOKUP($S34,'Kill 4'!$A$1:$E$161,3,0),0)</f>
        <v>0</v>
      </c>
      <c r="Z34" s="136">
        <f>IFERROR(VLOOKUP($S34,'Kill 5'!$A$1:$E$161,3,0),0)</f>
        <v>0</v>
      </c>
      <c r="AA34" s="136">
        <f>IFERROR(VLOOKUP($S34,'Kill 6'!$A$1:$E$161,3,0),0)</f>
        <v>0</v>
      </c>
      <c r="AB34" s="136">
        <f>IFERROR(VLOOKUP($S34,'Kill 7'!$A$1:$E$161,3,0),0)</f>
        <v>1</v>
      </c>
      <c r="AC34" s="136">
        <f>IFERROR(VLOOKUP($S34,'Kill 8'!$A$1:$E$161,3,0),0)</f>
        <v>0</v>
      </c>
      <c r="AD34" s="136">
        <f>IFERROR(VLOOKUP($S34,'Kill 9'!$A$1:$E$161,3,0),0)</f>
        <v>0</v>
      </c>
      <c r="AE34" s="136">
        <f>IFERROR(VLOOKUP($S34,'Kill 10'!$A$1:$E$161,3,0),0)</f>
        <v>0</v>
      </c>
      <c r="AF34" s="136">
        <f>IFERROR(VLOOKUP($S34,'Kill 11'!$A$1:$E$161,3,0),0)</f>
        <v>0</v>
      </c>
      <c r="AG34" s="136">
        <f>IFERROR(VLOOKUP($S34,'Kill 12'!$A$1:$E$161,3,0),0)</f>
        <v>5</v>
      </c>
      <c r="AH34" s="136">
        <f>IFERROR(VLOOKUP($S34,'Kill 13'!$A$1:$E$161,3,0),0)</f>
        <v>0</v>
      </c>
      <c r="AI34" s="136">
        <f t="shared" si="3"/>
        <v>14000</v>
      </c>
    </row>
    <row r="35" ht="15.75" customHeight="1">
      <c r="A35" s="41">
        <f t="shared" si="1"/>
        <v>34</v>
      </c>
      <c r="B35" s="41" t="s">
        <v>66</v>
      </c>
      <c r="C35" s="51">
        <v>8.0</v>
      </c>
      <c r="D35" s="135"/>
      <c r="E35" s="136">
        <v>1.0</v>
      </c>
      <c r="F35" s="136">
        <v>0.0</v>
      </c>
      <c r="G35" s="136">
        <v>0.0</v>
      </c>
      <c r="H35" s="136">
        <v>4.0</v>
      </c>
      <c r="I35" s="136">
        <v>0.0</v>
      </c>
      <c r="J35" s="136">
        <v>0.0</v>
      </c>
      <c r="K35" s="136">
        <v>0.0</v>
      </c>
      <c r="L35" s="136">
        <v>0.0</v>
      </c>
      <c r="M35" s="136">
        <v>3.0</v>
      </c>
      <c r="N35" s="136">
        <v>0.0</v>
      </c>
      <c r="O35" s="136">
        <v>0.0</v>
      </c>
      <c r="P35" s="136">
        <v>0.0</v>
      </c>
      <c r="Q35" s="136">
        <v>0.0</v>
      </c>
      <c r="R35" s="136">
        <v>16000.0</v>
      </c>
      <c r="S35" s="41" t="str">
        <f>IFERROR(__xludf.DUMMYFUNCTION("""COMPUTED_VALUE"""),".BARBAPAPA66")</f>
        <v>.BARBAPAPA66</v>
      </c>
      <c r="T35" s="51">
        <f t="shared" si="2"/>
        <v>6</v>
      </c>
      <c r="U35" s="135"/>
      <c r="V35" s="136">
        <f>IFERROR(VLOOKUP($S35,'Kill 1'!$A$1:$E$161,3,0),0)</f>
        <v>2</v>
      </c>
      <c r="W35" s="136">
        <f>IFERROR(VLOOKUP($S35,'Kill 2'!$A$1:$E$161,3,0),0)</f>
        <v>0</v>
      </c>
      <c r="X35" s="136">
        <f>IFERROR(VLOOKUP($S35,'Kill 3'!$A$1:$E$161,3,0),0)</f>
        <v>1</v>
      </c>
      <c r="Y35" s="136">
        <f>IFERROR(VLOOKUP($S35,'Kill 4'!$A$1:$E$161,3,0),0)</f>
        <v>0</v>
      </c>
      <c r="Z35" s="136">
        <f>IFERROR(VLOOKUP($S35,'Kill 5'!$A$1:$E$161,3,0),0)</f>
        <v>0</v>
      </c>
      <c r="AA35" s="136">
        <f>IFERROR(VLOOKUP($S35,'Kill 6'!$A$1:$E$161,3,0),0)</f>
        <v>0</v>
      </c>
      <c r="AB35" s="136">
        <f>IFERROR(VLOOKUP($S35,'Kill 7'!$A$1:$E$161,3,0),0)</f>
        <v>0</v>
      </c>
      <c r="AC35" s="136">
        <f>IFERROR(VLOOKUP($S35,'Kill 8'!$A$1:$E$161,3,0),0)</f>
        <v>1</v>
      </c>
      <c r="AD35" s="136">
        <f>IFERROR(VLOOKUP($S35,'Kill 9'!$A$1:$E$161,3,0),0)</f>
        <v>0</v>
      </c>
      <c r="AE35" s="136">
        <f>IFERROR(VLOOKUP($S35,'Kill 10'!$A$1:$E$161,3,0),0)</f>
        <v>0</v>
      </c>
      <c r="AF35" s="136">
        <f>IFERROR(VLOOKUP($S35,'Kill 11'!$A$1:$E$161,3,0),0)</f>
        <v>1</v>
      </c>
      <c r="AG35" s="136">
        <f>IFERROR(VLOOKUP($S35,'Kill 12'!$A$1:$E$161,3,0),0)</f>
        <v>1</v>
      </c>
      <c r="AH35" s="136">
        <f>IFERROR(VLOOKUP($S35,'Kill 13'!$A$1:$E$161,3,0),0)</f>
        <v>0</v>
      </c>
      <c r="AI35" s="136">
        <f t="shared" si="3"/>
        <v>12000</v>
      </c>
    </row>
    <row r="36" ht="15.75" customHeight="1">
      <c r="A36" s="41">
        <f t="shared" si="1"/>
        <v>35</v>
      </c>
      <c r="B36" s="41" t="s">
        <v>93</v>
      </c>
      <c r="C36" s="51">
        <v>8.0</v>
      </c>
      <c r="D36" s="135"/>
      <c r="E36" s="136">
        <v>0.0</v>
      </c>
      <c r="F36" s="136">
        <v>0.0</v>
      </c>
      <c r="G36" s="136">
        <v>0.0</v>
      </c>
      <c r="H36" s="136">
        <v>0.0</v>
      </c>
      <c r="I36" s="136">
        <v>3.0</v>
      </c>
      <c r="J36" s="136">
        <v>0.0</v>
      </c>
      <c r="K36" s="136">
        <v>5.0</v>
      </c>
      <c r="L36" s="136">
        <v>0.0</v>
      </c>
      <c r="M36" s="136">
        <v>0.0</v>
      </c>
      <c r="N36" s="136">
        <v>0.0</v>
      </c>
      <c r="O36" s="136">
        <v>0.0</v>
      </c>
      <c r="P36" s="136">
        <v>0.0</v>
      </c>
      <c r="Q36" s="136">
        <v>0.0</v>
      </c>
      <c r="R36" s="136">
        <v>16000.0</v>
      </c>
      <c r="S36" s="41" t="str">
        <f>IFERROR(__xludf.DUMMYFUNCTION("""COMPUTED_VALUE"""),"REDSQUIRREL")</f>
        <v>REDSQUIRREL</v>
      </c>
      <c r="T36" s="51">
        <f t="shared" si="2"/>
        <v>7</v>
      </c>
      <c r="U36" s="135"/>
      <c r="V36" s="136">
        <f>IFERROR(VLOOKUP($S36,'Kill 1'!$A$1:$E$161,3,0),0)</f>
        <v>0</v>
      </c>
      <c r="W36" s="136">
        <f>IFERROR(VLOOKUP($S36,'Kill 2'!$A$1:$E$161,3,0),0)</f>
        <v>0</v>
      </c>
      <c r="X36" s="136">
        <f>IFERROR(VLOOKUP($S36,'Kill 3'!$A$1:$E$161,3,0),0)</f>
        <v>0</v>
      </c>
      <c r="Y36" s="136">
        <f>IFERROR(VLOOKUP($S36,'Kill 4'!$A$1:$E$161,3,0),0)</f>
        <v>0</v>
      </c>
      <c r="Z36" s="136">
        <f>IFERROR(VLOOKUP($S36,'Kill 5'!$A$1:$E$161,3,0),0)</f>
        <v>7</v>
      </c>
      <c r="AA36" s="136">
        <f>IFERROR(VLOOKUP($S36,'Kill 6'!$A$1:$E$161,3,0),0)</f>
        <v>0</v>
      </c>
      <c r="AB36" s="136">
        <f>IFERROR(VLOOKUP($S36,'Kill 7'!$A$1:$E$161,3,0),0)</f>
        <v>0</v>
      </c>
      <c r="AC36" s="136">
        <f>IFERROR(VLOOKUP($S36,'Kill 8'!$A$1:$E$161,3,0),0)</f>
        <v>0</v>
      </c>
      <c r="AD36" s="136">
        <f>IFERROR(VLOOKUP($S36,'Kill 9'!$A$1:$E$161,3,0),0)</f>
        <v>0</v>
      </c>
      <c r="AE36" s="136">
        <f>IFERROR(VLOOKUP($S36,'Kill 10'!$A$1:$E$161,3,0),0)</f>
        <v>0</v>
      </c>
      <c r="AF36" s="136">
        <f>IFERROR(VLOOKUP($S36,'Kill 11'!$A$1:$E$161,3,0),0)</f>
        <v>0</v>
      </c>
      <c r="AG36" s="136">
        <f>IFERROR(VLOOKUP($S36,'Kill 12'!$A$1:$E$161,3,0),0)</f>
        <v>0</v>
      </c>
      <c r="AH36" s="136">
        <f>IFERROR(VLOOKUP($S36,'Kill 13'!$A$1:$E$161,3,0),0)</f>
        <v>0</v>
      </c>
      <c r="AI36" s="136">
        <f t="shared" si="3"/>
        <v>14000</v>
      </c>
    </row>
    <row r="37" ht="15.75" customHeight="1">
      <c r="A37" s="41">
        <f t="shared" si="1"/>
        <v>36</v>
      </c>
      <c r="B37" s="41" t="s">
        <v>100</v>
      </c>
      <c r="C37" s="51">
        <v>8.0</v>
      </c>
      <c r="D37" s="135"/>
      <c r="E37" s="136">
        <v>0.0</v>
      </c>
      <c r="F37" s="136">
        <v>4.0</v>
      </c>
      <c r="G37" s="136">
        <v>0.0</v>
      </c>
      <c r="H37" s="136">
        <v>0.0</v>
      </c>
      <c r="I37" s="136">
        <v>0.0</v>
      </c>
      <c r="J37" s="136">
        <v>1.0</v>
      </c>
      <c r="K37" s="136">
        <v>0.0</v>
      </c>
      <c r="L37" s="136">
        <v>0.0</v>
      </c>
      <c r="M37" s="136">
        <v>0.0</v>
      </c>
      <c r="N37" s="136">
        <v>3.0</v>
      </c>
      <c r="O37" s="136">
        <v>0.0</v>
      </c>
      <c r="P37" s="136">
        <v>0.0</v>
      </c>
      <c r="Q37" s="136">
        <v>0.0</v>
      </c>
      <c r="R37" s="136">
        <v>16000.0</v>
      </c>
      <c r="S37" s="41" t="str">
        <f>IFERROR(__xludf.DUMMYFUNCTION("""COMPUTED_VALUE"""),"Gus enScene")</f>
        <v>Gus enScene</v>
      </c>
      <c r="T37" s="51">
        <f t="shared" si="2"/>
        <v>7</v>
      </c>
      <c r="U37" s="135"/>
      <c r="V37" s="136">
        <f>IFERROR(VLOOKUP($S37,'Kill 1'!$A$1:$E$161,3,0),0)</f>
        <v>0</v>
      </c>
      <c r="W37" s="136">
        <f>IFERROR(VLOOKUP($S37,'Kill 2'!$A$1:$E$161,3,0),0)</f>
        <v>0</v>
      </c>
      <c r="X37" s="136">
        <f>IFERROR(VLOOKUP($S37,'Kill 3'!$A$1:$E$161,3,0),0)</f>
        <v>0</v>
      </c>
      <c r="Y37" s="136">
        <f>IFERROR(VLOOKUP($S37,'Kill 4'!$A$1:$E$161,3,0),0)</f>
        <v>0</v>
      </c>
      <c r="Z37" s="136">
        <f>IFERROR(VLOOKUP($S37,'Kill 5'!$A$1:$E$161,3,0),0)</f>
        <v>0</v>
      </c>
      <c r="AA37" s="136">
        <f>IFERROR(VLOOKUP($S37,'Kill 6'!$A$1:$E$161,3,0),0)</f>
        <v>1</v>
      </c>
      <c r="AB37" s="136">
        <f>IFERROR(VLOOKUP($S37,'Kill 7'!$A$1:$E$161,3,0),0)</f>
        <v>0</v>
      </c>
      <c r="AC37" s="136">
        <f>IFERROR(VLOOKUP($S37,'Kill 8'!$A$1:$E$161,3,0),0)</f>
        <v>0</v>
      </c>
      <c r="AD37" s="136">
        <f>IFERROR(VLOOKUP($S37,'Kill 9'!$A$1:$E$161,3,0),0)</f>
        <v>0</v>
      </c>
      <c r="AE37" s="136">
        <f>IFERROR(VLOOKUP($S37,'Kill 10'!$A$1:$E$161,3,0),0)</f>
        <v>6</v>
      </c>
      <c r="AF37" s="136">
        <f>IFERROR(VLOOKUP($S37,'Kill 11'!$A$1:$E$161,3,0),0)</f>
        <v>0</v>
      </c>
      <c r="AG37" s="136">
        <f>IFERROR(VLOOKUP($S37,'Kill 12'!$A$1:$E$161,3,0),0)</f>
        <v>0</v>
      </c>
      <c r="AH37" s="136">
        <f>IFERROR(VLOOKUP($S37,'Kill 13'!$A$1:$E$161,3,0),0)</f>
        <v>0</v>
      </c>
      <c r="AI37" s="136">
        <f t="shared" si="3"/>
        <v>14000</v>
      </c>
    </row>
    <row r="38" ht="15.75" customHeight="1">
      <c r="A38" s="41">
        <f t="shared" si="1"/>
        <v>37</v>
      </c>
      <c r="B38" s="41" t="s">
        <v>62</v>
      </c>
      <c r="C38" s="51">
        <v>8.0</v>
      </c>
      <c r="D38" s="135"/>
      <c r="E38" s="136">
        <v>1.0</v>
      </c>
      <c r="F38" s="136">
        <v>0.0</v>
      </c>
      <c r="G38" s="136">
        <v>0.0</v>
      </c>
      <c r="H38" s="136">
        <v>1.0</v>
      </c>
      <c r="I38" s="136">
        <v>0.0</v>
      </c>
      <c r="J38" s="136">
        <v>4.0</v>
      </c>
      <c r="K38" s="136">
        <v>0.0</v>
      </c>
      <c r="L38" s="136">
        <v>0.0</v>
      </c>
      <c r="M38" s="136">
        <v>0.0</v>
      </c>
      <c r="N38" s="136">
        <v>2.0</v>
      </c>
      <c r="O38" s="136">
        <v>0.0</v>
      </c>
      <c r="P38" s="136">
        <v>0.0</v>
      </c>
      <c r="Q38" s="136">
        <v>0.0</v>
      </c>
      <c r="R38" s="136">
        <v>16000.0</v>
      </c>
      <c r="S38" s="41" t="str">
        <f>IFERROR(__xludf.DUMMYFUNCTION("""COMPUTED_VALUE"""),"elvasco")</f>
        <v>elvasco</v>
      </c>
      <c r="T38" s="51">
        <f t="shared" si="2"/>
        <v>5</v>
      </c>
      <c r="U38" s="135"/>
      <c r="V38" s="136">
        <f>IFERROR(VLOOKUP($S38,'Kill 1'!$A$1:$E$161,3,0),0)</f>
        <v>1</v>
      </c>
      <c r="W38" s="136">
        <f>IFERROR(VLOOKUP($S38,'Kill 2'!$A$1:$E$161,3,0),0)</f>
        <v>0</v>
      </c>
      <c r="X38" s="136">
        <f>IFERROR(VLOOKUP($S38,'Kill 3'!$A$1:$E$161,3,0),0)</f>
        <v>0</v>
      </c>
      <c r="Y38" s="136">
        <f>IFERROR(VLOOKUP($S38,'Kill 4'!$A$1:$E$161,3,0),0)</f>
        <v>0</v>
      </c>
      <c r="Z38" s="136">
        <f>IFERROR(VLOOKUP($S38,'Kill 5'!$A$1:$E$161,3,0),0)</f>
        <v>0</v>
      </c>
      <c r="AA38" s="136">
        <f>IFERROR(VLOOKUP($S38,'Kill 6'!$A$1:$E$161,3,0),0)</f>
        <v>1</v>
      </c>
      <c r="AB38" s="136">
        <f>IFERROR(VLOOKUP($S38,'Kill 7'!$A$1:$E$161,3,0),0)</f>
        <v>0</v>
      </c>
      <c r="AC38" s="136">
        <f>IFERROR(VLOOKUP($S38,'Kill 8'!$A$1:$E$161,3,0),0)</f>
        <v>0</v>
      </c>
      <c r="AD38" s="136">
        <f>IFERROR(VLOOKUP($S38,'Kill 9'!$A$1:$E$161,3,0),0)</f>
        <v>0</v>
      </c>
      <c r="AE38" s="136">
        <f>IFERROR(VLOOKUP($S38,'Kill 10'!$A$1:$E$161,3,0),0)</f>
        <v>2</v>
      </c>
      <c r="AF38" s="136">
        <f>IFERROR(VLOOKUP($S38,'Kill 11'!$A$1:$E$161,3,0),0)</f>
        <v>0</v>
      </c>
      <c r="AG38" s="136">
        <f>IFERROR(VLOOKUP($S38,'Kill 12'!$A$1:$E$161,3,0),0)</f>
        <v>1</v>
      </c>
      <c r="AH38" s="136">
        <f>IFERROR(VLOOKUP($S38,'Kill 13'!$A$1:$E$161,3,0),0)</f>
        <v>0</v>
      </c>
      <c r="AI38" s="136">
        <f t="shared" si="3"/>
        <v>10000</v>
      </c>
    </row>
    <row r="39" ht="15.75" customHeight="1">
      <c r="A39" s="41">
        <f t="shared" si="1"/>
        <v>38</v>
      </c>
      <c r="B39" s="83" t="s">
        <v>139</v>
      </c>
      <c r="C39" s="51">
        <v>8.0</v>
      </c>
      <c r="D39" s="135"/>
      <c r="E39" s="136">
        <v>0.0</v>
      </c>
      <c r="F39" s="136">
        <v>0.0</v>
      </c>
      <c r="G39" s="136">
        <v>0.0</v>
      </c>
      <c r="H39" s="136">
        <v>0.0</v>
      </c>
      <c r="I39" s="136">
        <v>3.0</v>
      </c>
      <c r="J39" s="136">
        <v>4.0</v>
      </c>
      <c r="K39" s="136">
        <v>1.0</v>
      </c>
      <c r="L39" s="136">
        <v>0.0</v>
      </c>
      <c r="M39" s="136">
        <v>0.0</v>
      </c>
      <c r="N39" s="136">
        <v>0.0</v>
      </c>
      <c r="O39" s="136">
        <v>0.0</v>
      </c>
      <c r="P39" s="136">
        <v>0.0</v>
      </c>
      <c r="Q39" s="136">
        <v>0.0</v>
      </c>
      <c r="R39" s="136">
        <v>16000.0</v>
      </c>
      <c r="S39" s="83" t="str">
        <f>IFERROR(__xludf.DUMMYFUNCTION("""COMPUTED_VALUE"""),"Bratake")</f>
        <v>Bratake</v>
      </c>
      <c r="T39" s="51">
        <f t="shared" si="2"/>
        <v>0</v>
      </c>
      <c r="U39" s="135"/>
      <c r="V39" s="136">
        <f>IFERROR(VLOOKUP($S39,'Kill 1'!$A$1:$E$161,3,0),0)</f>
        <v>0</v>
      </c>
      <c r="W39" s="136">
        <f>IFERROR(VLOOKUP($S39,'Kill 2'!$A$1:$E$161,3,0),0)</f>
        <v>0</v>
      </c>
      <c r="X39" s="136">
        <f>IFERROR(VLOOKUP($S39,'Kill 3'!$A$1:$E$161,3,0),0)</f>
        <v>0</v>
      </c>
      <c r="Y39" s="136">
        <f>IFERROR(VLOOKUP($S39,'Kill 4'!$A$1:$E$161,3,0),0)</f>
        <v>0</v>
      </c>
      <c r="Z39" s="136">
        <f>IFERROR(VLOOKUP($S39,'Kill 5'!$A$1:$E$161,3,0),0)</f>
        <v>0</v>
      </c>
      <c r="AA39" s="136">
        <f>IFERROR(VLOOKUP($S39,'Kill 6'!$A$1:$E$161,3,0),0)</f>
        <v>0</v>
      </c>
      <c r="AB39" s="136">
        <f>IFERROR(VLOOKUP($S39,'Kill 7'!$A$1:$E$161,3,0),0)</f>
        <v>0</v>
      </c>
      <c r="AC39" s="136">
        <f>IFERROR(VLOOKUP($S39,'Kill 8'!$A$1:$E$161,3,0),0)</f>
        <v>0</v>
      </c>
      <c r="AD39" s="136">
        <f>IFERROR(VLOOKUP($S39,'Kill 9'!$A$1:$E$161,3,0),0)</f>
        <v>0</v>
      </c>
      <c r="AE39" s="136">
        <f>IFERROR(VLOOKUP($S39,'Kill 10'!$A$1:$E$161,3,0),0)</f>
        <v>0</v>
      </c>
      <c r="AF39" s="136">
        <f>IFERROR(VLOOKUP($S39,'Kill 11'!$A$1:$E$161,3,0),0)</f>
        <v>0</v>
      </c>
      <c r="AG39" s="136">
        <f>IFERROR(VLOOKUP($S39,'Kill 12'!$A$1:$E$161,3,0),0)</f>
        <v>0</v>
      </c>
      <c r="AH39" s="136">
        <f>IFERROR(VLOOKUP($S39,'Kill 13'!$A$1:$E$161,3,0),0)</f>
        <v>0</v>
      </c>
      <c r="AI39" s="136">
        <f t="shared" si="3"/>
        <v>0</v>
      </c>
    </row>
    <row r="40" ht="15.75" customHeight="1">
      <c r="A40" s="41">
        <f t="shared" si="1"/>
        <v>39</v>
      </c>
      <c r="B40" s="41" t="s">
        <v>85</v>
      </c>
      <c r="C40" s="51">
        <v>7.0</v>
      </c>
      <c r="D40" s="135"/>
      <c r="E40" s="136">
        <v>1.0</v>
      </c>
      <c r="F40" s="136">
        <v>0.0</v>
      </c>
      <c r="G40" s="136">
        <v>0.0</v>
      </c>
      <c r="H40" s="136">
        <v>0.0</v>
      </c>
      <c r="I40" s="136">
        <v>4.0</v>
      </c>
      <c r="J40" s="136">
        <v>2.0</v>
      </c>
      <c r="K40" s="136">
        <v>0.0</v>
      </c>
      <c r="L40" s="136">
        <v>0.0</v>
      </c>
      <c r="M40" s="136">
        <v>0.0</v>
      </c>
      <c r="N40" s="136">
        <v>0.0</v>
      </c>
      <c r="O40" s="136">
        <v>0.0</v>
      </c>
      <c r="P40" s="136">
        <v>0.0</v>
      </c>
      <c r="Q40" s="136">
        <v>0.0</v>
      </c>
      <c r="R40" s="136">
        <v>14000.0</v>
      </c>
      <c r="S40" s="41" t="str">
        <f>IFERROR(__xludf.DUMMYFUNCTION("""COMPUTED_VALUE"""),"Kilua941")</f>
        <v>Kilua941</v>
      </c>
      <c r="T40" s="51">
        <f t="shared" si="2"/>
        <v>7</v>
      </c>
      <c r="U40" s="135"/>
      <c r="V40" s="136">
        <f>IFERROR(VLOOKUP($S40,'Kill 1'!$A$1:$E$161,3,0),0)</f>
        <v>0</v>
      </c>
      <c r="W40" s="136">
        <f>IFERROR(VLOOKUP($S40,'Kill 2'!$A$1:$E$161,3,0),0)</f>
        <v>0</v>
      </c>
      <c r="X40" s="136">
        <f>IFERROR(VLOOKUP($S40,'Kill 3'!$A$1:$E$161,3,0),0)</f>
        <v>0</v>
      </c>
      <c r="Y40" s="136">
        <f>IFERROR(VLOOKUP($S40,'Kill 4'!$A$1:$E$161,3,0),0)</f>
        <v>0</v>
      </c>
      <c r="Z40" s="136">
        <f>IFERROR(VLOOKUP($S40,'Kill 5'!$A$1:$E$161,3,0),0)</f>
        <v>0</v>
      </c>
      <c r="AA40" s="136">
        <f>IFERROR(VLOOKUP($S40,'Kill 6'!$A$1:$E$161,3,0),0)</f>
        <v>7</v>
      </c>
      <c r="AB40" s="136">
        <f>IFERROR(VLOOKUP($S40,'Kill 7'!$A$1:$E$161,3,0),0)</f>
        <v>0</v>
      </c>
      <c r="AC40" s="136">
        <f>IFERROR(VLOOKUP($S40,'Kill 8'!$A$1:$E$161,3,0),0)</f>
        <v>0</v>
      </c>
      <c r="AD40" s="136">
        <f>IFERROR(VLOOKUP($S40,'Kill 9'!$A$1:$E$161,3,0),0)</f>
        <v>0</v>
      </c>
      <c r="AE40" s="136">
        <f>IFERROR(VLOOKUP($S40,'Kill 10'!$A$1:$E$161,3,0),0)</f>
        <v>0</v>
      </c>
      <c r="AF40" s="136">
        <f>IFERROR(VLOOKUP($S40,'Kill 11'!$A$1:$E$161,3,0),0)</f>
        <v>0</v>
      </c>
      <c r="AG40" s="136">
        <f>IFERROR(VLOOKUP($S40,'Kill 12'!$A$1:$E$161,3,0),0)</f>
        <v>0</v>
      </c>
      <c r="AH40" s="136">
        <f>IFERROR(VLOOKUP($S40,'Kill 13'!$A$1:$E$161,3,0),0)</f>
        <v>0</v>
      </c>
      <c r="AI40" s="136">
        <f t="shared" si="3"/>
        <v>14000</v>
      </c>
    </row>
    <row r="41" ht="15.75" customHeight="1">
      <c r="A41" s="41">
        <f t="shared" si="1"/>
        <v>40</v>
      </c>
      <c r="B41" s="41" t="s">
        <v>101</v>
      </c>
      <c r="C41" s="51">
        <v>7.0</v>
      </c>
      <c r="D41" s="135"/>
      <c r="E41" s="136">
        <v>0.0</v>
      </c>
      <c r="F41" s="136">
        <v>0.0</v>
      </c>
      <c r="G41" s="136">
        <v>1.0</v>
      </c>
      <c r="H41" s="136">
        <v>0.0</v>
      </c>
      <c r="I41" s="136">
        <v>0.0</v>
      </c>
      <c r="J41" s="136">
        <v>0.0</v>
      </c>
      <c r="K41" s="136">
        <v>1.0</v>
      </c>
      <c r="L41" s="136">
        <v>0.0</v>
      </c>
      <c r="M41" s="136">
        <v>0.0</v>
      </c>
      <c r="N41" s="136">
        <v>0.0</v>
      </c>
      <c r="O41" s="136">
        <v>0.0</v>
      </c>
      <c r="P41" s="136">
        <v>5.0</v>
      </c>
      <c r="Q41" s="136">
        <v>0.0</v>
      </c>
      <c r="R41" s="136">
        <v>14000.0</v>
      </c>
      <c r="S41" s="41" t="str">
        <f>IFERROR(__xludf.DUMMYFUNCTION("""COMPUTED_VALUE"""),"- O B L -")</f>
        <v>- O B L -</v>
      </c>
      <c r="T41" s="51">
        <f t="shared" si="2"/>
        <v>5</v>
      </c>
      <c r="U41" s="135"/>
      <c r="V41" s="136">
        <f>IFERROR(VLOOKUP($S41,'Kill 1'!$A$1:$E$161,3,0),0)</f>
        <v>0</v>
      </c>
      <c r="W41" s="136">
        <f>IFERROR(VLOOKUP($S41,'Kill 2'!$A$1:$E$161,3,0),0)</f>
        <v>0</v>
      </c>
      <c r="X41" s="136">
        <f>IFERROR(VLOOKUP($S41,'Kill 3'!$A$1:$E$161,3,0),0)</f>
        <v>0</v>
      </c>
      <c r="Y41" s="136">
        <f>IFERROR(VLOOKUP($S41,'Kill 4'!$A$1:$E$161,3,0),0)</f>
        <v>0</v>
      </c>
      <c r="Z41" s="136">
        <f>IFERROR(VLOOKUP($S41,'Kill 5'!$A$1:$E$161,3,0),0)</f>
        <v>1</v>
      </c>
      <c r="AA41" s="136">
        <f>IFERROR(VLOOKUP($S41,'Kill 6'!$A$1:$E$161,3,0),0)</f>
        <v>0</v>
      </c>
      <c r="AB41" s="136">
        <f>IFERROR(VLOOKUP($S41,'Kill 7'!$A$1:$E$161,3,0),0)</f>
        <v>0</v>
      </c>
      <c r="AC41" s="136">
        <f>IFERROR(VLOOKUP($S41,'Kill 8'!$A$1:$E$161,3,0),0)</f>
        <v>4</v>
      </c>
      <c r="AD41" s="136">
        <f>IFERROR(VLOOKUP($S41,'Kill 9'!$A$1:$E$161,3,0),0)</f>
        <v>0</v>
      </c>
      <c r="AE41" s="136">
        <f>IFERROR(VLOOKUP($S41,'Kill 10'!$A$1:$E$161,3,0),0)</f>
        <v>0</v>
      </c>
      <c r="AF41" s="136">
        <f>IFERROR(VLOOKUP($S41,'Kill 11'!$A$1:$E$161,3,0),0)</f>
        <v>0</v>
      </c>
      <c r="AG41" s="136">
        <f>IFERROR(VLOOKUP($S41,'Kill 12'!$A$1:$E$161,3,0),0)</f>
        <v>0</v>
      </c>
      <c r="AH41" s="136">
        <f>IFERROR(VLOOKUP($S41,'Kill 13'!$A$1:$E$161,3,0),0)</f>
        <v>0</v>
      </c>
      <c r="AI41" s="136">
        <f t="shared" si="3"/>
        <v>10000</v>
      </c>
    </row>
    <row r="42" ht="15.75" customHeight="1">
      <c r="A42" s="41">
        <f t="shared" si="1"/>
        <v>41</v>
      </c>
      <c r="B42" s="41" t="s">
        <v>104</v>
      </c>
      <c r="C42" s="51">
        <v>7.0</v>
      </c>
      <c r="D42" s="135"/>
      <c r="E42" s="136">
        <v>0.0</v>
      </c>
      <c r="F42" s="136">
        <v>0.0</v>
      </c>
      <c r="G42" s="136">
        <v>0.0</v>
      </c>
      <c r="H42" s="136">
        <v>0.0</v>
      </c>
      <c r="I42" s="136">
        <v>7.0</v>
      </c>
      <c r="J42" s="136">
        <v>0.0</v>
      </c>
      <c r="K42" s="136">
        <v>0.0</v>
      </c>
      <c r="L42" s="136">
        <v>0.0</v>
      </c>
      <c r="M42" s="136">
        <v>0.0</v>
      </c>
      <c r="N42" s="136">
        <v>0.0</v>
      </c>
      <c r="O42" s="136">
        <v>0.0</v>
      </c>
      <c r="P42" s="136">
        <v>0.0</v>
      </c>
      <c r="Q42" s="136">
        <v>0.0</v>
      </c>
      <c r="R42" s="136">
        <v>14000.0</v>
      </c>
      <c r="S42" s="41" t="str">
        <f>IFERROR(__xludf.DUMMYFUNCTION("""COMPUTED_VALUE"""),"gregmoore")</f>
        <v>gregmoore</v>
      </c>
      <c r="T42" s="51">
        <f t="shared" si="2"/>
        <v>6</v>
      </c>
      <c r="U42" s="135"/>
      <c r="V42" s="136">
        <f>IFERROR(VLOOKUP($S42,'Kill 1'!$A$1:$E$161,3,0),0)</f>
        <v>0</v>
      </c>
      <c r="W42" s="136">
        <f>IFERROR(VLOOKUP($S42,'Kill 2'!$A$1:$E$161,3,0),0)</f>
        <v>0</v>
      </c>
      <c r="X42" s="136">
        <f>IFERROR(VLOOKUP($S42,'Kill 3'!$A$1:$E$161,3,0),0)</f>
        <v>0</v>
      </c>
      <c r="Y42" s="136">
        <f>IFERROR(VLOOKUP($S42,'Kill 4'!$A$1:$E$161,3,0),0)</f>
        <v>0</v>
      </c>
      <c r="Z42" s="136">
        <f>IFERROR(VLOOKUP($S42,'Kill 5'!$A$1:$E$161,3,0),0)</f>
        <v>0</v>
      </c>
      <c r="AA42" s="136">
        <f>IFERROR(VLOOKUP($S42,'Kill 6'!$A$1:$E$161,3,0),0)</f>
        <v>1</v>
      </c>
      <c r="AB42" s="136">
        <f>IFERROR(VLOOKUP($S42,'Kill 7'!$A$1:$E$161,3,0),0)</f>
        <v>0</v>
      </c>
      <c r="AC42" s="136">
        <f>IFERROR(VLOOKUP($S42,'Kill 8'!$A$1:$E$161,3,0),0)</f>
        <v>0</v>
      </c>
      <c r="AD42" s="136">
        <f>IFERROR(VLOOKUP($S42,'Kill 9'!$A$1:$E$161,3,0),0)</f>
        <v>0</v>
      </c>
      <c r="AE42" s="136">
        <f>IFERROR(VLOOKUP($S42,'Kill 10'!$A$1:$E$161,3,0),0)</f>
        <v>0</v>
      </c>
      <c r="AF42" s="136">
        <f>IFERROR(VLOOKUP($S42,'Kill 11'!$A$1:$E$161,3,0),0)</f>
        <v>1</v>
      </c>
      <c r="AG42" s="136">
        <f>IFERROR(VLOOKUP($S42,'Kill 12'!$A$1:$E$161,3,0),0)</f>
        <v>4</v>
      </c>
      <c r="AH42" s="136">
        <f>IFERROR(VLOOKUP($S42,'Kill 13'!$A$1:$E$161,3,0),0)</f>
        <v>0</v>
      </c>
      <c r="AI42" s="136">
        <f t="shared" si="3"/>
        <v>12000</v>
      </c>
    </row>
    <row r="43" ht="15.75" customHeight="1">
      <c r="A43" s="41">
        <f t="shared" si="1"/>
        <v>42</v>
      </c>
      <c r="B43" s="84" t="s">
        <v>87</v>
      </c>
      <c r="C43" s="51">
        <v>7.0</v>
      </c>
      <c r="D43" s="135"/>
      <c r="E43" s="136">
        <v>0.0</v>
      </c>
      <c r="F43" s="136">
        <v>0.0</v>
      </c>
      <c r="G43" s="136">
        <v>0.0</v>
      </c>
      <c r="H43" s="136">
        <v>0.0</v>
      </c>
      <c r="I43" s="136">
        <v>0.0</v>
      </c>
      <c r="J43" s="136">
        <v>1.0</v>
      </c>
      <c r="K43" s="136">
        <v>0.0</v>
      </c>
      <c r="L43" s="136">
        <v>0.0</v>
      </c>
      <c r="M43" s="136">
        <v>0.0</v>
      </c>
      <c r="N43" s="136">
        <v>6.0</v>
      </c>
      <c r="O43" s="136">
        <v>0.0</v>
      </c>
      <c r="P43" s="136">
        <v>0.0</v>
      </c>
      <c r="Q43" s="136">
        <v>0.0</v>
      </c>
      <c r="R43" s="136">
        <v>14000.0</v>
      </c>
      <c r="S43" s="84" t="str">
        <f>IFERROR(__xludf.DUMMYFUNCTION("""COMPUTED_VALUE"""),"Ararhehe")</f>
        <v>Ararhehe</v>
      </c>
      <c r="T43" s="51">
        <f t="shared" si="2"/>
        <v>0</v>
      </c>
      <c r="U43" s="135"/>
      <c r="V43" s="136">
        <f>IFERROR(VLOOKUP($S43,'Kill 1'!$A$1:$E$161,3,0),0)</f>
        <v>0</v>
      </c>
      <c r="W43" s="136">
        <f>IFERROR(VLOOKUP($S43,'Kill 2'!$A$1:$E$161,3,0),0)</f>
        <v>0</v>
      </c>
      <c r="X43" s="136">
        <f>IFERROR(VLOOKUP($S43,'Kill 3'!$A$1:$E$161,3,0),0)</f>
        <v>0</v>
      </c>
      <c r="Y43" s="136">
        <f>IFERROR(VLOOKUP($S43,'Kill 4'!$A$1:$E$161,3,0),0)</f>
        <v>0</v>
      </c>
      <c r="Z43" s="136">
        <f>IFERROR(VLOOKUP($S43,'Kill 5'!$A$1:$E$161,3,0),0)</f>
        <v>0</v>
      </c>
      <c r="AA43" s="136">
        <f>IFERROR(VLOOKUP($S43,'Kill 6'!$A$1:$E$161,3,0),0)</f>
        <v>0</v>
      </c>
      <c r="AB43" s="136">
        <f>IFERROR(VLOOKUP($S43,'Kill 7'!$A$1:$E$161,3,0),0)</f>
        <v>0</v>
      </c>
      <c r="AC43" s="136">
        <f>IFERROR(VLOOKUP($S43,'Kill 8'!$A$1:$E$161,3,0),0)</f>
        <v>0</v>
      </c>
      <c r="AD43" s="136">
        <f>IFERROR(VLOOKUP($S43,'Kill 9'!$A$1:$E$161,3,0),0)</f>
        <v>0</v>
      </c>
      <c r="AE43" s="136">
        <f>IFERROR(VLOOKUP($S43,'Kill 10'!$A$1:$E$161,3,0),0)</f>
        <v>0</v>
      </c>
      <c r="AF43" s="136">
        <f>IFERROR(VLOOKUP($S43,'Kill 11'!$A$1:$E$161,3,0),0)</f>
        <v>0</v>
      </c>
      <c r="AG43" s="136">
        <f>IFERROR(VLOOKUP($S43,'Kill 12'!$A$1:$E$161,3,0),0)</f>
        <v>0</v>
      </c>
      <c r="AH43" s="136">
        <f>IFERROR(VLOOKUP($S43,'Kill 13'!$A$1:$E$161,3,0),0)</f>
        <v>0</v>
      </c>
      <c r="AI43" s="136">
        <f t="shared" si="3"/>
        <v>0</v>
      </c>
    </row>
    <row r="44" ht="15.75" customHeight="1">
      <c r="A44" s="41">
        <f t="shared" si="1"/>
        <v>43</v>
      </c>
      <c r="B44" s="83" t="s">
        <v>151</v>
      </c>
      <c r="C44" s="51">
        <v>7.0</v>
      </c>
      <c r="D44" s="135"/>
      <c r="E44" s="136">
        <v>0.0</v>
      </c>
      <c r="F44" s="136">
        <v>0.0</v>
      </c>
      <c r="G44" s="136">
        <v>0.0</v>
      </c>
      <c r="H44" s="136">
        <v>0.0</v>
      </c>
      <c r="I44" s="136">
        <v>0.0</v>
      </c>
      <c r="J44" s="136">
        <v>7.0</v>
      </c>
      <c r="K44" s="136">
        <v>0.0</v>
      </c>
      <c r="L44" s="136">
        <v>0.0</v>
      </c>
      <c r="M44" s="136">
        <v>0.0</v>
      </c>
      <c r="N44" s="136">
        <v>0.0</v>
      </c>
      <c r="O44" s="136">
        <v>0.0</v>
      </c>
      <c r="P44" s="136">
        <v>0.0</v>
      </c>
      <c r="Q44" s="136">
        <v>0.0</v>
      </c>
      <c r="R44" s="136">
        <v>14000.0</v>
      </c>
      <c r="S44" s="83" t="str">
        <f>IFERROR(__xludf.DUMMYFUNCTION("""COMPUTED_VALUE"""),"botbot")</f>
        <v>botbot</v>
      </c>
      <c r="T44" s="51">
        <f t="shared" si="2"/>
        <v>0</v>
      </c>
      <c r="U44" s="135"/>
      <c r="V44" s="136">
        <f>IFERROR(VLOOKUP($S44,'Kill 1'!$A$1:$E$161,3,0),0)</f>
        <v>0</v>
      </c>
      <c r="W44" s="136">
        <f>IFERROR(VLOOKUP($S44,'Kill 2'!$A$1:$E$161,3,0),0)</f>
        <v>0</v>
      </c>
      <c r="X44" s="136">
        <f>IFERROR(VLOOKUP($S44,'Kill 3'!$A$1:$E$161,3,0),0)</f>
        <v>0</v>
      </c>
      <c r="Y44" s="136">
        <f>IFERROR(VLOOKUP($S44,'Kill 4'!$A$1:$E$161,3,0),0)</f>
        <v>0</v>
      </c>
      <c r="Z44" s="136">
        <f>IFERROR(VLOOKUP($S44,'Kill 5'!$A$1:$E$161,3,0),0)</f>
        <v>0</v>
      </c>
      <c r="AA44" s="136">
        <f>IFERROR(VLOOKUP($S44,'Kill 6'!$A$1:$E$161,3,0),0)</f>
        <v>0</v>
      </c>
      <c r="AB44" s="136">
        <f>IFERROR(VLOOKUP($S44,'Kill 7'!$A$1:$E$161,3,0),0)</f>
        <v>0</v>
      </c>
      <c r="AC44" s="136">
        <f>IFERROR(VLOOKUP($S44,'Kill 8'!$A$1:$E$161,3,0),0)</f>
        <v>0</v>
      </c>
      <c r="AD44" s="136">
        <f>IFERROR(VLOOKUP($S44,'Kill 9'!$A$1:$E$161,3,0),0)</f>
        <v>0</v>
      </c>
      <c r="AE44" s="136">
        <f>IFERROR(VLOOKUP($S44,'Kill 10'!$A$1:$E$161,3,0),0)</f>
        <v>0</v>
      </c>
      <c r="AF44" s="136">
        <f>IFERROR(VLOOKUP($S44,'Kill 11'!$A$1:$E$161,3,0),0)</f>
        <v>0</v>
      </c>
      <c r="AG44" s="136">
        <f>IFERROR(VLOOKUP($S44,'Kill 12'!$A$1:$E$161,3,0),0)</f>
        <v>0</v>
      </c>
      <c r="AH44" s="136">
        <f>IFERROR(VLOOKUP($S44,'Kill 13'!$A$1:$E$161,3,0),0)</f>
        <v>0</v>
      </c>
      <c r="AI44" s="136">
        <f t="shared" si="3"/>
        <v>0</v>
      </c>
    </row>
    <row r="45" ht="15.75" customHeight="1">
      <c r="A45" s="41">
        <f t="shared" si="1"/>
        <v>44</v>
      </c>
      <c r="B45" s="41" t="s">
        <v>57</v>
      </c>
      <c r="C45" s="51">
        <v>7.0</v>
      </c>
      <c r="D45" s="135"/>
      <c r="E45" s="136">
        <v>0.0</v>
      </c>
      <c r="F45" s="136">
        <v>2.0</v>
      </c>
      <c r="G45" s="136">
        <v>0.0</v>
      </c>
      <c r="H45" s="136">
        <v>1.0</v>
      </c>
      <c r="I45" s="136">
        <v>0.0</v>
      </c>
      <c r="J45" s="136">
        <v>0.0</v>
      </c>
      <c r="K45" s="136">
        <v>0.0</v>
      </c>
      <c r="L45" s="136">
        <v>0.0</v>
      </c>
      <c r="M45" s="136">
        <v>0.0</v>
      </c>
      <c r="N45" s="136">
        <v>4.0</v>
      </c>
      <c r="O45" s="136">
        <v>0.0</v>
      </c>
      <c r="P45" s="136">
        <v>0.0</v>
      </c>
      <c r="Q45" s="136">
        <v>0.0</v>
      </c>
      <c r="R45" s="136">
        <v>14000.0</v>
      </c>
      <c r="S45" s="41" t="str">
        <f>IFERROR(__xludf.DUMMYFUNCTION("""COMPUTED_VALUE"""),"Kiki Bazaar")</f>
        <v>Kiki Bazaar</v>
      </c>
      <c r="T45" s="51">
        <f t="shared" si="2"/>
        <v>2</v>
      </c>
      <c r="U45" s="135"/>
      <c r="V45" s="136">
        <f>IFERROR(VLOOKUP($S45,'Kill 1'!$A$1:$E$161,3,0),0)</f>
        <v>0</v>
      </c>
      <c r="W45" s="136">
        <f>IFERROR(VLOOKUP($S45,'Kill 2'!$A$1:$E$161,3,0),0)</f>
        <v>0</v>
      </c>
      <c r="X45" s="136">
        <f>IFERROR(VLOOKUP($S45,'Kill 3'!$A$1:$E$161,3,0),0)</f>
        <v>0</v>
      </c>
      <c r="Y45" s="136">
        <f>IFERROR(VLOOKUP($S45,'Kill 4'!$A$1:$E$161,3,0),0)</f>
        <v>0</v>
      </c>
      <c r="Z45" s="136">
        <f>IFERROR(VLOOKUP($S45,'Kill 5'!$A$1:$E$161,3,0),0)</f>
        <v>0</v>
      </c>
      <c r="AA45" s="136">
        <f>IFERROR(VLOOKUP($S45,'Kill 6'!$A$1:$E$161,3,0),0)</f>
        <v>0</v>
      </c>
      <c r="AB45" s="136">
        <f>IFERROR(VLOOKUP($S45,'Kill 7'!$A$1:$E$161,3,0),0)</f>
        <v>0</v>
      </c>
      <c r="AC45" s="136">
        <f>IFERROR(VLOOKUP($S45,'Kill 8'!$A$1:$E$161,3,0),0)</f>
        <v>0</v>
      </c>
      <c r="AD45" s="136">
        <f>IFERROR(VLOOKUP($S45,'Kill 9'!$A$1:$E$161,3,0),0)</f>
        <v>0</v>
      </c>
      <c r="AE45" s="136">
        <f>IFERROR(VLOOKUP($S45,'Kill 10'!$A$1:$E$161,3,0),0)</f>
        <v>0</v>
      </c>
      <c r="AF45" s="136">
        <f>IFERROR(VLOOKUP($S45,'Kill 11'!$A$1:$E$161,3,0),0)</f>
        <v>0</v>
      </c>
      <c r="AG45" s="136">
        <f>IFERROR(VLOOKUP($S45,'Kill 12'!$A$1:$E$161,3,0),0)</f>
        <v>2</v>
      </c>
      <c r="AH45" s="136">
        <f>IFERROR(VLOOKUP($S45,'Kill 13'!$A$1:$E$161,3,0),0)</f>
        <v>0</v>
      </c>
      <c r="AI45" s="136">
        <f t="shared" si="3"/>
        <v>4000</v>
      </c>
    </row>
    <row r="46" ht="15.75" customHeight="1">
      <c r="A46" s="41">
        <f t="shared" si="1"/>
        <v>45</v>
      </c>
      <c r="B46" s="41" t="s">
        <v>67</v>
      </c>
      <c r="C46" s="51">
        <v>7.0</v>
      </c>
      <c r="D46" s="135"/>
      <c r="E46" s="136">
        <v>0.0</v>
      </c>
      <c r="F46" s="136">
        <v>0.0</v>
      </c>
      <c r="G46" s="136">
        <v>2.0</v>
      </c>
      <c r="H46" s="136">
        <v>0.0</v>
      </c>
      <c r="I46" s="136">
        <v>0.0</v>
      </c>
      <c r="J46" s="136">
        <v>5.0</v>
      </c>
      <c r="K46" s="136">
        <v>0.0</v>
      </c>
      <c r="L46" s="136">
        <v>0.0</v>
      </c>
      <c r="M46" s="136">
        <v>0.0</v>
      </c>
      <c r="N46" s="136">
        <v>0.0</v>
      </c>
      <c r="O46" s="136">
        <v>0.0</v>
      </c>
      <c r="P46" s="136">
        <v>0.0</v>
      </c>
      <c r="Q46" s="136">
        <v>0.0</v>
      </c>
      <c r="R46" s="136">
        <v>14000.0</v>
      </c>
      <c r="S46" s="41" t="str">
        <f>IFERROR(__xludf.DUMMYFUNCTION("""COMPUTED_VALUE"""),"kiki86 x")</f>
        <v>kiki86 x</v>
      </c>
      <c r="T46" s="51">
        <f t="shared" si="2"/>
        <v>1</v>
      </c>
      <c r="U46" s="135"/>
      <c r="V46" s="136">
        <f>IFERROR(VLOOKUP($S46,'Kill 1'!$A$1:$E$161,3,0),0)</f>
        <v>0</v>
      </c>
      <c r="W46" s="136">
        <f>IFERROR(VLOOKUP($S46,'Kill 2'!$A$1:$E$161,3,0),0)</f>
        <v>0</v>
      </c>
      <c r="X46" s="136">
        <f>IFERROR(VLOOKUP($S46,'Kill 3'!$A$1:$E$161,3,0),0)</f>
        <v>0</v>
      </c>
      <c r="Y46" s="136">
        <f>IFERROR(VLOOKUP($S46,'Kill 4'!$A$1:$E$161,3,0),0)</f>
        <v>1</v>
      </c>
      <c r="Z46" s="136">
        <f>IFERROR(VLOOKUP($S46,'Kill 5'!$A$1:$E$161,3,0),0)</f>
        <v>0</v>
      </c>
      <c r="AA46" s="136">
        <f>IFERROR(VLOOKUP($S46,'Kill 6'!$A$1:$E$161,3,0),0)</f>
        <v>0</v>
      </c>
      <c r="AB46" s="136">
        <f>IFERROR(VLOOKUP($S46,'Kill 7'!$A$1:$E$161,3,0),0)</f>
        <v>0</v>
      </c>
      <c r="AC46" s="136">
        <f>IFERROR(VLOOKUP($S46,'Kill 8'!$A$1:$E$161,3,0),0)</f>
        <v>0</v>
      </c>
      <c r="AD46" s="136">
        <f>IFERROR(VLOOKUP($S46,'Kill 9'!$A$1:$E$161,3,0),0)</f>
        <v>0</v>
      </c>
      <c r="AE46" s="136">
        <f>IFERROR(VLOOKUP($S46,'Kill 10'!$A$1:$E$161,3,0),0)</f>
        <v>0</v>
      </c>
      <c r="AF46" s="136">
        <f>IFERROR(VLOOKUP($S46,'Kill 11'!$A$1:$E$161,3,0),0)</f>
        <v>0</v>
      </c>
      <c r="AG46" s="136">
        <f>IFERROR(VLOOKUP($S46,'Kill 12'!$A$1:$E$161,3,0),0)</f>
        <v>0</v>
      </c>
      <c r="AH46" s="136">
        <f>IFERROR(VLOOKUP($S46,'Kill 13'!$A$1:$E$161,3,0),0)</f>
        <v>0</v>
      </c>
      <c r="AI46" s="136">
        <f t="shared" si="3"/>
        <v>2000</v>
      </c>
    </row>
    <row r="47" ht="15.75" customHeight="1">
      <c r="A47" s="41">
        <f t="shared" si="1"/>
        <v>46</v>
      </c>
      <c r="B47" s="41" t="s">
        <v>90</v>
      </c>
      <c r="C47" s="51">
        <v>6.0</v>
      </c>
      <c r="D47" s="135"/>
      <c r="E47" s="136">
        <v>3.0</v>
      </c>
      <c r="F47" s="136">
        <v>0.0</v>
      </c>
      <c r="G47" s="136">
        <v>0.0</v>
      </c>
      <c r="H47" s="136">
        <v>0.0</v>
      </c>
      <c r="I47" s="136">
        <v>0.0</v>
      </c>
      <c r="J47" s="136">
        <v>0.0</v>
      </c>
      <c r="K47" s="136">
        <v>0.0</v>
      </c>
      <c r="L47" s="136">
        <v>0.0</v>
      </c>
      <c r="M47" s="136">
        <v>0.0</v>
      </c>
      <c r="N47" s="136">
        <v>3.0</v>
      </c>
      <c r="O47" s="136">
        <v>0.0</v>
      </c>
      <c r="P47" s="136">
        <v>0.0</v>
      </c>
      <c r="Q47" s="136">
        <v>0.0</v>
      </c>
      <c r="R47" s="136">
        <v>12000.0</v>
      </c>
      <c r="S47" s="41" t="str">
        <f>IFERROR(__xludf.DUMMYFUNCTION("""COMPUTED_VALUE"""),"Kevfurious")</f>
        <v>Kevfurious</v>
      </c>
      <c r="T47" s="51">
        <f t="shared" si="2"/>
        <v>12</v>
      </c>
      <c r="U47" s="135"/>
      <c r="V47" s="136">
        <f>IFERROR(VLOOKUP($S47,'Kill 1'!$A$1:$E$161,3,0),0)</f>
        <v>0</v>
      </c>
      <c r="W47" s="136">
        <f>IFERROR(VLOOKUP($S47,'Kill 2'!$A$1:$E$161,3,0),0)</f>
        <v>0</v>
      </c>
      <c r="X47" s="136">
        <f>IFERROR(VLOOKUP($S47,'Kill 3'!$A$1:$E$161,3,0),0)</f>
        <v>0</v>
      </c>
      <c r="Y47" s="136">
        <f>IFERROR(VLOOKUP($S47,'Kill 4'!$A$1:$E$161,3,0),0)</f>
        <v>0</v>
      </c>
      <c r="Z47" s="136">
        <f>IFERROR(VLOOKUP($S47,'Kill 5'!$A$1:$E$161,3,0),0)</f>
        <v>5</v>
      </c>
      <c r="AA47" s="136">
        <f>IFERROR(VLOOKUP($S47,'Kill 6'!$A$1:$E$161,3,0),0)</f>
        <v>0</v>
      </c>
      <c r="AB47" s="136">
        <f>IFERROR(VLOOKUP($S47,'Kill 7'!$A$1:$E$161,3,0),0)</f>
        <v>0</v>
      </c>
      <c r="AC47" s="136">
        <f>IFERROR(VLOOKUP($S47,'Kill 8'!$A$1:$E$161,3,0),0)</f>
        <v>0</v>
      </c>
      <c r="AD47" s="136">
        <f>IFERROR(VLOOKUP($S47,'Kill 9'!$A$1:$E$161,3,0),0)</f>
        <v>0</v>
      </c>
      <c r="AE47" s="136">
        <f>IFERROR(VLOOKUP($S47,'Kill 10'!$A$1:$E$161,3,0),0)</f>
        <v>1</v>
      </c>
      <c r="AF47" s="136">
        <f>IFERROR(VLOOKUP($S47,'Kill 11'!$A$1:$E$161,3,0),0)</f>
        <v>6</v>
      </c>
      <c r="AG47" s="136">
        <f>IFERROR(VLOOKUP($S47,'Kill 12'!$A$1:$E$161,3,0),0)</f>
        <v>0</v>
      </c>
      <c r="AH47" s="136">
        <f>IFERROR(VLOOKUP($S47,'Kill 13'!$A$1:$E$161,3,0),0)</f>
        <v>0</v>
      </c>
      <c r="AI47" s="136">
        <f t="shared" si="3"/>
        <v>24000</v>
      </c>
    </row>
    <row r="48" ht="15.75" customHeight="1">
      <c r="A48" s="41">
        <f t="shared" si="1"/>
        <v>47</v>
      </c>
      <c r="B48" s="41" t="s">
        <v>55</v>
      </c>
      <c r="C48" s="51">
        <v>6.0</v>
      </c>
      <c r="D48" s="135"/>
      <c r="E48" s="136">
        <v>1.0</v>
      </c>
      <c r="F48" s="136">
        <v>0.0</v>
      </c>
      <c r="G48" s="136">
        <v>0.0</v>
      </c>
      <c r="H48" s="136">
        <v>0.0</v>
      </c>
      <c r="I48" s="136">
        <v>0.0</v>
      </c>
      <c r="J48" s="136">
        <v>0.0</v>
      </c>
      <c r="K48" s="136">
        <v>4.0</v>
      </c>
      <c r="L48" s="136">
        <v>1.0</v>
      </c>
      <c r="M48" s="136">
        <v>0.0</v>
      </c>
      <c r="N48" s="136">
        <v>0.0</v>
      </c>
      <c r="O48" s="136">
        <v>0.0</v>
      </c>
      <c r="P48" s="136">
        <v>0.0</v>
      </c>
      <c r="Q48" s="136">
        <v>0.0</v>
      </c>
      <c r="R48" s="136">
        <v>12000.0</v>
      </c>
      <c r="S48" s="41" t="str">
        <f>IFERROR(__xludf.DUMMYFUNCTION("""COMPUTED_VALUE"""),"Patgaret")</f>
        <v>Patgaret</v>
      </c>
      <c r="T48" s="51">
        <f t="shared" si="2"/>
        <v>6</v>
      </c>
      <c r="U48" s="135"/>
      <c r="V48" s="136">
        <f>IFERROR(VLOOKUP($S48,'Kill 1'!$A$1:$E$161,3,0),0)</f>
        <v>0</v>
      </c>
      <c r="W48" s="136">
        <f>IFERROR(VLOOKUP($S48,'Kill 2'!$A$1:$E$161,3,0),0)</f>
        <v>0</v>
      </c>
      <c r="X48" s="136">
        <f>IFERROR(VLOOKUP($S48,'Kill 3'!$A$1:$E$161,3,0),0)</f>
        <v>1</v>
      </c>
      <c r="Y48" s="136">
        <f>IFERROR(VLOOKUP($S48,'Kill 4'!$A$1:$E$161,3,0),0)</f>
        <v>0</v>
      </c>
      <c r="Z48" s="136">
        <f>IFERROR(VLOOKUP($S48,'Kill 5'!$A$1:$E$161,3,0),0)</f>
        <v>3</v>
      </c>
      <c r="AA48" s="136">
        <f>IFERROR(VLOOKUP($S48,'Kill 6'!$A$1:$E$161,3,0),0)</f>
        <v>0</v>
      </c>
      <c r="AB48" s="136">
        <f>IFERROR(VLOOKUP($S48,'Kill 7'!$A$1:$E$161,3,0),0)</f>
        <v>1</v>
      </c>
      <c r="AC48" s="136">
        <f>IFERROR(VLOOKUP($S48,'Kill 8'!$A$1:$E$161,3,0),0)</f>
        <v>0</v>
      </c>
      <c r="AD48" s="136">
        <f>IFERROR(VLOOKUP($S48,'Kill 9'!$A$1:$E$161,3,0),0)</f>
        <v>0</v>
      </c>
      <c r="AE48" s="136">
        <f>IFERROR(VLOOKUP($S48,'Kill 10'!$A$1:$E$161,3,0),0)</f>
        <v>1</v>
      </c>
      <c r="AF48" s="136">
        <f>IFERROR(VLOOKUP($S48,'Kill 11'!$A$1:$E$161,3,0),0)</f>
        <v>0</v>
      </c>
      <c r="AG48" s="136">
        <f>IFERROR(VLOOKUP($S48,'Kill 12'!$A$1:$E$161,3,0),0)</f>
        <v>0</v>
      </c>
      <c r="AH48" s="136">
        <f>IFERROR(VLOOKUP($S48,'Kill 13'!$A$1:$E$161,3,0),0)</f>
        <v>0</v>
      </c>
      <c r="AI48" s="136">
        <f t="shared" si="3"/>
        <v>12000</v>
      </c>
    </row>
    <row r="49" ht="15.75" customHeight="1">
      <c r="A49" s="41">
        <f t="shared" si="1"/>
        <v>48</v>
      </c>
      <c r="B49" s="87" t="s">
        <v>63</v>
      </c>
      <c r="C49" s="51">
        <v>6.0</v>
      </c>
      <c r="D49" s="135"/>
      <c r="E49" s="136">
        <v>2.0</v>
      </c>
      <c r="F49" s="136">
        <v>0.0</v>
      </c>
      <c r="G49" s="136">
        <v>1.0</v>
      </c>
      <c r="H49" s="136">
        <v>0.0</v>
      </c>
      <c r="I49" s="136">
        <v>0.0</v>
      </c>
      <c r="J49" s="136">
        <v>0.0</v>
      </c>
      <c r="K49" s="136">
        <v>0.0</v>
      </c>
      <c r="L49" s="136">
        <v>1.0</v>
      </c>
      <c r="M49" s="136">
        <v>0.0</v>
      </c>
      <c r="N49" s="136">
        <v>0.0</v>
      </c>
      <c r="O49" s="136">
        <v>1.0</v>
      </c>
      <c r="P49" s="136">
        <v>1.0</v>
      </c>
      <c r="Q49" s="136">
        <v>0.0</v>
      </c>
      <c r="R49" s="136">
        <v>12000.0</v>
      </c>
      <c r="S49" s="87" t="str">
        <f>IFERROR(__xludf.DUMMYFUNCTION("""COMPUTED_VALUE"""),"RicDeckard")</f>
        <v>RicDeckard</v>
      </c>
      <c r="T49" s="51">
        <f t="shared" si="2"/>
        <v>4</v>
      </c>
      <c r="U49" s="135"/>
      <c r="V49" s="136">
        <f>IFERROR(VLOOKUP($S49,'Kill 1'!$A$1:$E$161,3,0),0)</f>
        <v>0</v>
      </c>
      <c r="W49" s="136">
        <f>IFERROR(VLOOKUP($S49,'Kill 2'!$A$1:$E$161,3,0),0)</f>
        <v>1</v>
      </c>
      <c r="X49" s="136">
        <f>IFERROR(VLOOKUP($S49,'Kill 3'!$A$1:$E$161,3,0),0)</f>
        <v>0</v>
      </c>
      <c r="Y49" s="136">
        <f>IFERROR(VLOOKUP($S49,'Kill 4'!$A$1:$E$161,3,0),0)</f>
        <v>1</v>
      </c>
      <c r="Z49" s="136">
        <f>IFERROR(VLOOKUP($S49,'Kill 5'!$A$1:$E$161,3,0),0)</f>
        <v>0</v>
      </c>
      <c r="AA49" s="136">
        <f>IFERROR(VLOOKUP($S49,'Kill 6'!$A$1:$E$161,3,0),0)</f>
        <v>0</v>
      </c>
      <c r="AB49" s="136">
        <f>IFERROR(VLOOKUP($S49,'Kill 7'!$A$1:$E$161,3,0),0)</f>
        <v>1</v>
      </c>
      <c r="AC49" s="136">
        <f>IFERROR(VLOOKUP($S49,'Kill 8'!$A$1:$E$161,3,0),0)</f>
        <v>0</v>
      </c>
      <c r="AD49" s="136">
        <f>IFERROR(VLOOKUP($S49,'Kill 9'!$A$1:$E$161,3,0),0)</f>
        <v>0</v>
      </c>
      <c r="AE49" s="136">
        <f>IFERROR(VLOOKUP($S49,'Kill 10'!$A$1:$E$161,3,0),0)</f>
        <v>0</v>
      </c>
      <c r="AF49" s="136">
        <f>IFERROR(VLOOKUP($S49,'Kill 11'!$A$1:$E$161,3,0),0)</f>
        <v>0</v>
      </c>
      <c r="AG49" s="136">
        <f>IFERROR(VLOOKUP($S49,'Kill 12'!$A$1:$E$161,3,0),0)</f>
        <v>1</v>
      </c>
      <c r="AH49" s="136">
        <f>IFERROR(VLOOKUP($S49,'Kill 13'!$A$1:$E$161,3,0),0)</f>
        <v>0</v>
      </c>
      <c r="AI49" s="136">
        <f t="shared" si="3"/>
        <v>8000</v>
      </c>
    </row>
    <row r="50" ht="15.75" customHeight="1">
      <c r="A50" s="41">
        <f t="shared" si="1"/>
        <v>49</v>
      </c>
      <c r="B50" s="41" t="s">
        <v>75</v>
      </c>
      <c r="C50" s="51">
        <v>6.0</v>
      </c>
      <c r="D50" s="135"/>
      <c r="E50" s="136">
        <v>0.0</v>
      </c>
      <c r="F50" s="136">
        <v>0.0</v>
      </c>
      <c r="G50" s="136">
        <v>0.0</v>
      </c>
      <c r="H50" s="136">
        <v>0.0</v>
      </c>
      <c r="I50" s="136">
        <v>0.0</v>
      </c>
      <c r="J50" s="136">
        <v>1.0</v>
      </c>
      <c r="K50" s="136">
        <v>0.0</v>
      </c>
      <c r="L50" s="136">
        <v>0.0</v>
      </c>
      <c r="M50" s="136">
        <v>0.0</v>
      </c>
      <c r="N50" s="136">
        <v>0.0</v>
      </c>
      <c r="O50" s="136">
        <v>1.0</v>
      </c>
      <c r="P50" s="136">
        <v>4.0</v>
      </c>
      <c r="Q50" s="136">
        <v>0.0</v>
      </c>
      <c r="R50" s="136">
        <v>12000.0</v>
      </c>
      <c r="S50" s="41" t="str">
        <f>IFERROR(__xludf.DUMMYFUNCTION("""COMPUTED_VALUE"""),"Legabodu86")</f>
        <v>Legabodu86</v>
      </c>
      <c r="T50" s="51">
        <f t="shared" si="2"/>
        <v>8</v>
      </c>
      <c r="U50" s="135"/>
      <c r="V50" s="136">
        <f>IFERROR(VLOOKUP($S50,'Kill 1'!$A$1:$E$161,3,0),0)</f>
        <v>1</v>
      </c>
      <c r="W50" s="136">
        <f>IFERROR(VLOOKUP($S50,'Kill 2'!$A$1:$E$161,3,0),0)</f>
        <v>0</v>
      </c>
      <c r="X50" s="136">
        <f>IFERROR(VLOOKUP($S50,'Kill 3'!$A$1:$E$161,3,0),0)</f>
        <v>0</v>
      </c>
      <c r="Y50" s="136">
        <f>IFERROR(VLOOKUP($S50,'Kill 4'!$A$1:$E$161,3,0),0)</f>
        <v>4</v>
      </c>
      <c r="Z50" s="136">
        <f>IFERROR(VLOOKUP($S50,'Kill 5'!$A$1:$E$161,3,0),0)</f>
        <v>0</v>
      </c>
      <c r="AA50" s="136">
        <f>IFERROR(VLOOKUP($S50,'Kill 6'!$A$1:$E$161,3,0),0)</f>
        <v>0</v>
      </c>
      <c r="AB50" s="136">
        <f>IFERROR(VLOOKUP($S50,'Kill 7'!$A$1:$E$161,3,0),0)</f>
        <v>0</v>
      </c>
      <c r="AC50" s="136">
        <f>IFERROR(VLOOKUP($S50,'Kill 8'!$A$1:$E$161,3,0),0)</f>
        <v>0</v>
      </c>
      <c r="AD50" s="136">
        <f>IFERROR(VLOOKUP($S50,'Kill 9'!$A$1:$E$161,3,0),0)</f>
        <v>3</v>
      </c>
      <c r="AE50" s="136">
        <f>IFERROR(VLOOKUP($S50,'Kill 10'!$A$1:$E$161,3,0),0)</f>
        <v>0</v>
      </c>
      <c r="AF50" s="136">
        <f>IFERROR(VLOOKUP($S50,'Kill 11'!$A$1:$E$161,3,0),0)</f>
        <v>0</v>
      </c>
      <c r="AG50" s="136">
        <f>IFERROR(VLOOKUP($S50,'Kill 12'!$A$1:$E$161,3,0),0)</f>
        <v>0</v>
      </c>
      <c r="AH50" s="136">
        <f>IFERROR(VLOOKUP($S50,'Kill 13'!$A$1:$E$161,3,0),0)</f>
        <v>0</v>
      </c>
      <c r="AI50" s="136">
        <f t="shared" si="3"/>
        <v>16000</v>
      </c>
    </row>
    <row r="51" ht="15.75" customHeight="1">
      <c r="A51" s="41">
        <f t="shared" si="1"/>
        <v>50</v>
      </c>
      <c r="B51" s="41" t="s">
        <v>69</v>
      </c>
      <c r="C51" s="51">
        <v>6.0</v>
      </c>
      <c r="D51" s="135"/>
      <c r="E51" s="136">
        <v>0.0</v>
      </c>
      <c r="F51" s="136">
        <v>0.0</v>
      </c>
      <c r="G51" s="136">
        <v>1.0</v>
      </c>
      <c r="H51" s="136">
        <v>0.0</v>
      </c>
      <c r="I51" s="136">
        <v>3.0</v>
      </c>
      <c r="J51" s="136">
        <v>0.0</v>
      </c>
      <c r="K51" s="136">
        <v>1.0</v>
      </c>
      <c r="L51" s="136">
        <v>0.0</v>
      </c>
      <c r="M51" s="136">
        <v>0.0</v>
      </c>
      <c r="N51" s="136">
        <v>1.0</v>
      </c>
      <c r="O51" s="136">
        <v>0.0</v>
      </c>
      <c r="P51" s="136">
        <v>0.0</v>
      </c>
      <c r="Q51" s="136">
        <v>0.0</v>
      </c>
      <c r="R51" s="136">
        <v>12000.0</v>
      </c>
      <c r="S51" s="41" t="str">
        <f>IFERROR(__xludf.DUMMYFUNCTION("""COMPUTED_VALUE"""),"Nanny on pe")</f>
        <v>Nanny on pe</v>
      </c>
      <c r="T51" s="51">
        <f t="shared" si="2"/>
        <v>0</v>
      </c>
      <c r="U51" s="135"/>
      <c r="V51" s="136">
        <f>IFERROR(VLOOKUP($S51,'Kill 1'!$A$1:$E$161,3,0),0)</f>
        <v>0</v>
      </c>
      <c r="W51" s="136">
        <f>IFERROR(VLOOKUP($S51,'Kill 2'!$A$1:$E$161,3,0),0)</f>
        <v>0</v>
      </c>
      <c r="X51" s="136">
        <f>IFERROR(VLOOKUP($S51,'Kill 3'!$A$1:$E$161,3,0),0)</f>
        <v>0</v>
      </c>
      <c r="Y51" s="136">
        <f>IFERROR(VLOOKUP($S51,'Kill 4'!$A$1:$E$161,3,0),0)</f>
        <v>0</v>
      </c>
      <c r="Z51" s="136">
        <f>IFERROR(VLOOKUP($S51,'Kill 5'!$A$1:$E$161,3,0),0)</f>
        <v>0</v>
      </c>
      <c r="AA51" s="136">
        <f>IFERROR(VLOOKUP($S51,'Kill 6'!$A$1:$E$161,3,0),0)</f>
        <v>0</v>
      </c>
      <c r="AB51" s="136">
        <f>IFERROR(VLOOKUP($S51,'Kill 7'!$A$1:$E$161,3,0),0)</f>
        <v>0</v>
      </c>
      <c r="AC51" s="136">
        <f>IFERROR(VLOOKUP($S51,'Kill 8'!$A$1:$E$161,3,0),0)</f>
        <v>0</v>
      </c>
      <c r="AD51" s="136">
        <f>IFERROR(VLOOKUP($S51,'Kill 9'!$A$1:$E$161,3,0),0)</f>
        <v>0</v>
      </c>
      <c r="AE51" s="136">
        <f>IFERROR(VLOOKUP($S51,'Kill 10'!$A$1:$E$161,3,0),0)</f>
        <v>0</v>
      </c>
      <c r="AF51" s="136">
        <f>IFERROR(VLOOKUP($S51,'Kill 11'!$A$1:$E$161,3,0),0)</f>
        <v>0</v>
      </c>
      <c r="AG51" s="136">
        <f>IFERROR(VLOOKUP($S51,'Kill 12'!$A$1:$E$161,3,0),0)</f>
        <v>0</v>
      </c>
      <c r="AH51" s="136">
        <f>IFERROR(VLOOKUP($S51,'Kill 13'!$A$1:$E$161,3,0),0)</f>
        <v>0</v>
      </c>
      <c r="AI51" s="136">
        <f t="shared" si="3"/>
        <v>0</v>
      </c>
    </row>
    <row r="52" ht="15.75" customHeight="1">
      <c r="A52" s="41">
        <f t="shared" si="1"/>
        <v>51</v>
      </c>
      <c r="B52" s="85" t="s">
        <v>77</v>
      </c>
      <c r="C52" s="51">
        <v>6.0</v>
      </c>
      <c r="D52" s="135"/>
      <c r="E52" s="136">
        <v>0.0</v>
      </c>
      <c r="F52" s="136">
        <v>4.0</v>
      </c>
      <c r="G52" s="136">
        <v>0.0</v>
      </c>
      <c r="H52" s="136">
        <v>0.0</v>
      </c>
      <c r="I52" s="136">
        <v>0.0</v>
      </c>
      <c r="J52" s="136">
        <v>0.0</v>
      </c>
      <c r="K52" s="136">
        <v>0.0</v>
      </c>
      <c r="L52" s="136">
        <v>0.0</v>
      </c>
      <c r="M52" s="136">
        <v>2.0</v>
      </c>
      <c r="N52" s="136">
        <v>0.0</v>
      </c>
      <c r="O52" s="136">
        <v>0.0</v>
      </c>
      <c r="P52" s="136">
        <v>0.0</v>
      </c>
      <c r="Q52" s="136">
        <v>0.0</v>
      </c>
      <c r="R52" s="136">
        <v>12000.0</v>
      </c>
      <c r="S52" s="85" t="str">
        <f>IFERROR(__xludf.DUMMYFUNCTION("""COMPUTED_VALUE"""),"Jennyyy8")</f>
        <v>Jennyyy8</v>
      </c>
      <c r="T52" s="51">
        <f t="shared" si="2"/>
        <v>5</v>
      </c>
      <c r="U52" s="135"/>
      <c r="V52" s="136">
        <f>IFERROR(VLOOKUP($S52,'Kill 1'!$A$1:$E$161,3,0),0)</f>
        <v>0</v>
      </c>
      <c r="W52" s="136">
        <f>IFERROR(VLOOKUP($S52,'Kill 2'!$A$1:$E$161,3,0),0)</f>
        <v>2</v>
      </c>
      <c r="X52" s="136">
        <f>IFERROR(VLOOKUP($S52,'Kill 3'!$A$1:$E$161,3,0),0)</f>
        <v>0</v>
      </c>
      <c r="Y52" s="136">
        <f>IFERROR(VLOOKUP($S52,'Kill 4'!$A$1:$E$161,3,0),0)</f>
        <v>0</v>
      </c>
      <c r="Z52" s="136">
        <f>IFERROR(VLOOKUP($S52,'Kill 5'!$A$1:$E$161,3,0),0)</f>
        <v>0</v>
      </c>
      <c r="AA52" s="136">
        <f>IFERROR(VLOOKUP($S52,'Kill 6'!$A$1:$E$161,3,0),0)</f>
        <v>0</v>
      </c>
      <c r="AB52" s="136">
        <f>IFERROR(VLOOKUP($S52,'Kill 7'!$A$1:$E$161,3,0),0)</f>
        <v>0</v>
      </c>
      <c r="AC52" s="136">
        <f>IFERROR(VLOOKUP($S52,'Kill 8'!$A$1:$E$161,3,0),0)</f>
        <v>3</v>
      </c>
      <c r="AD52" s="136">
        <f>IFERROR(VLOOKUP($S52,'Kill 9'!$A$1:$E$161,3,0),0)</f>
        <v>0</v>
      </c>
      <c r="AE52" s="136">
        <f>IFERROR(VLOOKUP($S52,'Kill 10'!$A$1:$E$161,3,0),0)</f>
        <v>0</v>
      </c>
      <c r="AF52" s="136">
        <f>IFERROR(VLOOKUP($S52,'Kill 11'!$A$1:$E$161,3,0),0)</f>
        <v>0</v>
      </c>
      <c r="AG52" s="136">
        <f>IFERROR(VLOOKUP($S52,'Kill 12'!$A$1:$E$161,3,0),0)</f>
        <v>0</v>
      </c>
      <c r="AH52" s="136">
        <f>IFERROR(VLOOKUP($S52,'Kill 13'!$A$1:$E$161,3,0),0)</f>
        <v>0</v>
      </c>
      <c r="AI52" s="136">
        <f t="shared" si="3"/>
        <v>10000</v>
      </c>
    </row>
    <row r="53" ht="15.75" customHeight="1">
      <c r="A53" s="41">
        <f t="shared" si="1"/>
        <v>52</v>
      </c>
      <c r="B53" s="41" t="s">
        <v>119</v>
      </c>
      <c r="C53" s="51">
        <v>6.0</v>
      </c>
      <c r="D53" s="135"/>
      <c r="E53" s="136">
        <v>0.0</v>
      </c>
      <c r="F53" s="136">
        <v>2.0</v>
      </c>
      <c r="G53" s="136">
        <v>4.0</v>
      </c>
      <c r="H53" s="136">
        <v>0.0</v>
      </c>
      <c r="I53" s="136">
        <v>0.0</v>
      </c>
      <c r="J53" s="136">
        <v>0.0</v>
      </c>
      <c r="K53" s="136">
        <v>0.0</v>
      </c>
      <c r="L53" s="136">
        <v>0.0</v>
      </c>
      <c r="M53" s="136">
        <v>0.0</v>
      </c>
      <c r="N53" s="136">
        <v>0.0</v>
      </c>
      <c r="O53" s="136">
        <v>0.0</v>
      </c>
      <c r="P53" s="136">
        <v>0.0</v>
      </c>
      <c r="Q53" s="136">
        <v>0.0</v>
      </c>
      <c r="R53" s="136">
        <v>12000.0</v>
      </c>
      <c r="S53" s="41" t="str">
        <f>IFERROR(__xludf.DUMMYFUNCTION("""COMPUTED_VALUE"""),"fiodor86")</f>
        <v>fiodor86</v>
      </c>
      <c r="T53" s="51">
        <f t="shared" si="2"/>
        <v>8</v>
      </c>
      <c r="U53" s="135"/>
      <c r="V53" s="136">
        <f>IFERROR(VLOOKUP($S53,'Kill 1'!$A$1:$E$161,3,0),0)</f>
        <v>0</v>
      </c>
      <c r="W53" s="136">
        <f>IFERROR(VLOOKUP($S53,'Kill 2'!$A$1:$E$161,3,0),0)</f>
        <v>0</v>
      </c>
      <c r="X53" s="136">
        <f>IFERROR(VLOOKUP($S53,'Kill 3'!$A$1:$E$161,3,0),0)</f>
        <v>0</v>
      </c>
      <c r="Y53" s="136">
        <f>IFERROR(VLOOKUP($S53,'Kill 4'!$A$1:$E$161,3,0),0)</f>
        <v>0</v>
      </c>
      <c r="Z53" s="136">
        <f>IFERROR(VLOOKUP($S53,'Kill 5'!$A$1:$E$161,3,0),0)</f>
        <v>3</v>
      </c>
      <c r="AA53" s="136">
        <f>IFERROR(VLOOKUP($S53,'Kill 6'!$A$1:$E$161,3,0),0)</f>
        <v>0</v>
      </c>
      <c r="AB53" s="136">
        <f>IFERROR(VLOOKUP($S53,'Kill 7'!$A$1:$E$161,3,0),0)</f>
        <v>5</v>
      </c>
      <c r="AC53" s="136">
        <f>IFERROR(VLOOKUP($S53,'Kill 8'!$A$1:$E$161,3,0),0)</f>
        <v>0</v>
      </c>
      <c r="AD53" s="136">
        <f>IFERROR(VLOOKUP($S53,'Kill 9'!$A$1:$E$161,3,0),0)</f>
        <v>0</v>
      </c>
      <c r="AE53" s="136">
        <f>IFERROR(VLOOKUP($S53,'Kill 10'!$A$1:$E$161,3,0),0)</f>
        <v>0</v>
      </c>
      <c r="AF53" s="136">
        <f>IFERROR(VLOOKUP($S53,'Kill 11'!$A$1:$E$161,3,0),0)</f>
        <v>0</v>
      </c>
      <c r="AG53" s="136">
        <f>IFERROR(VLOOKUP($S53,'Kill 12'!$A$1:$E$161,3,0),0)</f>
        <v>0</v>
      </c>
      <c r="AH53" s="136">
        <f>IFERROR(VLOOKUP($S53,'Kill 13'!$A$1:$E$161,3,0),0)</f>
        <v>0</v>
      </c>
      <c r="AI53" s="136">
        <f t="shared" si="3"/>
        <v>16000</v>
      </c>
    </row>
    <row r="54" ht="15.75" customHeight="1">
      <c r="A54" s="41">
        <f t="shared" si="1"/>
        <v>53</v>
      </c>
      <c r="B54" s="83" t="s">
        <v>114</v>
      </c>
      <c r="C54" s="51">
        <v>6.0</v>
      </c>
      <c r="D54" s="135"/>
      <c r="E54" s="136">
        <v>0.0</v>
      </c>
      <c r="F54" s="136">
        <v>0.0</v>
      </c>
      <c r="G54" s="136">
        <v>0.0</v>
      </c>
      <c r="H54" s="136">
        <v>0.0</v>
      </c>
      <c r="I54" s="136">
        <v>0.0</v>
      </c>
      <c r="J54" s="136">
        <v>2.0</v>
      </c>
      <c r="K54" s="136">
        <v>0.0</v>
      </c>
      <c r="L54" s="136">
        <v>3.0</v>
      </c>
      <c r="M54" s="136">
        <v>1.0</v>
      </c>
      <c r="N54" s="136">
        <v>0.0</v>
      </c>
      <c r="O54" s="136">
        <v>0.0</v>
      </c>
      <c r="P54" s="136">
        <v>0.0</v>
      </c>
      <c r="Q54" s="136">
        <v>0.0</v>
      </c>
      <c r="R54" s="136">
        <v>12000.0</v>
      </c>
      <c r="S54" s="83" t="str">
        <f>IFERROR(__xludf.DUMMYFUNCTION("""COMPUTED_VALUE"""),"FisherPrice.")</f>
        <v>FisherPrice.</v>
      </c>
      <c r="T54" s="51">
        <f t="shared" si="2"/>
        <v>2</v>
      </c>
      <c r="U54" s="135"/>
      <c r="V54" s="136">
        <f>IFERROR(VLOOKUP($S54,'Kill 1'!$A$1:$E$161,3,0),0)</f>
        <v>1</v>
      </c>
      <c r="W54" s="136">
        <f>IFERROR(VLOOKUP($S54,'Kill 2'!$A$1:$E$161,3,0),0)</f>
        <v>0</v>
      </c>
      <c r="X54" s="136">
        <f>IFERROR(VLOOKUP($S54,'Kill 3'!$A$1:$E$161,3,0),0)</f>
        <v>0</v>
      </c>
      <c r="Y54" s="136">
        <f>IFERROR(VLOOKUP($S54,'Kill 4'!$A$1:$E$161,3,0),0)</f>
        <v>0</v>
      </c>
      <c r="Z54" s="136">
        <f>IFERROR(VLOOKUP($S54,'Kill 5'!$A$1:$E$161,3,0),0)</f>
        <v>1</v>
      </c>
      <c r="AA54" s="136">
        <f>IFERROR(VLOOKUP($S54,'Kill 6'!$A$1:$E$161,3,0),0)</f>
        <v>0</v>
      </c>
      <c r="AB54" s="136">
        <f>IFERROR(VLOOKUP($S54,'Kill 7'!$A$1:$E$161,3,0),0)</f>
        <v>0</v>
      </c>
      <c r="AC54" s="136">
        <f>IFERROR(VLOOKUP($S54,'Kill 8'!$A$1:$E$161,3,0),0)</f>
        <v>0</v>
      </c>
      <c r="AD54" s="136">
        <f>IFERROR(VLOOKUP($S54,'Kill 9'!$A$1:$E$161,3,0),0)</f>
        <v>0</v>
      </c>
      <c r="AE54" s="136">
        <f>IFERROR(VLOOKUP($S54,'Kill 10'!$A$1:$E$161,3,0),0)</f>
        <v>0</v>
      </c>
      <c r="AF54" s="136">
        <f>IFERROR(VLOOKUP($S54,'Kill 11'!$A$1:$E$161,3,0),0)</f>
        <v>0</v>
      </c>
      <c r="AG54" s="136">
        <f>IFERROR(VLOOKUP($S54,'Kill 12'!$A$1:$E$161,3,0),0)</f>
        <v>0</v>
      </c>
      <c r="AH54" s="136">
        <f>IFERROR(VLOOKUP($S54,'Kill 13'!$A$1:$E$161,3,0),0)</f>
        <v>0</v>
      </c>
      <c r="AI54" s="136">
        <f t="shared" si="3"/>
        <v>4000</v>
      </c>
    </row>
    <row r="55" ht="15.75" customHeight="1">
      <c r="A55" s="41">
        <f t="shared" si="1"/>
        <v>54</v>
      </c>
      <c r="B55" s="41" t="s">
        <v>144</v>
      </c>
      <c r="C55" s="51">
        <v>6.0</v>
      </c>
      <c r="D55" s="135"/>
      <c r="E55" s="136">
        <v>0.0</v>
      </c>
      <c r="F55" s="136">
        <v>0.0</v>
      </c>
      <c r="G55" s="136">
        <v>0.0</v>
      </c>
      <c r="H55" s="136">
        <v>0.0</v>
      </c>
      <c r="I55" s="136">
        <v>2.0</v>
      </c>
      <c r="J55" s="136">
        <v>0.0</v>
      </c>
      <c r="K55" s="136">
        <v>4.0</v>
      </c>
      <c r="L55" s="136">
        <v>0.0</v>
      </c>
      <c r="M55" s="136">
        <v>0.0</v>
      </c>
      <c r="N55" s="136">
        <v>0.0</v>
      </c>
      <c r="O55" s="136">
        <v>0.0</v>
      </c>
      <c r="P55" s="136">
        <v>0.0</v>
      </c>
      <c r="Q55" s="136">
        <v>0.0</v>
      </c>
      <c r="R55" s="136">
        <v>12000.0</v>
      </c>
      <c r="S55" s="41" t="str">
        <f>IFERROR(__xludf.DUMMYFUNCTION("""COMPUTED_VALUE"""),"A_iniesta")</f>
        <v>A_iniesta</v>
      </c>
      <c r="T55" s="51">
        <f t="shared" si="2"/>
        <v>19</v>
      </c>
      <c r="U55" s="135"/>
      <c r="V55" s="136">
        <f>IFERROR(VLOOKUP($S55,'Kill 1'!$A$1:$E$161,3,0),0)</f>
        <v>0</v>
      </c>
      <c r="W55" s="136">
        <f>IFERROR(VLOOKUP($S55,'Kill 2'!$A$1:$E$161,3,0),0)</f>
        <v>0</v>
      </c>
      <c r="X55" s="136">
        <f>IFERROR(VLOOKUP($S55,'Kill 3'!$A$1:$E$161,3,0),0)</f>
        <v>0</v>
      </c>
      <c r="Y55" s="136">
        <f>IFERROR(VLOOKUP($S55,'Kill 4'!$A$1:$E$161,3,0),0)</f>
        <v>4</v>
      </c>
      <c r="Z55" s="136">
        <f>IFERROR(VLOOKUP($S55,'Kill 5'!$A$1:$E$161,3,0),0)</f>
        <v>0</v>
      </c>
      <c r="AA55" s="136">
        <f>IFERROR(VLOOKUP($S55,'Kill 6'!$A$1:$E$161,3,0),0)</f>
        <v>1</v>
      </c>
      <c r="AB55" s="136">
        <f>IFERROR(VLOOKUP($S55,'Kill 7'!$A$1:$E$161,3,0),0)</f>
        <v>0</v>
      </c>
      <c r="AC55" s="136">
        <f>IFERROR(VLOOKUP($S55,'Kill 8'!$A$1:$E$161,3,0),0)</f>
        <v>0</v>
      </c>
      <c r="AD55" s="136">
        <f>IFERROR(VLOOKUP($S55,'Kill 9'!$A$1:$E$161,3,0),0)</f>
        <v>8</v>
      </c>
      <c r="AE55" s="136">
        <f>IFERROR(VLOOKUP($S55,'Kill 10'!$A$1:$E$161,3,0),0)</f>
        <v>0</v>
      </c>
      <c r="AF55" s="136">
        <f>IFERROR(VLOOKUP($S55,'Kill 11'!$A$1:$E$161,3,0),0)</f>
        <v>0</v>
      </c>
      <c r="AG55" s="136">
        <f>IFERROR(VLOOKUP($S55,'Kill 12'!$A$1:$E$161,3,0),0)</f>
        <v>6</v>
      </c>
      <c r="AH55" s="136">
        <f>IFERROR(VLOOKUP($S55,'Kill 13'!$A$1:$E$161,3,0),0)</f>
        <v>0</v>
      </c>
      <c r="AI55" s="136">
        <f t="shared" si="3"/>
        <v>38000</v>
      </c>
    </row>
    <row r="56" ht="15.75" customHeight="1">
      <c r="A56" s="41">
        <f t="shared" si="1"/>
        <v>55</v>
      </c>
      <c r="B56" s="41" t="s">
        <v>160</v>
      </c>
      <c r="C56" s="51">
        <v>6.0</v>
      </c>
      <c r="D56" s="135"/>
      <c r="E56" s="136">
        <v>0.0</v>
      </c>
      <c r="F56" s="136">
        <v>0.0</v>
      </c>
      <c r="G56" s="136">
        <v>0.0</v>
      </c>
      <c r="H56" s="136">
        <v>0.0</v>
      </c>
      <c r="I56" s="136">
        <v>6.0</v>
      </c>
      <c r="J56" s="136">
        <v>0.0</v>
      </c>
      <c r="K56" s="136">
        <v>0.0</v>
      </c>
      <c r="L56" s="136">
        <v>0.0</v>
      </c>
      <c r="M56" s="136">
        <v>0.0</v>
      </c>
      <c r="N56" s="136">
        <v>0.0</v>
      </c>
      <c r="O56" s="136">
        <v>0.0</v>
      </c>
      <c r="P56" s="136">
        <v>0.0</v>
      </c>
      <c r="Q56" s="136">
        <v>0.0</v>
      </c>
      <c r="R56" s="136">
        <v>12000.0</v>
      </c>
      <c r="S56" s="41" t="str">
        <f>IFERROR(__xludf.DUMMYFUNCTION("""COMPUTED_VALUE"""),"GambleBoy")</f>
        <v>GambleBoy</v>
      </c>
      <c r="T56" s="51">
        <f t="shared" si="2"/>
        <v>0</v>
      </c>
      <c r="U56" s="135"/>
      <c r="V56" s="136">
        <f>IFERROR(VLOOKUP($S56,'Kill 1'!$A$1:$E$161,3,0),0)</f>
        <v>0</v>
      </c>
      <c r="W56" s="136">
        <f>IFERROR(VLOOKUP($S56,'Kill 2'!$A$1:$E$161,3,0),0)</f>
        <v>0</v>
      </c>
      <c r="X56" s="136">
        <f>IFERROR(VLOOKUP($S56,'Kill 3'!$A$1:$E$161,3,0),0)</f>
        <v>0</v>
      </c>
      <c r="Y56" s="136">
        <f>IFERROR(VLOOKUP($S56,'Kill 4'!$A$1:$E$161,3,0),0)</f>
        <v>0</v>
      </c>
      <c r="Z56" s="136">
        <f>IFERROR(VLOOKUP($S56,'Kill 5'!$A$1:$E$161,3,0),0)</f>
        <v>0</v>
      </c>
      <c r="AA56" s="136">
        <f>IFERROR(VLOOKUP($S56,'Kill 6'!$A$1:$E$161,3,0),0)</f>
        <v>0</v>
      </c>
      <c r="AB56" s="136">
        <f>IFERROR(VLOOKUP($S56,'Kill 7'!$A$1:$E$161,3,0),0)</f>
        <v>0</v>
      </c>
      <c r="AC56" s="136">
        <f>IFERROR(VLOOKUP($S56,'Kill 8'!$A$1:$E$161,3,0),0)</f>
        <v>0</v>
      </c>
      <c r="AD56" s="136">
        <f>IFERROR(VLOOKUP($S56,'Kill 9'!$A$1:$E$161,3,0),0)</f>
        <v>0</v>
      </c>
      <c r="AE56" s="136">
        <f>IFERROR(VLOOKUP($S56,'Kill 10'!$A$1:$E$161,3,0),0)</f>
        <v>0</v>
      </c>
      <c r="AF56" s="136">
        <f>IFERROR(VLOOKUP($S56,'Kill 11'!$A$1:$E$161,3,0),0)</f>
        <v>0</v>
      </c>
      <c r="AG56" s="136">
        <f>IFERROR(VLOOKUP($S56,'Kill 12'!$A$1:$E$161,3,0),0)</f>
        <v>0</v>
      </c>
      <c r="AH56" s="136">
        <f>IFERROR(VLOOKUP($S56,'Kill 13'!$A$1:$E$161,3,0),0)</f>
        <v>0</v>
      </c>
      <c r="AI56" s="136">
        <f t="shared" si="3"/>
        <v>0</v>
      </c>
    </row>
    <row r="57" ht="15.75" customHeight="1">
      <c r="A57" s="41">
        <f t="shared" si="1"/>
        <v>56</v>
      </c>
      <c r="B57" s="41" t="s">
        <v>78</v>
      </c>
      <c r="C57" s="51">
        <v>6.0</v>
      </c>
      <c r="D57" s="135"/>
      <c r="E57" s="136">
        <v>0.0</v>
      </c>
      <c r="F57" s="136">
        <v>0.0</v>
      </c>
      <c r="G57" s="136">
        <v>2.0</v>
      </c>
      <c r="H57" s="136">
        <v>1.0</v>
      </c>
      <c r="I57" s="136">
        <v>1.0</v>
      </c>
      <c r="J57" s="136">
        <v>0.0</v>
      </c>
      <c r="K57" s="136">
        <v>0.0</v>
      </c>
      <c r="L57" s="136">
        <v>0.0</v>
      </c>
      <c r="M57" s="136">
        <v>0.0</v>
      </c>
      <c r="N57" s="136">
        <v>1.0</v>
      </c>
      <c r="O57" s="136">
        <v>0.0</v>
      </c>
      <c r="P57" s="136">
        <v>1.0</v>
      </c>
      <c r="Q57" s="136">
        <v>0.0</v>
      </c>
      <c r="R57" s="136">
        <v>12000.0</v>
      </c>
      <c r="S57" s="41" t="str">
        <f>IFERROR(__xludf.DUMMYFUNCTION("""COMPUTED_VALUE"""),"TheWOWStreet")</f>
        <v>TheWOWStreet</v>
      </c>
      <c r="T57" s="51">
        <f t="shared" si="2"/>
        <v>0</v>
      </c>
      <c r="U57" s="135"/>
      <c r="V57" s="136">
        <f>IFERROR(VLOOKUP($S57,'Kill 1'!$A$1:$E$161,3,0),0)</f>
        <v>0</v>
      </c>
      <c r="W57" s="136">
        <f>IFERROR(VLOOKUP($S57,'Kill 2'!$A$1:$E$161,3,0),0)</f>
        <v>0</v>
      </c>
      <c r="X57" s="136">
        <f>IFERROR(VLOOKUP($S57,'Kill 3'!$A$1:$E$161,3,0),0)</f>
        <v>0</v>
      </c>
      <c r="Y57" s="136">
        <f>IFERROR(VLOOKUP($S57,'Kill 4'!$A$1:$E$161,3,0),0)</f>
        <v>0</v>
      </c>
      <c r="Z57" s="136">
        <f>IFERROR(VLOOKUP($S57,'Kill 5'!$A$1:$E$161,3,0),0)</f>
        <v>0</v>
      </c>
      <c r="AA57" s="136">
        <f>IFERROR(VLOOKUP($S57,'Kill 6'!$A$1:$E$161,3,0),0)</f>
        <v>0</v>
      </c>
      <c r="AB57" s="136">
        <f>IFERROR(VLOOKUP($S57,'Kill 7'!$A$1:$E$161,3,0),0)</f>
        <v>0</v>
      </c>
      <c r="AC57" s="136">
        <f>IFERROR(VLOOKUP($S57,'Kill 8'!$A$1:$E$161,3,0),0)</f>
        <v>0</v>
      </c>
      <c r="AD57" s="136">
        <f>IFERROR(VLOOKUP($S57,'Kill 9'!$A$1:$E$161,3,0),0)</f>
        <v>0</v>
      </c>
      <c r="AE57" s="136">
        <f>IFERROR(VLOOKUP($S57,'Kill 10'!$A$1:$E$161,3,0),0)</f>
        <v>0</v>
      </c>
      <c r="AF57" s="136">
        <f>IFERROR(VLOOKUP($S57,'Kill 11'!$A$1:$E$161,3,0),0)</f>
        <v>0</v>
      </c>
      <c r="AG57" s="136">
        <f>IFERROR(VLOOKUP($S57,'Kill 12'!$A$1:$E$161,3,0),0)</f>
        <v>0</v>
      </c>
      <c r="AH57" s="136">
        <f>IFERROR(VLOOKUP($S57,'Kill 13'!$A$1:$E$161,3,0),0)</f>
        <v>0</v>
      </c>
      <c r="AI57" s="136">
        <f t="shared" si="3"/>
        <v>0</v>
      </c>
    </row>
    <row r="58" ht="15.75" customHeight="1">
      <c r="A58" s="41">
        <f t="shared" si="1"/>
        <v>57</v>
      </c>
      <c r="B58" s="41" t="s">
        <v>131</v>
      </c>
      <c r="C58" s="51">
        <v>6.0</v>
      </c>
      <c r="D58" s="135"/>
      <c r="E58" s="136">
        <v>0.0</v>
      </c>
      <c r="F58" s="136">
        <v>0.0</v>
      </c>
      <c r="G58" s="136">
        <v>0.0</v>
      </c>
      <c r="H58" s="136">
        <v>0.0</v>
      </c>
      <c r="I58" s="136">
        <v>1.0</v>
      </c>
      <c r="J58" s="136">
        <v>0.0</v>
      </c>
      <c r="K58" s="136">
        <v>0.0</v>
      </c>
      <c r="L58" s="136">
        <v>5.0</v>
      </c>
      <c r="M58" s="136">
        <v>0.0</v>
      </c>
      <c r="N58" s="136">
        <v>0.0</v>
      </c>
      <c r="O58" s="136">
        <v>0.0</v>
      </c>
      <c r="P58" s="136">
        <v>0.0</v>
      </c>
      <c r="Q58" s="136">
        <v>0.0</v>
      </c>
      <c r="R58" s="136">
        <v>12000.0</v>
      </c>
      <c r="S58" s="41" t="str">
        <f>IFERROR(__xludf.DUMMYFUNCTION("""COMPUTED_VALUE"""),"M2TH___off")</f>
        <v>M2TH___off</v>
      </c>
      <c r="T58" s="51">
        <f t="shared" si="2"/>
        <v>15</v>
      </c>
      <c r="U58" s="135"/>
      <c r="V58" s="136">
        <f>IFERROR(VLOOKUP($S58,'Kill 1'!$A$1:$E$161,3,0),0)</f>
        <v>0</v>
      </c>
      <c r="W58" s="136">
        <f>IFERROR(VLOOKUP($S58,'Kill 2'!$A$1:$E$161,3,0),0)</f>
        <v>1</v>
      </c>
      <c r="X58" s="136">
        <f>IFERROR(VLOOKUP($S58,'Kill 3'!$A$1:$E$161,3,0),0)</f>
        <v>0</v>
      </c>
      <c r="Y58" s="136">
        <f>IFERROR(VLOOKUP($S58,'Kill 4'!$A$1:$E$161,3,0),0)</f>
        <v>3</v>
      </c>
      <c r="Z58" s="136">
        <f>IFERROR(VLOOKUP($S58,'Kill 5'!$A$1:$E$161,3,0),0)</f>
        <v>0</v>
      </c>
      <c r="AA58" s="136">
        <f>IFERROR(VLOOKUP($S58,'Kill 6'!$A$1:$E$161,3,0),0)</f>
        <v>3</v>
      </c>
      <c r="AB58" s="136">
        <f>IFERROR(VLOOKUP($S58,'Kill 7'!$A$1:$E$161,3,0),0)</f>
        <v>0</v>
      </c>
      <c r="AC58" s="136">
        <f>IFERROR(VLOOKUP($S58,'Kill 8'!$A$1:$E$161,3,0),0)</f>
        <v>0</v>
      </c>
      <c r="AD58" s="136">
        <f>IFERROR(VLOOKUP($S58,'Kill 9'!$A$1:$E$161,3,0),0)</f>
        <v>0</v>
      </c>
      <c r="AE58" s="136">
        <f>IFERROR(VLOOKUP($S58,'Kill 10'!$A$1:$E$161,3,0),0)</f>
        <v>1</v>
      </c>
      <c r="AF58" s="136">
        <f>IFERROR(VLOOKUP($S58,'Kill 11'!$A$1:$E$161,3,0),0)</f>
        <v>3</v>
      </c>
      <c r="AG58" s="136">
        <f>IFERROR(VLOOKUP($S58,'Kill 12'!$A$1:$E$161,3,0),0)</f>
        <v>4</v>
      </c>
      <c r="AH58" s="136">
        <f>IFERROR(VLOOKUP($S58,'Kill 13'!$A$1:$E$161,3,0),0)</f>
        <v>0</v>
      </c>
      <c r="AI58" s="136">
        <f t="shared" si="3"/>
        <v>30000</v>
      </c>
    </row>
    <row r="59" ht="15.75" customHeight="1">
      <c r="A59" s="41">
        <f t="shared" si="1"/>
        <v>58</v>
      </c>
      <c r="B59" s="41" t="s">
        <v>158</v>
      </c>
      <c r="C59" s="51">
        <v>6.0</v>
      </c>
      <c r="D59" s="135"/>
      <c r="E59" s="136">
        <v>0.0</v>
      </c>
      <c r="F59" s="136">
        <v>0.0</v>
      </c>
      <c r="G59" s="136">
        <v>0.0</v>
      </c>
      <c r="H59" s="136">
        <v>0.0</v>
      </c>
      <c r="I59" s="136">
        <v>0.0</v>
      </c>
      <c r="J59" s="136">
        <v>0.0</v>
      </c>
      <c r="K59" s="136">
        <v>0.0</v>
      </c>
      <c r="L59" s="136">
        <v>3.0</v>
      </c>
      <c r="M59" s="136">
        <v>1.0</v>
      </c>
      <c r="N59" s="136">
        <v>0.0</v>
      </c>
      <c r="O59" s="136">
        <v>2.0</v>
      </c>
      <c r="P59" s="136">
        <v>0.0</v>
      </c>
      <c r="Q59" s="136">
        <v>0.0</v>
      </c>
      <c r="R59" s="136">
        <v>12000.0</v>
      </c>
      <c r="S59" s="41" t="str">
        <f>IFERROR(__xludf.DUMMYFUNCTION("""COMPUTED_VALUE"""),"Immond")</f>
        <v>Immond</v>
      </c>
      <c r="T59" s="51">
        <f t="shared" si="2"/>
        <v>16</v>
      </c>
      <c r="U59" s="135"/>
      <c r="V59" s="136">
        <f>IFERROR(VLOOKUP($S59,'Kill 1'!$A$1:$E$161,3,0),0)</f>
        <v>0</v>
      </c>
      <c r="W59" s="136">
        <f>IFERROR(VLOOKUP($S59,'Kill 2'!$A$1:$E$161,3,0),0)</f>
        <v>0</v>
      </c>
      <c r="X59" s="136">
        <f>IFERROR(VLOOKUP($S59,'Kill 3'!$A$1:$E$161,3,0),0)</f>
        <v>6</v>
      </c>
      <c r="Y59" s="136">
        <f>IFERROR(VLOOKUP($S59,'Kill 4'!$A$1:$E$161,3,0),0)</f>
        <v>2</v>
      </c>
      <c r="Z59" s="136">
        <f>IFERROR(VLOOKUP($S59,'Kill 5'!$A$1:$E$161,3,0),0)</f>
        <v>0</v>
      </c>
      <c r="AA59" s="136">
        <f>IFERROR(VLOOKUP($S59,'Kill 6'!$A$1:$E$161,3,0),0)</f>
        <v>3</v>
      </c>
      <c r="AB59" s="136">
        <f>IFERROR(VLOOKUP($S59,'Kill 7'!$A$1:$E$161,3,0),0)</f>
        <v>0</v>
      </c>
      <c r="AC59" s="136">
        <f>IFERROR(VLOOKUP($S59,'Kill 8'!$A$1:$E$161,3,0),0)</f>
        <v>0</v>
      </c>
      <c r="AD59" s="136">
        <f>IFERROR(VLOOKUP($S59,'Kill 9'!$A$1:$E$161,3,0),0)</f>
        <v>0</v>
      </c>
      <c r="AE59" s="136">
        <f>IFERROR(VLOOKUP($S59,'Kill 10'!$A$1:$E$161,3,0),0)</f>
        <v>0</v>
      </c>
      <c r="AF59" s="136">
        <f>IFERROR(VLOOKUP($S59,'Kill 11'!$A$1:$E$161,3,0),0)</f>
        <v>0</v>
      </c>
      <c r="AG59" s="136">
        <f>IFERROR(VLOOKUP($S59,'Kill 12'!$A$1:$E$161,3,0),0)</f>
        <v>5</v>
      </c>
      <c r="AH59" s="136">
        <f>IFERROR(VLOOKUP($S59,'Kill 13'!$A$1:$E$161,3,0),0)</f>
        <v>0</v>
      </c>
      <c r="AI59" s="136">
        <f t="shared" si="3"/>
        <v>32000</v>
      </c>
    </row>
    <row r="60" ht="15.75" customHeight="1">
      <c r="A60" s="41">
        <f t="shared" si="1"/>
        <v>59</v>
      </c>
      <c r="B60" s="87" t="s">
        <v>84</v>
      </c>
      <c r="C60" s="51">
        <v>5.0</v>
      </c>
      <c r="D60" s="135"/>
      <c r="E60" s="136">
        <v>1.0</v>
      </c>
      <c r="F60" s="136">
        <v>0.0</v>
      </c>
      <c r="G60" s="136">
        <v>0.0</v>
      </c>
      <c r="H60" s="136">
        <v>0.0</v>
      </c>
      <c r="I60" s="136">
        <v>0.0</v>
      </c>
      <c r="J60" s="136">
        <v>1.0</v>
      </c>
      <c r="K60" s="136">
        <v>0.0</v>
      </c>
      <c r="L60" s="136">
        <v>0.0</v>
      </c>
      <c r="M60" s="136">
        <v>0.0</v>
      </c>
      <c r="N60" s="136">
        <v>2.0</v>
      </c>
      <c r="O60" s="136">
        <v>0.0</v>
      </c>
      <c r="P60" s="136">
        <v>1.0</v>
      </c>
      <c r="Q60" s="136">
        <v>0.0</v>
      </c>
      <c r="R60" s="136">
        <v>10000.0</v>
      </c>
      <c r="S60" s="87" t="str">
        <f>IFERROR(__xludf.DUMMYFUNCTION("""COMPUTED_VALUE"""),"chatouill86")</f>
        <v>chatouill86</v>
      </c>
      <c r="T60" s="51">
        <f t="shared" si="2"/>
        <v>2</v>
      </c>
      <c r="U60" s="135"/>
      <c r="V60" s="136">
        <f>IFERROR(VLOOKUP($S60,'Kill 1'!$A$1:$E$161,3,0),0)</f>
        <v>0</v>
      </c>
      <c r="W60" s="136">
        <f>IFERROR(VLOOKUP($S60,'Kill 2'!$A$1:$E$161,3,0),0)</f>
        <v>0</v>
      </c>
      <c r="X60" s="136">
        <f>IFERROR(VLOOKUP($S60,'Kill 3'!$A$1:$E$161,3,0),0)</f>
        <v>0</v>
      </c>
      <c r="Y60" s="136">
        <f>IFERROR(VLOOKUP($S60,'Kill 4'!$A$1:$E$161,3,0),0)</f>
        <v>0</v>
      </c>
      <c r="Z60" s="136">
        <f>IFERROR(VLOOKUP($S60,'Kill 5'!$A$1:$E$161,3,0),0)</f>
        <v>0</v>
      </c>
      <c r="AA60" s="136">
        <f>IFERROR(VLOOKUP($S60,'Kill 6'!$A$1:$E$161,3,0),0)</f>
        <v>1</v>
      </c>
      <c r="AB60" s="136">
        <f>IFERROR(VLOOKUP($S60,'Kill 7'!$A$1:$E$161,3,0),0)</f>
        <v>0</v>
      </c>
      <c r="AC60" s="136">
        <f>IFERROR(VLOOKUP($S60,'Kill 8'!$A$1:$E$161,3,0),0)</f>
        <v>0</v>
      </c>
      <c r="AD60" s="136">
        <f>IFERROR(VLOOKUP($S60,'Kill 9'!$A$1:$E$161,3,0),0)</f>
        <v>1</v>
      </c>
      <c r="AE60" s="136">
        <f>IFERROR(VLOOKUP($S60,'Kill 10'!$A$1:$E$161,3,0),0)</f>
        <v>0</v>
      </c>
      <c r="AF60" s="136">
        <f>IFERROR(VLOOKUP($S60,'Kill 11'!$A$1:$E$161,3,0),0)</f>
        <v>0</v>
      </c>
      <c r="AG60" s="136">
        <f>IFERROR(VLOOKUP($S60,'Kill 12'!$A$1:$E$161,3,0),0)</f>
        <v>0</v>
      </c>
      <c r="AH60" s="136">
        <f>IFERROR(VLOOKUP($S60,'Kill 13'!$A$1:$E$161,3,0),0)</f>
        <v>0</v>
      </c>
      <c r="AI60" s="136">
        <f t="shared" si="3"/>
        <v>4000</v>
      </c>
    </row>
    <row r="61" ht="15.75" customHeight="1">
      <c r="A61" s="41">
        <f t="shared" si="1"/>
        <v>60</v>
      </c>
      <c r="B61" s="88" t="s">
        <v>155</v>
      </c>
      <c r="C61" s="51">
        <v>5.0</v>
      </c>
      <c r="D61" s="135"/>
      <c r="E61" s="136">
        <v>0.0</v>
      </c>
      <c r="F61" s="136">
        <v>0.0</v>
      </c>
      <c r="G61" s="136">
        <v>0.0</v>
      </c>
      <c r="H61" s="136">
        <v>0.0</v>
      </c>
      <c r="I61" s="136">
        <v>1.0</v>
      </c>
      <c r="J61" s="136">
        <v>0.0</v>
      </c>
      <c r="K61" s="136">
        <v>0.0</v>
      </c>
      <c r="L61" s="136">
        <v>4.0</v>
      </c>
      <c r="M61" s="136">
        <v>0.0</v>
      </c>
      <c r="N61" s="136">
        <v>0.0</v>
      </c>
      <c r="O61" s="136">
        <v>0.0</v>
      </c>
      <c r="P61" s="136">
        <v>0.0</v>
      </c>
      <c r="Q61" s="136">
        <v>0.0</v>
      </c>
      <c r="R61" s="136">
        <v>10000.0</v>
      </c>
      <c r="S61" s="88" t="str">
        <f>IFERROR(__xludf.DUMMYFUNCTION("""COMPUTED_VALUE"""),"_Macash_")</f>
        <v>_Macash_</v>
      </c>
      <c r="T61" s="51">
        <f t="shared" si="2"/>
        <v>8</v>
      </c>
      <c r="U61" s="135"/>
      <c r="V61" s="136">
        <f>IFERROR(VLOOKUP($S61,'Kill 1'!$A$1:$E$161,3,0),0)</f>
        <v>0</v>
      </c>
      <c r="W61" s="136">
        <f>IFERROR(VLOOKUP($S61,'Kill 2'!$A$1:$E$161,3,0),0)</f>
        <v>4</v>
      </c>
      <c r="X61" s="136">
        <f>IFERROR(VLOOKUP($S61,'Kill 3'!$A$1:$E$161,3,0),0)</f>
        <v>0</v>
      </c>
      <c r="Y61" s="136">
        <f>IFERROR(VLOOKUP($S61,'Kill 4'!$A$1:$E$161,3,0),0)</f>
        <v>0</v>
      </c>
      <c r="Z61" s="136">
        <f>IFERROR(VLOOKUP($S61,'Kill 5'!$A$1:$E$161,3,0),0)</f>
        <v>0</v>
      </c>
      <c r="AA61" s="136">
        <f>IFERROR(VLOOKUP($S61,'Kill 6'!$A$1:$E$161,3,0),0)</f>
        <v>1</v>
      </c>
      <c r="AB61" s="136">
        <f>IFERROR(VLOOKUP($S61,'Kill 7'!$A$1:$E$161,3,0),0)</f>
        <v>0</v>
      </c>
      <c r="AC61" s="136">
        <f>IFERROR(VLOOKUP($S61,'Kill 8'!$A$1:$E$161,3,0),0)</f>
        <v>0</v>
      </c>
      <c r="AD61" s="136">
        <f>IFERROR(VLOOKUP($S61,'Kill 9'!$A$1:$E$161,3,0),0)</f>
        <v>0</v>
      </c>
      <c r="AE61" s="136">
        <f>IFERROR(VLOOKUP($S61,'Kill 10'!$A$1:$E$161,3,0),0)</f>
        <v>3</v>
      </c>
      <c r="AF61" s="136">
        <f>IFERROR(VLOOKUP($S61,'Kill 11'!$A$1:$E$161,3,0),0)</f>
        <v>0</v>
      </c>
      <c r="AG61" s="136">
        <f>IFERROR(VLOOKUP($S61,'Kill 12'!$A$1:$E$161,3,0),0)</f>
        <v>0</v>
      </c>
      <c r="AH61" s="136">
        <f>IFERROR(VLOOKUP($S61,'Kill 13'!$A$1:$E$161,3,0),0)</f>
        <v>0</v>
      </c>
      <c r="AI61" s="136">
        <f t="shared" si="3"/>
        <v>16000</v>
      </c>
    </row>
    <row r="62" ht="15.75" customHeight="1">
      <c r="A62" s="41">
        <f t="shared" si="1"/>
        <v>61</v>
      </c>
      <c r="B62" s="41" t="s">
        <v>138</v>
      </c>
      <c r="C62" s="51">
        <v>5.0</v>
      </c>
      <c r="D62" s="135"/>
      <c r="E62" s="136">
        <v>0.0</v>
      </c>
      <c r="F62" s="136">
        <v>2.0</v>
      </c>
      <c r="G62" s="136">
        <v>0.0</v>
      </c>
      <c r="H62" s="136">
        <v>0.0</v>
      </c>
      <c r="I62" s="136">
        <v>0.0</v>
      </c>
      <c r="J62" s="136">
        <v>0.0</v>
      </c>
      <c r="K62" s="136">
        <v>0.0</v>
      </c>
      <c r="L62" s="136">
        <v>3.0</v>
      </c>
      <c r="M62" s="136">
        <v>0.0</v>
      </c>
      <c r="N62" s="136">
        <v>0.0</v>
      </c>
      <c r="O62" s="136">
        <v>0.0</v>
      </c>
      <c r="P62" s="136">
        <v>0.0</v>
      </c>
      <c r="Q62" s="136">
        <v>0.0</v>
      </c>
      <c r="R62" s="136">
        <v>10000.0</v>
      </c>
      <c r="S62" s="41" t="str">
        <f>IFERROR(__xludf.DUMMYFUNCTION("""COMPUTED_VALUE"""),"Redblood92")</f>
        <v>Redblood92</v>
      </c>
      <c r="T62" s="51">
        <f t="shared" si="2"/>
        <v>8</v>
      </c>
      <c r="U62" s="135"/>
      <c r="V62" s="136">
        <f>IFERROR(VLOOKUP($S62,'Kill 1'!$A$1:$E$161,3,0),0)</f>
        <v>1</v>
      </c>
      <c r="W62" s="136">
        <f>IFERROR(VLOOKUP($S62,'Kill 2'!$A$1:$E$161,3,0),0)</f>
        <v>0</v>
      </c>
      <c r="X62" s="136">
        <f>IFERROR(VLOOKUP($S62,'Kill 3'!$A$1:$E$161,3,0),0)</f>
        <v>0</v>
      </c>
      <c r="Y62" s="136">
        <f>IFERROR(VLOOKUP($S62,'Kill 4'!$A$1:$E$161,3,0),0)</f>
        <v>1</v>
      </c>
      <c r="Z62" s="136">
        <f>IFERROR(VLOOKUP($S62,'Kill 5'!$A$1:$E$161,3,0),0)</f>
        <v>0</v>
      </c>
      <c r="AA62" s="136">
        <f>IFERROR(VLOOKUP($S62,'Kill 6'!$A$1:$E$161,3,0),0)</f>
        <v>4</v>
      </c>
      <c r="AB62" s="136">
        <f>IFERROR(VLOOKUP($S62,'Kill 7'!$A$1:$E$161,3,0),0)</f>
        <v>0</v>
      </c>
      <c r="AC62" s="136">
        <f>IFERROR(VLOOKUP($S62,'Kill 8'!$A$1:$E$161,3,0),0)</f>
        <v>0</v>
      </c>
      <c r="AD62" s="136">
        <f>IFERROR(VLOOKUP($S62,'Kill 9'!$A$1:$E$161,3,0),0)</f>
        <v>0</v>
      </c>
      <c r="AE62" s="136">
        <f>IFERROR(VLOOKUP($S62,'Kill 10'!$A$1:$E$161,3,0),0)</f>
        <v>2</v>
      </c>
      <c r="AF62" s="136">
        <f>IFERROR(VLOOKUP($S62,'Kill 11'!$A$1:$E$161,3,0),0)</f>
        <v>0</v>
      </c>
      <c r="AG62" s="136">
        <f>IFERROR(VLOOKUP($S62,'Kill 12'!$A$1:$E$161,3,0),0)</f>
        <v>0</v>
      </c>
      <c r="AH62" s="136">
        <f>IFERROR(VLOOKUP($S62,'Kill 13'!$A$1:$E$161,3,0),0)</f>
        <v>0</v>
      </c>
      <c r="AI62" s="136">
        <f t="shared" si="3"/>
        <v>16000</v>
      </c>
    </row>
    <row r="63" ht="15.75" customHeight="1">
      <c r="A63" s="41">
        <f t="shared" si="1"/>
        <v>62</v>
      </c>
      <c r="B63" s="41" t="s">
        <v>112</v>
      </c>
      <c r="C63" s="51">
        <v>5.0</v>
      </c>
      <c r="D63" s="135"/>
      <c r="E63" s="136">
        <v>0.0</v>
      </c>
      <c r="F63" s="136">
        <v>0.0</v>
      </c>
      <c r="G63" s="136">
        <v>0.0</v>
      </c>
      <c r="H63" s="136">
        <v>0.0</v>
      </c>
      <c r="I63" s="136">
        <v>1.0</v>
      </c>
      <c r="J63" s="136">
        <v>1.0</v>
      </c>
      <c r="K63" s="136">
        <v>3.0</v>
      </c>
      <c r="L63" s="136">
        <v>0.0</v>
      </c>
      <c r="M63" s="136">
        <v>0.0</v>
      </c>
      <c r="N63" s="136">
        <v>0.0</v>
      </c>
      <c r="O63" s="136">
        <v>0.0</v>
      </c>
      <c r="P63" s="136">
        <v>0.0</v>
      </c>
      <c r="Q63" s="136">
        <v>0.0</v>
      </c>
      <c r="R63" s="136">
        <v>10000.0</v>
      </c>
      <c r="S63" s="41" t="str">
        <f>IFERROR(__xludf.DUMMYFUNCTION("""COMPUTED_VALUE"""),"cataleya86")</f>
        <v>cataleya86</v>
      </c>
      <c r="T63" s="51">
        <f t="shared" si="2"/>
        <v>5</v>
      </c>
      <c r="U63" s="135"/>
      <c r="V63" s="136">
        <f>IFERROR(VLOOKUP($S63,'Kill 1'!$A$1:$E$161,3,0),0)</f>
        <v>0</v>
      </c>
      <c r="W63" s="136">
        <f>IFERROR(VLOOKUP($S63,'Kill 2'!$A$1:$E$161,3,0),0)</f>
        <v>0</v>
      </c>
      <c r="X63" s="136">
        <f>IFERROR(VLOOKUP($S63,'Kill 3'!$A$1:$E$161,3,0),0)</f>
        <v>0</v>
      </c>
      <c r="Y63" s="136">
        <f>IFERROR(VLOOKUP($S63,'Kill 4'!$A$1:$E$161,3,0),0)</f>
        <v>0</v>
      </c>
      <c r="Z63" s="136">
        <f>IFERROR(VLOOKUP($S63,'Kill 5'!$A$1:$E$161,3,0),0)</f>
        <v>1</v>
      </c>
      <c r="AA63" s="136">
        <f>IFERROR(VLOOKUP($S63,'Kill 6'!$A$1:$E$161,3,0),0)</f>
        <v>1</v>
      </c>
      <c r="AB63" s="136">
        <f>IFERROR(VLOOKUP($S63,'Kill 7'!$A$1:$E$161,3,0),0)</f>
        <v>3</v>
      </c>
      <c r="AC63" s="136">
        <f>IFERROR(VLOOKUP($S63,'Kill 8'!$A$1:$E$161,3,0),0)</f>
        <v>0</v>
      </c>
      <c r="AD63" s="136">
        <f>IFERROR(VLOOKUP($S63,'Kill 9'!$A$1:$E$161,3,0),0)</f>
        <v>0</v>
      </c>
      <c r="AE63" s="136">
        <f>IFERROR(VLOOKUP($S63,'Kill 10'!$A$1:$E$161,3,0),0)</f>
        <v>0</v>
      </c>
      <c r="AF63" s="136">
        <f>IFERROR(VLOOKUP($S63,'Kill 11'!$A$1:$E$161,3,0),0)</f>
        <v>0</v>
      </c>
      <c r="AG63" s="136">
        <f>IFERROR(VLOOKUP($S63,'Kill 12'!$A$1:$E$161,3,0),0)</f>
        <v>0</v>
      </c>
      <c r="AH63" s="136">
        <f>IFERROR(VLOOKUP($S63,'Kill 13'!$A$1:$E$161,3,0),0)</f>
        <v>0</v>
      </c>
      <c r="AI63" s="136">
        <f t="shared" si="3"/>
        <v>10000</v>
      </c>
    </row>
    <row r="64" ht="15.75" customHeight="1">
      <c r="A64" s="41">
        <f t="shared" si="1"/>
        <v>63</v>
      </c>
      <c r="B64" s="41" t="s">
        <v>129</v>
      </c>
      <c r="C64" s="51">
        <v>5.0</v>
      </c>
      <c r="D64" s="135"/>
      <c r="E64" s="136">
        <v>0.0</v>
      </c>
      <c r="F64" s="136">
        <v>0.0</v>
      </c>
      <c r="G64" s="136">
        <v>0.0</v>
      </c>
      <c r="H64" s="136">
        <v>0.0</v>
      </c>
      <c r="I64" s="136">
        <v>3.0</v>
      </c>
      <c r="J64" s="136">
        <v>2.0</v>
      </c>
      <c r="K64" s="136">
        <v>0.0</v>
      </c>
      <c r="L64" s="136">
        <v>0.0</v>
      </c>
      <c r="M64" s="136">
        <v>0.0</v>
      </c>
      <c r="N64" s="136">
        <v>0.0</v>
      </c>
      <c r="O64" s="136">
        <v>0.0</v>
      </c>
      <c r="P64" s="136">
        <v>0.0</v>
      </c>
      <c r="Q64" s="136">
        <v>0.0</v>
      </c>
      <c r="R64" s="136">
        <v>10000.0</v>
      </c>
      <c r="S64" s="41" t="str">
        <f>IFERROR(__xludf.DUMMYFUNCTION("""COMPUTED_VALUE"""),"Maaverick")</f>
        <v>Maaverick</v>
      </c>
      <c r="T64" s="51">
        <f t="shared" si="2"/>
        <v>1</v>
      </c>
      <c r="U64" s="135"/>
      <c r="V64" s="136">
        <f>IFERROR(VLOOKUP($S64,'Kill 1'!$A$1:$E$161,3,0),0)</f>
        <v>0</v>
      </c>
      <c r="W64" s="136">
        <f>IFERROR(VLOOKUP($S64,'Kill 2'!$A$1:$E$161,3,0),0)</f>
        <v>0</v>
      </c>
      <c r="X64" s="136">
        <f>IFERROR(VLOOKUP($S64,'Kill 3'!$A$1:$E$161,3,0),0)</f>
        <v>0</v>
      </c>
      <c r="Y64" s="136">
        <f>IFERROR(VLOOKUP($S64,'Kill 4'!$A$1:$E$161,3,0),0)</f>
        <v>0</v>
      </c>
      <c r="Z64" s="136">
        <f>IFERROR(VLOOKUP($S64,'Kill 5'!$A$1:$E$161,3,0),0)</f>
        <v>0</v>
      </c>
      <c r="AA64" s="136">
        <f>IFERROR(VLOOKUP($S64,'Kill 6'!$A$1:$E$161,3,0),0)</f>
        <v>1</v>
      </c>
      <c r="AB64" s="136">
        <f>IFERROR(VLOOKUP($S64,'Kill 7'!$A$1:$E$161,3,0),0)</f>
        <v>0</v>
      </c>
      <c r="AC64" s="136">
        <f>IFERROR(VLOOKUP($S64,'Kill 8'!$A$1:$E$161,3,0),0)</f>
        <v>0</v>
      </c>
      <c r="AD64" s="136">
        <f>IFERROR(VLOOKUP($S64,'Kill 9'!$A$1:$E$161,3,0),0)</f>
        <v>0</v>
      </c>
      <c r="AE64" s="136">
        <f>IFERROR(VLOOKUP($S64,'Kill 10'!$A$1:$E$161,3,0),0)</f>
        <v>0</v>
      </c>
      <c r="AF64" s="136">
        <f>IFERROR(VLOOKUP($S64,'Kill 11'!$A$1:$E$161,3,0),0)</f>
        <v>0</v>
      </c>
      <c r="AG64" s="136">
        <f>IFERROR(VLOOKUP($S64,'Kill 12'!$A$1:$E$161,3,0),0)</f>
        <v>0</v>
      </c>
      <c r="AH64" s="136">
        <f>IFERROR(VLOOKUP($S64,'Kill 13'!$A$1:$E$161,3,0),0)</f>
        <v>0</v>
      </c>
      <c r="AI64" s="136">
        <f t="shared" si="3"/>
        <v>2000</v>
      </c>
    </row>
    <row r="65" ht="15.75" customHeight="1">
      <c r="A65" s="41">
        <f t="shared" si="1"/>
        <v>64</v>
      </c>
      <c r="B65" s="89" t="s">
        <v>122</v>
      </c>
      <c r="C65" s="51">
        <v>5.0</v>
      </c>
      <c r="D65" s="135"/>
      <c r="E65" s="136">
        <v>0.0</v>
      </c>
      <c r="F65" s="136">
        <v>0.0</v>
      </c>
      <c r="G65" s="136">
        <v>3.0</v>
      </c>
      <c r="H65" s="136">
        <v>0.0</v>
      </c>
      <c r="I65" s="136">
        <v>0.0</v>
      </c>
      <c r="J65" s="136">
        <v>0.0</v>
      </c>
      <c r="K65" s="136">
        <v>0.0</v>
      </c>
      <c r="L65" s="136">
        <v>0.0</v>
      </c>
      <c r="M65" s="136">
        <v>0.0</v>
      </c>
      <c r="N65" s="136">
        <v>0.0</v>
      </c>
      <c r="O65" s="136">
        <v>2.0</v>
      </c>
      <c r="P65" s="136">
        <v>0.0</v>
      </c>
      <c r="Q65" s="136">
        <v>0.0</v>
      </c>
      <c r="R65" s="136">
        <v>10000.0</v>
      </c>
      <c r="S65" s="89" t="str">
        <f>IFERROR(__xludf.DUMMYFUNCTION("""COMPUTED_VALUE"""),"StephBoss05")</f>
        <v>StephBoss05</v>
      </c>
      <c r="T65" s="51">
        <f t="shared" si="2"/>
        <v>1</v>
      </c>
      <c r="U65" s="135"/>
      <c r="V65" s="136">
        <f>IFERROR(VLOOKUP($S65,'Kill 1'!$A$1:$E$161,3,0),0)</f>
        <v>0</v>
      </c>
      <c r="W65" s="136">
        <f>IFERROR(VLOOKUP($S65,'Kill 2'!$A$1:$E$161,3,0),0)</f>
        <v>0</v>
      </c>
      <c r="X65" s="136">
        <f>IFERROR(VLOOKUP($S65,'Kill 3'!$A$1:$E$161,3,0),0)</f>
        <v>0</v>
      </c>
      <c r="Y65" s="136">
        <f>IFERROR(VLOOKUP($S65,'Kill 4'!$A$1:$E$161,3,0),0)</f>
        <v>1</v>
      </c>
      <c r="Z65" s="136">
        <f>IFERROR(VLOOKUP($S65,'Kill 5'!$A$1:$E$161,3,0),0)</f>
        <v>0</v>
      </c>
      <c r="AA65" s="136">
        <f>IFERROR(VLOOKUP($S65,'Kill 6'!$A$1:$E$161,3,0),0)</f>
        <v>0</v>
      </c>
      <c r="AB65" s="136">
        <f>IFERROR(VLOOKUP($S65,'Kill 7'!$A$1:$E$161,3,0),0)</f>
        <v>0</v>
      </c>
      <c r="AC65" s="136">
        <f>IFERROR(VLOOKUP($S65,'Kill 8'!$A$1:$E$161,3,0),0)</f>
        <v>0</v>
      </c>
      <c r="AD65" s="136">
        <f>IFERROR(VLOOKUP($S65,'Kill 9'!$A$1:$E$161,3,0),0)</f>
        <v>0</v>
      </c>
      <c r="AE65" s="136">
        <f>IFERROR(VLOOKUP($S65,'Kill 10'!$A$1:$E$161,3,0),0)</f>
        <v>0</v>
      </c>
      <c r="AF65" s="136">
        <f>IFERROR(VLOOKUP($S65,'Kill 11'!$A$1:$E$161,3,0),0)</f>
        <v>0</v>
      </c>
      <c r="AG65" s="136">
        <f>IFERROR(VLOOKUP($S65,'Kill 12'!$A$1:$E$161,3,0),0)</f>
        <v>0</v>
      </c>
      <c r="AH65" s="136">
        <f>IFERROR(VLOOKUP($S65,'Kill 13'!$A$1:$E$161,3,0),0)</f>
        <v>0</v>
      </c>
      <c r="AI65" s="136">
        <f t="shared" si="3"/>
        <v>2000</v>
      </c>
    </row>
    <row r="66" ht="15.75" customHeight="1">
      <c r="A66" s="41">
        <f t="shared" si="1"/>
        <v>65</v>
      </c>
      <c r="B66" s="41" t="s">
        <v>68</v>
      </c>
      <c r="C66" s="51">
        <v>5.0</v>
      </c>
      <c r="D66" s="135"/>
      <c r="E66" s="136">
        <v>0.0</v>
      </c>
      <c r="F66" s="136">
        <v>0.0</v>
      </c>
      <c r="G66" s="136">
        <v>1.0</v>
      </c>
      <c r="H66" s="136">
        <v>0.0</v>
      </c>
      <c r="I66" s="136">
        <v>0.0</v>
      </c>
      <c r="J66" s="136">
        <v>1.0</v>
      </c>
      <c r="K66" s="136">
        <v>3.0</v>
      </c>
      <c r="L66" s="136">
        <v>0.0</v>
      </c>
      <c r="M66" s="136">
        <v>0.0</v>
      </c>
      <c r="N66" s="136">
        <v>0.0</v>
      </c>
      <c r="O66" s="136">
        <v>0.0</v>
      </c>
      <c r="P66" s="136">
        <v>0.0</v>
      </c>
      <c r="Q66" s="136">
        <v>0.0</v>
      </c>
      <c r="R66" s="136">
        <v>10000.0</v>
      </c>
      <c r="S66" s="41" t="str">
        <f>IFERROR(__xludf.DUMMYFUNCTION("""COMPUTED_VALUE"""),"ElDail")</f>
        <v>ElDail</v>
      </c>
      <c r="T66" s="51">
        <f t="shared" si="2"/>
        <v>1</v>
      </c>
      <c r="U66" s="135"/>
      <c r="V66" s="136">
        <f>IFERROR(VLOOKUP($S66,'Kill 1'!$A$1:$E$161,3,0),0)</f>
        <v>0</v>
      </c>
      <c r="W66" s="136">
        <f>IFERROR(VLOOKUP($S66,'Kill 2'!$A$1:$E$161,3,0),0)</f>
        <v>0</v>
      </c>
      <c r="X66" s="136">
        <f>IFERROR(VLOOKUP($S66,'Kill 3'!$A$1:$E$161,3,0),0)</f>
        <v>0</v>
      </c>
      <c r="Y66" s="136">
        <f>IFERROR(VLOOKUP($S66,'Kill 4'!$A$1:$E$161,3,0),0)</f>
        <v>0</v>
      </c>
      <c r="Z66" s="136">
        <f>IFERROR(VLOOKUP($S66,'Kill 5'!$A$1:$E$161,3,0),0)</f>
        <v>0</v>
      </c>
      <c r="AA66" s="136">
        <f>IFERROR(VLOOKUP($S66,'Kill 6'!$A$1:$E$161,3,0),0)</f>
        <v>0</v>
      </c>
      <c r="AB66" s="136">
        <f>IFERROR(VLOOKUP($S66,'Kill 7'!$A$1:$E$161,3,0),0)</f>
        <v>0</v>
      </c>
      <c r="AC66" s="136">
        <f>IFERROR(VLOOKUP($S66,'Kill 8'!$A$1:$E$161,3,0),0)</f>
        <v>0</v>
      </c>
      <c r="AD66" s="136">
        <f>IFERROR(VLOOKUP($S66,'Kill 9'!$A$1:$E$161,3,0),0)</f>
        <v>0</v>
      </c>
      <c r="AE66" s="136">
        <f>IFERROR(VLOOKUP($S66,'Kill 10'!$A$1:$E$161,3,0),0)</f>
        <v>0</v>
      </c>
      <c r="AF66" s="136">
        <f>IFERROR(VLOOKUP($S66,'Kill 11'!$A$1:$E$161,3,0),0)</f>
        <v>0</v>
      </c>
      <c r="AG66" s="136">
        <f>IFERROR(VLOOKUP($S66,'Kill 12'!$A$1:$E$161,3,0),0)</f>
        <v>1</v>
      </c>
      <c r="AH66" s="136">
        <f>IFERROR(VLOOKUP($S66,'Kill 13'!$A$1:$E$161,3,0),0)</f>
        <v>0</v>
      </c>
      <c r="AI66" s="136">
        <f t="shared" si="3"/>
        <v>2000</v>
      </c>
    </row>
    <row r="67" ht="15.75" customHeight="1">
      <c r="A67" s="41">
        <f t="shared" si="1"/>
        <v>66</v>
      </c>
      <c r="B67" s="83" t="s">
        <v>105</v>
      </c>
      <c r="C67" s="51">
        <v>4.0</v>
      </c>
      <c r="D67" s="135"/>
      <c r="E67" s="136">
        <v>3.0</v>
      </c>
      <c r="F67" s="136">
        <v>0.0</v>
      </c>
      <c r="G67" s="136">
        <v>0.0</v>
      </c>
      <c r="H67" s="136">
        <v>0.0</v>
      </c>
      <c r="I67" s="136">
        <v>0.0</v>
      </c>
      <c r="J67" s="136">
        <v>0.0</v>
      </c>
      <c r="K67" s="136">
        <v>0.0</v>
      </c>
      <c r="L67" s="136">
        <v>0.0</v>
      </c>
      <c r="M67" s="136">
        <v>1.0</v>
      </c>
      <c r="N67" s="136">
        <v>0.0</v>
      </c>
      <c r="O67" s="136">
        <v>0.0</v>
      </c>
      <c r="P67" s="136">
        <v>0.0</v>
      </c>
      <c r="Q67" s="136">
        <v>0.0</v>
      </c>
      <c r="R67" s="136">
        <v>8000.0</v>
      </c>
      <c r="S67" s="83" t="str">
        <f>IFERROR(__xludf.DUMMYFUNCTION("""COMPUTED_VALUE"""),"KamehamehAS")</f>
        <v>KamehamehAS</v>
      </c>
      <c r="T67" s="51">
        <f t="shared" si="2"/>
        <v>9</v>
      </c>
      <c r="U67" s="135"/>
      <c r="V67" s="136">
        <f>IFERROR(VLOOKUP($S67,'Kill 1'!$A$1:$E$161,3,0),0)</f>
        <v>0</v>
      </c>
      <c r="W67" s="136">
        <f>IFERROR(VLOOKUP($S67,'Kill 2'!$A$1:$E$161,3,0),0)</f>
        <v>0</v>
      </c>
      <c r="X67" s="136">
        <f>IFERROR(VLOOKUP($S67,'Kill 3'!$A$1:$E$161,3,0),0)</f>
        <v>1</v>
      </c>
      <c r="Y67" s="136">
        <f>IFERROR(VLOOKUP($S67,'Kill 4'!$A$1:$E$161,3,0),0)</f>
        <v>2</v>
      </c>
      <c r="Z67" s="136">
        <f>IFERROR(VLOOKUP($S67,'Kill 5'!$A$1:$E$161,3,0),0)</f>
        <v>2</v>
      </c>
      <c r="AA67" s="136">
        <f>IFERROR(VLOOKUP($S67,'Kill 6'!$A$1:$E$161,3,0),0)</f>
        <v>0</v>
      </c>
      <c r="AB67" s="136">
        <f>IFERROR(VLOOKUP($S67,'Kill 7'!$A$1:$E$161,3,0),0)</f>
        <v>0</v>
      </c>
      <c r="AC67" s="136">
        <f>IFERROR(VLOOKUP($S67,'Kill 8'!$A$1:$E$161,3,0),0)</f>
        <v>0</v>
      </c>
      <c r="AD67" s="136">
        <f>IFERROR(VLOOKUP($S67,'Kill 9'!$A$1:$E$161,3,0),0)</f>
        <v>0</v>
      </c>
      <c r="AE67" s="136">
        <f>IFERROR(VLOOKUP($S67,'Kill 10'!$A$1:$E$161,3,0),0)</f>
        <v>0</v>
      </c>
      <c r="AF67" s="136">
        <f>IFERROR(VLOOKUP($S67,'Kill 11'!$A$1:$E$161,3,0),0)</f>
        <v>4</v>
      </c>
      <c r="AG67" s="136">
        <f>IFERROR(VLOOKUP($S67,'Kill 12'!$A$1:$E$161,3,0),0)</f>
        <v>0</v>
      </c>
      <c r="AH67" s="136">
        <f>IFERROR(VLOOKUP($S67,'Kill 13'!$A$1:$E$161,3,0),0)</f>
        <v>0</v>
      </c>
      <c r="AI67" s="136">
        <f t="shared" si="3"/>
        <v>18000</v>
      </c>
    </row>
    <row r="68" ht="15.75" customHeight="1">
      <c r="A68" s="41">
        <f t="shared" si="1"/>
        <v>67</v>
      </c>
      <c r="B68" s="41" t="s">
        <v>94</v>
      </c>
      <c r="C68" s="51">
        <v>4.0</v>
      </c>
      <c r="D68" s="135"/>
      <c r="E68" s="136">
        <v>1.0</v>
      </c>
      <c r="F68" s="136">
        <v>0.0</v>
      </c>
      <c r="G68" s="136">
        <v>0.0</v>
      </c>
      <c r="H68" s="136">
        <v>0.0</v>
      </c>
      <c r="I68" s="136">
        <v>1.0</v>
      </c>
      <c r="J68" s="136">
        <v>0.0</v>
      </c>
      <c r="K68" s="136">
        <v>2.0</v>
      </c>
      <c r="L68" s="136">
        <v>0.0</v>
      </c>
      <c r="M68" s="136">
        <v>0.0</v>
      </c>
      <c r="N68" s="136">
        <v>0.0</v>
      </c>
      <c r="O68" s="136">
        <v>0.0</v>
      </c>
      <c r="P68" s="136">
        <v>0.0</v>
      </c>
      <c r="Q68" s="136">
        <v>0.0</v>
      </c>
      <c r="R68" s="136">
        <v>8000.0</v>
      </c>
      <c r="S68" s="41" t="str">
        <f>IFERROR(__xludf.DUMMYFUNCTION("""COMPUTED_VALUE"""),"rastamokett")</f>
        <v>rastamokett</v>
      </c>
      <c r="T68" s="51">
        <f t="shared" si="2"/>
        <v>13</v>
      </c>
      <c r="U68" s="135"/>
      <c r="V68" s="136">
        <f>IFERROR(VLOOKUP($S68,'Kill 1'!$A$1:$E$161,3,0),0)</f>
        <v>0</v>
      </c>
      <c r="W68" s="136">
        <f>IFERROR(VLOOKUP($S68,'Kill 2'!$A$1:$E$161,3,0),0)</f>
        <v>0</v>
      </c>
      <c r="X68" s="136">
        <f>IFERROR(VLOOKUP($S68,'Kill 3'!$A$1:$E$161,3,0),0)</f>
        <v>0</v>
      </c>
      <c r="Y68" s="136">
        <f>IFERROR(VLOOKUP($S68,'Kill 4'!$A$1:$E$161,3,0),0)</f>
        <v>0</v>
      </c>
      <c r="Z68" s="136">
        <f>IFERROR(VLOOKUP($S68,'Kill 5'!$A$1:$E$161,3,0),0)</f>
        <v>2</v>
      </c>
      <c r="AA68" s="136">
        <f>IFERROR(VLOOKUP($S68,'Kill 6'!$A$1:$E$161,3,0),0)</f>
        <v>0</v>
      </c>
      <c r="AB68" s="136">
        <f>IFERROR(VLOOKUP($S68,'Kill 7'!$A$1:$E$161,3,0),0)</f>
        <v>4</v>
      </c>
      <c r="AC68" s="136">
        <f>IFERROR(VLOOKUP($S68,'Kill 8'!$A$1:$E$161,3,0),0)</f>
        <v>5</v>
      </c>
      <c r="AD68" s="136">
        <f>IFERROR(VLOOKUP($S68,'Kill 9'!$A$1:$E$161,3,0),0)</f>
        <v>0</v>
      </c>
      <c r="AE68" s="136">
        <f>IFERROR(VLOOKUP($S68,'Kill 10'!$A$1:$E$161,3,0),0)</f>
        <v>0</v>
      </c>
      <c r="AF68" s="136">
        <f>IFERROR(VLOOKUP($S68,'Kill 11'!$A$1:$E$161,3,0),0)</f>
        <v>0</v>
      </c>
      <c r="AG68" s="136">
        <f>IFERROR(VLOOKUP($S68,'Kill 12'!$A$1:$E$161,3,0),0)</f>
        <v>2</v>
      </c>
      <c r="AH68" s="136">
        <f>IFERROR(VLOOKUP($S68,'Kill 13'!$A$1:$E$161,3,0),0)</f>
        <v>0</v>
      </c>
      <c r="AI68" s="136">
        <f t="shared" si="3"/>
        <v>26000</v>
      </c>
    </row>
    <row r="69" ht="15.75" customHeight="1">
      <c r="A69" s="41">
        <f t="shared" si="1"/>
        <v>68</v>
      </c>
      <c r="B69" s="41" t="s">
        <v>148</v>
      </c>
      <c r="C69" s="51">
        <v>4.0</v>
      </c>
      <c r="D69" s="135"/>
      <c r="E69" s="136">
        <v>0.0</v>
      </c>
      <c r="F69" s="136">
        <v>0.0</v>
      </c>
      <c r="G69" s="136">
        <v>0.0</v>
      </c>
      <c r="H69" s="136">
        <v>0.0</v>
      </c>
      <c r="I69" s="136">
        <v>0.0</v>
      </c>
      <c r="J69" s="136">
        <v>0.0</v>
      </c>
      <c r="K69" s="136">
        <v>1.0</v>
      </c>
      <c r="L69" s="136">
        <v>0.0</v>
      </c>
      <c r="M69" s="136">
        <v>0.0</v>
      </c>
      <c r="N69" s="136">
        <v>1.0</v>
      </c>
      <c r="O69" s="136">
        <v>0.0</v>
      </c>
      <c r="P69" s="136">
        <v>2.0</v>
      </c>
      <c r="Q69" s="136">
        <v>0.0</v>
      </c>
      <c r="R69" s="136">
        <v>8000.0</v>
      </c>
      <c r="S69" s="41" t="str">
        <f>IFERROR(__xludf.DUMMYFUNCTION("""COMPUTED_VALUE"""),"GPdB")</f>
        <v>GPdB</v>
      </c>
      <c r="T69" s="51">
        <f t="shared" si="2"/>
        <v>12</v>
      </c>
      <c r="U69" s="135"/>
      <c r="V69" s="136">
        <f>IFERROR(VLOOKUP($S69,'Kill 1'!$A$1:$E$161,3,0),0)</f>
        <v>0</v>
      </c>
      <c r="W69" s="136">
        <f>IFERROR(VLOOKUP($S69,'Kill 2'!$A$1:$E$161,3,0),0)</f>
        <v>0</v>
      </c>
      <c r="X69" s="136">
        <f>IFERROR(VLOOKUP($S69,'Kill 3'!$A$1:$E$161,3,0),0)</f>
        <v>0</v>
      </c>
      <c r="Y69" s="136">
        <f>IFERROR(VLOOKUP($S69,'Kill 4'!$A$1:$E$161,3,0),0)</f>
        <v>0</v>
      </c>
      <c r="Z69" s="136">
        <f>IFERROR(VLOOKUP($S69,'Kill 5'!$A$1:$E$161,3,0),0)</f>
        <v>0</v>
      </c>
      <c r="AA69" s="136">
        <f>IFERROR(VLOOKUP($S69,'Kill 6'!$A$1:$E$161,3,0),0)</f>
        <v>0</v>
      </c>
      <c r="AB69" s="136">
        <f>IFERROR(VLOOKUP($S69,'Kill 7'!$A$1:$E$161,3,0),0)</f>
        <v>0</v>
      </c>
      <c r="AC69" s="136">
        <f>IFERROR(VLOOKUP($S69,'Kill 8'!$A$1:$E$161,3,0),0)</f>
        <v>0</v>
      </c>
      <c r="AD69" s="136">
        <f>IFERROR(VLOOKUP($S69,'Kill 9'!$A$1:$E$161,3,0),0)</f>
        <v>7</v>
      </c>
      <c r="AE69" s="136">
        <f>IFERROR(VLOOKUP($S69,'Kill 10'!$A$1:$E$161,3,0),0)</f>
        <v>0</v>
      </c>
      <c r="AF69" s="136">
        <f>IFERROR(VLOOKUP($S69,'Kill 11'!$A$1:$E$161,3,0),0)</f>
        <v>1</v>
      </c>
      <c r="AG69" s="136">
        <f>IFERROR(VLOOKUP($S69,'Kill 12'!$A$1:$E$161,3,0),0)</f>
        <v>4</v>
      </c>
      <c r="AH69" s="136">
        <f>IFERROR(VLOOKUP($S69,'Kill 13'!$A$1:$E$161,3,0),0)</f>
        <v>0</v>
      </c>
      <c r="AI69" s="136">
        <f t="shared" si="3"/>
        <v>24000</v>
      </c>
    </row>
    <row r="70" ht="15.75" customHeight="1">
      <c r="A70" s="41">
        <f t="shared" si="1"/>
        <v>69</v>
      </c>
      <c r="B70" s="41" t="s">
        <v>124</v>
      </c>
      <c r="C70" s="51">
        <v>4.0</v>
      </c>
      <c r="D70" s="135"/>
      <c r="E70" s="136">
        <v>1.0</v>
      </c>
      <c r="F70" s="136">
        <v>0.0</v>
      </c>
      <c r="G70" s="136">
        <v>1.0</v>
      </c>
      <c r="H70" s="136">
        <v>0.0</v>
      </c>
      <c r="I70" s="136">
        <v>0.0</v>
      </c>
      <c r="J70" s="136">
        <v>2.0</v>
      </c>
      <c r="K70" s="136">
        <v>0.0</v>
      </c>
      <c r="L70" s="136">
        <v>0.0</v>
      </c>
      <c r="M70" s="136">
        <v>0.0</v>
      </c>
      <c r="N70" s="136">
        <v>0.0</v>
      </c>
      <c r="O70" s="136">
        <v>0.0</v>
      </c>
      <c r="P70" s="136">
        <v>0.0</v>
      </c>
      <c r="Q70" s="136">
        <v>0.0</v>
      </c>
      <c r="R70" s="136">
        <v>8000.0</v>
      </c>
      <c r="S70" s="41" t="str">
        <f>IFERROR(__xludf.DUMMYFUNCTION("""COMPUTED_VALUE"""),"Le MARVEL")</f>
        <v>Le MARVEL</v>
      </c>
      <c r="T70" s="51">
        <f t="shared" si="2"/>
        <v>6</v>
      </c>
      <c r="U70" s="135"/>
      <c r="V70" s="136">
        <f>IFERROR(VLOOKUP($S70,'Kill 1'!$A$1:$E$161,3,0),0)</f>
        <v>0</v>
      </c>
      <c r="W70" s="136">
        <f>IFERROR(VLOOKUP($S70,'Kill 2'!$A$1:$E$161,3,0),0)</f>
        <v>4</v>
      </c>
      <c r="X70" s="136">
        <f>IFERROR(VLOOKUP($S70,'Kill 3'!$A$1:$E$161,3,0),0)</f>
        <v>0</v>
      </c>
      <c r="Y70" s="136">
        <f>IFERROR(VLOOKUP($S70,'Kill 4'!$A$1:$E$161,3,0),0)</f>
        <v>0</v>
      </c>
      <c r="Z70" s="136">
        <f>IFERROR(VLOOKUP($S70,'Kill 5'!$A$1:$E$161,3,0),0)</f>
        <v>0</v>
      </c>
      <c r="AA70" s="136">
        <f>IFERROR(VLOOKUP($S70,'Kill 6'!$A$1:$E$161,3,0),0)</f>
        <v>0</v>
      </c>
      <c r="AB70" s="136">
        <f>IFERROR(VLOOKUP($S70,'Kill 7'!$A$1:$E$161,3,0),0)</f>
        <v>0</v>
      </c>
      <c r="AC70" s="136">
        <f>IFERROR(VLOOKUP($S70,'Kill 8'!$A$1:$E$161,3,0),0)</f>
        <v>0</v>
      </c>
      <c r="AD70" s="136">
        <f>IFERROR(VLOOKUP($S70,'Kill 9'!$A$1:$E$161,3,0),0)</f>
        <v>2</v>
      </c>
      <c r="AE70" s="136">
        <f>IFERROR(VLOOKUP($S70,'Kill 10'!$A$1:$E$161,3,0),0)</f>
        <v>0</v>
      </c>
      <c r="AF70" s="136">
        <f>IFERROR(VLOOKUP($S70,'Kill 11'!$A$1:$E$161,3,0),0)</f>
        <v>0</v>
      </c>
      <c r="AG70" s="136">
        <f>IFERROR(VLOOKUP($S70,'Kill 12'!$A$1:$E$161,3,0),0)</f>
        <v>0</v>
      </c>
      <c r="AH70" s="136">
        <f>IFERROR(VLOOKUP($S70,'Kill 13'!$A$1:$E$161,3,0),0)</f>
        <v>0</v>
      </c>
      <c r="AI70" s="136">
        <f t="shared" si="3"/>
        <v>12000</v>
      </c>
    </row>
    <row r="71" ht="15.75" customHeight="1">
      <c r="A71" s="41">
        <f t="shared" si="1"/>
        <v>70</v>
      </c>
      <c r="B71" s="41" t="s">
        <v>86</v>
      </c>
      <c r="C71" s="51">
        <v>4.0</v>
      </c>
      <c r="D71" s="135"/>
      <c r="E71" s="136">
        <v>0.0</v>
      </c>
      <c r="F71" s="136">
        <v>1.0</v>
      </c>
      <c r="G71" s="136">
        <v>0.0</v>
      </c>
      <c r="H71" s="136">
        <v>1.0</v>
      </c>
      <c r="I71" s="136">
        <v>0.0</v>
      </c>
      <c r="J71" s="136">
        <v>0.0</v>
      </c>
      <c r="K71" s="136">
        <v>1.0</v>
      </c>
      <c r="L71" s="136">
        <v>0.0</v>
      </c>
      <c r="M71" s="136">
        <v>0.0</v>
      </c>
      <c r="N71" s="136">
        <v>0.0</v>
      </c>
      <c r="O71" s="136">
        <v>0.0</v>
      </c>
      <c r="P71" s="136">
        <v>1.0</v>
      </c>
      <c r="Q71" s="136">
        <v>0.0</v>
      </c>
      <c r="R71" s="136">
        <v>8000.0</v>
      </c>
      <c r="S71" s="41"/>
      <c r="T71" s="51">
        <f t="shared" si="2"/>
        <v>0</v>
      </c>
      <c r="U71" s="135"/>
      <c r="V71" s="136">
        <f>IFERROR(VLOOKUP($S71,'Kill 1'!$A$1:$E$161,3,0),0)</f>
        <v>0</v>
      </c>
      <c r="W71" s="136">
        <f>IFERROR(VLOOKUP($S71,'Kill 2'!$A$1:$E$161,3,0),0)</f>
        <v>0</v>
      </c>
      <c r="X71" s="136">
        <f>IFERROR(VLOOKUP($S71,'Kill 3'!$A$1:$E$161,3,0),0)</f>
        <v>0</v>
      </c>
      <c r="Y71" s="136">
        <f>IFERROR(VLOOKUP($S71,'Kill 4'!$A$1:$E$161,3,0),0)</f>
        <v>0</v>
      </c>
      <c r="Z71" s="136">
        <f>IFERROR(VLOOKUP($S71,'Kill 5'!$A$1:$E$161,3,0),0)</f>
        <v>0</v>
      </c>
      <c r="AA71" s="136">
        <f>IFERROR(VLOOKUP($S71,'Kill 6'!$A$1:$E$161,3,0),0)</f>
        <v>0</v>
      </c>
      <c r="AB71" s="136">
        <f>IFERROR(VLOOKUP($S71,'Kill 7'!$A$1:$E$161,3,0),0)</f>
        <v>0</v>
      </c>
      <c r="AC71" s="136">
        <f>IFERROR(VLOOKUP($S71,'Kill 8'!$A$1:$E$161,3,0),0)</f>
        <v>0</v>
      </c>
      <c r="AD71" s="136">
        <f>IFERROR(VLOOKUP($S71,'Kill 9'!$A$1:$E$161,3,0),0)</f>
        <v>0</v>
      </c>
      <c r="AE71" s="136">
        <f>IFERROR(VLOOKUP($S71,'Kill 10'!$A$1:$E$161,3,0),0)</f>
        <v>0</v>
      </c>
      <c r="AF71" s="136">
        <f>IFERROR(VLOOKUP($S71,'Kill 11'!$A$1:$E$161,3,0),0)</f>
        <v>0</v>
      </c>
      <c r="AG71" s="136">
        <f>IFERROR(VLOOKUP($S71,'Kill 12'!$A$1:$E$161,3,0),0)</f>
        <v>0</v>
      </c>
      <c r="AH71" s="136">
        <f>IFERROR(VLOOKUP($S71,'Kill 13'!$A$1:$E$161,3,0),0)</f>
        <v>0</v>
      </c>
      <c r="AI71" s="136">
        <f t="shared" si="3"/>
        <v>0</v>
      </c>
    </row>
    <row r="72" ht="15.75" customHeight="1">
      <c r="A72" s="41">
        <f t="shared" si="1"/>
        <v>71</v>
      </c>
      <c r="B72" s="84" t="s">
        <v>106</v>
      </c>
      <c r="C72" s="51">
        <v>4.0</v>
      </c>
      <c r="D72" s="135"/>
      <c r="E72" s="136">
        <v>0.0</v>
      </c>
      <c r="F72" s="136">
        <v>1.0</v>
      </c>
      <c r="G72" s="136">
        <v>1.0</v>
      </c>
      <c r="H72" s="136">
        <v>0.0</v>
      </c>
      <c r="I72" s="136">
        <v>1.0</v>
      </c>
      <c r="J72" s="136">
        <v>0.0</v>
      </c>
      <c r="K72" s="136">
        <v>0.0</v>
      </c>
      <c r="L72" s="136">
        <v>1.0</v>
      </c>
      <c r="M72" s="136">
        <v>0.0</v>
      </c>
      <c r="N72" s="136">
        <v>0.0</v>
      </c>
      <c r="O72" s="136">
        <v>0.0</v>
      </c>
      <c r="P72" s="136">
        <v>0.0</v>
      </c>
      <c r="Q72" s="136">
        <v>0.0</v>
      </c>
      <c r="R72" s="136">
        <v>8000.0</v>
      </c>
      <c r="S72" s="84" t="str">
        <f>IFERROR(__xludf.DUMMYFUNCTION("""COMPUTED_VALUE"""),"TontonZgueg")</f>
        <v>TontonZgueg</v>
      </c>
      <c r="T72" s="51">
        <f t="shared" si="2"/>
        <v>22</v>
      </c>
      <c r="U72" s="135"/>
      <c r="V72" s="136">
        <f>IFERROR(VLOOKUP($S72,'Kill 1'!$A$1:$E$161,3,0),0)</f>
        <v>0</v>
      </c>
      <c r="W72" s="136">
        <f>IFERROR(VLOOKUP($S72,'Kill 2'!$A$1:$E$161,3,0),0)</f>
        <v>8</v>
      </c>
      <c r="X72" s="136">
        <f>IFERROR(VLOOKUP($S72,'Kill 3'!$A$1:$E$161,3,0),0)</f>
        <v>4</v>
      </c>
      <c r="Y72" s="136">
        <f>IFERROR(VLOOKUP($S72,'Kill 4'!$A$1:$E$161,3,0),0)</f>
        <v>1</v>
      </c>
      <c r="Z72" s="136">
        <f>IFERROR(VLOOKUP($S72,'Kill 5'!$A$1:$E$161,3,0),0)</f>
        <v>0</v>
      </c>
      <c r="AA72" s="136">
        <f>IFERROR(VLOOKUP($S72,'Kill 6'!$A$1:$E$161,3,0),0)</f>
        <v>8</v>
      </c>
      <c r="AB72" s="136">
        <f>IFERROR(VLOOKUP($S72,'Kill 7'!$A$1:$E$161,3,0),0)</f>
        <v>0</v>
      </c>
      <c r="AC72" s="136">
        <f>IFERROR(VLOOKUP($S72,'Kill 8'!$A$1:$E$161,3,0),0)</f>
        <v>1</v>
      </c>
      <c r="AD72" s="136">
        <f>IFERROR(VLOOKUP($S72,'Kill 9'!$A$1:$E$161,3,0),0)</f>
        <v>0</v>
      </c>
      <c r="AE72" s="136">
        <f>IFERROR(VLOOKUP($S72,'Kill 10'!$A$1:$E$161,3,0),0)</f>
        <v>0</v>
      </c>
      <c r="AF72" s="136">
        <f>IFERROR(VLOOKUP($S72,'Kill 11'!$A$1:$E$161,3,0),0)</f>
        <v>0</v>
      </c>
      <c r="AG72" s="136">
        <f>IFERROR(VLOOKUP($S72,'Kill 12'!$A$1:$E$161,3,0),0)</f>
        <v>0</v>
      </c>
      <c r="AH72" s="136">
        <f>IFERROR(VLOOKUP($S72,'Kill 13'!$A$1:$E$161,3,0),0)</f>
        <v>0</v>
      </c>
      <c r="AI72" s="136">
        <f t="shared" si="3"/>
        <v>44000</v>
      </c>
    </row>
    <row r="73" ht="15.75" customHeight="1">
      <c r="A73" s="41">
        <f t="shared" si="1"/>
        <v>72</v>
      </c>
      <c r="B73" s="41" t="s">
        <v>120</v>
      </c>
      <c r="C73" s="51">
        <v>4.0</v>
      </c>
      <c r="D73" s="135"/>
      <c r="E73" s="136">
        <v>0.0</v>
      </c>
      <c r="F73" s="136">
        <v>0.0</v>
      </c>
      <c r="G73" s="136">
        <v>0.0</v>
      </c>
      <c r="H73" s="136">
        <v>1.0</v>
      </c>
      <c r="I73" s="136">
        <v>0.0</v>
      </c>
      <c r="J73" s="136">
        <v>1.0</v>
      </c>
      <c r="K73" s="136">
        <v>0.0</v>
      </c>
      <c r="L73" s="136">
        <v>0.0</v>
      </c>
      <c r="M73" s="136">
        <v>0.0</v>
      </c>
      <c r="N73" s="136">
        <v>1.0</v>
      </c>
      <c r="O73" s="136">
        <v>1.0</v>
      </c>
      <c r="P73" s="136">
        <v>0.0</v>
      </c>
      <c r="Q73" s="136">
        <v>0.0</v>
      </c>
      <c r="R73" s="136">
        <v>8000.0</v>
      </c>
      <c r="S73" s="41" t="str">
        <f>IFERROR(__xludf.DUMMYFUNCTION("""COMPUTED_VALUE"""),"ricota")</f>
        <v>ricota</v>
      </c>
      <c r="T73" s="51">
        <f t="shared" si="2"/>
        <v>9</v>
      </c>
      <c r="U73" s="135"/>
      <c r="V73" s="136">
        <f>IFERROR(VLOOKUP($S73,'Kill 1'!$A$1:$E$161,3,0),0)</f>
        <v>0</v>
      </c>
      <c r="W73" s="136">
        <f>IFERROR(VLOOKUP($S73,'Kill 2'!$A$1:$E$161,3,0),0)</f>
        <v>9</v>
      </c>
      <c r="X73" s="136">
        <f>IFERROR(VLOOKUP($S73,'Kill 3'!$A$1:$E$161,3,0),0)</f>
        <v>0</v>
      </c>
      <c r="Y73" s="136">
        <f>IFERROR(VLOOKUP($S73,'Kill 4'!$A$1:$E$161,3,0),0)</f>
        <v>0</v>
      </c>
      <c r="Z73" s="136">
        <f>IFERROR(VLOOKUP($S73,'Kill 5'!$A$1:$E$161,3,0),0)</f>
        <v>0</v>
      </c>
      <c r="AA73" s="136">
        <f>IFERROR(VLOOKUP($S73,'Kill 6'!$A$1:$E$161,3,0),0)</f>
        <v>0</v>
      </c>
      <c r="AB73" s="136">
        <f>IFERROR(VLOOKUP($S73,'Kill 7'!$A$1:$E$161,3,0),0)</f>
        <v>0</v>
      </c>
      <c r="AC73" s="136">
        <f>IFERROR(VLOOKUP($S73,'Kill 8'!$A$1:$E$161,3,0),0)</f>
        <v>0</v>
      </c>
      <c r="AD73" s="136">
        <f>IFERROR(VLOOKUP($S73,'Kill 9'!$A$1:$E$161,3,0),0)</f>
        <v>0</v>
      </c>
      <c r="AE73" s="136">
        <f>IFERROR(VLOOKUP($S73,'Kill 10'!$A$1:$E$161,3,0),0)</f>
        <v>0</v>
      </c>
      <c r="AF73" s="136">
        <f>IFERROR(VLOOKUP($S73,'Kill 11'!$A$1:$E$161,3,0),0)</f>
        <v>0</v>
      </c>
      <c r="AG73" s="136">
        <f>IFERROR(VLOOKUP($S73,'Kill 12'!$A$1:$E$161,3,0),0)</f>
        <v>0</v>
      </c>
      <c r="AH73" s="136">
        <f>IFERROR(VLOOKUP($S73,'Kill 13'!$A$1:$E$161,3,0),0)</f>
        <v>0</v>
      </c>
      <c r="AI73" s="136">
        <f t="shared" si="3"/>
        <v>18000</v>
      </c>
    </row>
    <row r="74" ht="15.75" customHeight="1">
      <c r="A74" s="41">
        <f t="shared" si="1"/>
        <v>73</v>
      </c>
      <c r="B74" s="41" t="s">
        <v>159</v>
      </c>
      <c r="C74" s="51">
        <v>4.0</v>
      </c>
      <c r="D74" s="135"/>
      <c r="E74" s="136">
        <v>0.0</v>
      </c>
      <c r="F74" s="136">
        <v>0.0</v>
      </c>
      <c r="G74" s="136">
        <v>4.0</v>
      </c>
      <c r="H74" s="136">
        <v>0.0</v>
      </c>
      <c r="I74" s="136">
        <v>0.0</v>
      </c>
      <c r="J74" s="136">
        <v>0.0</v>
      </c>
      <c r="K74" s="136">
        <v>0.0</v>
      </c>
      <c r="L74" s="136">
        <v>0.0</v>
      </c>
      <c r="M74" s="136">
        <v>0.0</v>
      </c>
      <c r="N74" s="136">
        <v>0.0</v>
      </c>
      <c r="O74" s="136">
        <v>0.0</v>
      </c>
      <c r="P74" s="136">
        <v>0.0</v>
      </c>
      <c r="Q74" s="136">
        <v>0.0</v>
      </c>
      <c r="R74" s="136">
        <v>8000.0</v>
      </c>
      <c r="S74" s="41" t="str">
        <f>IFERROR(__xludf.DUMMYFUNCTION("""COMPUTED_VALUE"""),"Butterfly-as")</f>
        <v>Butterfly-as</v>
      </c>
      <c r="T74" s="51">
        <f t="shared" si="2"/>
        <v>2</v>
      </c>
      <c r="U74" s="135"/>
      <c r="V74" s="136">
        <f>IFERROR(VLOOKUP($S74,'Kill 1'!$A$1:$E$161,3,0),0)</f>
        <v>0</v>
      </c>
      <c r="W74" s="136">
        <f>IFERROR(VLOOKUP($S74,'Kill 2'!$A$1:$E$161,3,0),0)</f>
        <v>2</v>
      </c>
      <c r="X74" s="136">
        <f>IFERROR(VLOOKUP($S74,'Kill 3'!$A$1:$E$161,3,0),0)</f>
        <v>0</v>
      </c>
      <c r="Y74" s="136">
        <f>IFERROR(VLOOKUP($S74,'Kill 4'!$A$1:$E$161,3,0),0)</f>
        <v>0</v>
      </c>
      <c r="Z74" s="136">
        <f>IFERROR(VLOOKUP($S74,'Kill 5'!$A$1:$E$161,3,0),0)</f>
        <v>0</v>
      </c>
      <c r="AA74" s="136">
        <f>IFERROR(VLOOKUP($S74,'Kill 6'!$A$1:$E$161,3,0),0)</f>
        <v>0</v>
      </c>
      <c r="AB74" s="136">
        <f>IFERROR(VLOOKUP($S74,'Kill 7'!$A$1:$E$161,3,0),0)</f>
        <v>0</v>
      </c>
      <c r="AC74" s="136">
        <f>IFERROR(VLOOKUP($S74,'Kill 8'!$A$1:$E$161,3,0),0)</f>
        <v>0</v>
      </c>
      <c r="AD74" s="136">
        <f>IFERROR(VLOOKUP($S74,'Kill 9'!$A$1:$E$161,3,0),0)</f>
        <v>0</v>
      </c>
      <c r="AE74" s="136">
        <f>IFERROR(VLOOKUP($S74,'Kill 10'!$A$1:$E$161,3,0),0)</f>
        <v>0</v>
      </c>
      <c r="AF74" s="136">
        <f>IFERROR(VLOOKUP($S74,'Kill 11'!$A$1:$E$161,3,0),0)</f>
        <v>0</v>
      </c>
      <c r="AG74" s="136">
        <f>IFERROR(VLOOKUP($S74,'Kill 12'!$A$1:$E$161,3,0),0)</f>
        <v>0</v>
      </c>
      <c r="AH74" s="136">
        <f>IFERROR(VLOOKUP($S74,'Kill 13'!$A$1:$E$161,3,0),0)</f>
        <v>0</v>
      </c>
      <c r="AI74" s="136">
        <f t="shared" si="3"/>
        <v>4000</v>
      </c>
    </row>
    <row r="75" ht="15.75" customHeight="1">
      <c r="A75" s="41">
        <f t="shared" si="1"/>
        <v>74</v>
      </c>
      <c r="B75" s="87" t="s">
        <v>113</v>
      </c>
      <c r="C75" s="51">
        <v>4.0</v>
      </c>
      <c r="D75" s="135"/>
      <c r="E75" s="136">
        <v>0.0</v>
      </c>
      <c r="F75" s="136">
        <v>0.0</v>
      </c>
      <c r="G75" s="136">
        <v>1.0</v>
      </c>
      <c r="H75" s="136">
        <v>0.0</v>
      </c>
      <c r="I75" s="136">
        <v>1.0</v>
      </c>
      <c r="J75" s="136">
        <v>1.0</v>
      </c>
      <c r="K75" s="136">
        <v>0.0</v>
      </c>
      <c r="L75" s="136">
        <v>1.0</v>
      </c>
      <c r="M75" s="136">
        <v>0.0</v>
      </c>
      <c r="N75" s="136">
        <v>0.0</v>
      </c>
      <c r="O75" s="136">
        <v>0.0</v>
      </c>
      <c r="P75" s="136">
        <v>0.0</v>
      </c>
      <c r="Q75" s="136">
        <v>0.0</v>
      </c>
      <c r="R75" s="136">
        <v>8000.0</v>
      </c>
      <c r="S75" s="87" t="str">
        <f>IFERROR(__xludf.DUMMYFUNCTION("""COMPUTED_VALUE"""),"Xenocq79")</f>
        <v>Xenocq79</v>
      </c>
      <c r="T75" s="51">
        <f t="shared" si="2"/>
        <v>7</v>
      </c>
      <c r="U75" s="135"/>
      <c r="V75" s="136">
        <f>IFERROR(VLOOKUP($S75,'Kill 1'!$A$1:$E$161,3,0),0)</f>
        <v>0</v>
      </c>
      <c r="W75" s="136">
        <f>IFERROR(VLOOKUP($S75,'Kill 2'!$A$1:$E$161,3,0),0)</f>
        <v>2</v>
      </c>
      <c r="X75" s="136">
        <f>IFERROR(VLOOKUP($S75,'Kill 3'!$A$1:$E$161,3,0),0)</f>
        <v>0</v>
      </c>
      <c r="Y75" s="136">
        <f>IFERROR(VLOOKUP($S75,'Kill 4'!$A$1:$E$161,3,0),0)</f>
        <v>1</v>
      </c>
      <c r="Z75" s="136">
        <f>IFERROR(VLOOKUP($S75,'Kill 5'!$A$1:$E$161,3,0),0)</f>
        <v>0</v>
      </c>
      <c r="AA75" s="136">
        <f>IFERROR(VLOOKUP($S75,'Kill 6'!$A$1:$E$161,3,0),0)</f>
        <v>0</v>
      </c>
      <c r="AB75" s="136">
        <f>IFERROR(VLOOKUP($S75,'Kill 7'!$A$1:$E$161,3,0),0)</f>
        <v>0</v>
      </c>
      <c r="AC75" s="136">
        <f>IFERROR(VLOOKUP($S75,'Kill 8'!$A$1:$E$161,3,0),0)</f>
        <v>0</v>
      </c>
      <c r="AD75" s="136">
        <f>IFERROR(VLOOKUP($S75,'Kill 9'!$A$1:$E$161,3,0),0)</f>
        <v>0</v>
      </c>
      <c r="AE75" s="136">
        <f>IFERROR(VLOOKUP($S75,'Kill 10'!$A$1:$E$161,3,0),0)</f>
        <v>4</v>
      </c>
      <c r="AF75" s="136">
        <f>IFERROR(VLOOKUP($S75,'Kill 11'!$A$1:$E$161,3,0),0)</f>
        <v>0</v>
      </c>
      <c r="AG75" s="136">
        <f>IFERROR(VLOOKUP($S75,'Kill 12'!$A$1:$E$161,3,0),0)</f>
        <v>0</v>
      </c>
      <c r="AH75" s="136">
        <f>IFERROR(VLOOKUP($S75,'Kill 13'!$A$1:$E$161,3,0),0)</f>
        <v>0</v>
      </c>
      <c r="AI75" s="136">
        <f t="shared" si="3"/>
        <v>14000</v>
      </c>
    </row>
    <row r="76" ht="15.75" customHeight="1">
      <c r="A76" s="41">
        <f t="shared" si="1"/>
        <v>75</v>
      </c>
      <c r="B76" s="83" t="s">
        <v>98</v>
      </c>
      <c r="C76" s="51">
        <v>4.0</v>
      </c>
      <c r="D76" s="135"/>
      <c r="E76" s="136">
        <v>0.0</v>
      </c>
      <c r="F76" s="136">
        <v>0.0</v>
      </c>
      <c r="G76" s="136">
        <v>0.0</v>
      </c>
      <c r="H76" s="136">
        <v>0.0</v>
      </c>
      <c r="I76" s="136">
        <v>0.0</v>
      </c>
      <c r="J76" s="136">
        <v>0.0</v>
      </c>
      <c r="K76" s="136">
        <v>1.0</v>
      </c>
      <c r="L76" s="136">
        <v>3.0</v>
      </c>
      <c r="M76" s="136">
        <v>0.0</v>
      </c>
      <c r="N76" s="136">
        <v>0.0</v>
      </c>
      <c r="O76" s="136">
        <v>0.0</v>
      </c>
      <c r="P76" s="136">
        <v>0.0</v>
      </c>
      <c r="Q76" s="136">
        <v>0.0</v>
      </c>
      <c r="R76" s="136">
        <v>8000.0</v>
      </c>
      <c r="S76" s="83" t="str">
        <f>IFERROR(__xludf.DUMMYFUNCTION("""COMPUTED_VALUE"""),"COMBERS")</f>
        <v>COMBERS</v>
      </c>
      <c r="T76" s="51">
        <f t="shared" si="2"/>
        <v>12</v>
      </c>
      <c r="U76" s="135"/>
      <c r="V76" s="136">
        <f>IFERROR(VLOOKUP($S76,'Kill 1'!$A$1:$E$161,3,0),0)</f>
        <v>0</v>
      </c>
      <c r="W76" s="136">
        <f>IFERROR(VLOOKUP($S76,'Kill 2'!$A$1:$E$161,3,0),0)</f>
        <v>4</v>
      </c>
      <c r="X76" s="136">
        <f>IFERROR(VLOOKUP($S76,'Kill 3'!$A$1:$E$161,3,0),0)</f>
        <v>1</v>
      </c>
      <c r="Y76" s="136">
        <f>IFERROR(VLOOKUP($S76,'Kill 4'!$A$1:$E$161,3,0),0)</f>
        <v>0</v>
      </c>
      <c r="Z76" s="136">
        <f>IFERROR(VLOOKUP($S76,'Kill 5'!$A$1:$E$161,3,0),0)</f>
        <v>1</v>
      </c>
      <c r="AA76" s="136">
        <f>IFERROR(VLOOKUP($S76,'Kill 6'!$A$1:$E$161,3,0),0)</f>
        <v>0</v>
      </c>
      <c r="AB76" s="136">
        <f>IFERROR(VLOOKUP($S76,'Kill 7'!$A$1:$E$161,3,0),0)</f>
        <v>1</v>
      </c>
      <c r="AC76" s="136">
        <f>IFERROR(VLOOKUP($S76,'Kill 8'!$A$1:$E$161,3,0),0)</f>
        <v>0</v>
      </c>
      <c r="AD76" s="136">
        <f>IFERROR(VLOOKUP($S76,'Kill 9'!$A$1:$E$161,3,0),0)</f>
        <v>0</v>
      </c>
      <c r="AE76" s="136">
        <f>IFERROR(VLOOKUP($S76,'Kill 10'!$A$1:$E$161,3,0),0)</f>
        <v>2</v>
      </c>
      <c r="AF76" s="136">
        <f>IFERROR(VLOOKUP($S76,'Kill 11'!$A$1:$E$161,3,0),0)</f>
        <v>0</v>
      </c>
      <c r="AG76" s="136">
        <f>IFERROR(VLOOKUP($S76,'Kill 12'!$A$1:$E$161,3,0),0)</f>
        <v>3</v>
      </c>
      <c r="AH76" s="136">
        <f>IFERROR(VLOOKUP($S76,'Kill 13'!$A$1:$E$161,3,0),0)</f>
        <v>0</v>
      </c>
      <c r="AI76" s="136">
        <f t="shared" si="3"/>
        <v>24000</v>
      </c>
    </row>
    <row r="77" ht="15.75" customHeight="1">
      <c r="A77" s="41">
        <f t="shared" si="1"/>
        <v>76</v>
      </c>
      <c r="B77" s="41" t="s">
        <v>64</v>
      </c>
      <c r="C77" s="51">
        <v>3.0</v>
      </c>
      <c r="D77" s="135"/>
      <c r="E77" s="136">
        <v>2.0</v>
      </c>
      <c r="F77" s="136">
        <v>0.0</v>
      </c>
      <c r="G77" s="136">
        <v>0.0</v>
      </c>
      <c r="H77" s="136">
        <v>0.0</v>
      </c>
      <c r="I77" s="136">
        <v>0.0</v>
      </c>
      <c r="J77" s="136">
        <v>0.0</v>
      </c>
      <c r="K77" s="136">
        <v>0.0</v>
      </c>
      <c r="L77" s="136">
        <v>1.0</v>
      </c>
      <c r="M77" s="136">
        <v>0.0</v>
      </c>
      <c r="N77" s="136">
        <v>0.0</v>
      </c>
      <c r="O77" s="136">
        <v>0.0</v>
      </c>
      <c r="P77" s="136">
        <v>0.0</v>
      </c>
      <c r="Q77" s="136">
        <v>0.0</v>
      </c>
      <c r="R77" s="136">
        <v>6000.0</v>
      </c>
      <c r="S77" s="41" t="str">
        <f>IFERROR(__xludf.DUMMYFUNCTION("""COMPUTED_VALUE"""),"Blochedu86")</f>
        <v>Blochedu86</v>
      </c>
      <c r="T77" s="51">
        <f t="shared" si="2"/>
        <v>4</v>
      </c>
      <c r="U77" s="135"/>
      <c r="V77" s="136">
        <f>IFERROR(VLOOKUP($S77,'Kill 1'!$A$1:$E$161,3,0),0)</f>
        <v>0</v>
      </c>
      <c r="W77" s="136">
        <f>IFERROR(VLOOKUP($S77,'Kill 2'!$A$1:$E$161,3,0),0)</f>
        <v>1</v>
      </c>
      <c r="X77" s="136">
        <f>IFERROR(VLOOKUP($S77,'Kill 3'!$A$1:$E$161,3,0),0)</f>
        <v>1</v>
      </c>
      <c r="Y77" s="136">
        <f>IFERROR(VLOOKUP($S77,'Kill 4'!$A$1:$E$161,3,0),0)</f>
        <v>0</v>
      </c>
      <c r="Z77" s="136">
        <f>IFERROR(VLOOKUP($S77,'Kill 5'!$A$1:$E$161,3,0),0)</f>
        <v>1</v>
      </c>
      <c r="AA77" s="136">
        <f>IFERROR(VLOOKUP($S77,'Kill 6'!$A$1:$E$161,3,0),0)</f>
        <v>0</v>
      </c>
      <c r="AB77" s="136">
        <f>IFERROR(VLOOKUP($S77,'Kill 7'!$A$1:$E$161,3,0),0)</f>
        <v>0</v>
      </c>
      <c r="AC77" s="136">
        <f>IFERROR(VLOOKUP($S77,'Kill 8'!$A$1:$E$161,3,0),0)</f>
        <v>1</v>
      </c>
      <c r="AD77" s="136">
        <f>IFERROR(VLOOKUP($S77,'Kill 9'!$A$1:$E$161,3,0),0)</f>
        <v>0</v>
      </c>
      <c r="AE77" s="136">
        <f>IFERROR(VLOOKUP($S77,'Kill 10'!$A$1:$E$161,3,0),0)</f>
        <v>0</v>
      </c>
      <c r="AF77" s="136">
        <f>IFERROR(VLOOKUP($S77,'Kill 11'!$A$1:$E$161,3,0),0)</f>
        <v>0</v>
      </c>
      <c r="AG77" s="136">
        <f>IFERROR(VLOOKUP($S77,'Kill 12'!$A$1:$E$161,3,0),0)</f>
        <v>0</v>
      </c>
      <c r="AH77" s="136">
        <f>IFERROR(VLOOKUP($S77,'Kill 13'!$A$1:$E$161,3,0),0)</f>
        <v>0</v>
      </c>
      <c r="AI77" s="136">
        <f t="shared" si="3"/>
        <v>8000</v>
      </c>
    </row>
    <row r="78" ht="15.75" customHeight="1">
      <c r="A78" s="41">
        <f t="shared" si="1"/>
        <v>77</v>
      </c>
      <c r="B78" s="90" t="s">
        <v>76</v>
      </c>
      <c r="C78" s="51">
        <v>3.0</v>
      </c>
      <c r="D78" s="135"/>
      <c r="E78" s="136">
        <v>0.0</v>
      </c>
      <c r="F78" s="136">
        <v>0.0</v>
      </c>
      <c r="G78" s="136">
        <v>0.0</v>
      </c>
      <c r="H78" s="136">
        <v>0.0</v>
      </c>
      <c r="I78" s="136">
        <v>0.0</v>
      </c>
      <c r="J78" s="136">
        <v>0.0</v>
      </c>
      <c r="K78" s="136">
        <v>2.0</v>
      </c>
      <c r="L78" s="136">
        <v>0.0</v>
      </c>
      <c r="M78" s="136">
        <v>1.0</v>
      </c>
      <c r="N78" s="136">
        <v>0.0</v>
      </c>
      <c r="O78" s="136">
        <v>0.0</v>
      </c>
      <c r="P78" s="136">
        <v>0.0</v>
      </c>
      <c r="Q78" s="136">
        <v>0.0</v>
      </c>
      <c r="R78" s="136">
        <v>6000.0</v>
      </c>
      <c r="S78" s="90" t="str">
        <f>IFERROR(__xludf.DUMMYFUNCTION("""COMPUTED_VALUE"""),"BBH 75")</f>
        <v>BBH 75</v>
      </c>
      <c r="T78" s="51">
        <f t="shared" si="2"/>
        <v>2</v>
      </c>
      <c r="U78" s="135"/>
      <c r="V78" s="136">
        <f>IFERROR(VLOOKUP($S78,'Kill 1'!$A$1:$E$161,3,0),0)</f>
        <v>0</v>
      </c>
      <c r="W78" s="136">
        <f>IFERROR(VLOOKUP($S78,'Kill 2'!$A$1:$E$161,3,0),0)</f>
        <v>2</v>
      </c>
      <c r="X78" s="136">
        <f>IFERROR(VLOOKUP($S78,'Kill 3'!$A$1:$E$161,3,0),0)</f>
        <v>0</v>
      </c>
      <c r="Y78" s="136">
        <f>IFERROR(VLOOKUP($S78,'Kill 4'!$A$1:$E$161,3,0),0)</f>
        <v>0</v>
      </c>
      <c r="Z78" s="136">
        <f>IFERROR(VLOOKUP($S78,'Kill 5'!$A$1:$E$161,3,0),0)</f>
        <v>0</v>
      </c>
      <c r="AA78" s="136">
        <f>IFERROR(VLOOKUP($S78,'Kill 6'!$A$1:$E$161,3,0),0)</f>
        <v>0</v>
      </c>
      <c r="AB78" s="136">
        <f>IFERROR(VLOOKUP($S78,'Kill 7'!$A$1:$E$161,3,0),0)</f>
        <v>0</v>
      </c>
      <c r="AC78" s="136">
        <f>IFERROR(VLOOKUP($S78,'Kill 8'!$A$1:$E$161,3,0),0)</f>
        <v>0</v>
      </c>
      <c r="AD78" s="136">
        <f>IFERROR(VLOOKUP($S78,'Kill 9'!$A$1:$E$161,3,0),0)</f>
        <v>0</v>
      </c>
      <c r="AE78" s="136">
        <f>IFERROR(VLOOKUP($S78,'Kill 10'!$A$1:$E$161,3,0),0)</f>
        <v>0</v>
      </c>
      <c r="AF78" s="136">
        <f>IFERROR(VLOOKUP($S78,'Kill 11'!$A$1:$E$161,3,0),0)</f>
        <v>0</v>
      </c>
      <c r="AG78" s="136">
        <f>IFERROR(VLOOKUP($S78,'Kill 12'!$A$1:$E$161,3,0),0)</f>
        <v>0</v>
      </c>
      <c r="AH78" s="136">
        <f>IFERROR(VLOOKUP($S78,'Kill 13'!$A$1:$E$161,3,0),0)</f>
        <v>0</v>
      </c>
      <c r="AI78" s="136">
        <f t="shared" si="3"/>
        <v>4000</v>
      </c>
    </row>
    <row r="79" ht="15.75" customHeight="1">
      <c r="A79" s="41">
        <f t="shared" si="1"/>
        <v>78</v>
      </c>
      <c r="B79" s="83" t="s">
        <v>81</v>
      </c>
      <c r="C79" s="51">
        <v>3.0</v>
      </c>
      <c r="D79" s="135"/>
      <c r="E79" s="136">
        <v>0.0</v>
      </c>
      <c r="F79" s="136">
        <v>0.0</v>
      </c>
      <c r="G79" s="136">
        <v>0.0</v>
      </c>
      <c r="H79" s="136">
        <v>0.0</v>
      </c>
      <c r="I79" s="136">
        <v>0.0</v>
      </c>
      <c r="J79" s="136">
        <v>0.0</v>
      </c>
      <c r="K79" s="136">
        <v>0.0</v>
      </c>
      <c r="L79" s="136">
        <v>2.0</v>
      </c>
      <c r="M79" s="136">
        <v>1.0</v>
      </c>
      <c r="N79" s="136">
        <v>0.0</v>
      </c>
      <c r="O79" s="136">
        <v>0.0</v>
      </c>
      <c r="P79" s="136">
        <v>0.0</v>
      </c>
      <c r="Q79" s="136">
        <v>0.0</v>
      </c>
      <c r="R79" s="136">
        <v>6000.0</v>
      </c>
      <c r="S79" s="83" t="str">
        <f>IFERROR(__xludf.DUMMYFUNCTION("""COMPUTED_VALUE"""),"titounio")</f>
        <v>titounio</v>
      </c>
      <c r="T79" s="51">
        <f t="shared" si="2"/>
        <v>18</v>
      </c>
      <c r="U79" s="135"/>
      <c r="V79" s="136">
        <f>IFERROR(VLOOKUP($S79,'Kill 1'!$A$1:$E$161,3,0),0)</f>
        <v>0</v>
      </c>
      <c r="W79" s="136">
        <f>IFERROR(VLOOKUP($S79,'Kill 2'!$A$1:$E$161,3,0),0)</f>
        <v>2</v>
      </c>
      <c r="X79" s="136">
        <f>IFERROR(VLOOKUP($S79,'Kill 3'!$A$1:$E$161,3,0),0)</f>
        <v>1</v>
      </c>
      <c r="Y79" s="136">
        <f>IFERROR(VLOOKUP($S79,'Kill 4'!$A$1:$E$161,3,0),0)</f>
        <v>5</v>
      </c>
      <c r="Z79" s="136">
        <f>IFERROR(VLOOKUP($S79,'Kill 5'!$A$1:$E$161,3,0),0)</f>
        <v>0</v>
      </c>
      <c r="AA79" s="136">
        <f>IFERROR(VLOOKUP($S79,'Kill 6'!$A$1:$E$161,3,0),0)</f>
        <v>0</v>
      </c>
      <c r="AB79" s="136">
        <f>IFERROR(VLOOKUP($S79,'Kill 7'!$A$1:$E$161,3,0),0)</f>
        <v>2</v>
      </c>
      <c r="AC79" s="136">
        <f>IFERROR(VLOOKUP($S79,'Kill 8'!$A$1:$E$161,3,0),0)</f>
        <v>0</v>
      </c>
      <c r="AD79" s="136">
        <f>IFERROR(VLOOKUP($S79,'Kill 9'!$A$1:$E$161,3,0),0)</f>
        <v>0</v>
      </c>
      <c r="AE79" s="136">
        <f>IFERROR(VLOOKUP($S79,'Kill 10'!$A$1:$E$161,3,0),0)</f>
        <v>8</v>
      </c>
      <c r="AF79" s="136">
        <f>IFERROR(VLOOKUP($S79,'Kill 11'!$A$1:$E$161,3,0),0)</f>
        <v>0</v>
      </c>
      <c r="AG79" s="136">
        <f>IFERROR(VLOOKUP($S79,'Kill 12'!$A$1:$E$161,3,0),0)</f>
        <v>0</v>
      </c>
      <c r="AH79" s="136">
        <f>IFERROR(VLOOKUP($S79,'Kill 13'!$A$1:$E$161,3,0),0)</f>
        <v>0</v>
      </c>
      <c r="AI79" s="136">
        <f t="shared" si="3"/>
        <v>36000</v>
      </c>
    </row>
    <row r="80" ht="15.75" customHeight="1">
      <c r="A80" s="41">
        <f t="shared" si="1"/>
        <v>79</v>
      </c>
      <c r="B80" s="89" t="s">
        <v>79</v>
      </c>
      <c r="C80" s="51">
        <v>3.0</v>
      </c>
      <c r="D80" s="135"/>
      <c r="E80" s="136">
        <v>0.0</v>
      </c>
      <c r="F80" s="136">
        <v>1.0</v>
      </c>
      <c r="G80" s="136">
        <v>0.0</v>
      </c>
      <c r="H80" s="136">
        <v>0.0</v>
      </c>
      <c r="I80" s="136">
        <v>0.0</v>
      </c>
      <c r="J80" s="136">
        <v>0.0</v>
      </c>
      <c r="K80" s="136">
        <v>1.0</v>
      </c>
      <c r="L80" s="136">
        <v>1.0</v>
      </c>
      <c r="M80" s="136">
        <v>0.0</v>
      </c>
      <c r="N80" s="136">
        <v>0.0</v>
      </c>
      <c r="O80" s="136">
        <v>0.0</v>
      </c>
      <c r="P80" s="136">
        <v>0.0</v>
      </c>
      <c r="Q80" s="136">
        <v>0.0</v>
      </c>
      <c r="R80" s="136">
        <v>6000.0</v>
      </c>
      <c r="S80" s="89" t="str">
        <f>IFERROR(__xludf.DUMMYFUNCTION("""COMPUTED_VALUE"""),"Spyke 22")</f>
        <v>Spyke 22</v>
      </c>
      <c r="T80" s="51">
        <f t="shared" si="2"/>
        <v>2</v>
      </c>
      <c r="U80" s="135"/>
      <c r="V80" s="136">
        <f>IFERROR(VLOOKUP($S80,'Kill 1'!$A$1:$E$161,3,0),0)</f>
        <v>0</v>
      </c>
      <c r="W80" s="136">
        <f>IFERROR(VLOOKUP($S80,'Kill 2'!$A$1:$E$161,3,0),0)</f>
        <v>1</v>
      </c>
      <c r="X80" s="136">
        <f>IFERROR(VLOOKUP($S80,'Kill 3'!$A$1:$E$161,3,0),0)</f>
        <v>0</v>
      </c>
      <c r="Y80" s="136">
        <f>IFERROR(VLOOKUP($S80,'Kill 4'!$A$1:$E$161,3,0),0)</f>
        <v>1</v>
      </c>
      <c r="Z80" s="136">
        <f>IFERROR(VLOOKUP($S80,'Kill 5'!$A$1:$E$161,3,0),0)</f>
        <v>0</v>
      </c>
      <c r="AA80" s="136">
        <f>IFERROR(VLOOKUP($S80,'Kill 6'!$A$1:$E$161,3,0),0)</f>
        <v>0</v>
      </c>
      <c r="AB80" s="136">
        <f>IFERROR(VLOOKUP($S80,'Kill 7'!$A$1:$E$161,3,0),0)</f>
        <v>0</v>
      </c>
      <c r="AC80" s="136">
        <f>IFERROR(VLOOKUP($S80,'Kill 8'!$A$1:$E$161,3,0),0)</f>
        <v>0</v>
      </c>
      <c r="AD80" s="136">
        <f>IFERROR(VLOOKUP($S80,'Kill 9'!$A$1:$E$161,3,0),0)</f>
        <v>0</v>
      </c>
      <c r="AE80" s="136">
        <f>IFERROR(VLOOKUP($S80,'Kill 10'!$A$1:$E$161,3,0),0)</f>
        <v>0</v>
      </c>
      <c r="AF80" s="136">
        <f>IFERROR(VLOOKUP($S80,'Kill 11'!$A$1:$E$161,3,0),0)</f>
        <v>0</v>
      </c>
      <c r="AG80" s="136">
        <f>IFERROR(VLOOKUP($S80,'Kill 12'!$A$1:$E$161,3,0),0)</f>
        <v>0</v>
      </c>
      <c r="AH80" s="136">
        <f>IFERROR(VLOOKUP($S80,'Kill 13'!$A$1:$E$161,3,0),0)</f>
        <v>0</v>
      </c>
      <c r="AI80" s="136">
        <f t="shared" si="3"/>
        <v>4000</v>
      </c>
    </row>
    <row r="81" ht="15.75" customHeight="1">
      <c r="A81" s="41">
        <f t="shared" si="1"/>
        <v>80</v>
      </c>
      <c r="B81" s="41" t="s">
        <v>61</v>
      </c>
      <c r="C81" s="51">
        <v>3.0</v>
      </c>
      <c r="D81" s="135"/>
      <c r="E81" s="136">
        <v>0.0</v>
      </c>
      <c r="F81" s="136">
        <v>0.0</v>
      </c>
      <c r="G81" s="136">
        <v>2.0</v>
      </c>
      <c r="H81" s="136">
        <v>0.0</v>
      </c>
      <c r="I81" s="136">
        <v>0.0</v>
      </c>
      <c r="J81" s="136">
        <v>0.0</v>
      </c>
      <c r="K81" s="136">
        <v>0.0</v>
      </c>
      <c r="L81" s="136">
        <v>1.0</v>
      </c>
      <c r="M81" s="136">
        <v>0.0</v>
      </c>
      <c r="N81" s="136">
        <v>0.0</v>
      </c>
      <c r="O81" s="136">
        <v>0.0</v>
      </c>
      <c r="P81" s="136">
        <v>0.0</v>
      </c>
      <c r="Q81" s="136">
        <v>0.0</v>
      </c>
      <c r="R81" s="136">
        <v>6000.0</v>
      </c>
      <c r="S81" s="41" t="str">
        <f>IFERROR(__xludf.DUMMYFUNCTION("""COMPUTED_VALUE"""),"shokooo")</f>
        <v>shokooo</v>
      </c>
      <c r="T81" s="51">
        <f t="shared" si="2"/>
        <v>7</v>
      </c>
      <c r="U81" s="135"/>
      <c r="V81" s="136">
        <f>IFERROR(VLOOKUP($S81,'Kill 1'!$A$1:$E$161,3,0),0)</f>
        <v>0</v>
      </c>
      <c r="W81" s="136">
        <f>IFERROR(VLOOKUP($S81,'Kill 2'!$A$1:$E$161,3,0),0)</f>
        <v>0</v>
      </c>
      <c r="X81" s="136">
        <f>IFERROR(VLOOKUP($S81,'Kill 3'!$A$1:$E$161,3,0),0)</f>
        <v>2</v>
      </c>
      <c r="Y81" s="136">
        <f>IFERROR(VLOOKUP($S81,'Kill 4'!$A$1:$E$161,3,0),0)</f>
        <v>0</v>
      </c>
      <c r="Z81" s="136">
        <f>IFERROR(VLOOKUP($S81,'Kill 5'!$A$1:$E$161,3,0),0)</f>
        <v>0</v>
      </c>
      <c r="AA81" s="136">
        <f>IFERROR(VLOOKUP($S81,'Kill 6'!$A$1:$E$161,3,0),0)</f>
        <v>5</v>
      </c>
      <c r="AB81" s="136">
        <f>IFERROR(VLOOKUP($S81,'Kill 7'!$A$1:$E$161,3,0),0)</f>
        <v>0</v>
      </c>
      <c r="AC81" s="136">
        <f>IFERROR(VLOOKUP($S81,'Kill 8'!$A$1:$E$161,3,0),0)</f>
        <v>0</v>
      </c>
      <c r="AD81" s="136">
        <f>IFERROR(VLOOKUP($S81,'Kill 9'!$A$1:$E$161,3,0),0)</f>
        <v>0</v>
      </c>
      <c r="AE81" s="136">
        <f>IFERROR(VLOOKUP($S81,'Kill 10'!$A$1:$E$161,3,0),0)</f>
        <v>0</v>
      </c>
      <c r="AF81" s="136">
        <f>IFERROR(VLOOKUP($S81,'Kill 11'!$A$1:$E$161,3,0),0)</f>
        <v>0</v>
      </c>
      <c r="AG81" s="136">
        <f>IFERROR(VLOOKUP($S81,'Kill 12'!$A$1:$E$161,3,0),0)</f>
        <v>0</v>
      </c>
      <c r="AH81" s="136">
        <f>IFERROR(VLOOKUP($S81,'Kill 13'!$A$1:$E$161,3,0),0)</f>
        <v>0</v>
      </c>
      <c r="AI81" s="136">
        <f t="shared" si="3"/>
        <v>14000</v>
      </c>
    </row>
    <row r="82" ht="15.75" customHeight="1">
      <c r="A82" s="41">
        <f t="shared" si="1"/>
        <v>81</v>
      </c>
      <c r="B82" s="83" t="s">
        <v>123</v>
      </c>
      <c r="C82" s="51">
        <v>3.0</v>
      </c>
      <c r="D82" s="135"/>
      <c r="E82" s="136">
        <v>0.0</v>
      </c>
      <c r="F82" s="136">
        <v>0.0</v>
      </c>
      <c r="G82" s="136">
        <v>0.0</v>
      </c>
      <c r="H82" s="136">
        <v>1.0</v>
      </c>
      <c r="I82" s="136">
        <v>0.0</v>
      </c>
      <c r="J82" s="136">
        <v>0.0</v>
      </c>
      <c r="K82" s="136">
        <v>0.0</v>
      </c>
      <c r="L82" s="136">
        <v>1.0</v>
      </c>
      <c r="M82" s="136">
        <v>0.0</v>
      </c>
      <c r="N82" s="136">
        <v>1.0</v>
      </c>
      <c r="O82" s="136">
        <v>0.0</v>
      </c>
      <c r="P82" s="136">
        <v>0.0</v>
      </c>
      <c r="Q82" s="136">
        <v>0.0</v>
      </c>
      <c r="R82" s="136">
        <v>6000.0</v>
      </c>
      <c r="S82" s="83" t="str">
        <f>IFERROR(__xludf.DUMMYFUNCTION("""COMPUTED_VALUE"""),"Fishtipanda")</f>
        <v>Fishtipanda</v>
      </c>
      <c r="T82" s="51">
        <f t="shared" si="2"/>
        <v>18</v>
      </c>
      <c r="U82" s="135"/>
      <c r="V82" s="136">
        <f>IFERROR(VLOOKUP($S82,'Kill 1'!$A$1:$E$161,3,0),0)</f>
        <v>0</v>
      </c>
      <c r="W82" s="136">
        <f>IFERROR(VLOOKUP($S82,'Kill 2'!$A$1:$E$161,3,0),0)</f>
        <v>1</v>
      </c>
      <c r="X82" s="136">
        <f>IFERROR(VLOOKUP($S82,'Kill 3'!$A$1:$E$161,3,0),0)</f>
        <v>4</v>
      </c>
      <c r="Y82" s="136">
        <f>IFERROR(VLOOKUP($S82,'Kill 4'!$A$1:$E$161,3,0),0)</f>
        <v>1</v>
      </c>
      <c r="Z82" s="136">
        <f>IFERROR(VLOOKUP($S82,'Kill 5'!$A$1:$E$161,3,0),0)</f>
        <v>3</v>
      </c>
      <c r="AA82" s="136">
        <f>IFERROR(VLOOKUP($S82,'Kill 6'!$A$1:$E$161,3,0),0)</f>
        <v>0</v>
      </c>
      <c r="AB82" s="136">
        <f>IFERROR(VLOOKUP($S82,'Kill 7'!$A$1:$E$161,3,0),0)</f>
        <v>3</v>
      </c>
      <c r="AC82" s="136">
        <f>IFERROR(VLOOKUP($S82,'Kill 8'!$A$1:$E$161,3,0),0)</f>
        <v>0</v>
      </c>
      <c r="AD82" s="136">
        <f>IFERROR(VLOOKUP($S82,'Kill 9'!$A$1:$E$161,3,0),0)</f>
        <v>0</v>
      </c>
      <c r="AE82" s="136">
        <f>IFERROR(VLOOKUP($S82,'Kill 10'!$A$1:$E$161,3,0),0)</f>
        <v>6</v>
      </c>
      <c r="AF82" s="136">
        <f>IFERROR(VLOOKUP($S82,'Kill 11'!$A$1:$E$161,3,0),0)</f>
        <v>0</v>
      </c>
      <c r="AG82" s="136">
        <f>IFERROR(VLOOKUP($S82,'Kill 12'!$A$1:$E$161,3,0),0)</f>
        <v>0</v>
      </c>
      <c r="AH82" s="136">
        <f>IFERROR(VLOOKUP($S82,'Kill 13'!$A$1:$E$161,3,0),0)</f>
        <v>0</v>
      </c>
      <c r="AI82" s="136">
        <f t="shared" si="3"/>
        <v>36000</v>
      </c>
    </row>
    <row r="83" ht="15.75" customHeight="1">
      <c r="A83" s="41">
        <f t="shared" si="1"/>
        <v>82</v>
      </c>
      <c r="B83" s="41" t="s">
        <v>161</v>
      </c>
      <c r="C83" s="51">
        <v>3.0</v>
      </c>
      <c r="D83" s="135"/>
      <c r="E83" s="136">
        <v>0.0</v>
      </c>
      <c r="F83" s="136">
        <v>0.0</v>
      </c>
      <c r="G83" s="136">
        <v>0.0</v>
      </c>
      <c r="H83" s="136">
        <v>0.0</v>
      </c>
      <c r="I83" s="136">
        <v>0.0</v>
      </c>
      <c r="J83" s="136">
        <v>0.0</v>
      </c>
      <c r="K83" s="136">
        <v>3.0</v>
      </c>
      <c r="L83" s="136">
        <v>0.0</v>
      </c>
      <c r="M83" s="136">
        <v>0.0</v>
      </c>
      <c r="N83" s="136">
        <v>0.0</v>
      </c>
      <c r="O83" s="136">
        <v>0.0</v>
      </c>
      <c r="P83" s="136">
        <v>0.0</v>
      </c>
      <c r="Q83" s="136">
        <v>0.0</v>
      </c>
      <c r="R83" s="136">
        <v>6000.0</v>
      </c>
      <c r="S83" s="41" t="str">
        <f>IFERROR(__xludf.DUMMYFUNCTION("""COMPUTED_VALUE"""),"francesco0")</f>
        <v>francesco0</v>
      </c>
      <c r="T83" s="51">
        <f t="shared" si="2"/>
        <v>1</v>
      </c>
      <c r="U83" s="135"/>
      <c r="V83" s="136">
        <f>IFERROR(VLOOKUP($S83,'Kill 1'!$A$1:$E$161,3,0),0)</f>
        <v>0</v>
      </c>
      <c r="W83" s="136">
        <f>IFERROR(VLOOKUP($S83,'Kill 2'!$A$1:$E$161,3,0),0)</f>
        <v>1</v>
      </c>
      <c r="X83" s="136">
        <f>IFERROR(VLOOKUP($S83,'Kill 3'!$A$1:$E$161,3,0),0)</f>
        <v>0</v>
      </c>
      <c r="Y83" s="136">
        <f>IFERROR(VLOOKUP($S83,'Kill 4'!$A$1:$E$161,3,0),0)</f>
        <v>0</v>
      </c>
      <c r="Z83" s="136">
        <f>IFERROR(VLOOKUP($S83,'Kill 5'!$A$1:$E$161,3,0),0)</f>
        <v>0</v>
      </c>
      <c r="AA83" s="136">
        <f>IFERROR(VLOOKUP($S83,'Kill 6'!$A$1:$E$161,3,0),0)</f>
        <v>0</v>
      </c>
      <c r="AB83" s="136">
        <f>IFERROR(VLOOKUP($S83,'Kill 7'!$A$1:$E$161,3,0),0)</f>
        <v>0</v>
      </c>
      <c r="AC83" s="136">
        <f>IFERROR(VLOOKUP($S83,'Kill 8'!$A$1:$E$161,3,0),0)</f>
        <v>0</v>
      </c>
      <c r="AD83" s="136">
        <f>IFERROR(VLOOKUP($S83,'Kill 9'!$A$1:$E$161,3,0),0)</f>
        <v>0</v>
      </c>
      <c r="AE83" s="136">
        <f>IFERROR(VLOOKUP($S83,'Kill 10'!$A$1:$E$161,3,0),0)</f>
        <v>0</v>
      </c>
      <c r="AF83" s="136">
        <f>IFERROR(VLOOKUP($S83,'Kill 11'!$A$1:$E$161,3,0),0)</f>
        <v>0</v>
      </c>
      <c r="AG83" s="136">
        <f>IFERROR(VLOOKUP($S83,'Kill 12'!$A$1:$E$161,3,0),0)</f>
        <v>0</v>
      </c>
      <c r="AH83" s="136">
        <f>IFERROR(VLOOKUP($S83,'Kill 13'!$A$1:$E$161,3,0),0)</f>
        <v>0</v>
      </c>
      <c r="AI83" s="136">
        <f t="shared" si="3"/>
        <v>2000</v>
      </c>
    </row>
    <row r="84" ht="15.75" customHeight="1">
      <c r="A84" s="41">
        <f t="shared" si="1"/>
        <v>83</v>
      </c>
      <c r="B84" s="41" t="s">
        <v>178</v>
      </c>
      <c r="C84" s="51">
        <v>3.0</v>
      </c>
      <c r="D84" s="135"/>
      <c r="E84" s="136">
        <v>0.0</v>
      </c>
      <c r="F84" s="136">
        <v>0.0</v>
      </c>
      <c r="G84" s="136">
        <v>0.0</v>
      </c>
      <c r="H84" s="136">
        <v>0.0</v>
      </c>
      <c r="I84" s="136">
        <v>0.0</v>
      </c>
      <c r="J84" s="136">
        <v>0.0</v>
      </c>
      <c r="K84" s="136">
        <v>3.0</v>
      </c>
      <c r="L84" s="136">
        <v>0.0</v>
      </c>
      <c r="M84" s="136">
        <v>0.0</v>
      </c>
      <c r="N84" s="136">
        <v>0.0</v>
      </c>
      <c r="O84" s="136">
        <v>0.0</v>
      </c>
      <c r="P84" s="136">
        <v>0.0</v>
      </c>
      <c r="Q84" s="136">
        <v>0.0</v>
      </c>
      <c r="R84" s="136">
        <v>6000.0</v>
      </c>
      <c r="S84" s="41" t="str">
        <f>IFERROR(__xludf.DUMMYFUNCTION("""COMPUTED_VALUE"""),"Kantescino")</f>
        <v>Kantescino</v>
      </c>
      <c r="T84" s="51">
        <f t="shared" si="2"/>
        <v>2</v>
      </c>
      <c r="U84" s="135"/>
      <c r="V84" s="136">
        <f>IFERROR(VLOOKUP($S84,'Kill 1'!$A$1:$E$161,3,0),0)</f>
        <v>0</v>
      </c>
      <c r="W84" s="136">
        <f>IFERROR(VLOOKUP($S84,'Kill 2'!$A$1:$E$161,3,0),0)</f>
        <v>2</v>
      </c>
      <c r="X84" s="136">
        <f>IFERROR(VLOOKUP($S84,'Kill 3'!$A$1:$E$161,3,0),0)</f>
        <v>0</v>
      </c>
      <c r="Y84" s="136">
        <f>IFERROR(VLOOKUP($S84,'Kill 4'!$A$1:$E$161,3,0),0)</f>
        <v>0</v>
      </c>
      <c r="Z84" s="136">
        <f>IFERROR(VLOOKUP($S84,'Kill 5'!$A$1:$E$161,3,0),0)</f>
        <v>0</v>
      </c>
      <c r="AA84" s="136">
        <f>IFERROR(VLOOKUP($S84,'Kill 6'!$A$1:$E$161,3,0),0)</f>
        <v>0</v>
      </c>
      <c r="AB84" s="136">
        <f>IFERROR(VLOOKUP($S84,'Kill 7'!$A$1:$E$161,3,0),0)</f>
        <v>0</v>
      </c>
      <c r="AC84" s="136">
        <f>IFERROR(VLOOKUP($S84,'Kill 8'!$A$1:$E$161,3,0),0)</f>
        <v>0</v>
      </c>
      <c r="AD84" s="136">
        <f>IFERROR(VLOOKUP($S84,'Kill 9'!$A$1:$E$161,3,0),0)</f>
        <v>0</v>
      </c>
      <c r="AE84" s="136">
        <f>IFERROR(VLOOKUP($S84,'Kill 10'!$A$1:$E$161,3,0),0)</f>
        <v>0</v>
      </c>
      <c r="AF84" s="136">
        <f>IFERROR(VLOOKUP($S84,'Kill 11'!$A$1:$E$161,3,0),0)</f>
        <v>0</v>
      </c>
      <c r="AG84" s="136">
        <f>IFERROR(VLOOKUP($S84,'Kill 12'!$A$1:$E$161,3,0),0)</f>
        <v>0</v>
      </c>
      <c r="AH84" s="136">
        <f>IFERROR(VLOOKUP($S84,'Kill 13'!$A$1:$E$161,3,0),0)</f>
        <v>0</v>
      </c>
      <c r="AI84" s="136">
        <f t="shared" si="3"/>
        <v>4000</v>
      </c>
    </row>
    <row r="85" ht="15.75" customHeight="1">
      <c r="A85" s="41">
        <f t="shared" si="1"/>
        <v>84</v>
      </c>
      <c r="B85" s="41" t="s">
        <v>116</v>
      </c>
      <c r="C85" s="51">
        <v>3.0</v>
      </c>
      <c r="D85" s="135"/>
      <c r="E85" s="136">
        <v>0.0</v>
      </c>
      <c r="F85" s="136">
        <v>0.0</v>
      </c>
      <c r="G85" s="136">
        <v>0.0</v>
      </c>
      <c r="H85" s="136">
        <v>0.0</v>
      </c>
      <c r="I85" s="136">
        <v>0.0</v>
      </c>
      <c r="J85" s="136">
        <v>0.0</v>
      </c>
      <c r="K85" s="136">
        <v>0.0</v>
      </c>
      <c r="L85" s="136">
        <v>0.0</v>
      </c>
      <c r="M85" s="136">
        <v>0.0</v>
      </c>
      <c r="N85" s="136">
        <v>1.0</v>
      </c>
      <c r="O85" s="136">
        <v>0.0</v>
      </c>
      <c r="P85" s="136">
        <v>2.0</v>
      </c>
      <c r="Q85" s="136">
        <v>0.0</v>
      </c>
      <c r="R85" s="136">
        <v>6000.0</v>
      </c>
      <c r="S85" s="41" t="str">
        <f>IFERROR(__xludf.DUMMYFUNCTION("""COMPUTED_VALUE"""),"Rod_John_VI")</f>
        <v>Rod_John_VI</v>
      </c>
      <c r="T85" s="51">
        <f t="shared" si="2"/>
        <v>9</v>
      </c>
      <c r="U85" s="135"/>
      <c r="V85" s="136">
        <f>IFERROR(VLOOKUP($S85,'Kill 1'!$A$1:$E$161,3,0),0)</f>
        <v>0</v>
      </c>
      <c r="W85" s="136">
        <f>IFERROR(VLOOKUP($S85,'Kill 2'!$A$1:$E$161,3,0),0)</f>
        <v>2</v>
      </c>
      <c r="X85" s="136">
        <f>IFERROR(VLOOKUP($S85,'Kill 3'!$A$1:$E$161,3,0),0)</f>
        <v>0</v>
      </c>
      <c r="Y85" s="136">
        <f>IFERROR(VLOOKUP($S85,'Kill 4'!$A$1:$E$161,3,0),0)</f>
        <v>0</v>
      </c>
      <c r="Z85" s="136">
        <f>IFERROR(VLOOKUP($S85,'Kill 5'!$A$1:$E$161,3,0),0)</f>
        <v>3</v>
      </c>
      <c r="AA85" s="136">
        <f>IFERROR(VLOOKUP($S85,'Kill 6'!$A$1:$E$161,3,0),0)</f>
        <v>1</v>
      </c>
      <c r="AB85" s="136">
        <f>IFERROR(VLOOKUP($S85,'Kill 7'!$A$1:$E$161,3,0),0)</f>
        <v>1</v>
      </c>
      <c r="AC85" s="136">
        <f>IFERROR(VLOOKUP($S85,'Kill 8'!$A$1:$E$161,3,0),0)</f>
        <v>0</v>
      </c>
      <c r="AD85" s="136">
        <f>IFERROR(VLOOKUP($S85,'Kill 9'!$A$1:$E$161,3,0),0)</f>
        <v>0</v>
      </c>
      <c r="AE85" s="136">
        <f>IFERROR(VLOOKUP($S85,'Kill 10'!$A$1:$E$161,3,0),0)</f>
        <v>0</v>
      </c>
      <c r="AF85" s="136">
        <f>IFERROR(VLOOKUP($S85,'Kill 11'!$A$1:$E$161,3,0),0)</f>
        <v>0</v>
      </c>
      <c r="AG85" s="136">
        <f>IFERROR(VLOOKUP($S85,'Kill 12'!$A$1:$E$161,3,0),0)</f>
        <v>2</v>
      </c>
      <c r="AH85" s="136">
        <f>IFERROR(VLOOKUP($S85,'Kill 13'!$A$1:$E$161,3,0),0)</f>
        <v>0</v>
      </c>
      <c r="AI85" s="136">
        <f t="shared" si="3"/>
        <v>18000</v>
      </c>
    </row>
    <row r="86" ht="15.75" customHeight="1">
      <c r="A86" s="41">
        <f t="shared" si="1"/>
        <v>85</v>
      </c>
      <c r="B86" s="41" t="s">
        <v>126</v>
      </c>
      <c r="C86" s="51">
        <v>3.0</v>
      </c>
      <c r="D86" s="135"/>
      <c r="E86" s="136">
        <v>0.0</v>
      </c>
      <c r="F86" s="136">
        <v>0.0</v>
      </c>
      <c r="G86" s="136">
        <v>0.0</v>
      </c>
      <c r="H86" s="136">
        <v>0.0</v>
      </c>
      <c r="I86" s="136">
        <v>0.0</v>
      </c>
      <c r="J86" s="136">
        <v>0.0</v>
      </c>
      <c r="K86" s="136">
        <v>0.0</v>
      </c>
      <c r="L86" s="136">
        <v>0.0</v>
      </c>
      <c r="M86" s="136">
        <v>3.0</v>
      </c>
      <c r="N86" s="136">
        <v>0.0</v>
      </c>
      <c r="O86" s="136">
        <v>0.0</v>
      </c>
      <c r="P86" s="136">
        <v>0.0</v>
      </c>
      <c r="Q86" s="136">
        <v>0.0</v>
      </c>
      <c r="R86" s="136">
        <v>6000.0</v>
      </c>
      <c r="S86" s="41" t="str">
        <f>IFERROR(__xludf.DUMMYFUNCTION("""COMPUTED_VALUE"""),"Dr Linebourg")</f>
        <v>Dr Linebourg</v>
      </c>
      <c r="T86" s="51">
        <f t="shared" si="2"/>
        <v>6</v>
      </c>
      <c r="U86" s="135"/>
      <c r="V86" s="136">
        <f>IFERROR(VLOOKUP($S86,'Kill 1'!$A$1:$E$161,3,0),0)</f>
        <v>0</v>
      </c>
      <c r="W86" s="136">
        <f>IFERROR(VLOOKUP($S86,'Kill 2'!$A$1:$E$161,3,0),0)</f>
        <v>2</v>
      </c>
      <c r="X86" s="136">
        <f>IFERROR(VLOOKUP($S86,'Kill 3'!$A$1:$E$161,3,0),0)</f>
        <v>4</v>
      </c>
      <c r="Y86" s="136">
        <f>IFERROR(VLOOKUP($S86,'Kill 4'!$A$1:$E$161,3,0),0)</f>
        <v>0</v>
      </c>
      <c r="Z86" s="136">
        <f>IFERROR(VLOOKUP($S86,'Kill 5'!$A$1:$E$161,3,0),0)</f>
        <v>0</v>
      </c>
      <c r="AA86" s="136">
        <f>IFERROR(VLOOKUP($S86,'Kill 6'!$A$1:$E$161,3,0),0)</f>
        <v>0</v>
      </c>
      <c r="AB86" s="136">
        <f>IFERROR(VLOOKUP($S86,'Kill 7'!$A$1:$E$161,3,0),0)</f>
        <v>0</v>
      </c>
      <c r="AC86" s="136">
        <f>IFERROR(VLOOKUP($S86,'Kill 8'!$A$1:$E$161,3,0),0)</f>
        <v>0</v>
      </c>
      <c r="AD86" s="136">
        <f>IFERROR(VLOOKUP($S86,'Kill 9'!$A$1:$E$161,3,0),0)</f>
        <v>0</v>
      </c>
      <c r="AE86" s="136">
        <f>IFERROR(VLOOKUP($S86,'Kill 10'!$A$1:$E$161,3,0),0)</f>
        <v>0</v>
      </c>
      <c r="AF86" s="136">
        <f>IFERROR(VLOOKUP($S86,'Kill 11'!$A$1:$E$161,3,0),0)</f>
        <v>0</v>
      </c>
      <c r="AG86" s="136">
        <f>IFERROR(VLOOKUP($S86,'Kill 12'!$A$1:$E$161,3,0),0)</f>
        <v>0</v>
      </c>
      <c r="AH86" s="136">
        <f>IFERROR(VLOOKUP($S86,'Kill 13'!$A$1:$E$161,3,0),0)</f>
        <v>0</v>
      </c>
      <c r="AI86" s="136">
        <f t="shared" si="3"/>
        <v>12000</v>
      </c>
    </row>
    <row r="87" ht="15.75" customHeight="1">
      <c r="A87" s="41">
        <f t="shared" si="1"/>
        <v>86</v>
      </c>
      <c r="B87" s="91" t="s">
        <v>191</v>
      </c>
      <c r="C87" s="51">
        <v>3.0</v>
      </c>
      <c r="D87" s="135"/>
      <c r="E87" s="136">
        <v>0.0</v>
      </c>
      <c r="F87" s="136">
        <v>0.0</v>
      </c>
      <c r="G87" s="136">
        <v>0.0</v>
      </c>
      <c r="H87" s="136">
        <v>0.0</v>
      </c>
      <c r="I87" s="136">
        <v>0.0</v>
      </c>
      <c r="J87" s="136">
        <v>0.0</v>
      </c>
      <c r="K87" s="136">
        <v>0.0</v>
      </c>
      <c r="L87" s="136">
        <v>0.0</v>
      </c>
      <c r="M87" s="136">
        <v>0.0</v>
      </c>
      <c r="N87" s="136">
        <v>2.0</v>
      </c>
      <c r="O87" s="136">
        <v>0.0</v>
      </c>
      <c r="P87" s="136">
        <v>1.0</v>
      </c>
      <c r="Q87" s="136">
        <v>0.0</v>
      </c>
      <c r="R87" s="136">
        <v>6000.0</v>
      </c>
      <c r="S87" s="91" t="str">
        <f>IFERROR(__xludf.DUMMYFUNCTION("""COMPUTED_VALUE"""),"marypops64")</f>
        <v>marypops64</v>
      </c>
      <c r="T87" s="51">
        <f t="shared" si="2"/>
        <v>2</v>
      </c>
      <c r="U87" s="135"/>
      <c r="V87" s="136">
        <f>IFERROR(VLOOKUP($S87,'Kill 1'!$A$1:$E$161,3,0),0)</f>
        <v>0</v>
      </c>
      <c r="W87" s="136">
        <f>IFERROR(VLOOKUP($S87,'Kill 2'!$A$1:$E$161,3,0),0)</f>
        <v>1</v>
      </c>
      <c r="X87" s="136">
        <f>IFERROR(VLOOKUP($S87,'Kill 3'!$A$1:$E$161,3,0),0)</f>
        <v>1</v>
      </c>
      <c r="Y87" s="136">
        <f>IFERROR(VLOOKUP($S87,'Kill 4'!$A$1:$E$161,3,0),0)</f>
        <v>0</v>
      </c>
      <c r="Z87" s="136">
        <f>IFERROR(VLOOKUP($S87,'Kill 5'!$A$1:$E$161,3,0),0)</f>
        <v>0</v>
      </c>
      <c r="AA87" s="136">
        <f>IFERROR(VLOOKUP($S87,'Kill 6'!$A$1:$E$161,3,0),0)</f>
        <v>0</v>
      </c>
      <c r="AB87" s="136">
        <f>IFERROR(VLOOKUP($S87,'Kill 7'!$A$1:$E$161,3,0),0)</f>
        <v>0</v>
      </c>
      <c r="AC87" s="136">
        <f>IFERROR(VLOOKUP($S87,'Kill 8'!$A$1:$E$161,3,0),0)</f>
        <v>0</v>
      </c>
      <c r="AD87" s="136">
        <f>IFERROR(VLOOKUP($S87,'Kill 9'!$A$1:$E$161,3,0),0)</f>
        <v>0</v>
      </c>
      <c r="AE87" s="136">
        <f>IFERROR(VLOOKUP($S87,'Kill 10'!$A$1:$E$161,3,0),0)</f>
        <v>0</v>
      </c>
      <c r="AF87" s="136">
        <f>IFERROR(VLOOKUP($S87,'Kill 11'!$A$1:$E$161,3,0),0)</f>
        <v>0</v>
      </c>
      <c r="AG87" s="136">
        <f>IFERROR(VLOOKUP($S87,'Kill 12'!$A$1:$E$161,3,0),0)</f>
        <v>0</v>
      </c>
      <c r="AH87" s="136">
        <f>IFERROR(VLOOKUP($S87,'Kill 13'!$A$1:$E$161,3,0),0)</f>
        <v>0</v>
      </c>
      <c r="AI87" s="136">
        <f t="shared" si="3"/>
        <v>4000</v>
      </c>
    </row>
    <row r="88" ht="15.75" customHeight="1">
      <c r="A88" s="41">
        <f t="shared" si="1"/>
        <v>87</v>
      </c>
      <c r="B88" s="83" t="s">
        <v>95</v>
      </c>
      <c r="C88" s="51">
        <v>2.0</v>
      </c>
      <c r="D88" s="135"/>
      <c r="E88" s="136">
        <v>0.0</v>
      </c>
      <c r="F88" s="136">
        <v>0.0</v>
      </c>
      <c r="G88" s="136">
        <v>0.0</v>
      </c>
      <c r="H88" s="136">
        <v>0.0</v>
      </c>
      <c r="I88" s="136">
        <v>0.0</v>
      </c>
      <c r="J88" s="136">
        <v>0.0</v>
      </c>
      <c r="K88" s="136">
        <v>0.0</v>
      </c>
      <c r="L88" s="136">
        <v>0.0</v>
      </c>
      <c r="M88" s="136">
        <v>0.0</v>
      </c>
      <c r="N88" s="136">
        <v>0.0</v>
      </c>
      <c r="O88" s="136">
        <v>0.0</v>
      </c>
      <c r="P88" s="136">
        <v>2.0</v>
      </c>
      <c r="Q88" s="136">
        <v>0.0</v>
      </c>
      <c r="R88" s="136">
        <v>4000.0</v>
      </c>
      <c r="S88" s="83" t="str">
        <f>IFERROR(__xludf.DUMMYFUNCTION("""COMPUTED_VALUE"""),"Chuckandier")</f>
        <v>Chuckandier</v>
      </c>
      <c r="T88" s="51">
        <f t="shared" si="2"/>
        <v>3</v>
      </c>
      <c r="U88" s="135"/>
      <c r="V88" s="136">
        <f>IFERROR(VLOOKUP($S88,'Kill 1'!$A$1:$E$161,3,0),0)</f>
        <v>0</v>
      </c>
      <c r="W88" s="136">
        <f>IFERROR(VLOOKUP($S88,'Kill 2'!$A$1:$E$161,3,0),0)</f>
        <v>0</v>
      </c>
      <c r="X88" s="136">
        <f>IFERROR(VLOOKUP($S88,'Kill 3'!$A$1:$E$161,3,0),0)</f>
        <v>2</v>
      </c>
      <c r="Y88" s="136">
        <f>IFERROR(VLOOKUP($S88,'Kill 4'!$A$1:$E$161,3,0),0)</f>
        <v>0</v>
      </c>
      <c r="Z88" s="136">
        <f>IFERROR(VLOOKUP($S88,'Kill 5'!$A$1:$E$161,3,0),0)</f>
        <v>0</v>
      </c>
      <c r="AA88" s="136">
        <f>IFERROR(VLOOKUP($S88,'Kill 6'!$A$1:$E$161,3,0),0)</f>
        <v>0</v>
      </c>
      <c r="AB88" s="136">
        <f>IFERROR(VLOOKUP($S88,'Kill 7'!$A$1:$E$161,3,0),0)</f>
        <v>0</v>
      </c>
      <c r="AC88" s="136">
        <f>IFERROR(VLOOKUP($S88,'Kill 8'!$A$1:$E$161,3,0),0)</f>
        <v>1</v>
      </c>
      <c r="AD88" s="136">
        <f>IFERROR(VLOOKUP($S88,'Kill 9'!$A$1:$E$161,3,0),0)</f>
        <v>0</v>
      </c>
      <c r="AE88" s="136">
        <f>IFERROR(VLOOKUP($S88,'Kill 10'!$A$1:$E$161,3,0),0)</f>
        <v>0</v>
      </c>
      <c r="AF88" s="136">
        <f>IFERROR(VLOOKUP($S88,'Kill 11'!$A$1:$E$161,3,0),0)</f>
        <v>0</v>
      </c>
      <c r="AG88" s="136">
        <f>IFERROR(VLOOKUP($S88,'Kill 12'!$A$1:$E$161,3,0),0)</f>
        <v>0</v>
      </c>
      <c r="AH88" s="136">
        <f>IFERROR(VLOOKUP($S88,'Kill 13'!$A$1:$E$161,3,0),0)</f>
        <v>0</v>
      </c>
      <c r="AI88" s="136">
        <f t="shared" si="3"/>
        <v>6000</v>
      </c>
    </row>
    <row r="89" ht="15.75" customHeight="1">
      <c r="A89" s="41">
        <f t="shared" si="1"/>
        <v>88</v>
      </c>
      <c r="B89" s="84" t="s">
        <v>109</v>
      </c>
      <c r="C89" s="51">
        <v>2.0</v>
      </c>
      <c r="D89" s="135"/>
      <c r="E89" s="136">
        <v>1.0</v>
      </c>
      <c r="F89" s="136">
        <v>0.0</v>
      </c>
      <c r="G89" s="136">
        <v>0.0</v>
      </c>
      <c r="H89" s="136">
        <v>0.0</v>
      </c>
      <c r="I89" s="136">
        <v>1.0</v>
      </c>
      <c r="J89" s="136">
        <v>0.0</v>
      </c>
      <c r="K89" s="136">
        <v>0.0</v>
      </c>
      <c r="L89" s="136">
        <v>0.0</v>
      </c>
      <c r="M89" s="136">
        <v>0.0</v>
      </c>
      <c r="N89" s="136">
        <v>0.0</v>
      </c>
      <c r="O89" s="136">
        <v>0.0</v>
      </c>
      <c r="P89" s="136">
        <v>0.0</v>
      </c>
      <c r="Q89" s="136">
        <v>0.0</v>
      </c>
      <c r="R89" s="136">
        <v>4000.0</v>
      </c>
      <c r="S89" s="84" t="str">
        <f>IFERROR(__xludf.DUMMYFUNCTION("""COMPUTED_VALUE"""),"Le_Pictavien")</f>
        <v>Le_Pictavien</v>
      </c>
      <c r="T89" s="51">
        <f t="shared" si="2"/>
        <v>5</v>
      </c>
      <c r="U89" s="135"/>
      <c r="V89" s="136">
        <f>IFERROR(VLOOKUP($S89,'Kill 1'!$A$1:$E$161,3,0),0)</f>
        <v>0</v>
      </c>
      <c r="W89" s="136">
        <f>IFERROR(VLOOKUP($S89,'Kill 2'!$A$1:$E$161,3,0),0)</f>
        <v>0</v>
      </c>
      <c r="X89" s="136">
        <f>IFERROR(VLOOKUP($S89,'Kill 3'!$A$1:$E$161,3,0),0)</f>
        <v>0</v>
      </c>
      <c r="Y89" s="136">
        <f>IFERROR(VLOOKUP($S89,'Kill 4'!$A$1:$E$161,3,0),0)</f>
        <v>0</v>
      </c>
      <c r="Z89" s="136">
        <f>IFERROR(VLOOKUP($S89,'Kill 5'!$A$1:$E$161,3,0),0)</f>
        <v>3</v>
      </c>
      <c r="AA89" s="136">
        <f>IFERROR(VLOOKUP($S89,'Kill 6'!$A$1:$E$161,3,0),0)</f>
        <v>2</v>
      </c>
      <c r="AB89" s="136">
        <f>IFERROR(VLOOKUP($S89,'Kill 7'!$A$1:$E$161,3,0),0)</f>
        <v>0</v>
      </c>
      <c r="AC89" s="136">
        <f>IFERROR(VLOOKUP($S89,'Kill 8'!$A$1:$E$161,3,0),0)</f>
        <v>0</v>
      </c>
      <c r="AD89" s="136">
        <f>IFERROR(VLOOKUP($S89,'Kill 9'!$A$1:$E$161,3,0),0)</f>
        <v>0</v>
      </c>
      <c r="AE89" s="136">
        <f>IFERROR(VLOOKUP($S89,'Kill 10'!$A$1:$E$161,3,0),0)</f>
        <v>0</v>
      </c>
      <c r="AF89" s="136">
        <f>IFERROR(VLOOKUP($S89,'Kill 11'!$A$1:$E$161,3,0),0)</f>
        <v>0</v>
      </c>
      <c r="AG89" s="136">
        <f>IFERROR(VLOOKUP($S89,'Kill 12'!$A$1:$E$161,3,0),0)</f>
        <v>0</v>
      </c>
      <c r="AH89" s="136">
        <f>IFERROR(VLOOKUP($S89,'Kill 13'!$A$1:$E$161,3,0),0)</f>
        <v>0</v>
      </c>
      <c r="AI89" s="136">
        <f t="shared" si="3"/>
        <v>10000</v>
      </c>
    </row>
    <row r="90" ht="15.75" customHeight="1">
      <c r="A90" s="41">
        <f t="shared" si="1"/>
        <v>89</v>
      </c>
      <c r="B90" s="87" t="s">
        <v>117</v>
      </c>
      <c r="C90" s="51">
        <v>2.0</v>
      </c>
      <c r="D90" s="135"/>
      <c r="E90" s="136">
        <v>0.0</v>
      </c>
      <c r="F90" s="136">
        <v>0.0</v>
      </c>
      <c r="G90" s="136">
        <v>0.0</v>
      </c>
      <c r="H90" s="136">
        <v>0.0</v>
      </c>
      <c r="I90" s="136">
        <v>0.0</v>
      </c>
      <c r="J90" s="136">
        <v>1.0</v>
      </c>
      <c r="K90" s="136">
        <v>0.0</v>
      </c>
      <c r="L90" s="136">
        <v>0.0</v>
      </c>
      <c r="M90" s="136">
        <v>1.0</v>
      </c>
      <c r="N90" s="136">
        <v>0.0</v>
      </c>
      <c r="O90" s="136">
        <v>0.0</v>
      </c>
      <c r="P90" s="136">
        <v>0.0</v>
      </c>
      <c r="Q90" s="136">
        <v>0.0</v>
      </c>
      <c r="R90" s="136">
        <v>4000.0</v>
      </c>
      <c r="S90" s="87" t="str">
        <f>IFERROR(__xludf.DUMMYFUNCTION("""COMPUTED_VALUE"""),"modoriya")</f>
        <v>modoriya</v>
      </c>
      <c r="T90" s="51">
        <f t="shared" si="2"/>
        <v>1</v>
      </c>
      <c r="U90" s="135"/>
      <c r="V90" s="136">
        <f>IFERROR(VLOOKUP($S90,'Kill 1'!$A$1:$E$161,3,0),0)</f>
        <v>0</v>
      </c>
      <c r="W90" s="136">
        <f>IFERROR(VLOOKUP($S90,'Kill 2'!$A$1:$E$161,3,0),0)</f>
        <v>1</v>
      </c>
      <c r="X90" s="136">
        <f>IFERROR(VLOOKUP($S90,'Kill 3'!$A$1:$E$161,3,0),0)</f>
        <v>0</v>
      </c>
      <c r="Y90" s="136">
        <f>IFERROR(VLOOKUP($S90,'Kill 4'!$A$1:$E$161,3,0),0)</f>
        <v>0</v>
      </c>
      <c r="Z90" s="136">
        <f>IFERROR(VLOOKUP($S90,'Kill 5'!$A$1:$E$161,3,0),0)</f>
        <v>0</v>
      </c>
      <c r="AA90" s="136">
        <f>IFERROR(VLOOKUP($S90,'Kill 6'!$A$1:$E$161,3,0),0)</f>
        <v>0</v>
      </c>
      <c r="AB90" s="136">
        <f>IFERROR(VLOOKUP($S90,'Kill 7'!$A$1:$E$161,3,0),0)</f>
        <v>0</v>
      </c>
      <c r="AC90" s="136">
        <f>IFERROR(VLOOKUP($S90,'Kill 8'!$A$1:$E$161,3,0),0)</f>
        <v>0</v>
      </c>
      <c r="AD90" s="136">
        <f>IFERROR(VLOOKUP($S90,'Kill 9'!$A$1:$E$161,3,0),0)</f>
        <v>0</v>
      </c>
      <c r="AE90" s="136">
        <f>IFERROR(VLOOKUP($S90,'Kill 10'!$A$1:$E$161,3,0),0)</f>
        <v>0</v>
      </c>
      <c r="AF90" s="136">
        <f>IFERROR(VLOOKUP($S90,'Kill 11'!$A$1:$E$161,3,0),0)</f>
        <v>0</v>
      </c>
      <c r="AG90" s="136">
        <f>IFERROR(VLOOKUP($S90,'Kill 12'!$A$1:$E$161,3,0),0)</f>
        <v>0</v>
      </c>
      <c r="AH90" s="136">
        <f>IFERROR(VLOOKUP($S90,'Kill 13'!$A$1:$E$161,3,0),0)</f>
        <v>0</v>
      </c>
      <c r="AI90" s="136">
        <f t="shared" si="3"/>
        <v>2000</v>
      </c>
    </row>
    <row r="91" ht="15.75" customHeight="1">
      <c r="A91" s="41">
        <f t="shared" si="1"/>
        <v>90</v>
      </c>
      <c r="B91" s="87" t="s">
        <v>141</v>
      </c>
      <c r="C91" s="51">
        <v>2.0</v>
      </c>
      <c r="D91" s="135"/>
      <c r="E91" s="136">
        <v>0.0</v>
      </c>
      <c r="F91" s="136">
        <v>2.0</v>
      </c>
      <c r="G91" s="136">
        <v>0.0</v>
      </c>
      <c r="H91" s="136">
        <v>0.0</v>
      </c>
      <c r="I91" s="136">
        <v>0.0</v>
      </c>
      <c r="J91" s="136">
        <v>0.0</v>
      </c>
      <c r="K91" s="136">
        <v>0.0</v>
      </c>
      <c r="L91" s="136">
        <v>0.0</v>
      </c>
      <c r="M91" s="136">
        <v>0.0</v>
      </c>
      <c r="N91" s="136">
        <v>0.0</v>
      </c>
      <c r="O91" s="136">
        <v>0.0</v>
      </c>
      <c r="P91" s="136">
        <v>0.0</v>
      </c>
      <c r="Q91" s="136">
        <v>0.0</v>
      </c>
      <c r="R91" s="136">
        <v>4000.0</v>
      </c>
      <c r="S91" s="87" t="str">
        <f>IFERROR(__xludf.DUMMYFUNCTION("""COMPUTED_VALUE"""),"Broketomalte")</f>
        <v>Broketomalte</v>
      </c>
      <c r="T91" s="51">
        <f t="shared" si="2"/>
        <v>1</v>
      </c>
      <c r="U91" s="135"/>
      <c r="V91" s="136">
        <f>IFERROR(VLOOKUP($S91,'Kill 1'!$A$1:$E$161,3,0),0)</f>
        <v>0</v>
      </c>
      <c r="W91" s="136">
        <f>IFERROR(VLOOKUP($S91,'Kill 2'!$A$1:$E$161,3,0),0)</f>
        <v>1</v>
      </c>
      <c r="X91" s="136">
        <f>IFERROR(VLOOKUP($S91,'Kill 3'!$A$1:$E$161,3,0),0)</f>
        <v>0</v>
      </c>
      <c r="Y91" s="136">
        <f>IFERROR(VLOOKUP($S91,'Kill 4'!$A$1:$E$161,3,0),0)</f>
        <v>0</v>
      </c>
      <c r="Z91" s="136">
        <f>IFERROR(VLOOKUP($S91,'Kill 5'!$A$1:$E$161,3,0),0)</f>
        <v>0</v>
      </c>
      <c r="AA91" s="136">
        <f>IFERROR(VLOOKUP($S91,'Kill 6'!$A$1:$E$161,3,0),0)</f>
        <v>0</v>
      </c>
      <c r="AB91" s="136">
        <f>IFERROR(VLOOKUP($S91,'Kill 7'!$A$1:$E$161,3,0),0)</f>
        <v>0</v>
      </c>
      <c r="AC91" s="136">
        <f>IFERROR(VLOOKUP($S91,'Kill 8'!$A$1:$E$161,3,0),0)</f>
        <v>0</v>
      </c>
      <c r="AD91" s="136">
        <f>IFERROR(VLOOKUP($S91,'Kill 9'!$A$1:$E$161,3,0),0)</f>
        <v>0</v>
      </c>
      <c r="AE91" s="136">
        <f>IFERROR(VLOOKUP($S91,'Kill 10'!$A$1:$E$161,3,0),0)</f>
        <v>0</v>
      </c>
      <c r="AF91" s="136">
        <f>IFERROR(VLOOKUP($S91,'Kill 11'!$A$1:$E$161,3,0),0)</f>
        <v>0</v>
      </c>
      <c r="AG91" s="136">
        <f>IFERROR(VLOOKUP($S91,'Kill 12'!$A$1:$E$161,3,0),0)</f>
        <v>0</v>
      </c>
      <c r="AH91" s="136">
        <f>IFERROR(VLOOKUP($S91,'Kill 13'!$A$1:$E$161,3,0),0)</f>
        <v>0</v>
      </c>
      <c r="AI91" s="136">
        <f t="shared" si="3"/>
        <v>2000</v>
      </c>
    </row>
    <row r="92" ht="15.75" customHeight="1">
      <c r="A92" s="41">
        <f t="shared" si="1"/>
        <v>91</v>
      </c>
      <c r="B92" s="41" t="s">
        <v>74</v>
      </c>
      <c r="C92" s="51">
        <v>2.0</v>
      </c>
      <c r="D92" s="135"/>
      <c r="E92" s="136">
        <v>0.0</v>
      </c>
      <c r="F92" s="136">
        <v>2.0</v>
      </c>
      <c r="G92" s="136">
        <v>0.0</v>
      </c>
      <c r="H92" s="136">
        <v>0.0</v>
      </c>
      <c r="I92" s="136">
        <v>0.0</v>
      </c>
      <c r="J92" s="136">
        <v>0.0</v>
      </c>
      <c r="K92" s="136">
        <v>0.0</v>
      </c>
      <c r="L92" s="136">
        <v>0.0</v>
      </c>
      <c r="M92" s="136">
        <v>0.0</v>
      </c>
      <c r="N92" s="136">
        <v>0.0</v>
      </c>
      <c r="O92" s="136">
        <v>0.0</v>
      </c>
      <c r="P92" s="136">
        <v>0.0</v>
      </c>
      <c r="Q92" s="136">
        <v>0.0</v>
      </c>
      <c r="R92" s="136">
        <v>4000.0</v>
      </c>
      <c r="S92" s="41" t="str">
        <f>IFERROR(__xludf.DUMMYFUNCTION("""COMPUTED_VALUE"""),"belussac")</f>
        <v>belussac</v>
      </c>
      <c r="T92" s="51">
        <f t="shared" si="2"/>
        <v>6</v>
      </c>
      <c r="U92" s="135"/>
      <c r="V92" s="136">
        <f>IFERROR(VLOOKUP($S92,'Kill 1'!$A$1:$E$161,3,0),0)</f>
        <v>0</v>
      </c>
      <c r="W92" s="136">
        <f>IFERROR(VLOOKUP($S92,'Kill 2'!$A$1:$E$161,3,0),0)</f>
        <v>0</v>
      </c>
      <c r="X92" s="136">
        <f>IFERROR(VLOOKUP($S92,'Kill 3'!$A$1:$E$161,3,0),0)</f>
        <v>0</v>
      </c>
      <c r="Y92" s="136">
        <f>IFERROR(VLOOKUP($S92,'Kill 4'!$A$1:$E$161,3,0),0)</f>
        <v>0</v>
      </c>
      <c r="Z92" s="136">
        <f>IFERROR(VLOOKUP($S92,'Kill 5'!$A$1:$E$161,3,0),0)</f>
        <v>0</v>
      </c>
      <c r="AA92" s="136">
        <f>IFERROR(VLOOKUP($S92,'Kill 6'!$A$1:$E$161,3,0),0)</f>
        <v>2</v>
      </c>
      <c r="AB92" s="136">
        <f>IFERROR(VLOOKUP($S92,'Kill 7'!$A$1:$E$161,3,0),0)</f>
        <v>0</v>
      </c>
      <c r="AC92" s="136">
        <f>IFERROR(VLOOKUP($S92,'Kill 8'!$A$1:$E$161,3,0),0)</f>
        <v>3</v>
      </c>
      <c r="AD92" s="136">
        <f>IFERROR(VLOOKUP($S92,'Kill 9'!$A$1:$E$161,3,0),0)</f>
        <v>1</v>
      </c>
      <c r="AE92" s="136">
        <f>IFERROR(VLOOKUP($S92,'Kill 10'!$A$1:$E$161,3,0),0)</f>
        <v>0</v>
      </c>
      <c r="AF92" s="136">
        <f>IFERROR(VLOOKUP($S92,'Kill 11'!$A$1:$E$161,3,0),0)</f>
        <v>0</v>
      </c>
      <c r="AG92" s="136">
        <f>IFERROR(VLOOKUP($S92,'Kill 12'!$A$1:$E$161,3,0),0)</f>
        <v>0</v>
      </c>
      <c r="AH92" s="136">
        <f>IFERROR(VLOOKUP($S92,'Kill 13'!$A$1:$E$161,3,0),0)</f>
        <v>0</v>
      </c>
      <c r="AI92" s="136">
        <f t="shared" si="3"/>
        <v>12000</v>
      </c>
    </row>
    <row r="93" ht="15.75" customHeight="1">
      <c r="A93" s="41">
        <f t="shared" si="1"/>
        <v>92</v>
      </c>
      <c r="B93" s="41" t="s">
        <v>92</v>
      </c>
      <c r="C93" s="51">
        <v>2.0</v>
      </c>
      <c r="D93" s="135"/>
      <c r="E93" s="136">
        <v>0.0</v>
      </c>
      <c r="F93" s="136">
        <v>1.0</v>
      </c>
      <c r="G93" s="136">
        <v>0.0</v>
      </c>
      <c r="H93" s="136">
        <v>1.0</v>
      </c>
      <c r="I93" s="136">
        <v>0.0</v>
      </c>
      <c r="J93" s="136">
        <v>0.0</v>
      </c>
      <c r="K93" s="136">
        <v>0.0</v>
      </c>
      <c r="L93" s="136">
        <v>0.0</v>
      </c>
      <c r="M93" s="136">
        <v>0.0</v>
      </c>
      <c r="N93" s="136">
        <v>0.0</v>
      </c>
      <c r="O93" s="136">
        <v>0.0</v>
      </c>
      <c r="P93" s="136">
        <v>0.0</v>
      </c>
      <c r="Q93" s="136">
        <v>0.0</v>
      </c>
      <c r="R93" s="136">
        <v>4000.0</v>
      </c>
      <c r="S93" s="41" t="str">
        <f>IFERROR(__xludf.DUMMYFUNCTION("""COMPUTED_VALUE"""),"jejehehe")</f>
        <v>jejehehe</v>
      </c>
      <c r="T93" s="51">
        <f t="shared" si="2"/>
        <v>10</v>
      </c>
      <c r="U93" s="135"/>
      <c r="V93" s="136">
        <f>IFERROR(VLOOKUP($S93,'Kill 1'!$A$1:$E$161,3,0),0)</f>
        <v>0</v>
      </c>
      <c r="W93" s="136">
        <f>IFERROR(VLOOKUP($S93,'Kill 2'!$A$1:$E$161,3,0),0)</f>
        <v>0</v>
      </c>
      <c r="X93" s="136">
        <f>IFERROR(VLOOKUP($S93,'Kill 3'!$A$1:$E$161,3,0),0)</f>
        <v>0</v>
      </c>
      <c r="Y93" s="136">
        <f>IFERROR(VLOOKUP($S93,'Kill 4'!$A$1:$E$161,3,0),0)</f>
        <v>0</v>
      </c>
      <c r="Z93" s="136">
        <f>IFERROR(VLOOKUP($S93,'Kill 5'!$A$1:$E$161,3,0),0)</f>
        <v>0</v>
      </c>
      <c r="AA93" s="136">
        <f>IFERROR(VLOOKUP($S93,'Kill 6'!$A$1:$E$161,3,0),0)</f>
        <v>0</v>
      </c>
      <c r="AB93" s="136">
        <f>IFERROR(VLOOKUP($S93,'Kill 7'!$A$1:$E$161,3,0),0)</f>
        <v>0</v>
      </c>
      <c r="AC93" s="136">
        <f>IFERROR(VLOOKUP($S93,'Kill 8'!$A$1:$E$161,3,0),0)</f>
        <v>2</v>
      </c>
      <c r="AD93" s="136">
        <f>IFERROR(VLOOKUP($S93,'Kill 9'!$A$1:$E$161,3,0),0)</f>
        <v>4</v>
      </c>
      <c r="AE93" s="136">
        <f>IFERROR(VLOOKUP($S93,'Kill 10'!$A$1:$E$161,3,0),0)</f>
        <v>0</v>
      </c>
      <c r="AF93" s="136">
        <f>IFERROR(VLOOKUP($S93,'Kill 11'!$A$1:$E$161,3,0),0)</f>
        <v>4</v>
      </c>
      <c r="AG93" s="136">
        <f>IFERROR(VLOOKUP($S93,'Kill 12'!$A$1:$E$161,3,0),0)</f>
        <v>0</v>
      </c>
      <c r="AH93" s="136">
        <f>IFERROR(VLOOKUP($S93,'Kill 13'!$A$1:$E$161,3,0),0)</f>
        <v>0</v>
      </c>
      <c r="AI93" s="136">
        <f t="shared" si="3"/>
        <v>20000</v>
      </c>
    </row>
    <row r="94" ht="15.75" customHeight="1">
      <c r="A94" s="41">
        <f t="shared" si="1"/>
        <v>93</v>
      </c>
      <c r="B94" s="87" t="s">
        <v>183</v>
      </c>
      <c r="C94" s="51">
        <v>2.0</v>
      </c>
      <c r="D94" s="135"/>
      <c r="E94" s="136">
        <v>0.0</v>
      </c>
      <c r="F94" s="136">
        <v>2.0</v>
      </c>
      <c r="G94" s="136">
        <v>0.0</v>
      </c>
      <c r="H94" s="136">
        <v>0.0</v>
      </c>
      <c r="I94" s="136">
        <v>0.0</v>
      </c>
      <c r="J94" s="136">
        <v>0.0</v>
      </c>
      <c r="K94" s="136">
        <v>0.0</v>
      </c>
      <c r="L94" s="136">
        <v>0.0</v>
      </c>
      <c r="M94" s="136">
        <v>0.0</v>
      </c>
      <c r="N94" s="136">
        <v>0.0</v>
      </c>
      <c r="O94" s="136">
        <v>0.0</v>
      </c>
      <c r="P94" s="136">
        <v>0.0</v>
      </c>
      <c r="Q94" s="136">
        <v>0.0</v>
      </c>
      <c r="R94" s="136">
        <v>4000.0</v>
      </c>
      <c r="S94" s="87" t="str">
        <f>IFERROR(__xludf.DUMMYFUNCTION("""COMPUTED_VALUE"""),"roudoudou759")</f>
        <v>roudoudou759</v>
      </c>
      <c r="T94" s="51">
        <f t="shared" si="2"/>
        <v>6</v>
      </c>
      <c r="U94" s="135"/>
      <c r="V94" s="136">
        <f>IFERROR(VLOOKUP($S94,'Kill 1'!$A$1:$E$161,3,0),0)</f>
        <v>0</v>
      </c>
      <c r="W94" s="136">
        <f>IFERROR(VLOOKUP($S94,'Kill 2'!$A$1:$E$161,3,0),0)</f>
        <v>0</v>
      </c>
      <c r="X94" s="136">
        <f>IFERROR(VLOOKUP($S94,'Kill 3'!$A$1:$E$161,3,0),0)</f>
        <v>0</v>
      </c>
      <c r="Y94" s="136">
        <f>IFERROR(VLOOKUP($S94,'Kill 4'!$A$1:$E$161,3,0),0)</f>
        <v>0</v>
      </c>
      <c r="Z94" s="136">
        <f>IFERROR(VLOOKUP($S94,'Kill 5'!$A$1:$E$161,3,0),0)</f>
        <v>2</v>
      </c>
      <c r="AA94" s="136">
        <f>IFERROR(VLOOKUP($S94,'Kill 6'!$A$1:$E$161,3,0),0)</f>
        <v>0</v>
      </c>
      <c r="AB94" s="136">
        <f>IFERROR(VLOOKUP($S94,'Kill 7'!$A$1:$E$161,3,0),0)</f>
        <v>4</v>
      </c>
      <c r="AC94" s="136">
        <f>IFERROR(VLOOKUP($S94,'Kill 8'!$A$1:$E$161,3,0),0)</f>
        <v>0</v>
      </c>
      <c r="AD94" s="136">
        <f>IFERROR(VLOOKUP($S94,'Kill 9'!$A$1:$E$161,3,0),0)</f>
        <v>0</v>
      </c>
      <c r="AE94" s="136">
        <f>IFERROR(VLOOKUP($S94,'Kill 10'!$A$1:$E$161,3,0),0)</f>
        <v>0</v>
      </c>
      <c r="AF94" s="136">
        <f>IFERROR(VLOOKUP($S94,'Kill 11'!$A$1:$E$161,3,0),0)</f>
        <v>0</v>
      </c>
      <c r="AG94" s="136">
        <f>IFERROR(VLOOKUP($S94,'Kill 12'!$A$1:$E$161,3,0),0)</f>
        <v>0</v>
      </c>
      <c r="AH94" s="136">
        <f>IFERROR(VLOOKUP($S94,'Kill 13'!$A$1:$E$161,3,0),0)</f>
        <v>0</v>
      </c>
      <c r="AI94" s="136">
        <f t="shared" si="3"/>
        <v>12000</v>
      </c>
    </row>
    <row r="95" ht="15.75" customHeight="1">
      <c r="A95" s="41">
        <f t="shared" si="1"/>
        <v>94</v>
      </c>
      <c r="B95" s="41" t="s">
        <v>115</v>
      </c>
      <c r="C95" s="51">
        <v>2.0</v>
      </c>
      <c r="D95" s="135"/>
      <c r="E95" s="136">
        <v>0.0</v>
      </c>
      <c r="F95" s="136">
        <v>1.0</v>
      </c>
      <c r="G95" s="136">
        <v>1.0</v>
      </c>
      <c r="H95" s="136">
        <v>0.0</v>
      </c>
      <c r="I95" s="136">
        <v>0.0</v>
      </c>
      <c r="J95" s="136">
        <v>0.0</v>
      </c>
      <c r="K95" s="136">
        <v>0.0</v>
      </c>
      <c r="L95" s="136">
        <v>0.0</v>
      </c>
      <c r="M95" s="136">
        <v>0.0</v>
      </c>
      <c r="N95" s="136">
        <v>0.0</v>
      </c>
      <c r="O95" s="136">
        <v>0.0</v>
      </c>
      <c r="P95" s="136">
        <v>0.0</v>
      </c>
      <c r="Q95" s="136">
        <v>0.0</v>
      </c>
      <c r="R95" s="136">
        <v>4000.0</v>
      </c>
      <c r="S95" s="41" t="str">
        <f>IFERROR(__xludf.DUMMYFUNCTION("""COMPUTED_VALUE"""),"likecarambar")</f>
        <v>likecarambar</v>
      </c>
      <c r="T95" s="51">
        <f t="shared" si="2"/>
        <v>0</v>
      </c>
      <c r="U95" s="135"/>
      <c r="V95" s="136">
        <f>IFERROR(VLOOKUP($S95,'Kill 1'!$A$1:$E$161,3,0),0)</f>
        <v>0</v>
      </c>
      <c r="W95" s="136">
        <f>IFERROR(VLOOKUP($S95,'Kill 2'!$A$1:$E$161,3,0),0)</f>
        <v>0</v>
      </c>
      <c r="X95" s="136">
        <f>IFERROR(VLOOKUP($S95,'Kill 3'!$A$1:$E$161,3,0),0)</f>
        <v>0</v>
      </c>
      <c r="Y95" s="136">
        <f>IFERROR(VLOOKUP($S95,'Kill 4'!$A$1:$E$161,3,0),0)</f>
        <v>0</v>
      </c>
      <c r="Z95" s="136">
        <f>IFERROR(VLOOKUP($S95,'Kill 5'!$A$1:$E$161,3,0),0)</f>
        <v>0</v>
      </c>
      <c r="AA95" s="136">
        <f>IFERROR(VLOOKUP($S95,'Kill 6'!$A$1:$E$161,3,0),0)</f>
        <v>0</v>
      </c>
      <c r="AB95" s="136">
        <f>IFERROR(VLOOKUP($S95,'Kill 7'!$A$1:$E$161,3,0),0)</f>
        <v>0</v>
      </c>
      <c r="AC95" s="136">
        <f>IFERROR(VLOOKUP($S95,'Kill 8'!$A$1:$E$161,3,0),0)</f>
        <v>0</v>
      </c>
      <c r="AD95" s="136">
        <f>IFERROR(VLOOKUP($S95,'Kill 9'!$A$1:$E$161,3,0),0)</f>
        <v>0</v>
      </c>
      <c r="AE95" s="136">
        <f>IFERROR(VLOOKUP($S95,'Kill 10'!$A$1:$E$161,3,0),0)</f>
        <v>0</v>
      </c>
      <c r="AF95" s="136">
        <f>IFERROR(VLOOKUP($S95,'Kill 11'!$A$1:$E$161,3,0),0)</f>
        <v>0</v>
      </c>
      <c r="AG95" s="136">
        <f>IFERROR(VLOOKUP($S95,'Kill 12'!$A$1:$E$161,3,0),0)</f>
        <v>0</v>
      </c>
      <c r="AH95" s="136">
        <f>IFERROR(VLOOKUP($S95,'Kill 13'!$A$1:$E$161,3,0),0)</f>
        <v>0</v>
      </c>
      <c r="AI95" s="136">
        <f t="shared" si="3"/>
        <v>0</v>
      </c>
    </row>
    <row r="96" ht="15.75" customHeight="1">
      <c r="A96" s="41">
        <f t="shared" si="1"/>
        <v>95</v>
      </c>
      <c r="B96" s="41" t="s">
        <v>170</v>
      </c>
      <c r="C96" s="51">
        <v>2.0</v>
      </c>
      <c r="D96" s="135"/>
      <c r="E96" s="136">
        <v>0.0</v>
      </c>
      <c r="F96" s="136">
        <v>0.0</v>
      </c>
      <c r="G96" s="136">
        <v>0.0</v>
      </c>
      <c r="H96" s="136">
        <v>0.0</v>
      </c>
      <c r="I96" s="136">
        <v>0.0</v>
      </c>
      <c r="J96" s="136">
        <v>0.0</v>
      </c>
      <c r="K96" s="136">
        <v>0.0</v>
      </c>
      <c r="L96" s="136">
        <v>0.0</v>
      </c>
      <c r="M96" s="136">
        <v>2.0</v>
      </c>
      <c r="N96" s="136">
        <v>0.0</v>
      </c>
      <c r="O96" s="136">
        <v>0.0</v>
      </c>
      <c r="P96" s="136">
        <v>0.0</v>
      </c>
      <c r="Q96" s="136">
        <v>0.0</v>
      </c>
      <c r="R96" s="136">
        <v>4000.0</v>
      </c>
      <c r="S96" s="41" t="str">
        <f>IFERROR(__xludf.DUMMYFUNCTION("""COMPUTED_VALUE"""),"Dragoutchi")</f>
        <v>Dragoutchi</v>
      </c>
      <c r="T96" s="51">
        <f t="shared" si="2"/>
        <v>0</v>
      </c>
      <c r="U96" s="135"/>
      <c r="V96" s="136">
        <f>IFERROR(VLOOKUP($S96,'Kill 1'!$A$1:$E$161,3,0),0)</f>
        <v>0</v>
      </c>
      <c r="W96" s="136">
        <f>IFERROR(VLOOKUP($S96,'Kill 2'!$A$1:$E$161,3,0),0)</f>
        <v>0</v>
      </c>
      <c r="X96" s="136">
        <f>IFERROR(VLOOKUP($S96,'Kill 3'!$A$1:$E$161,3,0),0)</f>
        <v>0</v>
      </c>
      <c r="Y96" s="136">
        <f>IFERROR(VLOOKUP($S96,'Kill 4'!$A$1:$E$161,3,0),0)</f>
        <v>0</v>
      </c>
      <c r="Z96" s="136">
        <f>IFERROR(VLOOKUP($S96,'Kill 5'!$A$1:$E$161,3,0),0)</f>
        <v>0</v>
      </c>
      <c r="AA96" s="136">
        <f>IFERROR(VLOOKUP($S96,'Kill 6'!$A$1:$E$161,3,0),0)</f>
        <v>0</v>
      </c>
      <c r="AB96" s="136">
        <f>IFERROR(VLOOKUP($S96,'Kill 7'!$A$1:$E$161,3,0),0)</f>
        <v>0</v>
      </c>
      <c r="AC96" s="136">
        <f>IFERROR(VLOOKUP($S96,'Kill 8'!$A$1:$E$161,3,0),0)</f>
        <v>0</v>
      </c>
      <c r="AD96" s="136">
        <f>IFERROR(VLOOKUP($S96,'Kill 9'!$A$1:$E$161,3,0),0)</f>
        <v>0</v>
      </c>
      <c r="AE96" s="136">
        <f>IFERROR(VLOOKUP($S96,'Kill 10'!$A$1:$E$161,3,0),0)</f>
        <v>0</v>
      </c>
      <c r="AF96" s="136">
        <f>IFERROR(VLOOKUP($S96,'Kill 11'!$A$1:$E$161,3,0),0)</f>
        <v>0</v>
      </c>
      <c r="AG96" s="136">
        <f>IFERROR(VLOOKUP($S96,'Kill 12'!$A$1:$E$161,3,0),0)</f>
        <v>0</v>
      </c>
      <c r="AH96" s="136">
        <f>IFERROR(VLOOKUP($S96,'Kill 13'!$A$1:$E$161,3,0),0)</f>
        <v>0</v>
      </c>
      <c r="AI96" s="136">
        <f t="shared" si="3"/>
        <v>0</v>
      </c>
    </row>
    <row r="97" ht="15.75" customHeight="1">
      <c r="A97" s="41">
        <f t="shared" si="1"/>
        <v>96</v>
      </c>
      <c r="B97" s="87" t="s">
        <v>177</v>
      </c>
      <c r="C97" s="51">
        <v>2.0</v>
      </c>
      <c r="D97" s="135"/>
      <c r="E97" s="136">
        <v>0.0</v>
      </c>
      <c r="F97" s="136">
        <v>0.0</v>
      </c>
      <c r="G97" s="136">
        <v>0.0</v>
      </c>
      <c r="H97" s="136">
        <v>0.0</v>
      </c>
      <c r="I97" s="136">
        <v>0.0</v>
      </c>
      <c r="J97" s="136">
        <v>0.0</v>
      </c>
      <c r="K97" s="136">
        <v>0.0</v>
      </c>
      <c r="L97" s="136">
        <v>2.0</v>
      </c>
      <c r="M97" s="136">
        <v>0.0</v>
      </c>
      <c r="N97" s="136">
        <v>0.0</v>
      </c>
      <c r="O97" s="136">
        <v>0.0</v>
      </c>
      <c r="P97" s="136">
        <v>0.0</v>
      </c>
      <c r="Q97" s="136">
        <v>0.0</v>
      </c>
      <c r="R97" s="136">
        <v>4000.0</v>
      </c>
      <c r="S97" s="87" t="str">
        <f>IFERROR(__xludf.DUMMYFUNCTION("""COMPUTED_VALUE"""),"LeChiffon")</f>
        <v>LeChiffon</v>
      </c>
      <c r="T97" s="51">
        <f t="shared" si="2"/>
        <v>6</v>
      </c>
      <c r="U97" s="135"/>
      <c r="V97" s="136">
        <f>IFERROR(VLOOKUP($S97,'Kill 1'!$A$1:$E$161,3,0),0)</f>
        <v>0</v>
      </c>
      <c r="W97" s="136">
        <f>IFERROR(VLOOKUP($S97,'Kill 2'!$A$1:$E$161,3,0),0)</f>
        <v>0</v>
      </c>
      <c r="X97" s="136">
        <f>IFERROR(VLOOKUP($S97,'Kill 3'!$A$1:$E$161,3,0),0)</f>
        <v>0</v>
      </c>
      <c r="Y97" s="136">
        <f>IFERROR(VLOOKUP($S97,'Kill 4'!$A$1:$E$161,3,0),0)</f>
        <v>0</v>
      </c>
      <c r="Z97" s="136">
        <f>IFERROR(VLOOKUP($S97,'Kill 5'!$A$1:$E$161,3,0),0)</f>
        <v>6</v>
      </c>
      <c r="AA97" s="136">
        <f>IFERROR(VLOOKUP($S97,'Kill 6'!$A$1:$E$161,3,0),0)</f>
        <v>0</v>
      </c>
      <c r="AB97" s="136">
        <f>IFERROR(VLOOKUP($S97,'Kill 7'!$A$1:$E$161,3,0),0)</f>
        <v>0</v>
      </c>
      <c r="AC97" s="136">
        <f>IFERROR(VLOOKUP($S97,'Kill 8'!$A$1:$E$161,3,0),0)</f>
        <v>0</v>
      </c>
      <c r="AD97" s="136">
        <f>IFERROR(VLOOKUP($S97,'Kill 9'!$A$1:$E$161,3,0),0)</f>
        <v>0</v>
      </c>
      <c r="AE97" s="136">
        <f>IFERROR(VLOOKUP($S97,'Kill 10'!$A$1:$E$161,3,0),0)</f>
        <v>0</v>
      </c>
      <c r="AF97" s="136">
        <f>IFERROR(VLOOKUP($S97,'Kill 11'!$A$1:$E$161,3,0),0)</f>
        <v>0</v>
      </c>
      <c r="AG97" s="136">
        <f>IFERROR(VLOOKUP($S97,'Kill 12'!$A$1:$E$161,3,0),0)</f>
        <v>0</v>
      </c>
      <c r="AH97" s="136">
        <f>IFERROR(VLOOKUP($S97,'Kill 13'!$A$1:$E$161,3,0),0)</f>
        <v>0</v>
      </c>
      <c r="AI97" s="136">
        <f t="shared" si="3"/>
        <v>12000</v>
      </c>
    </row>
    <row r="98" ht="15.75" customHeight="1">
      <c r="A98" s="41">
        <f t="shared" si="1"/>
        <v>97</v>
      </c>
      <c r="B98" s="89" t="s">
        <v>164</v>
      </c>
      <c r="C98" s="51">
        <v>2.0</v>
      </c>
      <c r="D98" s="135"/>
      <c r="E98" s="136">
        <v>0.0</v>
      </c>
      <c r="F98" s="136">
        <v>0.0</v>
      </c>
      <c r="G98" s="136">
        <v>0.0</v>
      </c>
      <c r="H98" s="136">
        <v>0.0</v>
      </c>
      <c r="I98" s="136">
        <v>0.0</v>
      </c>
      <c r="J98" s="136">
        <v>0.0</v>
      </c>
      <c r="K98" s="136">
        <v>0.0</v>
      </c>
      <c r="L98" s="136">
        <v>0.0</v>
      </c>
      <c r="M98" s="136">
        <v>0.0</v>
      </c>
      <c r="N98" s="136">
        <v>2.0</v>
      </c>
      <c r="O98" s="136">
        <v>0.0</v>
      </c>
      <c r="P98" s="136">
        <v>0.0</v>
      </c>
      <c r="Q98" s="136">
        <v>0.0</v>
      </c>
      <c r="R98" s="136">
        <v>4000.0</v>
      </c>
      <c r="S98" s="89" t="str">
        <f>IFERROR(__xludf.DUMMYFUNCTION("""COMPUTED_VALUE"""),"Karter6")</f>
        <v>Karter6</v>
      </c>
      <c r="T98" s="51">
        <f t="shared" si="2"/>
        <v>0</v>
      </c>
      <c r="U98" s="135"/>
      <c r="V98" s="136">
        <f>IFERROR(VLOOKUP($S98,'Kill 1'!$A$1:$E$161,3,0),0)</f>
        <v>0</v>
      </c>
      <c r="W98" s="136">
        <f>IFERROR(VLOOKUP($S98,'Kill 2'!$A$1:$E$161,3,0),0)</f>
        <v>0</v>
      </c>
      <c r="X98" s="136">
        <f>IFERROR(VLOOKUP($S98,'Kill 3'!$A$1:$E$161,3,0),0)</f>
        <v>0</v>
      </c>
      <c r="Y98" s="136">
        <f>IFERROR(VLOOKUP($S98,'Kill 4'!$A$1:$E$161,3,0),0)</f>
        <v>0</v>
      </c>
      <c r="Z98" s="136">
        <f>IFERROR(VLOOKUP($S98,'Kill 5'!$A$1:$E$161,3,0),0)</f>
        <v>0</v>
      </c>
      <c r="AA98" s="136">
        <f>IFERROR(VLOOKUP($S98,'Kill 6'!$A$1:$E$161,3,0),0)</f>
        <v>0</v>
      </c>
      <c r="AB98" s="136">
        <f>IFERROR(VLOOKUP($S98,'Kill 7'!$A$1:$E$161,3,0),0)</f>
        <v>0</v>
      </c>
      <c r="AC98" s="136">
        <f>IFERROR(VLOOKUP($S98,'Kill 8'!$A$1:$E$161,3,0),0)</f>
        <v>0</v>
      </c>
      <c r="AD98" s="136">
        <f>IFERROR(VLOOKUP($S98,'Kill 9'!$A$1:$E$161,3,0),0)</f>
        <v>0</v>
      </c>
      <c r="AE98" s="136">
        <f>IFERROR(VLOOKUP($S98,'Kill 10'!$A$1:$E$161,3,0),0)</f>
        <v>0</v>
      </c>
      <c r="AF98" s="136">
        <f>IFERROR(VLOOKUP($S98,'Kill 11'!$A$1:$E$161,3,0),0)</f>
        <v>0</v>
      </c>
      <c r="AG98" s="136">
        <f>IFERROR(VLOOKUP($S98,'Kill 12'!$A$1:$E$161,3,0),0)</f>
        <v>0</v>
      </c>
      <c r="AH98" s="136">
        <f>IFERROR(VLOOKUP($S98,'Kill 13'!$A$1:$E$161,3,0),0)</f>
        <v>0</v>
      </c>
      <c r="AI98" s="136">
        <f t="shared" si="3"/>
        <v>0</v>
      </c>
    </row>
    <row r="99" ht="15.75" customHeight="1">
      <c r="A99" s="41">
        <f t="shared" si="1"/>
        <v>98</v>
      </c>
      <c r="B99" s="94" t="s">
        <v>186</v>
      </c>
      <c r="C99" s="51">
        <v>1.0</v>
      </c>
      <c r="D99" s="135"/>
      <c r="E99" s="136">
        <v>1.0</v>
      </c>
      <c r="F99" s="136">
        <v>0.0</v>
      </c>
      <c r="G99" s="136">
        <v>0.0</v>
      </c>
      <c r="H99" s="136">
        <v>0.0</v>
      </c>
      <c r="I99" s="136">
        <v>0.0</v>
      </c>
      <c r="J99" s="136">
        <v>0.0</v>
      </c>
      <c r="K99" s="136">
        <v>0.0</v>
      </c>
      <c r="L99" s="136">
        <v>0.0</v>
      </c>
      <c r="M99" s="136">
        <v>0.0</v>
      </c>
      <c r="N99" s="136">
        <v>0.0</v>
      </c>
      <c r="O99" s="136">
        <v>0.0</v>
      </c>
      <c r="P99" s="136">
        <v>0.0</v>
      </c>
      <c r="Q99" s="136">
        <v>0.0</v>
      </c>
      <c r="R99" s="136">
        <v>2000.0</v>
      </c>
      <c r="S99" s="94" t="str">
        <f>IFERROR(__xludf.DUMMYFUNCTION("""COMPUTED_VALUE"""),"PSGJM")</f>
        <v>PSGJM</v>
      </c>
      <c r="T99" s="51">
        <f t="shared" si="2"/>
        <v>1</v>
      </c>
      <c r="U99" s="135"/>
      <c r="V99" s="136">
        <f>IFERROR(VLOOKUP($S99,'Kill 1'!$A$1:$E$161,3,0),0)</f>
        <v>0</v>
      </c>
      <c r="W99" s="136">
        <f>IFERROR(VLOOKUP($S99,'Kill 2'!$A$1:$E$161,3,0),0)</f>
        <v>1</v>
      </c>
      <c r="X99" s="136">
        <f>IFERROR(VLOOKUP($S99,'Kill 3'!$A$1:$E$161,3,0),0)</f>
        <v>0</v>
      </c>
      <c r="Y99" s="136">
        <f>IFERROR(VLOOKUP($S99,'Kill 4'!$A$1:$E$161,3,0),0)</f>
        <v>0</v>
      </c>
      <c r="Z99" s="136">
        <f>IFERROR(VLOOKUP($S99,'Kill 5'!$A$1:$E$161,3,0),0)</f>
        <v>0</v>
      </c>
      <c r="AA99" s="136">
        <f>IFERROR(VLOOKUP($S99,'Kill 6'!$A$1:$E$161,3,0),0)</f>
        <v>0</v>
      </c>
      <c r="AB99" s="136">
        <f>IFERROR(VLOOKUP($S99,'Kill 7'!$A$1:$E$161,3,0),0)</f>
        <v>0</v>
      </c>
      <c r="AC99" s="136">
        <f>IFERROR(VLOOKUP($S99,'Kill 8'!$A$1:$E$161,3,0),0)</f>
        <v>0</v>
      </c>
      <c r="AD99" s="136">
        <f>IFERROR(VLOOKUP($S99,'Kill 9'!$A$1:$E$161,3,0),0)</f>
        <v>0</v>
      </c>
      <c r="AE99" s="136">
        <f>IFERROR(VLOOKUP($S99,'Kill 10'!$A$1:$E$161,3,0),0)</f>
        <v>0</v>
      </c>
      <c r="AF99" s="136">
        <f>IFERROR(VLOOKUP($S99,'Kill 11'!$A$1:$E$161,3,0),0)</f>
        <v>0</v>
      </c>
      <c r="AG99" s="136">
        <f>IFERROR(VLOOKUP($S99,'Kill 12'!$A$1:$E$161,3,0),0)</f>
        <v>0</v>
      </c>
      <c r="AH99" s="136">
        <f>IFERROR(VLOOKUP($S99,'Kill 13'!$A$1:$E$161,3,0),0)</f>
        <v>0</v>
      </c>
      <c r="AI99" s="136">
        <f t="shared" si="3"/>
        <v>2000</v>
      </c>
    </row>
    <row r="100" ht="15.75" customHeight="1">
      <c r="A100" s="41">
        <f t="shared" si="1"/>
        <v>99</v>
      </c>
      <c r="B100" s="41" t="s">
        <v>91</v>
      </c>
      <c r="C100" s="51">
        <v>1.0</v>
      </c>
      <c r="D100" s="135"/>
      <c r="E100" s="136">
        <v>0.0</v>
      </c>
      <c r="F100" s="136">
        <v>0.0</v>
      </c>
      <c r="G100" s="136">
        <v>0.0</v>
      </c>
      <c r="H100" s="136">
        <v>1.0</v>
      </c>
      <c r="I100" s="136">
        <v>0.0</v>
      </c>
      <c r="J100" s="136">
        <v>0.0</v>
      </c>
      <c r="K100" s="136">
        <v>0.0</v>
      </c>
      <c r="L100" s="136">
        <v>0.0</v>
      </c>
      <c r="M100" s="136">
        <v>0.0</v>
      </c>
      <c r="N100" s="136">
        <v>0.0</v>
      </c>
      <c r="O100" s="136">
        <v>0.0</v>
      </c>
      <c r="P100" s="136">
        <v>0.0</v>
      </c>
      <c r="Q100" s="136">
        <v>0.0</v>
      </c>
      <c r="R100" s="136">
        <v>2000.0</v>
      </c>
      <c r="S100" s="41" t="str">
        <f>IFERROR(__xludf.DUMMYFUNCTION("""COMPUTED_VALUE"""),"Mistral86")</f>
        <v>Mistral86</v>
      </c>
      <c r="T100" s="51">
        <f t="shared" si="2"/>
        <v>4</v>
      </c>
      <c r="U100" s="135"/>
      <c r="V100" s="136">
        <f>IFERROR(VLOOKUP($S100,'Kill 1'!$A$1:$E$161,3,0),0)</f>
        <v>0</v>
      </c>
      <c r="W100" s="136">
        <f>IFERROR(VLOOKUP($S100,'Kill 2'!$A$1:$E$161,3,0),0)</f>
        <v>0</v>
      </c>
      <c r="X100" s="136">
        <f>IFERROR(VLOOKUP($S100,'Kill 3'!$A$1:$E$161,3,0),0)</f>
        <v>0</v>
      </c>
      <c r="Y100" s="136">
        <f>IFERROR(VLOOKUP($S100,'Kill 4'!$A$1:$E$161,3,0),0)</f>
        <v>1</v>
      </c>
      <c r="Z100" s="136">
        <f>IFERROR(VLOOKUP($S100,'Kill 5'!$A$1:$E$161,3,0),0)</f>
        <v>0</v>
      </c>
      <c r="AA100" s="136">
        <f>IFERROR(VLOOKUP($S100,'Kill 6'!$A$1:$E$161,3,0),0)</f>
        <v>1</v>
      </c>
      <c r="AB100" s="136">
        <f>IFERROR(VLOOKUP($S100,'Kill 7'!$A$1:$E$161,3,0),0)</f>
        <v>0</v>
      </c>
      <c r="AC100" s="136">
        <f>IFERROR(VLOOKUP($S100,'Kill 8'!$A$1:$E$161,3,0),0)</f>
        <v>0</v>
      </c>
      <c r="AD100" s="136">
        <f>IFERROR(VLOOKUP($S100,'Kill 9'!$A$1:$E$161,3,0),0)</f>
        <v>0</v>
      </c>
      <c r="AE100" s="136">
        <f>IFERROR(VLOOKUP($S100,'Kill 10'!$A$1:$E$161,3,0),0)</f>
        <v>1</v>
      </c>
      <c r="AF100" s="136">
        <f>IFERROR(VLOOKUP($S100,'Kill 11'!$A$1:$E$161,3,0),0)</f>
        <v>1</v>
      </c>
      <c r="AG100" s="136">
        <f>IFERROR(VLOOKUP($S100,'Kill 12'!$A$1:$E$161,3,0),0)</f>
        <v>0</v>
      </c>
      <c r="AH100" s="136">
        <f>IFERROR(VLOOKUP($S100,'Kill 13'!$A$1:$E$161,3,0),0)</f>
        <v>0</v>
      </c>
      <c r="AI100" s="136">
        <f t="shared" si="3"/>
        <v>8000</v>
      </c>
    </row>
    <row r="101" ht="15.75" customHeight="1">
      <c r="A101" s="41">
        <f t="shared" si="1"/>
        <v>100</v>
      </c>
      <c r="B101" s="41" t="s">
        <v>157</v>
      </c>
      <c r="C101" s="51">
        <v>1.0</v>
      </c>
      <c r="D101" s="135"/>
      <c r="E101" s="136">
        <v>0.0</v>
      </c>
      <c r="F101" s="136">
        <v>0.0</v>
      </c>
      <c r="G101" s="136">
        <v>0.0</v>
      </c>
      <c r="H101" s="136">
        <v>0.0</v>
      </c>
      <c r="I101" s="136">
        <v>0.0</v>
      </c>
      <c r="J101" s="136">
        <v>1.0</v>
      </c>
      <c r="K101" s="136">
        <v>0.0</v>
      </c>
      <c r="L101" s="136">
        <v>0.0</v>
      </c>
      <c r="M101" s="136">
        <v>0.0</v>
      </c>
      <c r="N101" s="136">
        <v>0.0</v>
      </c>
      <c r="O101" s="136">
        <v>0.0</v>
      </c>
      <c r="P101" s="136">
        <v>0.0</v>
      </c>
      <c r="Q101" s="136">
        <v>0.0</v>
      </c>
      <c r="R101" s="136">
        <v>2000.0</v>
      </c>
      <c r="S101" s="41" t="str">
        <f>IFERROR(__xludf.DUMMYFUNCTION("""COMPUTED_VALUE"""),"Pitt86700")</f>
        <v>Pitt86700</v>
      </c>
      <c r="T101" s="51">
        <f t="shared" si="2"/>
        <v>12</v>
      </c>
      <c r="U101" s="135"/>
      <c r="V101" s="136">
        <f>IFERROR(VLOOKUP($S101,'Kill 1'!$A$1:$E$161,3,0),0)</f>
        <v>0</v>
      </c>
      <c r="W101" s="136">
        <f>IFERROR(VLOOKUP($S101,'Kill 2'!$A$1:$E$161,3,0),0)</f>
        <v>0</v>
      </c>
      <c r="X101" s="136">
        <f>IFERROR(VLOOKUP($S101,'Kill 3'!$A$1:$E$161,3,0),0)</f>
        <v>3</v>
      </c>
      <c r="Y101" s="136">
        <f>IFERROR(VLOOKUP($S101,'Kill 4'!$A$1:$E$161,3,0),0)</f>
        <v>0</v>
      </c>
      <c r="Z101" s="136">
        <f>IFERROR(VLOOKUP($S101,'Kill 5'!$A$1:$E$161,3,0),0)</f>
        <v>5</v>
      </c>
      <c r="AA101" s="136">
        <f>IFERROR(VLOOKUP($S101,'Kill 6'!$A$1:$E$161,3,0),0)</f>
        <v>0</v>
      </c>
      <c r="AB101" s="136">
        <f>IFERROR(VLOOKUP($S101,'Kill 7'!$A$1:$E$161,3,0),0)</f>
        <v>0</v>
      </c>
      <c r="AC101" s="136">
        <f>IFERROR(VLOOKUP($S101,'Kill 8'!$A$1:$E$161,3,0),0)</f>
        <v>2</v>
      </c>
      <c r="AD101" s="136">
        <f>IFERROR(VLOOKUP($S101,'Kill 9'!$A$1:$E$161,3,0),0)</f>
        <v>0</v>
      </c>
      <c r="AE101" s="136">
        <f>IFERROR(VLOOKUP($S101,'Kill 10'!$A$1:$E$161,3,0),0)</f>
        <v>0</v>
      </c>
      <c r="AF101" s="136">
        <f>IFERROR(VLOOKUP($S101,'Kill 11'!$A$1:$E$161,3,0),0)</f>
        <v>0</v>
      </c>
      <c r="AG101" s="136">
        <f>IFERROR(VLOOKUP($S101,'Kill 12'!$A$1:$E$161,3,0),0)</f>
        <v>2</v>
      </c>
      <c r="AH101" s="136">
        <f>IFERROR(VLOOKUP($S101,'Kill 13'!$A$1:$E$161,3,0),0)</f>
        <v>0</v>
      </c>
      <c r="AI101" s="136">
        <f t="shared" si="3"/>
        <v>24000</v>
      </c>
    </row>
    <row r="102" ht="15.75" customHeight="1">
      <c r="A102" s="41">
        <f t="shared" si="1"/>
        <v>101</v>
      </c>
      <c r="B102" s="41" t="s">
        <v>110</v>
      </c>
      <c r="C102" s="51">
        <v>1.0</v>
      </c>
      <c r="D102" s="135"/>
      <c r="E102" s="136">
        <v>0.0</v>
      </c>
      <c r="F102" s="136">
        <v>0.0</v>
      </c>
      <c r="G102" s="136">
        <v>0.0</v>
      </c>
      <c r="H102" s="136">
        <v>1.0</v>
      </c>
      <c r="I102" s="136">
        <v>0.0</v>
      </c>
      <c r="J102" s="136">
        <v>0.0</v>
      </c>
      <c r="K102" s="136">
        <v>0.0</v>
      </c>
      <c r="L102" s="136">
        <v>0.0</v>
      </c>
      <c r="M102" s="136">
        <v>0.0</v>
      </c>
      <c r="N102" s="136">
        <v>0.0</v>
      </c>
      <c r="O102" s="136">
        <v>0.0</v>
      </c>
      <c r="P102" s="136">
        <v>0.0</v>
      </c>
      <c r="Q102" s="136">
        <v>0.0</v>
      </c>
      <c r="R102" s="136">
        <v>2000.0</v>
      </c>
      <c r="S102" s="41" t="str">
        <f>IFERROR(__xludf.DUMMYFUNCTION("""COMPUTED_VALUE"""),"Senfou")</f>
        <v>Senfou</v>
      </c>
      <c r="T102" s="51">
        <f t="shared" si="2"/>
        <v>5</v>
      </c>
      <c r="U102" s="135"/>
      <c r="V102" s="136">
        <f>IFERROR(VLOOKUP($S102,'Kill 1'!$A$1:$E$161,3,0),0)</f>
        <v>0</v>
      </c>
      <c r="W102" s="136">
        <f>IFERROR(VLOOKUP($S102,'Kill 2'!$A$1:$E$161,3,0),0)</f>
        <v>0</v>
      </c>
      <c r="X102" s="136">
        <f>IFERROR(VLOOKUP($S102,'Kill 3'!$A$1:$E$161,3,0),0)</f>
        <v>3</v>
      </c>
      <c r="Y102" s="136">
        <f>IFERROR(VLOOKUP($S102,'Kill 4'!$A$1:$E$161,3,0),0)</f>
        <v>0</v>
      </c>
      <c r="Z102" s="136">
        <f>IFERROR(VLOOKUP($S102,'Kill 5'!$A$1:$E$161,3,0),0)</f>
        <v>0</v>
      </c>
      <c r="AA102" s="136">
        <f>IFERROR(VLOOKUP($S102,'Kill 6'!$A$1:$E$161,3,0),0)</f>
        <v>0</v>
      </c>
      <c r="AB102" s="136">
        <f>IFERROR(VLOOKUP($S102,'Kill 7'!$A$1:$E$161,3,0),0)</f>
        <v>0</v>
      </c>
      <c r="AC102" s="136">
        <f>IFERROR(VLOOKUP($S102,'Kill 8'!$A$1:$E$161,3,0),0)</f>
        <v>0</v>
      </c>
      <c r="AD102" s="136">
        <f>IFERROR(VLOOKUP($S102,'Kill 9'!$A$1:$E$161,3,0),0)</f>
        <v>0</v>
      </c>
      <c r="AE102" s="136">
        <f>IFERROR(VLOOKUP($S102,'Kill 10'!$A$1:$E$161,3,0),0)</f>
        <v>0</v>
      </c>
      <c r="AF102" s="136">
        <f>IFERROR(VLOOKUP($S102,'Kill 11'!$A$1:$E$161,3,0),0)</f>
        <v>2</v>
      </c>
      <c r="AG102" s="136">
        <f>IFERROR(VLOOKUP($S102,'Kill 12'!$A$1:$E$161,3,0),0)</f>
        <v>0</v>
      </c>
      <c r="AH102" s="136">
        <f>IFERROR(VLOOKUP($S102,'Kill 13'!$A$1:$E$161,3,0),0)</f>
        <v>0</v>
      </c>
      <c r="AI102" s="136">
        <f t="shared" si="3"/>
        <v>10000</v>
      </c>
    </row>
    <row r="103" ht="15.75" customHeight="1">
      <c r="A103" s="41">
        <f t="shared" si="1"/>
        <v>102</v>
      </c>
      <c r="B103" s="41" t="s">
        <v>103</v>
      </c>
      <c r="C103" s="51">
        <v>1.0</v>
      </c>
      <c r="D103" s="135"/>
      <c r="E103" s="136">
        <v>0.0</v>
      </c>
      <c r="F103" s="136">
        <v>0.0</v>
      </c>
      <c r="G103" s="136">
        <v>0.0</v>
      </c>
      <c r="H103" s="136">
        <v>0.0</v>
      </c>
      <c r="I103" s="136">
        <v>0.0</v>
      </c>
      <c r="J103" s="136">
        <v>0.0</v>
      </c>
      <c r="K103" s="136">
        <v>0.0</v>
      </c>
      <c r="L103" s="136">
        <v>0.0</v>
      </c>
      <c r="M103" s="136">
        <v>0.0</v>
      </c>
      <c r="N103" s="136">
        <v>0.0</v>
      </c>
      <c r="O103" s="136">
        <v>0.0</v>
      </c>
      <c r="P103" s="136">
        <v>1.0</v>
      </c>
      <c r="Q103" s="136">
        <v>0.0</v>
      </c>
      <c r="R103" s="136">
        <v>2000.0</v>
      </c>
      <c r="S103" s="41" t="str">
        <f>IFERROR(__xludf.DUMMYFUNCTION("""COMPUTED_VALUE"""),"Doudoux")</f>
        <v>Doudoux</v>
      </c>
      <c r="T103" s="51">
        <f t="shared" si="2"/>
        <v>0</v>
      </c>
      <c r="U103" s="135"/>
      <c r="V103" s="136">
        <f>IFERROR(VLOOKUP($S103,'Kill 1'!$A$1:$E$161,3,0),0)</f>
        <v>0</v>
      </c>
      <c r="W103" s="136">
        <f>IFERROR(VLOOKUP($S103,'Kill 2'!$A$1:$E$161,3,0),0)</f>
        <v>0</v>
      </c>
      <c r="X103" s="136">
        <f>IFERROR(VLOOKUP($S103,'Kill 3'!$A$1:$E$161,3,0),0)</f>
        <v>0</v>
      </c>
      <c r="Y103" s="136">
        <f>IFERROR(VLOOKUP($S103,'Kill 4'!$A$1:$E$161,3,0),0)</f>
        <v>0</v>
      </c>
      <c r="Z103" s="136">
        <f>IFERROR(VLOOKUP($S103,'Kill 5'!$A$1:$E$161,3,0),0)</f>
        <v>0</v>
      </c>
      <c r="AA103" s="136">
        <f>IFERROR(VLOOKUP($S103,'Kill 6'!$A$1:$E$161,3,0),0)</f>
        <v>0</v>
      </c>
      <c r="AB103" s="136">
        <f>IFERROR(VLOOKUP($S103,'Kill 7'!$A$1:$E$161,3,0),0)</f>
        <v>0</v>
      </c>
      <c r="AC103" s="136">
        <f>IFERROR(VLOOKUP($S103,'Kill 8'!$A$1:$E$161,3,0),0)</f>
        <v>0</v>
      </c>
      <c r="AD103" s="136">
        <f>IFERROR(VLOOKUP($S103,'Kill 9'!$A$1:$E$161,3,0),0)</f>
        <v>0</v>
      </c>
      <c r="AE103" s="136">
        <f>IFERROR(VLOOKUP($S103,'Kill 10'!$A$1:$E$161,3,0),0)</f>
        <v>0</v>
      </c>
      <c r="AF103" s="136">
        <f>IFERROR(VLOOKUP($S103,'Kill 11'!$A$1:$E$161,3,0),0)</f>
        <v>0</v>
      </c>
      <c r="AG103" s="136">
        <f>IFERROR(VLOOKUP($S103,'Kill 12'!$A$1:$E$161,3,0),0)</f>
        <v>0</v>
      </c>
      <c r="AH103" s="136">
        <f>IFERROR(VLOOKUP($S103,'Kill 13'!$A$1:$E$161,3,0),0)</f>
        <v>0</v>
      </c>
      <c r="AI103" s="136">
        <f t="shared" si="3"/>
        <v>0</v>
      </c>
    </row>
    <row r="104" ht="15.75" customHeight="1">
      <c r="A104" s="41">
        <f t="shared" si="1"/>
        <v>103</v>
      </c>
      <c r="B104" s="41" t="s">
        <v>147</v>
      </c>
      <c r="C104" s="51">
        <v>1.0</v>
      </c>
      <c r="D104" s="135"/>
      <c r="E104" s="136">
        <v>0.0</v>
      </c>
      <c r="F104" s="136">
        <v>1.0</v>
      </c>
      <c r="G104" s="136">
        <v>0.0</v>
      </c>
      <c r="H104" s="136">
        <v>0.0</v>
      </c>
      <c r="I104" s="136">
        <v>0.0</v>
      </c>
      <c r="J104" s="136">
        <v>0.0</v>
      </c>
      <c r="K104" s="136">
        <v>0.0</v>
      </c>
      <c r="L104" s="136">
        <v>0.0</v>
      </c>
      <c r="M104" s="136">
        <v>0.0</v>
      </c>
      <c r="N104" s="136">
        <v>0.0</v>
      </c>
      <c r="O104" s="136">
        <v>0.0</v>
      </c>
      <c r="P104" s="136">
        <v>0.0</v>
      </c>
      <c r="Q104" s="136">
        <v>0.0</v>
      </c>
      <c r="R104" s="136">
        <v>2000.0</v>
      </c>
      <c r="S104" s="41" t="str">
        <f>IFERROR(__xludf.DUMMYFUNCTION("""COMPUTED_VALUE"""),"XFLOXANXGEX")</f>
        <v>XFLOXANXGEX</v>
      </c>
      <c r="T104" s="51">
        <f t="shared" si="2"/>
        <v>8</v>
      </c>
      <c r="U104" s="135"/>
      <c r="V104" s="136">
        <f>IFERROR(VLOOKUP($S104,'Kill 1'!$A$1:$E$161,3,0),0)</f>
        <v>0</v>
      </c>
      <c r="W104" s="136">
        <f>IFERROR(VLOOKUP($S104,'Kill 2'!$A$1:$E$161,3,0),0)</f>
        <v>0</v>
      </c>
      <c r="X104" s="136">
        <f>IFERROR(VLOOKUP($S104,'Kill 3'!$A$1:$E$161,3,0),0)</f>
        <v>0</v>
      </c>
      <c r="Y104" s="136">
        <f>IFERROR(VLOOKUP($S104,'Kill 4'!$A$1:$E$161,3,0),0)</f>
        <v>0</v>
      </c>
      <c r="Z104" s="136">
        <f>IFERROR(VLOOKUP($S104,'Kill 5'!$A$1:$E$161,3,0),0)</f>
        <v>3</v>
      </c>
      <c r="AA104" s="136">
        <f>IFERROR(VLOOKUP($S104,'Kill 6'!$A$1:$E$161,3,0),0)</f>
        <v>4</v>
      </c>
      <c r="AB104" s="136">
        <f>IFERROR(VLOOKUP($S104,'Kill 7'!$A$1:$E$161,3,0),0)</f>
        <v>1</v>
      </c>
      <c r="AC104" s="136">
        <f>IFERROR(VLOOKUP($S104,'Kill 8'!$A$1:$E$161,3,0),0)</f>
        <v>0</v>
      </c>
      <c r="AD104" s="136">
        <f>IFERROR(VLOOKUP($S104,'Kill 9'!$A$1:$E$161,3,0),0)</f>
        <v>0</v>
      </c>
      <c r="AE104" s="136">
        <f>IFERROR(VLOOKUP($S104,'Kill 10'!$A$1:$E$161,3,0),0)</f>
        <v>0</v>
      </c>
      <c r="AF104" s="136">
        <f>IFERROR(VLOOKUP($S104,'Kill 11'!$A$1:$E$161,3,0),0)</f>
        <v>0</v>
      </c>
      <c r="AG104" s="136">
        <f>IFERROR(VLOOKUP($S104,'Kill 12'!$A$1:$E$161,3,0),0)</f>
        <v>0</v>
      </c>
      <c r="AH104" s="136">
        <f>IFERROR(VLOOKUP($S104,'Kill 13'!$A$1:$E$161,3,0),0)</f>
        <v>0</v>
      </c>
      <c r="AI104" s="136">
        <f t="shared" si="3"/>
        <v>16000</v>
      </c>
    </row>
    <row r="105" ht="15.75" customHeight="1">
      <c r="A105" s="41">
        <f t="shared" si="1"/>
        <v>104</v>
      </c>
      <c r="B105" s="41" t="s">
        <v>192</v>
      </c>
      <c r="C105" s="51">
        <v>1.0</v>
      </c>
      <c r="D105" s="135"/>
      <c r="E105" s="136">
        <v>0.0</v>
      </c>
      <c r="F105" s="136">
        <v>1.0</v>
      </c>
      <c r="G105" s="136">
        <v>0.0</v>
      </c>
      <c r="H105" s="136">
        <v>0.0</v>
      </c>
      <c r="I105" s="136">
        <v>0.0</v>
      </c>
      <c r="J105" s="136">
        <v>0.0</v>
      </c>
      <c r="K105" s="136">
        <v>0.0</v>
      </c>
      <c r="L105" s="136">
        <v>0.0</v>
      </c>
      <c r="M105" s="136">
        <v>0.0</v>
      </c>
      <c r="N105" s="136">
        <v>0.0</v>
      </c>
      <c r="O105" s="136">
        <v>0.0</v>
      </c>
      <c r="P105" s="136">
        <v>0.0</v>
      </c>
      <c r="Q105" s="136">
        <v>0.0</v>
      </c>
      <c r="R105" s="136">
        <v>2000.0</v>
      </c>
      <c r="S105" s="41" t="str">
        <f>IFERROR(__xludf.DUMMYFUNCTION("""COMPUTED_VALUE"""),"nono.1er")</f>
        <v>nono.1er</v>
      </c>
      <c r="T105" s="51">
        <f t="shared" si="2"/>
        <v>1</v>
      </c>
      <c r="U105" s="135"/>
      <c r="V105" s="136">
        <f>IFERROR(VLOOKUP($S105,'Kill 1'!$A$1:$E$161,3,0),0)</f>
        <v>0</v>
      </c>
      <c r="W105" s="136">
        <f>IFERROR(VLOOKUP($S105,'Kill 2'!$A$1:$E$161,3,0),0)</f>
        <v>0</v>
      </c>
      <c r="X105" s="136">
        <f>IFERROR(VLOOKUP($S105,'Kill 3'!$A$1:$E$161,3,0),0)</f>
        <v>1</v>
      </c>
      <c r="Y105" s="136">
        <f>IFERROR(VLOOKUP($S105,'Kill 4'!$A$1:$E$161,3,0),0)</f>
        <v>0</v>
      </c>
      <c r="Z105" s="136">
        <f>IFERROR(VLOOKUP($S105,'Kill 5'!$A$1:$E$161,3,0),0)</f>
        <v>0</v>
      </c>
      <c r="AA105" s="136">
        <f>IFERROR(VLOOKUP($S105,'Kill 6'!$A$1:$E$161,3,0),0)</f>
        <v>0</v>
      </c>
      <c r="AB105" s="136">
        <f>IFERROR(VLOOKUP($S105,'Kill 7'!$A$1:$E$161,3,0),0)</f>
        <v>0</v>
      </c>
      <c r="AC105" s="136">
        <f>IFERROR(VLOOKUP($S105,'Kill 8'!$A$1:$E$161,3,0),0)</f>
        <v>0</v>
      </c>
      <c r="AD105" s="136">
        <f>IFERROR(VLOOKUP($S105,'Kill 9'!$A$1:$E$161,3,0),0)</f>
        <v>0</v>
      </c>
      <c r="AE105" s="136">
        <f>IFERROR(VLOOKUP($S105,'Kill 10'!$A$1:$E$161,3,0),0)</f>
        <v>0</v>
      </c>
      <c r="AF105" s="136">
        <f>IFERROR(VLOOKUP($S105,'Kill 11'!$A$1:$E$161,3,0),0)</f>
        <v>0</v>
      </c>
      <c r="AG105" s="136">
        <f>IFERROR(VLOOKUP($S105,'Kill 12'!$A$1:$E$161,3,0),0)</f>
        <v>0</v>
      </c>
      <c r="AH105" s="136">
        <f>IFERROR(VLOOKUP($S105,'Kill 13'!$A$1:$E$161,3,0),0)</f>
        <v>0</v>
      </c>
      <c r="AI105" s="136">
        <f t="shared" si="3"/>
        <v>2000</v>
      </c>
    </row>
    <row r="106" ht="15.75" customHeight="1">
      <c r="A106" s="41">
        <f t="shared" si="1"/>
        <v>105</v>
      </c>
      <c r="B106" s="41" t="s">
        <v>194</v>
      </c>
      <c r="C106" s="51">
        <v>1.0</v>
      </c>
      <c r="D106" s="135"/>
      <c r="E106" s="136">
        <v>0.0</v>
      </c>
      <c r="F106" s="136">
        <v>1.0</v>
      </c>
      <c r="G106" s="136">
        <v>0.0</v>
      </c>
      <c r="H106" s="136">
        <v>0.0</v>
      </c>
      <c r="I106" s="136">
        <v>0.0</v>
      </c>
      <c r="J106" s="136">
        <v>0.0</v>
      </c>
      <c r="K106" s="136">
        <v>0.0</v>
      </c>
      <c r="L106" s="136">
        <v>0.0</v>
      </c>
      <c r="M106" s="136">
        <v>0.0</v>
      </c>
      <c r="N106" s="136">
        <v>0.0</v>
      </c>
      <c r="O106" s="136">
        <v>0.0</v>
      </c>
      <c r="P106" s="136">
        <v>0.0</v>
      </c>
      <c r="Q106" s="136">
        <v>0.0</v>
      </c>
      <c r="R106" s="136">
        <v>2000.0</v>
      </c>
      <c r="S106" s="41" t="str">
        <f>IFERROR(__xludf.DUMMYFUNCTION("""COMPUTED_VALUE"""),"ceeme86")</f>
        <v>ceeme86</v>
      </c>
      <c r="T106" s="51">
        <f t="shared" si="2"/>
        <v>0</v>
      </c>
      <c r="U106" s="135"/>
      <c r="V106" s="136">
        <f>IFERROR(VLOOKUP($S106,'Kill 1'!$A$1:$E$161,3,0),0)</f>
        <v>0</v>
      </c>
      <c r="W106" s="136">
        <f>IFERROR(VLOOKUP($S106,'Kill 2'!$A$1:$E$161,3,0),0)</f>
        <v>0</v>
      </c>
      <c r="X106" s="136">
        <f>IFERROR(VLOOKUP($S106,'Kill 3'!$A$1:$E$161,3,0),0)</f>
        <v>0</v>
      </c>
      <c r="Y106" s="136">
        <f>IFERROR(VLOOKUP($S106,'Kill 4'!$A$1:$E$161,3,0),0)</f>
        <v>0</v>
      </c>
      <c r="Z106" s="136">
        <f>IFERROR(VLOOKUP($S106,'Kill 5'!$A$1:$E$161,3,0),0)</f>
        <v>0</v>
      </c>
      <c r="AA106" s="136">
        <f>IFERROR(VLOOKUP($S106,'Kill 6'!$A$1:$E$161,3,0),0)</f>
        <v>0</v>
      </c>
      <c r="AB106" s="136">
        <f>IFERROR(VLOOKUP($S106,'Kill 7'!$A$1:$E$161,3,0),0)</f>
        <v>0</v>
      </c>
      <c r="AC106" s="136">
        <f>IFERROR(VLOOKUP($S106,'Kill 8'!$A$1:$E$161,3,0),0)</f>
        <v>0</v>
      </c>
      <c r="AD106" s="136">
        <f>IFERROR(VLOOKUP($S106,'Kill 9'!$A$1:$E$161,3,0),0)</f>
        <v>0</v>
      </c>
      <c r="AE106" s="136">
        <f>IFERROR(VLOOKUP($S106,'Kill 10'!$A$1:$E$161,3,0),0)</f>
        <v>0</v>
      </c>
      <c r="AF106" s="136">
        <f>IFERROR(VLOOKUP($S106,'Kill 11'!$A$1:$E$161,3,0),0)</f>
        <v>0</v>
      </c>
      <c r="AG106" s="136">
        <f>IFERROR(VLOOKUP($S106,'Kill 12'!$A$1:$E$161,3,0),0)</f>
        <v>0</v>
      </c>
      <c r="AH106" s="136">
        <f>IFERROR(VLOOKUP($S106,'Kill 13'!$A$1:$E$161,3,0),0)</f>
        <v>0</v>
      </c>
      <c r="AI106" s="136">
        <f t="shared" si="3"/>
        <v>0</v>
      </c>
    </row>
    <row r="107" ht="15.75" customHeight="1">
      <c r="A107" s="41">
        <f t="shared" si="1"/>
        <v>106</v>
      </c>
      <c r="B107" s="41" t="s">
        <v>125</v>
      </c>
      <c r="C107" s="51">
        <v>1.0</v>
      </c>
      <c r="D107" s="135"/>
      <c r="E107" s="136">
        <v>0.0</v>
      </c>
      <c r="F107" s="136">
        <v>1.0</v>
      </c>
      <c r="G107" s="136">
        <v>0.0</v>
      </c>
      <c r="H107" s="136">
        <v>0.0</v>
      </c>
      <c r="I107" s="136">
        <v>0.0</v>
      </c>
      <c r="J107" s="136">
        <v>0.0</v>
      </c>
      <c r="K107" s="136">
        <v>0.0</v>
      </c>
      <c r="L107" s="136">
        <v>0.0</v>
      </c>
      <c r="M107" s="136">
        <v>0.0</v>
      </c>
      <c r="N107" s="136">
        <v>0.0</v>
      </c>
      <c r="O107" s="136">
        <v>0.0</v>
      </c>
      <c r="P107" s="136">
        <v>0.0</v>
      </c>
      <c r="Q107" s="136">
        <v>0.0</v>
      </c>
      <c r="R107" s="136">
        <v>2000.0</v>
      </c>
      <c r="S107" s="41" t="str">
        <f>IFERROR(__xludf.DUMMYFUNCTION("""COMPUTED_VALUE"""),"--WondeR--")</f>
        <v>--WondeR--</v>
      </c>
      <c r="T107" s="51">
        <f t="shared" si="2"/>
        <v>11</v>
      </c>
      <c r="U107" s="135"/>
      <c r="V107" s="136">
        <f>IFERROR(VLOOKUP($S107,'Kill 1'!$A$1:$E$161,3,0),0)</f>
        <v>0</v>
      </c>
      <c r="W107" s="136">
        <f>IFERROR(VLOOKUP($S107,'Kill 2'!$A$1:$E$161,3,0),0)</f>
        <v>0</v>
      </c>
      <c r="X107" s="136">
        <f>IFERROR(VLOOKUP($S107,'Kill 3'!$A$1:$E$161,3,0),0)</f>
        <v>7</v>
      </c>
      <c r="Y107" s="136">
        <f>IFERROR(VLOOKUP($S107,'Kill 4'!$A$1:$E$161,3,0),0)</f>
        <v>0</v>
      </c>
      <c r="Z107" s="136">
        <f>IFERROR(VLOOKUP($S107,'Kill 5'!$A$1:$E$161,3,0),0)</f>
        <v>1</v>
      </c>
      <c r="AA107" s="136">
        <f>IFERROR(VLOOKUP($S107,'Kill 6'!$A$1:$E$161,3,0),0)</f>
        <v>0</v>
      </c>
      <c r="AB107" s="136">
        <f>IFERROR(VLOOKUP($S107,'Kill 7'!$A$1:$E$161,3,0),0)</f>
        <v>0</v>
      </c>
      <c r="AC107" s="136">
        <f>IFERROR(VLOOKUP($S107,'Kill 8'!$A$1:$E$161,3,0),0)</f>
        <v>0</v>
      </c>
      <c r="AD107" s="136">
        <f>IFERROR(VLOOKUP($S107,'Kill 9'!$A$1:$E$161,3,0),0)</f>
        <v>3</v>
      </c>
      <c r="AE107" s="136">
        <f>IFERROR(VLOOKUP($S107,'Kill 10'!$A$1:$E$161,3,0),0)</f>
        <v>0</v>
      </c>
      <c r="AF107" s="136">
        <f>IFERROR(VLOOKUP($S107,'Kill 11'!$A$1:$E$161,3,0),0)</f>
        <v>0</v>
      </c>
      <c r="AG107" s="136">
        <f>IFERROR(VLOOKUP($S107,'Kill 12'!$A$1:$E$161,3,0),0)</f>
        <v>0</v>
      </c>
      <c r="AH107" s="136">
        <f>IFERROR(VLOOKUP($S107,'Kill 13'!$A$1:$E$161,3,0),0)</f>
        <v>0</v>
      </c>
      <c r="AI107" s="136">
        <f t="shared" si="3"/>
        <v>22000</v>
      </c>
    </row>
    <row r="108" ht="15.75" customHeight="1">
      <c r="A108" s="41">
        <f t="shared" si="1"/>
        <v>107</v>
      </c>
      <c r="B108" s="87" t="s">
        <v>132</v>
      </c>
      <c r="C108" s="51">
        <v>1.0</v>
      </c>
      <c r="D108" s="135"/>
      <c r="E108" s="136">
        <v>0.0</v>
      </c>
      <c r="F108" s="136">
        <v>0.0</v>
      </c>
      <c r="G108" s="136">
        <v>1.0</v>
      </c>
      <c r="H108" s="136">
        <v>0.0</v>
      </c>
      <c r="I108" s="136">
        <v>0.0</v>
      </c>
      <c r="J108" s="136">
        <v>0.0</v>
      </c>
      <c r="K108" s="136">
        <v>0.0</v>
      </c>
      <c r="L108" s="136">
        <v>0.0</v>
      </c>
      <c r="M108" s="136">
        <v>0.0</v>
      </c>
      <c r="N108" s="136">
        <v>0.0</v>
      </c>
      <c r="O108" s="136">
        <v>0.0</v>
      </c>
      <c r="P108" s="136">
        <v>0.0</v>
      </c>
      <c r="Q108" s="136">
        <v>0.0</v>
      </c>
      <c r="R108" s="136">
        <v>2000.0</v>
      </c>
      <c r="S108" s="87" t="str">
        <f>IFERROR(__xludf.DUMMYFUNCTION("""COMPUTED_VALUE"""),"steprou")</f>
        <v>steprou</v>
      </c>
      <c r="T108" s="51">
        <f t="shared" si="2"/>
        <v>4</v>
      </c>
      <c r="U108" s="135"/>
      <c r="V108" s="136">
        <f>IFERROR(VLOOKUP($S108,'Kill 1'!$A$1:$E$161,3,0),0)</f>
        <v>0</v>
      </c>
      <c r="W108" s="136">
        <f>IFERROR(VLOOKUP($S108,'Kill 2'!$A$1:$E$161,3,0),0)</f>
        <v>0</v>
      </c>
      <c r="X108" s="136">
        <f>IFERROR(VLOOKUP($S108,'Kill 3'!$A$1:$E$161,3,0),0)</f>
        <v>4</v>
      </c>
      <c r="Y108" s="136">
        <f>IFERROR(VLOOKUP($S108,'Kill 4'!$A$1:$E$161,3,0),0)</f>
        <v>0</v>
      </c>
      <c r="Z108" s="136">
        <f>IFERROR(VLOOKUP($S108,'Kill 5'!$A$1:$E$161,3,0),0)</f>
        <v>0</v>
      </c>
      <c r="AA108" s="136">
        <f>IFERROR(VLOOKUP($S108,'Kill 6'!$A$1:$E$161,3,0),0)</f>
        <v>0</v>
      </c>
      <c r="AB108" s="136">
        <f>IFERROR(VLOOKUP($S108,'Kill 7'!$A$1:$E$161,3,0),0)</f>
        <v>0</v>
      </c>
      <c r="AC108" s="136">
        <f>IFERROR(VLOOKUP($S108,'Kill 8'!$A$1:$E$161,3,0),0)</f>
        <v>0</v>
      </c>
      <c r="AD108" s="136">
        <f>IFERROR(VLOOKUP($S108,'Kill 9'!$A$1:$E$161,3,0),0)</f>
        <v>0</v>
      </c>
      <c r="AE108" s="136">
        <f>IFERROR(VLOOKUP($S108,'Kill 10'!$A$1:$E$161,3,0),0)</f>
        <v>0</v>
      </c>
      <c r="AF108" s="136">
        <f>IFERROR(VLOOKUP($S108,'Kill 11'!$A$1:$E$161,3,0),0)</f>
        <v>0</v>
      </c>
      <c r="AG108" s="136">
        <f>IFERROR(VLOOKUP($S108,'Kill 12'!$A$1:$E$161,3,0),0)</f>
        <v>0</v>
      </c>
      <c r="AH108" s="136">
        <f>IFERROR(VLOOKUP($S108,'Kill 13'!$A$1:$E$161,3,0),0)</f>
        <v>0</v>
      </c>
      <c r="AI108" s="136">
        <f t="shared" si="3"/>
        <v>8000</v>
      </c>
    </row>
    <row r="109" ht="15.75" customHeight="1">
      <c r="A109" s="41">
        <f t="shared" si="1"/>
        <v>108</v>
      </c>
      <c r="B109" s="84" t="s">
        <v>185</v>
      </c>
      <c r="C109" s="51">
        <v>1.0</v>
      </c>
      <c r="D109" s="135"/>
      <c r="E109" s="136">
        <v>0.0</v>
      </c>
      <c r="F109" s="136">
        <v>0.0</v>
      </c>
      <c r="G109" s="136">
        <v>1.0</v>
      </c>
      <c r="H109" s="136">
        <v>0.0</v>
      </c>
      <c r="I109" s="136">
        <v>0.0</v>
      </c>
      <c r="J109" s="136">
        <v>0.0</v>
      </c>
      <c r="K109" s="136">
        <v>0.0</v>
      </c>
      <c r="L109" s="136">
        <v>0.0</v>
      </c>
      <c r="M109" s="136">
        <v>0.0</v>
      </c>
      <c r="N109" s="136">
        <v>0.0</v>
      </c>
      <c r="O109" s="136">
        <v>0.0</v>
      </c>
      <c r="P109" s="136">
        <v>0.0</v>
      </c>
      <c r="Q109" s="136">
        <v>0.0</v>
      </c>
      <c r="R109" s="136">
        <v>2000.0</v>
      </c>
      <c r="S109" s="84" t="str">
        <f>IFERROR(__xludf.DUMMYFUNCTION("""COMPUTED_VALUE"""),"Scherkan86")</f>
        <v>Scherkan86</v>
      </c>
      <c r="T109" s="51">
        <f t="shared" si="2"/>
        <v>5</v>
      </c>
      <c r="U109" s="135"/>
      <c r="V109" s="136">
        <f>IFERROR(VLOOKUP($S109,'Kill 1'!$A$1:$E$161,3,0),0)</f>
        <v>0</v>
      </c>
      <c r="W109" s="136">
        <f>IFERROR(VLOOKUP($S109,'Kill 2'!$A$1:$E$161,3,0),0)</f>
        <v>0</v>
      </c>
      <c r="X109" s="136">
        <f>IFERROR(VLOOKUP($S109,'Kill 3'!$A$1:$E$161,3,0),0)</f>
        <v>1</v>
      </c>
      <c r="Y109" s="136">
        <f>IFERROR(VLOOKUP($S109,'Kill 4'!$A$1:$E$161,3,0),0)</f>
        <v>0</v>
      </c>
      <c r="Z109" s="136">
        <f>IFERROR(VLOOKUP($S109,'Kill 5'!$A$1:$E$161,3,0),0)</f>
        <v>0</v>
      </c>
      <c r="AA109" s="136">
        <f>IFERROR(VLOOKUP($S109,'Kill 6'!$A$1:$E$161,3,0),0)</f>
        <v>1</v>
      </c>
      <c r="AB109" s="136">
        <f>IFERROR(VLOOKUP($S109,'Kill 7'!$A$1:$E$161,3,0),0)</f>
        <v>3</v>
      </c>
      <c r="AC109" s="136">
        <f>IFERROR(VLOOKUP($S109,'Kill 8'!$A$1:$E$161,3,0),0)</f>
        <v>0</v>
      </c>
      <c r="AD109" s="136">
        <f>IFERROR(VLOOKUP($S109,'Kill 9'!$A$1:$E$161,3,0),0)</f>
        <v>0</v>
      </c>
      <c r="AE109" s="136">
        <f>IFERROR(VLOOKUP($S109,'Kill 10'!$A$1:$E$161,3,0),0)</f>
        <v>0</v>
      </c>
      <c r="AF109" s="136">
        <f>IFERROR(VLOOKUP($S109,'Kill 11'!$A$1:$E$161,3,0),0)</f>
        <v>0</v>
      </c>
      <c r="AG109" s="136">
        <f>IFERROR(VLOOKUP($S109,'Kill 12'!$A$1:$E$161,3,0),0)</f>
        <v>0</v>
      </c>
      <c r="AH109" s="136">
        <f>IFERROR(VLOOKUP($S109,'Kill 13'!$A$1:$E$161,3,0),0)</f>
        <v>0</v>
      </c>
      <c r="AI109" s="136">
        <f t="shared" si="3"/>
        <v>10000</v>
      </c>
    </row>
    <row r="110" ht="15.75" customHeight="1">
      <c r="A110" s="41">
        <f t="shared" si="1"/>
        <v>109</v>
      </c>
      <c r="B110" s="41" t="s">
        <v>181</v>
      </c>
      <c r="C110" s="51">
        <v>1.0</v>
      </c>
      <c r="D110" s="135"/>
      <c r="E110" s="136">
        <v>0.0</v>
      </c>
      <c r="F110" s="136">
        <v>0.0</v>
      </c>
      <c r="G110" s="136">
        <v>0.0</v>
      </c>
      <c r="H110" s="136">
        <v>1.0</v>
      </c>
      <c r="I110" s="136">
        <v>0.0</v>
      </c>
      <c r="J110" s="136">
        <v>0.0</v>
      </c>
      <c r="K110" s="136">
        <v>0.0</v>
      </c>
      <c r="L110" s="136">
        <v>0.0</v>
      </c>
      <c r="M110" s="136">
        <v>0.0</v>
      </c>
      <c r="N110" s="136">
        <v>0.0</v>
      </c>
      <c r="O110" s="136">
        <v>0.0</v>
      </c>
      <c r="P110" s="136">
        <v>0.0</v>
      </c>
      <c r="Q110" s="136">
        <v>0.0</v>
      </c>
      <c r="R110" s="136">
        <v>2000.0</v>
      </c>
      <c r="S110" s="41" t="str">
        <f>IFERROR(__xludf.DUMMYFUNCTION("""COMPUTED_VALUE"""),"Sharky")</f>
        <v>Sharky</v>
      </c>
      <c r="T110" s="51">
        <f t="shared" si="2"/>
        <v>6</v>
      </c>
      <c r="U110" s="135"/>
      <c r="V110" s="136">
        <f>IFERROR(VLOOKUP($S110,'Kill 1'!$A$1:$E$161,3,0),0)</f>
        <v>0</v>
      </c>
      <c r="W110" s="136">
        <f>IFERROR(VLOOKUP($S110,'Kill 2'!$A$1:$E$161,3,0),0)</f>
        <v>0</v>
      </c>
      <c r="X110" s="136">
        <f>IFERROR(VLOOKUP($S110,'Kill 3'!$A$1:$E$161,3,0),0)</f>
        <v>2</v>
      </c>
      <c r="Y110" s="136">
        <f>IFERROR(VLOOKUP($S110,'Kill 4'!$A$1:$E$161,3,0),0)</f>
        <v>1</v>
      </c>
      <c r="Z110" s="136">
        <f>IFERROR(VLOOKUP($S110,'Kill 5'!$A$1:$E$161,3,0),0)</f>
        <v>1</v>
      </c>
      <c r="AA110" s="136">
        <f>IFERROR(VLOOKUP($S110,'Kill 6'!$A$1:$E$161,3,0),0)</f>
        <v>0</v>
      </c>
      <c r="AB110" s="136">
        <f>IFERROR(VLOOKUP($S110,'Kill 7'!$A$1:$E$161,3,0),0)</f>
        <v>0</v>
      </c>
      <c r="AC110" s="136">
        <f>IFERROR(VLOOKUP($S110,'Kill 8'!$A$1:$E$161,3,0),0)</f>
        <v>0</v>
      </c>
      <c r="AD110" s="136">
        <f>IFERROR(VLOOKUP($S110,'Kill 9'!$A$1:$E$161,3,0),0)</f>
        <v>0</v>
      </c>
      <c r="AE110" s="136">
        <f>IFERROR(VLOOKUP($S110,'Kill 10'!$A$1:$E$161,3,0),0)</f>
        <v>1</v>
      </c>
      <c r="AF110" s="136">
        <f>IFERROR(VLOOKUP($S110,'Kill 11'!$A$1:$E$161,3,0),0)</f>
        <v>0</v>
      </c>
      <c r="AG110" s="136">
        <f>IFERROR(VLOOKUP($S110,'Kill 12'!$A$1:$E$161,3,0),0)</f>
        <v>1</v>
      </c>
      <c r="AH110" s="136">
        <f>IFERROR(VLOOKUP($S110,'Kill 13'!$A$1:$E$161,3,0),0)</f>
        <v>0</v>
      </c>
      <c r="AI110" s="136">
        <f t="shared" si="3"/>
        <v>12000</v>
      </c>
    </row>
    <row r="111" ht="15.75" customHeight="1">
      <c r="A111" s="41">
        <f t="shared" si="1"/>
        <v>110</v>
      </c>
      <c r="B111" s="41" t="s">
        <v>133</v>
      </c>
      <c r="C111" s="51">
        <v>1.0</v>
      </c>
      <c r="D111" s="135"/>
      <c r="E111" s="136">
        <v>0.0</v>
      </c>
      <c r="F111" s="136">
        <v>0.0</v>
      </c>
      <c r="G111" s="136">
        <v>0.0</v>
      </c>
      <c r="H111" s="136">
        <v>0.0</v>
      </c>
      <c r="I111" s="136">
        <v>0.0</v>
      </c>
      <c r="J111" s="136">
        <v>0.0</v>
      </c>
      <c r="K111" s="136">
        <v>0.0</v>
      </c>
      <c r="L111" s="136">
        <v>1.0</v>
      </c>
      <c r="M111" s="136">
        <v>0.0</v>
      </c>
      <c r="N111" s="136">
        <v>0.0</v>
      </c>
      <c r="O111" s="136">
        <v>0.0</v>
      </c>
      <c r="P111" s="136">
        <v>0.0</v>
      </c>
      <c r="Q111" s="136">
        <v>0.0</v>
      </c>
      <c r="R111" s="136">
        <v>2000.0</v>
      </c>
      <c r="S111" s="41" t="str">
        <f>IFERROR(__xludf.DUMMYFUNCTION("""COMPUTED_VALUE"""),"Nicotine8743")</f>
        <v>Nicotine8743</v>
      </c>
      <c r="T111" s="51">
        <f t="shared" si="2"/>
        <v>1</v>
      </c>
      <c r="U111" s="135"/>
      <c r="V111" s="136">
        <f>IFERROR(VLOOKUP($S111,'Kill 1'!$A$1:$E$161,3,0),0)</f>
        <v>0</v>
      </c>
      <c r="W111" s="136">
        <f>IFERROR(VLOOKUP($S111,'Kill 2'!$A$1:$E$161,3,0),0)</f>
        <v>0</v>
      </c>
      <c r="X111" s="136">
        <f>IFERROR(VLOOKUP($S111,'Kill 3'!$A$1:$E$161,3,0),0)</f>
        <v>1</v>
      </c>
      <c r="Y111" s="136">
        <f>IFERROR(VLOOKUP($S111,'Kill 4'!$A$1:$E$161,3,0),0)</f>
        <v>0</v>
      </c>
      <c r="Z111" s="136">
        <f>IFERROR(VLOOKUP($S111,'Kill 5'!$A$1:$E$161,3,0),0)</f>
        <v>0</v>
      </c>
      <c r="AA111" s="136">
        <f>IFERROR(VLOOKUP($S111,'Kill 6'!$A$1:$E$161,3,0),0)</f>
        <v>0</v>
      </c>
      <c r="AB111" s="136">
        <f>IFERROR(VLOOKUP($S111,'Kill 7'!$A$1:$E$161,3,0),0)</f>
        <v>0</v>
      </c>
      <c r="AC111" s="136">
        <f>IFERROR(VLOOKUP($S111,'Kill 8'!$A$1:$E$161,3,0),0)</f>
        <v>0</v>
      </c>
      <c r="AD111" s="136">
        <f>IFERROR(VLOOKUP($S111,'Kill 9'!$A$1:$E$161,3,0),0)</f>
        <v>0</v>
      </c>
      <c r="AE111" s="136">
        <f>IFERROR(VLOOKUP($S111,'Kill 10'!$A$1:$E$161,3,0),0)</f>
        <v>0</v>
      </c>
      <c r="AF111" s="136">
        <f>IFERROR(VLOOKUP($S111,'Kill 11'!$A$1:$E$161,3,0),0)</f>
        <v>0</v>
      </c>
      <c r="AG111" s="136">
        <f>IFERROR(VLOOKUP($S111,'Kill 12'!$A$1:$E$161,3,0),0)</f>
        <v>0</v>
      </c>
      <c r="AH111" s="136">
        <f>IFERROR(VLOOKUP($S111,'Kill 13'!$A$1:$E$161,3,0),0)</f>
        <v>0</v>
      </c>
      <c r="AI111" s="136">
        <f t="shared" si="3"/>
        <v>2000</v>
      </c>
    </row>
    <row r="112" ht="15.75" customHeight="1">
      <c r="A112" s="41">
        <f t="shared" si="1"/>
        <v>111</v>
      </c>
      <c r="B112" s="84" t="s">
        <v>175</v>
      </c>
      <c r="C112" s="51">
        <v>1.0</v>
      </c>
      <c r="D112" s="135"/>
      <c r="E112" s="136">
        <v>0.0</v>
      </c>
      <c r="F112" s="136">
        <v>0.0</v>
      </c>
      <c r="G112" s="136">
        <v>0.0</v>
      </c>
      <c r="H112" s="136">
        <v>0.0</v>
      </c>
      <c r="I112" s="136">
        <v>0.0</v>
      </c>
      <c r="J112" s="136">
        <v>0.0</v>
      </c>
      <c r="K112" s="136">
        <v>0.0</v>
      </c>
      <c r="L112" s="136">
        <v>0.0</v>
      </c>
      <c r="M112" s="136">
        <v>0.0</v>
      </c>
      <c r="N112" s="136">
        <v>1.0</v>
      </c>
      <c r="O112" s="136">
        <v>0.0</v>
      </c>
      <c r="P112" s="136">
        <v>0.0</v>
      </c>
      <c r="Q112" s="136">
        <v>0.0</v>
      </c>
      <c r="R112" s="136">
        <v>2000.0</v>
      </c>
      <c r="S112" s="84" t="str">
        <f>IFERROR(__xludf.DUMMYFUNCTION("""COMPUTED_VALUE"""),"iOneGeek")</f>
        <v>iOneGeek</v>
      </c>
      <c r="T112" s="51">
        <f t="shared" si="2"/>
        <v>4</v>
      </c>
      <c r="U112" s="135"/>
      <c r="V112" s="136">
        <f>IFERROR(VLOOKUP($S112,'Kill 1'!$A$1:$E$161,3,0),0)</f>
        <v>0</v>
      </c>
      <c r="W112" s="136">
        <f>IFERROR(VLOOKUP($S112,'Kill 2'!$A$1:$E$161,3,0),0)</f>
        <v>0</v>
      </c>
      <c r="X112" s="136">
        <f>IFERROR(VLOOKUP($S112,'Kill 3'!$A$1:$E$161,3,0),0)</f>
        <v>1</v>
      </c>
      <c r="Y112" s="136">
        <f>IFERROR(VLOOKUP($S112,'Kill 4'!$A$1:$E$161,3,0),0)</f>
        <v>0</v>
      </c>
      <c r="Z112" s="136">
        <f>IFERROR(VLOOKUP($S112,'Kill 5'!$A$1:$E$161,3,0),0)</f>
        <v>1</v>
      </c>
      <c r="AA112" s="136">
        <f>IFERROR(VLOOKUP($S112,'Kill 6'!$A$1:$E$161,3,0),0)</f>
        <v>1</v>
      </c>
      <c r="AB112" s="136">
        <f>IFERROR(VLOOKUP($S112,'Kill 7'!$A$1:$E$161,3,0),0)</f>
        <v>0</v>
      </c>
      <c r="AC112" s="136">
        <f>IFERROR(VLOOKUP($S112,'Kill 8'!$A$1:$E$161,3,0),0)</f>
        <v>1</v>
      </c>
      <c r="AD112" s="136">
        <f>IFERROR(VLOOKUP($S112,'Kill 9'!$A$1:$E$161,3,0),0)</f>
        <v>0</v>
      </c>
      <c r="AE112" s="136">
        <f>IFERROR(VLOOKUP($S112,'Kill 10'!$A$1:$E$161,3,0),0)</f>
        <v>0</v>
      </c>
      <c r="AF112" s="136">
        <f>IFERROR(VLOOKUP($S112,'Kill 11'!$A$1:$E$161,3,0),0)</f>
        <v>0</v>
      </c>
      <c r="AG112" s="136">
        <f>IFERROR(VLOOKUP($S112,'Kill 12'!$A$1:$E$161,3,0),0)</f>
        <v>0</v>
      </c>
      <c r="AH112" s="136">
        <f>IFERROR(VLOOKUP($S112,'Kill 13'!$A$1:$E$161,3,0),0)</f>
        <v>0</v>
      </c>
      <c r="AI112" s="136">
        <f t="shared" si="3"/>
        <v>8000</v>
      </c>
    </row>
    <row r="113" ht="15.75" customHeight="1">
      <c r="A113" s="41">
        <f t="shared" si="1"/>
        <v>112</v>
      </c>
      <c r="B113" s="41" t="s">
        <v>173</v>
      </c>
      <c r="C113" s="51">
        <v>1.0</v>
      </c>
      <c r="D113" s="135"/>
      <c r="E113" s="136">
        <v>0.0</v>
      </c>
      <c r="F113" s="136">
        <v>0.0</v>
      </c>
      <c r="G113" s="136">
        <v>0.0</v>
      </c>
      <c r="H113" s="136">
        <v>0.0</v>
      </c>
      <c r="I113" s="136">
        <v>0.0</v>
      </c>
      <c r="J113" s="136">
        <v>0.0</v>
      </c>
      <c r="K113" s="136">
        <v>0.0</v>
      </c>
      <c r="L113" s="136">
        <v>0.0</v>
      </c>
      <c r="M113" s="136">
        <v>0.0</v>
      </c>
      <c r="N113" s="136">
        <v>0.0</v>
      </c>
      <c r="O113" s="136">
        <v>0.0</v>
      </c>
      <c r="P113" s="136">
        <v>1.0</v>
      </c>
      <c r="Q113" s="136">
        <v>0.0</v>
      </c>
      <c r="R113" s="136">
        <v>2000.0</v>
      </c>
      <c r="S113" s="41" t="str">
        <f>IFERROR(__xludf.DUMMYFUNCTION("""COMPUTED_VALUE"""),"NIKOGIGI86")</f>
        <v>NIKOGIGI86</v>
      </c>
      <c r="T113" s="51">
        <f t="shared" si="2"/>
        <v>3</v>
      </c>
      <c r="U113" s="135"/>
      <c r="V113" s="136">
        <f>IFERROR(VLOOKUP($S113,'Kill 1'!$A$1:$E$161,3,0),0)</f>
        <v>0</v>
      </c>
      <c r="W113" s="136">
        <f>IFERROR(VLOOKUP($S113,'Kill 2'!$A$1:$E$161,3,0),0)</f>
        <v>0</v>
      </c>
      <c r="X113" s="136">
        <f>IFERROR(VLOOKUP($S113,'Kill 3'!$A$1:$E$161,3,0),0)</f>
        <v>0</v>
      </c>
      <c r="Y113" s="136">
        <f>IFERROR(VLOOKUP($S113,'Kill 4'!$A$1:$E$161,3,0),0)</f>
        <v>1</v>
      </c>
      <c r="Z113" s="136">
        <f>IFERROR(VLOOKUP($S113,'Kill 5'!$A$1:$E$161,3,0),0)</f>
        <v>0</v>
      </c>
      <c r="AA113" s="136">
        <f>IFERROR(VLOOKUP($S113,'Kill 6'!$A$1:$E$161,3,0),0)</f>
        <v>0</v>
      </c>
      <c r="AB113" s="136">
        <f>IFERROR(VLOOKUP($S113,'Kill 7'!$A$1:$E$161,3,0),0)</f>
        <v>0</v>
      </c>
      <c r="AC113" s="136">
        <f>IFERROR(VLOOKUP($S113,'Kill 8'!$A$1:$E$161,3,0),0)</f>
        <v>1</v>
      </c>
      <c r="AD113" s="136">
        <f>IFERROR(VLOOKUP($S113,'Kill 9'!$A$1:$E$161,3,0),0)</f>
        <v>0</v>
      </c>
      <c r="AE113" s="136">
        <f>IFERROR(VLOOKUP($S113,'Kill 10'!$A$1:$E$161,3,0),0)</f>
        <v>1</v>
      </c>
      <c r="AF113" s="136">
        <f>IFERROR(VLOOKUP($S113,'Kill 11'!$A$1:$E$161,3,0),0)</f>
        <v>0</v>
      </c>
      <c r="AG113" s="136">
        <f>IFERROR(VLOOKUP($S113,'Kill 12'!$A$1:$E$161,3,0),0)</f>
        <v>0</v>
      </c>
      <c r="AH113" s="136">
        <f>IFERROR(VLOOKUP($S113,'Kill 13'!$A$1:$E$161,3,0),0)</f>
        <v>0</v>
      </c>
      <c r="AI113" s="136">
        <f t="shared" si="3"/>
        <v>6000</v>
      </c>
    </row>
    <row r="114" ht="15.75" customHeight="1">
      <c r="A114" s="41">
        <f t="shared" si="1"/>
        <v>113</v>
      </c>
      <c r="B114" s="41" t="s">
        <v>182</v>
      </c>
      <c r="C114" s="51">
        <v>1.0</v>
      </c>
      <c r="D114" s="135"/>
      <c r="E114" s="136">
        <v>0.0</v>
      </c>
      <c r="F114" s="136">
        <v>0.0</v>
      </c>
      <c r="G114" s="136">
        <v>0.0</v>
      </c>
      <c r="H114" s="136">
        <v>0.0</v>
      </c>
      <c r="I114" s="136">
        <v>0.0</v>
      </c>
      <c r="J114" s="136">
        <v>0.0</v>
      </c>
      <c r="K114" s="136">
        <v>0.0</v>
      </c>
      <c r="L114" s="136">
        <v>0.0</v>
      </c>
      <c r="M114" s="136">
        <v>1.0</v>
      </c>
      <c r="N114" s="136">
        <v>0.0</v>
      </c>
      <c r="O114" s="136">
        <v>0.0</v>
      </c>
      <c r="P114" s="136">
        <v>0.0</v>
      </c>
      <c r="Q114" s="136">
        <v>0.0</v>
      </c>
      <c r="R114" s="136">
        <v>2000.0</v>
      </c>
      <c r="S114" s="41" t="str">
        <f>IFERROR(__xludf.DUMMYFUNCTION("""COMPUTED_VALUE"""),"POMB1664")</f>
        <v>POMB1664</v>
      </c>
      <c r="T114" s="51">
        <f t="shared" si="2"/>
        <v>4</v>
      </c>
      <c r="U114" s="135"/>
      <c r="V114" s="136">
        <f>IFERROR(VLOOKUP($S114,'Kill 1'!$A$1:$E$161,3,0),0)</f>
        <v>0</v>
      </c>
      <c r="W114" s="136">
        <f>IFERROR(VLOOKUP($S114,'Kill 2'!$A$1:$E$161,3,0),0)</f>
        <v>0</v>
      </c>
      <c r="X114" s="136">
        <f>IFERROR(VLOOKUP($S114,'Kill 3'!$A$1:$E$161,3,0),0)</f>
        <v>0</v>
      </c>
      <c r="Y114" s="136">
        <f>IFERROR(VLOOKUP($S114,'Kill 4'!$A$1:$E$161,3,0),0)</f>
        <v>0</v>
      </c>
      <c r="Z114" s="136">
        <f>IFERROR(VLOOKUP($S114,'Kill 5'!$A$1:$E$161,3,0),0)</f>
        <v>0</v>
      </c>
      <c r="AA114" s="136">
        <f>IFERROR(VLOOKUP($S114,'Kill 6'!$A$1:$E$161,3,0),0)</f>
        <v>0</v>
      </c>
      <c r="AB114" s="136">
        <f>IFERROR(VLOOKUP($S114,'Kill 7'!$A$1:$E$161,3,0),0)</f>
        <v>1</v>
      </c>
      <c r="AC114" s="136">
        <f>IFERROR(VLOOKUP($S114,'Kill 8'!$A$1:$E$161,3,0),0)</f>
        <v>3</v>
      </c>
      <c r="AD114" s="136">
        <f>IFERROR(VLOOKUP($S114,'Kill 9'!$A$1:$E$161,3,0),0)</f>
        <v>0</v>
      </c>
      <c r="AE114" s="136">
        <f>IFERROR(VLOOKUP($S114,'Kill 10'!$A$1:$E$161,3,0),0)</f>
        <v>0</v>
      </c>
      <c r="AF114" s="136">
        <f>IFERROR(VLOOKUP($S114,'Kill 11'!$A$1:$E$161,3,0),0)</f>
        <v>0</v>
      </c>
      <c r="AG114" s="136">
        <f>IFERROR(VLOOKUP($S114,'Kill 12'!$A$1:$E$161,3,0),0)</f>
        <v>0</v>
      </c>
      <c r="AH114" s="136">
        <f>IFERROR(VLOOKUP($S114,'Kill 13'!$A$1:$E$161,3,0),0)</f>
        <v>0</v>
      </c>
      <c r="AI114" s="136">
        <f t="shared" si="3"/>
        <v>8000</v>
      </c>
    </row>
    <row r="115" ht="15.75" customHeight="1">
      <c r="A115" s="41">
        <f t="shared" si="1"/>
        <v>114</v>
      </c>
      <c r="B115" s="41" t="s">
        <v>143</v>
      </c>
      <c r="C115" s="51">
        <v>1.0</v>
      </c>
      <c r="D115" s="135"/>
      <c r="E115" s="136">
        <v>0.0</v>
      </c>
      <c r="F115" s="136">
        <v>0.0</v>
      </c>
      <c r="G115" s="136">
        <v>0.0</v>
      </c>
      <c r="H115" s="136">
        <v>0.0</v>
      </c>
      <c r="I115" s="136">
        <v>0.0</v>
      </c>
      <c r="J115" s="136">
        <v>0.0</v>
      </c>
      <c r="K115" s="136">
        <v>0.0</v>
      </c>
      <c r="L115" s="136">
        <v>0.0</v>
      </c>
      <c r="M115" s="136">
        <v>1.0</v>
      </c>
      <c r="N115" s="136">
        <v>0.0</v>
      </c>
      <c r="O115" s="136">
        <v>0.0</v>
      </c>
      <c r="P115" s="136">
        <v>0.0</v>
      </c>
      <c r="Q115" s="136">
        <v>0.0</v>
      </c>
      <c r="R115" s="136">
        <v>2000.0</v>
      </c>
      <c r="S115" s="41" t="str">
        <f>IFERROR(__xludf.DUMMYFUNCTION("""COMPUTED_VALUE"""),"Likeafish")</f>
        <v>Likeafish</v>
      </c>
      <c r="T115" s="51">
        <f t="shared" si="2"/>
        <v>1</v>
      </c>
      <c r="U115" s="135"/>
      <c r="V115" s="136">
        <f>IFERROR(VLOOKUP($S115,'Kill 1'!$A$1:$E$161,3,0),0)</f>
        <v>0</v>
      </c>
      <c r="W115" s="136">
        <f>IFERROR(VLOOKUP($S115,'Kill 2'!$A$1:$E$161,3,0),0)</f>
        <v>0</v>
      </c>
      <c r="X115" s="136">
        <f>IFERROR(VLOOKUP($S115,'Kill 3'!$A$1:$E$161,3,0),0)</f>
        <v>0</v>
      </c>
      <c r="Y115" s="136">
        <f>IFERROR(VLOOKUP($S115,'Kill 4'!$A$1:$E$161,3,0),0)</f>
        <v>1</v>
      </c>
      <c r="Z115" s="136">
        <f>IFERROR(VLOOKUP($S115,'Kill 5'!$A$1:$E$161,3,0),0)</f>
        <v>0</v>
      </c>
      <c r="AA115" s="136">
        <f>IFERROR(VLOOKUP($S115,'Kill 6'!$A$1:$E$161,3,0),0)</f>
        <v>0</v>
      </c>
      <c r="AB115" s="136">
        <f>IFERROR(VLOOKUP($S115,'Kill 7'!$A$1:$E$161,3,0),0)</f>
        <v>0</v>
      </c>
      <c r="AC115" s="136">
        <f>IFERROR(VLOOKUP($S115,'Kill 8'!$A$1:$E$161,3,0),0)</f>
        <v>0</v>
      </c>
      <c r="AD115" s="136">
        <f>IFERROR(VLOOKUP($S115,'Kill 9'!$A$1:$E$161,3,0),0)</f>
        <v>0</v>
      </c>
      <c r="AE115" s="136">
        <f>IFERROR(VLOOKUP($S115,'Kill 10'!$A$1:$E$161,3,0),0)</f>
        <v>0</v>
      </c>
      <c r="AF115" s="136">
        <f>IFERROR(VLOOKUP($S115,'Kill 11'!$A$1:$E$161,3,0),0)</f>
        <v>0</v>
      </c>
      <c r="AG115" s="136">
        <f>IFERROR(VLOOKUP($S115,'Kill 12'!$A$1:$E$161,3,0),0)</f>
        <v>0</v>
      </c>
      <c r="AH115" s="136">
        <f>IFERROR(VLOOKUP($S115,'Kill 13'!$A$1:$E$161,3,0),0)</f>
        <v>0</v>
      </c>
      <c r="AI115" s="136">
        <f t="shared" si="3"/>
        <v>2000</v>
      </c>
    </row>
    <row r="116" ht="15.75" customHeight="1">
      <c r="A116" s="41">
        <f t="shared" si="1"/>
        <v>115</v>
      </c>
      <c r="B116" s="41" t="s">
        <v>169</v>
      </c>
      <c r="C116" s="51">
        <v>1.0</v>
      </c>
      <c r="D116" s="135"/>
      <c r="E116" s="136">
        <v>0.0</v>
      </c>
      <c r="F116" s="136">
        <v>0.0</v>
      </c>
      <c r="G116" s="136">
        <v>0.0</v>
      </c>
      <c r="H116" s="136">
        <v>0.0</v>
      </c>
      <c r="I116" s="136">
        <v>0.0</v>
      </c>
      <c r="J116" s="136">
        <v>0.0</v>
      </c>
      <c r="K116" s="136">
        <v>0.0</v>
      </c>
      <c r="L116" s="136">
        <v>0.0</v>
      </c>
      <c r="M116" s="136">
        <v>0.0</v>
      </c>
      <c r="N116" s="136">
        <v>1.0</v>
      </c>
      <c r="O116" s="136">
        <v>0.0</v>
      </c>
      <c r="P116" s="136">
        <v>0.0</v>
      </c>
      <c r="Q116" s="136">
        <v>0.0</v>
      </c>
      <c r="R116" s="136">
        <v>2000.0</v>
      </c>
      <c r="S116" s="41" t="str">
        <f>IFERROR(__xludf.DUMMYFUNCTION("""COMPUTED_VALUE"""),"Marco")</f>
        <v>Marco</v>
      </c>
      <c r="T116" s="51">
        <f t="shared" si="2"/>
        <v>3</v>
      </c>
      <c r="U116" s="135"/>
      <c r="V116" s="136">
        <f>IFERROR(VLOOKUP($S116,'Kill 1'!$A$1:$E$161,3,0),0)</f>
        <v>0</v>
      </c>
      <c r="W116" s="136">
        <f>IFERROR(VLOOKUP($S116,'Kill 2'!$A$1:$E$161,3,0),0)</f>
        <v>0</v>
      </c>
      <c r="X116" s="136">
        <f>IFERROR(VLOOKUP($S116,'Kill 3'!$A$1:$E$161,3,0),0)</f>
        <v>0</v>
      </c>
      <c r="Y116" s="136">
        <f>IFERROR(VLOOKUP($S116,'Kill 4'!$A$1:$E$161,3,0),0)</f>
        <v>0</v>
      </c>
      <c r="Z116" s="136">
        <f>IFERROR(VLOOKUP($S116,'Kill 5'!$A$1:$E$161,3,0),0)</f>
        <v>0</v>
      </c>
      <c r="AA116" s="136">
        <f>IFERROR(VLOOKUP($S116,'Kill 6'!$A$1:$E$161,3,0),0)</f>
        <v>0</v>
      </c>
      <c r="AB116" s="136">
        <f>IFERROR(VLOOKUP($S116,'Kill 7'!$A$1:$E$161,3,0),0)</f>
        <v>3</v>
      </c>
      <c r="AC116" s="136">
        <f>IFERROR(VLOOKUP($S116,'Kill 8'!$A$1:$E$161,3,0),0)</f>
        <v>0</v>
      </c>
      <c r="AD116" s="136">
        <f>IFERROR(VLOOKUP($S116,'Kill 9'!$A$1:$E$161,3,0),0)</f>
        <v>0</v>
      </c>
      <c r="AE116" s="136">
        <f>IFERROR(VLOOKUP($S116,'Kill 10'!$A$1:$E$161,3,0),0)</f>
        <v>0</v>
      </c>
      <c r="AF116" s="136">
        <f>IFERROR(VLOOKUP($S116,'Kill 11'!$A$1:$E$161,3,0),0)</f>
        <v>0</v>
      </c>
      <c r="AG116" s="136">
        <f>IFERROR(VLOOKUP($S116,'Kill 12'!$A$1:$E$161,3,0),0)</f>
        <v>0</v>
      </c>
      <c r="AH116" s="136">
        <f>IFERROR(VLOOKUP($S116,'Kill 13'!$A$1:$E$161,3,0),0)</f>
        <v>0</v>
      </c>
      <c r="AI116" s="136">
        <f t="shared" si="3"/>
        <v>6000</v>
      </c>
    </row>
    <row r="117" ht="15.75" customHeight="1">
      <c r="A117" s="41">
        <f t="shared" si="1"/>
        <v>116</v>
      </c>
      <c r="B117" s="41" t="s">
        <v>146</v>
      </c>
      <c r="C117" s="51">
        <v>1.0</v>
      </c>
      <c r="D117" s="135"/>
      <c r="E117" s="136">
        <v>0.0</v>
      </c>
      <c r="F117" s="136">
        <v>0.0</v>
      </c>
      <c r="G117" s="136">
        <v>0.0</v>
      </c>
      <c r="H117" s="136">
        <v>0.0</v>
      </c>
      <c r="I117" s="136">
        <v>0.0</v>
      </c>
      <c r="J117" s="136">
        <v>0.0</v>
      </c>
      <c r="K117" s="136">
        <v>0.0</v>
      </c>
      <c r="L117" s="136">
        <v>0.0</v>
      </c>
      <c r="M117" s="136">
        <v>0.0</v>
      </c>
      <c r="N117" s="136">
        <v>0.0</v>
      </c>
      <c r="O117" s="136">
        <v>1.0</v>
      </c>
      <c r="P117" s="136">
        <v>0.0</v>
      </c>
      <c r="Q117" s="136">
        <v>0.0</v>
      </c>
      <c r="R117" s="136">
        <v>2000.0</v>
      </c>
      <c r="S117" s="41" t="str">
        <f>IFERROR(__xludf.DUMMYFUNCTION("""COMPUTED_VALUE"""),"Eliran")</f>
        <v>Eliran</v>
      </c>
      <c r="T117" s="51">
        <f t="shared" si="2"/>
        <v>0</v>
      </c>
      <c r="U117" s="135"/>
      <c r="V117" s="136">
        <f>IFERROR(VLOOKUP($S117,'Kill 1'!$A$1:$E$161,3,0),0)</f>
        <v>0</v>
      </c>
      <c r="W117" s="136">
        <f>IFERROR(VLOOKUP($S117,'Kill 2'!$A$1:$E$161,3,0),0)</f>
        <v>0</v>
      </c>
      <c r="X117" s="136">
        <f>IFERROR(VLOOKUP($S117,'Kill 3'!$A$1:$E$161,3,0),0)</f>
        <v>0</v>
      </c>
      <c r="Y117" s="136">
        <f>IFERROR(VLOOKUP($S117,'Kill 4'!$A$1:$E$161,3,0),0)</f>
        <v>0</v>
      </c>
      <c r="Z117" s="136">
        <f>IFERROR(VLOOKUP($S117,'Kill 5'!$A$1:$E$161,3,0),0)</f>
        <v>0</v>
      </c>
      <c r="AA117" s="136">
        <f>IFERROR(VLOOKUP($S117,'Kill 6'!$A$1:$E$161,3,0),0)</f>
        <v>0</v>
      </c>
      <c r="AB117" s="136">
        <f>IFERROR(VLOOKUP($S117,'Kill 7'!$A$1:$E$161,3,0),0)</f>
        <v>0</v>
      </c>
      <c r="AC117" s="136">
        <f>IFERROR(VLOOKUP($S117,'Kill 8'!$A$1:$E$161,3,0),0)</f>
        <v>0</v>
      </c>
      <c r="AD117" s="136">
        <f>IFERROR(VLOOKUP($S117,'Kill 9'!$A$1:$E$161,3,0),0)</f>
        <v>0</v>
      </c>
      <c r="AE117" s="136">
        <f>IFERROR(VLOOKUP($S117,'Kill 10'!$A$1:$E$161,3,0),0)</f>
        <v>0</v>
      </c>
      <c r="AF117" s="136">
        <f>IFERROR(VLOOKUP($S117,'Kill 11'!$A$1:$E$161,3,0),0)</f>
        <v>0</v>
      </c>
      <c r="AG117" s="136">
        <f>IFERROR(VLOOKUP($S117,'Kill 12'!$A$1:$E$161,3,0),0)</f>
        <v>0</v>
      </c>
      <c r="AH117" s="136">
        <f>IFERROR(VLOOKUP($S117,'Kill 13'!$A$1:$E$161,3,0),0)</f>
        <v>0</v>
      </c>
      <c r="AI117" s="136">
        <f t="shared" si="3"/>
        <v>0</v>
      </c>
    </row>
    <row r="118" ht="15.75" customHeight="1">
      <c r="A118" s="41">
        <f t="shared" si="1"/>
        <v>117</v>
      </c>
      <c r="B118" s="89" t="s">
        <v>202</v>
      </c>
      <c r="C118" s="51">
        <v>1.0</v>
      </c>
      <c r="D118" s="135"/>
      <c r="E118" s="136">
        <v>0.0</v>
      </c>
      <c r="F118" s="136">
        <v>0.0</v>
      </c>
      <c r="G118" s="136">
        <v>0.0</v>
      </c>
      <c r="H118" s="136">
        <v>0.0</v>
      </c>
      <c r="I118" s="136">
        <v>0.0</v>
      </c>
      <c r="J118" s="136">
        <v>0.0</v>
      </c>
      <c r="K118" s="136">
        <v>0.0</v>
      </c>
      <c r="L118" s="136">
        <v>0.0</v>
      </c>
      <c r="M118" s="136">
        <v>0.0</v>
      </c>
      <c r="N118" s="136">
        <v>1.0</v>
      </c>
      <c r="O118" s="136">
        <v>0.0</v>
      </c>
      <c r="P118" s="136">
        <v>0.0</v>
      </c>
      <c r="Q118" s="136">
        <v>0.0</v>
      </c>
      <c r="R118" s="136">
        <v>2000.0</v>
      </c>
      <c r="S118" s="89" t="str">
        <f>IFERROR(__xludf.DUMMYFUNCTION("""COMPUTED_VALUE"""),"Wallace")</f>
        <v>Wallace</v>
      </c>
      <c r="T118" s="51">
        <f t="shared" si="2"/>
        <v>1</v>
      </c>
      <c r="U118" s="135"/>
      <c r="V118" s="136">
        <f>IFERROR(VLOOKUP($S118,'Kill 1'!$A$1:$E$161,3,0),0)</f>
        <v>0</v>
      </c>
      <c r="W118" s="136">
        <f>IFERROR(VLOOKUP($S118,'Kill 2'!$A$1:$E$161,3,0),0)</f>
        <v>0</v>
      </c>
      <c r="X118" s="136">
        <f>IFERROR(VLOOKUP($S118,'Kill 3'!$A$1:$E$161,3,0),0)</f>
        <v>0</v>
      </c>
      <c r="Y118" s="136">
        <f>IFERROR(VLOOKUP($S118,'Kill 4'!$A$1:$E$161,3,0),0)</f>
        <v>0</v>
      </c>
      <c r="Z118" s="136">
        <f>IFERROR(VLOOKUP($S118,'Kill 5'!$A$1:$E$161,3,0),0)</f>
        <v>0</v>
      </c>
      <c r="AA118" s="136">
        <f>IFERROR(VLOOKUP($S118,'Kill 6'!$A$1:$E$161,3,0),0)</f>
        <v>0</v>
      </c>
      <c r="AB118" s="136">
        <f>IFERROR(VLOOKUP($S118,'Kill 7'!$A$1:$E$161,3,0),0)</f>
        <v>0</v>
      </c>
      <c r="AC118" s="136">
        <f>IFERROR(VLOOKUP($S118,'Kill 8'!$A$1:$E$161,3,0),0)</f>
        <v>1</v>
      </c>
      <c r="AD118" s="136">
        <f>IFERROR(VLOOKUP($S118,'Kill 9'!$A$1:$E$161,3,0),0)</f>
        <v>0</v>
      </c>
      <c r="AE118" s="136">
        <f>IFERROR(VLOOKUP($S118,'Kill 10'!$A$1:$E$161,3,0),0)</f>
        <v>0</v>
      </c>
      <c r="AF118" s="136">
        <f>IFERROR(VLOOKUP($S118,'Kill 11'!$A$1:$E$161,3,0),0)</f>
        <v>0</v>
      </c>
      <c r="AG118" s="136">
        <f>IFERROR(VLOOKUP($S118,'Kill 12'!$A$1:$E$161,3,0),0)</f>
        <v>0</v>
      </c>
      <c r="AH118" s="136">
        <f>IFERROR(VLOOKUP($S118,'Kill 13'!$A$1:$E$161,3,0),0)</f>
        <v>0</v>
      </c>
      <c r="AI118" s="136">
        <f t="shared" si="3"/>
        <v>2000</v>
      </c>
    </row>
    <row r="119" ht="15.75" customHeight="1">
      <c r="A119" s="41">
        <f t="shared" si="1"/>
        <v>118</v>
      </c>
      <c r="B119" s="90" t="s">
        <v>150</v>
      </c>
      <c r="C119" s="51">
        <v>0.0</v>
      </c>
      <c r="D119" s="135"/>
      <c r="E119" s="136">
        <v>0.0</v>
      </c>
      <c r="F119" s="136">
        <v>0.0</v>
      </c>
      <c r="G119" s="136">
        <v>0.0</v>
      </c>
      <c r="H119" s="136">
        <v>0.0</v>
      </c>
      <c r="I119" s="136">
        <v>0.0</v>
      </c>
      <c r="J119" s="136">
        <v>0.0</v>
      </c>
      <c r="K119" s="136">
        <v>0.0</v>
      </c>
      <c r="L119" s="136">
        <v>0.0</v>
      </c>
      <c r="M119" s="136">
        <v>0.0</v>
      </c>
      <c r="N119" s="136">
        <v>0.0</v>
      </c>
      <c r="O119" s="136">
        <v>0.0</v>
      </c>
      <c r="P119" s="136">
        <v>0.0</v>
      </c>
      <c r="Q119" s="136">
        <v>0.0</v>
      </c>
      <c r="R119" s="136">
        <v>0.0</v>
      </c>
      <c r="S119" s="90" t="str">
        <f>IFERROR(__xludf.DUMMYFUNCTION("""COMPUTED_VALUE"""),"Xrlaris")</f>
        <v>Xrlaris</v>
      </c>
      <c r="T119" s="51">
        <f t="shared" si="2"/>
        <v>0</v>
      </c>
      <c r="U119" s="135"/>
      <c r="V119" s="136">
        <f>IFERROR(VLOOKUP($S119,'Kill 1'!$A$1:$E$161,3,0),0)</f>
        <v>0</v>
      </c>
      <c r="W119" s="136">
        <f>IFERROR(VLOOKUP($S119,'Kill 2'!$A$1:$E$161,3,0),0)</f>
        <v>0</v>
      </c>
      <c r="X119" s="136">
        <f>IFERROR(VLOOKUP($S119,'Kill 3'!$A$1:$E$161,3,0),0)</f>
        <v>0</v>
      </c>
      <c r="Y119" s="136">
        <f>IFERROR(VLOOKUP($S119,'Kill 4'!$A$1:$E$161,3,0),0)</f>
        <v>0</v>
      </c>
      <c r="Z119" s="136">
        <f>IFERROR(VLOOKUP($S119,'Kill 5'!$A$1:$E$161,3,0),0)</f>
        <v>0</v>
      </c>
      <c r="AA119" s="136">
        <f>IFERROR(VLOOKUP($S119,'Kill 6'!$A$1:$E$161,3,0),0)</f>
        <v>0</v>
      </c>
      <c r="AB119" s="136">
        <f>IFERROR(VLOOKUP($S119,'Kill 7'!$A$1:$E$161,3,0),0)</f>
        <v>0</v>
      </c>
      <c r="AC119" s="136">
        <f>IFERROR(VLOOKUP($S119,'Kill 8'!$A$1:$E$161,3,0),0)</f>
        <v>0</v>
      </c>
      <c r="AD119" s="136">
        <f>IFERROR(VLOOKUP($S119,'Kill 9'!$A$1:$E$161,3,0),0)</f>
        <v>0</v>
      </c>
      <c r="AE119" s="136">
        <f>IFERROR(VLOOKUP($S119,'Kill 10'!$A$1:$E$161,3,0),0)</f>
        <v>0</v>
      </c>
      <c r="AF119" s="136">
        <f>IFERROR(VLOOKUP($S119,'Kill 11'!$A$1:$E$161,3,0),0)</f>
        <v>0</v>
      </c>
      <c r="AG119" s="136">
        <f>IFERROR(VLOOKUP($S119,'Kill 12'!$A$1:$E$161,3,0),0)</f>
        <v>0</v>
      </c>
      <c r="AH119" s="136">
        <f>IFERROR(VLOOKUP($S119,'Kill 13'!$A$1:$E$161,3,0),0)</f>
        <v>0</v>
      </c>
      <c r="AI119" s="136">
        <f t="shared" si="3"/>
        <v>0</v>
      </c>
    </row>
    <row r="120" ht="15.75" customHeight="1">
      <c r="A120" s="41">
        <f t="shared" si="1"/>
        <v>119</v>
      </c>
      <c r="B120" s="41" t="s">
        <v>89</v>
      </c>
      <c r="C120" s="51">
        <v>0.0</v>
      </c>
      <c r="D120" s="135"/>
      <c r="E120" s="136">
        <v>0.0</v>
      </c>
      <c r="F120" s="136">
        <v>0.0</v>
      </c>
      <c r="G120" s="136">
        <v>0.0</v>
      </c>
      <c r="H120" s="136">
        <v>0.0</v>
      </c>
      <c r="I120" s="136">
        <v>0.0</v>
      </c>
      <c r="J120" s="136">
        <v>0.0</v>
      </c>
      <c r="K120" s="136">
        <v>0.0</v>
      </c>
      <c r="L120" s="136">
        <v>0.0</v>
      </c>
      <c r="M120" s="136">
        <v>0.0</v>
      </c>
      <c r="N120" s="136">
        <v>0.0</v>
      </c>
      <c r="O120" s="136">
        <v>0.0</v>
      </c>
      <c r="P120" s="136">
        <v>0.0</v>
      </c>
      <c r="Q120" s="136">
        <v>0.0</v>
      </c>
      <c r="R120" s="136">
        <v>0.0</v>
      </c>
      <c r="S120" s="41" t="str">
        <f>IFERROR(__xludf.DUMMYFUNCTION("""COMPUTED_VALUE"""),"kkaicharlie")</f>
        <v>kkaicharlie</v>
      </c>
      <c r="T120" s="51">
        <f t="shared" si="2"/>
        <v>6</v>
      </c>
      <c r="U120" s="135"/>
      <c r="V120" s="136">
        <f>IFERROR(VLOOKUP($S120,'Kill 1'!$A$1:$E$161,3,0),0)</f>
        <v>0</v>
      </c>
      <c r="W120" s="136">
        <f>IFERROR(VLOOKUP($S120,'Kill 2'!$A$1:$E$161,3,0),0)</f>
        <v>0</v>
      </c>
      <c r="X120" s="136">
        <f>IFERROR(VLOOKUP($S120,'Kill 3'!$A$1:$E$161,3,0),0)</f>
        <v>0</v>
      </c>
      <c r="Y120" s="136">
        <f>IFERROR(VLOOKUP($S120,'Kill 4'!$A$1:$E$161,3,0),0)</f>
        <v>0</v>
      </c>
      <c r="Z120" s="136">
        <f>IFERROR(VLOOKUP($S120,'Kill 5'!$A$1:$E$161,3,0),0)</f>
        <v>1</v>
      </c>
      <c r="AA120" s="136">
        <f>IFERROR(VLOOKUP($S120,'Kill 6'!$A$1:$E$161,3,0),0)</f>
        <v>0</v>
      </c>
      <c r="AB120" s="136">
        <f>IFERROR(VLOOKUP($S120,'Kill 7'!$A$1:$E$161,3,0),0)</f>
        <v>0</v>
      </c>
      <c r="AC120" s="136">
        <f>IFERROR(VLOOKUP($S120,'Kill 8'!$A$1:$E$161,3,0),0)</f>
        <v>5</v>
      </c>
      <c r="AD120" s="136">
        <f>IFERROR(VLOOKUP($S120,'Kill 9'!$A$1:$E$161,3,0),0)</f>
        <v>0</v>
      </c>
      <c r="AE120" s="136">
        <f>IFERROR(VLOOKUP($S120,'Kill 10'!$A$1:$E$161,3,0),0)</f>
        <v>0</v>
      </c>
      <c r="AF120" s="136">
        <f>IFERROR(VLOOKUP($S120,'Kill 11'!$A$1:$E$161,3,0),0)</f>
        <v>0</v>
      </c>
      <c r="AG120" s="136">
        <f>IFERROR(VLOOKUP($S120,'Kill 12'!$A$1:$E$161,3,0),0)</f>
        <v>0</v>
      </c>
      <c r="AH120" s="136">
        <f>IFERROR(VLOOKUP($S120,'Kill 13'!$A$1:$E$161,3,0),0)</f>
        <v>0</v>
      </c>
      <c r="AI120" s="136">
        <f t="shared" si="3"/>
        <v>12000</v>
      </c>
    </row>
    <row r="121" ht="15.75" customHeight="1">
      <c r="A121" s="41">
        <f t="shared" si="1"/>
        <v>120</v>
      </c>
      <c r="B121" s="41" t="s">
        <v>180</v>
      </c>
      <c r="C121" s="51">
        <v>0.0</v>
      </c>
      <c r="D121" s="135"/>
      <c r="E121" s="136">
        <v>0.0</v>
      </c>
      <c r="F121" s="136">
        <v>0.0</v>
      </c>
      <c r="G121" s="136">
        <v>0.0</v>
      </c>
      <c r="H121" s="136">
        <v>0.0</v>
      </c>
      <c r="I121" s="136">
        <v>0.0</v>
      </c>
      <c r="J121" s="136">
        <v>0.0</v>
      </c>
      <c r="K121" s="136">
        <v>0.0</v>
      </c>
      <c r="L121" s="136">
        <v>0.0</v>
      </c>
      <c r="M121" s="136">
        <v>0.0</v>
      </c>
      <c r="N121" s="136">
        <v>0.0</v>
      </c>
      <c r="O121" s="136">
        <v>0.0</v>
      </c>
      <c r="P121" s="136">
        <v>0.0</v>
      </c>
      <c r="Q121" s="136">
        <v>0.0</v>
      </c>
      <c r="R121" s="136">
        <v>0.0</v>
      </c>
      <c r="S121" s="41" t="str">
        <f>IFERROR(__xludf.DUMMYFUNCTION("""COMPUTED_VALUE"""),"ValHallaaaaa")</f>
        <v>ValHallaaaaa</v>
      </c>
      <c r="T121" s="51">
        <f t="shared" si="2"/>
        <v>2</v>
      </c>
      <c r="U121" s="135"/>
      <c r="V121" s="136">
        <f>IFERROR(VLOOKUP($S121,'Kill 1'!$A$1:$E$161,3,0),0)</f>
        <v>0</v>
      </c>
      <c r="W121" s="136">
        <f>IFERROR(VLOOKUP($S121,'Kill 2'!$A$1:$E$161,3,0),0)</f>
        <v>0</v>
      </c>
      <c r="X121" s="136">
        <f>IFERROR(VLOOKUP($S121,'Kill 3'!$A$1:$E$161,3,0),0)</f>
        <v>0</v>
      </c>
      <c r="Y121" s="136">
        <f>IFERROR(VLOOKUP($S121,'Kill 4'!$A$1:$E$161,3,0),0)</f>
        <v>0</v>
      </c>
      <c r="Z121" s="136">
        <f>IFERROR(VLOOKUP($S121,'Kill 5'!$A$1:$E$161,3,0),0)</f>
        <v>0</v>
      </c>
      <c r="AA121" s="136">
        <f>IFERROR(VLOOKUP($S121,'Kill 6'!$A$1:$E$161,3,0),0)</f>
        <v>0</v>
      </c>
      <c r="AB121" s="136">
        <f>IFERROR(VLOOKUP($S121,'Kill 7'!$A$1:$E$161,3,0),0)</f>
        <v>0</v>
      </c>
      <c r="AC121" s="136">
        <f>IFERROR(VLOOKUP($S121,'Kill 8'!$A$1:$E$161,3,0),0)</f>
        <v>0</v>
      </c>
      <c r="AD121" s="136">
        <f>IFERROR(VLOOKUP($S121,'Kill 9'!$A$1:$E$161,3,0),0)</f>
        <v>2</v>
      </c>
      <c r="AE121" s="136">
        <f>IFERROR(VLOOKUP($S121,'Kill 10'!$A$1:$E$161,3,0),0)</f>
        <v>0</v>
      </c>
      <c r="AF121" s="136">
        <f>IFERROR(VLOOKUP($S121,'Kill 11'!$A$1:$E$161,3,0),0)</f>
        <v>0</v>
      </c>
      <c r="AG121" s="136">
        <f>IFERROR(VLOOKUP($S121,'Kill 12'!$A$1:$E$161,3,0),0)</f>
        <v>0</v>
      </c>
      <c r="AH121" s="136">
        <f>IFERROR(VLOOKUP($S121,'Kill 13'!$A$1:$E$161,3,0),0)</f>
        <v>0</v>
      </c>
      <c r="AI121" s="136">
        <f t="shared" si="3"/>
        <v>4000</v>
      </c>
    </row>
    <row r="122" ht="15.75" customHeight="1">
      <c r="A122" s="41">
        <f t="shared" si="1"/>
        <v>121</v>
      </c>
      <c r="B122" s="41" t="s">
        <v>121</v>
      </c>
      <c r="C122" s="51">
        <v>0.0</v>
      </c>
      <c r="D122" s="135"/>
      <c r="E122" s="136">
        <v>0.0</v>
      </c>
      <c r="F122" s="136">
        <v>0.0</v>
      </c>
      <c r="G122" s="136">
        <v>0.0</v>
      </c>
      <c r="H122" s="136">
        <v>0.0</v>
      </c>
      <c r="I122" s="136">
        <v>0.0</v>
      </c>
      <c r="J122" s="136">
        <v>0.0</v>
      </c>
      <c r="K122" s="136">
        <v>0.0</v>
      </c>
      <c r="L122" s="136">
        <v>0.0</v>
      </c>
      <c r="M122" s="136">
        <v>0.0</v>
      </c>
      <c r="N122" s="136">
        <v>0.0</v>
      </c>
      <c r="O122" s="136">
        <v>0.0</v>
      </c>
      <c r="P122" s="136">
        <v>0.0</v>
      </c>
      <c r="Q122" s="136">
        <v>0.0</v>
      </c>
      <c r="R122" s="136">
        <v>0.0</v>
      </c>
      <c r="S122" s="41" t="str">
        <f>IFERROR(__xludf.DUMMYFUNCTION("""COMPUTED_VALUE"""),"ifig")</f>
        <v>ifig</v>
      </c>
      <c r="T122" s="51">
        <f t="shared" si="2"/>
        <v>0</v>
      </c>
      <c r="U122" s="135"/>
      <c r="V122" s="136">
        <f>IFERROR(VLOOKUP($S122,'Kill 1'!$A$1:$E$161,3,0),0)</f>
        <v>0</v>
      </c>
      <c r="W122" s="136">
        <f>IFERROR(VLOOKUP($S122,'Kill 2'!$A$1:$E$161,3,0),0)</f>
        <v>0</v>
      </c>
      <c r="X122" s="136">
        <f>IFERROR(VLOOKUP($S122,'Kill 3'!$A$1:$E$161,3,0),0)</f>
        <v>0</v>
      </c>
      <c r="Y122" s="136">
        <f>IFERROR(VLOOKUP($S122,'Kill 4'!$A$1:$E$161,3,0),0)</f>
        <v>0</v>
      </c>
      <c r="Z122" s="136">
        <f>IFERROR(VLOOKUP($S122,'Kill 5'!$A$1:$E$161,3,0),0)</f>
        <v>0</v>
      </c>
      <c r="AA122" s="136">
        <f>IFERROR(VLOOKUP($S122,'Kill 6'!$A$1:$E$161,3,0),0)</f>
        <v>0</v>
      </c>
      <c r="AB122" s="136">
        <f>IFERROR(VLOOKUP($S122,'Kill 7'!$A$1:$E$161,3,0),0)</f>
        <v>0</v>
      </c>
      <c r="AC122" s="136">
        <f>IFERROR(VLOOKUP($S122,'Kill 8'!$A$1:$E$161,3,0),0)</f>
        <v>0</v>
      </c>
      <c r="AD122" s="136">
        <f>IFERROR(VLOOKUP($S122,'Kill 9'!$A$1:$E$161,3,0),0)</f>
        <v>0</v>
      </c>
      <c r="AE122" s="136">
        <f>IFERROR(VLOOKUP($S122,'Kill 10'!$A$1:$E$161,3,0),0)</f>
        <v>0</v>
      </c>
      <c r="AF122" s="136">
        <f>IFERROR(VLOOKUP($S122,'Kill 11'!$A$1:$E$161,3,0),0)</f>
        <v>0</v>
      </c>
      <c r="AG122" s="136">
        <f>IFERROR(VLOOKUP($S122,'Kill 12'!$A$1:$E$161,3,0),0)</f>
        <v>0</v>
      </c>
      <c r="AH122" s="136">
        <f>IFERROR(VLOOKUP($S122,'Kill 13'!$A$1:$E$161,3,0),0)</f>
        <v>0</v>
      </c>
      <c r="AI122" s="136">
        <f t="shared" si="3"/>
        <v>0</v>
      </c>
    </row>
    <row r="123" ht="15.75" customHeight="1">
      <c r="A123" s="41">
        <f t="shared" si="1"/>
        <v>122</v>
      </c>
      <c r="B123" s="41" t="s">
        <v>140</v>
      </c>
      <c r="C123" s="51">
        <v>0.0</v>
      </c>
      <c r="D123" s="135"/>
      <c r="E123" s="136">
        <v>0.0</v>
      </c>
      <c r="F123" s="136">
        <v>0.0</v>
      </c>
      <c r="G123" s="136">
        <v>0.0</v>
      </c>
      <c r="H123" s="136">
        <v>0.0</v>
      </c>
      <c r="I123" s="136">
        <v>0.0</v>
      </c>
      <c r="J123" s="136">
        <v>0.0</v>
      </c>
      <c r="K123" s="136">
        <v>0.0</v>
      </c>
      <c r="L123" s="136">
        <v>0.0</v>
      </c>
      <c r="M123" s="136">
        <v>0.0</v>
      </c>
      <c r="N123" s="136">
        <v>0.0</v>
      </c>
      <c r="O123" s="136">
        <v>0.0</v>
      </c>
      <c r="P123" s="136">
        <v>0.0</v>
      </c>
      <c r="Q123" s="136">
        <v>0.0</v>
      </c>
      <c r="R123" s="136">
        <v>0.0</v>
      </c>
      <c r="S123" s="41" t="str">
        <f>IFERROR(__xludf.DUMMYFUNCTION("""COMPUTED_VALUE"""),"Dux")</f>
        <v>Dux</v>
      </c>
      <c r="T123" s="51">
        <f t="shared" si="2"/>
        <v>1</v>
      </c>
      <c r="U123" s="135"/>
      <c r="V123" s="136">
        <f>IFERROR(VLOOKUP($S123,'Kill 1'!$A$1:$E$161,3,0),0)</f>
        <v>0</v>
      </c>
      <c r="W123" s="136">
        <f>IFERROR(VLOOKUP($S123,'Kill 2'!$A$1:$E$161,3,0),0)</f>
        <v>0</v>
      </c>
      <c r="X123" s="136">
        <f>IFERROR(VLOOKUP($S123,'Kill 3'!$A$1:$E$161,3,0),0)</f>
        <v>0</v>
      </c>
      <c r="Y123" s="136">
        <f>IFERROR(VLOOKUP($S123,'Kill 4'!$A$1:$E$161,3,0),0)</f>
        <v>0</v>
      </c>
      <c r="Z123" s="136">
        <f>IFERROR(VLOOKUP($S123,'Kill 5'!$A$1:$E$161,3,0),0)</f>
        <v>0</v>
      </c>
      <c r="AA123" s="136">
        <f>IFERROR(VLOOKUP($S123,'Kill 6'!$A$1:$E$161,3,0),0)</f>
        <v>0</v>
      </c>
      <c r="AB123" s="136">
        <f>IFERROR(VLOOKUP($S123,'Kill 7'!$A$1:$E$161,3,0),0)</f>
        <v>0</v>
      </c>
      <c r="AC123" s="136">
        <f>IFERROR(VLOOKUP($S123,'Kill 8'!$A$1:$E$161,3,0),0)</f>
        <v>0</v>
      </c>
      <c r="AD123" s="136">
        <f>IFERROR(VLOOKUP($S123,'Kill 9'!$A$1:$E$161,3,0),0)</f>
        <v>0</v>
      </c>
      <c r="AE123" s="136">
        <f>IFERROR(VLOOKUP($S123,'Kill 10'!$A$1:$E$161,3,0),0)</f>
        <v>1</v>
      </c>
      <c r="AF123" s="136">
        <f>IFERROR(VLOOKUP($S123,'Kill 11'!$A$1:$E$161,3,0),0)</f>
        <v>0</v>
      </c>
      <c r="AG123" s="136">
        <f>IFERROR(VLOOKUP($S123,'Kill 12'!$A$1:$E$161,3,0),0)</f>
        <v>0</v>
      </c>
      <c r="AH123" s="136">
        <f>IFERROR(VLOOKUP($S123,'Kill 13'!$A$1:$E$161,3,0),0)</f>
        <v>0</v>
      </c>
      <c r="AI123" s="136">
        <f t="shared" si="3"/>
        <v>2000</v>
      </c>
    </row>
    <row r="124" ht="15.75" customHeight="1">
      <c r="A124" s="41">
        <f t="shared" si="1"/>
        <v>123</v>
      </c>
      <c r="B124" s="41" t="s">
        <v>167</v>
      </c>
      <c r="C124" s="51">
        <v>0.0</v>
      </c>
      <c r="D124" s="135"/>
      <c r="E124" s="136">
        <v>0.0</v>
      </c>
      <c r="F124" s="136">
        <v>0.0</v>
      </c>
      <c r="G124" s="136">
        <v>0.0</v>
      </c>
      <c r="H124" s="136">
        <v>0.0</v>
      </c>
      <c r="I124" s="136">
        <v>0.0</v>
      </c>
      <c r="J124" s="136">
        <v>0.0</v>
      </c>
      <c r="K124" s="136">
        <v>0.0</v>
      </c>
      <c r="L124" s="136">
        <v>0.0</v>
      </c>
      <c r="M124" s="136">
        <v>0.0</v>
      </c>
      <c r="N124" s="136">
        <v>0.0</v>
      </c>
      <c r="O124" s="136">
        <v>0.0</v>
      </c>
      <c r="P124" s="136">
        <v>0.0</v>
      </c>
      <c r="Q124" s="136">
        <v>0.0</v>
      </c>
      <c r="R124" s="136">
        <v>0.0</v>
      </c>
      <c r="S124" s="41" t="str">
        <f>IFERROR(__xludf.DUMMYFUNCTION("""COMPUTED_VALUE"""),"exoviik")</f>
        <v>exoviik</v>
      </c>
      <c r="T124" s="51">
        <f t="shared" si="2"/>
        <v>1</v>
      </c>
      <c r="U124" s="135"/>
      <c r="V124" s="136">
        <f>IFERROR(VLOOKUP($S124,'Kill 1'!$A$1:$E$161,3,0),0)</f>
        <v>0</v>
      </c>
      <c r="W124" s="136">
        <f>IFERROR(VLOOKUP($S124,'Kill 2'!$A$1:$E$161,3,0),0)</f>
        <v>0</v>
      </c>
      <c r="X124" s="136">
        <f>IFERROR(VLOOKUP($S124,'Kill 3'!$A$1:$E$161,3,0),0)</f>
        <v>0</v>
      </c>
      <c r="Y124" s="136">
        <f>IFERROR(VLOOKUP($S124,'Kill 4'!$A$1:$E$161,3,0),0)</f>
        <v>0</v>
      </c>
      <c r="Z124" s="136">
        <f>IFERROR(VLOOKUP($S124,'Kill 5'!$A$1:$E$161,3,0),0)</f>
        <v>0</v>
      </c>
      <c r="AA124" s="136">
        <f>IFERROR(VLOOKUP($S124,'Kill 6'!$A$1:$E$161,3,0),0)</f>
        <v>0</v>
      </c>
      <c r="AB124" s="136">
        <f>IFERROR(VLOOKUP($S124,'Kill 7'!$A$1:$E$161,3,0),0)</f>
        <v>0</v>
      </c>
      <c r="AC124" s="136">
        <f>IFERROR(VLOOKUP($S124,'Kill 8'!$A$1:$E$161,3,0),0)</f>
        <v>0</v>
      </c>
      <c r="AD124" s="136">
        <f>IFERROR(VLOOKUP($S124,'Kill 9'!$A$1:$E$161,3,0),0)</f>
        <v>0</v>
      </c>
      <c r="AE124" s="136">
        <f>IFERROR(VLOOKUP($S124,'Kill 10'!$A$1:$E$161,3,0),0)</f>
        <v>0</v>
      </c>
      <c r="AF124" s="136">
        <f>IFERROR(VLOOKUP($S124,'Kill 11'!$A$1:$E$161,3,0),0)</f>
        <v>0</v>
      </c>
      <c r="AG124" s="136">
        <f>IFERROR(VLOOKUP($S124,'Kill 12'!$A$1:$E$161,3,0),0)</f>
        <v>1</v>
      </c>
      <c r="AH124" s="136">
        <f>IFERROR(VLOOKUP($S124,'Kill 13'!$A$1:$E$161,3,0),0)</f>
        <v>0</v>
      </c>
      <c r="AI124" s="136">
        <f t="shared" si="3"/>
        <v>2000</v>
      </c>
    </row>
    <row r="125" ht="15.75" customHeight="1">
      <c r="A125" s="41">
        <f t="shared" si="1"/>
        <v>124</v>
      </c>
      <c r="B125" s="41" t="s">
        <v>198</v>
      </c>
      <c r="C125" s="51">
        <v>0.0</v>
      </c>
      <c r="D125" s="135"/>
      <c r="E125" s="136">
        <v>0.0</v>
      </c>
      <c r="F125" s="136">
        <v>0.0</v>
      </c>
      <c r="G125" s="136">
        <v>0.0</v>
      </c>
      <c r="H125" s="136">
        <v>0.0</v>
      </c>
      <c r="I125" s="136">
        <v>0.0</v>
      </c>
      <c r="J125" s="136">
        <v>0.0</v>
      </c>
      <c r="K125" s="136">
        <v>0.0</v>
      </c>
      <c r="L125" s="136">
        <v>0.0</v>
      </c>
      <c r="M125" s="136">
        <v>0.0</v>
      </c>
      <c r="N125" s="136">
        <v>0.0</v>
      </c>
      <c r="O125" s="136">
        <v>0.0</v>
      </c>
      <c r="P125" s="136">
        <v>0.0</v>
      </c>
      <c r="Q125" s="136">
        <v>0.0</v>
      </c>
      <c r="R125" s="136">
        <v>0.0</v>
      </c>
      <c r="S125" s="41" t="str">
        <f>IFERROR(__xludf.DUMMYFUNCTION("""COMPUTED_VALUE"""),"karibette")</f>
        <v>karibette</v>
      </c>
      <c r="T125" s="51">
        <f t="shared" si="2"/>
        <v>0</v>
      </c>
      <c r="U125" s="135"/>
      <c r="V125" s="136">
        <f>IFERROR(VLOOKUP($S125,'Kill 1'!$A$1:$E$161,3,0),0)</f>
        <v>0</v>
      </c>
      <c r="W125" s="136">
        <f>IFERROR(VLOOKUP($S125,'Kill 2'!$A$1:$E$161,3,0),0)</f>
        <v>0</v>
      </c>
      <c r="X125" s="136">
        <f>IFERROR(VLOOKUP($S125,'Kill 3'!$A$1:$E$161,3,0),0)</f>
        <v>0</v>
      </c>
      <c r="Y125" s="136">
        <f>IFERROR(VLOOKUP($S125,'Kill 4'!$A$1:$E$161,3,0),0)</f>
        <v>0</v>
      </c>
      <c r="Z125" s="136">
        <f>IFERROR(VLOOKUP($S125,'Kill 5'!$A$1:$E$161,3,0),0)</f>
        <v>0</v>
      </c>
      <c r="AA125" s="136">
        <f>IFERROR(VLOOKUP($S125,'Kill 6'!$A$1:$E$161,3,0),0)</f>
        <v>0</v>
      </c>
      <c r="AB125" s="136">
        <f>IFERROR(VLOOKUP($S125,'Kill 7'!$A$1:$E$161,3,0),0)</f>
        <v>0</v>
      </c>
      <c r="AC125" s="136">
        <f>IFERROR(VLOOKUP($S125,'Kill 8'!$A$1:$E$161,3,0),0)</f>
        <v>0</v>
      </c>
      <c r="AD125" s="136">
        <f>IFERROR(VLOOKUP($S125,'Kill 9'!$A$1:$E$161,3,0),0)</f>
        <v>0</v>
      </c>
      <c r="AE125" s="136">
        <f>IFERROR(VLOOKUP($S125,'Kill 10'!$A$1:$E$161,3,0),0)</f>
        <v>0</v>
      </c>
      <c r="AF125" s="136">
        <f>IFERROR(VLOOKUP($S125,'Kill 11'!$A$1:$E$161,3,0),0)</f>
        <v>0</v>
      </c>
      <c r="AG125" s="136">
        <f>IFERROR(VLOOKUP($S125,'Kill 12'!$A$1:$E$161,3,0),0)</f>
        <v>0</v>
      </c>
      <c r="AH125" s="136">
        <f>IFERROR(VLOOKUP($S125,'Kill 13'!$A$1:$E$161,3,0),0)</f>
        <v>0</v>
      </c>
      <c r="AI125" s="136">
        <f t="shared" si="3"/>
        <v>0</v>
      </c>
    </row>
    <row r="126" ht="15.75" customHeight="1">
      <c r="A126" s="41">
        <f t="shared" si="1"/>
        <v>125</v>
      </c>
      <c r="B126" s="41" t="s">
        <v>48</v>
      </c>
      <c r="C126" s="51">
        <v>0.0</v>
      </c>
      <c r="D126" s="135"/>
      <c r="E126" s="136">
        <v>0.0</v>
      </c>
      <c r="F126" s="136">
        <v>0.0</v>
      </c>
      <c r="G126" s="136">
        <v>0.0</v>
      </c>
      <c r="H126" s="136">
        <v>0.0</v>
      </c>
      <c r="I126" s="136">
        <v>0.0</v>
      </c>
      <c r="J126" s="136">
        <v>0.0</v>
      </c>
      <c r="K126" s="136">
        <v>0.0</v>
      </c>
      <c r="L126" s="136">
        <v>0.0</v>
      </c>
      <c r="M126" s="136">
        <v>0.0</v>
      </c>
      <c r="N126" s="136">
        <v>0.0</v>
      </c>
      <c r="O126" s="136">
        <v>0.0</v>
      </c>
      <c r="P126" s="136">
        <v>0.0</v>
      </c>
      <c r="Q126" s="136">
        <v>0.0</v>
      </c>
      <c r="R126" s="136">
        <v>0.0</v>
      </c>
      <c r="S126" s="41" t="str">
        <f>IFERROR(__xludf.DUMMYFUNCTION("""COMPUTED_VALUE"""),"karib")</f>
        <v>karib</v>
      </c>
      <c r="T126" s="51">
        <f t="shared" si="2"/>
        <v>0</v>
      </c>
      <c r="U126" s="135"/>
      <c r="V126" s="136">
        <f>IFERROR(VLOOKUP($S126,'Kill 1'!$A$1:$E$161,3,0),0)</f>
        <v>0</v>
      </c>
      <c r="W126" s="136">
        <f>IFERROR(VLOOKUP($S126,'Kill 2'!$A$1:$E$161,3,0),0)</f>
        <v>0</v>
      </c>
      <c r="X126" s="136">
        <f>IFERROR(VLOOKUP($S126,'Kill 3'!$A$1:$E$161,3,0),0)</f>
        <v>0</v>
      </c>
      <c r="Y126" s="136">
        <f>IFERROR(VLOOKUP($S126,'Kill 4'!$A$1:$E$161,3,0),0)</f>
        <v>0</v>
      </c>
      <c r="Z126" s="136">
        <f>IFERROR(VLOOKUP($S126,'Kill 5'!$A$1:$E$161,3,0),0)</f>
        <v>0</v>
      </c>
      <c r="AA126" s="136">
        <f>IFERROR(VLOOKUP($S126,'Kill 6'!$A$1:$E$161,3,0),0)</f>
        <v>0</v>
      </c>
      <c r="AB126" s="136">
        <f>IFERROR(VLOOKUP($S126,'Kill 7'!$A$1:$E$161,3,0),0)</f>
        <v>0</v>
      </c>
      <c r="AC126" s="136">
        <f>IFERROR(VLOOKUP($S126,'Kill 8'!$A$1:$E$161,3,0),0)</f>
        <v>0</v>
      </c>
      <c r="AD126" s="136">
        <f>IFERROR(VLOOKUP($S126,'Kill 9'!$A$1:$E$161,3,0),0)</f>
        <v>0</v>
      </c>
      <c r="AE126" s="136">
        <f>IFERROR(VLOOKUP($S126,'Kill 10'!$A$1:$E$161,3,0),0)</f>
        <v>0</v>
      </c>
      <c r="AF126" s="136">
        <f>IFERROR(VLOOKUP($S126,'Kill 11'!$A$1:$E$161,3,0),0)</f>
        <v>0</v>
      </c>
      <c r="AG126" s="136">
        <f>IFERROR(VLOOKUP($S126,'Kill 12'!$A$1:$E$161,3,0),0)</f>
        <v>0</v>
      </c>
      <c r="AH126" s="136">
        <f>IFERROR(VLOOKUP($S126,'Kill 13'!$A$1:$E$161,3,0),0)</f>
        <v>0</v>
      </c>
      <c r="AI126" s="136">
        <f t="shared" si="3"/>
        <v>0</v>
      </c>
    </row>
    <row r="127" ht="15.75" customHeight="1">
      <c r="A127" s="41">
        <f t="shared" si="1"/>
        <v>126</v>
      </c>
      <c r="B127" s="83" t="s">
        <v>212</v>
      </c>
      <c r="C127" s="51">
        <v>0.0</v>
      </c>
      <c r="D127" s="135"/>
      <c r="E127" s="136">
        <v>0.0</v>
      </c>
      <c r="F127" s="136">
        <v>0.0</v>
      </c>
      <c r="G127" s="136">
        <v>0.0</v>
      </c>
      <c r="H127" s="136">
        <v>0.0</v>
      </c>
      <c r="I127" s="136">
        <v>0.0</v>
      </c>
      <c r="J127" s="136">
        <v>0.0</v>
      </c>
      <c r="K127" s="136">
        <v>0.0</v>
      </c>
      <c r="L127" s="136">
        <v>0.0</v>
      </c>
      <c r="M127" s="136">
        <v>0.0</v>
      </c>
      <c r="N127" s="136">
        <v>0.0</v>
      </c>
      <c r="O127" s="136">
        <v>0.0</v>
      </c>
      <c r="P127" s="136">
        <v>0.0</v>
      </c>
      <c r="Q127" s="136">
        <v>0.0</v>
      </c>
      <c r="R127" s="136">
        <v>0.0</v>
      </c>
      <c r="S127" s="83" t="str">
        <f>IFERROR(__xludf.DUMMYFUNCTION("""COMPUTED_VALUE"""),"oumar")</f>
        <v>oumar</v>
      </c>
      <c r="T127" s="51">
        <f t="shared" si="2"/>
        <v>0</v>
      </c>
      <c r="U127" s="135"/>
      <c r="V127" s="136">
        <f>IFERROR(VLOOKUP($S127,'Kill 1'!$A$1:$E$161,3,0),0)</f>
        <v>0</v>
      </c>
      <c r="W127" s="136">
        <f>IFERROR(VLOOKUP($S127,'Kill 2'!$A$1:$E$161,3,0),0)</f>
        <v>0</v>
      </c>
      <c r="X127" s="136">
        <f>IFERROR(VLOOKUP($S127,'Kill 3'!$A$1:$E$161,3,0),0)</f>
        <v>0</v>
      </c>
      <c r="Y127" s="136">
        <f>IFERROR(VLOOKUP($S127,'Kill 4'!$A$1:$E$161,3,0),0)</f>
        <v>0</v>
      </c>
      <c r="Z127" s="136">
        <f>IFERROR(VLOOKUP($S127,'Kill 5'!$A$1:$E$161,3,0),0)</f>
        <v>0</v>
      </c>
      <c r="AA127" s="136">
        <f>IFERROR(VLOOKUP($S127,'Kill 6'!$A$1:$E$161,3,0),0)</f>
        <v>0</v>
      </c>
      <c r="AB127" s="136">
        <f>IFERROR(VLOOKUP($S127,'Kill 7'!$A$1:$E$161,3,0),0)</f>
        <v>0</v>
      </c>
      <c r="AC127" s="136">
        <f>IFERROR(VLOOKUP($S127,'Kill 8'!$A$1:$E$161,3,0),0)</f>
        <v>0</v>
      </c>
      <c r="AD127" s="136">
        <f>IFERROR(VLOOKUP($S127,'Kill 9'!$A$1:$E$161,3,0),0)</f>
        <v>0</v>
      </c>
      <c r="AE127" s="136">
        <f>IFERROR(VLOOKUP($S127,'Kill 10'!$A$1:$E$161,3,0),0)</f>
        <v>0</v>
      </c>
      <c r="AF127" s="136">
        <f>IFERROR(VLOOKUP($S127,'Kill 11'!$A$1:$E$161,3,0),0)</f>
        <v>0</v>
      </c>
      <c r="AG127" s="136">
        <f>IFERROR(VLOOKUP($S127,'Kill 12'!$A$1:$E$161,3,0),0)</f>
        <v>0</v>
      </c>
      <c r="AH127" s="136">
        <f>IFERROR(VLOOKUP($S127,'Kill 13'!$A$1:$E$161,3,0),0)</f>
        <v>0</v>
      </c>
      <c r="AI127" s="136">
        <f t="shared" si="3"/>
        <v>0</v>
      </c>
    </row>
    <row r="128" ht="15.75" customHeight="1">
      <c r="A128" s="41">
        <f t="shared" si="1"/>
        <v>127</v>
      </c>
      <c r="B128" s="41" t="s">
        <v>213</v>
      </c>
      <c r="C128" s="51">
        <v>0.0</v>
      </c>
      <c r="D128" s="135"/>
      <c r="E128" s="136">
        <v>0.0</v>
      </c>
      <c r="F128" s="136">
        <v>0.0</v>
      </c>
      <c r="G128" s="136">
        <v>0.0</v>
      </c>
      <c r="H128" s="136">
        <v>0.0</v>
      </c>
      <c r="I128" s="136">
        <v>0.0</v>
      </c>
      <c r="J128" s="136">
        <v>0.0</v>
      </c>
      <c r="K128" s="136">
        <v>0.0</v>
      </c>
      <c r="L128" s="136">
        <v>0.0</v>
      </c>
      <c r="M128" s="136">
        <v>0.0</v>
      </c>
      <c r="N128" s="136">
        <v>0.0</v>
      </c>
      <c r="O128" s="136">
        <v>0.0</v>
      </c>
      <c r="P128" s="136">
        <v>0.0</v>
      </c>
      <c r="Q128" s="136">
        <v>0.0</v>
      </c>
      <c r="R128" s="136">
        <v>0.0</v>
      </c>
      <c r="S128" s="41" t="str">
        <f>IFERROR(__xludf.DUMMYFUNCTION("""COMPUTED_VALUE"""),"Grandstrateguerre")</f>
        <v>Grandstrateguerre</v>
      </c>
      <c r="T128" s="51">
        <f t="shared" si="2"/>
        <v>0</v>
      </c>
      <c r="U128" s="135"/>
      <c r="V128" s="136">
        <f>IFERROR(VLOOKUP($S128,'Kill 1'!$A$1:$E$161,3,0),0)</f>
        <v>0</v>
      </c>
      <c r="W128" s="136">
        <f>IFERROR(VLOOKUP($S128,'Kill 2'!$A$1:$E$161,3,0),0)</f>
        <v>0</v>
      </c>
      <c r="X128" s="136">
        <f>IFERROR(VLOOKUP($S128,'Kill 3'!$A$1:$E$161,3,0),0)</f>
        <v>0</v>
      </c>
      <c r="Y128" s="136">
        <f>IFERROR(VLOOKUP($S128,'Kill 4'!$A$1:$E$161,3,0),0)</f>
        <v>0</v>
      </c>
      <c r="Z128" s="136">
        <f>IFERROR(VLOOKUP($S128,'Kill 5'!$A$1:$E$161,3,0),0)</f>
        <v>0</v>
      </c>
      <c r="AA128" s="136">
        <f>IFERROR(VLOOKUP($S128,'Kill 6'!$A$1:$E$161,3,0),0)</f>
        <v>0</v>
      </c>
      <c r="AB128" s="136">
        <f>IFERROR(VLOOKUP($S128,'Kill 7'!$A$1:$E$161,3,0),0)</f>
        <v>0</v>
      </c>
      <c r="AC128" s="136">
        <f>IFERROR(VLOOKUP($S128,'Kill 8'!$A$1:$E$161,3,0),0)</f>
        <v>0</v>
      </c>
      <c r="AD128" s="136">
        <f>IFERROR(VLOOKUP($S128,'Kill 9'!$A$1:$E$161,3,0),0)</f>
        <v>0</v>
      </c>
      <c r="AE128" s="136">
        <f>IFERROR(VLOOKUP($S128,'Kill 10'!$A$1:$E$161,3,0),0)</f>
        <v>0</v>
      </c>
      <c r="AF128" s="136">
        <f>IFERROR(VLOOKUP($S128,'Kill 11'!$A$1:$E$161,3,0),0)</f>
        <v>0</v>
      </c>
      <c r="AG128" s="136">
        <f>IFERROR(VLOOKUP($S128,'Kill 12'!$A$1:$E$161,3,0),0)</f>
        <v>0</v>
      </c>
      <c r="AH128" s="136">
        <f>IFERROR(VLOOKUP($S128,'Kill 13'!$A$1:$E$161,3,0),0)</f>
        <v>0</v>
      </c>
      <c r="AI128" s="136">
        <f t="shared" si="3"/>
        <v>0</v>
      </c>
    </row>
    <row r="129" ht="15.75" customHeight="1">
      <c r="A129" s="41">
        <f t="shared" si="1"/>
        <v>128</v>
      </c>
      <c r="B129" s="41"/>
      <c r="C129" s="51">
        <v>0.0</v>
      </c>
      <c r="D129" s="135"/>
      <c r="E129" s="136">
        <v>0.0</v>
      </c>
      <c r="F129" s="136">
        <v>0.0</v>
      </c>
      <c r="G129" s="136">
        <v>0.0</v>
      </c>
      <c r="H129" s="136">
        <v>0.0</v>
      </c>
      <c r="I129" s="136">
        <v>0.0</v>
      </c>
      <c r="J129" s="136">
        <v>0.0</v>
      </c>
      <c r="K129" s="136">
        <v>0.0</v>
      </c>
      <c r="L129" s="136">
        <v>0.0</v>
      </c>
      <c r="M129" s="136">
        <v>0.0</v>
      </c>
      <c r="N129" s="136">
        <v>0.0</v>
      </c>
      <c r="O129" s="136">
        <v>0.0</v>
      </c>
      <c r="P129" s="136">
        <v>0.0</v>
      </c>
      <c r="Q129" s="136">
        <v>0.0</v>
      </c>
      <c r="R129" s="136">
        <v>0.0</v>
      </c>
      <c r="S129" s="41" t="str">
        <f>IFERROR(__xludf.DUMMYFUNCTION("""COMPUTED_VALUE"""),"UnPetitJaune")</f>
        <v>UnPetitJaune</v>
      </c>
      <c r="T129" s="51">
        <f t="shared" si="2"/>
        <v>0</v>
      </c>
      <c r="U129" s="135"/>
      <c r="V129" s="136">
        <f>IFERROR(VLOOKUP($S129,'Kill 1'!$A$1:$E$161,3,0),0)</f>
        <v>0</v>
      </c>
      <c r="W129" s="136">
        <f>IFERROR(VLOOKUP($S129,'Kill 2'!$A$1:$E$161,3,0),0)</f>
        <v>0</v>
      </c>
      <c r="X129" s="136">
        <f>IFERROR(VLOOKUP($S129,'Kill 3'!$A$1:$E$161,3,0),0)</f>
        <v>0</v>
      </c>
      <c r="Y129" s="136">
        <f>IFERROR(VLOOKUP($S129,'Kill 4'!$A$1:$E$161,3,0),0)</f>
        <v>0</v>
      </c>
      <c r="Z129" s="136">
        <f>IFERROR(VLOOKUP($S129,'Kill 5'!$A$1:$E$161,3,0),0)</f>
        <v>0</v>
      </c>
      <c r="AA129" s="136">
        <f>IFERROR(VLOOKUP($S129,'Kill 6'!$A$1:$E$161,3,0),0)</f>
        <v>0</v>
      </c>
      <c r="AB129" s="136">
        <f>IFERROR(VLOOKUP($S129,'Kill 7'!$A$1:$E$161,3,0),0)</f>
        <v>0</v>
      </c>
      <c r="AC129" s="136">
        <f>IFERROR(VLOOKUP($S129,'Kill 8'!$A$1:$E$161,3,0),0)</f>
        <v>0</v>
      </c>
      <c r="AD129" s="136">
        <f>IFERROR(VLOOKUP($S129,'Kill 9'!$A$1:$E$161,3,0),0)</f>
        <v>0</v>
      </c>
      <c r="AE129" s="136">
        <f>IFERROR(VLOOKUP($S129,'Kill 10'!$A$1:$E$161,3,0),0)</f>
        <v>0</v>
      </c>
      <c r="AF129" s="136">
        <f>IFERROR(VLOOKUP($S129,'Kill 11'!$A$1:$E$161,3,0),0)</f>
        <v>0</v>
      </c>
      <c r="AG129" s="136">
        <f>IFERROR(VLOOKUP($S129,'Kill 12'!$A$1:$E$161,3,0),0)</f>
        <v>0</v>
      </c>
      <c r="AH129" s="136">
        <f>IFERROR(VLOOKUP($S129,'Kill 13'!$A$1:$E$161,3,0),0)</f>
        <v>0</v>
      </c>
      <c r="AI129" s="136">
        <f t="shared" si="3"/>
        <v>0</v>
      </c>
    </row>
    <row r="130" ht="15.75" customHeight="1">
      <c r="A130" s="41">
        <f t="shared" si="1"/>
        <v>129</v>
      </c>
      <c r="B130" s="41" t="s">
        <v>201</v>
      </c>
      <c r="C130" s="51">
        <v>0.0</v>
      </c>
      <c r="D130" s="135"/>
      <c r="E130" s="136">
        <v>0.0</v>
      </c>
      <c r="F130" s="136">
        <v>0.0</v>
      </c>
      <c r="G130" s="136">
        <v>0.0</v>
      </c>
      <c r="H130" s="136">
        <v>0.0</v>
      </c>
      <c r="I130" s="136">
        <v>0.0</v>
      </c>
      <c r="J130" s="136">
        <v>0.0</v>
      </c>
      <c r="K130" s="136">
        <v>0.0</v>
      </c>
      <c r="L130" s="136">
        <v>0.0</v>
      </c>
      <c r="M130" s="136">
        <v>0.0</v>
      </c>
      <c r="N130" s="136">
        <v>0.0</v>
      </c>
      <c r="O130" s="136">
        <v>0.0</v>
      </c>
      <c r="P130" s="136">
        <v>0.0</v>
      </c>
      <c r="Q130" s="136">
        <v>0.0</v>
      </c>
      <c r="R130" s="136">
        <v>0.0</v>
      </c>
      <c r="S130" s="41" t="str">
        <f>IFERROR(__xludf.DUMMYFUNCTION("""COMPUTED_VALUE"""),"Antob86580")</f>
        <v>Antob86580</v>
      </c>
      <c r="T130" s="51">
        <f t="shared" si="2"/>
        <v>0</v>
      </c>
      <c r="U130" s="135"/>
      <c r="V130" s="136">
        <f>IFERROR(VLOOKUP($S130,'Kill 1'!$A$1:$E$161,3,0),0)</f>
        <v>0</v>
      </c>
      <c r="W130" s="136">
        <f>IFERROR(VLOOKUP($S130,'Kill 2'!$A$1:$E$161,3,0),0)</f>
        <v>0</v>
      </c>
      <c r="X130" s="136">
        <f>IFERROR(VLOOKUP($S130,'Kill 3'!$A$1:$E$161,3,0),0)</f>
        <v>0</v>
      </c>
      <c r="Y130" s="136">
        <f>IFERROR(VLOOKUP($S130,'Kill 4'!$A$1:$E$161,3,0),0)</f>
        <v>0</v>
      </c>
      <c r="Z130" s="136">
        <f>IFERROR(VLOOKUP($S130,'Kill 5'!$A$1:$E$161,3,0),0)</f>
        <v>0</v>
      </c>
      <c r="AA130" s="136">
        <f>IFERROR(VLOOKUP($S130,'Kill 6'!$A$1:$E$161,3,0),0)</f>
        <v>0</v>
      </c>
      <c r="AB130" s="136">
        <f>IFERROR(VLOOKUP($S130,'Kill 7'!$A$1:$E$161,3,0),0)</f>
        <v>0</v>
      </c>
      <c r="AC130" s="136">
        <f>IFERROR(VLOOKUP($S130,'Kill 8'!$A$1:$E$161,3,0),0)</f>
        <v>0</v>
      </c>
      <c r="AD130" s="136">
        <f>IFERROR(VLOOKUP($S130,'Kill 9'!$A$1:$E$161,3,0),0)</f>
        <v>0</v>
      </c>
      <c r="AE130" s="136">
        <f>IFERROR(VLOOKUP($S130,'Kill 10'!$A$1:$E$161,3,0),0)</f>
        <v>0</v>
      </c>
      <c r="AF130" s="136">
        <f>IFERROR(VLOOKUP($S130,'Kill 11'!$A$1:$E$161,3,0),0)</f>
        <v>0</v>
      </c>
      <c r="AG130" s="136">
        <f>IFERROR(VLOOKUP($S130,'Kill 12'!$A$1:$E$161,3,0),0)</f>
        <v>0</v>
      </c>
      <c r="AH130" s="136">
        <f>IFERROR(VLOOKUP($S130,'Kill 13'!$A$1:$E$161,3,0),0)</f>
        <v>0</v>
      </c>
      <c r="AI130" s="136">
        <f t="shared" si="3"/>
        <v>0</v>
      </c>
    </row>
    <row r="131" ht="15.75" customHeight="1">
      <c r="A131" s="41">
        <f t="shared" si="1"/>
        <v>130</v>
      </c>
      <c r="B131" s="41" t="s">
        <v>205</v>
      </c>
      <c r="C131" s="51">
        <v>0.0</v>
      </c>
      <c r="D131" s="135"/>
      <c r="E131" s="136">
        <v>0.0</v>
      </c>
      <c r="F131" s="136">
        <v>0.0</v>
      </c>
      <c r="G131" s="136">
        <v>0.0</v>
      </c>
      <c r="H131" s="136">
        <v>0.0</v>
      </c>
      <c r="I131" s="136">
        <v>0.0</v>
      </c>
      <c r="J131" s="136">
        <v>0.0</v>
      </c>
      <c r="K131" s="136">
        <v>0.0</v>
      </c>
      <c r="L131" s="136">
        <v>0.0</v>
      </c>
      <c r="M131" s="136">
        <v>0.0</v>
      </c>
      <c r="N131" s="136">
        <v>0.0</v>
      </c>
      <c r="O131" s="136">
        <v>0.0</v>
      </c>
      <c r="P131" s="136">
        <v>0.0</v>
      </c>
      <c r="Q131" s="136">
        <v>0.0</v>
      </c>
      <c r="R131" s="136">
        <v>0.0</v>
      </c>
      <c r="S131" s="41" t="str">
        <f>IFERROR(__xludf.DUMMYFUNCTION("""COMPUTED_VALUE"""),"bibi95")</f>
        <v>bibi95</v>
      </c>
      <c r="T131" s="51">
        <f t="shared" si="2"/>
        <v>2</v>
      </c>
      <c r="U131" s="135"/>
      <c r="V131" s="136">
        <f>IFERROR(VLOOKUP($S131,'Kill 1'!$A$1:$E$161,3,0),0)</f>
        <v>0</v>
      </c>
      <c r="W131" s="136">
        <f>IFERROR(VLOOKUP($S131,'Kill 2'!$A$1:$E$161,3,0),0)</f>
        <v>0</v>
      </c>
      <c r="X131" s="136">
        <f>IFERROR(VLOOKUP($S131,'Kill 3'!$A$1:$E$161,3,0),0)</f>
        <v>0</v>
      </c>
      <c r="Y131" s="136">
        <f>IFERROR(VLOOKUP($S131,'Kill 4'!$A$1:$E$161,3,0),0)</f>
        <v>0</v>
      </c>
      <c r="Z131" s="136">
        <f>IFERROR(VLOOKUP($S131,'Kill 5'!$A$1:$E$161,3,0),0)</f>
        <v>0</v>
      </c>
      <c r="AA131" s="136">
        <f>IFERROR(VLOOKUP($S131,'Kill 6'!$A$1:$E$161,3,0),0)</f>
        <v>0</v>
      </c>
      <c r="AB131" s="136">
        <f>IFERROR(VLOOKUP($S131,'Kill 7'!$A$1:$E$161,3,0),0)</f>
        <v>0</v>
      </c>
      <c r="AC131" s="136">
        <f>IFERROR(VLOOKUP($S131,'Kill 8'!$A$1:$E$161,3,0),0)</f>
        <v>2</v>
      </c>
      <c r="AD131" s="136">
        <f>IFERROR(VLOOKUP($S131,'Kill 9'!$A$1:$E$161,3,0),0)</f>
        <v>0</v>
      </c>
      <c r="AE131" s="136">
        <f>IFERROR(VLOOKUP($S131,'Kill 10'!$A$1:$E$161,3,0),0)</f>
        <v>0</v>
      </c>
      <c r="AF131" s="136">
        <f>IFERROR(VLOOKUP($S131,'Kill 11'!$A$1:$E$161,3,0),0)</f>
        <v>0</v>
      </c>
      <c r="AG131" s="136">
        <f>IFERROR(VLOOKUP($S131,'Kill 12'!$A$1:$E$161,3,0),0)</f>
        <v>0</v>
      </c>
      <c r="AH131" s="136">
        <f>IFERROR(VLOOKUP($S131,'Kill 13'!$A$1:$E$161,3,0),0)</f>
        <v>0</v>
      </c>
      <c r="AI131" s="136">
        <f t="shared" si="3"/>
        <v>4000</v>
      </c>
    </row>
    <row r="132" ht="15.75" customHeight="1">
      <c r="A132" s="41">
        <f t="shared" si="1"/>
        <v>131</v>
      </c>
      <c r="B132" s="41" t="s">
        <v>209</v>
      </c>
      <c r="C132" s="51">
        <v>0.0</v>
      </c>
      <c r="D132" s="135"/>
      <c r="E132" s="136">
        <v>0.0</v>
      </c>
      <c r="F132" s="136">
        <v>0.0</v>
      </c>
      <c r="G132" s="136">
        <v>0.0</v>
      </c>
      <c r="H132" s="136">
        <v>0.0</v>
      </c>
      <c r="I132" s="136">
        <v>0.0</v>
      </c>
      <c r="J132" s="136">
        <v>0.0</v>
      </c>
      <c r="K132" s="136">
        <v>0.0</v>
      </c>
      <c r="L132" s="136">
        <v>0.0</v>
      </c>
      <c r="M132" s="136">
        <v>0.0</v>
      </c>
      <c r="N132" s="136">
        <v>0.0</v>
      </c>
      <c r="O132" s="136">
        <v>0.0</v>
      </c>
      <c r="P132" s="136">
        <v>0.0</v>
      </c>
      <c r="Q132" s="136">
        <v>0.0</v>
      </c>
      <c r="R132" s="136">
        <v>0.0</v>
      </c>
      <c r="S132" s="41" t="str">
        <f>IFERROR(__xludf.DUMMYFUNCTION("""COMPUTED_VALUE"""),"pablo")</f>
        <v>pablo</v>
      </c>
      <c r="T132" s="51">
        <f t="shared" si="2"/>
        <v>0</v>
      </c>
      <c r="U132" s="135"/>
      <c r="V132" s="136">
        <f>IFERROR(VLOOKUP($S132,'Kill 1'!$A$1:$E$161,3,0),0)</f>
        <v>0</v>
      </c>
      <c r="W132" s="136">
        <f>IFERROR(VLOOKUP($S132,'Kill 2'!$A$1:$E$161,3,0),0)</f>
        <v>0</v>
      </c>
      <c r="X132" s="136">
        <f>IFERROR(VLOOKUP($S132,'Kill 3'!$A$1:$E$161,3,0),0)</f>
        <v>0</v>
      </c>
      <c r="Y132" s="136">
        <f>IFERROR(VLOOKUP($S132,'Kill 4'!$A$1:$E$161,3,0),0)</f>
        <v>0</v>
      </c>
      <c r="Z132" s="136">
        <f>IFERROR(VLOOKUP($S132,'Kill 5'!$A$1:$E$161,3,0),0)</f>
        <v>0</v>
      </c>
      <c r="AA132" s="136">
        <f>IFERROR(VLOOKUP($S132,'Kill 6'!$A$1:$E$161,3,0),0)</f>
        <v>0</v>
      </c>
      <c r="AB132" s="136">
        <f>IFERROR(VLOOKUP($S132,'Kill 7'!$A$1:$E$161,3,0),0)</f>
        <v>0</v>
      </c>
      <c r="AC132" s="136">
        <f>IFERROR(VLOOKUP($S132,'Kill 8'!$A$1:$E$161,3,0),0)</f>
        <v>0</v>
      </c>
      <c r="AD132" s="136">
        <f>IFERROR(VLOOKUP($S132,'Kill 9'!$A$1:$E$161,3,0),0)</f>
        <v>0</v>
      </c>
      <c r="AE132" s="136">
        <f>IFERROR(VLOOKUP($S132,'Kill 10'!$A$1:$E$161,3,0),0)</f>
        <v>0</v>
      </c>
      <c r="AF132" s="136">
        <f>IFERROR(VLOOKUP($S132,'Kill 11'!$A$1:$E$161,3,0),0)</f>
        <v>0</v>
      </c>
      <c r="AG132" s="136">
        <f>IFERROR(VLOOKUP($S132,'Kill 12'!$A$1:$E$161,3,0),0)</f>
        <v>0</v>
      </c>
      <c r="AH132" s="136">
        <f>IFERROR(VLOOKUP($S132,'Kill 13'!$A$1:$E$161,3,0),0)</f>
        <v>0</v>
      </c>
      <c r="AI132" s="136">
        <f t="shared" si="3"/>
        <v>0</v>
      </c>
    </row>
    <row r="133" ht="15.75" customHeight="1">
      <c r="A133" s="41">
        <f t="shared" si="1"/>
        <v>132</v>
      </c>
      <c r="B133" s="41" t="s">
        <v>179</v>
      </c>
      <c r="C133" s="51">
        <v>0.0</v>
      </c>
      <c r="D133" s="135"/>
      <c r="E133" s="136">
        <v>0.0</v>
      </c>
      <c r="F133" s="136">
        <v>0.0</v>
      </c>
      <c r="G133" s="136">
        <v>0.0</v>
      </c>
      <c r="H133" s="136">
        <v>0.0</v>
      </c>
      <c r="I133" s="136">
        <v>0.0</v>
      </c>
      <c r="J133" s="136">
        <v>0.0</v>
      </c>
      <c r="K133" s="136">
        <v>0.0</v>
      </c>
      <c r="L133" s="136">
        <v>0.0</v>
      </c>
      <c r="M133" s="136">
        <v>0.0</v>
      </c>
      <c r="N133" s="136">
        <v>0.0</v>
      </c>
      <c r="O133" s="136">
        <v>0.0</v>
      </c>
      <c r="P133" s="136">
        <v>0.0</v>
      </c>
      <c r="Q133" s="136">
        <v>0.0</v>
      </c>
      <c r="R133" s="136">
        <v>0.0</v>
      </c>
      <c r="S133" s="41" t="str">
        <f>IFERROR(__xludf.DUMMYFUNCTION("""COMPUTED_VALUE"""),"Adrinhooo")</f>
        <v>Adrinhooo</v>
      </c>
      <c r="T133" s="51">
        <f t="shared" si="2"/>
        <v>0</v>
      </c>
      <c r="U133" s="135"/>
      <c r="V133" s="136">
        <f>IFERROR(VLOOKUP($S133,'Kill 1'!$A$1:$E$161,3,0),0)</f>
        <v>0</v>
      </c>
      <c r="W133" s="136">
        <f>IFERROR(VLOOKUP($S133,'Kill 2'!$A$1:$E$161,3,0),0)</f>
        <v>0</v>
      </c>
      <c r="X133" s="136">
        <f>IFERROR(VLOOKUP($S133,'Kill 3'!$A$1:$E$161,3,0),0)</f>
        <v>0</v>
      </c>
      <c r="Y133" s="136">
        <f>IFERROR(VLOOKUP($S133,'Kill 4'!$A$1:$E$161,3,0),0)</f>
        <v>0</v>
      </c>
      <c r="Z133" s="136">
        <f>IFERROR(VLOOKUP($S133,'Kill 5'!$A$1:$E$161,3,0),0)</f>
        <v>0</v>
      </c>
      <c r="AA133" s="136">
        <f>IFERROR(VLOOKUP($S133,'Kill 6'!$A$1:$E$161,3,0),0)</f>
        <v>0</v>
      </c>
      <c r="AB133" s="136">
        <f>IFERROR(VLOOKUP($S133,'Kill 7'!$A$1:$E$161,3,0),0)</f>
        <v>0</v>
      </c>
      <c r="AC133" s="136">
        <f>IFERROR(VLOOKUP($S133,'Kill 8'!$A$1:$E$161,3,0),0)</f>
        <v>0</v>
      </c>
      <c r="AD133" s="136">
        <f>IFERROR(VLOOKUP($S133,'Kill 9'!$A$1:$E$161,3,0),0)</f>
        <v>0</v>
      </c>
      <c r="AE133" s="136">
        <f>IFERROR(VLOOKUP($S133,'Kill 10'!$A$1:$E$161,3,0),0)</f>
        <v>0</v>
      </c>
      <c r="AF133" s="136">
        <f>IFERROR(VLOOKUP($S133,'Kill 11'!$A$1:$E$161,3,0),0)</f>
        <v>0</v>
      </c>
      <c r="AG133" s="136">
        <f>IFERROR(VLOOKUP($S133,'Kill 12'!$A$1:$E$161,3,0),0)</f>
        <v>0</v>
      </c>
      <c r="AH133" s="136">
        <f>IFERROR(VLOOKUP($S133,'Kill 13'!$A$1:$E$161,3,0),0)</f>
        <v>0</v>
      </c>
      <c r="AI133" s="136">
        <f t="shared" si="3"/>
        <v>0</v>
      </c>
    </row>
    <row r="134" ht="15.75" customHeight="1">
      <c r="A134" s="41">
        <f t="shared" si="1"/>
        <v>133</v>
      </c>
      <c r="B134" s="41" t="s">
        <v>219</v>
      </c>
      <c r="C134" s="51">
        <v>0.0</v>
      </c>
      <c r="D134" s="135"/>
      <c r="E134" s="136">
        <v>0.0</v>
      </c>
      <c r="F134" s="136">
        <v>0.0</v>
      </c>
      <c r="G134" s="136">
        <v>0.0</v>
      </c>
      <c r="H134" s="136">
        <v>0.0</v>
      </c>
      <c r="I134" s="136">
        <v>0.0</v>
      </c>
      <c r="J134" s="136">
        <v>0.0</v>
      </c>
      <c r="K134" s="136">
        <v>0.0</v>
      </c>
      <c r="L134" s="136">
        <v>0.0</v>
      </c>
      <c r="M134" s="136">
        <v>0.0</v>
      </c>
      <c r="N134" s="136">
        <v>0.0</v>
      </c>
      <c r="O134" s="136">
        <v>0.0</v>
      </c>
      <c r="P134" s="136">
        <v>0.0</v>
      </c>
      <c r="Q134" s="136">
        <v>0.0</v>
      </c>
      <c r="R134" s="136">
        <v>0.0</v>
      </c>
      <c r="S134" s="41" t="str">
        <f>IFERROR(__xludf.DUMMYFUNCTION("""COMPUTED_VALUE"""),"pinobis")</f>
        <v>pinobis</v>
      </c>
      <c r="T134" s="51">
        <f t="shared" si="2"/>
        <v>0</v>
      </c>
      <c r="U134" s="135"/>
      <c r="V134" s="136">
        <f>IFERROR(VLOOKUP($S134,'Kill 1'!$A$1:$E$161,3,0),0)</f>
        <v>0</v>
      </c>
      <c r="W134" s="136">
        <f>IFERROR(VLOOKUP($S134,'Kill 2'!$A$1:$E$161,3,0),0)</f>
        <v>0</v>
      </c>
      <c r="X134" s="136">
        <f>IFERROR(VLOOKUP($S134,'Kill 3'!$A$1:$E$161,3,0),0)</f>
        <v>0</v>
      </c>
      <c r="Y134" s="136">
        <f>IFERROR(VLOOKUP($S134,'Kill 4'!$A$1:$E$161,3,0),0)</f>
        <v>0</v>
      </c>
      <c r="Z134" s="136">
        <f>IFERROR(VLOOKUP($S134,'Kill 5'!$A$1:$E$161,3,0),0)</f>
        <v>0</v>
      </c>
      <c r="AA134" s="136">
        <f>IFERROR(VLOOKUP($S134,'Kill 6'!$A$1:$E$161,3,0),0)</f>
        <v>0</v>
      </c>
      <c r="AB134" s="136">
        <f>IFERROR(VLOOKUP($S134,'Kill 7'!$A$1:$E$161,3,0),0)</f>
        <v>0</v>
      </c>
      <c r="AC134" s="136">
        <f>IFERROR(VLOOKUP($S134,'Kill 8'!$A$1:$E$161,3,0),0)</f>
        <v>0</v>
      </c>
      <c r="AD134" s="136">
        <f>IFERROR(VLOOKUP($S134,'Kill 9'!$A$1:$E$161,3,0),0)</f>
        <v>0</v>
      </c>
      <c r="AE134" s="136">
        <f>IFERROR(VLOOKUP($S134,'Kill 10'!$A$1:$E$161,3,0),0)</f>
        <v>0</v>
      </c>
      <c r="AF134" s="136">
        <f>IFERROR(VLOOKUP($S134,'Kill 11'!$A$1:$E$161,3,0),0)</f>
        <v>0</v>
      </c>
      <c r="AG134" s="136">
        <f>IFERROR(VLOOKUP($S134,'Kill 12'!$A$1:$E$161,3,0),0)</f>
        <v>0</v>
      </c>
      <c r="AH134" s="136">
        <f>IFERROR(VLOOKUP($S134,'Kill 13'!$A$1:$E$161,3,0),0)</f>
        <v>0</v>
      </c>
      <c r="AI134" s="136">
        <f t="shared" si="3"/>
        <v>0</v>
      </c>
    </row>
    <row r="135" ht="15.75" customHeight="1">
      <c r="A135" s="41">
        <f t="shared" si="1"/>
        <v>134</v>
      </c>
      <c r="B135" s="89" t="s">
        <v>210</v>
      </c>
      <c r="C135" s="51">
        <v>0.0</v>
      </c>
      <c r="D135" s="135"/>
      <c r="E135" s="136">
        <v>0.0</v>
      </c>
      <c r="F135" s="136">
        <v>0.0</v>
      </c>
      <c r="G135" s="136">
        <v>0.0</v>
      </c>
      <c r="H135" s="136">
        <v>0.0</v>
      </c>
      <c r="I135" s="136">
        <v>0.0</v>
      </c>
      <c r="J135" s="136">
        <v>0.0</v>
      </c>
      <c r="K135" s="136">
        <v>0.0</v>
      </c>
      <c r="L135" s="136">
        <v>0.0</v>
      </c>
      <c r="M135" s="136">
        <v>0.0</v>
      </c>
      <c r="N135" s="136">
        <v>0.0</v>
      </c>
      <c r="O135" s="136">
        <v>0.0</v>
      </c>
      <c r="P135" s="136">
        <v>0.0</v>
      </c>
      <c r="Q135" s="136">
        <v>0.0</v>
      </c>
      <c r="R135" s="136">
        <v>0.0</v>
      </c>
      <c r="S135" s="89" t="str">
        <f>IFERROR(__xludf.DUMMYFUNCTION("""COMPUTED_VALUE"""),"Tran")</f>
        <v>Tran</v>
      </c>
      <c r="T135" s="51">
        <f t="shared" si="2"/>
        <v>17</v>
      </c>
      <c r="U135" s="135"/>
      <c r="V135" s="136">
        <f>IFERROR(VLOOKUP($S135,'Kill 1'!$A$1:$E$161,3,0),0)</f>
        <v>0</v>
      </c>
      <c r="W135" s="136">
        <f>IFERROR(VLOOKUP($S135,'Kill 2'!$A$1:$E$161,3,0),0)</f>
        <v>0</v>
      </c>
      <c r="X135" s="136">
        <f>IFERROR(VLOOKUP($S135,'Kill 3'!$A$1:$E$161,3,0),0)</f>
        <v>0</v>
      </c>
      <c r="Y135" s="136">
        <f>IFERROR(VLOOKUP($S135,'Kill 4'!$A$1:$E$161,3,0),0)</f>
        <v>0</v>
      </c>
      <c r="Z135" s="136">
        <f>IFERROR(VLOOKUP($S135,'Kill 5'!$A$1:$E$161,3,0),0)</f>
        <v>0</v>
      </c>
      <c r="AA135" s="136">
        <f>IFERROR(VLOOKUP($S135,'Kill 6'!$A$1:$E$161,3,0),0)</f>
        <v>0</v>
      </c>
      <c r="AB135" s="136">
        <f>IFERROR(VLOOKUP($S135,'Kill 7'!$A$1:$E$161,3,0),0)</f>
        <v>10</v>
      </c>
      <c r="AC135" s="136">
        <f>IFERROR(VLOOKUP($S135,'Kill 8'!$A$1:$E$161,3,0),0)</f>
        <v>1</v>
      </c>
      <c r="AD135" s="136">
        <f>IFERROR(VLOOKUP($S135,'Kill 9'!$A$1:$E$161,3,0),0)</f>
        <v>0</v>
      </c>
      <c r="AE135" s="136">
        <f>IFERROR(VLOOKUP($S135,'Kill 10'!$A$1:$E$161,3,0),0)</f>
        <v>6</v>
      </c>
      <c r="AF135" s="136">
        <f>IFERROR(VLOOKUP($S135,'Kill 11'!$A$1:$E$161,3,0),0)</f>
        <v>0</v>
      </c>
      <c r="AG135" s="136">
        <f>IFERROR(VLOOKUP($S135,'Kill 12'!$A$1:$E$161,3,0),0)</f>
        <v>0</v>
      </c>
      <c r="AH135" s="136">
        <f>IFERROR(VLOOKUP($S135,'Kill 13'!$A$1:$E$161,3,0),0)</f>
        <v>0</v>
      </c>
      <c r="AI135" s="136">
        <f t="shared" si="3"/>
        <v>34000</v>
      </c>
    </row>
    <row r="136" ht="15.75" customHeight="1">
      <c r="A136" s="41">
        <f t="shared" si="1"/>
        <v>135</v>
      </c>
      <c r="B136" s="41" t="s">
        <v>189</v>
      </c>
      <c r="C136" s="51">
        <v>0.0</v>
      </c>
      <c r="D136" s="135"/>
      <c r="E136" s="136">
        <v>0.0</v>
      </c>
      <c r="F136" s="136">
        <v>0.0</v>
      </c>
      <c r="G136" s="136">
        <v>0.0</v>
      </c>
      <c r="H136" s="136">
        <v>0.0</v>
      </c>
      <c r="I136" s="136">
        <v>0.0</v>
      </c>
      <c r="J136" s="136">
        <v>0.0</v>
      </c>
      <c r="K136" s="136">
        <v>0.0</v>
      </c>
      <c r="L136" s="136">
        <v>0.0</v>
      </c>
      <c r="M136" s="136">
        <v>0.0</v>
      </c>
      <c r="N136" s="136">
        <v>0.0</v>
      </c>
      <c r="O136" s="136">
        <v>0.0</v>
      </c>
      <c r="P136" s="136">
        <v>0.0</v>
      </c>
      <c r="Q136" s="136">
        <v>0.0</v>
      </c>
      <c r="R136" s="136">
        <v>0.0</v>
      </c>
      <c r="S136" s="41" t="str">
        <f>IFERROR(__xludf.DUMMYFUNCTION("""COMPUTED_VALUE"""),"Wolverine")</f>
        <v>Wolverine</v>
      </c>
      <c r="T136" s="51">
        <f t="shared" si="2"/>
        <v>3</v>
      </c>
      <c r="U136" s="135"/>
      <c r="V136" s="136">
        <f>IFERROR(VLOOKUP($S136,'Kill 1'!$A$1:$E$161,3,0),0)</f>
        <v>0</v>
      </c>
      <c r="W136" s="136">
        <f>IFERROR(VLOOKUP($S136,'Kill 2'!$A$1:$E$161,3,0),0)</f>
        <v>0</v>
      </c>
      <c r="X136" s="136">
        <f>IFERROR(VLOOKUP($S136,'Kill 3'!$A$1:$E$161,3,0),0)</f>
        <v>0</v>
      </c>
      <c r="Y136" s="136">
        <f>IFERROR(VLOOKUP($S136,'Kill 4'!$A$1:$E$161,3,0),0)</f>
        <v>0</v>
      </c>
      <c r="Z136" s="136">
        <f>IFERROR(VLOOKUP($S136,'Kill 5'!$A$1:$E$161,3,0),0)</f>
        <v>0</v>
      </c>
      <c r="AA136" s="136">
        <f>IFERROR(VLOOKUP($S136,'Kill 6'!$A$1:$E$161,3,0),0)</f>
        <v>0</v>
      </c>
      <c r="AB136" s="136">
        <f>IFERROR(VLOOKUP($S136,'Kill 7'!$A$1:$E$161,3,0),0)</f>
        <v>3</v>
      </c>
      <c r="AC136" s="136">
        <f>IFERROR(VLOOKUP($S136,'Kill 8'!$A$1:$E$161,3,0),0)</f>
        <v>0</v>
      </c>
      <c r="AD136" s="136">
        <f>IFERROR(VLOOKUP($S136,'Kill 9'!$A$1:$E$161,3,0),0)</f>
        <v>0</v>
      </c>
      <c r="AE136" s="136">
        <f>IFERROR(VLOOKUP($S136,'Kill 10'!$A$1:$E$161,3,0),0)</f>
        <v>0</v>
      </c>
      <c r="AF136" s="136">
        <f>IFERROR(VLOOKUP($S136,'Kill 11'!$A$1:$E$161,3,0),0)</f>
        <v>0</v>
      </c>
      <c r="AG136" s="136">
        <f>IFERROR(VLOOKUP($S136,'Kill 12'!$A$1:$E$161,3,0),0)</f>
        <v>0</v>
      </c>
      <c r="AH136" s="136">
        <f>IFERROR(VLOOKUP($S136,'Kill 13'!$A$1:$E$161,3,0),0)</f>
        <v>0</v>
      </c>
      <c r="AI136" s="136">
        <f t="shared" si="3"/>
        <v>6000</v>
      </c>
    </row>
    <row r="137" ht="15.75" customHeight="1">
      <c r="A137" s="41">
        <f t="shared" si="1"/>
        <v>136</v>
      </c>
      <c r="B137" s="41" t="s">
        <v>134</v>
      </c>
      <c r="C137" s="51">
        <v>0.0</v>
      </c>
      <c r="D137" s="135"/>
      <c r="E137" s="136">
        <v>0.0</v>
      </c>
      <c r="F137" s="136">
        <v>0.0</v>
      </c>
      <c r="G137" s="136">
        <v>0.0</v>
      </c>
      <c r="H137" s="136">
        <v>0.0</v>
      </c>
      <c r="I137" s="136">
        <v>0.0</v>
      </c>
      <c r="J137" s="136">
        <v>0.0</v>
      </c>
      <c r="K137" s="136">
        <v>0.0</v>
      </c>
      <c r="L137" s="136">
        <v>0.0</v>
      </c>
      <c r="M137" s="136">
        <v>0.0</v>
      </c>
      <c r="N137" s="136">
        <v>0.0</v>
      </c>
      <c r="O137" s="136">
        <v>0.0</v>
      </c>
      <c r="P137" s="136">
        <v>0.0</v>
      </c>
      <c r="Q137" s="136">
        <v>0.0</v>
      </c>
      <c r="R137" s="136">
        <v>0.0</v>
      </c>
      <c r="S137" s="41" t="str">
        <f>IFERROR(__xludf.DUMMYFUNCTION("""COMPUTED_VALUE"""),"Fanfan")</f>
        <v>Fanfan</v>
      </c>
      <c r="T137" s="51">
        <f t="shared" si="2"/>
        <v>0</v>
      </c>
      <c r="U137" s="135"/>
      <c r="V137" s="136">
        <f>IFERROR(VLOOKUP($S137,'Kill 1'!$A$1:$E$161,3,0),0)</f>
        <v>0</v>
      </c>
      <c r="W137" s="136">
        <f>IFERROR(VLOOKUP($S137,'Kill 2'!$A$1:$E$161,3,0),0)</f>
        <v>0</v>
      </c>
      <c r="X137" s="136">
        <f>IFERROR(VLOOKUP($S137,'Kill 3'!$A$1:$E$161,3,0),0)</f>
        <v>0</v>
      </c>
      <c r="Y137" s="136">
        <f>IFERROR(VLOOKUP($S137,'Kill 4'!$A$1:$E$161,3,0),0)</f>
        <v>0</v>
      </c>
      <c r="Z137" s="136">
        <f>IFERROR(VLOOKUP($S137,'Kill 5'!$A$1:$E$161,3,0),0)</f>
        <v>0</v>
      </c>
      <c r="AA137" s="136">
        <f>IFERROR(VLOOKUP($S137,'Kill 6'!$A$1:$E$161,3,0),0)</f>
        <v>0</v>
      </c>
      <c r="AB137" s="136">
        <f>IFERROR(VLOOKUP($S137,'Kill 7'!$A$1:$E$161,3,0),0)</f>
        <v>0</v>
      </c>
      <c r="AC137" s="136">
        <f>IFERROR(VLOOKUP($S137,'Kill 8'!$A$1:$E$161,3,0),0)</f>
        <v>0</v>
      </c>
      <c r="AD137" s="136">
        <f>IFERROR(VLOOKUP($S137,'Kill 9'!$A$1:$E$161,3,0),0)</f>
        <v>0</v>
      </c>
      <c r="AE137" s="136">
        <f>IFERROR(VLOOKUP($S137,'Kill 10'!$A$1:$E$161,3,0),0)</f>
        <v>0</v>
      </c>
      <c r="AF137" s="136">
        <f>IFERROR(VLOOKUP($S137,'Kill 11'!$A$1:$E$161,3,0),0)</f>
        <v>0</v>
      </c>
      <c r="AG137" s="136">
        <f>IFERROR(VLOOKUP($S137,'Kill 12'!$A$1:$E$161,3,0),0)</f>
        <v>0</v>
      </c>
      <c r="AH137" s="136">
        <f>IFERROR(VLOOKUP($S137,'Kill 13'!$A$1:$E$161,3,0),0)</f>
        <v>0</v>
      </c>
      <c r="AI137" s="136">
        <f t="shared" si="3"/>
        <v>0</v>
      </c>
    </row>
    <row r="138" ht="15.75" customHeight="1">
      <c r="A138" s="41">
        <f t="shared" si="1"/>
        <v>137</v>
      </c>
      <c r="B138" s="41" t="s">
        <v>214</v>
      </c>
      <c r="C138" s="51">
        <v>0.0</v>
      </c>
      <c r="D138" s="135"/>
      <c r="E138" s="136">
        <v>0.0</v>
      </c>
      <c r="F138" s="136">
        <v>0.0</v>
      </c>
      <c r="G138" s="136">
        <v>0.0</v>
      </c>
      <c r="H138" s="136">
        <v>0.0</v>
      </c>
      <c r="I138" s="136">
        <v>0.0</v>
      </c>
      <c r="J138" s="136">
        <v>0.0</v>
      </c>
      <c r="K138" s="136">
        <v>0.0</v>
      </c>
      <c r="L138" s="136">
        <v>0.0</v>
      </c>
      <c r="M138" s="136">
        <v>0.0</v>
      </c>
      <c r="N138" s="136">
        <v>0.0</v>
      </c>
      <c r="O138" s="136">
        <v>0.0</v>
      </c>
      <c r="P138" s="136">
        <v>0.0</v>
      </c>
      <c r="Q138" s="136">
        <v>0.0</v>
      </c>
      <c r="R138" s="136">
        <v>0.0</v>
      </c>
      <c r="S138" s="41" t="str">
        <f>IFERROR(__xludf.DUMMYFUNCTION("""COMPUTED_VALUE"""),"Stockholm")</f>
        <v>Stockholm</v>
      </c>
      <c r="T138" s="51">
        <f t="shared" si="2"/>
        <v>0</v>
      </c>
      <c r="U138" s="135"/>
      <c r="V138" s="136">
        <f>IFERROR(VLOOKUP($S138,'Kill 1'!$A$1:$E$161,3,0),0)</f>
        <v>0</v>
      </c>
      <c r="W138" s="136">
        <f>IFERROR(VLOOKUP($S138,'Kill 2'!$A$1:$E$161,3,0),0)</f>
        <v>0</v>
      </c>
      <c r="X138" s="136">
        <f>IFERROR(VLOOKUP($S138,'Kill 3'!$A$1:$E$161,3,0),0)</f>
        <v>0</v>
      </c>
      <c r="Y138" s="136">
        <f>IFERROR(VLOOKUP($S138,'Kill 4'!$A$1:$E$161,3,0),0)</f>
        <v>0</v>
      </c>
      <c r="Z138" s="136">
        <f>IFERROR(VLOOKUP($S138,'Kill 5'!$A$1:$E$161,3,0),0)</f>
        <v>0</v>
      </c>
      <c r="AA138" s="136">
        <f>IFERROR(VLOOKUP($S138,'Kill 6'!$A$1:$E$161,3,0),0)</f>
        <v>0</v>
      </c>
      <c r="AB138" s="136">
        <f>IFERROR(VLOOKUP($S138,'Kill 7'!$A$1:$E$161,3,0),0)</f>
        <v>0</v>
      </c>
      <c r="AC138" s="136">
        <f>IFERROR(VLOOKUP($S138,'Kill 8'!$A$1:$E$161,3,0),0)</f>
        <v>0</v>
      </c>
      <c r="AD138" s="136">
        <f>IFERROR(VLOOKUP($S138,'Kill 9'!$A$1:$E$161,3,0),0)</f>
        <v>0</v>
      </c>
      <c r="AE138" s="136">
        <f>IFERROR(VLOOKUP($S138,'Kill 10'!$A$1:$E$161,3,0),0)</f>
        <v>0</v>
      </c>
      <c r="AF138" s="136">
        <f>IFERROR(VLOOKUP($S138,'Kill 11'!$A$1:$E$161,3,0),0)</f>
        <v>0</v>
      </c>
      <c r="AG138" s="136">
        <f>IFERROR(VLOOKUP($S138,'Kill 12'!$A$1:$E$161,3,0),0)</f>
        <v>0</v>
      </c>
      <c r="AH138" s="136">
        <f>IFERROR(VLOOKUP($S138,'Kill 13'!$A$1:$E$161,3,0),0)</f>
        <v>0</v>
      </c>
      <c r="AI138" s="136">
        <f t="shared" si="3"/>
        <v>0</v>
      </c>
    </row>
    <row r="139" ht="15.75" customHeight="1">
      <c r="A139" s="41">
        <f t="shared" si="1"/>
        <v>138</v>
      </c>
      <c r="B139" s="41" t="s">
        <v>220</v>
      </c>
      <c r="C139" s="51">
        <v>0.0</v>
      </c>
      <c r="D139" s="135"/>
      <c r="E139" s="136">
        <v>0.0</v>
      </c>
      <c r="F139" s="136">
        <v>0.0</v>
      </c>
      <c r="G139" s="136">
        <v>0.0</v>
      </c>
      <c r="H139" s="136">
        <v>0.0</v>
      </c>
      <c r="I139" s="136">
        <v>0.0</v>
      </c>
      <c r="J139" s="136">
        <v>0.0</v>
      </c>
      <c r="K139" s="136">
        <v>0.0</v>
      </c>
      <c r="L139" s="136">
        <v>0.0</v>
      </c>
      <c r="M139" s="136">
        <v>0.0</v>
      </c>
      <c r="N139" s="136">
        <v>0.0</v>
      </c>
      <c r="O139" s="136">
        <v>0.0</v>
      </c>
      <c r="P139" s="136">
        <v>0.0</v>
      </c>
      <c r="Q139" s="136">
        <v>0.0</v>
      </c>
      <c r="R139" s="136">
        <v>0.0</v>
      </c>
      <c r="S139" s="41" t="str">
        <f>IFERROR(__xludf.DUMMYFUNCTION("""COMPUTED_VALUE"""),"Xelaris")</f>
        <v>Xelaris</v>
      </c>
      <c r="T139" s="51">
        <f t="shared" si="2"/>
        <v>0</v>
      </c>
      <c r="U139" s="135"/>
      <c r="V139" s="136">
        <f>IFERROR(VLOOKUP($S139,'Kill 1'!$A$1:$E$161,3,0),0)</f>
        <v>0</v>
      </c>
      <c r="W139" s="136">
        <f>IFERROR(VLOOKUP($S139,'Kill 2'!$A$1:$E$161,3,0),0)</f>
        <v>0</v>
      </c>
      <c r="X139" s="136">
        <f>IFERROR(VLOOKUP($S139,'Kill 3'!$A$1:$E$161,3,0),0)</f>
        <v>0</v>
      </c>
      <c r="Y139" s="136">
        <f>IFERROR(VLOOKUP($S139,'Kill 4'!$A$1:$E$161,3,0),0)</f>
        <v>0</v>
      </c>
      <c r="Z139" s="136">
        <f>IFERROR(VLOOKUP($S139,'Kill 5'!$A$1:$E$161,3,0),0)</f>
        <v>0</v>
      </c>
      <c r="AA139" s="136">
        <f>IFERROR(VLOOKUP($S139,'Kill 6'!$A$1:$E$161,3,0),0)</f>
        <v>0</v>
      </c>
      <c r="AB139" s="136">
        <f>IFERROR(VLOOKUP($S139,'Kill 7'!$A$1:$E$161,3,0),0)</f>
        <v>0</v>
      </c>
      <c r="AC139" s="136">
        <f>IFERROR(VLOOKUP($S139,'Kill 8'!$A$1:$E$161,3,0),0)</f>
        <v>0</v>
      </c>
      <c r="AD139" s="136">
        <f>IFERROR(VLOOKUP($S139,'Kill 9'!$A$1:$E$161,3,0),0)</f>
        <v>0</v>
      </c>
      <c r="AE139" s="136">
        <f>IFERROR(VLOOKUP($S139,'Kill 10'!$A$1:$E$161,3,0),0)</f>
        <v>0</v>
      </c>
      <c r="AF139" s="136">
        <f>IFERROR(VLOOKUP($S139,'Kill 11'!$A$1:$E$161,3,0),0)</f>
        <v>0</v>
      </c>
      <c r="AG139" s="136">
        <f>IFERROR(VLOOKUP($S139,'Kill 12'!$A$1:$E$161,3,0),0)</f>
        <v>0</v>
      </c>
      <c r="AH139" s="136">
        <f>IFERROR(VLOOKUP($S139,'Kill 13'!$A$1:$E$161,3,0),0)</f>
        <v>0</v>
      </c>
      <c r="AI139" s="136">
        <f t="shared" si="3"/>
        <v>0</v>
      </c>
    </row>
    <row r="140" ht="15.75" customHeight="1">
      <c r="A140" s="41">
        <f t="shared" si="1"/>
        <v>139</v>
      </c>
      <c r="B140" s="89" t="s">
        <v>190</v>
      </c>
      <c r="C140" s="51">
        <v>0.0</v>
      </c>
      <c r="D140" s="135"/>
      <c r="E140" s="136">
        <v>0.0</v>
      </c>
      <c r="F140" s="136">
        <v>0.0</v>
      </c>
      <c r="G140" s="136">
        <v>0.0</v>
      </c>
      <c r="H140" s="136">
        <v>0.0</v>
      </c>
      <c r="I140" s="136">
        <v>0.0</v>
      </c>
      <c r="J140" s="136">
        <v>0.0</v>
      </c>
      <c r="K140" s="136">
        <v>0.0</v>
      </c>
      <c r="L140" s="136">
        <v>0.0</v>
      </c>
      <c r="M140" s="136">
        <v>0.0</v>
      </c>
      <c r="N140" s="136">
        <v>0.0</v>
      </c>
      <c r="O140" s="136">
        <v>0.0</v>
      </c>
      <c r="P140" s="136">
        <v>0.0</v>
      </c>
      <c r="Q140" s="136">
        <v>0.0</v>
      </c>
      <c r="R140" s="136">
        <v>0.0</v>
      </c>
      <c r="S140" s="89" t="str">
        <f>IFERROR(__xludf.DUMMYFUNCTION("""COMPUTED_VALUE"""),"Lechti")</f>
        <v>Lechti</v>
      </c>
      <c r="T140" s="51">
        <f t="shared" si="2"/>
        <v>6</v>
      </c>
      <c r="U140" s="135"/>
      <c r="V140" s="136">
        <f>IFERROR(VLOOKUP($S140,'Kill 1'!$A$1:$E$161,3,0),0)</f>
        <v>0</v>
      </c>
      <c r="W140" s="136">
        <f>IFERROR(VLOOKUP($S140,'Kill 2'!$A$1:$E$161,3,0),0)</f>
        <v>0</v>
      </c>
      <c r="X140" s="136">
        <f>IFERROR(VLOOKUP($S140,'Kill 3'!$A$1:$E$161,3,0),0)</f>
        <v>0</v>
      </c>
      <c r="Y140" s="136">
        <f>IFERROR(VLOOKUP($S140,'Kill 4'!$A$1:$E$161,3,0),0)</f>
        <v>0</v>
      </c>
      <c r="Z140" s="136">
        <f>IFERROR(VLOOKUP($S140,'Kill 5'!$A$1:$E$161,3,0),0)</f>
        <v>0</v>
      </c>
      <c r="AA140" s="136">
        <f>IFERROR(VLOOKUP($S140,'Kill 6'!$A$1:$E$161,3,0),0)</f>
        <v>0</v>
      </c>
      <c r="AB140" s="136">
        <f>IFERROR(VLOOKUP($S140,'Kill 7'!$A$1:$E$161,3,0),0)</f>
        <v>0</v>
      </c>
      <c r="AC140" s="136">
        <f>IFERROR(VLOOKUP($S140,'Kill 8'!$A$1:$E$161,3,0),0)</f>
        <v>3</v>
      </c>
      <c r="AD140" s="136">
        <f>IFERROR(VLOOKUP($S140,'Kill 9'!$A$1:$E$161,3,0),0)</f>
        <v>1</v>
      </c>
      <c r="AE140" s="136">
        <f>IFERROR(VLOOKUP($S140,'Kill 10'!$A$1:$E$161,3,0),0)</f>
        <v>0</v>
      </c>
      <c r="AF140" s="136">
        <f>IFERROR(VLOOKUP($S140,'Kill 11'!$A$1:$E$161,3,0),0)</f>
        <v>2</v>
      </c>
      <c r="AG140" s="136">
        <f>IFERROR(VLOOKUP($S140,'Kill 12'!$A$1:$E$161,3,0),0)</f>
        <v>0</v>
      </c>
      <c r="AH140" s="136">
        <f>IFERROR(VLOOKUP($S140,'Kill 13'!$A$1:$E$161,3,0),0)</f>
        <v>0</v>
      </c>
      <c r="AI140" s="136">
        <f t="shared" si="3"/>
        <v>12000</v>
      </c>
    </row>
    <row r="141" ht="15.75" customHeight="1">
      <c r="A141" s="41">
        <f t="shared" si="1"/>
        <v>140</v>
      </c>
      <c r="B141" s="41" t="s">
        <v>196</v>
      </c>
      <c r="C141" s="51">
        <v>0.0</v>
      </c>
      <c r="D141" s="135"/>
      <c r="E141" s="136">
        <v>0.0</v>
      </c>
      <c r="F141" s="136">
        <v>0.0</v>
      </c>
      <c r="G141" s="136">
        <v>0.0</v>
      </c>
      <c r="H141" s="136">
        <v>0.0</v>
      </c>
      <c r="I141" s="136">
        <v>0.0</v>
      </c>
      <c r="J141" s="136">
        <v>0.0</v>
      </c>
      <c r="K141" s="136">
        <v>0.0</v>
      </c>
      <c r="L141" s="136">
        <v>0.0</v>
      </c>
      <c r="M141" s="136">
        <v>0.0</v>
      </c>
      <c r="N141" s="136">
        <v>0.0</v>
      </c>
      <c r="O141" s="136">
        <v>0.0</v>
      </c>
      <c r="P141" s="136">
        <v>0.0</v>
      </c>
      <c r="Q141" s="136">
        <v>0.0</v>
      </c>
      <c r="R141" s="136">
        <v>0.0</v>
      </c>
      <c r="S141" s="41" t="str">
        <f>IFERROR(__xludf.DUMMYFUNCTION("""COMPUTED_VALUE"""),"_RDpik_")</f>
        <v>_RDpik_</v>
      </c>
      <c r="T141" s="51">
        <f t="shared" si="2"/>
        <v>3</v>
      </c>
      <c r="U141" s="135"/>
      <c r="V141" s="136">
        <f>IFERROR(VLOOKUP($S141,'Kill 1'!$A$1:$E$161,3,0),0)</f>
        <v>0</v>
      </c>
      <c r="W141" s="136">
        <f>IFERROR(VLOOKUP($S141,'Kill 2'!$A$1:$E$161,3,0),0)</f>
        <v>0</v>
      </c>
      <c r="X141" s="136">
        <f>IFERROR(VLOOKUP($S141,'Kill 3'!$A$1:$E$161,3,0),0)</f>
        <v>0</v>
      </c>
      <c r="Y141" s="136">
        <f>IFERROR(VLOOKUP($S141,'Kill 4'!$A$1:$E$161,3,0),0)</f>
        <v>0</v>
      </c>
      <c r="Z141" s="136">
        <f>IFERROR(VLOOKUP($S141,'Kill 5'!$A$1:$E$161,3,0),0)</f>
        <v>0</v>
      </c>
      <c r="AA141" s="136">
        <f>IFERROR(VLOOKUP($S141,'Kill 6'!$A$1:$E$161,3,0),0)</f>
        <v>0</v>
      </c>
      <c r="AB141" s="136">
        <f>IFERROR(VLOOKUP($S141,'Kill 7'!$A$1:$E$161,3,0),0)</f>
        <v>0</v>
      </c>
      <c r="AC141" s="136">
        <f>IFERROR(VLOOKUP($S141,'Kill 8'!$A$1:$E$161,3,0),0)</f>
        <v>0</v>
      </c>
      <c r="AD141" s="136">
        <f>IFERROR(VLOOKUP($S141,'Kill 9'!$A$1:$E$161,3,0),0)</f>
        <v>0</v>
      </c>
      <c r="AE141" s="136">
        <f>IFERROR(VLOOKUP($S141,'Kill 10'!$A$1:$E$161,3,0),0)</f>
        <v>1</v>
      </c>
      <c r="AF141" s="136">
        <f>IFERROR(VLOOKUP($S141,'Kill 11'!$A$1:$E$161,3,0),0)</f>
        <v>0</v>
      </c>
      <c r="AG141" s="136">
        <f>IFERROR(VLOOKUP($S141,'Kill 12'!$A$1:$E$161,3,0),0)</f>
        <v>2</v>
      </c>
      <c r="AH141" s="136">
        <f>IFERROR(VLOOKUP($S141,'Kill 13'!$A$1:$E$161,3,0),0)</f>
        <v>0</v>
      </c>
      <c r="AI141" s="136">
        <f t="shared" si="3"/>
        <v>6000</v>
      </c>
    </row>
    <row r="142" ht="15.75" customHeight="1">
      <c r="A142" s="41">
        <f t="shared" si="1"/>
        <v>141</v>
      </c>
      <c r="B142" s="41" t="s">
        <v>111</v>
      </c>
      <c r="C142" s="51">
        <v>0.0</v>
      </c>
      <c r="D142" s="135"/>
      <c r="E142" s="136">
        <v>0.0</v>
      </c>
      <c r="F142" s="136">
        <v>0.0</v>
      </c>
      <c r="G142" s="136">
        <v>0.0</v>
      </c>
      <c r="H142" s="136">
        <v>0.0</v>
      </c>
      <c r="I142" s="136">
        <v>0.0</v>
      </c>
      <c r="J142" s="136">
        <v>0.0</v>
      </c>
      <c r="K142" s="136">
        <v>0.0</v>
      </c>
      <c r="L142" s="136">
        <v>0.0</v>
      </c>
      <c r="M142" s="136">
        <v>0.0</v>
      </c>
      <c r="N142" s="136">
        <v>0.0</v>
      </c>
      <c r="O142" s="136">
        <v>0.0</v>
      </c>
      <c r="P142" s="136">
        <v>0.0</v>
      </c>
      <c r="Q142" s="136">
        <v>0.0</v>
      </c>
      <c r="R142" s="136">
        <v>0.0</v>
      </c>
      <c r="S142" s="41" t="str">
        <f>IFERROR(__xludf.DUMMYFUNCTION("""COMPUTED_VALUE"""),"LCS80")</f>
        <v>LCS80</v>
      </c>
      <c r="T142" s="51">
        <f t="shared" si="2"/>
        <v>0</v>
      </c>
      <c r="U142" s="135"/>
      <c r="V142" s="136">
        <f>IFERROR(VLOOKUP($S142,'Kill 1'!$A$1:$E$161,3,0),0)</f>
        <v>0</v>
      </c>
      <c r="W142" s="136">
        <f>IFERROR(VLOOKUP($S142,'Kill 2'!$A$1:$E$161,3,0),0)</f>
        <v>0</v>
      </c>
      <c r="X142" s="136">
        <f>IFERROR(VLOOKUP($S142,'Kill 3'!$A$1:$E$161,3,0),0)</f>
        <v>0</v>
      </c>
      <c r="Y142" s="136">
        <f>IFERROR(VLOOKUP($S142,'Kill 4'!$A$1:$E$161,3,0),0)</f>
        <v>0</v>
      </c>
      <c r="Z142" s="136">
        <f>IFERROR(VLOOKUP($S142,'Kill 5'!$A$1:$E$161,3,0),0)</f>
        <v>0</v>
      </c>
      <c r="AA142" s="136">
        <f>IFERROR(VLOOKUP($S142,'Kill 6'!$A$1:$E$161,3,0),0)</f>
        <v>0</v>
      </c>
      <c r="AB142" s="136">
        <f>IFERROR(VLOOKUP($S142,'Kill 7'!$A$1:$E$161,3,0),0)</f>
        <v>0</v>
      </c>
      <c r="AC142" s="136">
        <f>IFERROR(VLOOKUP($S142,'Kill 8'!$A$1:$E$161,3,0),0)</f>
        <v>0</v>
      </c>
      <c r="AD142" s="136">
        <f>IFERROR(VLOOKUP($S142,'Kill 9'!$A$1:$E$161,3,0),0)</f>
        <v>0</v>
      </c>
      <c r="AE142" s="136">
        <f>IFERROR(VLOOKUP($S142,'Kill 10'!$A$1:$E$161,3,0),0)</f>
        <v>0</v>
      </c>
      <c r="AF142" s="136">
        <f>IFERROR(VLOOKUP($S142,'Kill 11'!$A$1:$E$161,3,0),0)</f>
        <v>0</v>
      </c>
      <c r="AG142" s="136">
        <f>IFERROR(VLOOKUP($S142,'Kill 12'!$A$1:$E$161,3,0),0)</f>
        <v>0</v>
      </c>
      <c r="AH142" s="136">
        <f>IFERROR(VLOOKUP($S142,'Kill 13'!$A$1:$E$161,3,0),0)</f>
        <v>0</v>
      </c>
      <c r="AI142" s="136">
        <f t="shared" si="3"/>
        <v>0</v>
      </c>
    </row>
    <row r="143" ht="15.75" customHeight="1">
      <c r="A143" s="41">
        <f t="shared" si="1"/>
        <v>142</v>
      </c>
      <c r="B143" s="89" t="s">
        <v>207</v>
      </c>
      <c r="C143" s="51">
        <v>0.0</v>
      </c>
      <c r="D143" s="135"/>
      <c r="E143" s="136">
        <v>0.0</v>
      </c>
      <c r="F143" s="136">
        <v>0.0</v>
      </c>
      <c r="G143" s="136">
        <v>0.0</v>
      </c>
      <c r="H143" s="136">
        <v>0.0</v>
      </c>
      <c r="I143" s="136">
        <v>0.0</v>
      </c>
      <c r="J143" s="136">
        <v>0.0</v>
      </c>
      <c r="K143" s="136">
        <v>0.0</v>
      </c>
      <c r="L143" s="136">
        <v>0.0</v>
      </c>
      <c r="M143" s="136">
        <v>0.0</v>
      </c>
      <c r="N143" s="136">
        <v>0.0</v>
      </c>
      <c r="O143" s="136">
        <v>0.0</v>
      </c>
      <c r="P143" s="136">
        <v>0.0</v>
      </c>
      <c r="Q143" s="136">
        <v>0.0</v>
      </c>
      <c r="R143" s="136">
        <v>0.0</v>
      </c>
      <c r="S143" s="89" t="str">
        <f>IFERROR(__xludf.DUMMYFUNCTION("""COMPUTED_VALUE"""),"Manon")</f>
        <v>Manon</v>
      </c>
      <c r="T143" s="51">
        <f t="shared" si="2"/>
        <v>0</v>
      </c>
      <c r="U143" s="135"/>
      <c r="V143" s="136">
        <f>IFERROR(VLOOKUP($S143,'Kill 1'!$A$1:$E$161,3,0),0)</f>
        <v>0</v>
      </c>
      <c r="W143" s="136">
        <f>IFERROR(VLOOKUP($S143,'Kill 2'!$A$1:$E$161,3,0),0)</f>
        <v>0</v>
      </c>
      <c r="X143" s="136">
        <f>IFERROR(VLOOKUP($S143,'Kill 3'!$A$1:$E$161,3,0),0)</f>
        <v>0</v>
      </c>
      <c r="Y143" s="136">
        <f>IFERROR(VLOOKUP($S143,'Kill 4'!$A$1:$E$161,3,0),0)</f>
        <v>0</v>
      </c>
      <c r="Z143" s="136">
        <f>IFERROR(VLOOKUP($S143,'Kill 5'!$A$1:$E$161,3,0),0)</f>
        <v>0</v>
      </c>
      <c r="AA143" s="136">
        <f>IFERROR(VLOOKUP($S143,'Kill 6'!$A$1:$E$161,3,0),0)</f>
        <v>0</v>
      </c>
      <c r="AB143" s="136">
        <f>IFERROR(VLOOKUP($S143,'Kill 7'!$A$1:$E$161,3,0),0)</f>
        <v>0</v>
      </c>
      <c r="AC143" s="136">
        <f>IFERROR(VLOOKUP($S143,'Kill 8'!$A$1:$E$161,3,0),0)</f>
        <v>0</v>
      </c>
      <c r="AD143" s="136">
        <f>IFERROR(VLOOKUP($S143,'Kill 9'!$A$1:$E$161,3,0),0)</f>
        <v>0</v>
      </c>
      <c r="AE143" s="136">
        <f>IFERROR(VLOOKUP($S143,'Kill 10'!$A$1:$E$161,3,0),0)</f>
        <v>0</v>
      </c>
      <c r="AF143" s="136">
        <f>IFERROR(VLOOKUP($S143,'Kill 11'!$A$1:$E$161,3,0),0)</f>
        <v>0</v>
      </c>
      <c r="AG143" s="136">
        <f>IFERROR(VLOOKUP($S143,'Kill 12'!$A$1:$E$161,3,0),0)</f>
        <v>0</v>
      </c>
      <c r="AH143" s="136">
        <f>IFERROR(VLOOKUP($S143,'Kill 13'!$A$1:$E$161,3,0),0)</f>
        <v>0</v>
      </c>
      <c r="AI143" s="136">
        <f t="shared" si="3"/>
        <v>0</v>
      </c>
    </row>
    <row r="144" ht="15.75" customHeight="1">
      <c r="A144" s="41">
        <f t="shared" si="1"/>
        <v>143</v>
      </c>
      <c r="B144" s="89" t="s">
        <v>130</v>
      </c>
      <c r="C144" s="51">
        <v>0.0</v>
      </c>
      <c r="D144" s="135"/>
      <c r="E144" s="136">
        <v>0.0</v>
      </c>
      <c r="F144" s="136">
        <v>0.0</v>
      </c>
      <c r="G144" s="136">
        <v>0.0</v>
      </c>
      <c r="H144" s="136">
        <v>0.0</v>
      </c>
      <c r="I144" s="136">
        <v>0.0</v>
      </c>
      <c r="J144" s="136">
        <v>0.0</v>
      </c>
      <c r="K144" s="136">
        <v>0.0</v>
      </c>
      <c r="L144" s="136">
        <v>0.0</v>
      </c>
      <c r="M144" s="136">
        <v>0.0</v>
      </c>
      <c r="N144" s="136">
        <v>0.0</v>
      </c>
      <c r="O144" s="136">
        <v>0.0</v>
      </c>
      <c r="P144" s="136">
        <v>0.0</v>
      </c>
      <c r="Q144" s="136">
        <v>0.0</v>
      </c>
      <c r="R144" s="136">
        <v>0.0</v>
      </c>
      <c r="S144" s="89" t="str">
        <f>IFERROR(__xludf.DUMMYFUNCTION("""COMPUTED_VALUE"""),"TexasDolly")</f>
        <v>TexasDolly</v>
      </c>
      <c r="T144" s="51">
        <f t="shared" si="2"/>
        <v>3</v>
      </c>
      <c r="U144" s="135"/>
      <c r="V144" s="136">
        <f>IFERROR(VLOOKUP($S144,'Kill 1'!$A$1:$E$161,3,0),0)</f>
        <v>0</v>
      </c>
      <c r="W144" s="136">
        <f>IFERROR(VLOOKUP($S144,'Kill 2'!$A$1:$E$161,3,0),0)</f>
        <v>0</v>
      </c>
      <c r="X144" s="136">
        <f>IFERROR(VLOOKUP($S144,'Kill 3'!$A$1:$E$161,3,0),0)</f>
        <v>0</v>
      </c>
      <c r="Y144" s="136">
        <f>IFERROR(VLOOKUP($S144,'Kill 4'!$A$1:$E$161,3,0),0)</f>
        <v>0</v>
      </c>
      <c r="Z144" s="136">
        <f>IFERROR(VLOOKUP($S144,'Kill 5'!$A$1:$E$161,3,0),0)</f>
        <v>0</v>
      </c>
      <c r="AA144" s="136">
        <f>IFERROR(VLOOKUP($S144,'Kill 6'!$A$1:$E$161,3,0),0)</f>
        <v>0</v>
      </c>
      <c r="AB144" s="136">
        <f>IFERROR(VLOOKUP($S144,'Kill 7'!$A$1:$E$161,3,0),0)</f>
        <v>0</v>
      </c>
      <c r="AC144" s="136">
        <f>IFERROR(VLOOKUP($S144,'Kill 8'!$A$1:$E$161,3,0),0)</f>
        <v>0</v>
      </c>
      <c r="AD144" s="136">
        <f>IFERROR(VLOOKUP($S144,'Kill 9'!$A$1:$E$161,3,0),0)</f>
        <v>3</v>
      </c>
      <c r="AE144" s="136">
        <f>IFERROR(VLOOKUP($S144,'Kill 10'!$A$1:$E$161,3,0),0)</f>
        <v>0</v>
      </c>
      <c r="AF144" s="136">
        <f>IFERROR(VLOOKUP($S144,'Kill 11'!$A$1:$E$161,3,0),0)</f>
        <v>0</v>
      </c>
      <c r="AG144" s="136">
        <f>IFERROR(VLOOKUP($S144,'Kill 12'!$A$1:$E$161,3,0),0)</f>
        <v>0</v>
      </c>
      <c r="AH144" s="136">
        <f>IFERROR(VLOOKUP($S144,'Kill 13'!$A$1:$E$161,3,0),0)</f>
        <v>0</v>
      </c>
      <c r="AI144" s="136">
        <f t="shared" si="3"/>
        <v>6000</v>
      </c>
    </row>
    <row r="145" ht="15.75" customHeight="1">
      <c r="A145" s="41">
        <f t="shared" si="1"/>
        <v>144</v>
      </c>
      <c r="B145" s="87" t="s">
        <v>128</v>
      </c>
      <c r="C145" s="51">
        <v>0.0</v>
      </c>
      <c r="D145" s="135"/>
      <c r="E145" s="136">
        <v>0.0</v>
      </c>
      <c r="F145" s="136">
        <v>0.0</v>
      </c>
      <c r="G145" s="136">
        <v>0.0</v>
      </c>
      <c r="H145" s="136">
        <v>0.0</v>
      </c>
      <c r="I145" s="136">
        <v>0.0</v>
      </c>
      <c r="J145" s="136">
        <v>0.0</v>
      </c>
      <c r="K145" s="136">
        <v>0.0</v>
      </c>
      <c r="L145" s="136">
        <v>0.0</v>
      </c>
      <c r="M145" s="136">
        <v>0.0</v>
      </c>
      <c r="N145" s="136">
        <v>0.0</v>
      </c>
      <c r="O145" s="136">
        <v>0.0</v>
      </c>
      <c r="P145" s="136">
        <v>0.0</v>
      </c>
      <c r="Q145" s="136">
        <v>0.0</v>
      </c>
      <c r="R145" s="136">
        <v>0.0</v>
      </c>
      <c r="S145" s="87" t="str">
        <f>IFERROR(__xludf.DUMMYFUNCTION("""COMPUTED_VALUE"""),"benitio86")</f>
        <v>benitio86</v>
      </c>
      <c r="T145" s="51">
        <f t="shared" si="2"/>
        <v>1</v>
      </c>
      <c r="U145" s="135"/>
      <c r="V145" s="136">
        <f>IFERROR(VLOOKUP($S145,'Kill 1'!$A$1:$E$161,3,0),0)</f>
        <v>0</v>
      </c>
      <c r="W145" s="136">
        <f>IFERROR(VLOOKUP($S145,'Kill 2'!$A$1:$E$161,3,0),0)</f>
        <v>0</v>
      </c>
      <c r="X145" s="136">
        <f>IFERROR(VLOOKUP($S145,'Kill 3'!$A$1:$E$161,3,0),0)</f>
        <v>0</v>
      </c>
      <c r="Y145" s="136">
        <f>IFERROR(VLOOKUP($S145,'Kill 4'!$A$1:$E$161,3,0),0)</f>
        <v>0</v>
      </c>
      <c r="Z145" s="136">
        <f>IFERROR(VLOOKUP($S145,'Kill 5'!$A$1:$E$161,3,0),0)</f>
        <v>0</v>
      </c>
      <c r="AA145" s="136">
        <f>IFERROR(VLOOKUP($S145,'Kill 6'!$A$1:$E$161,3,0),0)</f>
        <v>0</v>
      </c>
      <c r="AB145" s="136">
        <f>IFERROR(VLOOKUP($S145,'Kill 7'!$A$1:$E$161,3,0),0)</f>
        <v>0</v>
      </c>
      <c r="AC145" s="136">
        <f>IFERROR(VLOOKUP($S145,'Kill 8'!$A$1:$E$161,3,0),0)</f>
        <v>0</v>
      </c>
      <c r="AD145" s="136">
        <f>IFERROR(VLOOKUP($S145,'Kill 9'!$A$1:$E$161,3,0),0)</f>
        <v>1</v>
      </c>
      <c r="AE145" s="136">
        <f>IFERROR(VLOOKUP($S145,'Kill 10'!$A$1:$E$161,3,0),0)</f>
        <v>0</v>
      </c>
      <c r="AF145" s="136">
        <f>IFERROR(VLOOKUP($S145,'Kill 11'!$A$1:$E$161,3,0),0)</f>
        <v>0</v>
      </c>
      <c r="AG145" s="136">
        <f>IFERROR(VLOOKUP($S145,'Kill 12'!$A$1:$E$161,3,0),0)</f>
        <v>0</v>
      </c>
      <c r="AH145" s="136">
        <f>IFERROR(VLOOKUP($S145,'Kill 13'!$A$1:$E$161,3,0),0)</f>
        <v>0</v>
      </c>
      <c r="AI145" s="136">
        <f t="shared" si="3"/>
        <v>2000</v>
      </c>
    </row>
    <row r="146" ht="15.75" customHeight="1">
      <c r="A146" s="41">
        <f t="shared" si="1"/>
        <v>145</v>
      </c>
      <c r="B146" s="41" t="s">
        <v>149</v>
      </c>
      <c r="C146" s="51">
        <v>0.0</v>
      </c>
      <c r="D146" s="135"/>
      <c r="E146" s="136">
        <v>0.0</v>
      </c>
      <c r="F146" s="136">
        <v>0.0</v>
      </c>
      <c r="G146" s="136">
        <v>0.0</v>
      </c>
      <c r="H146" s="136">
        <v>0.0</v>
      </c>
      <c r="I146" s="136">
        <v>0.0</v>
      </c>
      <c r="J146" s="136">
        <v>0.0</v>
      </c>
      <c r="K146" s="136">
        <v>0.0</v>
      </c>
      <c r="L146" s="136">
        <v>0.0</v>
      </c>
      <c r="M146" s="136">
        <v>0.0</v>
      </c>
      <c r="N146" s="136">
        <v>0.0</v>
      </c>
      <c r="O146" s="136">
        <v>0.0</v>
      </c>
      <c r="P146" s="136">
        <v>0.0</v>
      </c>
      <c r="Q146" s="136">
        <v>0.0</v>
      </c>
      <c r="R146" s="136">
        <v>0.0</v>
      </c>
      <c r="S146" s="41" t="str">
        <f>IFERROR(__xludf.DUMMYFUNCTION("""COMPUTED_VALUE"""),"Pivanoxlia")</f>
        <v>Pivanoxlia</v>
      </c>
      <c r="T146" s="51">
        <f t="shared" si="2"/>
        <v>1</v>
      </c>
      <c r="U146" s="135"/>
      <c r="V146" s="136">
        <f>IFERROR(VLOOKUP($S146,'Kill 1'!$A$1:$E$161,3,0),0)</f>
        <v>0</v>
      </c>
      <c r="W146" s="136">
        <f>IFERROR(VLOOKUP($S146,'Kill 2'!$A$1:$E$161,3,0),0)</f>
        <v>0</v>
      </c>
      <c r="X146" s="136">
        <f>IFERROR(VLOOKUP($S146,'Kill 3'!$A$1:$E$161,3,0),0)</f>
        <v>0</v>
      </c>
      <c r="Y146" s="136">
        <f>IFERROR(VLOOKUP($S146,'Kill 4'!$A$1:$E$161,3,0),0)</f>
        <v>0</v>
      </c>
      <c r="Z146" s="136">
        <f>IFERROR(VLOOKUP($S146,'Kill 5'!$A$1:$E$161,3,0),0)</f>
        <v>0</v>
      </c>
      <c r="AA146" s="136">
        <f>IFERROR(VLOOKUP($S146,'Kill 6'!$A$1:$E$161,3,0),0)</f>
        <v>0</v>
      </c>
      <c r="AB146" s="136">
        <f>IFERROR(VLOOKUP($S146,'Kill 7'!$A$1:$E$161,3,0),0)</f>
        <v>0</v>
      </c>
      <c r="AC146" s="136">
        <f>IFERROR(VLOOKUP($S146,'Kill 8'!$A$1:$E$161,3,0),0)</f>
        <v>0</v>
      </c>
      <c r="AD146" s="136">
        <f>IFERROR(VLOOKUP($S146,'Kill 9'!$A$1:$E$161,3,0),0)</f>
        <v>1</v>
      </c>
      <c r="AE146" s="136">
        <f>IFERROR(VLOOKUP($S146,'Kill 10'!$A$1:$E$161,3,0),0)</f>
        <v>0</v>
      </c>
      <c r="AF146" s="136">
        <f>IFERROR(VLOOKUP($S146,'Kill 11'!$A$1:$E$161,3,0),0)</f>
        <v>0</v>
      </c>
      <c r="AG146" s="136">
        <f>IFERROR(VLOOKUP($S146,'Kill 12'!$A$1:$E$161,3,0),0)</f>
        <v>0</v>
      </c>
      <c r="AH146" s="136">
        <f>IFERROR(VLOOKUP($S146,'Kill 13'!$A$1:$E$161,3,0),0)</f>
        <v>0</v>
      </c>
      <c r="AI146" s="136">
        <f t="shared" si="3"/>
        <v>2000</v>
      </c>
    </row>
    <row r="147" ht="15.75" customHeight="1">
      <c r="A147" s="41">
        <f t="shared" si="1"/>
        <v>146</v>
      </c>
      <c r="B147" s="41" t="s">
        <v>193</v>
      </c>
      <c r="C147" s="51">
        <v>0.0</v>
      </c>
      <c r="D147" s="135"/>
      <c r="E147" s="136">
        <v>0.0</v>
      </c>
      <c r="F147" s="136">
        <v>0.0</v>
      </c>
      <c r="G147" s="136">
        <v>0.0</v>
      </c>
      <c r="H147" s="136">
        <v>0.0</v>
      </c>
      <c r="I147" s="136">
        <v>0.0</v>
      </c>
      <c r="J147" s="136">
        <v>0.0</v>
      </c>
      <c r="K147" s="136">
        <v>0.0</v>
      </c>
      <c r="L147" s="136">
        <v>0.0</v>
      </c>
      <c r="M147" s="136">
        <v>0.0</v>
      </c>
      <c r="N147" s="136">
        <v>0.0</v>
      </c>
      <c r="O147" s="136">
        <v>0.0</v>
      </c>
      <c r="P147" s="136">
        <v>0.0</v>
      </c>
      <c r="Q147" s="136">
        <v>0.0</v>
      </c>
      <c r="R147" s="136">
        <v>0.0</v>
      </c>
      <c r="S147" s="41" t="str">
        <f>IFERROR(__xludf.DUMMYFUNCTION("""COMPUTED_VALUE"""),"esco86")</f>
        <v>esco86</v>
      </c>
      <c r="T147" s="51">
        <f t="shared" si="2"/>
        <v>0</v>
      </c>
      <c r="U147" s="135"/>
      <c r="V147" s="136">
        <f>IFERROR(VLOOKUP($S147,'Kill 1'!$A$1:$E$161,3,0),0)</f>
        <v>0</v>
      </c>
      <c r="W147" s="136">
        <f>IFERROR(VLOOKUP($S147,'Kill 2'!$A$1:$E$161,3,0),0)</f>
        <v>0</v>
      </c>
      <c r="X147" s="136">
        <f>IFERROR(VLOOKUP($S147,'Kill 3'!$A$1:$E$161,3,0),0)</f>
        <v>0</v>
      </c>
      <c r="Y147" s="136">
        <f>IFERROR(VLOOKUP($S147,'Kill 4'!$A$1:$E$161,3,0),0)</f>
        <v>0</v>
      </c>
      <c r="Z147" s="136">
        <f>IFERROR(VLOOKUP($S147,'Kill 5'!$A$1:$E$161,3,0),0)</f>
        <v>0</v>
      </c>
      <c r="AA147" s="136">
        <f>IFERROR(VLOOKUP($S147,'Kill 6'!$A$1:$E$161,3,0),0)</f>
        <v>0</v>
      </c>
      <c r="AB147" s="136">
        <f>IFERROR(VLOOKUP($S147,'Kill 7'!$A$1:$E$161,3,0),0)</f>
        <v>0</v>
      </c>
      <c r="AC147" s="136">
        <f>IFERROR(VLOOKUP($S147,'Kill 8'!$A$1:$E$161,3,0),0)</f>
        <v>0</v>
      </c>
      <c r="AD147" s="136">
        <f>IFERROR(VLOOKUP($S147,'Kill 9'!$A$1:$E$161,3,0),0)</f>
        <v>0</v>
      </c>
      <c r="AE147" s="136">
        <f>IFERROR(VLOOKUP($S147,'Kill 10'!$A$1:$E$161,3,0),0)</f>
        <v>0</v>
      </c>
      <c r="AF147" s="136">
        <f>IFERROR(VLOOKUP($S147,'Kill 11'!$A$1:$E$161,3,0),0)</f>
        <v>0</v>
      </c>
      <c r="AG147" s="136">
        <f>IFERROR(VLOOKUP($S147,'Kill 12'!$A$1:$E$161,3,0),0)</f>
        <v>0</v>
      </c>
      <c r="AH147" s="136">
        <f>IFERROR(VLOOKUP($S147,'Kill 13'!$A$1:$E$161,3,0),0)</f>
        <v>0</v>
      </c>
      <c r="AI147" s="136">
        <f t="shared" si="3"/>
        <v>0</v>
      </c>
    </row>
    <row r="148" ht="15.75" customHeight="1">
      <c r="A148" s="41">
        <f t="shared" si="1"/>
        <v>147</v>
      </c>
      <c r="B148" s="83" t="s">
        <v>208</v>
      </c>
      <c r="C148" s="51">
        <v>0.0</v>
      </c>
      <c r="D148" s="135"/>
      <c r="E148" s="136">
        <v>0.0</v>
      </c>
      <c r="F148" s="136">
        <v>0.0</v>
      </c>
      <c r="G148" s="136">
        <v>0.0</v>
      </c>
      <c r="H148" s="136">
        <v>0.0</v>
      </c>
      <c r="I148" s="136">
        <v>0.0</v>
      </c>
      <c r="J148" s="136">
        <v>0.0</v>
      </c>
      <c r="K148" s="136">
        <v>0.0</v>
      </c>
      <c r="L148" s="136">
        <v>0.0</v>
      </c>
      <c r="M148" s="136">
        <v>0.0</v>
      </c>
      <c r="N148" s="136">
        <v>0.0</v>
      </c>
      <c r="O148" s="136">
        <v>0.0</v>
      </c>
      <c r="P148" s="136">
        <v>0.0</v>
      </c>
      <c r="Q148" s="136">
        <v>0.0</v>
      </c>
      <c r="R148" s="136">
        <v>0.0</v>
      </c>
      <c r="S148" s="83" t="str">
        <f>IFERROR(__xludf.DUMMYFUNCTION("""COMPUTED_VALUE"""),"Popeye86")</f>
        <v>Popeye86</v>
      </c>
      <c r="T148" s="51">
        <f t="shared" si="2"/>
        <v>2</v>
      </c>
      <c r="U148" s="135"/>
      <c r="V148" s="136">
        <f>IFERROR(VLOOKUP($S148,'Kill 1'!$A$1:$E$161,3,0),0)</f>
        <v>0</v>
      </c>
      <c r="W148" s="136">
        <f>IFERROR(VLOOKUP($S148,'Kill 2'!$A$1:$E$161,3,0),0)</f>
        <v>0</v>
      </c>
      <c r="X148" s="136">
        <f>IFERROR(VLOOKUP($S148,'Kill 3'!$A$1:$E$161,3,0),0)</f>
        <v>0</v>
      </c>
      <c r="Y148" s="136">
        <f>IFERROR(VLOOKUP($S148,'Kill 4'!$A$1:$E$161,3,0),0)</f>
        <v>0</v>
      </c>
      <c r="Z148" s="136">
        <f>IFERROR(VLOOKUP($S148,'Kill 5'!$A$1:$E$161,3,0),0)</f>
        <v>0</v>
      </c>
      <c r="AA148" s="136">
        <f>IFERROR(VLOOKUP($S148,'Kill 6'!$A$1:$E$161,3,0),0)</f>
        <v>0</v>
      </c>
      <c r="AB148" s="136">
        <f>IFERROR(VLOOKUP($S148,'Kill 7'!$A$1:$E$161,3,0),0)</f>
        <v>0</v>
      </c>
      <c r="AC148" s="136">
        <f>IFERROR(VLOOKUP($S148,'Kill 8'!$A$1:$E$161,3,0),0)</f>
        <v>0</v>
      </c>
      <c r="AD148" s="136">
        <f>IFERROR(VLOOKUP($S148,'Kill 9'!$A$1:$E$161,3,0),0)</f>
        <v>0</v>
      </c>
      <c r="AE148" s="136">
        <f>IFERROR(VLOOKUP($S148,'Kill 10'!$A$1:$E$161,3,0),0)</f>
        <v>2</v>
      </c>
      <c r="AF148" s="136">
        <f>IFERROR(VLOOKUP($S148,'Kill 11'!$A$1:$E$161,3,0),0)</f>
        <v>0</v>
      </c>
      <c r="AG148" s="136">
        <f>IFERROR(VLOOKUP($S148,'Kill 12'!$A$1:$E$161,3,0),0)</f>
        <v>0</v>
      </c>
      <c r="AH148" s="136">
        <f>IFERROR(VLOOKUP($S148,'Kill 13'!$A$1:$E$161,3,0),0)</f>
        <v>0</v>
      </c>
      <c r="AI148" s="136">
        <f t="shared" si="3"/>
        <v>4000</v>
      </c>
    </row>
    <row r="149" ht="15.75" customHeight="1">
      <c r="A149" s="41">
        <f t="shared" si="1"/>
        <v>148</v>
      </c>
      <c r="B149" s="122" t="s">
        <v>195</v>
      </c>
      <c r="C149" s="51">
        <v>0.0</v>
      </c>
      <c r="D149" s="135"/>
      <c r="E149" s="136">
        <v>0.0</v>
      </c>
      <c r="F149" s="136">
        <v>0.0</v>
      </c>
      <c r="G149" s="136">
        <v>0.0</v>
      </c>
      <c r="H149" s="136">
        <v>0.0</v>
      </c>
      <c r="I149" s="136">
        <v>0.0</v>
      </c>
      <c r="J149" s="136">
        <v>0.0</v>
      </c>
      <c r="K149" s="136">
        <v>0.0</v>
      </c>
      <c r="L149" s="136">
        <v>0.0</v>
      </c>
      <c r="M149" s="136">
        <v>0.0</v>
      </c>
      <c r="N149" s="136">
        <v>0.0</v>
      </c>
      <c r="O149" s="136">
        <v>0.0</v>
      </c>
      <c r="P149" s="136">
        <v>0.0</v>
      </c>
      <c r="Q149" s="136">
        <v>0.0</v>
      </c>
      <c r="R149" s="136">
        <v>0.0</v>
      </c>
      <c r="S149" s="122" t="str">
        <f>IFERROR(__xludf.DUMMYFUNCTION("""COMPUTED_VALUE"""),"CharlyDu86")</f>
        <v>CharlyDu86</v>
      </c>
      <c r="T149" s="51">
        <f t="shared" si="2"/>
        <v>1</v>
      </c>
      <c r="U149" s="135"/>
      <c r="V149" s="136">
        <f>IFERROR(VLOOKUP($S149,'Kill 1'!$A$1:$E$161,3,0),0)</f>
        <v>0</v>
      </c>
      <c r="W149" s="136">
        <f>IFERROR(VLOOKUP($S149,'Kill 2'!$A$1:$E$161,3,0),0)</f>
        <v>0</v>
      </c>
      <c r="X149" s="136">
        <f>IFERROR(VLOOKUP($S149,'Kill 3'!$A$1:$E$161,3,0),0)</f>
        <v>0</v>
      </c>
      <c r="Y149" s="136">
        <f>IFERROR(VLOOKUP($S149,'Kill 4'!$A$1:$E$161,3,0),0)</f>
        <v>0</v>
      </c>
      <c r="Z149" s="136">
        <f>IFERROR(VLOOKUP($S149,'Kill 5'!$A$1:$E$161,3,0),0)</f>
        <v>0</v>
      </c>
      <c r="AA149" s="136">
        <f>IFERROR(VLOOKUP($S149,'Kill 6'!$A$1:$E$161,3,0),0)</f>
        <v>0</v>
      </c>
      <c r="AB149" s="136">
        <f>IFERROR(VLOOKUP($S149,'Kill 7'!$A$1:$E$161,3,0),0)</f>
        <v>0</v>
      </c>
      <c r="AC149" s="136">
        <f>IFERROR(VLOOKUP($S149,'Kill 8'!$A$1:$E$161,3,0),0)</f>
        <v>0</v>
      </c>
      <c r="AD149" s="136">
        <f>IFERROR(VLOOKUP($S149,'Kill 9'!$A$1:$E$161,3,0),0)</f>
        <v>0</v>
      </c>
      <c r="AE149" s="136">
        <f>IFERROR(VLOOKUP($S149,'Kill 10'!$A$1:$E$161,3,0),0)</f>
        <v>1</v>
      </c>
      <c r="AF149" s="136">
        <f>IFERROR(VLOOKUP($S149,'Kill 11'!$A$1:$E$161,3,0),0)</f>
        <v>0</v>
      </c>
      <c r="AG149" s="136">
        <f>IFERROR(VLOOKUP($S149,'Kill 12'!$A$1:$E$161,3,0),0)</f>
        <v>0</v>
      </c>
      <c r="AH149" s="136">
        <f>IFERROR(VLOOKUP($S149,'Kill 13'!$A$1:$E$161,3,0),0)</f>
        <v>0</v>
      </c>
      <c r="AI149" s="136">
        <f t="shared" si="3"/>
        <v>2000</v>
      </c>
    </row>
    <row r="150" ht="15.75" customHeight="1">
      <c r="A150" s="41">
        <f t="shared" si="1"/>
        <v>149</v>
      </c>
      <c r="B150" s="41" t="s">
        <v>200</v>
      </c>
      <c r="C150" s="51">
        <v>0.0</v>
      </c>
      <c r="D150" s="135"/>
      <c r="E150" s="136">
        <v>0.0</v>
      </c>
      <c r="F150" s="136">
        <v>0.0</v>
      </c>
      <c r="G150" s="136">
        <v>0.0</v>
      </c>
      <c r="H150" s="136">
        <v>0.0</v>
      </c>
      <c r="I150" s="136">
        <v>0.0</v>
      </c>
      <c r="J150" s="136">
        <v>0.0</v>
      </c>
      <c r="K150" s="136">
        <v>0.0</v>
      </c>
      <c r="L150" s="136">
        <v>0.0</v>
      </c>
      <c r="M150" s="136">
        <v>0.0</v>
      </c>
      <c r="N150" s="136">
        <v>0.0</v>
      </c>
      <c r="O150" s="136">
        <v>0.0</v>
      </c>
      <c r="P150" s="136">
        <v>0.0</v>
      </c>
      <c r="Q150" s="136">
        <v>0.0</v>
      </c>
      <c r="R150" s="136">
        <v>0.0</v>
      </c>
      <c r="S150" s="41" t="str">
        <f>IFERROR(__xludf.DUMMYFUNCTION("""COMPUTED_VALUE"""),"Pioune")</f>
        <v>Pioune</v>
      </c>
      <c r="T150" s="51">
        <f t="shared" si="2"/>
        <v>0</v>
      </c>
      <c r="U150" s="135"/>
      <c r="V150" s="136">
        <f>IFERROR(VLOOKUP($S150,'Kill 1'!$A$1:$E$161,3,0),0)</f>
        <v>0</v>
      </c>
      <c r="W150" s="136">
        <f>IFERROR(VLOOKUP($S150,'Kill 2'!$A$1:$E$161,3,0),0)</f>
        <v>0</v>
      </c>
      <c r="X150" s="136">
        <f>IFERROR(VLOOKUP($S150,'Kill 3'!$A$1:$E$161,3,0),0)</f>
        <v>0</v>
      </c>
      <c r="Y150" s="136">
        <f>IFERROR(VLOOKUP($S150,'Kill 4'!$A$1:$E$161,3,0),0)</f>
        <v>0</v>
      </c>
      <c r="Z150" s="136">
        <f>IFERROR(VLOOKUP($S150,'Kill 5'!$A$1:$E$161,3,0),0)</f>
        <v>0</v>
      </c>
      <c r="AA150" s="136">
        <f>IFERROR(VLOOKUP($S150,'Kill 6'!$A$1:$E$161,3,0),0)</f>
        <v>0</v>
      </c>
      <c r="AB150" s="136">
        <f>IFERROR(VLOOKUP($S150,'Kill 7'!$A$1:$E$161,3,0),0)</f>
        <v>0</v>
      </c>
      <c r="AC150" s="136">
        <f>IFERROR(VLOOKUP($S150,'Kill 8'!$A$1:$E$161,3,0),0)</f>
        <v>0</v>
      </c>
      <c r="AD150" s="136">
        <f>IFERROR(VLOOKUP($S150,'Kill 9'!$A$1:$E$161,3,0),0)</f>
        <v>0</v>
      </c>
      <c r="AE150" s="136">
        <f>IFERROR(VLOOKUP($S150,'Kill 10'!$A$1:$E$161,3,0),0)</f>
        <v>0</v>
      </c>
      <c r="AF150" s="136">
        <f>IFERROR(VLOOKUP($S150,'Kill 11'!$A$1:$E$161,3,0),0)</f>
        <v>0</v>
      </c>
      <c r="AG150" s="136">
        <f>IFERROR(VLOOKUP($S150,'Kill 12'!$A$1:$E$161,3,0),0)</f>
        <v>0</v>
      </c>
      <c r="AH150" s="136">
        <f>IFERROR(VLOOKUP($S150,'Kill 13'!$A$1:$E$161,3,0),0)</f>
        <v>0</v>
      </c>
      <c r="AI150" s="136">
        <f t="shared" si="3"/>
        <v>0</v>
      </c>
    </row>
    <row r="151" ht="15.75" customHeight="1">
      <c r="A151" s="41">
        <f t="shared" si="1"/>
        <v>150</v>
      </c>
      <c r="B151" s="41" t="s">
        <v>211</v>
      </c>
      <c r="C151" s="51">
        <v>0.0</v>
      </c>
      <c r="D151" s="135"/>
      <c r="E151" s="136">
        <v>0.0</v>
      </c>
      <c r="F151" s="136">
        <v>0.0</v>
      </c>
      <c r="G151" s="136">
        <v>0.0</v>
      </c>
      <c r="H151" s="136">
        <v>0.0</v>
      </c>
      <c r="I151" s="136">
        <v>0.0</v>
      </c>
      <c r="J151" s="136">
        <v>0.0</v>
      </c>
      <c r="K151" s="136">
        <v>0.0</v>
      </c>
      <c r="L151" s="136">
        <v>0.0</v>
      </c>
      <c r="M151" s="136">
        <v>0.0</v>
      </c>
      <c r="N151" s="136">
        <v>0.0</v>
      </c>
      <c r="O151" s="136">
        <v>0.0</v>
      </c>
      <c r="P151" s="136">
        <v>0.0</v>
      </c>
      <c r="Q151" s="136">
        <v>0.0</v>
      </c>
      <c r="R151" s="136">
        <v>0.0</v>
      </c>
      <c r="S151" s="41" t="str">
        <f>IFERROR(__xludf.DUMMYFUNCTION("""COMPUTED_VALUE"""),"Piva")</f>
        <v>Piva</v>
      </c>
      <c r="T151" s="51">
        <f t="shared" si="2"/>
        <v>1</v>
      </c>
      <c r="U151" s="135"/>
      <c r="V151" s="136">
        <f>IFERROR(VLOOKUP($S151,'Kill 1'!$A$1:$E$161,3,0),0)</f>
        <v>0</v>
      </c>
      <c r="W151" s="136">
        <f>IFERROR(VLOOKUP($S151,'Kill 2'!$A$1:$E$161,3,0),0)</f>
        <v>0</v>
      </c>
      <c r="X151" s="136">
        <f>IFERROR(VLOOKUP($S151,'Kill 3'!$A$1:$E$161,3,0),0)</f>
        <v>0</v>
      </c>
      <c r="Y151" s="136">
        <f>IFERROR(VLOOKUP($S151,'Kill 4'!$A$1:$E$161,3,0),0)</f>
        <v>0</v>
      </c>
      <c r="Z151" s="136">
        <f>IFERROR(VLOOKUP($S151,'Kill 5'!$A$1:$E$161,3,0),0)</f>
        <v>0</v>
      </c>
      <c r="AA151" s="136">
        <f>IFERROR(VLOOKUP($S151,'Kill 6'!$A$1:$E$161,3,0),0)</f>
        <v>0</v>
      </c>
      <c r="AB151" s="136">
        <f>IFERROR(VLOOKUP($S151,'Kill 7'!$A$1:$E$161,3,0),0)</f>
        <v>0</v>
      </c>
      <c r="AC151" s="136">
        <f>IFERROR(VLOOKUP($S151,'Kill 8'!$A$1:$E$161,3,0),0)</f>
        <v>0</v>
      </c>
      <c r="AD151" s="136">
        <f>IFERROR(VLOOKUP($S151,'Kill 9'!$A$1:$E$161,3,0),0)</f>
        <v>0</v>
      </c>
      <c r="AE151" s="136">
        <f>IFERROR(VLOOKUP($S151,'Kill 10'!$A$1:$E$161,3,0),0)</f>
        <v>0</v>
      </c>
      <c r="AF151" s="136">
        <f>IFERROR(VLOOKUP($S151,'Kill 11'!$A$1:$E$161,3,0),0)</f>
        <v>1</v>
      </c>
      <c r="AG151" s="136">
        <f>IFERROR(VLOOKUP($S151,'Kill 12'!$A$1:$E$161,3,0),0)</f>
        <v>0</v>
      </c>
      <c r="AH151" s="136">
        <f>IFERROR(VLOOKUP($S151,'Kill 13'!$A$1:$E$161,3,0),0)</f>
        <v>0</v>
      </c>
      <c r="AI151" s="136">
        <f t="shared" si="3"/>
        <v>2000</v>
      </c>
    </row>
    <row r="152" ht="15.75" customHeight="1">
      <c r="A152" s="41">
        <f t="shared" si="1"/>
        <v>151</v>
      </c>
      <c r="B152" s="41" t="s">
        <v>218</v>
      </c>
      <c r="C152" s="51">
        <v>0.0</v>
      </c>
      <c r="D152" s="135"/>
      <c r="E152" s="136">
        <v>0.0</v>
      </c>
      <c r="F152" s="136">
        <v>0.0</v>
      </c>
      <c r="G152" s="136">
        <v>0.0</v>
      </c>
      <c r="H152" s="136">
        <v>0.0</v>
      </c>
      <c r="I152" s="136">
        <v>0.0</v>
      </c>
      <c r="J152" s="136">
        <v>0.0</v>
      </c>
      <c r="K152" s="136">
        <v>0.0</v>
      </c>
      <c r="L152" s="136">
        <v>0.0</v>
      </c>
      <c r="M152" s="136">
        <v>0.0</v>
      </c>
      <c r="N152" s="136">
        <v>0.0</v>
      </c>
      <c r="O152" s="136">
        <v>0.0</v>
      </c>
      <c r="P152" s="136">
        <v>0.0</v>
      </c>
      <c r="Q152" s="136">
        <v>0.0</v>
      </c>
      <c r="R152" s="136">
        <v>0.0</v>
      </c>
      <c r="S152" s="41" t="str">
        <f>IFERROR(__xludf.DUMMYFUNCTION("""COMPUTED_VALUE"""),"8cobras6")</f>
        <v>8cobras6</v>
      </c>
      <c r="T152" s="51">
        <f t="shared" si="2"/>
        <v>3</v>
      </c>
      <c r="U152" s="135"/>
      <c r="V152" s="136">
        <f>IFERROR(VLOOKUP($S152,'Kill 1'!$A$1:$E$161,3,0),0)</f>
        <v>0</v>
      </c>
      <c r="W152" s="136">
        <f>IFERROR(VLOOKUP($S152,'Kill 2'!$A$1:$E$161,3,0),0)</f>
        <v>0</v>
      </c>
      <c r="X152" s="136">
        <f>IFERROR(VLOOKUP($S152,'Kill 3'!$A$1:$E$161,3,0),0)</f>
        <v>0</v>
      </c>
      <c r="Y152" s="136">
        <f>IFERROR(VLOOKUP($S152,'Kill 4'!$A$1:$E$161,3,0),0)</f>
        <v>0</v>
      </c>
      <c r="Z152" s="136">
        <f>IFERROR(VLOOKUP($S152,'Kill 5'!$A$1:$E$161,3,0),0)</f>
        <v>0</v>
      </c>
      <c r="AA152" s="136">
        <f>IFERROR(VLOOKUP($S152,'Kill 6'!$A$1:$E$161,3,0),0)</f>
        <v>0</v>
      </c>
      <c r="AB152" s="136">
        <f>IFERROR(VLOOKUP($S152,'Kill 7'!$A$1:$E$161,3,0),0)</f>
        <v>0</v>
      </c>
      <c r="AC152" s="136">
        <f>IFERROR(VLOOKUP($S152,'Kill 8'!$A$1:$E$161,3,0),0)</f>
        <v>0</v>
      </c>
      <c r="AD152" s="136">
        <f>IFERROR(VLOOKUP($S152,'Kill 9'!$A$1:$E$161,3,0),0)</f>
        <v>0</v>
      </c>
      <c r="AE152" s="136">
        <f>IFERROR(VLOOKUP($S152,'Kill 10'!$A$1:$E$161,3,0),0)</f>
        <v>2</v>
      </c>
      <c r="AF152" s="136">
        <f>IFERROR(VLOOKUP($S152,'Kill 11'!$A$1:$E$161,3,0),0)</f>
        <v>0</v>
      </c>
      <c r="AG152" s="136">
        <f>IFERROR(VLOOKUP($S152,'Kill 12'!$A$1:$E$161,3,0),0)</f>
        <v>1</v>
      </c>
      <c r="AH152" s="136">
        <f>IFERROR(VLOOKUP($S152,'Kill 13'!$A$1:$E$161,3,0),0)</f>
        <v>0</v>
      </c>
      <c r="AI152" s="136">
        <f t="shared" si="3"/>
        <v>6000</v>
      </c>
    </row>
    <row r="153" ht="15.75" customHeight="1">
      <c r="A153" s="41">
        <f t="shared" si="1"/>
        <v>152</v>
      </c>
      <c r="B153" s="83" t="s">
        <v>187</v>
      </c>
      <c r="C153" s="51">
        <v>0.0</v>
      </c>
      <c r="D153" s="135"/>
      <c r="E153" s="136">
        <v>0.0</v>
      </c>
      <c r="F153" s="136">
        <v>0.0</v>
      </c>
      <c r="G153" s="136">
        <v>0.0</v>
      </c>
      <c r="H153" s="136">
        <v>0.0</v>
      </c>
      <c r="I153" s="136">
        <v>0.0</v>
      </c>
      <c r="J153" s="136">
        <v>0.0</v>
      </c>
      <c r="K153" s="136">
        <v>0.0</v>
      </c>
      <c r="L153" s="136">
        <v>0.0</v>
      </c>
      <c r="M153" s="136">
        <v>0.0</v>
      </c>
      <c r="N153" s="136">
        <v>0.0</v>
      </c>
      <c r="O153" s="136">
        <v>0.0</v>
      </c>
      <c r="P153" s="136">
        <v>0.0</v>
      </c>
      <c r="Q153" s="136">
        <v>0.0</v>
      </c>
      <c r="R153" s="136">
        <v>0.0</v>
      </c>
      <c r="S153" s="83" t="str">
        <f>IFERROR(__xludf.DUMMYFUNCTION("""COMPUTED_VALUE"""),"Williamax86")</f>
        <v>Williamax86</v>
      </c>
      <c r="T153" s="51">
        <f t="shared" si="2"/>
        <v>0</v>
      </c>
      <c r="U153" s="135"/>
      <c r="V153" s="136">
        <f>IFERROR(VLOOKUP($S153,'Kill 1'!$A$1:$E$161,3,0),0)</f>
        <v>0</v>
      </c>
      <c r="W153" s="136">
        <f>IFERROR(VLOOKUP($S153,'Kill 2'!$A$1:$E$161,3,0),0)</f>
        <v>0</v>
      </c>
      <c r="X153" s="136">
        <f>IFERROR(VLOOKUP($S153,'Kill 3'!$A$1:$E$161,3,0),0)</f>
        <v>0</v>
      </c>
      <c r="Y153" s="136">
        <f>IFERROR(VLOOKUP($S153,'Kill 4'!$A$1:$E$161,3,0),0)</f>
        <v>0</v>
      </c>
      <c r="Z153" s="136">
        <f>IFERROR(VLOOKUP($S153,'Kill 5'!$A$1:$E$161,3,0),0)</f>
        <v>0</v>
      </c>
      <c r="AA153" s="136">
        <f>IFERROR(VLOOKUP($S153,'Kill 6'!$A$1:$E$161,3,0),0)</f>
        <v>0</v>
      </c>
      <c r="AB153" s="136">
        <f>IFERROR(VLOOKUP($S153,'Kill 7'!$A$1:$E$161,3,0),0)</f>
        <v>0</v>
      </c>
      <c r="AC153" s="136">
        <f>IFERROR(VLOOKUP($S153,'Kill 8'!$A$1:$E$161,3,0),0)</f>
        <v>0</v>
      </c>
      <c r="AD153" s="136">
        <f>IFERROR(VLOOKUP($S153,'Kill 9'!$A$1:$E$161,3,0),0)</f>
        <v>0</v>
      </c>
      <c r="AE153" s="136">
        <f>IFERROR(VLOOKUP($S153,'Kill 10'!$A$1:$E$161,3,0),0)</f>
        <v>0</v>
      </c>
      <c r="AF153" s="136">
        <f>IFERROR(VLOOKUP($S153,'Kill 11'!$A$1:$E$161,3,0),0)</f>
        <v>0</v>
      </c>
      <c r="AG153" s="136">
        <f>IFERROR(VLOOKUP($S153,'Kill 12'!$A$1:$E$161,3,0),0)</f>
        <v>0</v>
      </c>
      <c r="AH153" s="136">
        <f>IFERROR(VLOOKUP($S153,'Kill 13'!$A$1:$E$161,3,0),0)</f>
        <v>0</v>
      </c>
      <c r="AI153" s="136">
        <f t="shared" si="3"/>
        <v>0</v>
      </c>
    </row>
    <row r="154" ht="15.75" customHeight="1">
      <c r="A154" s="41">
        <f t="shared" si="1"/>
        <v>153</v>
      </c>
      <c r="B154" s="41" t="s">
        <v>152</v>
      </c>
      <c r="C154" s="51">
        <v>0.0</v>
      </c>
      <c r="D154" s="135"/>
      <c r="E154" s="136">
        <v>0.0</v>
      </c>
      <c r="F154" s="136">
        <v>0.0</v>
      </c>
      <c r="G154" s="136">
        <v>0.0</v>
      </c>
      <c r="H154" s="136">
        <v>0.0</v>
      </c>
      <c r="I154" s="136">
        <v>0.0</v>
      </c>
      <c r="J154" s="136">
        <v>0.0</v>
      </c>
      <c r="K154" s="136">
        <v>0.0</v>
      </c>
      <c r="L154" s="136">
        <v>0.0</v>
      </c>
      <c r="M154" s="136">
        <v>0.0</v>
      </c>
      <c r="N154" s="136">
        <v>0.0</v>
      </c>
      <c r="O154" s="136">
        <v>0.0</v>
      </c>
      <c r="P154" s="136">
        <v>0.0</v>
      </c>
      <c r="Q154" s="136">
        <v>0.0</v>
      </c>
      <c r="R154" s="136">
        <v>0.0</v>
      </c>
      <c r="S154" s="41" t="str">
        <f>IFERROR(__xludf.DUMMYFUNCTION("""COMPUTED_VALUE"""),"SCOTT16")</f>
        <v>SCOTT16</v>
      </c>
      <c r="T154" s="51">
        <f t="shared" si="2"/>
        <v>0</v>
      </c>
      <c r="U154" s="135"/>
      <c r="V154" s="136">
        <f>IFERROR(VLOOKUP($S154,'Kill 1'!$A$1:$E$161,3,0),0)</f>
        <v>0</v>
      </c>
      <c r="W154" s="136">
        <f>IFERROR(VLOOKUP($S154,'Kill 2'!$A$1:$E$161,3,0),0)</f>
        <v>0</v>
      </c>
      <c r="X154" s="136">
        <f>IFERROR(VLOOKUP($S154,'Kill 3'!$A$1:$E$161,3,0),0)</f>
        <v>0</v>
      </c>
      <c r="Y154" s="136">
        <f>IFERROR(VLOOKUP($S154,'Kill 4'!$A$1:$E$161,3,0),0)</f>
        <v>0</v>
      </c>
      <c r="Z154" s="136">
        <f>IFERROR(VLOOKUP($S154,'Kill 5'!$A$1:$E$161,3,0),0)</f>
        <v>0</v>
      </c>
      <c r="AA154" s="136">
        <f>IFERROR(VLOOKUP($S154,'Kill 6'!$A$1:$E$161,3,0),0)</f>
        <v>0</v>
      </c>
      <c r="AB154" s="136">
        <f>IFERROR(VLOOKUP($S154,'Kill 7'!$A$1:$E$161,3,0),0)</f>
        <v>0</v>
      </c>
      <c r="AC154" s="136">
        <f>IFERROR(VLOOKUP($S154,'Kill 8'!$A$1:$E$161,3,0),0)</f>
        <v>0</v>
      </c>
      <c r="AD154" s="136">
        <f>IFERROR(VLOOKUP($S154,'Kill 9'!$A$1:$E$161,3,0),0)</f>
        <v>0</v>
      </c>
      <c r="AE154" s="136">
        <f>IFERROR(VLOOKUP($S154,'Kill 10'!$A$1:$E$161,3,0),0)</f>
        <v>0</v>
      </c>
      <c r="AF154" s="136">
        <f>IFERROR(VLOOKUP($S154,'Kill 11'!$A$1:$E$161,3,0),0)</f>
        <v>0</v>
      </c>
      <c r="AG154" s="136">
        <f>IFERROR(VLOOKUP($S154,'Kill 12'!$A$1:$E$161,3,0),0)</f>
        <v>0</v>
      </c>
      <c r="AH154" s="136">
        <f>IFERROR(VLOOKUP($S154,'Kill 13'!$A$1:$E$161,3,0),0)</f>
        <v>0</v>
      </c>
      <c r="AI154" s="136">
        <f t="shared" si="3"/>
        <v>0</v>
      </c>
    </row>
    <row r="155" ht="15.75" customHeight="1">
      <c r="A155" s="41">
        <f t="shared" si="1"/>
        <v>154</v>
      </c>
      <c r="B155" s="41" t="s">
        <v>127</v>
      </c>
      <c r="C155" s="51">
        <v>0.0</v>
      </c>
      <c r="D155" s="135"/>
      <c r="E155" s="136">
        <v>0.0</v>
      </c>
      <c r="F155" s="136">
        <v>0.0</v>
      </c>
      <c r="G155" s="136">
        <v>0.0</v>
      </c>
      <c r="H155" s="136">
        <v>0.0</v>
      </c>
      <c r="I155" s="136">
        <v>0.0</v>
      </c>
      <c r="J155" s="136">
        <v>0.0</v>
      </c>
      <c r="K155" s="136">
        <v>0.0</v>
      </c>
      <c r="L155" s="136">
        <v>0.0</v>
      </c>
      <c r="M155" s="136">
        <v>0.0</v>
      </c>
      <c r="N155" s="136">
        <v>0.0</v>
      </c>
      <c r="O155" s="136">
        <v>0.0</v>
      </c>
      <c r="P155" s="136">
        <v>0.0</v>
      </c>
      <c r="Q155" s="136">
        <v>0.0</v>
      </c>
      <c r="R155" s="136">
        <v>0.0</v>
      </c>
      <c r="S155" s="41" t="str">
        <f>IFERROR(__xludf.DUMMYFUNCTION("""COMPUTED_VALUE"""),"Tanguy")</f>
        <v>Tanguy</v>
      </c>
      <c r="T155" s="51">
        <f t="shared" si="2"/>
        <v>1</v>
      </c>
      <c r="U155" s="135"/>
      <c r="V155" s="136">
        <f>IFERROR(VLOOKUP($S155,'Kill 1'!$A$1:$E$161,3,0),0)</f>
        <v>0</v>
      </c>
      <c r="W155" s="136">
        <f>IFERROR(VLOOKUP($S155,'Kill 2'!$A$1:$E$161,3,0),0)</f>
        <v>0</v>
      </c>
      <c r="X155" s="136">
        <f>IFERROR(VLOOKUP($S155,'Kill 3'!$A$1:$E$161,3,0),0)</f>
        <v>0</v>
      </c>
      <c r="Y155" s="136">
        <f>IFERROR(VLOOKUP($S155,'Kill 4'!$A$1:$E$161,3,0),0)</f>
        <v>0</v>
      </c>
      <c r="Z155" s="136">
        <f>IFERROR(VLOOKUP($S155,'Kill 5'!$A$1:$E$161,3,0),0)</f>
        <v>0</v>
      </c>
      <c r="AA155" s="136">
        <f>IFERROR(VLOOKUP($S155,'Kill 6'!$A$1:$E$161,3,0),0)</f>
        <v>0</v>
      </c>
      <c r="AB155" s="136">
        <f>IFERROR(VLOOKUP($S155,'Kill 7'!$A$1:$E$161,3,0),0)</f>
        <v>0</v>
      </c>
      <c r="AC155" s="136">
        <f>IFERROR(VLOOKUP($S155,'Kill 8'!$A$1:$E$161,3,0),0)</f>
        <v>0</v>
      </c>
      <c r="AD155" s="136">
        <f>IFERROR(VLOOKUP($S155,'Kill 9'!$A$1:$E$161,3,0),0)</f>
        <v>0</v>
      </c>
      <c r="AE155" s="136">
        <f>IFERROR(VLOOKUP($S155,'Kill 10'!$A$1:$E$161,3,0),0)</f>
        <v>1</v>
      </c>
      <c r="AF155" s="136">
        <f>IFERROR(VLOOKUP($S155,'Kill 11'!$A$1:$E$161,3,0),0)</f>
        <v>0</v>
      </c>
      <c r="AG155" s="136">
        <f>IFERROR(VLOOKUP($S155,'Kill 12'!$A$1:$E$161,3,0),0)</f>
        <v>0</v>
      </c>
      <c r="AH155" s="136">
        <f>IFERROR(VLOOKUP($S155,'Kill 13'!$A$1:$E$161,3,0),0)</f>
        <v>0</v>
      </c>
      <c r="AI155" s="136">
        <f t="shared" si="3"/>
        <v>2000</v>
      </c>
    </row>
    <row r="156" ht="15.75" customHeight="1">
      <c r="A156" s="41">
        <f t="shared" si="1"/>
        <v>155</v>
      </c>
      <c r="B156" s="90" t="s">
        <v>216</v>
      </c>
      <c r="C156" s="51">
        <v>0.0</v>
      </c>
      <c r="D156" s="135"/>
      <c r="E156" s="136">
        <v>0.0</v>
      </c>
      <c r="F156" s="136">
        <v>0.0</v>
      </c>
      <c r="G156" s="136">
        <v>0.0</v>
      </c>
      <c r="H156" s="136">
        <v>0.0</v>
      </c>
      <c r="I156" s="136">
        <v>0.0</v>
      </c>
      <c r="J156" s="136">
        <v>0.0</v>
      </c>
      <c r="K156" s="136">
        <v>0.0</v>
      </c>
      <c r="L156" s="136">
        <v>0.0</v>
      </c>
      <c r="M156" s="136">
        <v>0.0</v>
      </c>
      <c r="N156" s="136">
        <v>0.0</v>
      </c>
      <c r="O156" s="136">
        <v>0.0</v>
      </c>
      <c r="P156" s="136">
        <v>0.0</v>
      </c>
      <c r="Q156" s="136">
        <v>0.0</v>
      </c>
      <c r="R156" s="136">
        <v>0.0</v>
      </c>
      <c r="S156" s="90" t="str">
        <f>IFERROR(__xludf.DUMMYFUNCTION("""COMPUTED_VALUE"""),"Lamby")</f>
        <v>Lamby</v>
      </c>
      <c r="T156" s="51">
        <f t="shared" si="2"/>
        <v>0</v>
      </c>
      <c r="U156" s="135"/>
      <c r="V156" s="136">
        <f>IFERROR(VLOOKUP($S156,'Kill 1'!$A$1:$E$161,3,0),0)</f>
        <v>0</v>
      </c>
      <c r="W156" s="136">
        <f>IFERROR(VLOOKUP($S156,'Kill 2'!$A$1:$E$161,3,0),0)</f>
        <v>0</v>
      </c>
      <c r="X156" s="136">
        <f>IFERROR(VLOOKUP($S156,'Kill 3'!$A$1:$E$161,3,0),0)</f>
        <v>0</v>
      </c>
      <c r="Y156" s="136">
        <f>IFERROR(VLOOKUP($S156,'Kill 4'!$A$1:$E$161,3,0),0)</f>
        <v>0</v>
      </c>
      <c r="Z156" s="136">
        <f>IFERROR(VLOOKUP($S156,'Kill 5'!$A$1:$E$161,3,0),0)</f>
        <v>0</v>
      </c>
      <c r="AA156" s="136">
        <f>IFERROR(VLOOKUP($S156,'Kill 6'!$A$1:$E$161,3,0),0)</f>
        <v>0</v>
      </c>
      <c r="AB156" s="136">
        <f>IFERROR(VLOOKUP($S156,'Kill 7'!$A$1:$E$161,3,0),0)</f>
        <v>0</v>
      </c>
      <c r="AC156" s="136">
        <f>IFERROR(VLOOKUP($S156,'Kill 8'!$A$1:$E$161,3,0),0)</f>
        <v>0</v>
      </c>
      <c r="AD156" s="136">
        <f>IFERROR(VLOOKUP($S156,'Kill 9'!$A$1:$E$161,3,0),0)</f>
        <v>0</v>
      </c>
      <c r="AE156" s="136">
        <f>IFERROR(VLOOKUP($S156,'Kill 10'!$A$1:$E$161,3,0),0)</f>
        <v>0</v>
      </c>
      <c r="AF156" s="136">
        <f>IFERROR(VLOOKUP($S156,'Kill 11'!$A$1:$E$161,3,0),0)</f>
        <v>0</v>
      </c>
      <c r="AG156" s="136">
        <f>IFERROR(VLOOKUP($S156,'Kill 12'!$A$1:$E$161,3,0),0)</f>
        <v>0</v>
      </c>
      <c r="AH156" s="136">
        <f>IFERROR(VLOOKUP($S156,'Kill 13'!$A$1:$E$161,3,0),0)</f>
        <v>0</v>
      </c>
      <c r="AI156" s="136">
        <f t="shared" si="3"/>
        <v>0</v>
      </c>
    </row>
    <row r="157" ht="15.75" customHeight="1">
      <c r="A157" s="41">
        <f t="shared" si="1"/>
        <v>156</v>
      </c>
      <c r="B157" s="84" t="s">
        <v>217</v>
      </c>
      <c r="C157" s="51">
        <v>0.0</v>
      </c>
      <c r="D157" s="135"/>
      <c r="E157" s="136">
        <v>0.0</v>
      </c>
      <c r="F157" s="136">
        <v>0.0</v>
      </c>
      <c r="G157" s="136">
        <v>0.0</v>
      </c>
      <c r="H157" s="136">
        <v>0.0</v>
      </c>
      <c r="I157" s="136">
        <v>0.0</v>
      </c>
      <c r="J157" s="136">
        <v>0.0</v>
      </c>
      <c r="K157" s="136">
        <v>0.0</v>
      </c>
      <c r="L157" s="136">
        <v>0.0</v>
      </c>
      <c r="M157" s="136">
        <v>0.0</v>
      </c>
      <c r="N157" s="136">
        <v>0.0</v>
      </c>
      <c r="O157" s="136">
        <v>0.0</v>
      </c>
      <c r="P157" s="136">
        <v>0.0</v>
      </c>
      <c r="Q157" s="136">
        <v>0.0</v>
      </c>
      <c r="R157" s="136">
        <v>0.0</v>
      </c>
      <c r="S157" s="84" t="str">
        <f>IFERROR(__xludf.DUMMYFUNCTION("""COMPUTED_VALUE"""),"Pangallin")</f>
        <v>Pangallin</v>
      </c>
      <c r="T157" s="51">
        <f t="shared" si="2"/>
        <v>0</v>
      </c>
      <c r="U157" s="135"/>
      <c r="V157" s="136">
        <f>IFERROR(VLOOKUP($S157,'Kill 1'!$A$1:$E$161,3,0),0)</f>
        <v>0</v>
      </c>
      <c r="W157" s="136">
        <f>IFERROR(VLOOKUP($S157,'Kill 2'!$A$1:$E$161,3,0),0)</f>
        <v>0</v>
      </c>
      <c r="X157" s="136">
        <f>IFERROR(VLOOKUP($S157,'Kill 3'!$A$1:$E$161,3,0),0)</f>
        <v>0</v>
      </c>
      <c r="Y157" s="136">
        <f>IFERROR(VLOOKUP($S157,'Kill 4'!$A$1:$E$161,3,0),0)</f>
        <v>0</v>
      </c>
      <c r="Z157" s="136">
        <f>IFERROR(VLOOKUP($S157,'Kill 5'!$A$1:$E$161,3,0),0)</f>
        <v>0</v>
      </c>
      <c r="AA157" s="136">
        <f>IFERROR(VLOOKUP($S157,'Kill 6'!$A$1:$E$161,3,0),0)</f>
        <v>0</v>
      </c>
      <c r="AB157" s="136">
        <f>IFERROR(VLOOKUP($S157,'Kill 7'!$A$1:$E$161,3,0),0)</f>
        <v>0</v>
      </c>
      <c r="AC157" s="136">
        <f>IFERROR(VLOOKUP($S157,'Kill 8'!$A$1:$E$161,3,0),0)</f>
        <v>0</v>
      </c>
      <c r="AD157" s="136">
        <f>IFERROR(VLOOKUP($S157,'Kill 9'!$A$1:$E$161,3,0),0)</f>
        <v>0</v>
      </c>
      <c r="AE157" s="136">
        <f>IFERROR(VLOOKUP($S157,'Kill 10'!$A$1:$E$161,3,0),0)</f>
        <v>0</v>
      </c>
      <c r="AF157" s="136">
        <f>IFERROR(VLOOKUP($S157,'Kill 11'!$A$1:$E$161,3,0),0)</f>
        <v>0</v>
      </c>
      <c r="AG157" s="136">
        <f>IFERROR(VLOOKUP($S157,'Kill 12'!$A$1:$E$161,3,0),0)</f>
        <v>0</v>
      </c>
      <c r="AH157" s="136">
        <f>IFERROR(VLOOKUP($S157,'Kill 13'!$A$1:$E$161,3,0),0)</f>
        <v>0</v>
      </c>
      <c r="AI157" s="136">
        <f t="shared" si="3"/>
        <v>0</v>
      </c>
    </row>
    <row r="158" ht="15.75" customHeight="1">
      <c r="A158" s="41">
        <f t="shared" si="1"/>
        <v>157</v>
      </c>
      <c r="B158" s="83" t="s">
        <v>204</v>
      </c>
      <c r="C158" s="51">
        <v>0.0</v>
      </c>
      <c r="D158" s="135"/>
      <c r="E158" s="136">
        <v>0.0</v>
      </c>
      <c r="F158" s="136">
        <v>0.0</v>
      </c>
      <c r="G158" s="136">
        <v>0.0</v>
      </c>
      <c r="H158" s="136">
        <v>0.0</v>
      </c>
      <c r="I158" s="136">
        <v>0.0</v>
      </c>
      <c r="J158" s="136">
        <v>0.0</v>
      </c>
      <c r="K158" s="136">
        <v>0.0</v>
      </c>
      <c r="L158" s="136">
        <v>0.0</v>
      </c>
      <c r="M158" s="136">
        <v>0.0</v>
      </c>
      <c r="N158" s="136">
        <v>0.0</v>
      </c>
      <c r="O158" s="136">
        <v>0.0</v>
      </c>
      <c r="P158" s="136">
        <v>0.0</v>
      </c>
      <c r="Q158" s="136">
        <v>0.0</v>
      </c>
      <c r="R158" s="136">
        <v>0.0</v>
      </c>
      <c r="S158" s="83" t="str">
        <f>IFERROR(__xludf.DUMMYFUNCTION("""COMPUTED_VALUE"""),"Roksanne")</f>
        <v>Roksanne</v>
      </c>
      <c r="T158" s="51">
        <f t="shared" si="2"/>
        <v>0</v>
      </c>
      <c r="U158" s="135"/>
      <c r="V158" s="136">
        <f>IFERROR(VLOOKUP($S158,'Kill 1'!$A$1:$E$161,3,0),0)</f>
        <v>0</v>
      </c>
      <c r="W158" s="136">
        <f>IFERROR(VLOOKUP($S158,'Kill 2'!$A$1:$E$161,3,0),0)</f>
        <v>0</v>
      </c>
      <c r="X158" s="136">
        <f>IFERROR(VLOOKUP($S158,'Kill 3'!$A$1:$E$161,3,0),0)</f>
        <v>0</v>
      </c>
      <c r="Y158" s="136">
        <f>IFERROR(VLOOKUP($S158,'Kill 4'!$A$1:$E$161,3,0),0)</f>
        <v>0</v>
      </c>
      <c r="Z158" s="136">
        <f>IFERROR(VLOOKUP($S158,'Kill 5'!$A$1:$E$161,3,0),0)</f>
        <v>0</v>
      </c>
      <c r="AA158" s="136">
        <f>IFERROR(VLOOKUP($S158,'Kill 6'!$A$1:$E$161,3,0),0)</f>
        <v>0</v>
      </c>
      <c r="AB158" s="136">
        <f>IFERROR(VLOOKUP($S158,'Kill 7'!$A$1:$E$161,3,0),0)</f>
        <v>0</v>
      </c>
      <c r="AC158" s="136">
        <f>IFERROR(VLOOKUP($S158,'Kill 8'!$A$1:$E$161,3,0),0)</f>
        <v>0</v>
      </c>
      <c r="AD158" s="136">
        <f>IFERROR(VLOOKUP($S158,'Kill 9'!$A$1:$E$161,3,0),0)</f>
        <v>0</v>
      </c>
      <c r="AE158" s="136">
        <f>IFERROR(VLOOKUP($S158,'Kill 10'!$A$1:$E$161,3,0),0)</f>
        <v>0</v>
      </c>
      <c r="AF158" s="136">
        <f>IFERROR(VLOOKUP($S158,'Kill 11'!$A$1:$E$161,3,0),0)</f>
        <v>0</v>
      </c>
      <c r="AG158" s="136">
        <f>IFERROR(VLOOKUP($S158,'Kill 12'!$A$1:$E$161,3,0),0)</f>
        <v>0</v>
      </c>
      <c r="AH158" s="136">
        <f>IFERROR(VLOOKUP($S158,'Kill 13'!$A$1:$E$161,3,0),0)</f>
        <v>0</v>
      </c>
      <c r="AI158" s="136">
        <f t="shared" si="3"/>
        <v>0</v>
      </c>
    </row>
    <row r="159" ht="15.75" customHeight="1">
      <c r="A159" s="41">
        <f t="shared" si="1"/>
        <v>158</v>
      </c>
      <c r="B159" s="41" t="s">
        <v>215</v>
      </c>
      <c r="C159" s="51">
        <v>0.0</v>
      </c>
      <c r="D159" s="135"/>
      <c r="E159" s="136">
        <v>0.0</v>
      </c>
      <c r="F159" s="136">
        <v>0.0</v>
      </c>
      <c r="G159" s="136">
        <v>0.0</v>
      </c>
      <c r="H159" s="136">
        <v>0.0</v>
      </c>
      <c r="I159" s="136">
        <v>0.0</v>
      </c>
      <c r="J159" s="136">
        <v>0.0</v>
      </c>
      <c r="K159" s="136">
        <v>0.0</v>
      </c>
      <c r="L159" s="136">
        <v>0.0</v>
      </c>
      <c r="M159" s="136">
        <v>0.0</v>
      </c>
      <c r="N159" s="136">
        <v>0.0</v>
      </c>
      <c r="O159" s="136">
        <v>0.0</v>
      </c>
      <c r="P159" s="136">
        <v>0.0</v>
      </c>
      <c r="Q159" s="136">
        <v>0.0</v>
      </c>
      <c r="R159" s="136">
        <v>0.0</v>
      </c>
      <c r="S159" s="41" t="str">
        <f>IFERROR(__xludf.DUMMYFUNCTION("""COMPUTED_VALUE"""),"Onyx.luxon")</f>
        <v>Onyx.luxon</v>
      </c>
      <c r="T159" s="51">
        <f t="shared" si="2"/>
        <v>0</v>
      </c>
      <c r="U159" s="135"/>
      <c r="V159" s="136">
        <f>IFERROR(VLOOKUP($S159,'Kill 1'!$A$1:$E$161,3,0),0)</f>
        <v>0</v>
      </c>
      <c r="W159" s="136">
        <f>IFERROR(VLOOKUP($S159,'Kill 2'!$A$1:$E$161,3,0),0)</f>
        <v>0</v>
      </c>
      <c r="X159" s="136">
        <f>IFERROR(VLOOKUP($S159,'Kill 3'!$A$1:$E$161,3,0),0)</f>
        <v>0</v>
      </c>
      <c r="Y159" s="136">
        <f>IFERROR(VLOOKUP($S159,'Kill 4'!$A$1:$E$161,3,0),0)</f>
        <v>0</v>
      </c>
      <c r="Z159" s="136">
        <f>IFERROR(VLOOKUP($S159,'Kill 5'!$A$1:$E$161,3,0),0)</f>
        <v>0</v>
      </c>
      <c r="AA159" s="136">
        <f>IFERROR(VLOOKUP($S159,'Kill 6'!$A$1:$E$161,3,0),0)</f>
        <v>0</v>
      </c>
      <c r="AB159" s="136">
        <f>IFERROR(VLOOKUP($S159,'Kill 7'!$A$1:$E$161,3,0),0)</f>
        <v>0</v>
      </c>
      <c r="AC159" s="136">
        <f>IFERROR(VLOOKUP($S159,'Kill 8'!$A$1:$E$161,3,0),0)</f>
        <v>0</v>
      </c>
      <c r="AD159" s="136">
        <f>IFERROR(VLOOKUP($S159,'Kill 9'!$A$1:$E$161,3,0),0)</f>
        <v>0</v>
      </c>
      <c r="AE159" s="136">
        <f>IFERROR(VLOOKUP($S159,'Kill 10'!$A$1:$E$161,3,0),0)</f>
        <v>0</v>
      </c>
      <c r="AF159" s="136">
        <f>IFERROR(VLOOKUP($S159,'Kill 11'!$A$1:$E$161,3,0),0)</f>
        <v>0</v>
      </c>
      <c r="AG159" s="136">
        <f>IFERROR(VLOOKUP($S159,'Kill 12'!$A$1:$E$161,3,0),0)</f>
        <v>0</v>
      </c>
      <c r="AH159" s="136">
        <f>IFERROR(VLOOKUP($S159,'Kill 13'!$A$1:$E$161,3,0),0)</f>
        <v>0</v>
      </c>
      <c r="AI159" s="136">
        <f t="shared" si="3"/>
        <v>0</v>
      </c>
    </row>
    <row r="160" ht="15.75" customHeight="1">
      <c r="A160" s="41">
        <f t="shared" si="1"/>
        <v>159</v>
      </c>
      <c r="B160" s="87" t="s">
        <v>136</v>
      </c>
      <c r="C160" s="51">
        <v>0.0</v>
      </c>
      <c r="D160" s="135"/>
      <c r="E160" s="136">
        <v>0.0</v>
      </c>
      <c r="F160" s="136">
        <v>0.0</v>
      </c>
      <c r="G160" s="136">
        <v>0.0</v>
      </c>
      <c r="H160" s="136">
        <v>0.0</v>
      </c>
      <c r="I160" s="136">
        <v>0.0</v>
      </c>
      <c r="J160" s="136">
        <v>0.0</v>
      </c>
      <c r="K160" s="136">
        <v>0.0</v>
      </c>
      <c r="L160" s="136">
        <v>0.0</v>
      </c>
      <c r="M160" s="136">
        <v>0.0</v>
      </c>
      <c r="N160" s="136">
        <v>0.0</v>
      </c>
      <c r="O160" s="136">
        <v>0.0</v>
      </c>
      <c r="P160" s="136">
        <v>0.0</v>
      </c>
      <c r="Q160" s="136">
        <v>0.0</v>
      </c>
      <c r="R160" s="136">
        <v>0.0</v>
      </c>
      <c r="S160" s="87" t="str">
        <f>IFERROR(__xludf.DUMMYFUNCTION("""COMPUTED_VALUE"""),"Pachavi")</f>
        <v>Pachavi</v>
      </c>
      <c r="T160" s="51">
        <f t="shared" si="2"/>
        <v>0</v>
      </c>
      <c r="U160" s="135"/>
      <c r="V160" s="136">
        <f>IFERROR(VLOOKUP($S160,'Kill 1'!$A$1:$E$161,3,0),0)</f>
        <v>0</v>
      </c>
      <c r="W160" s="136">
        <f>IFERROR(VLOOKUP($S160,'Kill 2'!$A$1:$E$161,3,0),0)</f>
        <v>0</v>
      </c>
      <c r="X160" s="136">
        <f>IFERROR(VLOOKUP($S160,'Kill 3'!$A$1:$E$161,3,0),0)</f>
        <v>0</v>
      </c>
      <c r="Y160" s="136">
        <f>IFERROR(VLOOKUP($S160,'Kill 4'!$A$1:$E$161,3,0),0)</f>
        <v>0</v>
      </c>
      <c r="Z160" s="136">
        <f>IFERROR(VLOOKUP($S160,'Kill 5'!$A$1:$E$161,3,0),0)</f>
        <v>0</v>
      </c>
      <c r="AA160" s="136">
        <f>IFERROR(VLOOKUP($S160,'Kill 6'!$A$1:$E$161,3,0),0)</f>
        <v>0</v>
      </c>
      <c r="AB160" s="136">
        <f>IFERROR(VLOOKUP($S160,'Kill 7'!$A$1:$E$161,3,0),0)</f>
        <v>0</v>
      </c>
      <c r="AC160" s="136">
        <f>IFERROR(VLOOKUP($S160,'Kill 8'!$A$1:$E$161,3,0),0)</f>
        <v>0</v>
      </c>
      <c r="AD160" s="136">
        <f>IFERROR(VLOOKUP($S160,'Kill 9'!$A$1:$E$161,3,0),0)</f>
        <v>0</v>
      </c>
      <c r="AE160" s="136">
        <f>IFERROR(VLOOKUP($S160,'Kill 10'!$A$1:$E$161,3,0),0)</f>
        <v>0</v>
      </c>
      <c r="AF160" s="136">
        <f>IFERROR(VLOOKUP($S160,'Kill 11'!$A$1:$E$161,3,0),0)</f>
        <v>0</v>
      </c>
      <c r="AG160" s="136">
        <f>IFERROR(VLOOKUP($S160,'Kill 12'!$A$1:$E$161,3,0),0)</f>
        <v>0</v>
      </c>
      <c r="AH160" s="136">
        <f>IFERROR(VLOOKUP($S160,'Kill 13'!$A$1:$E$161,3,0),0)</f>
        <v>0</v>
      </c>
      <c r="AI160" s="136">
        <f t="shared" si="3"/>
        <v>0</v>
      </c>
    </row>
    <row r="161" ht="15.75" customHeight="1">
      <c r="A161" s="41">
        <f t="shared" si="1"/>
        <v>160</v>
      </c>
      <c r="B161" s="106" t="s">
        <v>197</v>
      </c>
      <c r="C161" s="51">
        <v>0.0</v>
      </c>
      <c r="D161" s="135"/>
      <c r="E161" s="136">
        <v>0.0</v>
      </c>
      <c r="F161" s="136">
        <v>0.0</v>
      </c>
      <c r="G161" s="136">
        <v>0.0</v>
      </c>
      <c r="H161" s="136">
        <v>0.0</v>
      </c>
      <c r="I161" s="136">
        <v>0.0</v>
      </c>
      <c r="J161" s="136">
        <v>0.0</v>
      </c>
      <c r="K161" s="136">
        <v>0.0</v>
      </c>
      <c r="L161" s="136">
        <v>0.0</v>
      </c>
      <c r="M161" s="136">
        <v>0.0</v>
      </c>
      <c r="N161" s="136">
        <v>0.0</v>
      </c>
      <c r="O161" s="136">
        <v>0.0</v>
      </c>
      <c r="P161" s="136">
        <v>0.0</v>
      </c>
      <c r="Q161" s="136">
        <v>0.0</v>
      </c>
      <c r="R161" s="136">
        <v>0.0</v>
      </c>
      <c r="S161" s="106" t="str">
        <f>IFERROR(__xludf.DUMMYFUNCTION("""COMPUTED_VALUE"""),"Chiffon")</f>
        <v>Chiffon</v>
      </c>
      <c r="T161" s="51">
        <f t="shared" si="2"/>
        <v>0</v>
      </c>
      <c r="U161" s="135"/>
      <c r="V161" s="136">
        <f>IFERROR(VLOOKUP($S161,'Kill 1'!$A$1:$E$161,3,0),0)</f>
        <v>0</v>
      </c>
      <c r="W161" s="136">
        <f>IFERROR(VLOOKUP($S161,'Kill 2'!$A$1:$E$161,3,0),0)</f>
        <v>0</v>
      </c>
      <c r="X161" s="136">
        <f>IFERROR(VLOOKUP($S161,'Kill 3'!$A$1:$E$161,3,0),0)</f>
        <v>0</v>
      </c>
      <c r="Y161" s="136">
        <f>IFERROR(VLOOKUP($S161,'Kill 4'!$A$1:$E$161,3,0),0)</f>
        <v>0</v>
      </c>
      <c r="Z161" s="136">
        <f>IFERROR(VLOOKUP($S161,'Kill 5'!$A$1:$E$161,3,0),0)</f>
        <v>0</v>
      </c>
      <c r="AA161" s="136">
        <f>IFERROR(VLOOKUP($S161,'Kill 6'!$A$1:$E$161,3,0),0)</f>
        <v>0</v>
      </c>
      <c r="AB161" s="136">
        <f>IFERROR(VLOOKUP($S161,'Kill 7'!$A$1:$E$161,3,0),0)</f>
        <v>0</v>
      </c>
      <c r="AC161" s="136">
        <f>IFERROR(VLOOKUP($S161,'Kill 8'!$A$1:$E$161,3,0),0)</f>
        <v>0</v>
      </c>
      <c r="AD161" s="136">
        <f>IFERROR(VLOOKUP($S161,'Kill 9'!$A$1:$E$161,3,0),0)</f>
        <v>0</v>
      </c>
      <c r="AE161" s="136">
        <f>IFERROR(VLOOKUP($S161,'Kill 10'!$A$1:$E$161,3,0),0)</f>
        <v>0</v>
      </c>
      <c r="AF161" s="136">
        <f>IFERROR(VLOOKUP($S161,'Kill 11'!$A$1:$E$161,3,0),0)</f>
        <v>0</v>
      </c>
      <c r="AG161" s="136">
        <f>IFERROR(VLOOKUP($S161,'Kill 12'!$A$1:$E$161,3,0),0)</f>
        <v>0</v>
      </c>
      <c r="AH161" s="136">
        <f>IFERROR(VLOOKUP($S161,'Kill 13'!$A$1:$E$161,3,0),0)</f>
        <v>0</v>
      </c>
      <c r="AI161" s="136">
        <f t="shared" si="3"/>
        <v>0</v>
      </c>
    </row>
    <row r="162" ht="15.75" customHeight="1">
      <c r="A162" s="41">
        <f t="shared" si="1"/>
        <v>161</v>
      </c>
      <c r="B162" s="41" t="s">
        <v>199</v>
      </c>
      <c r="C162" s="51">
        <v>0.0</v>
      </c>
      <c r="D162" s="135"/>
      <c r="E162" s="136">
        <v>0.0</v>
      </c>
      <c r="F162" s="136">
        <v>0.0</v>
      </c>
      <c r="G162" s="136">
        <v>0.0</v>
      </c>
      <c r="H162" s="136">
        <v>0.0</v>
      </c>
      <c r="I162" s="136">
        <v>0.0</v>
      </c>
      <c r="J162" s="136">
        <v>0.0</v>
      </c>
      <c r="K162" s="136">
        <v>0.0</v>
      </c>
      <c r="L162" s="136">
        <v>0.0</v>
      </c>
      <c r="M162" s="136">
        <v>0.0</v>
      </c>
      <c r="N162" s="136">
        <v>0.0</v>
      </c>
      <c r="O162" s="136">
        <v>0.0</v>
      </c>
      <c r="P162" s="136">
        <v>0.0</v>
      </c>
      <c r="Q162" s="136">
        <v>0.0</v>
      </c>
      <c r="R162" s="136">
        <v>0.0</v>
      </c>
      <c r="S162" s="41" t="str">
        <f>IFERROR(__xludf.DUMMYFUNCTION("""COMPUTED_VALUE"""),"AKlibur")</f>
        <v>AKlibur</v>
      </c>
      <c r="T162" s="51">
        <f t="shared" si="2"/>
        <v>0</v>
      </c>
      <c r="U162" s="135"/>
      <c r="V162" s="136">
        <f>IFERROR(VLOOKUP($S162,'Kill 1'!$A$1:$E$161,3,0),0)</f>
        <v>0</v>
      </c>
      <c r="W162" s="136">
        <f>IFERROR(VLOOKUP($S162,'Kill 2'!$A$1:$E$161,3,0),0)</f>
        <v>0</v>
      </c>
      <c r="X162" s="136">
        <f>IFERROR(VLOOKUP($S162,'Kill 3'!$A$1:$E$161,3,0),0)</f>
        <v>0</v>
      </c>
      <c r="Y162" s="136">
        <f>IFERROR(VLOOKUP($S162,'Kill 4'!$A$1:$E$161,3,0),0)</f>
        <v>0</v>
      </c>
      <c r="Z162" s="136">
        <f>IFERROR(VLOOKUP($S162,'Kill 5'!$A$1:$E$161,3,0),0)</f>
        <v>0</v>
      </c>
      <c r="AA162" s="136">
        <f>IFERROR(VLOOKUP($S162,'Kill 6'!$A$1:$E$161,3,0),0)</f>
        <v>0</v>
      </c>
      <c r="AB162" s="136">
        <f>IFERROR(VLOOKUP($S162,'Kill 7'!$A$1:$E$161,3,0),0)</f>
        <v>0</v>
      </c>
      <c r="AC162" s="136">
        <f>IFERROR(VLOOKUP($S162,'Kill 8'!$A$1:$E$161,3,0),0)</f>
        <v>0</v>
      </c>
      <c r="AD162" s="136">
        <f>IFERROR(VLOOKUP($S162,'Kill 9'!$A$1:$E$161,3,0),0)</f>
        <v>0</v>
      </c>
      <c r="AE162" s="136">
        <f>IFERROR(VLOOKUP($S162,'Kill 10'!$A$1:$E$161,3,0),0)</f>
        <v>0</v>
      </c>
      <c r="AF162" s="136">
        <f>IFERROR(VLOOKUP($S162,'Kill 11'!$A$1:$E$161,3,0),0)</f>
        <v>0</v>
      </c>
      <c r="AG162" s="136">
        <f>IFERROR(VLOOKUP($S162,'Kill 12'!$A$1:$E$161,3,0),0)</f>
        <v>0</v>
      </c>
      <c r="AH162" s="136">
        <f>IFERROR(VLOOKUP($S162,'Kill 13'!$A$1:$E$161,3,0),0)</f>
        <v>0</v>
      </c>
      <c r="AI162" s="136">
        <f t="shared" si="3"/>
        <v>0</v>
      </c>
    </row>
    <row r="163" ht="15.75" customHeight="1">
      <c r="A163" s="41">
        <f t="shared" si="1"/>
        <v>162</v>
      </c>
      <c r="B163" s="41" t="s">
        <v>203</v>
      </c>
      <c r="C163" s="51">
        <v>0.0</v>
      </c>
      <c r="D163" s="135"/>
      <c r="E163" s="136">
        <v>0.0</v>
      </c>
      <c r="F163" s="136">
        <v>0.0</v>
      </c>
      <c r="G163" s="136">
        <v>0.0</v>
      </c>
      <c r="H163" s="136">
        <v>0.0</v>
      </c>
      <c r="I163" s="136">
        <v>0.0</v>
      </c>
      <c r="J163" s="136">
        <v>0.0</v>
      </c>
      <c r="K163" s="136">
        <v>0.0</v>
      </c>
      <c r="L163" s="136">
        <v>0.0</v>
      </c>
      <c r="M163" s="136">
        <v>0.0</v>
      </c>
      <c r="N163" s="136">
        <v>0.0</v>
      </c>
      <c r="O163" s="136">
        <v>0.0</v>
      </c>
      <c r="P163" s="136">
        <v>0.0</v>
      </c>
      <c r="Q163" s="136">
        <v>0.0</v>
      </c>
      <c r="R163" s="136">
        <v>0.0</v>
      </c>
      <c r="S163" s="41" t="str">
        <f>IFERROR(__xludf.DUMMYFUNCTION("""COMPUTED_VALUE"""),"This is hell")</f>
        <v>This is hell</v>
      </c>
      <c r="T163" s="51">
        <f t="shared" si="2"/>
        <v>0</v>
      </c>
      <c r="U163" s="135"/>
      <c r="V163" s="136">
        <f>IFERROR(VLOOKUP($S163,'Kill 1'!$A$1:$E$161,3,0),0)</f>
        <v>0</v>
      </c>
      <c r="W163" s="136">
        <f>IFERROR(VLOOKUP($S163,'Kill 2'!$A$1:$E$161,3,0),0)</f>
        <v>0</v>
      </c>
      <c r="X163" s="136">
        <f>IFERROR(VLOOKUP($S163,'Kill 3'!$A$1:$E$161,3,0),0)</f>
        <v>0</v>
      </c>
      <c r="Y163" s="136">
        <f>IFERROR(VLOOKUP($S163,'Kill 4'!$A$1:$E$161,3,0),0)</f>
        <v>0</v>
      </c>
      <c r="Z163" s="136">
        <f>IFERROR(VLOOKUP($S163,'Kill 5'!$A$1:$E$161,3,0),0)</f>
        <v>0</v>
      </c>
      <c r="AA163" s="136">
        <f>IFERROR(VLOOKUP($S163,'Kill 6'!$A$1:$E$161,3,0),0)</f>
        <v>0</v>
      </c>
      <c r="AB163" s="136">
        <f>IFERROR(VLOOKUP($S163,'Kill 7'!$A$1:$E$161,3,0),0)</f>
        <v>0</v>
      </c>
      <c r="AC163" s="136">
        <f>IFERROR(VLOOKUP($S163,'Kill 8'!$A$1:$E$161,3,0),0)</f>
        <v>0</v>
      </c>
      <c r="AD163" s="136">
        <f>IFERROR(VLOOKUP($S163,'Kill 9'!$A$1:$E$161,3,0),0)</f>
        <v>0</v>
      </c>
      <c r="AE163" s="136">
        <f>IFERROR(VLOOKUP($S163,'Kill 10'!$A$1:$E$161,3,0),0)</f>
        <v>0</v>
      </c>
      <c r="AF163" s="136">
        <f>IFERROR(VLOOKUP($S163,'Kill 11'!$A$1:$E$161,3,0),0)</f>
        <v>0</v>
      </c>
      <c r="AG163" s="136">
        <f>IFERROR(VLOOKUP($S163,'Kill 12'!$A$1:$E$161,3,0),0)</f>
        <v>0</v>
      </c>
      <c r="AH163" s="136">
        <f>IFERROR(VLOOKUP($S163,'Kill 13'!$A$1:$E$161,3,0),0)</f>
        <v>0</v>
      </c>
      <c r="AI163" s="136">
        <f t="shared" si="3"/>
        <v>0</v>
      </c>
    </row>
    <row r="164" ht="15.75" customHeight="1">
      <c r="A164" s="41">
        <f t="shared" si="1"/>
        <v>163</v>
      </c>
      <c r="B164" s="41"/>
      <c r="C164" s="51">
        <v>0.0</v>
      </c>
      <c r="D164" s="135"/>
      <c r="E164" s="136">
        <v>0.0</v>
      </c>
      <c r="F164" s="136">
        <v>0.0</v>
      </c>
      <c r="G164" s="136">
        <v>0.0</v>
      </c>
      <c r="H164" s="136">
        <v>0.0</v>
      </c>
      <c r="I164" s="136">
        <v>0.0</v>
      </c>
      <c r="J164" s="136">
        <v>0.0</v>
      </c>
      <c r="K164" s="136">
        <v>0.0</v>
      </c>
      <c r="L164" s="136">
        <v>0.0</v>
      </c>
      <c r="M164" s="136">
        <v>0.0</v>
      </c>
      <c r="N164" s="136">
        <v>0.0</v>
      </c>
      <c r="O164" s="136">
        <v>0.0</v>
      </c>
      <c r="P164" s="136">
        <v>0.0</v>
      </c>
      <c r="Q164" s="136">
        <v>0.0</v>
      </c>
      <c r="R164" s="136">
        <v>0.0</v>
      </c>
      <c r="S164" s="41"/>
      <c r="T164" s="51">
        <f t="shared" si="2"/>
        <v>0</v>
      </c>
      <c r="U164" s="135"/>
      <c r="V164" s="136">
        <f>IFERROR(VLOOKUP($S164,'Kill 1'!$A$1:$E$161,3,0),0)</f>
        <v>0</v>
      </c>
      <c r="W164" s="136">
        <f>IFERROR(VLOOKUP($S164,'Kill 2'!$A$1:$E$161,3,0),0)</f>
        <v>0</v>
      </c>
      <c r="X164" s="136">
        <f>IFERROR(VLOOKUP($S164,'Kill 3'!$A$1:$E$161,3,0),0)</f>
        <v>0</v>
      </c>
      <c r="Y164" s="136">
        <f>IFERROR(VLOOKUP($S164,'Kill 4'!$A$1:$E$161,3,0),0)</f>
        <v>0</v>
      </c>
      <c r="Z164" s="136">
        <f>IFERROR(VLOOKUP($S164,'Kill 5'!$A$1:$E$161,3,0),0)</f>
        <v>0</v>
      </c>
      <c r="AA164" s="136">
        <f>IFERROR(VLOOKUP($S164,'Kill 6'!$A$1:$E$161,3,0),0)</f>
        <v>0</v>
      </c>
      <c r="AB164" s="136">
        <f>IFERROR(VLOOKUP($S164,'Kill 7'!$A$1:$E$161,3,0),0)</f>
        <v>0</v>
      </c>
      <c r="AC164" s="136">
        <f>IFERROR(VLOOKUP($S164,'Kill 8'!$A$1:$E$161,3,0),0)</f>
        <v>0</v>
      </c>
      <c r="AD164" s="136">
        <f>IFERROR(VLOOKUP($S164,'Kill 9'!$A$1:$E$161,3,0),0)</f>
        <v>0</v>
      </c>
      <c r="AE164" s="136">
        <f>IFERROR(VLOOKUP($S164,'Kill 10'!$A$1:$E$161,3,0),0)</f>
        <v>0</v>
      </c>
      <c r="AF164" s="136">
        <f>IFERROR(VLOOKUP($S164,'Kill 11'!$A$1:$E$161,3,0),0)</f>
        <v>0</v>
      </c>
      <c r="AG164" s="136">
        <f>IFERROR(VLOOKUP($S164,'Kill 12'!$A$1:$E$161,3,0),0)</f>
        <v>0</v>
      </c>
      <c r="AH164" s="136">
        <f>IFERROR(VLOOKUP($S164,'Kill 13'!$A$1:$E$161,3,0),0)</f>
        <v>0</v>
      </c>
      <c r="AI164" s="136">
        <f t="shared" si="3"/>
        <v>0</v>
      </c>
    </row>
    <row r="165" ht="15.75" customHeight="1">
      <c r="A165" s="41">
        <f t="shared" si="1"/>
        <v>164</v>
      </c>
      <c r="B165" s="41"/>
      <c r="C165" s="51">
        <v>0.0</v>
      </c>
      <c r="D165" s="135"/>
      <c r="E165" s="136">
        <v>0.0</v>
      </c>
      <c r="F165" s="136">
        <v>0.0</v>
      </c>
      <c r="G165" s="136">
        <v>0.0</v>
      </c>
      <c r="H165" s="136">
        <v>0.0</v>
      </c>
      <c r="I165" s="136">
        <v>0.0</v>
      </c>
      <c r="J165" s="136">
        <v>0.0</v>
      </c>
      <c r="K165" s="136">
        <v>0.0</v>
      </c>
      <c r="L165" s="136">
        <v>0.0</v>
      </c>
      <c r="M165" s="136">
        <v>0.0</v>
      </c>
      <c r="N165" s="136">
        <v>0.0</v>
      </c>
      <c r="O165" s="136">
        <v>0.0</v>
      </c>
      <c r="P165" s="136">
        <v>0.0</v>
      </c>
      <c r="Q165" s="136">
        <v>0.0</v>
      </c>
      <c r="R165" s="136">
        <v>0.0</v>
      </c>
      <c r="S165" s="41"/>
      <c r="T165" s="51">
        <f t="shared" si="2"/>
        <v>0</v>
      </c>
      <c r="U165" s="135"/>
      <c r="V165" s="136">
        <f>IFERROR(VLOOKUP($S165,'Kill 1'!$A$1:$E$161,3,0),0)</f>
        <v>0</v>
      </c>
      <c r="W165" s="136">
        <f>IFERROR(VLOOKUP($S165,'Kill 2'!$A$1:$E$161,3,0),0)</f>
        <v>0</v>
      </c>
      <c r="X165" s="136">
        <f>IFERROR(VLOOKUP($S165,'Kill 3'!$A$1:$E$161,3,0),0)</f>
        <v>0</v>
      </c>
      <c r="Y165" s="136">
        <f>IFERROR(VLOOKUP($S165,'Kill 4'!$A$1:$E$161,3,0),0)</f>
        <v>0</v>
      </c>
      <c r="Z165" s="136">
        <f>IFERROR(VLOOKUP($S165,'Kill 5'!$A$1:$E$161,3,0),0)</f>
        <v>0</v>
      </c>
      <c r="AA165" s="136">
        <f>IFERROR(VLOOKUP($S165,'Kill 6'!$A$1:$E$161,3,0),0)</f>
        <v>0</v>
      </c>
      <c r="AB165" s="136">
        <f>IFERROR(VLOOKUP($S165,'Kill 7'!$A$1:$E$161,3,0),0)</f>
        <v>0</v>
      </c>
      <c r="AC165" s="136">
        <f>IFERROR(VLOOKUP($S165,'Kill 8'!$A$1:$E$161,3,0),0)</f>
        <v>0</v>
      </c>
      <c r="AD165" s="136">
        <f>IFERROR(VLOOKUP($S165,'Kill 9'!$A$1:$E$161,3,0),0)</f>
        <v>0</v>
      </c>
      <c r="AE165" s="136">
        <f>IFERROR(VLOOKUP($S165,'Kill 10'!$A$1:$E$161,3,0),0)</f>
        <v>0</v>
      </c>
      <c r="AF165" s="136">
        <f>IFERROR(VLOOKUP($S165,'Kill 11'!$A$1:$E$161,3,0),0)</f>
        <v>0</v>
      </c>
      <c r="AG165" s="136">
        <f>IFERROR(VLOOKUP($S165,'Kill 12'!$A$1:$E$161,3,0),0)</f>
        <v>0</v>
      </c>
      <c r="AH165" s="136">
        <f>IFERROR(VLOOKUP($S165,'Kill 13'!$A$1:$E$161,3,0),0)</f>
        <v>0</v>
      </c>
      <c r="AI165" s="136">
        <f t="shared" si="3"/>
        <v>0</v>
      </c>
    </row>
    <row r="166" ht="15.75" customHeight="1">
      <c r="A166" s="41">
        <f t="shared" si="1"/>
        <v>165</v>
      </c>
      <c r="B166" s="87"/>
      <c r="C166" s="51">
        <v>0.0</v>
      </c>
      <c r="D166" s="135"/>
      <c r="E166" s="136">
        <v>0.0</v>
      </c>
      <c r="F166" s="136">
        <v>0.0</v>
      </c>
      <c r="G166" s="136">
        <v>0.0</v>
      </c>
      <c r="H166" s="136">
        <v>0.0</v>
      </c>
      <c r="I166" s="136">
        <v>0.0</v>
      </c>
      <c r="J166" s="136">
        <v>0.0</v>
      </c>
      <c r="K166" s="136">
        <v>0.0</v>
      </c>
      <c r="L166" s="136">
        <v>0.0</v>
      </c>
      <c r="M166" s="136">
        <v>0.0</v>
      </c>
      <c r="N166" s="136">
        <v>0.0</v>
      </c>
      <c r="O166" s="136">
        <v>0.0</v>
      </c>
      <c r="P166" s="136">
        <v>0.0</v>
      </c>
      <c r="Q166" s="136">
        <v>0.0</v>
      </c>
      <c r="R166" s="136">
        <v>0.0</v>
      </c>
      <c r="S166" s="87"/>
      <c r="T166" s="51">
        <f t="shared" si="2"/>
        <v>0</v>
      </c>
      <c r="U166" s="135"/>
      <c r="V166" s="136">
        <f>IFERROR(VLOOKUP($S166,'Kill 1'!$A$1:$E$161,3,0),0)</f>
        <v>0</v>
      </c>
      <c r="W166" s="136">
        <f>IFERROR(VLOOKUP($S166,'Kill 2'!$A$1:$E$161,3,0),0)</f>
        <v>0</v>
      </c>
      <c r="X166" s="136">
        <f>IFERROR(VLOOKUP($S166,'Kill 3'!$A$1:$E$161,3,0),0)</f>
        <v>0</v>
      </c>
      <c r="Y166" s="136">
        <f>IFERROR(VLOOKUP($S166,'Kill 4'!$A$1:$E$161,3,0),0)</f>
        <v>0</v>
      </c>
      <c r="Z166" s="136">
        <f>IFERROR(VLOOKUP($S166,'Kill 5'!$A$1:$E$161,3,0),0)</f>
        <v>0</v>
      </c>
      <c r="AA166" s="136">
        <f>IFERROR(VLOOKUP($S166,'Kill 6'!$A$1:$E$161,3,0),0)</f>
        <v>0</v>
      </c>
      <c r="AB166" s="136">
        <f>IFERROR(VLOOKUP($S166,'Kill 7'!$A$1:$E$161,3,0),0)</f>
        <v>0</v>
      </c>
      <c r="AC166" s="136">
        <f>IFERROR(VLOOKUP($S166,'Kill 8'!$A$1:$E$161,3,0),0)</f>
        <v>0</v>
      </c>
      <c r="AD166" s="136">
        <f>IFERROR(VLOOKUP($S166,'Kill 9'!$A$1:$E$161,3,0),0)</f>
        <v>0</v>
      </c>
      <c r="AE166" s="136">
        <f>IFERROR(VLOOKUP($S166,'Kill 10'!$A$1:$E$161,3,0),0)</f>
        <v>0</v>
      </c>
      <c r="AF166" s="136">
        <f>IFERROR(VLOOKUP($S166,'Kill 11'!$A$1:$E$161,3,0),0)</f>
        <v>0</v>
      </c>
      <c r="AG166" s="136">
        <f>IFERROR(VLOOKUP($S166,'Kill 12'!$A$1:$E$161,3,0),0)</f>
        <v>0</v>
      </c>
      <c r="AH166" s="136">
        <f>IFERROR(VLOOKUP($S166,'Kill 13'!$A$1:$E$161,3,0),0)</f>
        <v>0</v>
      </c>
      <c r="AI166" s="136">
        <f t="shared" si="3"/>
        <v>0</v>
      </c>
    </row>
    <row r="167" ht="15.75" customHeight="1">
      <c r="A167" s="41">
        <f t="shared" si="1"/>
        <v>166</v>
      </c>
      <c r="B167" s="41"/>
      <c r="C167" s="51">
        <v>0.0</v>
      </c>
      <c r="D167" s="135"/>
      <c r="E167" s="136">
        <v>0.0</v>
      </c>
      <c r="F167" s="136">
        <v>0.0</v>
      </c>
      <c r="G167" s="136">
        <v>0.0</v>
      </c>
      <c r="H167" s="136">
        <v>0.0</v>
      </c>
      <c r="I167" s="136">
        <v>0.0</v>
      </c>
      <c r="J167" s="136">
        <v>0.0</v>
      </c>
      <c r="K167" s="136">
        <v>0.0</v>
      </c>
      <c r="L167" s="136">
        <v>0.0</v>
      </c>
      <c r="M167" s="136">
        <v>0.0</v>
      </c>
      <c r="N167" s="136">
        <v>0.0</v>
      </c>
      <c r="O167" s="136">
        <v>0.0</v>
      </c>
      <c r="P167" s="136">
        <v>0.0</v>
      </c>
      <c r="Q167" s="136">
        <v>0.0</v>
      </c>
      <c r="R167" s="136">
        <v>0.0</v>
      </c>
      <c r="S167" s="41"/>
      <c r="T167" s="51">
        <f t="shared" si="2"/>
        <v>0</v>
      </c>
      <c r="U167" s="135"/>
      <c r="V167" s="136">
        <f>IFERROR(VLOOKUP($S167,'Kill 1'!$A$1:$E$161,3,0),0)</f>
        <v>0</v>
      </c>
      <c r="W167" s="136">
        <f>IFERROR(VLOOKUP($S167,'Kill 2'!$A$1:$E$161,3,0),0)</f>
        <v>0</v>
      </c>
      <c r="X167" s="136">
        <f>IFERROR(VLOOKUP($S167,'Kill 3'!$A$1:$E$161,3,0),0)</f>
        <v>0</v>
      </c>
      <c r="Y167" s="136">
        <f>IFERROR(VLOOKUP($S167,'Kill 4'!$A$1:$E$161,3,0),0)</f>
        <v>0</v>
      </c>
      <c r="Z167" s="136">
        <f>IFERROR(VLOOKUP($S167,'Kill 5'!$A$1:$E$161,3,0),0)</f>
        <v>0</v>
      </c>
      <c r="AA167" s="136">
        <f>IFERROR(VLOOKUP($S167,'Kill 6'!$A$1:$E$161,3,0),0)</f>
        <v>0</v>
      </c>
      <c r="AB167" s="136">
        <f>IFERROR(VLOOKUP($S167,'Kill 7'!$A$1:$E$161,3,0),0)</f>
        <v>0</v>
      </c>
      <c r="AC167" s="136">
        <f>IFERROR(VLOOKUP($S167,'Kill 8'!$A$1:$E$161,3,0),0)</f>
        <v>0</v>
      </c>
      <c r="AD167" s="136">
        <f>IFERROR(VLOOKUP($S167,'Kill 9'!$A$1:$E$161,3,0),0)</f>
        <v>0</v>
      </c>
      <c r="AE167" s="136">
        <f>IFERROR(VLOOKUP($S167,'Kill 10'!$A$1:$E$161,3,0),0)</f>
        <v>0</v>
      </c>
      <c r="AF167" s="136">
        <f>IFERROR(VLOOKUP($S167,'Kill 11'!$A$1:$E$161,3,0),0)</f>
        <v>0</v>
      </c>
      <c r="AG167" s="136">
        <f>IFERROR(VLOOKUP($S167,'Kill 12'!$A$1:$E$161,3,0),0)</f>
        <v>0</v>
      </c>
      <c r="AH167" s="136">
        <f>IFERROR(VLOOKUP($S167,'Kill 13'!$A$1:$E$161,3,0),0)</f>
        <v>0</v>
      </c>
      <c r="AI167" s="136">
        <f t="shared" si="3"/>
        <v>0</v>
      </c>
    </row>
    <row r="168" ht="15.75" customHeight="1">
      <c r="A168" s="41">
        <f t="shared" si="1"/>
        <v>167</v>
      </c>
      <c r="B168" s="41"/>
      <c r="C168" s="51">
        <v>0.0</v>
      </c>
      <c r="D168" s="135"/>
      <c r="E168" s="136">
        <v>0.0</v>
      </c>
      <c r="F168" s="136">
        <v>0.0</v>
      </c>
      <c r="G168" s="136">
        <v>0.0</v>
      </c>
      <c r="H168" s="136">
        <v>0.0</v>
      </c>
      <c r="I168" s="136">
        <v>0.0</v>
      </c>
      <c r="J168" s="136">
        <v>0.0</v>
      </c>
      <c r="K168" s="136">
        <v>0.0</v>
      </c>
      <c r="L168" s="136">
        <v>0.0</v>
      </c>
      <c r="M168" s="136">
        <v>0.0</v>
      </c>
      <c r="N168" s="136">
        <v>0.0</v>
      </c>
      <c r="O168" s="136">
        <v>0.0</v>
      </c>
      <c r="P168" s="136">
        <v>0.0</v>
      </c>
      <c r="Q168" s="136">
        <v>0.0</v>
      </c>
      <c r="R168" s="136">
        <v>0.0</v>
      </c>
      <c r="S168" s="41"/>
      <c r="T168" s="51">
        <f t="shared" si="2"/>
        <v>0</v>
      </c>
      <c r="U168" s="135"/>
      <c r="V168" s="136">
        <f>IFERROR(VLOOKUP($S168,'Kill 1'!$A$1:$E$161,3,0),0)</f>
        <v>0</v>
      </c>
      <c r="W168" s="136">
        <f>IFERROR(VLOOKUP($S168,'Kill 2'!$A$1:$E$161,3,0),0)</f>
        <v>0</v>
      </c>
      <c r="X168" s="136">
        <f>IFERROR(VLOOKUP($S168,'Kill 3'!$A$1:$E$161,3,0),0)</f>
        <v>0</v>
      </c>
      <c r="Y168" s="136">
        <f>IFERROR(VLOOKUP($S168,'Kill 4'!$A$1:$E$161,3,0),0)</f>
        <v>0</v>
      </c>
      <c r="Z168" s="136">
        <f>IFERROR(VLOOKUP($S168,'Kill 5'!$A$1:$E$161,3,0),0)</f>
        <v>0</v>
      </c>
      <c r="AA168" s="136">
        <f>IFERROR(VLOOKUP($S168,'Kill 6'!$A$1:$E$161,3,0),0)</f>
        <v>0</v>
      </c>
      <c r="AB168" s="136">
        <f>IFERROR(VLOOKUP($S168,'Kill 7'!$A$1:$E$161,3,0),0)</f>
        <v>0</v>
      </c>
      <c r="AC168" s="136">
        <f>IFERROR(VLOOKUP($S168,'Kill 8'!$A$1:$E$161,3,0),0)</f>
        <v>0</v>
      </c>
      <c r="AD168" s="136">
        <f>IFERROR(VLOOKUP($S168,'Kill 9'!$A$1:$E$161,3,0),0)</f>
        <v>0</v>
      </c>
      <c r="AE168" s="136">
        <f>IFERROR(VLOOKUP($S168,'Kill 10'!$A$1:$E$161,3,0),0)</f>
        <v>0</v>
      </c>
      <c r="AF168" s="136">
        <f>IFERROR(VLOOKUP($S168,'Kill 11'!$A$1:$E$161,3,0),0)</f>
        <v>0</v>
      </c>
      <c r="AG168" s="136">
        <f>IFERROR(VLOOKUP($S168,'Kill 12'!$A$1:$E$161,3,0),0)</f>
        <v>0</v>
      </c>
      <c r="AH168" s="136">
        <f>IFERROR(VLOOKUP($S168,'Kill 13'!$A$1:$E$161,3,0),0)</f>
        <v>0</v>
      </c>
      <c r="AI168" s="136">
        <f t="shared" si="3"/>
        <v>0</v>
      </c>
    </row>
    <row r="169" ht="15.75" customHeight="1">
      <c r="A169" s="41">
        <f t="shared" si="1"/>
        <v>168</v>
      </c>
      <c r="B169" s="41"/>
      <c r="C169" s="51">
        <v>0.0</v>
      </c>
      <c r="D169" s="135"/>
      <c r="E169" s="136">
        <v>0.0</v>
      </c>
      <c r="F169" s="136">
        <v>0.0</v>
      </c>
      <c r="G169" s="136">
        <v>0.0</v>
      </c>
      <c r="H169" s="136">
        <v>0.0</v>
      </c>
      <c r="I169" s="136">
        <v>0.0</v>
      </c>
      <c r="J169" s="136">
        <v>0.0</v>
      </c>
      <c r="K169" s="136">
        <v>0.0</v>
      </c>
      <c r="L169" s="136">
        <v>0.0</v>
      </c>
      <c r="M169" s="136">
        <v>0.0</v>
      </c>
      <c r="N169" s="136">
        <v>0.0</v>
      </c>
      <c r="O169" s="136">
        <v>0.0</v>
      </c>
      <c r="P169" s="136">
        <v>0.0</v>
      </c>
      <c r="Q169" s="136">
        <v>0.0</v>
      </c>
      <c r="R169" s="136">
        <v>0.0</v>
      </c>
      <c r="S169" s="41"/>
      <c r="T169" s="51">
        <f t="shared" si="2"/>
        <v>0</v>
      </c>
      <c r="U169" s="135"/>
      <c r="V169" s="136">
        <f>IFERROR(VLOOKUP($S169,'Kill 1'!$A$1:$E$161,3,0),0)</f>
        <v>0</v>
      </c>
      <c r="W169" s="136">
        <f>IFERROR(VLOOKUP($S169,'Kill 2'!$A$1:$E$161,3,0),0)</f>
        <v>0</v>
      </c>
      <c r="X169" s="136">
        <f>IFERROR(VLOOKUP($S169,'Kill 3'!$A$1:$E$161,3,0),0)</f>
        <v>0</v>
      </c>
      <c r="Y169" s="136">
        <f>IFERROR(VLOOKUP($S169,'Kill 4'!$A$1:$E$161,3,0),0)</f>
        <v>0</v>
      </c>
      <c r="Z169" s="136">
        <f>IFERROR(VLOOKUP($S169,'Kill 5'!$A$1:$E$161,3,0),0)</f>
        <v>0</v>
      </c>
      <c r="AA169" s="136">
        <f>IFERROR(VLOOKUP($S169,'Kill 6'!$A$1:$E$161,3,0),0)</f>
        <v>0</v>
      </c>
      <c r="AB169" s="136">
        <f>IFERROR(VLOOKUP($S169,'Kill 7'!$A$1:$E$161,3,0),0)</f>
        <v>0</v>
      </c>
      <c r="AC169" s="136">
        <f>IFERROR(VLOOKUP($S169,'Kill 8'!$A$1:$E$161,3,0),0)</f>
        <v>0</v>
      </c>
      <c r="AD169" s="136">
        <f>IFERROR(VLOOKUP($S169,'Kill 9'!$A$1:$E$161,3,0),0)</f>
        <v>0</v>
      </c>
      <c r="AE169" s="136">
        <f>IFERROR(VLOOKUP($S169,'Kill 10'!$A$1:$E$161,3,0),0)</f>
        <v>0</v>
      </c>
      <c r="AF169" s="136">
        <f>IFERROR(VLOOKUP($S169,'Kill 11'!$A$1:$E$161,3,0),0)</f>
        <v>0</v>
      </c>
      <c r="AG169" s="136">
        <f>IFERROR(VLOOKUP($S169,'Kill 12'!$A$1:$E$161,3,0),0)</f>
        <v>0</v>
      </c>
      <c r="AH169" s="136">
        <f>IFERROR(VLOOKUP($S169,'Kill 13'!$A$1:$E$161,3,0),0)</f>
        <v>0</v>
      </c>
      <c r="AI169" s="136">
        <f t="shared" si="3"/>
        <v>0</v>
      </c>
    </row>
    <row r="170" ht="15.75" customHeight="1">
      <c r="A170" s="41">
        <f t="shared" si="1"/>
        <v>169</v>
      </c>
      <c r="B170" s="41"/>
      <c r="C170" s="51">
        <v>0.0</v>
      </c>
      <c r="D170" s="135"/>
      <c r="E170" s="136">
        <v>0.0</v>
      </c>
      <c r="F170" s="136">
        <v>0.0</v>
      </c>
      <c r="G170" s="136">
        <v>0.0</v>
      </c>
      <c r="H170" s="136">
        <v>0.0</v>
      </c>
      <c r="I170" s="136">
        <v>0.0</v>
      </c>
      <c r="J170" s="136">
        <v>0.0</v>
      </c>
      <c r="K170" s="136">
        <v>0.0</v>
      </c>
      <c r="L170" s="136">
        <v>0.0</v>
      </c>
      <c r="M170" s="136">
        <v>0.0</v>
      </c>
      <c r="N170" s="136">
        <v>0.0</v>
      </c>
      <c r="O170" s="136">
        <v>0.0</v>
      </c>
      <c r="P170" s="136">
        <v>0.0</v>
      </c>
      <c r="Q170" s="136">
        <v>0.0</v>
      </c>
      <c r="R170" s="136">
        <v>0.0</v>
      </c>
      <c r="S170" s="41"/>
      <c r="T170" s="51">
        <f t="shared" si="2"/>
        <v>0</v>
      </c>
      <c r="U170" s="135"/>
      <c r="V170" s="136">
        <f>IFERROR(VLOOKUP($S170,'Kill 1'!$A$1:$E$161,3,0),0)</f>
        <v>0</v>
      </c>
      <c r="W170" s="136">
        <f>IFERROR(VLOOKUP($S170,'Kill 2'!$A$1:$E$161,3,0),0)</f>
        <v>0</v>
      </c>
      <c r="X170" s="136">
        <f>IFERROR(VLOOKUP($S170,'Kill 3'!$A$1:$E$161,3,0),0)</f>
        <v>0</v>
      </c>
      <c r="Y170" s="136">
        <f>IFERROR(VLOOKUP($S170,'Kill 4'!$A$1:$E$161,3,0),0)</f>
        <v>0</v>
      </c>
      <c r="Z170" s="136">
        <f>IFERROR(VLOOKUP($S170,'Kill 5'!$A$1:$E$161,3,0),0)</f>
        <v>0</v>
      </c>
      <c r="AA170" s="136">
        <f>IFERROR(VLOOKUP($S170,'Kill 6'!$A$1:$E$161,3,0),0)</f>
        <v>0</v>
      </c>
      <c r="AB170" s="136">
        <f>IFERROR(VLOOKUP($S170,'Kill 7'!$A$1:$E$161,3,0),0)</f>
        <v>0</v>
      </c>
      <c r="AC170" s="136">
        <f>IFERROR(VLOOKUP($S170,'Kill 8'!$A$1:$E$161,3,0),0)</f>
        <v>0</v>
      </c>
      <c r="AD170" s="136">
        <f>IFERROR(VLOOKUP($S170,'Kill 9'!$A$1:$E$161,3,0),0)</f>
        <v>0</v>
      </c>
      <c r="AE170" s="136">
        <f>IFERROR(VLOOKUP($S170,'Kill 10'!$A$1:$E$161,3,0),0)</f>
        <v>0</v>
      </c>
      <c r="AF170" s="136">
        <f>IFERROR(VLOOKUP($S170,'Kill 11'!$A$1:$E$161,3,0),0)</f>
        <v>0</v>
      </c>
      <c r="AG170" s="136">
        <f>IFERROR(VLOOKUP($S170,'Kill 12'!$A$1:$E$161,3,0),0)</f>
        <v>0</v>
      </c>
      <c r="AH170" s="136">
        <f>IFERROR(VLOOKUP($S170,'Kill 13'!$A$1:$E$161,3,0),0)</f>
        <v>0</v>
      </c>
      <c r="AI170" s="136">
        <f t="shared" si="3"/>
        <v>0</v>
      </c>
    </row>
    <row r="171" ht="15.75" customHeight="1">
      <c r="A171" s="41">
        <f t="shared" si="1"/>
        <v>170</v>
      </c>
      <c r="B171" s="41"/>
      <c r="C171" s="51">
        <v>0.0</v>
      </c>
      <c r="D171" s="135"/>
      <c r="E171" s="136">
        <v>0.0</v>
      </c>
      <c r="F171" s="136">
        <v>0.0</v>
      </c>
      <c r="G171" s="136">
        <v>0.0</v>
      </c>
      <c r="H171" s="136">
        <v>0.0</v>
      </c>
      <c r="I171" s="136">
        <v>0.0</v>
      </c>
      <c r="J171" s="136">
        <v>0.0</v>
      </c>
      <c r="K171" s="136">
        <v>0.0</v>
      </c>
      <c r="L171" s="136">
        <v>0.0</v>
      </c>
      <c r="M171" s="136">
        <v>0.0</v>
      </c>
      <c r="N171" s="136">
        <v>0.0</v>
      </c>
      <c r="O171" s="136">
        <v>0.0</v>
      </c>
      <c r="P171" s="136">
        <v>0.0</v>
      </c>
      <c r="Q171" s="136">
        <v>0.0</v>
      </c>
      <c r="R171" s="136">
        <v>0.0</v>
      </c>
      <c r="S171" s="41"/>
      <c r="T171" s="51">
        <f t="shared" si="2"/>
        <v>0</v>
      </c>
      <c r="U171" s="135"/>
      <c r="V171" s="136">
        <f>IFERROR(VLOOKUP($S171,'Kill 1'!$A$1:$E$161,3,0),0)</f>
        <v>0</v>
      </c>
      <c r="W171" s="136">
        <f>IFERROR(VLOOKUP($S171,'Kill 2'!$A$1:$E$161,3,0),0)</f>
        <v>0</v>
      </c>
      <c r="X171" s="136">
        <f>IFERROR(VLOOKUP($S171,'Kill 3'!$A$1:$E$161,3,0),0)</f>
        <v>0</v>
      </c>
      <c r="Y171" s="136">
        <f>IFERROR(VLOOKUP($S171,'Kill 4'!$A$1:$E$161,3,0),0)</f>
        <v>0</v>
      </c>
      <c r="Z171" s="136">
        <f>IFERROR(VLOOKUP($S171,'Kill 5'!$A$1:$E$161,3,0),0)</f>
        <v>0</v>
      </c>
      <c r="AA171" s="136">
        <f>IFERROR(VLOOKUP($S171,'Kill 6'!$A$1:$E$161,3,0),0)</f>
        <v>0</v>
      </c>
      <c r="AB171" s="136">
        <f>IFERROR(VLOOKUP($S171,'Kill 7'!$A$1:$E$161,3,0),0)</f>
        <v>0</v>
      </c>
      <c r="AC171" s="136">
        <f>IFERROR(VLOOKUP($S171,'Kill 8'!$A$1:$E$161,3,0),0)</f>
        <v>0</v>
      </c>
      <c r="AD171" s="136">
        <f>IFERROR(VLOOKUP($S171,'Kill 9'!$A$1:$E$161,3,0),0)</f>
        <v>0</v>
      </c>
      <c r="AE171" s="136">
        <f>IFERROR(VLOOKUP($S171,'Kill 10'!$A$1:$E$161,3,0),0)</f>
        <v>0</v>
      </c>
      <c r="AF171" s="136">
        <f>IFERROR(VLOOKUP($S171,'Kill 11'!$A$1:$E$161,3,0),0)</f>
        <v>0</v>
      </c>
      <c r="AG171" s="136">
        <f>IFERROR(VLOOKUP($S171,'Kill 12'!$A$1:$E$161,3,0),0)</f>
        <v>0</v>
      </c>
      <c r="AH171" s="136">
        <f>IFERROR(VLOOKUP($S171,'Kill 13'!$A$1:$E$161,3,0),0)</f>
        <v>0</v>
      </c>
      <c r="AI171" s="136">
        <f t="shared" si="3"/>
        <v>0</v>
      </c>
    </row>
    <row r="172" ht="15.75" customHeight="1">
      <c r="A172" s="41">
        <f t="shared" si="1"/>
        <v>171</v>
      </c>
      <c r="B172" s="83"/>
      <c r="C172" s="51">
        <v>0.0</v>
      </c>
      <c r="D172" s="135"/>
      <c r="E172" s="136">
        <v>0.0</v>
      </c>
      <c r="F172" s="136">
        <v>0.0</v>
      </c>
      <c r="G172" s="136">
        <v>0.0</v>
      </c>
      <c r="H172" s="136">
        <v>0.0</v>
      </c>
      <c r="I172" s="136">
        <v>0.0</v>
      </c>
      <c r="J172" s="136">
        <v>0.0</v>
      </c>
      <c r="K172" s="136">
        <v>0.0</v>
      </c>
      <c r="L172" s="136">
        <v>0.0</v>
      </c>
      <c r="M172" s="136">
        <v>0.0</v>
      </c>
      <c r="N172" s="136">
        <v>0.0</v>
      </c>
      <c r="O172" s="136">
        <v>0.0</v>
      </c>
      <c r="P172" s="136">
        <v>0.0</v>
      </c>
      <c r="Q172" s="136">
        <v>0.0</v>
      </c>
      <c r="R172" s="136">
        <v>0.0</v>
      </c>
      <c r="S172" s="83"/>
      <c r="T172" s="51">
        <f t="shared" si="2"/>
        <v>0</v>
      </c>
      <c r="U172" s="135"/>
      <c r="V172" s="136">
        <f>IFERROR(VLOOKUP($S172,'Kill 1'!$A$1:$E$161,3,0),0)</f>
        <v>0</v>
      </c>
      <c r="W172" s="136">
        <f>IFERROR(VLOOKUP($S172,'Kill 2'!$A$1:$E$161,3,0),0)</f>
        <v>0</v>
      </c>
      <c r="X172" s="136">
        <f>IFERROR(VLOOKUP($S172,'Kill 3'!$A$1:$E$161,3,0),0)</f>
        <v>0</v>
      </c>
      <c r="Y172" s="136">
        <f>IFERROR(VLOOKUP($S172,'Kill 4'!$A$1:$E$161,3,0),0)</f>
        <v>0</v>
      </c>
      <c r="Z172" s="136">
        <f>IFERROR(VLOOKUP($S172,'Kill 5'!$A$1:$E$161,3,0),0)</f>
        <v>0</v>
      </c>
      <c r="AA172" s="136">
        <f>IFERROR(VLOOKUP($S172,'Kill 6'!$A$1:$E$161,3,0),0)</f>
        <v>0</v>
      </c>
      <c r="AB172" s="136">
        <f>IFERROR(VLOOKUP($S172,'Kill 7'!$A$1:$E$161,3,0),0)</f>
        <v>0</v>
      </c>
      <c r="AC172" s="136">
        <f>IFERROR(VLOOKUP($S172,'Kill 8'!$A$1:$E$161,3,0),0)</f>
        <v>0</v>
      </c>
      <c r="AD172" s="136">
        <f>IFERROR(VLOOKUP($S172,'Kill 9'!$A$1:$E$161,3,0),0)</f>
        <v>0</v>
      </c>
      <c r="AE172" s="136">
        <f>IFERROR(VLOOKUP($S172,'Kill 10'!$A$1:$E$161,3,0),0)</f>
        <v>0</v>
      </c>
      <c r="AF172" s="136">
        <f>IFERROR(VLOOKUP($S172,'Kill 11'!$A$1:$E$161,3,0),0)</f>
        <v>0</v>
      </c>
      <c r="AG172" s="136">
        <f>IFERROR(VLOOKUP($S172,'Kill 12'!$A$1:$E$161,3,0),0)</f>
        <v>0</v>
      </c>
      <c r="AH172" s="136">
        <f>IFERROR(VLOOKUP($S172,'Kill 13'!$A$1:$E$161,3,0),0)</f>
        <v>0</v>
      </c>
      <c r="AI172" s="136">
        <f t="shared" si="3"/>
        <v>0</v>
      </c>
    </row>
    <row r="173" ht="15.75" customHeight="1">
      <c r="A173" s="41">
        <f t="shared" si="1"/>
        <v>172</v>
      </c>
      <c r="B173" s="89"/>
      <c r="C173" s="51">
        <v>0.0</v>
      </c>
      <c r="D173" s="135"/>
      <c r="E173" s="136">
        <v>0.0</v>
      </c>
      <c r="F173" s="136">
        <v>0.0</v>
      </c>
      <c r="G173" s="136">
        <v>0.0</v>
      </c>
      <c r="H173" s="136">
        <v>0.0</v>
      </c>
      <c r="I173" s="136">
        <v>0.0</v>
      </c>
      <c r="J173" s="136">
        <v>0.0</v>
      </c>
      <c r="K173" s="136">
        <v>0.0</v>
      </c>
      <c r="L173" s="136">
        <v>0.0</v>
      </c>
      <c r="M173" s="136">
        <v>0.0</v>
      </c>
      <c r="N173" s="136">
        <v>0.0</v>
      </c>
      <c r="O173" s="136">
        <v>0.0</v>
      </c>
      <c r="P173" s="136">
        <v>0.0</v>
      </c>
      <c r="Q173" s="136">
        <v>0.0</v>
      </c>
      <c r="R173" s="136">
        <v>0.0</v>
      </c>
      <c r="S173" s="89"/>
      <c r="T173" s="51">
        <f t="shared" si="2"/>
        <v>0</v>
      </c>
      <c r="U173" s="135"/>
      <c r="V173" s="136">
        <f>IFERROR(VLOOKUP($S173,'Kill 1'!$A$1:$E$161,3,0),0)</f>
        <v>0</v>
      </c>
      <c r="W173" s="136">
        <f>IFERROR(VLOOKUP($S173,'Kill 2'!$A$1:$E$161,3,0),0)</f>
        <v>0</v>
      </c>
      <c r="X173" s="136">
        <f>IFERROR(VLOOKUP($S173,'Kill 3'!$A$1:$E$161,3,0),0)</f>
        <v>0</v>
      </c>
      <c r="Y173" s="136">
        <f>IFERROR(VLOOKUP($S173,'Kill 4'!$A$1:$E$161,3,0),0)</f>
        <v>0</v>
      </c>
      <c r="Z173" s="136">
        <f>IFERROR(VLOOKUP($S173,'Kill 5'!$A$1:$E$161,3,0),0)</f>
        <v>0</v>
      </c>
      <c r="AA173" s="136">
        <f>IFERROR(VLOOKUP($S173,'Kill 6'!$A$1:$E$161,3,0),0)</f>
        <v>0</v>
      </c>
      <c r="AB173" s="136">
        <f>IFERROR(VLOOKUP($S173,'Kill 7'!$A$1:$E$161,3,0),0)</f>
        <v>0</v>
      </c>
      <c r="AC173" s="136">
        <f>IFERROR(VLOOKUP($S173,'Kill 8'!$A$1:$E$161,3,0),0)</f>
        <v>0</v>
      </c>
      <c r="AD173" s="136">
        <f>IFERROR(VLOOKUP($S173,'Kill 9'!$A$1:$E$161,3,0),0)</f>
        <v>0</v>
      </c>
      <c r="AE173" s="136">
        <f>IFERROR(VLOOKUP($S173,'Kill 10'!$A$1:$E$161,3,0),0)</f>
        <v>0</v>
      </c>
      <c r="AF173" s="136">
        <f>IFERROR(VLOOKUP($S173,'Kill 11'!$A$1:$E$161,3,0),0)</f>
        <v>0</v>
      </c>
      <c r="AG173" s="136">
        <f>IFERROR(VLOOKUP($S173,'Kill 12'!$A$1:$E$161,3,0),0)</f>
        <v>0</v>
      </c>
      <c r="AH173" s="136">
        <f>IFERROR(VLOOKUP($S173,'Kill 13'!$A$1:$E$161,3,0),0)</f>
        <v>0</v>
      </c>
      <c r="AI173" s="136">
        <f t="shared" si="3"/>
        <v>0</v>
      </c>
    </row>
    <row r="174" ht="15.75" customHeight="1">
      <c r="A174" s="41">
        <f t="shared" si="1"/>
        <v>173</v>
      </c>
      <c r="B174" s="41"/>
      <c r="C174" s="51">
        <v>0.0</v>
      </c>
      <c r="D174" s="135"/>
      <c r="E174" s="136">
        <v>0.0</v>
      </c>
      <c r="F174" s="136">
        <v>0.0</v>
      </c>
      <c r="G174" s="136">
        <v>0.0</v>
      </c>
      <c r="H174" s="136">
        <v>0.0</v>
      </c>
      <c r="I174" s="136">
        <v>0.0</v>
      </c>
      <c r="J174" s="136">
        <v>0.0</v>
      </c>
      <c r="K174" s="136">
        <v>0.0</v>
      </c>
      <c r="L174" s="136">
        <v>0.0</v>
      </c>
      <c r="M174" s="136">
        <v>0.0</v>
      </c>
      <c r="N174" s="136">
        <v>0.0</v>
      </c>
      <c r="O174" s="136">
        <v>0.0</v>
      </c>
      <c r="P174" s="136">
        <v>0.0</v>
      </c>
      <c r="Q174" s="136">
        <v>0.0</v>
      </c>
      <c r="R174" s="136">
        <v>0.0</v>
      </c>
      <c r="S174" s="41"/>
      <c r="T174" s="51">
        <f t="shared" si="2"/>
        <v>0</v>
      </c>
      <c r="U174" s="135"/>
      <c r="V174" s="136">
        <f>IFERROR(VLOOKUP($S174,'Kill 1'!$A$1:$E$161,3,0),0)</f>
        <v>0</v>
      </c>
      <c r="W174" s="136">
        <f>IFERROR(VLOOKUP($S174,'Kill 2'!$A$1:$E$161,3,0),0)</f>
        <v>0</v>
      </c>
      <c r="X174" s="136">
        <f>IFERROR(VLOOKUP($S174,'Kill 3'!$A$1:$E$161,3,0),0)</f>
        <v>0</v>
      </c>
      <c r="Y174" s="136">
        <f>IFERROR(VLOOKUP($S174,'Kill 4'!$A$1:$E$161,3,0),0)</f>
        <v>0</v>
      </c>
      <c r="Z174" s="136">
        <f>IFERROR(VLOOKUP($S174,'Kill 5'!$A$1:$E$161,3,0),0)</f>
        <v>0</v>
      </c>
      <c r="AA174" s="136">
        <f>IFERROR(VLOOKUP($S174,'Kill 6'!$A$1:$E$161,3,0),0)</f>
        <v>0</v>
      </c>
      <c r="AB174" s="136">
        <f>IFERROR(VLOOKUP($S174,'Kill 7'!$A$1:$E$161,3,0),0)</f>
        <v>0</v>
      </c>
      <c r="AC174" s="136">
        <f>IFERROR(VLOOKUP($S174,'Kill 8'!$A$1:$E$161,3,0),0)</f>
        <v>0</v>
      </c>
      <c r="AD174" s="136">
        <f>IFERROR(VLOOKUP($S174,'Kill 9'!$A$1:$E$161,3,0),0)</f>
        <v>0</v>
      </c>
      <c r="AE174" s="136">
        <f>IFERROR(VLOOKUP($S174,'Kill 10'!$A$1:$E$161,3,0),0)</f>
        <v>0</v>
      </c>
      <c r="AF174" s="136">
        <f>IFERROR(VLOOKUP($S174,'Kill 11'!$A$1:$E$161,3,0),0)</f>
        <v>0</v>
      </c>
      <c r="AG174" s="136">
        <f>IFERROR(VLOOKUP($S174,'Kill 12'!$A$1:$E$161,3,0),0)</f>
        <v>0</v>
      </c>
      <c r="AH174" s="136">
        <f>IFERROR(VLOOKUP($S174,'Kill 13'!$A$1:$E$161,3,0),0)</f>
        <v>0</v>
      </c>
      <c r="AI174" s="136">
        <f t="shared" si="3"/>
        <v>0</v>
      </c>
    </row>
    <row r="175" ht="15.75" customHeight="1">
      <c r="A175" s="41">
        <f t="shared" si="1"/>
        <v>174</v>
      </c>
      <c r="B175" s="41"/>
      <c r="C175" s="51">
        <v>0.0</v>
      </c>
      <c r="D175" s="135"/>
      <c r="E175" s="136">
        <v>0.0</v>
      </c>
      <c r="F175" s="136">
        <v>0.0</v>
      </c>
      <c r="G175" s="136">
        <v>0.0</v>
      </c>
      <c r="H175" s="136">
        <v>0.0</v>
      </c>
      <c r="I175" s="136">
        <v>0.0</v>
      </c>
      <c r="J175" s="136">
        <v>0.0</v>
      </c>
      <c r="K175" s="136">
        <v>0.0</v>
      </c>
      <c r="L175" s="136">
        <v>0.0</v>
      </c>
      <c r="M175" s="136">
        <v>0.0</v>
      </c>
      <c r="N175" s="136">
        <v>0.0</v>
      </c>
      <c r="O175" s="136">
        <v>0.0</v>
      </c>
      <c r="P175" s="136">
        <v>0.0</v>
      </c>
      <c r="Q175" s="136">
        <v>0.0</v>
      </c>
      <c r="R175" s="136">
        <v>0.0</v>
      </c>
      <c r="S175" s="41"/>
      <c r="T175" s="51">
        <f t="shared" si="2"/>
        <v>0</v>
      </c>
      <c r="U175" s="135"/>
      <c r="V175" s="136">
        <f>IFERROR(VLOOKUP($S175,'Kill 1'!$A$1:$E$161,3,0),0)</f>
        <v>0</v>
      </c>
      <c r="W175" s="136">
        <f>IFERROR(VLOOKUP($S175,'Kill 2'!$A$1:$E$161,3,0),0)</f>
        <v>0</v>
      </c>
      <c r="X175" s="136">
        <f>IFERROR(VLOOKUP($S175,'Kill 3'!$A$1:$E$161,3,0),0)</f>
        <v>0</v>
      </c>
      <c r="Y175" s="136">
        <f>IFERROR(VLOOKUP($S175,'Kill 4'!$A$1:$E$161,3,0),0)</f>
        <v>0</v>
      </c>
      <c r="Z175" s="136">
        <f>IFERROR(VLOOKUP($S175,'Kill 5'!$A$1:$E$161,3,0),0)</f>
        <v>0</v>
      </c>
      <c r="AA175" s="136">
        <f>IFERROR(VLOOKUP($S175,'Kill 6'!$A$1:$E$161,3,0),0)</f>
        <v>0</v>
      </c>
      <c r="AB175" s="136">
        <f>IFERROR(VLOOKUP($S175,'Kill 7'!$A$1:$E$161,3,0),0)</f>
        <v>0</v>
      </c>
      <c r="AC175" s="136">
        <f>IFERROR(VLOOKUP($S175,'Kill 8'!$A$1:$E$161,3,0),0)</f>
        <v>0</v>
      </c>
      <c r="AD175" s="136">
        <f>IFERROR(VLOOKUP($S175,'Kill 9'!$A$1:$E$161,3,0),0)</f>
        <v>0</v>
      </c>
      <c r="AE175" s="136">
        <f>IFERROR(VLOOKUP($S175,'Kill 10'!$A$1:$E$161,3,0),0)</f>
        <v>0</v>
      </c>
      <c r="AF175" s="136">
        <f>IFERROR(VLOOKUP($S175,'Kill 11'!$A$1:$E$161,3,0),0)</f>
        <v>0</v>
      </c>
      <c r="AG175" s="136">
        <f>IFERROR(VLOOKUP($S175,'Kill 12'!$A$1:$E$161,3,0),0)</f>
        <v>0</v>
      </c>
      <c r="AH175" s="136">
        <f>IFERROR(VLOOKUP($S175,'Kill 13'!$A$1:$E$161,3,0),0)</f>
        <v>0</v>
      </c>
      <c r="AI175" s="136">
        <f t="shared" si="3"/>
        <v>0</v>
      </c>
    </row>
    <row r="176" ht="15.75" customHeight="1">
      <c r="A176" s="41">
        <f t="shared" si="1"/>
        <v>175</v>
      </c>
      <c r="B176" s="87"/>
      <c r="C176" s="51">
        <v>0.0</v>
      </c>
      <c r="D176" s="135"/>
      <c r="E176" s="136">
        <v>0.0</v>
      </c>
      <c r="F176" s="136">
        <v>0.0</v>
      </c>
      <c r="G176" s="136">
        <v>0.0</v>
      </c>
      <c r="H176" s="136">
        <v>0.0</v>
      </c>
      <c r="I176" s="136">
        <v>0.0</v>
      </c>
      <c r="J176" s="136">
        <v>0.0</v>
      </c>
      <c r="K176" s="136">
        <v>0.0</v>
      </c>
      <c r="L176" s="136">
        <v>0.0</v>
      </c>
      <c r="M176" s="136">
        <v>0.0</v>
      </c>
      <c r="N176" s="136">
        <v>0.0</v>
      </c>
      <c r="O176" s="136">
        <v>0.0</v>
      </c>
      <c r="P176" s="136">
        <v>0.0</v>
      </c>
      <c r="Q176" s="136">
        <v>0.0</v>
      </c>
      <c r="R176" s="136">
        <v>0.0</v>
      </c>
      <c r="S176" s="87"/>
      <c r="T176" s="51">
        <f t="shared" si="2"/>
        <v>0</v>
      </c>
      <c r="U176" s="135"/>
      <c r="V176" s="136">
        <f>IFERROR(VLOOKUP($S176,'Kill 1'!$A$1:$E$161,3,0),0)</f>
        <v>0</v>
      </c>
      <c r="W176" s="136">
        <f>IFERROR(VLOOKUP($S176,'Kill 2'!$A$1:$E$161,3,0),0)</f>
        <v>0</v>
      </c>
      <c r="X176" s="136">
        <f>IFERROR(VLOOKUP($S176,'Kill 3'!$A$1:$E$161,3,0),0)</f>
        <v>0</v>
      </c>
      <c r="Y176" s="136">
        <f>IFERROR(VLOOKUP($S176,'Kill 4'!$A$1:$E$161,3,0),0)</f>
        <v>0</v>
      </c>
      <c r="Z176" s="136">
        <f>IFERROR(VLOOKUP($S176,'Kill 5'!$A$1:$E$161,3,0),0)</f>
        <v>0</v>
      </c>
      <c r="AA176" s="136">
        <f>IFERROR(VLOOKUP($S176,'Kill 6'!$A$1:$E$161,3,0),0)</f>
        <v>0</v>
      </c>
      <c r="AB176" s="136">
        <f>IFERROR(VLOOKUP($S176,'Kill 7'!$A$1:$E$161,3,0),0)</f>
        <v>0</v>
      </c>
      <c r="AC176" s="136">
        <f>IFERROR(VLOOKUP($S176,'Kill 8'!$A$1:$E$161,3,0),0)</f>
        <v>0</v>
      </c>
      <c r="AD176" s="136">
        <f>IFERROR(VLOOKUP($S176,'Kill 9'!$A$1:$E$161,3,0),0)</f>
        <v>0</v>
      </c>
      <c r="AE176" s="136">
        <f>IFERROR(VLOOKUP($S176,'Kill 10'!$A$1:$E$161,3,0),0)</f>
        <v>0</v>
      </c>
      <c r="AF176" s="136">
        <f>IFERROR(VLOOKUP($S176,'Kill 11'!$A$1:$E$161,3,0),0)</f>
        <v>0</v>
      </c>
      <c r="AG176" s="136">
        <f>IFERROR(VLOOKUP($S176,'Kill 12'!$A$1:$E$161,3,0),0)</f>
        <v>0</v>
      </c>
      <c r="AH176" s="136">
        <f>IFERROR(VLOOKUP($S176,'Kill 13'!$A$1:$E$161,3,0),0)</f>
        <v>0</v>
      </c>
      <c r="AI176" s="136">
        <f t="shared" si="3"/>
        <v>0</v>
      </c>
    </row>
    <row r="177" ht="15.75" customHeight="1">
      <c r="A177" s="41">
        <f t="shared" si="1"/>
        <v>176</v>
      </c>
      <c r="B177" s="41"/>
      <c r="C177" s="51">
        <v>0.0</v>
      </c>
      <c r="D177" s="135"/>
      <c r="E177" s="136">
        <v>0.0</v>
      </c>
      <c r="F177" s="136">
        <v>0.0</v>
      </c>
      <c r="G177" s="136">
        <v>0.0</v>
      </c>
      <c r="H177" s="136">
        <v>0.0</v>
      </c>
      <c r="I177" s="136">
        <v>0.0</v>
      </c>
      <c r="J177" s="136">
        <v>0.0</v>
      </c>
      <c r="K177" s="136">
        <v>0.0</v>
      </c>
      <c r="L177" s="136">
        <v>0.0</v>
      </c>
      <c r="M177" s="136">
        <v>0.0</v>
      </c>
      <c r="N177" s="136">
        <v>0.0</v>
      </c>
      <c r="O177" s="136">
        <v>0.0</v>
      </c>
      <c r="P177" s="136">
        <v>0.0</v>
      </c>
      <c r="Q177" s="136">
        <v>0.0</v>
      </c>
      <c r="R177" s="136">
        <v>0.0</v>
      </c>
      <c r="S177" s="41"/>
      <c r="T177" s="51">
        <f t="shared" si="2"/>
        <v>0</v>
      </c>
      <c r="U177" s="135"/>
      <c r="V177" s="136">
        <f>IFERROR(VLOOKUP($S177,'Kill 1'!$A$1:$E$161,3,0),0)</f>
        <v>0</v>
      </c>
      <c r="W177" s="136">
        <f>IFERROR(VLOOKUP($S177,'Kill 2'!$A$1:$E$161,3,0),0)</f>
        <v>0</v>
      </c>
      <c r="X177" s="136">
        <f>IFERROR(VLOOKUP($S177,'Kill 3'!$A$1:$E$161,3,0),0)</f>
        <v>0</v>
      </c>
      <c r="Y177" s="136">
        <f>IFERROR(VLOOKUP($S177,'Kill 4'!$A$1:$E$161,3,0),0)</f>
        <v>0</v>
      </c>
      <c r="Z177" s="136">
        <f>IFERROR(VLOOKUP($S177,'Kill 5'!$A$1:$E$161,3,0),0)</f>
        <v>0</v>
      </c>
      <c r="AA177" s="136">
        <f>IFERROR(VLOOKUP($S177,'Kill 6'!$A$1:$E$161,3,0),0)</f>
        <v>0</v>
      </c>
      <c r="AB177" s="136">
        <f>IFERROR(VLOOKUP($S177,'Kill 7'!$A$1:$E$161,3,0),0)</f>
        <v>0</v>
      </c>
      <c r="AC177" s="136">
        <f>IFERROR(VLOOKUP($S177,'Kill 8'!$A$1:$E$161,3,0),0)</f>
        <v>0</v>
      </c>
      <c r="AD177" s="136">
        <f>IFERROR(VLOOKUP($S177,'Kill 9'!$A$1:$E$161,3,0),0)</f>
        <v>0</v>
      </c>
      <c r="AE177" s="136">
        <f>IFERROR(VLOOKUP($S177,'Kill 10'!$A$1:$E$161,3,0),0)</f>
        <v>0</v>
      </c>
      <c r="AF177" s="136">
        <f>IFERROR(VLOOKUP($S177,'Kill 11'!$A$1:$E$161,3,0),0)</f>
        <v>0</v>
      </c>
      <c r="AG177" s="136">
        <f>IFERROR(VLOOKUP($S177,'Kill 12'!$A$1:$E$161,3,0),0)</f>
        <v>0</v>
      </c>
      <c r="AH177" s="136">
        <f>IFERROR(VLOOKUP($S177,'Kill 13'!$A$1:$E$161,3,0),0)</f>
        <v>0</v>
      </c>
      <c r="AI177" s="136">
        <f t="shared" si="3"/>
        <v>0</v>
      </c>
    </row>
    <row r="178" ht="15.75" customHeight="1">
      <c r="A178" s="41">
        <f t="shared" si="1"/>
        <v>177</v>
      </c>
      <c r="B178" s="41"/>
      <c r="C178" s="51">
        <v>0.0</v>
      </c>
      <c r="D178" s="135"/>
      <c r="E178" s="136">
        <v>0.0</v>
      </c>
      <c r="F178" s="136">
        <v>0.0</v>
      </c>
      <c r="G178" s="136">
        <v>0.0</v>
      </c>
      <c r="H178" s="136">
        <v>0.0</v>
      </c>
      <c r="I178" s="136">
        <v>0.0</v>
      </c>
      <c r="J178" s="136">
        <v>0.0</v>
      </c>
      <c r="K178" s="136">
        <v>0.0</v>
      </c>
      <c r="L178" s="136">
        <v>0.0</v>
      </c>
      <c r="M178" s="136">
        <v>0.0</v>
      </c>
      <c r="N178" s="136">
        <v>0.0</v>
      </c>
      <c r="O178" s="136">
        <v>0.0</v>
      </c>
      <c r="P178" s="136">
        <v>0.0</v>
      </c>
      <c r="Q178" s="136">
        <v>0.0</v>
      </c>
      <c r="R178" s="136">
        <v>0.0</v>
      </c>
      <c r="S178" s="41"/>
      <c r="T178" s="51">
        <f t="shared" si="2"/>
        <v>0</v>
      </c>
      <c r="U178" s="135"/>
      <c r="V178" s="136">
        <f>IFERROR(VLOOKUP($S178,'Kill 1'!$A$1:$E$161,3,0),0)</f>
        <v>0</v>
      </c>
      <c r="W178" s="136">
        <f>IFERROR(VLOOKUP($S178,'Kill 2'!$A$1:$E$161,3,0),0)</f>
        <v>0</v>
      </c>
      <c r="X178" s="136">
        <f>IFERROR(VLOOKUP($S178,'Kill 3'!$A$1:$E$161,3,0),0)</f>
        <v>0</v>
      </c>
      <c r="Y178" s="136">
        <f>IFERROR(VLOOKUP($S178,'Kill 4'!$A$1:$E$161,3,0),0)</f>
        <v>0</v>
      </c>
      <c r="Z178" s="136">
        <f>IFERROR(VLOOKUP($S178,'Kill 5'!$A$1:$E$161,3,0),0)</f>
        <v>0</v>
      </c>
      <c r="AA178" s="136">
        <f>IFERROR(VLOOKUP($S178,'Kill 6'!$A$1:$E$161,3,0),0)</f>
        <v>0</v>
      </c>
      <c r="AB178" s="136">
        <f>IFERROR(VLOOKUP($S178,'Kill 7'!$A$1:$E$161,3,0),0)</f>
        <v>0</v>
      </c>
      <c r="AC178" s="136">
        <f>IFERROR(VLOOKUP($S178,'Kill 8'!$A$1:$E$161,3,0),0)</f>
        <v>0</v>
      </c>
      <c r="AD178" s="136">
        <f>IFERROR(VLOOKUP($S178,'Kill 9'!$A$1:$E$161,3,0),0)</f>
        <v>0</v>
      </c>
      <c r="AE178" s="136">
        <f>IFERROR(VLOOKUP($S178,'Kill 10'!$A$1:$E$161,3,0),0)</f>
        <v>0</v>
      </c>
      <c r="AF178" s="136">
        <f>IFERROR(VLOOKUP($S178,'Kill 11'!$A$1:$E$161,3,0),0)</f>
        <v>0</v>
      </c>
      <c r="AG178" s="136">
        <f>IFERROR(VLOOKUP($S178,'Kill 12'!$A$1:$E$161,3,0),0)</f>
        <v>0</v>
      </c>
      <c r="AH178" s="136">
        <f>IFERROR(VLOOKUP($S178,'Kill 13'!$A$1:$E$161,3,0),0)</f>
        <v>0</v>
      </c>
      <c r="AI178" s="136">
        <f t="shared" si="3"/>
        <v>0</v>
      </c>
    </row>
    <row r="179" ht="15.75" customHeight="1">
      <c r="A179" s="41">
        <f t="shared" si="1"/>
        <v>178</v>
      </c>
      <c r="B179" s="83"/>
      <c r="C179" s="51">
        <v>0.0</v>
      </c>
      <c r="D179" s="135"/>
      <c r="E179" s="136">
        <v>0.0</v>
      </c>
      <c r="F179" s="136">
        <v>0.0</v>
      </c>
      <c r="G179" s="136">
        <v>0.0</v>
      </c>
      <c r="H179" s="136">
        <v>0.0</v>
      </c>
      <c r="I179" s="136">
        <v>0.0</v>
      </c>
      <c r="J179" s="136">
        <v>0.0</v>
      </c>
      <c r="K179" s="136">
        <v>0.0</v>
      </c>
      <c r="L179" s="136">
        <v>0.0</v>
      </c>
      <c r="M179" s="136">
        <v>0.0</v>
      </c>
      <c r="N179" s="136">
        <v>0.0</v>
      </c>
      <c r="O179" s="136">
        <v>0.0</v>
      </c>
      <c r="P179" s="136">
        <v>0.0</v>
      </c>
      <c r="Q179" s="136">
        <v>0.0</v>
      </c>
      <c r="R179" s="136">
        <v>0.0</v>
      </c>
      <c r="S179" s="83"/>
      <c r="T179" s="51">
        <f t="shared" si="2"/>
        <v>0</v>
      </c>
      <c r="U179" s="135"/>
      <c r="V179" s="136">
        <f>IFERROR(VLOOKUP($S179,'Kill 1'!$A$1:$E$161,3,0),0)</f>
        <v>0</v>
      </c>
      <c r="W179" s="136">
        <f>IFERROR(VLOOKUP($S179,'Kill 2'!$A$1:$E$161,3,0),0)</f>
        <v>0</v>
      </c>
      <c r="X179" s="136">
        <f>IFERROR(VLOOKUP($S179,'Kill 3'!$A$1:$E$161,3,0),0)</f>
        <v>0</v>
      </c>
      <c r="Y179" s="136">
        <f>IFERROR(VLOOKUP($S179,'Kill 4'!$A$1:$E$161,3,0),0)</f>
        <v>0</v>
      </c>
      <c r="Z179" s="136">
        <f>IFERROR(VLOOKUP($S179,'Kill 5'!$A$1:$E$161,3,0),0)</f>
        <v>0</v>
      </c>
      <c r="AA179" s="136">
        <f>IFERROR(VLOOKUP($S179,'Kill 6'!$A$1:$E$161,3,0),0)</f>
        <v>0</v>
      </c>
      <c r="AB179" s="136">
        <f>IFERROR(VLOOKUP($S179,'Kill 7'!$A$1:$E$161,3,0),0)</f>
        <v>0</v>
      </c>
      <c r="AC179" s="136">
        <f>IFERROR(VLOOKUP($S179,'Kill 8'!$A$1:$E$161,3,0),0)</f>
        <v>0</v>
      </c>
      <c r="AD179" s="136">
        <f>IFERROR(VLOOKUP($S179,'Kill 9'!$A$1:$E$161,3,0),0)</f>
        <v>0</v>
      </c>
      <c r="AE179" s="136">
        <f>IFERROR(VLOOKUP($S179,'Kill 10'!$A$1:$E$161,3,0),0)</f>
        <v>0</v>
      </c>
      <c r="AF179" s="136">
        <f>IFERROR(VLOOKUP($S179,'Kill 11'!$A$1:$E$161,3,0),0)</f>
        <v>0</v>
      </c>
      <c r="AG179" s="136">
        <f>IFERROR(VLOOKUP($S179,'Kill 12'!$A$1:$E$161,3,0),0)</f>
        <v>0</v>
      </c>
      <c r="AH179" s="136">
        <f>IFERROR(VLOOKUP($S179,'Kill 13'!$A$1:$E$161,3,0),0)</f>
        <v>0</v>
      </c>
      <c r="AI179" s="136">
        <f t="shared" si="3"/>
        <v>0</v>
      </c>
    </row>
    <row r="180" ht="15.75" customHeight="1">
      <c r="A180" s="41">
        <f t="shared" si="1"/>
        <v>179</v>
      </c>
      <c r="B180" s="41"/>
      <c r="C180" s="51">
        <v>0.0</v>
      </c>
      <c r="D180" s="135"/>
      <c r="E180" s="136">
        <v>0.0</v>
      </c>
      <c r="F180" s="136">
        <v>0.0</v>
      </c>
      <c r="G180" s="136">
        <v>0.0</v>
      </c>
      <c r="H180" s="136">
        <v>0.0</v>
      </c>
      <c r="I180" s="136">
        <v>0.0</v>
      </c>
      <c r="J180" s="136">
        <v>0.0</v>
      </c>
      <c r="K180" s="136">
        <v>0.0</v>
      </c>
      <c r="L180" s="136">
        <v>0.0</v>
      </c>
      <c r="M180" s="136">
        <v>0.0</v>
      </c>
      <c r="N180" s="136">
        <v>0.0</v>
      </c>
      <c r="O180" s="136">
        <v>0.0</v>
      </c>
      <c r="P180" s="136">
        <v>0.0</v>
      </c>
      <c r="Q180" s="136">
        <v>0.0</v>
      </c>
      <c r="R180" s="136">
        <v>0.0</v>
      </c>
      <c r="S180" s="41"/>
      <c r="T180" s="51">
        <f t="shared" si="2"/>
        <v>0</v>
      </c>
      <c r="U180" s="135"/>
      <c r="V180" s="136">
        <f>IFERROR(VLOOKUP($S180,'Kill 1'!$A$1:$E$161,3,0),0)</f>
        <v>0</v>
      </c>
      <c r="W180" s="136">
        <f>IFERROR(VLOOKUP($S180,'Kill 2'!$A$1:$E$161,3,0),0)</f>
        <v>0</v>
      </c>
      <c r="X180" s="136">
        <f>IFERROR(VLOOKUP($S180,'Kill 3'!$A$1:$E$161,3,0),0)</f>
        <v>0</v>
      </c>
      <c r="Y180" s="136">
        <f>IFERROR(VLOOKUP($S180,'Kill 4'!$A$1:$E$161,3,0),0)</f>
        <v>0</v>
      </c>
      <c r="Z180" s="136">
        <f>IFERROR(VLOOKUP($S180,'Kill 5'!$A$1:$E$161,3,0),0)</f>
        <v>0</v>
      </c>
      <c r="AA180" s="136">
        <f>IFERROR(VLOOKUP($S180,'Kill 6'!$A$1:$E$161,3,0),0)</f>
        <v>0</v>
      </c>
      <c r="AB180" s="136">
        <f>IFERROR(VLOOKUP($S180,'Kill 7'!$A$1:$E$161,3,0),0)</f>
        <v>0</v>
      </c>
      <c r="AC180" s="136">
        <f>IFERROR(VLOOKUP($S180,'Kill 8'!$A$1:$E$161,3,0),0)</f>
        <v>0</v>
      </c>
      <c r="AD180" s="136">
        <f>IFERROR(VLOOKUP($S180,'Kill 9'!$A$1:$E$161,3,0),0)</f>
        <v>0</v>
      </c>
      <c r="AE180" s="136">
        <f>IFERROR(VLOOKUP($S180,'Kill 10'!$A$1:$E$161,3,0),0)</f>
        <v>0</v>
      </c>
      <c r="AF180" s="136">
        <f>IFERROR(VLOOKUP($S180,'Kill 11'!$A$1:$E$161,3,0),0)</f>
        <v>0</v>
      </c>
      <c r="AG180" s="136">
        <f>IFERROR(VLOOKUP($S180,'Kill 12'!$A$1:$E$161,3,0),0)</f>
        <v>0</v>
      </c>
      <c r="AH180" s="136">
        <f>IFERROR(VLOOKUP($S180,'Kill 13'!$A$1:$E$161,3,0),0)</f>
        <v>0</v>
      </c>
      <c r="AI180" s="136">
        <f t="shared" si="3"/>
        <v>0</v>
      </c>
    </row>
    <row r="181" ht="15.75" customHeight="1">
      <c r="A181" s="41">
        <f t="shared" si="1"/>
        <v>180</v>
      </c>
      <c r="B181" s="41"/>
      <c r="C181" s="51">
        <v>0.0</v>
      </c>
      <c r="D181" s="135"/>
      <c r="E181" s="136">
        <v>0.0</v>
      </c>
      <c r="F181" s="136">
        <v>0.0</v>
      </c>
      <c r="G181" s="136">
        <v>0.0</v>
      </c>
      <c r="H181" s="136">
        <v>0.0</v>
      </c>
      <c r="I181" s="136">
        <v>0.0</v>
      </c>
      <c r="J181" s="136">
        <v>0.0</v>
      </c>
      <c r="K181" s="136">
        <v>0.0</v>
      </c>
      <c r="L181" s="136">
        <v>0.0</v>
      </c>
      <c r="M181" s="136">
        <v>0.0</v>
      </c>
      <c r="N181" s="136">
        <v>0.0</v>
      </c>
      <c r="O181" s="136">
        <v>0.0</v>
      </c>
      <c r="P181" s="136">
        <v>0.0</v>
      </c>
      <c r="Q181" s="136">
        <v>0.0</v>
      </c>
      <c r="R181" s="136">
        <v>0.0</v>
      </c>
      <c r="S181" s="41"/>
      <c r="T181" s="51">
        <f t="shared" si="2"/>
        <v>0</v>
      </c>
      <c r="U181" s="135"/>
      <c r="V181" s="136">
        <f>IFERROR(VLOOKUP($S181,'Kill 1'!$A$1:$E$161,3,0),0)</f>
        <v>0</v>
      </c>
      <c r="W181" s="136">
        <f>IFERROR(VLOOKUP($S181,'Kill 2'!$A$1:$E$161,3,0),0)</f>
        <v>0</v>
      </c>
      <c r="X181" s="136">
        <f>IFERROR(VLOOKUP($S181,'Kill 3'!$A$1:$E$161,3,0),0)</f>
        <v>0</v>
      </c>
      <c r="Y181" s="136">
        <f>IFERROR(VLOOKUP($S181,'Kill 4'!$A$1:$E$161,3,0),0)</f>
        <v>0</v>
      </c>
      <c r="Z181" s="136">
        <f>IFERROR(VLOOKUP($S181,'Kill 5'!$A$1:$E$161,3,0),0)</f>
        <v>0</v>
      </c>
      <c r="AA181" s="136">
        <f>IFERROR(VLOOKUP($S181,'Kill 6'!$A$1:$E$161,3,0),0)</f>
        <v>0</v>
      </c>
      <c r="AB181" s="136">
        <f>IFERROR(VLOOKUP($S181,'Kill 7'!$A$1:$E$161,3,0),0)</f>
        <v>0</v>
      </c>
      <c r="AC181" s="136">
        <f>IFERROR(VLOOKUP($S181,'Kill 8'!$A$1:$E$161,3,0),0)</f>
        <v>0</v>
      </c>
      <c r="AD181" s="136">
        <f>IFERROR(VLOOKUP($S181,'Kill 9'!$A$1:$E$161,3,0),0)</f>
        <v>0</v>
      </c>
      <c r="AE181" s="136">
        <f>IFERROR(VLOOKUP($S181,'Kill 10'!$A$1:$E$161,3,0),0)</f>
        <v>0</v>
      </c>
      <c r="AF181" s="136">
        <f>IFERROR(VLOOKUP($S181,'Kill 11'!$A$1:$E$161,3,0),0)</f>
        <v>0</v>
      </c>
      <c r="AG181" s="136">
        <f>IFERROR(VLOOKUP($S181,'Kill 12'!$A$1:$E$161,3,0),0)</f>
        <v>0</v>
      </c>
      <c r="AH181" s="136">
        <f>IFERROR(VLOOKUP($S181,'Kill 13'!$A$1:$E$161,3,0),0)</f>
        <v>0</v>
      </c>
      <c r="AI181" s="136">
        <f t="shared" si="3"/>
        <v>0</v>
      </c>
    </row>
    <row r="182" ht="15.75" customHeight="1">
      <c r="A182" s="41">
        <f t="shared" si="1"/>
        <v>181</v>
      </c>
      <c r="B182" s="83"/>
      <c r="C182" s="51">
        <v>0.0</v>
      </c>
      <c r="D182" s="135"/>
      <c r="E182" s="136">
        <v>0.0</v>
      </c>
      <c r="F182" s="136">
        <v>0.0</v>
      </c>
      <c r="G182" s="136">
        <v>0.0</v>
      </c>
      <c r="H182" s="136">
        <v>0.0</v>
      </c>
      <c r="I182" s="136">
        <v>0.0</v>
      </c>
      <c r="J182" s="136">
        <v>0.0</v>
      </c>
      <c r="K182" s="136">
        <v>0.0</v>
      </c>
      <c r="L182" s="136">
        <v>0.0</v>
      </c>
      <c r="M182" s="136">
        <v>0.0</v>
      </c>
      <c r="N182" s="136">
        <v>0.0</v>
      </c>
      <c r="O182" s="136">
        <v>0.0</v>
      </c>
      <c r="P182" s="136">
        <v>0.0</v>
      </c>
      <c r="Q182" s="136">
        <v>0.0</v>
      </c>
      <c r="R182" s="136">
        <v>0.0</v>
      </c>
      <c r="S182" s="83"/>
      <c r="T182" s="51">
        <f t="shared" si="2"/>
        <v>0</v>
      </c>
      <c r="U182" s="135"/>
      <c r="V182" s="136">
        <f>IFERROR(VLOOKUP($S182,'Kill 1'!$A$1:$E$161,3,0),0)</f>
        <v>0</v>
      </c>
      <c r="W182" s="136">
        <f>IFERROR(VLOOKUP($S182,'Kill 2'!$A$1:$E$161,3,0),0)</f>
        <v>0</v>
      </c>
      <c r="X182" s="136">
        <f>IFERROR(VLOOKUP($S182,'Kill 3'!$A$1:$E$161,3,0),0)</f>
        <v>0</v>
      </c>
      <c r="Y182" s="136">
        <f>IFERROR(VLOOKUP($S182,'Kill 4'!$A$1:$E$161,3,0),0)</f>
        <v>0</v>
      </c>
      <c r="Z182" s="136">
        <f>IFERROR(VLOOKUP($S182,'Kill 5'!$A$1:$E$161,3,0),0)</f>
        <v>0</v>
      </c>
      <c r="AA182" s="136">
        <f>IFERROR(VLOOKUP($S182,'Kill 6'!$A$1:$E$161,3,0),0)</f>
        <v>0</v>
      </c>
      <c r="AB182" s="136">
        <f>IFERROR(VLOOKUP($S182,'Kill 7'!$A$1:$E$161,3,0),0)</f>
        <v>0</v>
      </c>
      <c r="AC182" s="136">
        <f>IFERROR(VLOOKUP($S182,'Kill 8'!$A$1:$E$161,3,0),0)</f>
        <v>0</v>
      </c>
      <c r="AD182" s="136">
        <f>IFERROR(VLOOKUP($S182,'Kill 9'!$A$1:$E$161,3,0),0)</f>
        <v>0</v>
      </c>
      <c r="AE182" s="136">
        <f>IFERROR(VLOOKUP($S182,'Kill 10'!$A$1:$E$161,3,0),0)</f>
        <v>0</v>
      </c>
      <c r="AF182" s="136">
        <f>IFERROR(VLOOKUP($S182,'Kill 11'!$A$1:$E$161,3,0),0)</f>
        <v>0</v>
      </c>
      <c r="AG182" s="136">
        <f>IFERROR(VLOOKUP($S182,'Kill 12'!$A$1:$E$161,3,0),0)</f>
        <v>0</v>
      </c>
      <c r="AH182" s="136">
        <f>IFERROR(VLOOKUP($S182,'Kill 13'!$A$1:$E$161,3,0),0)</f>
        <v>0</v>
      </c>
      <c r="AI182" s="136">
        <f t="shared" si="3"/>
        <v>0</v>
      </c>
    </row>
    <row r="183" ht="15.75" customHeight="1">
      <c r="A183" s="41">
        <f t="shared" si="1"/>
        <v>182</v>
      </c>
      <c r="B183" s="89"/>
      <c r="C183" s="51">
        <v>0.0</v>
      </c>
      <c r="D183" s="135"/>
      <c r="E183" s="136">
        <v>0.0</v>
      </c>
      <c r="F183" s="136">
        <v>0.0</v>
      </c>
      <c r="G183" s="136">
        <v>0.0</v>
      </c>
      <c r="H183" s="136">
        <v>0.0</v>
      </c>
      <c r="I183" s="136">
        <v>0.0</v>
      </c>
      <c r="J183" s="136">
        <v>0.0</v>
      </c>
      <c r="K183" s="136">
        <v>0.0</v>
      </c>
      <c r="L183" s="136">
        <v>0.0</v>
      </c>
      <c r="M183" s="136">
        <v>0.0</v>
      </c>
      <c r="N183" s="136">
        <v>0.0</v>
      </c>
      <c r="O183" s="136">
        <v>0.0</v>
      </c>
      <c r="P183" s="136">
        <v>0.0</v>
      </c>
      <c r="Q183" s="136">
        <v>0.0</v>
      </c>
      <c r="R183" s="136">
        <v>0.0</v>
      </c>
      <c r="S183" s="89"/>
      <c r="T183" s="51">
        <f t="shared" si="2"/>
        <v>0</v>
      </c>
      <c r="U183" s="135"/>
      <c r="V183" s="136">
        <f>IFERROR(VLOOKUP($S183,'Kill 1'!$A$1:$E$161,3,0),0)</f>
        <v>0</v>
      </c>
      <c r="W183" s="136">
        <f>IFERROR(VLOOKUP($S183,'Kill 2'!$A$1:$E$161,3,0),0)</f>
        <v>0</v>
      </c>
      <c r="X183" s="136">
        <f>IFERROR(VLOOKUP($S183,'Kill 3'!$A$1:$E$161,3,0),0)</f>
        <v>0</v>
      </c>
      <c r="Y183" s="136">
        <f>IFERROR(VLOOKUP($S183,'Kill 4'!$A$1:$E$161,3,0),0)</f>
        <v>0</v>
      </c>
      <c r="Z183" s="136">
        <f>IFERROR(VLOOKUP($S183,'Kill 5'!$A$1:$E$161,3,0),0)</f>
        <v>0</v>
      </c>
      <c r="AA183" s="136">
        <f>IFERROR(VLOOKUP($S183,'Kill 6'!$A$1:$E$161,3,0),0)</f>
        <v>0</v>
      </c>
      <c r="AB183" s="136">
        <f>IFERROR(VLOOKUP($S183,'Kill 7'!$A$1:$E$161,3,0),0)</f>
        <v>0</v>
      </c>
      <c r="AC183" s="136">
        <f>IFERROR(VLOOKUP($S183,'Kill 8'!$A$1:$E$161,3,0),0)</f>
        <v>0</v>
      </c>
      <c r="AD183" s="136">
        <f>IFERROR(VLOOKUP($S183,'Kill 9'!$A$1:$E$161,3,0),0)</f>
        <v>0</v>
      </c>
      <c r="AE183" s="136">
        <f>IFERROR(VLOOKUP($S183,'Kill 10'!$A$1:$E$161,3,0),0)</f>
        <v>0</v>
      </c>
      <c r="AF183" s="136">
        <f>IFERROR(VLOOKUP($S183,'Kill 11'!$A$1:$E$161,3,0),0)</f>
        <v>0</v>
      </c>
      <c r="AG183" s="136">
        <f>IFERROR(VLOOKUP($S183,'Kill 12'!$A$1:$E$161,3,0),0)</f>
        <v>0</v>
      </c>
      <c r="AH183" s="136">
        <f>IFERROR(VLOOKUP($S183,'Kill 13'!$A$1:$E$161,3,0),0)</f>
        <v>0</v>
      </c>
      <c r="AI183" s="136">
        <f t="shared" si="3"/>
        <v>0</v>
      </c>
    </row>
    <row r="184" ht="15.75" customHeight="1">
      <c r="A184" s="41">
        <f t="shared" si="1"/>
        <v>183</v>
      </c>
      <c r="B184" s="41"/>
      <c r="C184" s="51">
        <v>0.0</v>
      </c>
      <c r="D184" s="135"/>
      <c r="E184" s="136">
        <v>0.0</v>
      </c>
      <c r="F184" s="136">
        <v>0.0</v>
      </c>
      <c r="G184" s="136">
        <v>0.0</v>
      </c>
      <c r="H184" s="136">
        <v>0.0</v>
      </c>
      <c r="I184" s="136">
        <v>0.0</v>
      </c>
      <c r="J184" s="136">
        <v>0.0</v>
      </c>
      <c r="K184" s="136">
        <v>0.0</v>
      </c>
      <c r="L184" s="136">
        <v>0.0</v>
      </c>
      <c r="M184" s="136">
        <v>0.0</v>
      </c>
      <c r="N184" s="136">
        <v>0.0</v>
      </c>
      <c r="O184" s="136">
        <v>0.0</v>
      </c>
      <c r="P184" s="136">
        <v>0.0</v>
      </c>
      <c r="Q184" s="136">
        <v>0.0</v>
      </c>
      <c r="R184" s="136">
        <v>0.0</v>
      </c>
      <c r="S184" s="41"/>
      <c r="T184" s="51">
        <f t="shared" si="2"/>
        <v>0</v>
      </c>
      <c r="U184" s="135"/>
      <c r="V184" s="136">
        <f>IFERROR(VLOOKUP($S184,'Kill 1'!$A$1:$E$161,3,0),0)</f>
        <v>0</v>
      </c>
      <c r="W184" s="136">
        <f>IFERROR(VLOOKUP($S184,'Kill 2'!$A$1:$E$161,3,0),0)</f>
        <v>0</v>
      </c>
      <c r="X184" s="136">
        <f>IFERROR(VLOOKUP($S184,'Kill 3'!$A$1:$E$161,3,0),0)</f>
        <v>0</v>
      </c>
      <c r="Y184" s="136">
        <f>IFERROR(VLOOKUP($S184,'Kill 4'!$A$1:$E$161,3,0),0)</f>
        <v>0</v>
      </c>
      <c r="Z184" s="136">
        <f>IFERROR(VLOOKUP($S184,'Kill 5'!$A$1:$E$161,3,0),0)</f>
        <v>0</v>
      </c>
      <c r="AA184" s="136">
        <f>IFERROR(VLOOKUP($S184,'Kill 6'!$A$1:$E$161,3,0),0)</f>
        <v>0</v>
      </c>
      <c r="AB184" s="136">
        <f>IFERROR(VLOOKUP($S184,'Kill 7'!$A$1:$E$161,3,0),0)</f>
        <v>0</v>
      </c>
      <c r="AC184" s="136">
        <f>IFERROR(VLOOKUP($S184,'Kill 8'!$A$1:$E$161,3,0),0)</f>
        <v>0</v>
      </c>
      <c r="AD184" s="136">
        <f>IFERROR(VLOOKUP($S184,'Kill 9'!$A$1:$E$161,3,0),0)</f>
        <v>0</v>
      </c>
      <c r="AE184" s="136">
        <f>IFERROR(VLOOKUP($S184,'Kill 10'!$A$1:$E$161,3,0),0)</f>
        <v>0</v>
      </c>
      <c r="AF184" s="136">
        <f>IFERROR(VLOOKUP($S184,'Kill 11'!$A$1:$E$161,3,0),0)</f>
        <v>0</v>
      </c>
      <c r="AG184" s="136">
        <f>IFERROR(VLOOKUP($S184,'Kill 12'!$A$1:$E$161,3,0),0)</f>
        <v>0</v>
      </c>
      <c r="AH184" s="136">
        <f>IFERROR(VLOOKUP($S184,'Kill 13'!$A$1:$E$161,3,0),0)</f>
        <v>0</v>
      </c>
      <c r="AI184" s="136">
        <f t="shared" si="3"/>
        <v>0</v>
      </c>
    </row>
    <row r="185" ht="15.75" customHeight="1">
      <c r="A185" s="41">
        <f t="shared" si="1"/>
        <v>184</v>
      </c>
      <c r="B185" s="41"/>
      <c r="C185" s="51">
        <v>0.0</v>
      </c>
      <c r="D185" s="135"/>
      <c r="E185" s="136">
        <v>0.0</v>
      </c>
      <c r="F185" s="136">
        <v>0.0</v>
      </c>
      <c r="G185" s="136">
        <v>0.0</v>
      </c>
      <c r="H185" s="136">
        <v>0.0</v>
      </c>
      <c r="I185" s="136">
        <v>0.0</v>
      </c>
      <c r="J185" s="136">
        <v>0.0</v>
      </c>
      <c r="K185" s="136">
        <v>0.0</v>
      </c>
      <c r="L185" s="136">
        <v>0.0</v>
      </c>
      <c r="M185" s="136">
        <v>0.0</v>
      </c>
      <c r="N185" s="136">
        <v>0.0</v>
      </c>
      <c r="O185" s="136">
        <v>0.0</v>
      </c>
      <c r="P185" s="136">
        <v>0.0</v>
      </c>
      <c r="Q185" s="136">
        <v>0.0</v>
      </c>
      <c r="R185" s="136">
        <v>0.0</v>
      </c>
      <c r="S185" s="41"/>
      <c r="T185" s="51">
        <f t="shared" si="2"/>
        <v>0</v>
      </c>
      <c r="U185" s="135"/>
      <c r="V185" s="136">
        <f>IFERROR(VLOOKUP($S185,'Kill 1'!$A$1:$E$161,3,0),0)</f>
        <v>0</v>
      </c>
      <c r="W185" s="136">
        <f>IFERROR(VLOOKUP($S185,'Kill 2'!$A$1:$E$161,3,0),0)</f>
        <v>0</v>
      </c>
      <c r="X185" s="136">
        <f>IFERROR(VLOOKUP($S185,'Kill 3'!$A$1:$E$161,3,0),0)</f>
        <v>0</v>
      </c>
      <c r="Y185" s="136">
        <f>IFERROR(VLOOKUP($S185,'Kill 4'!$A$1:$E$161,3,0),0)</f>
        <v>0</v>
      </c>
      <c r="Z185" s="136">
        <f>IFERROR(VLOOKUP($S185,'Kill 5'!$A$1:$E$161,3,0),0)</f>
        <v>0</v>
      </c>
      <c r="AA185" s="136">
        <f>IFERROR(VLOOKUP($S185,'Kill 6'!$A$1:$E$161,3,0),0)</f>
        <v>0</v>
      </c>
      <c r="AB185" s="136">
        <f>IFERROR(VLOOKUP($S185,'Kill 7'!$A$1:$E$161,3,0),0)</f>
        <v>0</v>
      </c>
      <c r="AC185" s="136">
        <f>IFERROR(VLOOKUP($S185,'Kill 8'!$A$1:$E$161,3,0),0)</f>
        <v>0</v>
      </c>
      <c r="AD185" s="136">
        <f>IFERROR(VLOOKUP($S185,'Kill 9'!$A$1:$E$161,3,0),0)</f>
        <v>0</v>
      </c>
      <c r="AE185" s="136">
        <f>IFERROR(VLOOKUP($S185,'Kill 10'!$A$1:$E$161,3,0),0)</f>
        <v>0</v>
      </c>
      <c r="AF185" s="136">
        <f>IFERROR(VLOOKUP($S185,'Kill 11'!$A$1:$E$161,3,0),0)</f>
        <v>0</v>
      </c>
      <c r="AG185" s="136">
        <f>IFERROR(VLOOKUP($S185,'Kill 12'!$A$1:$E$161,3,0),0)</f>
        <v>0</v>
      </c>
      <c r="AH185" s="136">
        <f>IFERROR(VLOOKUP($S185,'Kill 13'!$A$1:$E$161,3,0),0)</f>
        <v>0</v>
      </c>
      <c r="AI185" s="136">
        <f t="shared" si="3"/>
        <v>0</v>
      </c>
    </row>
    <row r="186" ht="15.75" customHeight="1">
      <c r="A186" s="41">
        <f t="shared" si="1"/>
        <v>185</v>
      </c>
      <c r="B186" s="87"/>
      <c r="C186" s="51">
        <v>0.0</v>
      </c>
      <c r="D186" s="135"/>
      <c r="E186" s="136">
        <v>0.0</v>
      </c>
      <c r="F186" s="136">
        <v>0.0</v>
      </c>
      <c r="G186" s="136">
        <v>0.0</v>
      </c>
      <c r="H186" s="136">
        <v>0.0</v>
      </c>
      <c r="I186" s="136">
        <v>0.0</v>
      </c>
      <c r="J186" s="136">
        <v>0.0</v>
      </c>
      <c r="K186" s="136">
        <v>0.0</v>
      </c>
      <c r="L186" s="136">
        <v>0.0</v>
      </c>
      <c r="M186" s="136">
        <v>0.0</v>
      </c>
      <c r="N186" s="136">
        <v>0.0</v>
      </c>
      <c r="O186" s="136">
        <v>0.0</v>
      </c>
      <c r="P186" s="136">
        <v>0.0</v>
      </c>
      <c r="Q186" s="136">
        <v>0.0</v>
      </c>
      <c r="R186" s="136">
        <v>0.0</v>
      </c>
      <c r="S186" s="87"/>
      <c r="T186" s="51">
        <f t="shared" si="2"/>
        <v>0</v>
      </c>
      <c r="U186" s="135"/>
      <c r="V186" s="136">
        <f>IFERROR(VLOOKUP($S186,'Kill 1'!$A$1:$E$161,3,0),0)</f>
        <v>0</v>
      </c>
      <c r="W186" s="136">
        <f>IFERROR(VLOOKUP($S186,'Kill 2'!$A$1:$E$161,3,0),0)</f>
        <v>0</v>
      </c>
      <c r="X186" s="136">
        <f>IFERROR(VLOOKUP($S186,'Kill 3'!$A$1:$E$161,3,0),0)</f>
        <v>0</v>
      </c>
      <c r="Y186" s="136">
        <f>IFERROR(VLOOKUP($S186,'Kill 4'!$A$1:$E$161,3,0),0)</f>
        <v>0</v>
      </c>
      <c r="Z186" s="136">
        <f>IFERROR(VLOOKUP($S186,'Kill 5'!$A$1:$E$161,3,0),0)</f>
        <v>0</v>
      </c>
      <c r="AA186" s="136">
        <f>IFERROR(VLOOKUP($S186,'Kill 6'!$A$1:$E$161,3,0),0)</f>
        <v>0</v>
      </c>
      <c r="AB186" s="136">
        <f>IFERROR(VLOOKUP($S186,'Kill 7'!$A$1:$E$161,3,0),0)</f>
        <v>0</v>
      </c>
      <c r="AC186" s="136">
        <f>IFERROR(VLOOKUP($S186,'Kill 8'!$A$1:$E$161,3,0),0)</f>
        <v>0</v>
      </c>
      <c r="AD186" s="136">
        <f>IFERROR(VLOOKUP($S186,'Kill 9'!$A$1:$E$161,3,0),0)</f>
        <v>0</v>
      </c>
      <c r="AE186" s="136">
        <f>IFERROR(VLOOKUP($S186,'Kill 10'!$A$1:$E$161,3,0),0)</f>
        <v>0</v>
      </c>
      <c r="AF186" s="136">
        <f>IFERROR(VLOOKUP($S186,'Kill 11'!$A$1:$E$161,3,0),0)</f>
        <v>0</v>
      </c>
      <c r="AG186" s="136">
        <f>IFERROR(VLOOKUP($S186,'Kill 12'!$A$1:$E$161,3,0),0)</f>
        <v>0</v>
      </c>
      <c r="AH186" s="136">
        <f>IFERROR(VLOOKUP($S186,'Kill 13'!$A$1:$E$161,3,0),0)</f>
        <v>0</v>
      </c>
      <c r="AI186" s="136">
        <f t="shared" si="3"/>
        <v>0</v>
      </c>
    </row>
    <row r="187" ht="15.75" customHeight="1">
      <c r="A187" s="41">
        <f t="shared" si="1"/>
        <v>186</v>
      </c>
      <c r="B187" s="33"/>
      <c r="C187" s="51">
        <v>0.0</v>
      </c>
      <c r="D187" s="135"/>
      <c r="E187" s="136">
        <v>0.0</v>
      </c>
      <c r="F187" s="136">
        <v>0.0</v>
      </c>
      <c r="G187" s="136">
        <v>0.0</v>
      </c>
      <c r="H187" s="136">
        <v>0.0</v>
      </c>
      <c r="I187" s="136">
        <v>0.0</v>
      </c>
      <c r="J187" s="136">
        <v>0.0</v>
      </c>
      <c r="K187" s="136">
        <v>0.0</v>
      </c>
      <c r="L187" s="136">
        <v>0.0</v>
      </c>
      <c r="M187" s="136">
        <v>0.0</v>
      </c>
      <c r="N187" s="136">
        <v>0.0</v>
      </c>
      <c r="O187" s="136">
        <v>0.0</v>
      </c>
      <c r="P187" s="136">
        <v>0.0</v>
      </c>
      <c r="Q187" s="136">
        <v>0.0</v>
      </c>
      <c r="R187" s="136">
        <v>0.0</v>
      </c>
      <c r="S187" s="33"/>
      <c r="T187" s="51">
        <f t="shared" si="2"/>
        <v>0</v>
      </c>
      <c r="U187" s="135"/>
      <c r="V187" s="136">
        <f>IFERROR(VLOOKUP($S187,'Kill 1'!$A$1:$E$161,3,0),0)</f>
        <v>0</v>
      </c>
      <c r="W187" s="136">
        <f>IFERROR(VLOOKUP($S187,'Kill 2'!$A$1:$E$161,3,0),0)</f>
        <v>0</v>
      </c>
      <c r="X187" s="136">
        <f>IFERROR(VLOOKUP($S187,'Kill 3'!$A$1:$E$161,3,0),0)</f>
        <v>0</v>
      </c>
      <c r="Y187" s="136">
        <f>IFERROR(VLOOKUP($S187,'Kill 4'!$A$1:$E$161,3,0),0)</f>
        <v>0</v>
      </c>
      <c r="Z187" s="136">
        <f>IFERROR(VLOOKUP($S187,'Kill 5'!$A$1:$E$161,3,0),0)</f>
        <v>0</v>
      </c>
      <c r="AA187" s="136">
        <f>IFERROR(VLOOKUP($S187,'Kill 6'!$A$1:$E$161,3,0),0)</f>
        <v>0</v>
      </c>
      <c r="AB187" s="136">
        <f>IFERROR(VLOOKUP($S187,'Kill 7'!$A$1:$E$161,3,0),0)</f>
        <v>0</v>
      </c>
      <c r="AC187" s="136">
        <f>IFERROR(VLOOKUP($S187,'Kill 8'!$A$1:$E$161,3,0),0)</f>
        <v>0</v>
      </c>
      <c r="AD187" s="136">
        <f>IFERROR(VLOOKUP($S187,'Kill 9'!$A$1:$E$161,3,0),0)</f>
        <v>0</v>
      </c>
      <c r="AE187" s="136">
        <f>IFERROR(VLOOKUP($S187,'Kill 10'!$A$1:$E$161,3,0),0)</f>
        <v>0</v>
      </c>
      <c r="AF187" s="136">
        <f>IFERROR(VLOOKUP($S187,'Kill 11'!$A$1:$E$161,3,0),0)</f>
        <v>0</v>
      </c>
      <c r="AG187" s="136">
        <f>IFERROR(VLOOKUP($S187,'Kill 12'!$A$1:$E$161,3,0),0)</f>
        <v>0</v>
      </c>
      <c r="AH187" s="136">
        <f>IFERROR(VLOOKUP($S187,'Kill 13'!$A$1:$E$161,3,0),0)</f>
        <v>0</v>
      </c>
      <c r="AI187" s="136">
        <f t="shared" si="3"/>
        <v>0</v>
      </c>
    </row>
    <row r="188" ht="15.75" customHeight="1">
      <c r="A188" s="41">
        <f t="shared" si="1"/>
        <v>187</v>
      </c>
      <c r="B188" s="33"/>
      <c r="C188" s="51">
        <v>0.0</v>
      </c>
      <c r="D188" s="135"/>
      <c r="E188" s="136">
        <v>0.0</v>
      </c>
      <c r="F188" s="136">
        <v>0.0</v>
      </c>
      <c r="G188" s="136">
        <v>0.0</v>
      </c>
      <c r="H188" s="136">
        <v>0.0</v>
      </c>
      <c r="I188" s="136">
        <v>0.0</v>
      </c>
      <c r="J188" s="136">
        <v>0.0</v>
      </c>
      <c r="K188" s="136">
        <v>0.0</v>
      </c>
      <c r="L188" s="136">
        <v>0.0</v>
      </c>
      <c r="M188" s="136">
        <v>0.0</v>
      </c>
      <c r="N188" s="136">
        <v>0.0</v>
      </c>
      <c r="O188" s="136">
        <v>0.0</v>
      </c>
      <c r="P188" s="136">
        <v>0.0</v>
      </c>
      <c r="Q188" s="136">
        <v>0.0</v>
      </c>
      <c r="R188" s="136">
        <v>0.0</v>
      </c>
      <c r="S188" s="33"/>
      <c r="T188" s="51">
        <f t="shared" si="2"/>
        <v>0</v>
      </c>
      <c r="U188" s="135"/>
      <c r="V188" s="136">
        <f>IFERROR(VLOOKUP($S188,'Kill 1'!$A$1:$E$161,3,0),0)</f>
        <v>0</v>
      </c>
      <c r="W188" s="136">
        <f>IFERROR(VLOOKUP($S188,'Kill 2'!$A$1:$E$161,3,0),0)</f>
        <v>0</v>
      </c>
      <c r="X188" s="136">
        <f>IFERROR(VLOOKUP($S188,'Kill 3'!$A$1:$E$161,3,0),0)</f>
        <v>0</v>
      </c>
      <c r="Y188" s="136">
        <f>IFERROR(VLOOKUP($S188,'Kill 4'!$A$1:$E$161,3,0),0)</f>
        <v>0</v>
      </c>
      <c r="Z188" s="136">
        <f>IFERROR(VLOOKUP($S188,'Kill 5'!$A$1:$E$161,3,0),0)</f>
        <v>0</v>
      </c>
      <c r="AA188" s="136">
        <f>IFERROR(VLOOKUP($S188,'Kill 6'!$A$1:$E$161,3,0),0)</f>
        <v>0</v>
      </c>
      <c r="AB188" s="136">
        <f>IFERROR(VLOOKUP($S188,'Kill 7'!$A$1:$E$161,3,0),0)</f>
        <v>0</v>
      </c>
      <c r="AC188" s="136">
        <f>IFERROR(VLOOKUP($S188,'Kill 8'!$A$1:$E$161,3,0),0)</f>
        <v>0</v>
      </c>
      <c r="AD188" s="136">
        <f>IFERROR(VLOOKUP($S188,'Kill 9'!$A$1:$E$161,3,0),0)</f>
        <v>0</v>
      </c>
      <c r="AE188" s="136">
        <f>IFERROR(VLOOKUP($S188,'Kill 10'!$A$1:$E$161,3,0),0)</f>
        <v>0</v>
      </c>
      <c r="AF188" s="136">
        <f>IFERROR(VLOOKUP($S188,'Kill 11'!$A$1:$E$161,3,0),0)</f>
        <v>0</v>
      </c>
      <c r="AG188" s="136">
        <f>IFERROR(VLOOKUP($S188,'Kill 12'!$A$1:$E$161,3,0),0)</f>
        <v>0</v>
      </c>
      <c r="AH188" s="136">
        <f>IFERROR(VLOOKUP($S188,'Kill 13'!$A$1:$E$161,3,0),0)</f>
        <v>0</v>
      </c>
      <c r="AI188" s="136">
        <f t="shared" si="3"/>
        <v>0</v>
      </c>
    </row>
    <row r="189" ht="15.75" customHeight="1">
      <c r="A189" s="41">
        <f t="shared" si="1"/>
        <v>188</v>
      </c>
      <c r="B189" s="33"/>
      <c r="C189" s="51">
        <v>0.0</v>
      </c>
      <c r="D189" s="135"/>
      <c r="E189" s="136">
        <v>0.0</v>
      </c>
      <c r="F189" s="136">
        <v>0.0</v>
      </c>
      <c r="G189" s="136">
        <v>0.0</v>
      </c>
      <c r="H189" s="136">
        <v>0.0</v>
      </c>
      <c r="I189" s="136">
        <v>0.0</v>
      </c>
      <c r="J189" s="136">
        <v>0.0</v>
      </c>
      <c r="K189" s="136">
        <v>0.0</v>
      </c>
      <c r="L189" s="136">
        <v>0.0</v>
      </c>
      <c r="M189" s="136">
        <v>0.0</v>
      </c>
      <c r="N189" s="136">
        <v>0.0</v>
      </c>
      <c r="O189" s="136">
        <v>0.0</v>
      </c>
      <c r="P189" s="136">
        <v>0.0</v>
      </c>
      <c r="Q189" s="136">
        <v>0.0</v>
      </c>
      <c r="R189" s="136">
        <v>0.0</v>
      </c>
      <c r="S189" s="33"/>
      <c r="T189" s="51">
        <f t="shared" si="2"/>
        <v>0</v>
      </c>
      <c r="U189" s="135"/>
      <c r="V189" s="136">
        <f>IFERROR(VLOOKUP($S189,'Kill 1'!$A$1:$E$161,3,0),0)</f>
        <v>0</v>
      </c>
      <c r="W189" s="136">
        <f>IFERROR(VLOOKUP($S189,'Kill 2'!$A$1:$E$161,3,0),0)</f>
        <v>0</v>
      </c>
      <c r="X189" s="136">
        <f>IFERROR(VLOOKUP($S189,'Kill 3'!$A$1:$E$161,3,0),0)</f>
        <v>0</v>
      </c>
      <c r="Y189" s="136">
        <f>IFERROR(VLOOKUP($S189,'Kill 4'!$A$1:$E$161,3,0),0)</f>
        <v>0</v>
      </c>
      <c r="Z189" s="136">
        <f>IFERROR(VLOOKUP($S189,'Kill 5'!$A$1:$E$161,3,0),0)</f>
        <v>0</v>
      </c>
      <c r="AA189" s="136">
        <f>IFERROR(VLOOKUP($S189,'Kill 6'!$A$1:$E$161,3,0),0)</f>
        <v>0</v>
      </c>
      <c r="AB189" s="136">
        <f>IFERROR(VLOOKUP($S189,'Kill 7'!$A$1:$E$161,3,0),0)</f>
        <v>0</v>
      </c>
      <c r="AC189" s="136">
        <f>IFERROR(VLOOKUP($S189,'Kill 8'!$A$1:$E$161,3,0),0)</f>
        <v>0</v>
      </c>
      <c r="AD189" s="136">
        <f>IFERROR(VLOOKUP($S189,'Kill 9'!$A$1:$E$161,3,0),0)</f>
        <v>0</v>
      </c>
      <c r="AE189" s="136">
        <f>IFERROR(VLOOKUP($S189,'Kill 10'!$A$1:$E$161,3,0),0)</f>
        <v>0</v>
      </c>
      <c r="AF189" s="136">
        <f>IFERROR(VLOOKUP($S189,'Kill 11'!$A$1:$E$161,3,0),0)</f>
        <v>0</v>
      </c>
      <c r="AG189" s="136">
        <f>IFERROR(VLOOKUP($S189,'Kill 12'!$A$1:$E$161,3,0),0)</f>
        <v>0</v>
      </c>
      <c r="AH189" s="136">
        <f>IFERROR(VLOOKUP($S189,'Kill 13'!$A$1:$E$161,3,0),0)</f>
        <v>0</v>
      </c>
      <c r="AI189" s="136">
        <f t="shared" si="3"/>
        <v>0</v>
      </c>
    </row>
    <row r="190" ht="15.75" customHeight="1">
      <c r="A190" s="41">
        <f t="shared" si="1"/>
        <v>189</v>
      </c>
      <c r="B190" s="33"/>
      <c r="C190" s="51">
        <v>0.0</v>
      </c>
      <c r="D190" s="135"/>
      <c r="E190" s="136">
        <v>0.0</v>
      </c>
      <c r="F190" s="136">
        <v>0.0</v>
      </c>
      <c r="G190" s="136">
        <v>0.0</v>
      </c>
      <c r="H190" s="136">
        <v>0.0</v>
      </c>
      <c r="I190" s="136">
        <v>0.0</v>
      </c>
      <c r="J190" s="136">
        <v>0.0</v>
      </c>
      <c r="K190" s="136">
        <v>0.0</v>
      </c>
      <c r="L190" s="136">
        <v>0.0</v>
      </c>
      <c r="M190" s="136">
        <v>0.0</v>
      </c>
      <c r="N190" s="136">
        <v>0.0</v>
      </c>
      <c r="O190" s="136">
        <v>0.0</v>
      </c>
      <c r="P190" s="136">
        <v>0.0</v>
      </c>
      <c r="Q190" s="136">
        <v>0.0</v>
      </c>
      <c r="R190" s="136">
        <v>0.0</v>
      </c>
      <c r="S190" s="33"/>
      <c r="T190" s="51">
        <f t="shared" si="2"/>
        <v>0</v>
      </c>
      <c r="U190" s="135"/>
      <c r="V190" s="136">
        <f>IFERROR(VLOOKUP($S190,'Kill 1'!$A$1:$E$161,3,0),0)</f>
        <v>0</v>
      </c>
      <c r="W190" s="136">
        <f>IFERROR(VLOOKUP($S190,'Kill 2'!$A$1:$E$161,3,0),0)</f>
        <v>0</v>
      </c>
      <c r="X190" s="136">
        <f>IFERROR(VLOOKUP($S190,'Kill 3'!$A$1:$E$161,3,0),0)</f>
        <v>0</v>
      </c>
      <c r="Y190" s="136">
        <f>IFERROR(VLOOKUP($S190,'Kill 4'!$A$1:$E$161,3,0),0)</f>
        <v>0</v>
      </c>
      <c r="Z190" s="136">
        <f>IFERROR(VLOOKUP($S190,'Kill 5'!$A$1:$E$161,3,0),0)</f>
        <v>0</v>
      </c>
      <c r="AA190" s="136">
        <f>IFERROR(VLOOKUP($S190,'Kill 6'!$A$1:$E$161,3,0),0)</f>
        <v>0</v>
      </c>
      <c r="AB190" s="136">
        <f>IFERROR(VLOOKUP($S190,'Kill 7'!$A$1:$E$161,3,0),0)</f>
        <v>0</v>
      </c>
      <c r="AC190" s="136">
        <f>IFERROR(VLOOKUP($S190,'Kill 8'!$A$1:$E$161,3,0),0)</f>
        <v>0</v>
      </c>
      <c r="AD190" s="136">
        <f>IFERROR(VLOOKUP($S190,'Kill 9'!$A$1:$E$161,3,0),0)</f>
        <v>0</v>
      </c>
      <c r="AE190" s="136">
        <f>IFERROR(VLOOKUP($S190,'Kill 10'!$A$1:$E$161,3,0),0)</f>
        <v>0</v>
      </c>
      <c r="AF190" s="136">
        <f>IFERROR(VLOOKUP($S190,'Kill 11'!$A$1:$E$161,3,0),0)</f>
        <v>0</v>
      </c>
      <c r="AG190" s="136">
        <f>IFERROR(VLOOKUP($S190,'Kill 12'!$A$1:$E$161,3,0),0)</f>
        <v>0</v>
      </c>
      <c r="AH190" s="136">
        <f>IFERROR(VLOOKUP($S190,'Kill 13'!$A$1:$E$161,3,0),0)</f>
        <v>0</v>
      </c>
      <c r="AI190" s="136">
        <f t="shared" si="3"/>
        <v>0</v>
      </c>
    </row>
    <row r="191" ht="15.75" customHeight="1">
      <c r="A191" s="41">
        <f t="shared" si="1"/>
        <v>190</v>
      </c>
      <c r="B191" s="33"/>
      <c r="C191" s="51">
        <v>0.0</v>
      </c>
      <c r="D191" s="135"/>
      <c r="E191" s="136">
        <v>0.0</v>
      </c>
      <c r="F191" s="136">
        <v>0.0</v>
      </c>
      <c r="G191" s="136">
        <v>0.0</v>
      </c>
      <c r="H191" s="136">
        <v>0.0</v>
      </c>
      <c r="I191" s="136">
        <v>0.0</v>
      </c>
      <c r="J191" s="136">
        <v>0.0</v>
      </c>
      <c r="K191" s="136">
        <v>0.0</v>
      </c>
      <c r="L191" s="136">
        <v>0.0</v>
      </c>
      <c r="M191" s="136">
        <v>0.0</v>
      </c>
      <c r="N191" s="136">
        <v>0.0</v>
      </c>
      <c r="O191" s="136">
        <v>0.0</v>
      </c>
      <c r="P191" s="136">
        <v>0.0</v>
      </c>
      <c r="Q191" s="136">
        <v>0.0</v>
      </c>
      <c r="R191" s="136">
        <v>0.0</v>
      </c>
      <c r="S191" s="33"/>
      <c r="T191" s="51">
        <f t="shared" si="2"/>
        <v>0</v>
      </c>
      <c r="U191" s="135"/>
      <c r="V191" s="136">
        <f>IFERROR(VLOOKUP($S191,'Kill 1'!$A$1:$E$161,3,0),0)</f>
        <v>0</v>
      </c>
      <c r="W191" s="136">
        <f>IFERROR(VLOOKUP($S191,'Kill 2'!$A$1:$E$161,3,0),0)</f>
        <v>0</v>
      </c>
      <c r="X191" s="136">
        <f>IFERROR(VLOOKUP($S191,'Kill 3'!$A$1:$E$161,3,0),0)</f>
        <v>0</v>
      </c>
      <c r="Y191" s="136">
        <f>IFERROR(VLOOKUP($S191,'Kill 4'!$A$1:$E$161,3,0),0)</f>
        <v>0</v>
      </c>
      <c r="Z191" s="136">
        <f>IFERROR(VLOOKUP($S191,'Kill 5'!$A$1:$E$161,3,0),0)</f>
        <v>0</v>
      </c>
      <c r="AA191" s="136">
        <f>IFERROR(VLOOKUP($S191,'Kill 6'!$A$1:$E$161,3,0),0)</f>
        <v>0</v>
      </c>
      <c r="AB191" s="136">
        <f>IFERROR(VLOOKUP($S191,'Kill 7'!$A$1:$E$161,3,0),0)</f>
        <v>0</v>
      </c>
      <c r="AC191" s="136">
        <f>IFERROR(VLOOKUP($S191,'Kill 8'!$A$1:$E$161,3,0),0)</f>
        <v>0</v>
      </c>
      <c r="AD191" s="136">
        <f>IFERROR(VLOOKUP($S191,'Kill 9'!$A$1:$E$161,3,0),0)</f>
        <v>0</v>
      </c>
      <c r="AE191" s="136">
        <f>IFERROR(VLOOKUP($S191,'Kill 10'!$A$1:$E$161,3,0),0)</f>
        <v>0</v>
      </c>
      <c r="AF191" s="136">
        <f>IFERROR(VLOOKUP($S191,'Kill 11'!$A$1:$E$161,3,0),0)</f>
        <v>0</v>
      </c>
      <c r="AG191" s="136">
        <f>IFERROR(VLOOKUP($S191,'Kill 12'!$A$1:$E$161,3,0),0)</f>
        <v>0</v>
      </c>
      <c r="AH191" s="136">
        <f>IFERROR(VLOOKUP($S191,'Kill 13'!$A$1:$E$161,3,0),0)</f>
        <v>0</v>
      </c>
      <c r="AI191" s="136">
        <f t="shared" si="3"/>
        <v>0</v>
      </c>
    </row>
    <row r="192" ht="15.75" customHeight="1">
      <c r="A192" s="41">
        <f t="shared" si="1"/>
        <v>191</v>
      </c>
      <c r="B192" s="33"/>
      <c r="C192" s="51">
        <v>0.0</v>
      </c>
      <c r="D192" s="135"/>
      <c r="E192" s="136">
        <v>0.0</v>
      </c>
      <c r="F192" s="136">
        <v>0.0</v>
      </c>
      <c r="G192" s="136">
        <v>0.0</v>
      </c>
      <c r="H192" s="136">
        <v>0.0</v>
      </c>
      <c r="I192" s="136">
        <v>0.0</v>
      </c>
      <c r="J192" s="136">
        <v>0.0</v>
      </c>
      <c r="K192" s="136">
        <v>0.0</v>
      </c>
      <c r="L192" s="136">
        <v>0.0</v>
      </c>
      <c r="M192" s="136">
        <v>0.0</v>
      </c>
      <c r="N192" s="136">
        <v>0.0</v>
      </c>
      <c r="O192" s="136">
        <v>0.0</v>
      </c>
      <c r="P192" s="136">
        <v>0.0</v>
      </c>
      <c r="Q192" s="136">
        <v>0.0</v>
      </c>
      <c r="R192" s="136">
        <v>0.0</v>
      </c>
      <c r="S192" s="33"/>
      <c r="T192" s="51">
        <f t="shared" si="2"/>
        <v>0</v>
      </c>
      <c r="U192" s="135"/>
      <c r="V192" s="136">
        <f>IFERROR(VLOOKUP($S192,'Kill 1'!$A$1:$E$161,3,0),0)</f>
        <v>0</v>
      </c>
      <c r="W192" s="136">
        <f>IFERROR(VLOOKUP($S192,'Kill 2'!$A$1:$E$161,3,0),0)</f>
        <v>0</v>
      </c>
      <c r="X192" s="136">
        <f>IFERROR(VLOOKUP($S192,'Kill 3'!$A$1:$E$161,3,0),0)</f>
        <v>0</v>
      </c>
      <c r="Y192" s="136">
        <f>IFERROR(VLOOKUP($S192,'Kill 4'!$A$1:$E$161,3,0),0)</f>
        <v>0</v>
      </c>
      <c r="Z192" s="136">
        <f>IFERROR(VLOOKUP($S192,'Kill 5'!$A$1:$E$161,3,0),0)</f>
        <v>0</v>
      </c>
      <c r="AA192" s="136">
        <f>IFERROR(VLOOKUP($S192,'Kill 6'!$A$1:$E$161,3,0),0)</f>
        <v>0</v>
      </c>
      <c r="AB192" s="136">
        <f>IFERROR(VLOOKUP($S192,'Kill 7'!$A$1:$E$161,3,0),0)</f>
        <v>0</v>
      </c>
      <c r="AC192" s="136">
        <f>IFERROR(VLOOKUP($S192,'Kill 8'!$A$1:$E$161,3,0),0)</f>
        <v>0</v>
      </c>
      <c r="AD192" s="136">
        <f>IFERROR(VLOOKUP($S192,'Kill 9'!$A$1:$E$161,3,0),0)</f>
        <v>0</v>
      </c>
      <c r="AE192" s="136">
        <f>IFERROR(VLOOKUP($S192,'Kill 10'!$A$1:$E$161,3,0),0)</f>
        <v>0</v>
      </c>
      <c r="AF192" s="136">
        <f>IFERROR(VLOOKUP($S192,'Kill 11'!$A$1:$E$161,3,0),0)</f>
        <v>0</v>
      </c>
      <c r="AG192" s="136">
        <f>IFERROR(VLOOKUP($S192,'Kill 12'!$A$1:$E$161,3,0),0)</f>
        <v>0</v>
      </c>
      <c r="AH192" s="136">
        <f>IFERROR(VLOOKUP($S192,'Kill 13'!$A$1:$E$161,3,0),0)</f>
        <v>0</v>
      </c>
      <c r="AI192" s="136">
        <f t="shared" si="3"/>
        <v>0</v>
      </c>
    </row>
    <row r="193" ht="15.75" customHeight="1">
      <c r="A193" s="41">
        <f t="shared" si="1"/>
        <v>192</v>
      </c>
      <c r="B193" s="33"/>
      <c r="C193" s="51">
        <v>0.0</v>
      </c>
      <c r="D193" s="135"/>
      <c r="E193" s="136">
        <v>0.0</v>
      </c>
      <c r="F193" s="136">
        <v>0.0</v>
      </c>
      <c r="G193" s="136">
        <v>0.0</v>
      </c>
      <c r="H193" s="136">
        <v>0.0</v>
      </c>
      <c r="I193" s="136">
        <v>0.0</v>
      </c>
      <c r="J193" s="136">
        <v>0.0</v>
      </c>
      <c r="K193" s="136">
        <v>0.0</v>
      </c>
      <c r="L193" s="136">
        <v>0.0</v>
      </c>
      <c r="M193" s="136">
        <v>0.0</v>
      </c>
      <c r="N193" s="136">
        <v>0.0</v>
      </c>
      <c r="O193" s="136">
        <v>0.0</v>
      </c>
      <c r="P193" s="136">
        <v>0.0</v>
      </c>
      <c r="Q193" s="136">
        <v>0.0</v>
      </c>
      <c r="R193" s="136">
        <v>0.0</v>
      </c>
      <c r="S193" s="33"/>
      <c r="T193" s="51">
        <f t="shared" si="2"/>
        <v>0</v>
      </c>
      <c r="U193" s="135"/>
      <c r="V193" s="136">
        <f>IFERROR(VLOOKUP($S193,'Kill 1'!$A$1:$E$161,3,0),0)</f>
        <v>0</v>
      </c>
      <c r="W193" s="136">
        <f>IFERROR(VLOOKUP($S193,'Kill 2'!$A$1:$E$161,3,0),0)</f>
        <v>0</v>
      </c>
      <c r="X193" s="136">
        <f>IFERROR(VLOOKUP($S193,'Kill 3'!$A$1:$E$161,3,0),0)</f>
        <v>0</v>
      </c>
      <c r="Y193" s="136">
        <f>IFERROR(VLOOKUP($S193,'Kill 4'!$A$1:$E$161,3,0),0)</f>
        <v>0</v>
      </c>
      <c r="Z193" s="136">
        <f>IFERROR(VLOOKUP($S193,'Kill 5'!$A$1:$E$161,3,0),0)</f>
        <v>0</v>
      </c>
      <c r="AA193" s="136">
        <f>IFERROR(VLOOKUP($S193,'Kill 6'!$A$1:$E$161,3,0),0)</f>
        <v>0</v>
      </c>
      <c r="AB193" s="136">
        <f>IFERROR(VLOOKUP($S193,'Kill 7'!$A$1:$E$161,3,0),0)</f>
        <v>0</v>
      </c>
      <c r="AC193" s="136">
        <f>IFERROR(VLOOKUP($S193,'Kill 8'!$A$1:$E$161,3,0),0)</f>
        <v>0</v>
      </c>
      <c r="AD193" s="136">
        <f>IFERROR(VLOOKUP($S193,'Kill 9'!$A$1:$E$161,3,0),0)</f>
        <v>0</v>
      </c>
      <c r="AE193" s="136">
        <f>IFERROR(VLOOKUP($S193,'Kill 10'!$A$1:$E$161,3,0),0)</f>
        <v>0</v>
      </c>
      <c r="AF193" s="136">
        <f>IFERROR(VLOOKUP($S193,'Kill 11'!$A$1:$E$161,3,0),0)</f>
        <v>0</v>
      </c>
      <c r="AG193" s="136">
        <f>IFERROR(VLOOKUP($S193,'Kill 12'!$A$1:$E$161,3,0),0)</f>
        <v>0</v>
      </c>
      <c r="AH193" s="136">
        <f>IFERROR(VLOOKUP($S193,'Kill 13'!$A$1:$E$161,3,0),0)</f>
        <v>0</v>
      </c>
      <c r="AI193" s="136">
        <f t="shared" si="3"/>
        <v>0</v>
      </c>
    </row>
    <row r="194" ht="15.75" customHeight="1">
      <c r="A194" s="41">
        <f t="shared" si="1"/>
        <v>193</v>
      </c>
      <c r="B194" s="33"/>
      <c r="C194" s="51">
        <v>0.0</v>
      </c>
      <c r="D194" s="135"/>
      <c r="E194" s="136">
        <v>0.0</v>
      </c>
      <c r="F194" s="136">
        <v>0.0</v>
      </c>
      <c r="G194" s="136">
        <v>0.0</v>
      </c>
      <c r="H194" s="136">
        <v>0.0</v>
      </c>
      <c r="I194" s="136">
        <v>0.0</v>
      </c>
      <c r="J194" s="136">
        <v>0.0</v>
      </c>
      <c r="K194" s="136">
        <v>0.0</v>
      </c>
      <c r="L194" s="136">
        <v>0.0</v>
      </c>
      <c r="M194" s="136">
        <v>0.0</v>
      </c>
      <c r="N194" s="136">
        <v>0.0</v>
      </c>
      <c r="O194" s="136">
        <v>0.0</v>
      </c>
      <c r="P194" s="136">
        <v>0.0</v>
      </c>
      <c r="Q194" s="136">
        <v>0.0</v>
      </c>
      <c r="R194" s="136">
        <v>0.0</v>
      </c>
      <c r="S194" s="33"/>
      <c r="T194" s="51">
        <f t="shared" si="2"/>
        <v>0</v>
      </c>
      <c r="U194" s="135"/>
      <c r="V194" s="136">
        <f>IFERROR(VLOOKUP($S194,'Kill 1'!$A$1:$E$161,3,0),0)</f>
        <v>0</v>
      </c>
      <c r="W194" s="136">
        <f>IFERROR(VLOOKUP($S194,'Kill 2'!$A$1:$E$161,3,0),0)</f>
        <v>0</v>
      </c>
      <c r="X194" s="136">
        <f>IFERROR(VLOOKUP($S194,'Kill 3'!$A$1:$E$161,3,0),0)</f>
        <v>0</v>
      </c>
      <c r="Y194" s="136">
        <f>IFERROR(VLOOKUP($S194,'Kill 4'!$A$1:$E$161,3,0),0)</f>
        <v>0</v>
      </c>
      <c r="Z194" s="136">
        <f>IFERROR(VLOOKUP($S194,'Kill 5'!$A$1:$E$161,3,0),0)</f>
        <v>0</v>
      </c>
      <c r="AA194" s="136">
        <f>IFERROR(VLOOKUP($S194,'Kill 6'!$A$1:$E$161,3,0),0)</f>
        <v>0</v>
      </c>
      <c r="AB194" s="136">
        <f>IFERROR(VLOOKUP($S194,'Kill 7'!$A$1:$E$161,3,0),0)</f>
        <v>0</v>
      </c>
      <c r="AC194" s="136">
        <f>IFERROR(VLOOKUP($S194,'Kill 8'!$A$1:$E$161,3,0),0)</f>
        <v>0</v>
      </c>
      <c r="AD194" s="136">
        <f>IFERROR(VLOOKUP($S194,'Kill 9'!$A$1:$E$161,3,0),0)</f>
        <v>0</v>
      </c>
      <c r="AE194" s="136">
        <f>IFERROR(VLOOKUP($S194,'Kill 10'!$A$1:$E$161,3,0),0)</f>
        <v>0</v>
      </c>
      <c r="AF194" s="136">
        <f>IFERROR(VLOOKUP($S194,'Kill 11'!$A$1:$E$161,3,0),0)</f>
        <v>0</v>
      </c>
      <c r="AG194" s="136">
        <f>IFERROR(VLOOKUP($S194,'Kill 12'!$A$1:$E$161,3,0),0)</f>
        <v>0</v>
      </c>
      <c r="AH194" s="136">
        <f>IFERROR(VLOOKUP($S194,'Kill 13'!$A$1:$E$161,3,0),0)</f>
        <v>0</v>
      </c>
      <c r="AI194" s="136">
        <f t="shared" si="3"/>
        <v>0</v>
      </c>
    </row>
    <row r="195" ht="15.75" customHeight="1">
      <c r="A195" s="41">
        <f t="shared" si="1"/>
        <v>194</v>
      </c>
      <c r="B195" s="33"/>
      <c r="C195" s="51">
        <v>0.0</v>
      </c>
      <c r="D195" s="135"/>
      <c r="E195" s="136">
        <v>0.0</v>
      </c>
      <c r="F195" s="136">
        <v>0.0</v>
      </c>
      <c r="G195" s="136">
        <v>0.0</v>
      </c>
      <c r="H195" s="136">
        <v>0.0</v>
      </c>
      <c r="I195" s="136">
        <v>0.0</v>
      </c>
      <c r="J195" s="136">
        <v>0.0</v>
      </c>
      <c r="K195" s="136">
        <v>0.0</v>
      </c>
      <c r="L195" s="136">
        <v>0.0</v>
      </c>
      <c r="M195" s="136">
        <v>0.0</v>
      </c>
      <c r="N195" s="136">
        <v>0.0</v>
      </c>
      <c r="O195" s="136">
        <v>0.0</v>
      </c>
      <c r="P195" s="136">
        <v>0.0</v>
      </c>
      <c r="Q195" s="136">
        <v>0.0</v>
      </c>
      <c r="R195" s="136">
        <v>0.0</v>
      </c>
      <c r="S195" s="33"/>
      <c r="T195" s="51">
        <f t="shared" si="2"/>
        <v>0</v>
      </c>
      <c r="U195" s="135"/>
      <c r="V195" s="136">
        <f>IFERROR(VLOOKUP($S195,'Kill 1'!$A$1:$E$161,3,0),0)</f>
        <v>0</v>
      </c>
      <c r="W195" s="136">
        <f>IFERROR(VLOOKUP($S195,'Kill 2'!$A$1:$E$161,3,0),0)</f>
        <v>0</v>
      </c>
      <c r="X195" s="136">
        <f>IFERROR(VLOOKUP($S195,'Kill 3'!$A$1:$E$161,3,0),0)</f>
        <v>0</v>
      </c>
      <c r="Y195" s="136">
        <f>IFERROR(VLOOKUP($S195,'Kill 4'!$A$1:$E$161,3,0),0)</f>
        <v>0</v>
      </c>
      <c r="Z195" s="136">
        <f>IFERROR(VLOOKUP($S195,'Kill 5'!$A$1:$E$161,3,0),0)</f>
        <v>0</v>
      </c>
      <c r="AA195" s="136">
        <f>IFERROR(VLOOKUP($S195,'Kill 6'!$A$1:$E$161,3,0),0)</f>
        <v>0</v>
      </c>
      <c r="AB195" s="136">
        <f>IFERROR(VLOOKUP($S195,'Kill 7'!$A$1:$E$161,3,0),0)</f>
        <v>0</v>
      </c>
      <c r="AC195" s="136">
        <f>IFERROR(VLOOKUP($S195,'Kill 8'!$A$1:$E$161,3,0),0)</f>
        <v>0</v>
      </c>
      <c r="AD195" s="136">
        <f>IFERROR(VLOOKUP($S195,'Kill 9'!$A$1:$E$161,3,0),0)</f>
        <v>0</v>
      </c>
      <c r="AE195" s="136">
        <f>IFERROR(VLOOKUP($S195,'Kill 10'!$A$1:$E$161,3,0),0)</f>
        <v>0</v>
      </c>
      <c r="AF195" s="136">
        <f>IFERROR(VLOOKUP($S195,'Kill 11'!$A$1:$E$161,3,0),0)</f>
        <v>0</v>
      </c>
      <c r="AG195" s="136">
        <f>IFERROR(VLOOKUP($S195,'Kill 12'!$A$1:$E$161,3,0),0)</f>
        <v>0</v>
      </c>
      <c r="AH195" s="136">
        <f>IFERROR(VLOOKUP($S195,'Kill 13'!$A$1:$E$161,3,0),0)</f>
        <v>0</v>
      </c>
      <c r="AI195" s="136">
        <f t="shared" si="3"/>
        <v>0</v>
      </c>
    </row>
    <row r="196" ht="15.75" customHeight="1">
      <c r="A196" s="41">
        <f t="shared" si="1"/>
        <v>195</v>
      </c>
      <c r="B196" s="33"/>
      <c r="C196" s="51">
        <v>0.0</v>
      </c>
      <c r="D196" s="135"/>
      <c r="E196" s="136">
        <v>0.0</v>
      </c>
      <c r="F196" s="136">
        <v>0.0</v>
      </c>
      <c r="G196" s="136">
        <v>0.0</v>
      </c>
      <c r="H196" s="136">
        <v>0.0</v>
      </c>
      <c r="I196" s="136">
        <v>0.0</v>
      </c>
      <c r="J196" s="136">
        <v>0.0</v>
      </c>
      <c r="K196" s="136">
        <v>0.0</v>
      </c>
      <c r="L196" s="136">
        <v>0.0</v>
      </c>
      <c r="M196" s="136">
        <v>0.0</v>
      </c>
      <c r="N196" s="136">
        <v>0.0</v>
      </c>
      <c r="O196" s="136">
        <v>0.0</v>
      </c>
      <c r="P196" s="136">
        <v>0.0</v>
      </c>
      <c r="Q196" s="136">
        <v>0.0</v>
      </c>
      <c r="R196" s="136">
        <v>0.0</v>
      </c>
      <c r="S196" s="33"/>
      <c r="T196" s="51">
        <f t="shared" si="2"/>
        <v>0</v>
      </c>
      <c r="U196" s="135"/>
      <c r="V196" s="136">
        <f>IFERROR(VLOOKUP($S196,'Kill 1'!$A$1:$E$161,3,0),0)</f>
        <v>0</v>
      </c>
      <c r="W196" s="136">
        <f>IFERROR(VLOOKUP($S196,'Kill 2'!$A$1:$E$161,3,0),0)</f>
        <v>0</v>
      </c>
      <c r="X196" s="136">
        <f>IFERROR(VLOOKUP($S196,'Kill 3'!$A$1:$E$161,3,0),0)</f>
        <v>0</v>
      </c>
      <c r="Y196" s="136">
        <f>IFERROR(VLOOKUP($S196,'Kill 4'!$A$1:$E$161,3,0),0)</f>
        <v>0</v>
      </c>
      <c r="Z196" s="136">
        <f>IFERROR(VLOOKUP($S196,'Kill 5'!$A$1:$E$161,3,0),0)</f>
        <v>0</v>
      </c>
      <c r="AA196" s="136">
        <f>IFERROR(VLOOKUP($S196,'Kill 6'!$A$1:$E$161,3,0),0)</f>
        <v>0</v>
      </c>
      <c r="AB196" s="136">
        <f>IFERROR(VLOOKUP($S196,'Kill 7'!$A$1:$E$161,3,0),0)</f>
        <v>0</v>
      </c>
      <c r="AC196" s="136">
        <f>IFERROR(VLOOKUP($S196,'Kill 8'!$A$1:$E$161,3,0),0)</f>
        <v>0</v>
      </c>
      <c r="AD196" s="136">
        <f>IFERROR(VLOOKUP($S196,'Kill 9'!$A$1:$E$161,3,0),0)</f>
        <v>0</v>
      </c>
      <c r="AE196" s="136">
        <f>IFERROR(VLOOKUP($S196,'Kill 10'!$A$1:$E$161,3,0),0)</f>
        <v>0</v>
      </c>
      <c r="AF196" s="136">
        <f>IFERROR(VLOOKUP($S196,'Kill 11'!$A$1:$E$161,3,0),0)</f>
        <v>0</v>
      </c>
      <c r="AG196" s="136">
        <f>IFERROR(VLOOKUP($S196,'Kill 12'!$A$1:$E$161,3,0),0)</f>
        <v>0</v>
      </c>
      <c r="AH196" s="136">
        <f>IFERROR(VLOOKUP($S196,'Kill 13'!$A$1:$E$161,3,0),0)</f>
        <v>0</v>
      </c>
      <c r="AI196" s="136">
        <f t="shared" si="3"/>
        <v>0</v>
      </c>
    </row>
    <row r="197" ht="15.75" customHeight="1">
      <c r="A197" s="41">
        <f t="shared" si="1"/>
        <v>196</v>
      </c>
      <c r="B197" s="33"/>
      <c r="C197" s="51">
        <v>0.0</v>
      </c>
      <c r="D197" s="135"/>
      <c r="E197" s="136">
        <v>0.0</v>
      </c>
      <c r="F197" s="136">
        <v>0.0</v>
      </c>
      <c r="G197" s="136">
        <v>0.0</v>
      </c>
      <c r="H197" s="136">
        <v>0.0</v>
      </c>
      <c r="I197" s="136">
        <v>0.0</v>
      </c>
      <c r="J197" s="136">
        <v>0.0</v>
      </c>
      <c r="K197" s="136">
        <v>0.0</v>
      </c>
      <c r="L197" s="136">
        <v>0.0</v>
      </c>
      <c r="M197" s="136">
        <v>0.0</v>
      </c>
      <c r="N197" s="136">
        <v>0.0</v>
      </c>
      <c r="O197" s="136">
        <v>0.0</v>
      </c>
      <c r="P197" s="136">
        <v>0.0</v>
      </c>
      <c r="Q197" s="136">
        <v>0.0</v>
      </c>
      <c r="R197" s="136">
        <v>0.0</v>
      </c>
      <c r="S197" s="33"/>
      <c r="T197" s="51">
        <f t="shared" si="2"/>
        <v>0</v>
      </c>
      <c r="U197" s="135"/>
      <c r="V197" s="136">
        <f>IFERROR(VLOOKUP($S197,'Kill 1'!$A$1:$E$161,3,0),0)</f>
        <v>0</v>
      </c>
      <c r="W197" s="136">
        <f>IFERROR(VLOOKUP($S197,'Kill 2'!$A$1:$E$161,3,0),0)</f>
        <v>0</v>
      </c>
      <c r="X197" s="136">
        <f>IFERROR(VLOOKUP($S197,'Kill 3'!$A$1:$E$161,3,0),0)</f>
        <v>0</v>
      </c>
      <c r="Y197" s="136">
        <f>IFERROR(VLOOKUP($S197,'Kill 4'!$A$1:$E$161,3,0),0)</f>
        <v>0</v>
      </c>
      <c r="Z197" s="136">
        <f>IFERROR(VLOOKUP($S197,'Kill 5'!$A$1:$E$161,3,0),0)</f>
        <v>0</v>
      </c>
      <c r="AA197" s="136">
        <f>IFERROR(VLOOKUP($S197,'Kill 6'!$A$1:$E$161,3,0),0)</f>
        <v>0</v>
      </c>
      <c r="AB197" s="136">
        <f>IFERROR(VLOOKUP($S197,'Kill 7'!$A$1:$E$161,3,0),0)</f>
        <v>0</v>
      </c>
      <c r="AC197" s="136">
        <f>IFERROR(VLOOKUP($S197,'Kill 8'!$A$1:$E$161,3,0),0)</f>
        <v>0</v>
      </c>
      <c r="AD197" s="136">
        <f>IFERROR(VLOOKUP($S197,'Kill 9'!$A$1:$E$161,3,0),0)</f>
        <v>0</v>
      </c>
      <c r="AE197" s="136">
        <f>IFERROR(VLOOKUP($S197,'Kill 10'!$A$1:$E$161,3,0),0)</f>
        <v>0</v>
      </c>
      <c r="AF197" s="136">
        <f>IFERROR(VLOOKUP($S197,'Kill 11'!$A$1:$E$161,3,0),0)</f>
        <v>0</v>
      </c>
      <c r="AG197" s="136">
        <f>IFERROR(VLOOKUP($S197,'Kill 12'!$A$1:$E$161,3,0),0)</f>
        <v>0</v>
      </c>
      <c r="AH197" s="136">
        <f>IFERROR(VLOOKUP($S197,'Kill 13'!$A$1:$E$161,3,0),0)</f>
        <v>0</v>
      </c>
      <c r="AI197" s="136">
        <f t="shared" si="3"/>
        <v>0</v>
      </c>
    </row>
    <row r="198" ht="15.75" customHeight="1">
      <c r="A198" s="41">
        <f t="shared" si="1"/>
        <v>197</v>
      </c>
      <c r="B198" s="33"/>
      <c r="C198" s="51">
        <v>0.0</v>
      </c>
      <c r="D198" s="135"/>
      <c r="E198" s="136">
        <v>0.0</v>
      </c>
      <c r="F198" s="136">
        <v>0.0</v>
      </c>
      <c r="G198" s="136">
        <v>0.0</v>
      </c>
      <c r="H198" s="136">
        <v>0.0</v>
      </c>
      <c r="I198" s="136">
        <v>0.0</v>
      </c>
      <c r="J198" s="136">
        <v>0.0</v>
      </c>
      <c r="K198" s="136">
        <v>0.0</v>
      </c>
      <c r="L198" s="136">
        <v>0.0</v>
      </c>
      <c r="M198" s="136">
        <v>0.0</v>
      </c>
      <c r="N198" s="136">
        <v>0.0</v>
      </c>
      <c r="O198" s="136">
        <v>0.0</v>
      </c>
      <c r="P198" s="136">
        <v>0.0</v>
      </c>
      <c r="Q198" s="136">
        <v>0.0</v>
      </c>
      <c r="R198" s="136">
        <v>0.0</v>
      </c>
      <c r="S198" s="33"/>
      <c r="T198" s="51">
        <f t="shared" si="2"/>
        <v>0</v>
      </c>
      <c r="U198" s="135"/>
      <c r="V198" s="136">
        <f>IFERROR(VLOOKUP($S198,'Kill 1'!$A$1:$E$161,3,0),0)</f>
        <v>0</v>
      </c>
      <c r="W198" s="136">
        <f>IFERROR(VLOOKUP($S198,'Kill 2'!$A$1:$E$161,3,0),0)</f>
        <v>0</v>
      </c>
      <c r="X198" s="136">
        <f>IFERROR(VLOOKUP($S198,'Kill 3'!$A$1:$E$161,3,0),0)</f>
        <v>0</v>
      </c>
      <c r="Y198" s="136">
        <f>IFERROR(VLOOKUP($S198,'Kill 4'!$A$1:$E$161,3,0),0)</f>
        <v>0</v>
      </c>
      <c r="Z198" s="136">
        <f>IFERROR(VLOOKUP($S198,'Kill 5'!$A$1:$E$161,3,0),0)</f>
        <v>0</v>
      </c>
      <c r="AA198" s="136">
        <f>IFERROR(VLOOKUP($S198,'Kill 6'!$A$1:$E$161,3,0),0)</f>
        <v>0</v>
      </c>
      <c r="AB198" s="136">
        <f>IFERROR(VLOOKUP($S198,'Kill 7'!$A$1:$E$161,3,0),0)</f>
        <v>0</v>
      </c>
      <c r="AC198" s="136">
        <f>IFERROR(VLOOKUP($S198,'Kill 8'!$A$1:$E$161,3,0),0)</f>
        <v>0</v>
      </c>
      <c r="AD198" s="136">
        <f>IFERROR(VLOOKUP($S198,'Kill 9'!$A$1:$E$161,3,0),0)</f>
        <v>0</v>
      </c>
      <c r="AE198" s="136">
        <f>IFERROR(VLOOKUP($S198,'Kill 10'!$A$1:$E$161,3,0),0)</f>
        <v>0</v>
      </c>
      <c r="AF198" s="136">
        <f>IFERROR(VLOOKUP($S198,'Kill 11'!$A$1:$E$161,3,0),0)</f>
        <v>0</v>
      </c>
      <c r="AG198" s="136">
        <f>IFERROR(VLOOKUP($S198,'Kill 12'!$A$1:$E$161,3,0),0)</f>
        <v>0</v>
      </c>
      <c r="AH198" s="136">
        <f>IFERROR(VLOOKUP($S198,'Kill 13'!$A$1:$E$161,3,0),0)</f>
        <v>0</v>
      </c>
      <c r="AI198" s="136">
        <f t="shared" si="3"/>
        <v>0</v>
      </c>
    </row>
    <row r="199" ht="15.75" customHeight="1">
      <c r="A199" s="41">
        <f t="shared" si="1"/>
        <v>198</v>
      </c>
      <c r="B199" s="33"/>
      <c r="C199" s="51">
        <v>0.0</v>
      </c>
      <c r="D199" s="135"/>
      <c r="E199" s="136">
        <v>0.0</v>
      </c>
      <c r="F199" s="136">
        <v>0.0</v>
      </c>
      <c r="G199" s="136">
        <v>0.0</v>
      </c>
      <c r="H199" s="136">
        <v>0.0</v>
      </c>
      <c r="I199" s="136">
        <v>0.0</v>
      </c>
      <c r="J199" s="136">
        <v>0.0</v>
      </c>
      <c r="K199" s="136">
        <v>0.0</v>
      </c>
      <c r="L199" s="136">
        <v>0.0</v>
      </c>
      <c r="M199" s="136">
        <v>0.0</v>
      </c>
      <c r="N199" s="136">
        <v>0.0</v>
      </c>
      <c r="O199" s="136">
        <v>0.0</v>
      </c>
      <c r="P199" s="136">
        <v>0.0</v>
      </c>
      <c r="Q199" s="136">
        <v>0.0</v>
      </c>
      <c r="R199" s="136">
        <v>0.0</v>
      </c>
      <c r="S199" s="33"/>
      <c r="T199" s="51">
        <f t="shared" si="2"/>
        <v>0</v>
      </c>
      <c r="U199" s="135"/>
      <c r="V199" s="136">
        <f>IFERROR(VLOOKUP($S199,'Kill 1'!$A$1:$E$161,3,0),0)</f>
        <v>0</v>
      </c>
      <c r="W199" s="136">
        <f>IFERROR(VLOOKUP($S199,'Kill 2'!$A$1:$E$161,3,0),0)</f>
        <v>0</v>
      </c>
      <c r="X199" s="136">
        <f>IFERROR(VLOOKUP($S199,'Kill 3'!$A$1:$E$161,3,0),0)</f>
        <v>0</v>
      </c>
      <c r="Y199" s="136">
        <f>IFERROR(VLOOKUP($S199,'Kill 4'!$A$1:$E$161,3,0),0)</f>
        <v>0</v>
      </c>
      <c r="Z199" s="136">
        <f>IFERROR(VLOOKUP($S199,'Kill 5'!$A$1:$E$161,3,0),0)</f>
        <v>0</v>
      </c>
      <c r="AA199" s="136">
        <f>IFERROR(VLOOKUP($S199,'Kill 6'!$A$1:$E$161,3,0),0)</f>
        <v>0</v>
      </c>
      <c r="AB199" s="136">
        <f>IFERROR(VLOOKUP($S199,'Kill 7'!$A$1:$E$161,3,0),0)</f>
        <v>0</v>
      </c>
      <c r="AC199" s="136">
        <f>IFERROR(VLOOKUP($S199,'Kill 8'!$A$1:$E$161,3,0),0)</f>
        <v>0</v>
      </c>
      <c r="AD199" s="136">
        <f>IFERROR(VLOOKUP($S199,'Kill 9'!$A$1:$E$161,3,0),0)</f>
        <v>0</v>
      </c>
      <c r="AE199" s="136">
        <f>IFERROR(VLOOKUP($S199,'Kill 10'!$A$1:$E$161,3,0),0)</f>
        <v>0</v>
      </c>
      <c r="AF199" s="136">
        <f>IFERROR(VLOOKUP($S199,'Kill 11'!$A$1:$E$161,3,0),0)</f>
        <v>0</v>
      </c>
      <c r="AG199" s="136">
        <f>IFERROR(VLOOKUP($S199,'Kill 12'!$A$1:$E$161,3,0),0)</f>
        <v>0</v>
      </c>
      <c r="AH199" s="136">
        <f>IFERROR(VLOOKUP($S199,'Kill 13'!$A$1:$E$161,3,0),0)</f>
        <v>0</v>
      </c>
      <c r="AI199" s="136">
        <f t="shared" si="3"/>
        <v>0</v>
      </c>
    </row>
    <row r="200" ht="15.75" customHeight="1">
      <c r="A200" s="41">
        <f t="shared" si="1"/>
        <v>199</v>
      </c>
      <c r="B200" s="33"/>
      <c r="C200" s="51">
        <v>0.0</v>
      </c>
      <c r="D200" s="135"/>
      <c r="E200" s="136">
        <v>0.0</v>
      </c>
      <c r="F200" s="136">
        <v>0.0</v>
      </c>
      <c r="G200" s="136">
        <v>0.0</v>
      </c>
      <c r="H200" s="136">
        <v>0.0</v>
      </c>
      <c r="I200" s="136">
        <v>0.0</v>
      </c>
      <c r="J200" s="136">
        <v>0.0</v>
      </c>
      <c r="K200" s="136">
        <v>0.0</v>
      </c>
      <c r="L200" s="136">
        <v>0.0</v>
      </c>
      <c r="M200" s="136">
        <v>0.0</v>
      </c>
      <c r="N200" s="136">
        <v>0.0</v>
      </c>
      <c r="O200" s="136">
        <v>0.0</v>
      </c>
      <c r="P200" s="136">
        <v>0.0</v>
      </c>
      <c r="Q200" s="136">
        <v>0.0</v>
      </c>
      <c r="R200" s="136">
        <v>0.0</v>
      </c>
      <c r="S200" s="33"/>
      <c r="T200" s="51">
        <f t="shared" si="2"/>
        <v>0</v>
      </c>
      <c r="U200" s="135"/>
      <c r="V200" s="136">
        <f>IFERROR(VLOOKUP($S200,'Kill 1'!$A$1:$E$161,3,0),0)</f>
        <v>0</v>
      </c>
      <c r="W200" s="136">
        <f>IFERROR(VLOOKUP($S200,'Kill 2'!$A$1:$E$161,3,0),0)</f>
        <v>0</v>
      </c>
      <c r="X200" s="136">
        <f>IFERROR(VLOOKUP($S200,'Kill 3'!$A$1:$E$161,3,0),0)</f>
        <v>0</v>
      </c>
      <c r="Y200" s="136">
        <f>IFERROR(VLOOKUP($S200,'Kill 4'!$A$1:$E$161,3,0),0)</f>
        <v>0</v>
      </c>
      <c r="Z200" s="136">
        <f>IFERROR(VLOOKUP($S200,'Kill 5'!$A$1:$E$161,3,0),0)</f>
        <v>0</v>
      </c>
      <c r="AA200" s="136">
        <f>IFERROR(VLOOKUP($S200,'Kill 6'!$A$1:$E$161,3,0),0)</f>
        <v>0</v>
      </c>
      <c r="AB200" s="136">
        <f>IFERROR(VLOOKUP($S200,'Kill 7'!$A$1:$E$161,3,0),0)</f>
        <v>0</v>
      </c>
      <c r="AC200" s="136">
        <f>IFERROR(VLOOKUP($S200,'Kill 8'!$A$1:$E$161,3,0),0)</f>
        <v>0</v>
      </c>
      <c r="AD200" s="136">
        <f>IFERROR(VLOOKUP($S200,'Kill 9'!$A$1:$E$161,3,0),0)</f>
        <v>0</v>
      </c>
      <c r="AE200" s="136">
        <f>IFERROR(VLOOKUP($S200,'Kill 10'!$A$1:$E$161,3,0),0)</f>
        <v>0</v>
      </c>
      <c r="AF200" s="136">
        <f>IFERROR(VLOOKUP($S200,'Kill 11'!$A$1:$E$161,3,0),0)</f>
        <v>0</v>
      </c>
      <c r="AG200" s="136">
        <f>IFERROR(VLOOKUP($S200,'Kill 12'!$A$1:$E$161,3,0),0)</f>
        <v>0</v>
      </c>
      <c r="AH200" s="136">
        <f>IFERROR(VLOOKUP($S200,'Kill 13'!$A$1:$E$161,3,0),0)</f>
        <v>0</v>
      </c>
      <c r="AI200" s="136">
        <f t="shared" si="3"/>
        <v>0</v>
      </c>
    </row>
    <row r="201" ht="15.75" customHeight="1">
      <c r="A201" s="41">
        <f t="shared" si="1"/>
        <v>200</v>
      </c>
      <c r="B201" s="33"/>
      <c r="C201" s="51">
        <v>0.0</v>
      </c>
      <c r="D201" s="135"/>
      <c r="E201" s="136">
        <v>0.0</v>
      </c>
      <c r="F201" s="136">
        <v>0.0</v>
      </c>
      <c r="G201" s="136">
        <v>0.0</v>
      </c>
      <c r="H201" s="136">
        <v>0.0</v>
      </c>
      <c r="I201" s="136">
        <v>0.0</v>
      </c>
      <c r="J201" s="136">
        <v>0.0</v>
      </c>
      <c r="K201" s="136">
        <v>0.0</v>
      </c>
      <c r="L201" s="136">
        <v>0.0</v>
      </c>
      <c r="M201" s="136">
        <v>0.0</v>
      </c>
      <c r="N201" s="136">
        <v>0.0</v>
      </c>
      <c r="O201" s="136">
        <v>0.0</v>
      </c>
      <c r="P201" s="136">
        <v>0.0</v>
      </c>
      <c r="Q201" s="136">
        <v>0.0</v>
      </c>
      <c r="R201" s="136">
        <v>0.0</v>
      </c>
      <c r="S201" s="33"/>
      <c r="T201" s="51">
        <f t="shared" si="2"/>
        <v>0</v>
      </c>
      <c r="U201" s="135"/>
      <c r="V201" s="136">
        <f>IFERROR(VLOOKUP($S201,'Kill 1'!$A$1:$E$161,3,0),0)</f>
        <v>0</v>
      </c>
      <c r="W201" s="136">
        <f>IFERROR(VLOOKUP($S201,'Kill 2'!$A$1:$E$161,3,0),0)</f>
        <v>0</v>
      </c>
      <c r="X201" s="136">
        <f>IFERROR(VLOOKUP($S201,'Kill 3'!$A$1:$E$161,3,0),0)</f>
        <v>0</v>
      </c>
      <c r="Y201" s="136">
        <f>IFERROR(VLOOKUP($S201,'Kill 4'!$A$1:$E$161,3,0),0)</f>
        <v>0</v>
      </c>
      <c r="Z201" s="136">
        <f>IFERROR(VLOOKUP($S201,'Kill 5'!$A$1:$E$161,3,0),0)</f>
        <v>0</v>
      </c>
      <c r="AA201" s="136">
        <f>IFERROR(VLOOKUP($S201,'Kill 6'!$A$1:$E$161,3,0),0)</f>
        <v>0</v>
      </c>
      <c r="AB201" s="136">
        <f>IFERROR(VLOOKUP($S201,'Kill 7'!$A$1:$E$161,3,0),0)</f>
        <v>0</v>
      </c>
      <c r="AC201" s="136">
        <f>IFERROR(VLOOKUP($S201,'Kill 8'!$A$1:$E$161,3,0),0)</f>
        <v>0</v>
      </c>
      <c r="AD201" s="136">
        <f>IFERROR(VLOOKUP($S201,'Kill 9'!$A$1:$E$161,3,0),0)</f>
        <v>0</v>
      </c>
      <c r="AE201" s="136">
        <f>IFERROR(VLOOKUP($S201,'Kill 10'!$A$1:$E$161,3,0),0)</f>
        <v>0</v>
      </c>
      <c r="AF201" s="136">
        <f>IFERROR(VLOOKUP($S201,'Kill 11'!$A$1:$E$161,3,0),0)</f>
        <v>0</v>
      </c>
      <c r="AG201" s="136">
        <f>IFERROR(VLOOKUP($S201,'Kill 12'!$A$1:$E$161,3,0),0)</f>
        <v>0</v>
      </c>
      <c r="AH201" s="136">
        <f>IFERROR(VLOOKUP($S201,'Kill 13'!$A$1:$E$161,3,0),0)</f>
        <v>0</v>
      </c>
      <c r="AI201" s="136">
        <f t="shared" si="3"/>
        <v>0</v>
      </c>
    </row>
    <row r="202" ht="15.75" customHeight="1">
      <c r="A202" s="41">
        <f t="shared" si="1"/>
        <v>201</v>
      </c>
      <c r="B202" s="33"/>
      <c r="C202" s="51">
        <v>0.0</v>
      </c>
      <c r="D202" s="135"/>
      <c r="E202" s="136">
        <v>0.0</v>
      </c>
      <c r="F202" s="136">
        <v>0.0</v>
      </c>
      <c r="G202" s="136">
        <v>0.0</v>
      </c>
      <c r="H202" s="136">
        <v>0.0</v>
      </c>
      <c r="I202" s="136">
        <v>0.0</v>
      </c>
      <c r="J202" s="136">
        <v>0.0</v>
      </c>
      <c r="K202" s="136">
        <v>0.0</v>
      </c>
      <c r="L202" s="136">
        <v>0.0</v>
      </c>
      <c r="M202" s="136">
        <v>0.0</v>
      </c>
      <c r="N202" s="136">
        <v>0.0</v>
      </c>
      <c r="O202" s="136">
        <v>0.0</v>
      </c>
      <c r="P202" s="136">
        <v>0.0</v>
      </c>
      <c r="Q202" s="136">
        <v>0.0</v>
      </c>
      <c r="R202" s="136">
        <v>0.0</v>
      </c>
      <c r="S202" s="33"/>
      <c r="T202" s="51">
        <f t="shared" si="2"/>
        <v>0</v>
      </c>
      <c r="U202" s="135"/>
      <c r="V202" s="136">
        <f>IFERROR(VLOOKUP($S202,'Kill 1'!$A$1:$E$161,3,0),0)</f>
        <v>0</v>
      </c>
      <c r="W202" s="136">
        <f>IFERROR(VLOOKUP($S202,'Kill 2'!$A$1:$E$161,3,0),0)</f>
        <v>0</v>
      </c>
      <c r="X202" s="136">
        <f>IFERROR(VLOOKUP($S202,'Kill 3'!$A$1:$E$161,3,0),0)</f>
        <v>0</v>
      </c>
      <c r="Y202" s="136">
        <f>IFERROR(VLOOKUP($S202,'Kill 4'!$A$1:$E$161,3,0),0)</f>
        <v>0</v>
      </c>
      <c r="Z202" s="136">
        <f>IFERROR(VLOOKUP($S202,'Kill 5'!$A$1:$E$161,3,0),0)</f>
        <v>0</v>
      </c>
      <c r="AA202" s="136">
        <f>IFERROR(VLOOKUP($S202,'Kill 6'!$A$1:$E$161,3,0),0)</f>
        <v>0</v>
      </c>
      <c r="AB202" s="136">
        <f>IFERROR(VLOOKUP($S202,'Kill 7'!$A$1:$E$161,3,0),0)</f>
        <v>0</v>
      </c>
      <c r="AC202" s="136">
        <f>IFERROR(VLOOKUP($S202,'Kill 8'!$A$1:$E$161,3,0),0)</f>
        <v>0</v>
      </c>
      <c r="AD202" s="136">
        <f>IFERROR(VLOOKUP($S202,'Kill 9'!$A$1:$E$161,3,0),0)</f>
        <v>0</v>
      </c>
      <c r="AE202" s="136">
        <f>IFERROR(VLOOKUP($S202,'Kill 10'!$A$1:$E$161,3,0),0)</f>
        <v>0</v>
      </c>
      <c r="AF202" s="136">
        <f>IFERROR(VLOOKUP($S202,'Kill 11'!$A$1:$E$161,3,0),0)</f>
        <v>0</v>
      </c>
      <c r="AG202" s="136">
        <f>IFERROR(VLOOKUP($S202,'Kill 12'!$A$1:$E$161,3,0),0)</f>
        <v>0</v>
      </c>
      <c r="AH202" s="136">
        <f>IFERROR(VLOOKUP($S202,'Kill 13'!$A$1:$E$161,3,0),0)</f>
        <v>0</v>
      </c>
      <c r="AI202" s="136">
        <f t="shared" si="3"/>
        <v>0</v>
      </c>
    </row>
    <row r="203" ht="15.75" customHeight="1">
      <c r="A203" s="41">
        <f t="shared" si="1"/>
        <v>202</v>
      </c>
      <c r="B203" s="33"/>
      <c r="C203" s="51">
        <v>0.0</v>
      </c>
      <c r="D203" s="135"/>
      <c r="E203" s="136">
        <v>0.0</v>
      </c>
      <c r="F203" s="136">
        <v>0.0</v>
      </c>
      <c r="G203" s="136">
        <v>0.0</v>
      </c>
      <c r="H203" s="136">
        <v>0.0</v>
      </c>
      <c r="I203" s="136">
        <v>0.0</v>
      </c>
      <c r="J203" s="136">
        <v>0.0</v>
      </c>
      <c r="K203" s="136">
        <v>0.0</v>
      </c>
      <c r="L203" s="136">
        <v>0.0</v>
      </c>
      <c r="M203" s="136">
        <v>0.0</v>
      </c>
      <c r="N203" s="136">
        <v>0.0</v>
      </c>
      <c r="O203" s="136">
        <v>0.0</v>
      </c>
      <c r="P203" s="136">
        <v>0.0</v>
      </c>
      <c r="Q203" s="136">
        <v>0.0</v>
      </c>
      <c r="R203" s="136">
        <v>0.0</v>
      </c>
      <c r="S203" s="33"/>
      <c r="T203" s="51">
        <f t="shared" si="2"/>
        <v>0</v>
      </c>
      <c r="U203" s="135"/>
      <c r="V203" s="136">
        <f>IFERROR(VLOOKUP($S203,'Kill 1'!$A$1:$E$161,3,0),0)</f>
        <v>0</v>
      </c>
      <c r="W203" s="136">
        <f>IFERROR(VLOOKUP($S203,'Kill 2'!$A$1:$E$161,3,0),0)</f>
        <v>0</v>
      </c>
      <c r="X203" s="136">
        <f>IFERROR(VLOOKUP($S203,'Kill 3'!$A$1:$E$161,3,0),0)</f>
        <v>0</v>
      </c>
      <c r="Y203" s="136">
        <f>IFERROR(VLOOKUP($S203,'Kill 4'!$A$1:$E$161,3,0),0)</f>
        <v>0</v>
      </c>
      <c r="Z203" s="136">
        <f>IFERROR(VLOOKUP($S203,'Kill 5'!$A$1:$E$161,3,0),0)</f>
        <v>0</v>
      </c>
      <c r="AA203" s="136">
        <f>IFERROR(VLOOKUP($S203,'Kill 6'!$A$1:$E$161,3,0),0)</f>
        <v>0</v>
      </c>
      <c r="AB203" s="136">
        <f>IFERROR(VLOOKUP($S203,'Kill 7'!$A$1:$E$161,3,0),0)</f>
        <v>0</v>
      </c>
      <c r="AC203" s="136">
        <f>IFERROR(VLOOKUP($S203,'Kill 8'!$A$1:$E$161,3,0),0)</f>
        <v>0</v>
      </c>
      <c r="AD203" s="136">
        <f>IFERROR(VLOOKUP($S203,'Kill 9'!$A$1:$E$161,3,0),0)</f>
        <v>0</v>
      </c>
      <c r="AE203" s="136">
        <f>IFERROR(VLOOKUP($S203,'Kill 10'!$A$1:$E$161,3,0),0)</f>
        <v>0</v>
      </c>
      <c r="AF203" s="136">
        <f>IFERROR(VLOOKUP($S203,'Kill 11'!$A$1:$E$161,3,0),0)</f>
        <v>0</v>
      </c>
      <c r="AG203" s="136">
        <f>IFERROR(VLOOKUP($S203,'Kill 12'!$A$1:$E$161,3,0),0)</f>
        <v>0</v>
      </c>
      <c r="AH203" s="136">
        <f>IFERROR(VLOOKUP($S203,'Kill 13'!$A$1:$E$161,3,0),0)</f>
        <v>0</v>
      </c>
      <c r="AI203" s="136">
        <f t="shared" si="3"/>
        <v>0</v>
      </c>
    </row>
    <row r="204" ht="15.75" customHeight="1">
      <c r="A204" s="41">
        <f t="shared" si="1"/>
        <v>203</v>
      </c>
      <c r="B204" s="33"/>
      <c r="C204" s="51">
        <v>0.0</v>
      </c>
      <c r="D204" s="135"/>
      <c r="E204" s="136">
        <v>0.0</v>
      </c>
      <c r="F204" s="136">
        <v>0.0</v>
      </c>
      <c r="G204" s="136">
        <v>0.0</v>
      </c>
      <c r="H204" s="136">
        <v>0.0</v>
      </c>
      <c r="I204" s="136">
        <v>0.0</v>
      </c>
      <c r="J204" s="136">
        <v>0.0</v>
      </c>
      <c r="K204" s="136">
        <v>0.0</v>
      </c>
      <c r="L204" s="136">
        <v>0.0</v>
      </c>
      <c r="M204" s="136">
        <v>0.0</v>
      </c>
      <c r="N204" s="136">
        <v>0.0</v>
      </c>
      <c r="O204" s="136">
        <v>0.0</v>
      </c>
      <c r="P204" s="136">
        <v>0.0</v>
      </c>
      <c r="Q204" s="136">
        <v>0.0</v>
      </c>
      <c r="R204" s="136">
        <v>0.0</v>
      </c>
      <c r="S204" s="33"/>
      <c r="T204" s="51">
        <f t="shared" si="2"/>
        <v>0</v>
      </c>
      <c r="U204" s="135"/>
      <c r="V204" s="136">
        <f>IFERROR(VLOOKUP($S204,'Kill 1'!$A$1:$E$161,3,0),0)</f>
        <v>0</v>
      </c>
      <c r="W204" s="136">
        <f>IFERROR(VLOOKUP($S204,'Kill 2'!$A$1:$E$161,3,0),0)</f>
        <v>0</v>
      </c>
      <c r="X204" s="136">
        <f>IFERROR(VLOOKUP($S204,'Kill 3'!$A$1:$E$161,3,0),0)</f>
        <v>0</v>
      </c>
      <c r="Y204" s="136">
        <f>IFERROR(VLOOKUP($S204,'Kill 4'!$A$1:$E$161,3,0),0)</f>
        <v>0</v>
      </c>
      <c r="Z204" s="136">
        <f>IFERROR(VLOOKUP($S204,'Kill 5'!$A$1:$E$161,3,0),0)</f>
        <v>0</v>
      </c>
      <c r="AA204" s="136">
        <f>IFERROR(VLOOKUP($S204,'Kill 6'!$A$1:$E$161,3,0),0)</f>
        <v>0</v>
      </c>
      <c r="AB204" s="136">
        <f>IFERROR(VLOOKUP($S204,'Kill 7'!$A$1:$E$161,3,0),0)</f>
        <v>0</v>
      </c>
      <c r="AC204" s="136">
        <f>IFERROR(VLOOKUP($S204,'Kill 8'!$A$1:$E$161,3,0),0)</f>
        <v>0</v>
      </c>
      <c r="AD204" s="136">
        <f>IFERROR(VLOOKUP($S204,'Kill 9'!$A$1:$E$161,3,0),0)</f>
        <v>0</v>
      </c>
      <c r="AE204" s="136">
        <f>IFERROR(VLOOKUP($S204,'Kill 10'!$A$1:$E$161,3,0),0)</f>
        <v>0</v>
      </c>
      <c r="AF204" s="136">
        <f>IFERROR(VLOOKUP($S204,'Kill 11'!$A$1:$E$161,3,0),0)</f>
        <v>0</v>
      </c>
      <c r="AG204" s="136">
        <f>IFERROR(VLOOKUP($S204,'Kill 12'!$A$1:$E$161,3,0),0)</f>
        <v>0</v>
      </c>
      <c r="AH204" s="136">
        <f>IFERROR(VLOOKUP($S204,'Kill 13'!$A$1:$E$161,3,0),0)</f>
        <v>0</v>
      </c>
      <c r="AI204" s="136">
        <f t="shared" si="3"/>
        <v>0</v>
      </c>
    </row>
    <row r="205" ht="15.75" customHeight="1">
      <c r="A205" s="41">
        <f t="shared" si="1"/>
        <v>204</v>
      </c>
      <c r="B205" s="33"/>
      <c r="C205" s="51">
        <v>0.0</v>
      </c>
      <c r="D205" s="135"/>
      <c r="E205" s="136">
        <v>0.0</v>
      </c>
      <c r="F205" s="136">
        <v>0.0</v>
      </c>
      <c r="G205" s="136">
        <v>0.0</v>
      </c>
      <c r="H205" s="136">
        <v>0.0</v>
      </c>
      <c r="I205" s="136">
        <v>0.0</v>
      </c>
      <c r="J205" s="136">
        <v>0.0</v>
      </c>
      <c r="K205" s="136">
        <v>0.0</v>
      </c>
      <c r="L205" s="136">
        <v>0.0</v>
      </c>
      <c r="M205" s="136">
        <v>0.0</v>
      </c>
      <c r="N205" s="136">
        <v>0.0</v>
      </c>
      <c r="O205" s="136">
        <v>0.0</v>
      </c>
      <c r="P205" s="136">
        <v>0.0</v>
      </c>
      <c r="Q205" s="136">
        <v>0.0</v>
      </c>
      <c r="R205" s="136">
        <v>0.0</v>
      </c>
      <c r="S205" s="33"/>
      <c r="T205" s="51">
        <f t="shared" si="2"/>
        <v>0</v>
      </c>
      <c r="U205" s="135"/>
      <c r="V205" s="136">
        <f>IFERROR(VLOOKUP($S205,'Kill 1'!$A$1:$E$161,3,0),0)</f>
        <v>0</v>
      </c>
      <c r="W205" s="136">
        <f>IFERROR(VLOOKUP($S205,'Kill 2'!$A$1:$E$161,3,0),0)</f>
        <v>0</v>
      </c>
      <c r="X205" s="136">
        <f>IFERROR(VLOOKUP($S205,'Kill 3'!$A$1:$E$161,3,0),0)</f>
        <v>0</v>
      </c>
      <c r="Y205" s="136">
        <f>IFERROR(VLOOKUP($S205,'Kill 4'!$A$1:$E$161,3,0),0)</f>
        <v>0</v>
      </c>
      <c r="Z205" s="136">
        <f>IFERROR(VLOOKUP($S205,'Kill 5'!$A$1:$E$161,3,0),0)</f>
        <v>0</v>
      </c>
      <c r="AA205" s="136">
        <f>IFERROR(VLOOKUP($S205,'Kill 6'!$A$1:$E$161,3,0),0)</f>
        <v>0</v>
      </c>
      <c r="AB205" s="136">
        <f>IFERROR(VLOOKUP($S205,'Kill 7'!$A$1:$E$161,3,0),0)</f>
        <v>0</v>
      </c>
      <c r="AC205" s="136">
        <f>IFERROR(VLOOKUP($S205,'Kill 8'!$A$1:$E$161,3,0),0)</f>
        <v>0</v>
      </c>
      <c r="AD205" s="136">
        <f>IFERROR(VLOOKUP($S205,'Kill 9'!$A$1:$E$161,3,0),0)</f>
        <v>0</v>
      </c>
      <c r="AE205" s="136">
        <f>IFERROR(VLOOKUP($S205,'Kill 10'!$A$1:$E$161,3,0),0)</f>
        <v>0</v>
      </c>
      <c r="AF205" s="136">
        <f>IFERROR(VLOOKUP($S205,'Kill 11'!$A$1:$E$161,3,0),0)</f>
        <v>0</v>
      </c>
      <c r="AG205" s="136">
        <f>IFERROR(VLOOKUP($S205,'Kill 12'!$A$1:$E$161,3,0),0)</f>
        <v>0</v>
      </c>
      <c r="AH205" s="136">
        <f>IFERROR(VLOOKUP($S205,'Kill 13'!$A$1:$E$161,3,0),0)</f>
        <v>0</v>
      </c>
      <c r="AI205" s="136">
        <f t="shared" si="3"/>
        <v>0</v>
      </c>
    </row>
    <row r="206" ht="15.75" customHeight="1">
      <c r="A206" s="41">
        <f t="shared" si="1"/>
        <v>205</v>
      </c>
      <c r="B206" s="33"/>
      <c r="C206" s="51">
        <v>0.0</v>
      </c>
      <c r="D206" s="135"/>
      <c r="E206" s="136">
        <v>0.0</v>
      </c>
      <c r="F206" s="136">
        <v>0.0</v>
      </c>
      <c r="G206" s="136">
        <v>0.0</v>
      </c>
      <c r="H206" s="136">
        <v>0.0</v>
      </c>
      <c r="I206" s="136">
        <v>0.0</v>
      </c>
      <c r="J206" s="136">
        <v>0.0</v>
      </c>
      <c r="K206" s="136">
        <v>0.0</v>
      </c>
      <c r="L206" s="136">
        <v>0.0</v>
      </c>
      <c r="M206" s="136">
        <v>0.0</v>
      </c>
      <c r="N206" s="136">
        <v>0.0</v>
      </c>
      <c r="O206" s="136">
        <v>0.0</v>
      </c>
      <c r="P206" s="136">
        <v>0.0</v>
      </c>
      <c r="Q206" s="136">
        <v>0.0</v>
      </c>
      <c r="R206" s="136">
        <v>0.0</v>
      </c>
      <c r="S206" s="33"/>
      <c r="T206" s="51">
        <f t="shared" si="2"/>
        <v>0</v>
      </c>
      <c r="U206" s="135"/>
      <c r="V206" s="136">
        <f>IFERROR(VLOOKUP($S206,'Kill 1'!$A$1:$E$161,3,0),0)</f>
        <v>0</v>
      </c>
      <c r="W206" s="136">
        <f>IFERROR(VLOOKUP($S206,'Kill 2'!$A$1:$E$161,3,0),0)</f>
        <v>0</v>
      </c>
      <c r="X206" s="136">
        <f>IFERROR(VLOOKUP($S206,'Kill 3'!$A$1:$E$161,3,0),0)</f>
        <v>0</v>
      </c>
      <c r="Y206" s="136">
        <f>IFERROR(VLOOKUP($S206,'Kill 4'!$A$1:$E$161,3,0),0)</f>
        <v>0</v>
      </c>
      <c r="Z206" s="136">
        <f>IFERROR(VLOOKUP($S206,'Kill 5'!$A$1:$E$161,3,0),0)</f>
        <v>0</v>
      </c>
      <c r="AA206" s="136">
        <f>IFERROR(VLOOKUP($S206,'Kill 6'!$A$1:$E$161,3,0),0)</f>
        <v>0</v>
      </c>
      <c r="AB206" s="136">
        <f>IFERROR(VLOOKUP($S206,'Kill 7'!$A$1:$E$161,3,0),0)</f>
        <v>0</v>
      </c>
      <c r="AC206" s="136">
        <f>IFERROR(VLOOKUP($S206,'Kill 8'!$A$1:$E$161,3,0),0)</f>
        <v>0</v>
      </c>
      <c r="AD206" s="136">
        <f>IFERROR(VLOOKUP($S206,'Kill 9'!$A$1:$E$161,3,0),0)</f>
        <v>0</v>
      </c>
      <c r="AE206" s="136">
        <f>IFERROR(VLOOKUP($S206,'Kill 10'!$A$1:$E$161,3,0),0)</f>
        <v>0</v>
      </c>
      <c r="AF206" s="136">
        <f>IFERROR(VLOOKUP($S206,'Kill 11'!$A$1:$E$161,3,0),0)</f>
        <v>0</v>
      </c>
      <c r="AG206" s="136">
        <f>IFERROR(VLOOKUP($S206,'Kill 12'!$A$1:$E$161,3,0),0)</f>
        <v>0</v>
      </c>
      <c r="AH206" s="136">
        <f>IFERROR(VLOOKUP($S206,'Kill 13'!$A$1:$E$161,3,0),0)</f>
        <v>0</v>
      </c>
      <c r="AI206" s="136">
        <f t="shared" si="3"/>
        <v>0</v>
      </c>
    </row>
    <row r="207" ht="15.75" customHeight="1">
      <c r="A207" s="41">
        <f t="shared" si="1"/>
        <v>206</v>
      </c>
      <c r="B207" s="33"/>
      <c r="C207" s="51">
        <v>0.0</v>
      </c>
      <c r="D207" s="135"/>
      <c r="E207" s="136">
        <v>0.0</v>
      </c>
      <c r="F207" s="136">
        <v>0.0</v>
      </c>
      <c r="G207" s="136">
        <v>0.0</v>
      </c>
      <c r="H207" s="136">
        <v>0.0</v>
      </c>
      <c r="I207" s="136">
        <v>0.0</v>
      </c>
      <c r="J207" s="136">
        <v>0.0</v>
      </c>
      <c r="K207" s="136">
        <v>0.0</v>
      </c>
      <c r="L207" s="136">
        <v>0.0</v>
      </c>
      <c r="M207" s="136">
        <v>0.0</v>
      </c>
      <c r="N207" s="136">
        <v>0.0</v>
      </c>
      <c r="O207" s="136">
        <v>0.0</v>
      </c>
      <c r="P207" s="136">
        <v>0.0</v>
      </c>
      <c r="Q207" s="136">
        <v>0.0</v>
      </c>
      <c r="R207" s="136">
        <v>0.0</v>
      </c>
      <c r="S207" s="33"/>
      <c r="T207" s="51">
        <f t="shared" si="2"/>
        <v>0</v>
      </c>
      <c r="U207" s="135"/>
      <c r="V207" s="136">
        <f>IFERROR(VLOOKUP($S207,'Kill 1'!$A$1:$E$161,3,0),0)</f>
        <v>0</v>
      </c>
      <c r="W207" s="136">
        <f>IFERROR(VLOOKUP($S207,'Kill 2'!$A$1:$E$161,3,0),0)</f>
        <v>0</v>
      </c>
      <c r="X207" s="136">
        <f>IFERROR(VLOOKUP($S207,'Kill 3'!$A$1:$E$161,3,0),0)</f>
        <v>0</v>
      </c>
      <c r="Y207" s="136">
        <f>IFERROR(VLOOKUP($S207,'Kill 4'!$A$1:$E$161,3,0),0)</f>
        <v>0</v>
      </c>
      <c r="Z207" s="136">
        <f>IFERROR(VLOOKUP($S207,'Kill 5'!$A$1:$E$161,3,0),0)</f>
        <v>0</v>
      </c>
      <c r="AA207" s="136">
        <f>IFERROR(VLOOKUP($S207,'Kill 6'!$A$1:$E$161,3,0),0)</f>
        <v>0</v>
      </c>
      <c r="AB207" s="136">
        <f>IFERROR(VLOOKUP($S207,'Kill 7'!$A$1:$E$161,3,0),0)</f>
        <v>0</v>
      </c>
      <c r="AC207" s="136">
        <f>IFERROR(VLOOKUP($S207,'Kill 8'!$A$1:$E$161,3,0),0)</f>
        <v>0</v>
      </c>
      <c r="AD207" s="136">
        <f>IFERROR(VLOOKUP($S207,'Kill 9'!$A$1:$E$161,3,0),0)</f>
        <v>0</v>
      </c>
      <c r="AE207" s="136">
        <f>IFERROR(VLOOKUP($S207,'Kill 10'!$A$1:$E$161,3,0),0)</f>
        <v>0</v>
      </c>
      <c r="AF207" s="136">
        <f>IFERROR(VLOOKUP($S207,'Kill 11'!$A$1:$E$161,3,0),0)</f>
        <v>0</v>
      </c>
      <c r="AG207" s="136">
        <f>IFERROR(VLOOKUP($S207,'Kill 12'!$A$1:$E$161,3,0),0)</f>
        <v>0</v>
      </c>
      <c r="AH207" s="136">
        <f>IFERROR(VLOOKUP($S207,'Kill 13'!$A$1:$E$161,3,0),0)</f>
        <v>0</v>
      </c>
      <c r="AI207" s="136">
        <f t="shared" si="3"/>
        <v>0</v>
      </c>
    </row>
    <row r="208" ht="15.75" customHeight="1">
      <c r="A208" s="41">
        <f t="shared" si="1"/>
        <v>207</v>
      </c>
      <c r="B208" s="33"/>
      <c r="C208" s="51">
        <v>0.0</v>
      </c>
      <c r="D208" s="135"/>
      <c r="E208" s="136">
        <v>0.0</v>
      </c>
      <c r="F208" s="136">
        <v>0.0</v>
      </c>
      <c r="G208" s="136">
        <v>0.0</v>
      </c>
      <c r="H208" s="136">
        <v>0.0</v>
      </c>
      <c r="I208" s="136">
        <v>0.0</v>
      </c>
      <c r="J208" s="136">
        <v>0.0</v>
      </c>
      <c r="K208" s="136">
        <v>0.0</v>
      </c>
      <c r="L208" s="136">
        <v>0.0</v>
      </c>
      <c r="M208" s="136">
        <v>0.0</v>
      </c>
      <c r="N208" s="136">
        <v>0.0</v>
      </c>
      <c r="O208" s="136">
        <v>0.0</v>
      </c>
      <c r="P208" s="136">
        <v>0.0</v>
      </c>
      <c r="Q208" s="136">
        <v>0.0</v>
      </c>
      <c r="R208" s="136">
        <v>0.0</v>
      </c>
      <c r="S208" s="33"/>
      <c r="T208" s="51">
        <f t="shared" si="2"/>
        <v>0</v>
      </c>
      <c r="U208" s="135"/>
      <c r="V208" s="136">
        <f>IFERROR(VLOOKUP($S208,'Kill 1'!$A$1:$E$161,3,0),0)</f>
        <v>0</v>
      </c>
      <c r="W208" s="136">
        <f>IFERROR(VLOOKUP($S208,'Kill 2'!$A$1:$E$161,3,0),0)</f>
        <v>0</v>
      </c>
      <c r="X208" s="136">
        <f>IFERROR(VLOOKUP($S208,'Kill 3'!$A$1:$E$161,3,0),0)</f>
        <v>0</v>
      </c>
      <c r="Y208" s="136">
        <f>IFERROR(VLOOKUP($S208,'Kill 4'!$A$1:$E$161,3,0),0)</f>
        <v>0</v>
      </c>
      <c r="Z208" s="136">
        <f>IFERROR(VLOOKUP($S208,'Kill 5'!$A$1:$E$161,3,0),0)</f>
        <v>0</v>
      </c>
      <c r="AA208" s="136">
        <f>IFERROR(VLOOKUP($S208,'Kill 6'!$A$1:$E$161,3,0),0)</f>
        <v>0</v>
      </c>
      <c r="AB208" s="136">
        <f>IFERROR(VLOOKUP($S208,'Kill 7'!$A$1:$E$161,3,0),0)</f>
        <v>0</v>
      </c>
      <c r="AC208" s="136">
        <f>IFERROR(VLOOKUP($S208,'Kill 8'!$A$1:$E$161,3,0),0)</f>
        <v>0</v>
      </c>
      <c r="AD208" s="136">
        <f>IFERROR(VLOOKUP($S208,'Kill 9'!$A$1:$E$161,3,0),0)</f>
        <v>0</v>
      </c>
      <c r="AE208" s="136">
        <f>IFERROR(VLOOKUP($S208,'Kill 10'!$A$1:$E$161,3,0),0)</f>
        <v>0</v>
      </c>
      <c r="AF208" s="136">
        <f>IFERROR(VLOOKUP($S208,'Kill 11'!$A$1:$E$161,3,0),0)</f>
        <v>0</v>
      </c>
      <c r="AG208" s="136">
        <f>IFERROR(VLOOKUP($S208,'Kill 12'!$A$1:$E$161,3,0),0)</f>
        <v>0</v>
      </c>
      <c r="AH208" s="136">
        <f>IFERROR(VLOOKUP($S208,'Kill 13'!$A$1:$E$161,3,0),0)</f>
        <v>0</v>
      </c>
      <c r="AI208" s="136">
        <f t="shared" si="3"/>
        <v>0</v>
      </c>
    </row>
    <row r="209" ht="15.75" customHeight="1">
      <c r="A209" s="41">
        <f t="shared" si="1"/>
        <v>208</v>
      </c>
      <c r="B209" s="33"/>
      <c r="C209" s="51">
        <v>0.0</v>
      </c>
      <c r="D209" s="135"/>
      <c r="E209" s="136">
        <v>0.0</v>
      </c>
      <c r="F209" s="136">
        <v>0.0</v>
      </c>
      <c r="G209" s="136">
        <v>0.0</v>
      </c>
      <c r="H209" s="136">
        <v>0.0</v>
      </c>
      <c r="I209" s="136">
        <v>0.0</v>
      </c>
      <c r="J209" s="136">
        <v>0.0</v>
      </c>
      <c r="K209" s="136">
        <v>0.0</v>
      </c>
      <c r="L209" s="136">
        <v>0.0</v>
      </c>
      <c r="M209" s="136">
        <v>0.0</v>
      </c>
      <c r="N209" s="136">
        <v>0.0</v>
      </c>
      <c r="O209" s="136">
        <v>0.0</v>
      </c>
      <c r="P209" s="136">
        <v>0.0</v>
      </c>
      <c r="Q209" s="136">
        <v>0.0</v>
      </c>
      <c r="R209" s="136">
        <v>0.0</v>
      </c>
      <c r="S209" s="33"/>
      <c r="T209" s="51">
        <f t="shared" si="2"/>
        <v>0</v>
      </c>
      <c r="U209" s="135"/>
      <c r="V209" s="136">
        <f>IFERROR(VLOOKUP($S209,'Kill 1'!$A$1:$E$161,3,0),0)</f>
        <v>0</v>
      </c>
      <c r="W209" s="136">
        <f>IFERROR(VLOOKUP($S209,'Kill 2'!$A$1:$E$161,3,0),0)</f>
        <v>0</v>
      </c>
      <c r="X209" s="136">
        <f>IFERROR(VLOOKUP($S209,'Kill 3'!$A$1:$E$161,3,0),0)</f>
        <v>0</v>
      </c>
      <c r="Y209" s="136">
        <f>IFERROR(VLOOKUP($S209,'Kill 4'!$A$1:$E$161,3,0),0)</f>
        <v>0</v>
      </c>
      <c r="Z209" s="136">
        <f>IFERROR(VLOOKUP($S209,'Kill 5'!$A$1:$E$161,3,0),0)</f>
        <v>0</v>
      </c>
      <c r="AA209" s="136">
        <f>IFERROR(VLOOKUP($S209,'Kill 6'!$A$1:$E$161,3,0),0)</f>
        <v>0</v>
      </c>
      <c r="AB209" s="136">
        <f>IFERROR(VLOOKUP($S209,'Kill 7'!$A$1:$E$161,3,0),0)</f>
        <v>0</v>
      </c>
      <c r="AC209" s="136">
        <f>IFERROR(VLOOKUP($S209,'Kill 8'!$A$1:$E$161,3,0),0)</f>
        <v>0</v>
      </c>
      <c r="AD209" s="136">
        <f>IFERROR(VLOOKUP($S209,'Kill 9'!$A$1:$E$161,3,0),0)</f>
        <v>0</v>
      </c>
      <c r="AE209" s="136">
        <f>IFERROR(VLOOKUP($S209,'Kill 10'!$A$1:$E$161,3,0),0)</f>
        <v>0</v>
      </c>
      <c r="AF209" s="136">
        <f>IFERROR(VLOOKUP($S209,'Kill 11'!$A$1:$E$161,3,0),0)</f>
        <v>0</v>
      </c>
      <c r="AG209" s="136">
        <f>IFERROR(VLOOKUP($S209,'Kill 12'!$A$1:$E$161,3,0),0)</f>
        <v>0</v>
      </c>
      <c r="AH209" s="136">
        <f>IFERROR(VLOOKUP($S209,'Kill 13'!$A$1:$E$161,3,0),0)</f>
        <v>0</v>
      </c>
      <c r="AI209" s="136">
        <f t="shared" si="3"/>
        <v>0</v>
      </c>
    </row>
    <row r="210" ht="15.75" customHeight="1">
      <c r="A210" s="41">
        <f t="shared" si="1"/>
        <v>209</v>
      </c>
      <c r="B210" s="33"/>
      <c r="C210" s="51">
        <v>0.0</v>
      </c>
      <c r="D210" s="135"/>
      <c r="E210" s="136">
        <v>0.0</v>
      </c>
      <c r="F210" s="136">
        <v>0.0</v>
      </c>
      <c r="G210" s="136">
        <v>0.0</v>
      </c>
      <c r="H210" s="136">
        <v>0.0</v>
      </c>
      <c r="I210" s="136">
        <v>0.0</v>
      </c>
      <c r="J210" s="136">
        <v>0.0</v>
      </c>
      <c r="K210" s="136">
        <v>0.0</v>
      </c>
      <c r="L210" s="136">
        <v>0.0</v>
      </c>
      <c r="M210" s="136">
        <v>0.0</v>
      </c>
      <c r="N210" s="136">
        <v>0.0</v>
      </c>
      <c r="O210" s="136">
        <v>0.0</v>
      </c>
      <c r="P210" s="136">
        <v>0.0</v>
      </c>
      <c r="Q210" s="136">
        <v>0.0</v>
      </c>
      <c r="R210" s="136">
        <v>0.0</v>
      </c>
      <c r="S210" s="33"/>
      <c r="T210" s="51">
        <f t="shared" si="2"/>
        <v>0</v>
      </c>
      <c r="U210" s="135"/>
      <c r="V210" s="136">
        <f>IFERROR(VLOOKUP($S210,'Kill 1'!$A$1:$E$161,3,0),0)</f>
        <v>0</v>
      </c>
      <c r="W210" s="136">
        <f>IFERROR(VLOOKUP($S210,'Kill 2'!$A$1:$E$161,3,0),0)</f>
        <v>0</v>
      </c>
      <c r="X210" s="136">
        <f>IFERROR(VLOOKUP($S210,'Kill 3'!$A$1:$E$161,3,0),0)</f>
        <v>0</v>
      </c>
      <c r="Y210" s="136">
        <f>IFERROR(VLOOKUP($S210,'Kill 4'!$A$1:$E$161,3,0),0)</f>
        <v>0</v>
      </c>
      <c r="Z210" s="136">
        <f>IFERROR(VLOOKUP($S210,'Kill 5'!$A$1:$E$161,3,0),0)</f>
        <v>0</v>
      </c>
      <c r="AA210" s="136">
        <f>IFERROR(VLOOKUP($S210,'Kill 6'!$A$1:$E$161,3,0),0)</f>
        <v>0</v>
      </c>
      <c r="AB210" s="136">
        <f>IFERROR(VLOOKUP($S210,'Kill 7'!$A$1:$E$161,3,0),0)</f>
        <v>0</v>
      </c>
      <c r="AC210" s="136">
        <f>IFERROR(VLOOKUP($S210,'Kill 8'!$A$1:$E$161,3,0),0)</f>
        <v>0</v>
      </c>
      <c r="AD210" s="136">
        <f>IFERROR(VLOOKUP($S210,'Kill 9'!$A$1:$E$161,3,0),0)</f>
        <v>0</v>
      </c>
      <c r="AE210" s="136">
        <f>IFERROR(VLOOKUP($S210,'Kill 10'!$A$1:$E$161,3,0),0)</f>
        <v>0</v>
      </c>
      <c r="AF210" s="136">
        <f>IFERROR(VLOOKUP($S210,'Kill 11'!$A$1:$E$161,3,0),0)</f>
        <v>0</v>
      </c>
      <c r="AG210" s="136">
        <f>IFERROR(VLOOKUP($S210,'Kill 12'!$A$1:$E$161,3,0),0)</f>
        <v>0</v>
      </c>
      <c r="AH210" s="136">
        <f>IFERROR(VLOOKUP($S210,'Kill 13'!$A$1:$E$161,3,0),0)</f>
        <v>0</v>
      </c>
      <c r="AI210" s="136">
        <f t="shared" si="3"/>
        <v>0</v>
      </c>
    </row>
    <row r="211" ht="15.75" customHeight="1">
      <c r="A211" s="41">
        <f t="shared" si="1"/>
        <v>210</v>
      </c>
      <c r="B211" s="33"/>
      <c r="C211" s="51">
        <v>0.0</v>
      </c>
      <c r="D211" s="135"/>
      <c r="E211" s="136">
        <v>0.0</v>
      </c>
      <c r="F211" s="136">
        <v>0.0</v>
      </c>
      <c r="G211" s="136">
        <v>0.0</v>
      </c>
      <c r="H211" s="136">
        <v>0.0</v>
      </c>
      <c r="I211" s="136">
        <v>0.0</v>
      </c>
      <c r="J211" s="136">
        <v>0.0</v>
      </c>
      <c r="K211" s="136">
        <v>0.0</v>
      </c>
      <c r="L211" s="136">
        <v>0.0</v>
      </c>
      <c r="M211" s="136">
        <v>0.0</v>
      </c>
      <c r="N211" s="136">
        <v>0.0</v>
      </c>
      <c r="O211" s="136">
        <v>0.0</v>
      </c>
      <c r="P211" s="136">
        <v>0.0</v>
      </c>
      <c r="Q211" s="136">
        <v>0.0</v>
      </c>
      <c r="R211" s="136">
        <v>0.0</v>
      </c>
      <c r="S211" s="33"/>
      <c r="T211" s="51">
        <f t="shared" si="2"/>
        <v>0</v>
      </c>
      <c r="U211" s="135"/>
      <c r="V211" s="136">
        <f>IFERROR(VLOOKUP($S211,'Kill 1'!$A$1:$E$161,3,0),0)</f>
        <v>0</v>
      </c>
      <c r="W211" s="136">
        <f>IFERROR(VLOOKUP($S211,'Kill 2'!$A$1:$E$161,3,0),0)</f>
        <v>0</v>
      </c>
      <c r="X211" s="136">
        <f>IFERROR(VLOOKUP($S211,'Kill 3'!$A$1:$E$161,3,0),0)</f>
        <v>0</v>
      </c>
      <c r="Y211" s="136">
        <f>IFERROR(VLOOKUP($S211,'Kill 4'!$A$1:$E$161,3,0),0)</f>
        <v>0</v>
      </c>
      <c r="Z211" s="136">
        <f>IFERROR(VLOOKUP($S211,'Kill 5'!$A$1:$E$161,3,0),0)</f>
        <v>0</v>
      </c>
      <c r="AA211" s="136">
        <f>IFERROR(VLOOKUP($S211,'Kill 6'!$A$1:$E$161,3,0),0)</f>
        <v>0</v>
      </c>
      <c r="AB211" s="136">
        <f>IFERROR(VLOOKUP($S211,'Kill 7'!$A$1:$E$161,3,0),0)</f>
        <v>0</v>
      </c>
      <c r="AC211" s="136">
        <f>IFERROR(VLOOKUP($S211,'Kill 8'!$A$1:$E$161,3,0),0)</f>
        <v>0</v>
      </c>
      <c r="AD211" s="136">
        <f>IFERROR(VLOOKUP($S211,'Kill 9'!$A$1:$E$161,3,0),0)</f>
        <v>0</v>
      </c>
      <c r="AE211" s="136">
        <f>IFERROR(VLOOKUP($S211,'Kill 10'!$A$1:$E$161,3,0),0)</f>
        <v>0</v>
      </c>
      <c r="AF211" s="136">
        <f>IFERROR(VLOOKUP($S211,'Kill 11'!$A$1:$E$161,3,0),0)</f>
        <v>0</v>
      </c>
      <c r="AG211" s="136">
        <f>IFERROR(VLOOKUP($S211,'Kill 12'!$A$1:$E$161,3,0),0)</f>
        <v>0</v>
      </c>
      <c r="AH211" s="136">
        <f>IFERROR(VLOOKUP($S211,'Kill 13'!$A$1:$E$161,3,0),0)</f>
        <v>0</v>
      </c>
      <c r="AI211" s="136">
        <f t="shared" si="3"/>
        <v>0</v>
      </c>
    </row>
    <row r="212" ht="15.75" customHeight="1">
      <c r="A212" s="41">
        <f t="shared" si="1"/>
        <v>211</v>
      </c>
      <c r="B212" s="33"/>
      <c r="C212" s="51">
        <v>0.0</v>
      </c>
      <c r="D212" s="135"/>
      <c r="E212" s="136">
        <v>0.0</v>
      </c>
      <c r="F212" s="136">
        <v>0.0</v>
      </c>
      <c r="G212" s="136">
        <v>0.0</v>
      </c>
      <c r="H212" s="136">
        <v>0.0</v>
      </c>
      <c r="I212" s="136">
        <v>0.0</v>
      </c>
      <c r="J212" s="136">
        <v>0.0</v>
      </c>
      <c r="K212" s="136">
        <v>0.0</v>
      </c>
      <c r="L212" s="136">
        <v>0.0</v>
      </c>
      <c r="M212" s="136">
        <v>0.0</v>
      </c>
      <c r="N212" s="136">
        <v>0.0</v>
      </c>
      <c r="O212" s="136">
        <v>0.0</v>
      </c>
      <c r="P212" s="136">
        <v>0.0</v>
      </c>
      <c r="Q212" s="136">
        <v>0.0</v>
      </c>
      <c r="R212" s="136">
        <v>0.0</v>
      </c>
      <c r="S212" s="33"/>
      <c r="T212" s="51">
        <f t="shared" si="2"/>
        <v>0</v>
      </c>
      <c r="U212" s="135"/>
      <c r="V212" s="136">
        <f>IFERROR(VLOOKUP($S212,'Kill 1'!$A$1:$E$161,3,0),0)</f>
        <v>0</v>
      </c>
      <c r="W212" s="136">
        <f>IFERROR(VLOOKUP($S212,'Kill 2'!$A$1:$E$161,3,0),0)</f>
        <v>0</v>
      </c>
      <c r="X212" s="136">
        <f>IFERROR(VLOOKUP($S212,'Kill 3'!$A$1:$E$161,3,0),0)</f>
        <v>0</v>
      </c>
      <c r="Y212" s="136">
        <f>IFERROR(VLOOKUP($S212,'Kill 4'!$A$1:$E$161,3,0),0)</f>
        <v>0</v>
      </c>
      <c r="Z212" s="136">
        <f>IFERROR(VLOOKUP($S212,'Kill 5'!$A$1:$E$161,3,0),0)</f>
        <v>0</v>
      </c>
      <c r="AA212" s="136">
        <f>IFERROR(VLOOKUP($S212,'Kill 6'!$A$1:$E$161,3,0),0)</f>
        <v>0</v>
      </c>
      <c r="AB212" s="136">
        <f>IFERROR(VLOOKUP($S212,'Kill 7'!$A$1:$E$161,3,0),0)</f>
        <v>0</v>
      </c>
      <c r="AC212" s="136">
        <f>IFERROR(VLOOKUP($S212,'Kill 8'!$A$1:$E$161,3,0),0)</f>
        <v>0</v>
      </c>
      <c r="AD212" s="136">
        <f>IFERROR(VLOOKUP($S212,'Kill 9'!$A$1:$E$161,3,0),0)</f>
        <v>0</v>
      </c>
      <c r="AE212" s="136">
        <f>IFERROR(VLOOKUP($S212,'Kill 10'!$A$1:$E$161,3,0),0)</f>
        <v>0</v>
      </c>
      <c r="AF212" s="136">
        <f>IFERROR(VLOOKUP($S212,'Kill 11'!$A$1:$E$161,3,0),0)</f>
        <v>0</v>
      </c>
      <c r="AG212" s="136">
        <f>IFERROR(VLOOKUP($S212,'Kill 12'!$A$1:$E$161,3,0),0)</f>
        <v>0</v>
      </c>
      <c r="AH212" s="136">
        <f>IFERROR(VLOOKUP($S212,'Kill 13'!$A$1:$E$161,3,0),0)</f>
        <v>0</v>
      </c>
      <c r="AI212" s="136">
        <f t="shared" si="3"/>
        <v>0</v>
      </c>
    </row>
    <row r="213" ht="15.75" customHeight="1">
      <c r="A213" s="41">
        <f t="shared" si="1"/>
        <v>212</v>
      </c>
      <c r="B213" s="33"/>
      <c r="C213" s="51">
        <v>0.0</v>
      </c>
      <c r="D213" s="135"/>
      <c r="E213" s="136">
        <v>0.0</v>
      </c>
      <c r="F213" s="136">
        <v>0.0</v>
      </c>
      <c r="G213" s="136">
        <v>0.0</v>
      </c>
      <c r="H213" s="136">
        <v>0.0</v>
      </c>
      <c r="I213" s="136">
        <v>0.0</v>
      </c>
      <c r="J213" s="136">
        <v>0.0</v>
      </c>
      <c r="K213" s="136">
        <v>0.0</v>
      </c>
      <c r="L213" s="136">
        <v>0.0</v>
      </c>
      <c r="M213" s="136">
        <v>0.0</v>
      </c>
      <c r="N213" s="136">
        <v>0.0</v>
      </c>
      <c r="O213" s="136">
        <v>0.0</v>
      </c>
      <c r="P213" s="136">
        <v>0.0</v>
      </c>
      <c r="Q213" s="136">
        <v>0.0</v>
      </c>
      <c r="R213" s="136">
        <v>0.0</v>
      </c>
      <c r="S213" s="33"/>
      <c r="T213" s="51">
        <f t="shared" si="2"/>
        <v>0</v>
      </c>
      <c r="U213" s="135"/>
      <c r="V213" s="136">
        <f>IFERROR(VLOOKUP($S213,'Kill 1'!$A$1:$E$161,3,0),0)</f>
        <v>0</v>
      </c>
      <c r="W213" s="136">
        <f>IFERROR(VLOOKUP($S213,'Kill 2'!$A$1:$E$161,3,0),0)</f>
        <v>0</v>
      </c>
      <c r="X213" s="136">
        <f>IFERROR(VLOOKUP($S213,'Kill 3'!$A$1:$E$161,3,0),0)</f>
        <v>0</v>
      </c>
      <c r="Y213" s="136">
        <f>IFERROR(VLOOKUP($S213,'Kill 4'!$A$1:$E$161,3,0),0)</f>
        <v>0</v>
      </c>
      <c r="Z213" s="136">
        <f>IFERROR(VLOOKUP($S213,'Kill 5'!$A$1:$E$161,3,0),0)</f>
        <v>0</v>
      </c>
      <c r="AA213" s="136">
        <f>IFERROR(VLOOKUP($S213,'Kill 6'!$A$1:$E$161,3,0),0)</f>
        <v>0</v>
      </c>
      <c r="AB213" s="136">
        <f>IFERROR(VLOOKUP($S213,'Kill 7'!$A$1:$E$161,3,0),0)</f>
        <v>0</v>
      </c>
      <c r="AC213" s="136">
        <f>IFERROR(VLOOKUP($S213,'Kill 8'!$A$1:$E$161,3,0),0)</f>
        <v>0</v>
      </c>
      <c r="AD213" s="136">
        <f>IFERROR(VLOOKUP($S213,'Kill 9'!$A$1:$E$161,3,0),0)</f>
        <v>0</v>
      </c>
      <c r="AE213" s="136">
        <f>IFERROR(VLOOKUP($S213,'Kill 10'!$A$1:$E$161,3,0),0)</f>
        <v>0</v>
      </c>
      <c r="AF213" s="136">
        <f>IFERROR(VLOOKUP($S213,'Kill 11'!$A$1:$E$161,3,0),0)</f>
        <v>0</v>
      </c>
      <c r="AG213" s="136">
        <f>IFERROR(VLOOKUP($S213,'Kill 12'!$A$1:$E$161,3,0),0)</f>
        <v>0</v>
      </c>
      <c r="AH213" s="136">
        <f>IFERROR(VLOOKUP($S213,'Kill 13'!$A$1:$E$161,3,0),0)</f>
        <v>0</v>
      </c>
      <c r="AI213" s="136">
        <f t="shared" si="3"/>
        <v>0</v>
      </c>
    </row>
    <row r="214" ht="15.75" customHeight="1">
      <c r="A214" s="41">
        <f t="shared" si="1"/>
        <v>213</v>
      </c>
      <c r="B214" s="33"/>
      <c r="C214" s="51">
        <v>0.0</v>
      </c>
      <c r="D214" s="135"/>
      <c r="E214" s="136">
        <v>0.0</v>
      </c>
      <c r="F214" s="136">
        <v>0.0</v>
      </c>
      <c r="G214" s="136">
        <v>0.0</v>
      </c>
      <c r="H214" s="136">
        <v>0.0</v>
      </c>
      <c r="I214" s="136">
        <v>0.0</v>
      </c>
      <c r="J214" s="136">
        <v>0.0</v>
      </c>
      <c r="K214" s="136">
        <v>0.0</v>
      </c>
      <c r="L214" s="136">
        <v>0.0</v>
      </c>
      <c r="M214" s="136">
        <v>0.0</v>
      </c>
      <c r="N214" s="136">
        <v>0.0</v>
      </c>
      <c r="O214" s="136">
        <v>0.0</v>
      </c>
      <c r="P214" s="136">
        <v>0.0</v>
      </c>
      <c r="Q214" s="136">
        <v>0.0</v>
      </c>
      <c r="R214" s="136">
        <v>0.0</v>
      </c>
      <c r="S214" s="33"/>
      <c r="T214" s="51">
        <f t="shared" si="2"/>
        <v>0</v>
      </c>
      <c r="U214" s="135"/>
      <c r="V214" s="136">
        <f>IFERROR(VLOOKUP($S214,'Kill 1'!$A$1:$E$161,3,0),0)</f>
        <v>0</v>
      </c>
      <c r="W214" s="136">
        <f>IFERROR(VLOOKUP($S214,'Kill 2'!$A$1:$E$161,3,0),0)</f>
        <v>0</v>
      </c>
      <c r="X214" s="136">
        <f>IFERROR(VLOOKUP($S214,'Kill 3'!$A$1:$E$161,3,0),0)</f>
        <v>0</v>
      </c>
      <c r="Y214" s="136">
        <f>IFERROR(VLOOKUP($S214,'Kill 4'!$A$1:$E$161,3,0),0)</f>
        <v>0</v>
      </c>
      <c r="Z214" s="136">
        <f>IFERROR(VLOOKUP($S214,'Kill 5'!$A$1:$E$161,3,0),0)</f>
        <v>0</v>
      </c>
      <c r="AA214" s="136">
        <f>IFERROR(VLOOKUP($S214,'Kill 6'!$A$1:$E$161,3,0),0)</f>
        <v>0</v>
      </c>
      <c r="AB214" s="136">
        <f>IFERROR(VLOOKUP($S214,'Kill 7'!$A$1:$E$161,3,0),0)</f>
        <v>0</v>
      </c>
      <c r="AC214" s="136">
        <f>IFERROR(VLOOKUP($S214,'Kill 8'!$A$1:$E$161,3,0),0)</f>
        <v>0</v>
      </c>
      <c r="AD214" s="136">
        <f>IFERROR(VLOOKUP($S214,'Kill 9'!$A$1:$E$161,3,0),0)</f>
        <v>0</v>
      </c>
      <c r="AE214" s="136">
        <f>IFERROR(VLOOKUP($S214,'Kill 10'!$A$1:$E$161,3,0),0)</f>
        <v>0</v>
      </c>
      <c r="AF214" s="136">
        <f>IFERROR(VLOOKUP($S214,'Kill 11'!$A$1:$E$161,3,0),0)</f>
        <v>0</v>
      </c>
      <c r="AG214" s="136">
        <f>IFERROR(VLOOKUP($S214,'Kill 12'!$A$1:$E$161,3,0),0)</f>
        <v>0</v>
      </c>
      <c r="AH214" s="136">
        <f>IFERROR(VLOOKUP($S214,'Kill 13'!$A$1:$E$161,3,0),0)</f>
        <v>0</v>
      </c>
      <c r="AI214" s="136">
        <f t="shared" si="3"/>
        <v>0</v>
      </c>
    </row>
    <row r="215" ht="15.75" customHeight="1">
      <c r="A215" s="41">
        <f t="shared" si="1"/>
        <v>214</v>
      </c>
      <c r="B215" s="33"/>
      <c r="C215" s="51">
        <v>0.0</v>
      </c>
      <c r="D215" s="135"/>
      <c r="E215" s="136">
        <v>0.0</v>
      </c>
      <c r="F215" s="136">
        <v>0.0</v>
      </c>
      <c r="G215" s="136">
        <v>0.0</v>
      </c>
      <c r="H215" s="136">
        <v>0.0</v>
      </c>
      <c r="I215" s="136">
        <v>0.0</v>
      </c>
      <c r="J215" s="136">
        <v>0.0</v>
      </c>
      <c r="K215" s="136">
        <v>0.0</v>
      </c>
      <c r="L215" s="136">
        <v>0.0</v>
      </c>
      <c r="M215" s="136">
        <v>0.0</v>
      </c>
      <c r="N215" s="136">
        <v>0.0</v>
      </c>
      <c r="O215" s="136">
        <v>0.0</v>
      </c>
      <c r="P215" s="136">
        <v>0.0</v>
      </c>
      <c r="Q215" s="136">
        <v>0.0</v>
      </c>
      <c r="R215" s="136">
        <v>0.0</v>
      </c>
      <c r="S215" s="33"/>
      <c r="T215" s="51">
        <f t="shared" si="2"/>
        <v>0</v>
      </c>
      <c r="U215" s="135"/>
      <c r="V215" s="136">
        <f>IFERROR(VLOOKUP($S215,'Kill 1'!$A$1:$E$161,3,0),0)</f>
        <v>0</v>
      </c>
      <c r="W215" s="136">
        <f>IFERROR(VLOOKUP($S215,'Kill 2'!$A$1:$E$161,3,0),0)</f>
        <v>0</v>
      </c>
      <c r="X215" s="136">
        <f>IFERROR(VLOOKUP($S215,'Kill 3'!$A$1:$E$161,3,0),0)</f>
        <v>0</v>
      </c>
      <c r="Y215" s="136">
        <f>IFERROR(VLOOKUP($S215,'Kill 4'!$A$1:$E$161,3,0),0)</f>
        <v>0</v>
      </c>
      <c r="Z215" s="136">
        <f>IFERROR(VLOOKUP($S215,'Kill 5'!$A$1:$E$161,3,0),0)</f>
        <v>0</v>
      </c>
      <c r="AA215" s="136">
        <f>IFERROR(VLOOKUP($S215,'Kill 6'!$A$1:$E$161,3,0),0)</f>
        <v>0</v>
      </c>
      <c r="AB215" s="136">
        <f>IFERROR(VLOOKUP($S215,'Kill 7'!$A$1:$E$161,3,0),0)</f>
        <v>0</v>
      </c>
      <c r="AC215" s="136">
        <f>IFERROR(VLOOKUP($S215,'Kill 8'!$A$1:$E$161,3,0),0)</f>
        <v>0</v>
      </c>
      <c r="AD215" s="136">
        <f>IFERROR(VLOOKUP($S215,'Kill 9'!$A$1:$E$161,3,0),0)</f>
        <v>0</v>
      </c>
      <c r="AE215" s="136">
        <f>IFERROR(VLOOKUP($S215,'Kill 10'!$A$1:$E$161,3,0),0)</f>
        <v>0</v>
      </c>
      <c r="AF215" s="136">
        <f>IFERROR(VLOOKUP($S215,'Kill 11'!$A$1:$E$161,3,0),0)</f>
        <v>0</v>
      </c>
      <c r="AG215" s="136">
        <f>IFERROR(VLOOKUP($S215,'Kill 12'!$A$1:$E$161,3,0),0)</f>
        <v>0</v>
      </c>
      <c r="AH215" s="136">
        <f>IFERROR(VLOOKUP($S215,'Kill 13'!$A$1:$E$161,3,0),0)</f>
        <v>0</v>
      </c>
      <c r="AI215" s="136">
        <f t="shared" si="3"/>
        <v>0</v>
      </c>
    </row>
    <row r="216" ht="15.75" customHeight="1">
      <c r="A216" s="41">
        <f t="shared" si="1"/>
        <v>215</v>
      </c>
      <c r="B216" s="33"/>
      <c r="C216" s="51">
        <v>0.0</v>
      </c>
      <c r="D216" s="135"/>
      <c r="E216" s="136">
        <v>0.0</v>
      </c>
      <c r="F216" s="136">
        <v>0.0</v>
      </c>
      <c r="G216" s="136">
        <v>0.0</v>
      </c>
      <c r="H216" s="136">
        <v>0.0</v>
      </c>
      <c r="I216" s="136">
        <v>0.0</v>
      </c>
      <c r="J216" s="136">
        <v>0.0</v>
      </c>
      <c r="K216" s="136">
        <v>0.0</v>
      </c>
      <c r="L216" s="136">
        <v>0.0</v>
      </c>
      <c r="M216" s="136">
        <v>0.0</v>
      </c>
      <c r="N216" s="136">
        <v>0.0</v>
      </c>
      <c r="O216" s="136">
        <v>0.0</v>
      </c>
      <c r="P216" s="136">
        <v>0.0</v>
      </c>
      <c r="Q216" s="136">
        <v>0.0</v>
      </c>
      <c r="R216" s="136">
        <v>0.0</v>
      </c>
      <c r="S216" s="33"/>
      <c r="T216" s="51">
        <f t="shared" si="2"/>
        <v>0</v>
      </c>
      <c r="U216" s="135"/>
      <c r="V216" s="136">
        <f>IFERROR(VLOOKUP($S216,'Kill 1'!$A$1:$E$161,3,0),0)</f>
        <v>0</v>
      </c>
      <c r="W216" s="136">
        <f>IFERROR(VLOOKUP($S216,'Kill 2'!$A$1:$E$161,3,0),0)</f>
        <v>0</v>
      </c>
      <c r="X216" s="136">
        <f>IFERROR(VLOOKUP($S216,'Kill 3'!$A$1:$E$161,3,0),0)</f>
        <v>0</v>
      </c>
      <c r="Y216" s="136">
        <f>IFERROR(VLOOKUP($S216,'Kill 4'!$A$1:$E$161,3,0),0)</f>
        <v>0</v>
      </c>
      <c r="Z216" s="136">
        <f>IFERROR(VLOOKUP($S216,'Kill 5'!$A$1:$E$161,3,0),0)</f>
        <v>0</v>
      </c>
      <c r="AA216" s="136">
        <f>IFERROR(VLOOKUP($S216,'Kill 6'!$A$1:$E$161,3,0),0)</f>
        <v>0</v>
      </c>
      <c r="AB216" s="136">
        <f>IFERROR(VLOOKUP($S216,'Kill 7'!$A$1:$E$161,3,0),0)</f>
        <v>0</v>
      </c>
      <c r="AC216" s="136">
        <f>IFERROR(VLOOKUP($S216,'Kill 8'!$A$1:$E$161,3,0),0)</f>
        <v>0</v>
      </c>
      <c r="AD216" s="136">
        <f>IFERROR(VLOOKUP($S216,'Kill 9'!$A$1:$E$161,3,0),0)</f>
        <v>0</v>
      </c>
      <c r="AE216" s="136">
        <f>IFERROR(VLOOKUP($S216,'Kill 10'!$A$1:$E$161,3,0),0)</f>
        <v>0</v>
      </c>
      <c r="AF216" s="136">
        <f>IFERROR(VLOOKUP($S216,'Kill 11'!$A$1:$E$161,3,0),0)</f>
        <v>0</v>
      </c>
      <c r="AG216" s="136">
        <f>IFERROR(VLOOKUP($S216,'Kill 12'!$A$1:$E$161,3,0),0)</f>
        <v>0</v>
      </c>
      <c r="AH216" s="136">
        <f>IFERROR(VLOOKUP($S216,'Kill 13'!$A$1:$E$161,3,0),0)</f>
        <v>0</v>
      </c>
      <c r="AI216" s="136">
        <f t="shared" si="3"/>
        <v>0</v>
      </c>
    </row>
    <row r="217" ht="15.75" customHeight="1">
      <c r="A217" s="41">
        <f t="shared" si="1"/>
        <v>216</v>
      </c>
      <c r="B217" s="33"/>
      <c r="C217" s="51">
        <v>0.0</v>
      </c>
      <c r="D217" s="135"/>
      <c r="E217" s="136">
        <v>0.0</v>
      </c>
      <c r="F217" s="136">
        <v>0.0</v>
      </c>
      <c r="G217" s="136">
        <v>0.0</v>
      </c>
      <c r="H217" s="136">
        <v>0.0</v>
      </c>
      <c r="I217" s="136">
        <v>0.0</v>
      </c>
      <c r="J217" s="136">
        <v>0.0</v>
      </c>
      <c r="K217" s="136">
        <v>0.0</v>
      </c>
      <c r="L217" s="136">
        <v>0.0</v>
      </c>
      <c r="M217" s="136">
        <v>0.0</v>
      </c>
      <c r="N217" s="136">
        <v>0.0</v>
      </c>
      <c r="O217" s="136">
        <v>0.0</v>
      </c>
      <c r="P217" s="136">
        <v>0.0</v>
      </c>
      <c r="Q217" s="136">
        <v>0.0</v>
      </c>
      <c r="R217" s="136">
        <v>0.0</v>
      </c>
      <c r="S217" s="33"/>
      <c r="T217" s="51">
        <f t="shared" si="2"/>
        <v>0</v>
      </c>
      <c r="U217" s="135"/>
      <c r="V217" s="136">
        <f>IFERROR(VLOOKUP($S217,'Kill 1'!$A$1:$E$161,3,0),0)</f>
        <v>0</v>
      </c>
      <c r="W217" s="136">
        <f>IFERROR(VLOOKUP($S217,'Kill 2'!$A$1:$E$161,3,0),0)</f>
        <v>0</v>
      </c>
      <c r="X217" s="136">
        <f>IFERROR(VLOOKUP($S217,'Kill 3'!$A$1:$E$161,3,0),0)</f>
        <v>0</v>
      </c>
      <c r="Y217" s="136">
        <f>IFERROR(VLOOKUP($S217,'Kill 4'!$A$1:$E$161,3,0),0)</f>
        <v>0</v>
      </c>
      <c r="Z217" s="136">
        <f>IFERROR(VLOOKUP($S217,'Kill 5'!$A$1:$E$161,3,0),0)</f>
        <v>0</v>
      </c>
      <c r="AA217" s="136">
        <f>IFERROR(VLOOKUP($S217,'Kill 6'!$A$1:$E$161,3,0),0)</f>
        <v>0</v>
      </c>
      <c r="AB217" s="136">
        <f>IFERROR(VLOOKUP($S217,'Kill 7'!$A$1:$E$161,3,0),0)</f>
        <v>0</v>
      </c>
      <c r="AC217" s="136">
        <f>IFERROR(VLOOKUP($S217,'Kill 8'!$A$1:$E$161,3,0),0)</f>
        <v>0</v>
      </c>
      <c r="AD217" s="136">
        <f>IFERROR(VLOOKUP($S217,'Kill 9'!$A$1:$E$161,3,0),0)</f>
        <v>0</v>
      </c>
      <c r="AE217" s="136">
        <f>IFERROR(VLOOKUP($S217,'Kill 10'!$A$1:$E$161,3,0),0)</f>
        <v>0</v>
      </c>
      <c r="AF217" s="136">
        <f>IFERROR(VLOOKUP($S217,'Kill 11'!$A$1:$E$161,3,0),0)</f>
        <v>0</v>
      </c>
      <c r="AG217" s="136">
        <f>IFERROR(VLOOKUP($S217,'Kill 12'!$A$1:$E$161,3,0),0)</f>
        <v>0</v>
      </c>
      <c r="AH217" s="136">
        <f>IFERROR(VLOOKUP($S217,'Kill 13'!$A$1:$E$161,3,0),0)</f>
        <v>0</v>
      </c>
      <c r="AI217" s="136">
        <f t="shared" si="3"/>
        <v>0</v>
      </c>
    </row>
    <row r="218" ht="15.75" customHeight="1">
      <c r="A218" s="41">
        <f t="shared" si="1"/>
        <v>217</v>
      </c>
      <c r="B218" s="33"/>
      <c r="C218" s="51">
        <v>0.0</v>
      </c>
      <c r="D218" s="135"/>
      <c r="E218" s="136">
        <v>0.0</v>
      </c>
      <c r="F218" s="136">
        <v>0.0</v>
      </c>
      <c r="G218" s="136">
        <v>0.0</v>
      </c>
      <c r="H218" s="136">
        <v>0.0</v>
      </c>
      <c r="I218" s="136">
        <v>0.0</v>
      </c>
      <c r="J218" s="136">
        <v>0.0</v>
      </c>
      <c r="K218" s="136">
        <v>0.0</v>
      </c>
      <c r="L218" s="136">
        <v>0.0</v>
      </c>
      <c r="M218" s="136">
        <v>0.0</v>
      </c>
      <c r="N218" s="136">
        <v>0.0</v>
      </c>
      <c r="O218" s="136">
        <v>0.0</v>
      </c>
      <c r="P218" s="136">
        <v>0.0</v>
      </c>
      <c r="Q218" s="136">
        <v>0.0</v>
      </c>
      <c r="R218" s="136">
        <v>0.0</v>
      </c>
      <c r="S218" s="33"/>
      <c r="T218" s="51">
        <f t="shared" si="2"/>
        <v>0</v>
      </c>
      <c r="U218" s="135"/>
      <c r="V218" s="136">
        <f>IFERROR(VLOOKUP($S218,'Kill 1'!$A$1:$E$161,3,0),0)</f>
        <v>0</v>
      </c>
      <c r="W218" s="136">
        <f>IFERROR(VLOOKUP($S218,'Kill 2'!$A$1:$E$161,3,0),0)</f>
        <v>0</v>
      </c>
      <c r="X218" s="136">
        <f>IFERROR(VLOOKUP($S218,'Kill 3'!$A$1:$E$161,3,0),0)</f>
        <v>0</v>
      </c>
      <c r="Y218" s="136">
        <f>IFERROR(VLOOKUP($S218,'Kill 4'!$A$1:$E$161,3,0),0)</f>
        <v>0</v>
      </c>
      <c r="Z218" s="136">
        <f>IFERROR(VLOOKUP($S218,'Kill 5'!$A$1:$E$161,3,0),0)</f>
        <v>0</v>
      </c>
      <c r="AA218" s="136">
        <f>IFERROR(VLOOKUP($S218,'Kill 6'!$A$1:$E$161,3,0),0)</f>
        <v>0</v>
      </c>
      <c r="AB218" s="136">
        <f>IFERROR(VLOOKUP($S218,'Kill 7'!$A$1:$E$161,3,0),0)</f>
        <v>0</v>
      </c>
      <c r="AC218" s="136">
        <f>IFERROR(VLOOKUP($S218,'Kill 8'!$A$1:$E$161,3,0),0)</f>
        <v>0</v>
      </c>
      <c r="AD218" s="136">
        <f>IFERROR(VLOOKUP($S218,'Kill 9'!$A$1:$E$161,3,0),0)</f>
        <v>0</v>
      </c>
      <c r="AE218" s="136">
        <f>IFERROR(VLOOKUP($S218,'Kill 10'!$A$1:$E$161,3,0),0)</f>
        <v>0</v>
      </c>
      <c r="AF218" s="136">
        <f>IFERROR(VLOOKUP($S218,'Kill 11'!$A$1:$E$161,3,0),0)</f>
        <v>0</v>
      </c>
      <c r="AG218" s="136">
        <f>IFERROR(VLOOKUP($S218,'Kill 12'!$A$1:$E$161,3,0),0)</f>
        <v>0</v>
      </c>
      <c r="AH218" s="136">
        <f>IFERROR(VLOOKUP($S218,'Kill 13'!$A$1:$E$161,3,0),0)</f>
        <v>0</v>
      </c>
      <c r="AI218" s="136">
        <f t="shared" si="3"/>
        <v>0</v>
      </c>
    </row>
    <row r="219" ht="15.75" customHeight="1">
      <c r="A219" s="41">
        <f t="shared" si="1"/>
        <v>218</v>
      </c>
      <c r="B219" s="33"/>
      <c r="C219" s="51">
        <v>0.0</v>
      </c>
      <c r="D219" s="135"/>
      <c r="E219" s="136">
        <v>0.0</v>
      </c>
      <c r="F219" s="136">
        <v>0.0</v>
      </c>
      <c r="G219" s="136">
        <v>0.0</v>
      </c>
      <c r="H219" s="136">
        <v>0.0</v>
      </c>
      <c r="I219" s="136">
        <v>0.0</v>
      </c>
      <c r="J219" s="136">
        <v>0.0</v>
      </c>
      <c r="K219" s="136">
        <v>0.0</v>
      </c>
      <c r="L219" s="136">
        <v>0.0</v>
      </c>
      <c r="M219" s="136">
        <v>0.0</v>
      </c>
      <c r="N219" s="136">
        <v>0.0</v>
      </c>
      <c r="O219" s="136">
        <v>0.0</v>
      </c>
      <c r="P219" s="136">
        <v>0.0</v>
      </c>
      <c r="Q219" s="136">
        <v>0.0</v>
      </c>
      <c r="R219" s="136">
        <v>0.0</v>
      </c>
      <c r="S219" s="33"/>
      <c r="T219" s="51">
        <f t="shared" si="2"/>
        <v>0</v>
      </c>
      <c r="U219" s="135"/>
      <c r="V219" s="136">
        <f>IFERROR(VLOOKUP($S219,'Kill 1'!$A$1:$E$161,3,0),0)</f>
        <v>0</v>
      </c>
      <c r="W219" s="136">
        <f>IFERROR(VLOOKUP($S219,'Kill 2'!$A$1:$E$161,3,0),0)</f>
        <v>0</v>
      </c>
      <c r="X219" s="136">
        <f>IFERROR(VLOOKUP($S219,'Kill 3'!$A$1:$E$161,3,0),0)</f>
        <v>0</v>
      </c>
      <c r="Y219" s="136">
        <f>IFERROR(VLOOKUP($S219,'Kill 4'!$A$1:$E$161,3,0),0)</f>
        <v>0</v>
      </c>
      <c r="Z219" s="136">
        <f>IFERROR(VLOOKUP($S219,'Kill 5'!$A$1:$E$161,3,0),0)</f>
        <v>0</v>
      </c>
      <c r="AA219" s="136">
        <f>IFERROR(VLOOKUP($S219,'Kill 6'!$A$1:$E$161,3,0),0)</f>
        <v>0</v>
      </c>
      <c r="AB219" s="136">
        <f>IFERROR(VLOOKUP($S219,'Kill 7'!$A$1:$E$161,3,0),0)</f>
        <v>0</v>
      </c>
      <c r="AC219" s="136">
        <f>IFERROR(VLOOKUP($S219,'Kill 8'!$A$1:$E$161,3,0),0)</f>
        <v>0</v>
      </c>
      <c r="AD219" s="136">
        <f>IFERROR(VLOOKUP($S219,'Kill 9'!$A$1:$E$161,3,0),0)</f>
        <v>0</v>
      </c>
      <c r="AE219" s="136">
        <f>IFERROR(VLOOKUP($S219,'Kill 10'!$A$1:$E$161,3,0),0)</f>
        <v>0</v>
      </c>
      <c r="AF219" s="136">
        <f>IFERROR(VLOOKUP($S219,'Kill 11'!$A$1:$E$161,3,0),0)</f>
        <v>0</v>
      </c>
      <c r="AG219" s="136">
        <f>IFERROR(VLOOKUP($S219,'Kill 12'!$A$1:$E$161,3,0),0)</f>
        <v>0</v>
      </c>
      <c r="AH219" s="136">
        <f>IFERROR(VLOOKUP($S219,'Kill 13'!$A$1:$E$161,3,0),0)</f>
        <v>0</v>
      </c>
      <c r="AI219" s="136">
        <f t="shared" si="3"/>
        <v>0</v>
      </c>
    </row>
    <row r="220" ht="15.75" customHeight="1">
      <c r="A220" s="41">
        <f t="shared" si="1"/>
        <v>219</v>
      </c>
      <c r="B220" s="33"/>
      <c r="C220" s="51">
        <v>0.0</v>
      </c>
      <c r="D220" s="135"/>
      <c r="E220" s="136">
        <v>0.0</v>
      </c>
      <c r="F220" s="136">
        <v>0.0</v>
      </c>
      <c r="G220" s="136">
        <v>0.0</v>
      </c>
      <c r="H220" s="136">
        <v>0.0</v>
      </c>
      <c r="I220" s="136">
        <v>0.0</v>
      </c>
      <c r="J220" s="136">
        <v>0.0</v>
      </c>
      <c r="K220" s="136">
        <v>0.0</v>
      </c>
      <c r="L220" s="136">
        <v>0.0</v>
      </c>
      <c r="M220" s="136">
        <v>0.0</v>
      </c>
      <c r="N220" s="136">
        <v>0.0</v>
      </c>
      <c r="O220" s="136">
        <v>0.0</v>
      </c>
      <c r="P220" s="136">
        <v>0.0</v>
      </c>
      <c r="Q220" s="136">
        <v>0.0</v>
      </c>
      <c r="R220" s="136">
        <v>0.0</v>
      </c>
      <c r="S220" s="33"/>
      <c r="T220" s="51">
        <f t="shared" si="2"/>
        <v>0</v>
      </c>
      <c r="U220" s="135"/>
      <c r="V220" s="136">
        <f>IFERROR(VLOOKUP($S220,'Kill 1'!$A$1:$E$161,3,0),0)</f>
        <v>0</v>
      </c>
      <c r="W220" s="136">
        <f>IFERROR(VLOOKUP($S220,'Kill 2'!$A$1:$E$161,3,0),0)</f>
        <v>0</v>
      </c>
      <c r="X220" s="136">
        <f>IFERROR(VLOOKUP($S220,'Kill 3'!$A$1:$E$161,3,0),0)</f>
        <v>0</v>
      </c>
      <c r="Y220" s="136">
        <f>IFERROR(VLOOKUP($S220,'Kill 4'!$A$1:$E$161,3,0),0)</f>
        <v>0</v>
      </c>
      <c r="Z220" s="136">
        <f>IFERROR(VLOOKUP($S220,'Kill 5'!$A$1:$E$161,3,0),0)</f>
        <v>0</v>
      </c>
      <c r="AA220" s="136">
        <f>IFERROR(VLOOKUP($S220,'Kill 6'!$A$1:$E$161,3,0),0)</f>
        <v>0</v>
      </c>
      <c r="AB220" s="136">
        <f>IFERROR(VLOOKUP($S220,'Kill 7'!$A$1:$E$161,3,0),0)</f>
        <v>0</v>
      </c>
      <c r="AC220" s="136">
        <f>IFERROR(VLOOKUP($S220,'Kill 8'!$A$1:$E$161,3,0),0)</f>
        <v>0</v>
      </c>
      <c r="AD220" s="136">
        <f>IFERROR(VLOOKUP($S220,'Kill 9'!$A$1:$E$161,3,0),0)</f>
        <v>0</v>
      </c>
      <c r="AE220" s="136">
        <f>IFERROR(VLOOKUP($S220,'Kill 10'!$A$1:$E$161,3,0),0)</f>
        <v>0</v>
      </c>
      <c r="AF220" s="136">
        <f>IFERROR(VLOOKUP($S220,'Kill 11'!$A$1:$E$161,3,0),0)</f>
        <v>0</v>
      </c>
      <c r="AG220" s="136">
        <f>IFERROR(VLOOKUP($S220,'Kill 12'!$A$1:$E$161,3,0),0)</f>
        <v>0</v>
      </c>
      <c r="AH220" s="136">
        <f>IFERROR(VLOOKUP($S220,'Kill 13'!$A$1:$E$161,3,0),0)</f>
        <v>0</v>
      </c>
      <c r="AI220" s="136">
        <f t="shared" si="3"/>
        <v>0</v>
      </c>
    </row>
    <row r="221" ht="15.75" customHeight="1">
      <c r="A221" s="41">
        <f t="shared" si="1"/>
        <v>220</v>
      </c>
      <c r="B221" s="33"/>
      <c r="C221" s="51">
        <v>0.0</v>
      </c>
      <c r="D221" s="135"/>
      <c r="E221" s="136">
        <v>0.0</v>
      </c>
      <c r="F221" s="136">
        <v>0.0</v>
      </c>
      <c r="G221" s="136">
        <v>0.0</v>
      </c>
      <c r="H221" s="136">
        <v>0.0</v>
      </c>
      <c r="I221" s="136">
        <v>0.0</v>
      </c>
      <c r="J221" s="136">
        <v>0.0</v>
      </c>
      <c r="K221" s="136">
        <v>0.0</v>
      </c>
      <c r="L221" s="136">
        <v>0.0</v>
      </c>
      <c r="M221" s="136">
        <v>0.0</v>
      </c>
      <c r="N221" s="136">
        <v>0.0</v>
      </c>
      <c r="O221" s="136">
        <v>0.0</v>
      </c>
      <c r="P221" s="136">
        <v>0.0</v>
      </c>
      <c r="Q221" s="136">
        <v>0.0</v>
      </c>
      <c r="R221" s="136">
        <v>0.0</v>
      </c>
      <c r="S221" s="33"/>
      <c r="T221" s="51">
        <f t="shared" si="2"/>
        <v>0</v>
      </c>
      <c r="U221" s="135"/>
      <c r="V221" s="136">
        <f>IFERROR(VLOOKUP($S221,'Kill 1'!$A$1:$E$161,3,0),0)</f>
        <v>0</v>
      </c>
      <c r="W221" s="136">
        <f>IFERROR(VLOOKUP($S221,'Kill 2'!$A$1:$E$161,3,0),0)</f>
        <v>0</v>
      </c>
      <c r="X221" s="136">
        <f>IFERROR(VLOOKUP($S221,'Kill 3'!$A$1:$E$161,3,0),0)</f>
        <v>0</v>
      </c>
      <c r="Y221" s="136">
        <f>IFERROR(VLOOKUP($S221,'Kill 4'!$A$1:$E$161,3,0),0)</f>
        <v>0</v>
      </c>
      <c r="Z221" s="136">
        <f>IFERROR(VLOOKUP($S221,'Kill 5'!$A$1:$E$161,3,0),0)</f>
        <v>0</v>
      </c>
      <c r="AA221" s="136">
        <f>IFERROR(VLOOKUP($S221,'Kill 6'!$A$1:$E$161,3,0),0)</f>
        <v>0</v>
      </c>
      <c r="AB221" s="136">
        <f>IFERROR(VLOOKUP($S221,'Kill 7'!$A$1:$E$161,3,0),0)</f>
        <v>0</v>
      </c>
      <c r="AC221" s="136">
        <f>IFERROR(VLOOKUP($S221,'Kill 8'!$A$1:$E$161,3,0),0)</f>
        <v>0</v>
      </c>
      <c r="AD221" s="136">
        <f>IFERROR(VLOOKUP($S221,'Kill 9'!$A$1:$E$161,3,0),0)</f>
        <v>0</v>
      </c>
      <c r="AE221" s="136">
        <f>IFERROR(VLOOKUP($S221,'Kill 10'!$A$1:$E$161,3,0),0)</f>
        <v>0</v>
      </c>
      <c r="AF221" s="136">
        <f>IFERROR(VLOOKUP($S221,'Kill 11'!$A$1:$E$161,3,0),0)</f>
        <v>0</v>
      </c>
      <c r="AG221" s="136">
        <f>IFERROR(VLOOKUP($S221,'Kill 12'!$A$1:$E$161,3,0),0)</f>
        <v>0</v>
      </c>
      <c r="AH221" s="136">
        <f>IFERROR(VLOOKUP($S221,'Kill 13'!$A$1:$E$161,3,0),0)</f>
        <v>0</v>
      </c>
      <c r="AI221" s="136">
        <f t="shared" si="3"/>
        <v>0</v>
      </c>
    </row>
    <row r="222" ht="15.75" customHeight="1">
      <c r="A222" s="41">
        <f t="shared" si="1"/>
        <v>221</v>
      </c>
      <c r="B222" s="33"/>
      <c r="C222" s="51">
        <v>0.0</v>
      </c>
      <c r="D222" s="135"/>
      <c r="E222" s="136">
        <v>0.0</v>
      </c>
      <c r="F222" s="136">
        <v>0.0</v>
      </c>
      <c r="G222" s="136">
        <v>0.0</v>
      </c>
      <c r="H222" s="136">
        <v>0.0</v>
      </c>
      <c r="I222" s="136">
        <v>0.0</v>
      </c>
      <c r="J222" s="136">
        <v>0.0</v>
      </c>
      <c r="K222" s="136">
        <v>0.0</v>
      </c>
      <c r="L222" s="136">
        <v>0.0</v>
      </c>
      <c r="M222" s="136">
        <v>0.0</v>
      </c>
      <c r="N222" s="136">
        <v>0.0</v>
      </c>
      <c r="O222" s="136">
        <v>0.0</v>
      </c>
      <c r="P222" s="136">
        <v>0.0</v>
      </c>
      <c r="Q222" s="136">
        <v>0.0</v>
      </c>
      <c r="R222" s="136">
        <v>0.0</v>
      </c>
      <c r="S222" s="33"/>
      <c r="T222" s="51">
        <f t="shared" si="2"/>
        <v>0</v>
      </c>
      <c r="U222" s="135"/>
      <c r="V222" s="136">
        <f>IFERROR(VLOOKUP($S222,'Kill 1'!$A$1:$E$161,3,0),0)</f>
        <v>0</v>
      </c>
      <c r="W222" s="136">
        <f>IFERROR(VLOOKUP($S222,'Kill 2'!$A$1:$E$161,3,0),0)</f>
        <v>0</v>
      </c>
      <c r="X222" s="136">
        <f>IFERROR(VLOOKUP($S222,'Kill 3'!$A$1:$E$161,3,0),0)</f>
        <v>0</v>
      </c>
      <c r="Y222" s="136">
        <f>IFERROR(VLOOKUP($S222,'Kill 4'!$A$1:$E$161,3,0),0)</f>
        <v>0</v>
      </c>
      <c r="Z222" s="136">
        <f>IFERROR(VLOOKUP($S222,'Kill 5'!$A$1:$E$161,3,0),0)</f>
        <v>0</v>
      </c>
      <c r="AA222" s="136">
        <f>IFERROR(VLOOKUP($S222,'Kill 6'!$A$1:$E$161,3,0),0)</f>
        <v>0</v>
      </c>
      <c r="AB222" s="136">
        <f>IFERROR(VLOOKUP($S222,'Kill 7'!$A$1:$E$161,3,0),0)</f>
        <v>0</v>
      </c>
      <c r="AC222" s="136">
        <f>IFERROR(VLOOKUP($S222,'Kill 8'!$A$1:$E$161,3,0),0)</f>
        <v>0</v>
      </c>
      <c r="AD222" s="136">
        <f>IFERROR(VLOOKUP($S222,'Kill 9'!$A$1:$E$161,3,0),0)</f>
        <v>0</v>
      </c>
      <c r="AE222" s="136">
        <f>IFERROR(VLOOKUP($S222,'Kill 10'!$A$1:$E$161,3,0),0)</f>
        <v>0</v>
      </c>
      <c r="AF222" s="136">
        <f>IFERROR(VLOOKUP($S222,'Kill 11'!$A$1:$E$161,3,0),0)</f>
        <v>0</v>
      </c>
      <c r="AG222" s="136">
        <f>IFERROR(VLOOKUP($S222,'Kill 12'!$A$1:$E$161,3,0),0)</f>
        <v>0</v>
      </c>
      <c r="AH222" s="136">
        <f>IFERROR(VLOOKUP($S222,'Kill 13'!$A$1:$E$161,3,0),0)</f>
        <v>0</v>
      </c>
      <c r="AI222" s="136">
        <f t="shared" si="3"/>
        <v>0</v>
      </c>
    </row>
    <row r="223" ht="15.75" customHeight="1">
      <c r="A223" s="41">
        <f t="shared" si="1"/>
        <v>222</v>
      </c>
      <c r="B223" s="33"/>
      <c r="C223" s="51">
        <v>0.0</v>
      </c>
      <c r="D223" s="135"/>
      <c r="E223" s="136">
        <v>0.0</v>
      </c>
      <c r="F223" s="136">
        <v>0.0</v>
      </c>
      <c r="G223" s="136">
        <v>0.0</v>
      </c>
      <c r="H223" s="136">
        <v>0.0</v>
      </c>
      <c r="I223" s="136">
        <v>0.0</v>
      </c>
      <c r="J223" s="136">
        <v>0.0</v>
      </c>
      <c r="K223" s="136">
        <v>0.0</v>
      </c>
      <c r="L223" s="136">
        <v>0.0</v>
      </c>
      <c r="M223" s="136">
        <v>0.0</v>
      </c>
      <c r="N223" s="136">
        <v>0.0</v>
      </c>
      <c r="O223" s="136">
        <v>0.0</v>
      </c>
      <c r="P223" s="136">
        <v>0.0</v>
      </c>
      <c r="Q223" s="136">
        <v>0.0</v>
      </c>
      <c r="R223" s="136">
        <v>0.0</v>
      </c>
      <c r="S223" s="33"/>
      <c r="T223" s="51">
        <f t="shared" si="2"/>
        <v>0</v>
      </c>
      <c r="U223" s="135"/>
      <c r="V223" s="136">
        <f>IFERROR(VLOOKUP($S223,'Kill 1'!$A$1:$E$161,3,0),0)</f>
        <v>0</v>
      </c>
      <c r="W223" s="136">
        <f>IFERROR(VLOOKUP($S223,'Kill 2'!$A$1:$E$161,3,0),0)</f>
        <v>0</v>
      </c>
      <c r="X223" s="136">
        <f>IFERROR(VLOOKUP($S223,'Kill 3'!$A$1:$E$161,3,0),0)</f>
        <v>0</v>
      </c>
      <c r="Y223" s="136">
        <f>IFERROR(VLOOKUP($S223,'Kill 4'!$A$1:$E$161,3,0),0)</f>
        <v>0</v>
      </c>
      <c r="Z223" s="136">
        <f>IFERROR(VLOOKUP($S223,'Kill 5'!$A$1:$E$161,3,0),0)</f>
        <v>0</v>
      </c>
      <c r="AA223" s="136">
        <f>IFERROR(VLOOKUP($S223,'Kill 6'!$A$1:$E$161,3,0),0)</f>
        <v>0</v>
      </c>
      <c r="AB223" s="136">
        <f>IFERROR(VLOOKUP($S223,'Kill 7'!$A$1:$E$161,3,0),0)</f>
        <v>0</v>
      </c>
      <c r="AC223" s="136">
        <f>IFERROR(VLOOKUP($S223,'Kill 8'!$A$1:$E$161,3,0),0)</f>
        <v>0</v>
      </c>
      <c r="AD223" s="136">
        <f>IFERROR(VLOOKUP($S223,'Kill 9'!$A$1:$E$161,3,0),0)</f>
        <v>0</v>
      </c>
      <c r="AE223" s="136">
        <f>IFERROR(VLOOKUP($S223,'Kill 10'!$A$1:$E$161,3,0),0)</f>
        <v>0</v>
      </c>
      <c r="AF223" s="136">
        <f>IFERROR(VLOOKUP($S223,'Kill 11'!$A$1:$E$161,3,0),0)</f>
        <v>0</v>
      </c>
      <c r="AG223" s="136">
        <f>IFERROR(VLOOKUP($S223,'Kill 12'!$A$1:$E$161,3,0),0)</f>
        <v>0</v>
      </c>
      <c r="AH223" s="136">
        <f>IFERROR(VLOOKUP($S223,'Kill 13'!$A$1:$E$161,3,0),0)</f>
        <v>0</v>
      </c>
      <c r="AI223" s="136">
        <f t="shared" si="3"/>
        <v>0</v>
      </c>
    </row>
    <row r="224" ht="15.75" customHeight="1">
      <c r="A224" s="41">
        <f t="shared" si="1"/>
        <v>223</v>
      </c>
      <c r="B224" s="33"/>
      <c r="C224" s="51">
        <v>0.0</v>
      </c>
      <c r="D224" s="135"/>
      <c r="E224" s="136">
        <v>0.0</v>
      </c>
      <c r="F224" s="136">
        <v>0.0</v>
      </c>
      <c r="G224" s="136">
        <v>0.0</v>
      </c>
      <c r="H224" s="136">
        <v>0.0</v>
      </c>
      <c r="I224" s="136">
        <v>0.0</v>
      </c>
      <c r="J224" s="136">
        <v>0.0</v>
      </c>
      <c r="K224" s="136">
        <v>0.0</v>
      </c>
      <c r="L224" s="136">
        <v>0.0</v>
      </c>
      <c r="M224" s="136">
        <v>0.0</v>
      </c>
      <c r="N224" s="136">
        <v>0.0</v>
      </c>
      <c r="O224" s="136">
        <v>0.0</v>
      </c>
      <c r="P224" s="136">
        <v>0.0</v>
      </c>
      <c r="Q224" s="136">
        <v>0.0</v>
      </c>
      <c r="R224" s="136">
        <v>0.0</v>
      </c>
      <c r="S224" s="33"/>
      <c r="T224" s="51">
        <f t="shared" si="2"/>
        <v>0</v>
      </c>
      <c r="U224" s="135"/>
      <c r="V224" s="136">
        <f>IFERROR(VLOOKUP($S224,'Kill 1'!$A$1:$E$161,3,0),0)</f>
        <v>0</v>
      </c>
      <c r="W224" s="136">
        <f>IFERROR(VLOOKUP($S224,'Kill 2'!$A$1:$E$161,3,0),0)</f>
        <v>0</v>
      </c>
      <c r="X224" s="136">
        <f>IFERROR(VLOOKUP($S224,'Kill 3'!$A$1:$E$161,3,0),0)</f>
        <v>0</v>
      </c>
      <c r="Y224" s="136">
        <f>IFERROR(VLOOKUP($S224,'Kill 4'!$A$1:$E$161,3,0),0)</f>
        <v>0</v>
      </c>
      <c r="Z224" s="136">
        <f>IFERROR(VLOOKUP($S224,'Kill 5'!$A$1:$E$161,3,0),0)</f>
        <v>0</v>
      </c>
      <c r="AA224" s="136">
        <f>IFERROR(VLOOKUP($S224,'Kill 6'!$A$1:$E$161,3,0),0)</f>
        <v>0</v>
      </c>
      <c r="AB224" s="136">
        <f>IFERROR(VLOOKUP($S224,'Kill 7'!$A$1:$E$161,3,0),0)</f>
        <v>0</v>
      </c>
      <c r="AC224" s="136">
        <f>IFERROR(VLOOKUP($S224,'Kill 8'!$A$1:$E$161,3,0),0)</f>
        <v>0</v>
      </c>
      <c r="AD224" s="136">
        <f>IFERROR(VLOOKUP($S224,'Kill 9'!$A$1:$E$161,3,0),0)</f>
        <v>0</v>
      </c>
      <c r="AE224" s="136">
        <f>IFERROR(VLOOKUP($S224,'Kill 10'!$A$1:$E$161,3,0),0)</f>
        <v>0</v>
      </c>
      <c r="AF224" s="136">
        <f>IFERROR(VLOOKUP($S224,'Kill 11'!$A$1:$E$161,3,0),0)</f>
        <v>0</v>
      </c>
      <c r="AG224" s="136">
        <f>IFERROR(VLOOKUP($S224,'Kill 12'!$A$1:$E$161,3,0),0)</f>
        <v>0</v>
      </c>
      <c r="AH224" s="136">
        <f>IFERROR(VLOOKUP($S224,'Kill 13'!$A$1:$E$161,3,0),0)</f>
        <v>0</v>
      </c>
      <c r="AI224" s="136">
        <f t="shared" si="3"/>
        <v>0</v>
      </c>
    </row>
    <row r="225" ht="15.75" customHeight="1">
      <c r="A225" s="41">
        <f t="shared" si="1"/>
        <v>224</v>
      </c>
      <c r="B225" s="33"/>
      <c r="C225" s="51">
        <v>0.0</v>
      </c>
      <c r="D225" s="135"/>
      <c r="E225" s="136">
        <v>0.0</v>
      </c>
      <c r="F225" s="136">
        <v>0.0</v>
      </c>
      <c r="G225" s="136">
        <v>0.0</v>
      </c>
      <c r="H225" s="136">
        <v>0.0</v>
      </c>
      <c r="I225" s="136">
        <v>0.0</v>
      </c>
      <c r="J225" s="136">
        <v>0.0</v>
      </c>
      <c r="K225" s="136">
        <v>0.0</v>
      </c>
      <c r="L225" s="136">
        <v>0.0</v>
      </c>
      <c r="M225" s="136">
        <v>0.0</v>
      </c>
      <c r="N225" s="136">
        <v>0.0</v>
      </c>
      <c r="O225" s="136">
        <v>0.0</v>
      </c>
      <c r="P225" s="136">
        <v>0.0</v>
      </c>
      <c r="Q225" s="136">
        <v>0.0</v>
      </c>
      <c r="R225" s="136">
        <v>0.0</v>
      </c>
      <c r="S225" s="33"/>
      <c r="T225" s="51">
        <f t="shared" si="2"/>
        <v>0</v>
      </c>
      <c r="U225" s="135"/>
      <c r="V225" s="136">
        <f>IFERROR(VLOOKUP($S225,'Kill 1'!$A$1:$E$161,3,0),0)</f>
        <v>0</v>
      </c>
      <c r="W225" s="136">
        <f>IFERROR(VLOOKUP($S225,'Kill 2'!$A$1:$E$161,3,0),0)</f>
        <v>0</v>
      </c>
      <c r="X225" s="136">
        <f>IFERROR(VLOOKUP($S225,'Kill 3'!$A$1:$E$161,3,0),0)</f>
        <v>0</v>
      </c>
      <c r="Y225" s="136">
        <f>IFERROR(VLOOKUP($S225,'Kill 4'!$A$1:$E$161,3,0),0)</f>
        <v>0</v>
      </c>
      <c r="Z225" s="136">
        <f>IFERROR(VLOOKUP($S225,'Kill 5'!$A$1:$E$161,3,0),0)</f>
        <v>0</v>
      </c>
      <c r="AA225" s="136">
        <f>IFERROR(VLOOKUP($S225,'Kill 6'!$A$1:$E$161,3,0),0)</f>
        <v>0</v>
      </c>
      <c r="AB225" s="136">
        <f>IFERROR(VLOOKUP($S225,'Kill 7'!$A$1:$E$161,3,0),0)</f>
        <v>0</v>
      </c>
      <c r="AC225" s="136">
        <f>IFERROR(VLOOKUP($S225,'Kill 8'!$A$1:$E$161,3,0),0)</f>
        <v>0</v>
      </c>
      <c r="AD225" s="136">
        <f>IFERROR(VLOOKUP($S225,'Kill 9'!$A$1:$E$161,3,0),0)</f>
        <v>0</v>
      </c>
      <c r="AE225" s="136">
        <f>IFERROR(VLOOKUP($S225,'Kill 10'!$A$1:$E$161,3,0),0)</f>
        <v>0</v>
      </c>
      <c r="AF225" s="136">
        <f>IFERROR(VLOOKUP($S225,'Kill 11'!$A$1:$E$161,3,0),0)</f>
        <v>0</v>
      </c>
      <c r="AG225" s="136">
        <f>IFERROR(VLOOKUP($S225,'Kill 12'!$A$1:$E$161,3,0),0)</f>
        <v>0</v>
      </c>
      <c r="AH225" s="136">
        <f>IFERROR(VLOOKUP($S225,'Kill 13'!$A$1:$E$161,3,0),0)</f>
        <v>0</v>
      </c>
      <c r="AI225" s="136">
        <f t="shared" si="3"/>
        <v>0</v>
      </c>
    </row>
    <row r="226" ht="15.75" customHeight="1">
      <c r="A226" s="41">
        <f t="shared" si="1"/>
        <v>225</v>
      </c>
      <c r="B226" s="33"/>
      <c r="C226" s="51">
        <v>0.0</v>
      </c>
      <c r="D226" s="135"/>
      <c r="E226" s="136">
        <v>0.0</v>
      </c>
      <c r="F226" s="136">
        <v>0.0</v>
      </c>
      <c r="G226" s="136">
        <v>0.0</v>
      </c>
      <c r="H226" s="136">
        <v>0.0</v>
      </c>
      <c r="I226" s="136">
        <v>0.0</v>
      </c>
      <c r="J226" s="136">
        <v>0.0</v>
      </c>
      <c r="K226" s="136">
        <v>0.0</v>
      </c>
      <c r="L226" s="136">
        <v>0.0</v>
      </c>
      <c r="M226" s="136">
        <v>0.0</v>
      </c>
      <c r="N226" s="136">
        <v>0.0</v>
      </c>
      <c r="O226" s="136">
        <v>0.0</v>
      </c>
      <c r="P226" s="136">
        <v>0.0</v>
      </c>
      <c r="Q226" s="136">
        <v>0.0</v>
      </c>
      <c r="R226" s="136">
        <v>0.0</v>
      </c>
      <c r="S226" s="33"/>
      <c r="T226" s="51">
        <f t="shared" si="2"/>
        <v>0</v>
      </c>
      <c r="U226" s="135"/>
      <c r="V226" s="136">
        <f>IFERROR(VLOOKUP($S226,'Kill 1'!$A$1:$E$161,3,0),0)</f>
        <v>0</v>
      </c>
      <c r="W226" s="136">
        <f>IFERROR(VLOOKUP($S226,'Kill 2'!$A$1:$E$161,3,0),0)</f>
        <v>0</v>
      </c>
      <c r="X226" s="136">
        <f>IFERROR(VLOOKUP($S226,'Kill 3'!$A$1:$E$161,3,0),0)</f>
        <v>0</v>
      </c>
      <c r="Y226" s="136">
        <f>IFERROR(VLOOKUP($S226,'Kill 4'!$A$1:$E$161,3,0),0)</f>
        <v>0</v>
      </c>
      <c r="Z226" s="136">
        <f>IFERROR(VLOOKUP($S226,'Kill 5'!$A$1:$E$161,3,0),0)</f>
        <v>0</v>
      </c>
      <c r="AA226" s="136">
        <f>IFERROR(VLOOKUP($S226,'Kill 6'!$A$1:$E$161,3,0),0)</f>
        <v>0</v>
      </c>
      <c r="AB226" s="136">
        <f>IFERROR(VLOOKUP($S226,'Kill 7'!$A$1:$E$161,3,0),0)</f>
        <v>0</v>
      </c>
      <c r="AC226" s="136">
        <f>IFERROR(VLOOKUP($S226,'Kill 8'!$A$1:$E$161,3,0),0)</f>
        <v>0</v>
      </c>
      <c r="AD226" s="136">
        <f>IFERROR(VLOOKUP($S226,'Kill 9'!$A$1:$E$161,3,0),0)</f>
        <v>0</v>
      </c>
      <c r="AE226" s="136">
        <f>IFERROR(VLOOKUP($S226,'Kill 10'!$A$1:$E$161,3,0),0)</f>
        <v>0</v>
      </c>
      <c r="AF226" s="136">
        <f>IFERROR(VLOOKUP($S226,'Kill 11'!$A$1:$E$161,3,0),0)</f>
        <v>0</v>
      </c>
      <c r="AG226" s="136">
        <f>IFERROR(VLOOKUP($S226,'Kill 12'!$A$1:$E$161,3,0),0)</f>
        <v>0</v>
      </c>
      <c r="AH226" s="136">
        <f>IFERROR(VLOOKUP($S226,'Kill 13'!$A$1:$E$161,3,0),0)</f>
        <v>0</v>
      </c>
      <c r="AI226" s="136">
        <f t="shared" si="3"/>
        <v>0</v>
      </c>
    </row>
    <row r="227" ht="15.75" customHeight="1">
      <c r="A227" s="41">
        <f t="shared" si="1"/>
        <v>226</v>
      </c>
      <c r="B227" s="33"/>
      <c r="C227" s="51">
        <v>0.0</v>
      </c>
      <c r="D227" s="135"/>
      <c r="E227" s="136">
        <v>0.0</v>
      </c>
      <c r="F227" s="136">
        <v>0.0</v>
      </c>
      <c r="G227" s="136">
        <v>0.0</v>
      </c>
      <c r="H227" s="136">
        <v>0.0</v>
      </c>
      <c r="I227" s="136">
        <v>0.0</v>
      </c>
      <c r="J227" s="136">
        <v>0.0</v>
      </c>
      <c r="K227" s="136">
        <v>0.0</v>
      </c>
      <c r="L227" s="136">
        <v>0.0</v>
      </c>
      <c r="M227" s="136">
        <v>0.0</v>
      </c>
      <c r="N227" s="136">
        <v>0.0</v>
      </c>
      <c r="O227" s="136">
        <v>0.0</v>
      </c>
      <c r="P227" s="136">
        <v>0.0</v>
      </c>
      <c r="Q227" s="136">
        <v>0.0</v>
      </c>
      <c r="R227" s="136">
        <v>0.0</v>
      </c>
      <c r="S227" s="33"/>
      <c r="T227" s="51">
        <f t="shared" si="2"/>
        <v>0</v>
      </c>
      <c r="U227" s="135"/>
      <c r="V227" s="136">
        <f>IFERROR(VLOOKUP($S227,'Kill 1'!$A$1:$E$161,3,0),0)</f>
        <v>0</v>
      </c>
      <c r="W227" s="136">
        <f>IFERROR(VLOOKUP($S227,'Kill 2'!$A$1:$E$161,3,0),0)</f>
        <v>0</v>
      </c>
      <c r="X227" s="136">
        <f>IFERROR(VLOOKUP($S227,'Kill 3'!$A$1:$E$161,3,0),0)</f>
        <v>0</v>
      </c>
      <c r="Y227" s="136">
        <f>IFERROR(VLOOKUP($S227,'Kill 4'!$A$1:$E$161,3,0),0)</f>
        <v>0</v>
      </c>
      <c r="Z227" s="136">
        <f>IFERROR(VLOOKUP($S227,'Kill 5'!$A$1:$E$161,3,0),0)</f>
        <v>0</v>
      </c>
      <c r="AA227" s="136">
        <f>IFERROR(VLOOKUP($S227,'Kill 6'!$A$1:$E$161,3,0),0)</f>
        <v>0</v>
      </c>
      <c r="AB227" s="136">
        <f>IFERROR(VLOOKUP($S227,'Kill 7'!$A$1:$E$161,3,0),0)</f>
        <v>0</v>
      </c>
      <c r="AC227" s="136">
        <f>IFERROR(VLOOKUP($S227,'Kill 8'!$A$1:$E$161,3,0),0)</f>
        <v>0</v>
      </c>
      <c r="AD227" s="136">
        <f>IFERROR(VLOOKUP($S227,'Kill 9'!$A$1:$E$161,3,0),0)</f>
        <v>0</v>
      </c>
      <c r="AE227" s="136">
        <f>IFERROR(VLOOKUP($S227,'Kill 10'!$A$1:$E$161,3,0),0)</f>
        <v>0</v>
      </c>
      <c r="AF227" s="136">
        <f>IFERROR(VLOOKUP($S227,'Kill 11'!$A$1:$E$161,3,0),0)</f>
        <v>0</v>
      </c>
      <c r="AG227" s="136">
        <f>IFERROR(VLOOKUP($S227,'Kill 12'!$A$1:$E$161,3,0),0)</f>
        <v>0</v>
      </c>
      <c r="AH227" s="136">
        <f>IFERROR(VLOOKUP($S227,'Kill 13'!$A$1:$E$161,3,0),0)</f>
        <v>0</v>
      </c>
      <c r="AI227" s="136">
        <f t="shared" si="3"/>
        <v>0</v>
      </c>
    </row>
    <row r="228" ht="15.75" customHeight="1">
      <c r="A228" s="41">
        <f t="shared" si="1"/>
        <v>227</v>
      </c>
      <c r="B228" s="33"/>
      <c r="C228" s="51">
        <v>0.0</v>
      </c>
      <c r="D228" s="135"/>
      <c r="E228" s="136">
        <v>0.0</v>
      </c>
      <c r="F228" s="136">
        <v>0.0</v>
      </c>
      <c r="G228" s="136">
        <v>0.0</v>
      </c>
      <c r="H228" s="136">
        <v>0.0</v>
      </c>
      <c r="I228" s="136">
        <v>0.0</v>
      </c>
      <c r="J228" s="136">
        <v>0.0</v>
      </c>
      <c r="K228" s="136">
        <v>0.0</v>
      </c>
      <c r="L228" s="136">
        <v>0.0</v>
      </c>
      <c r="M228" s="136">
        <v>0.0</v>
      </c>
      <c r="N228" s="136">
        <v>0.0</v>
      </c>
      <c r="O228" s="136">
        <v>0.0</v>
      </c>
      <c r="P228" s="136">
        <v>0.0</v>
      </c>
      <c r="Q228" s="136">
        <v>0.0</v>
      </c>
      <c r="R228" s="136">
        <v>0.0</v>
      </c>
      <c r="S228" s="33"/>
      <c r="T228" s="51">
        <f t="shared" si="2"/>
        <v>0</v>
      </c>
      <c r="U228" s="135"/>
      <c r="V228" s="136">
        <f>IFERROR(VLOOKUP($S228,'Kill 1'!$A$1:$E$161,3,0),0)</f>
        <v>0</v>
      </c>
      <c r="W228" s="136">
        <f>IFERROR(VLOOKUP($S228,'Kill 2'!$A$1:$E$161,3,0),0)</f>
        <v>0</v>
      </c>
      <c r="X228" s="136">
        <f>IFERROR(VLOOKUP($S228,'Kill 3'!$A$1:$E$161,3,0),0)</f>
        <v>0</v>
      </c>
      <c r="Y228" s="136">
        <f>IFERROR(VLOOKUP($S228,'Kill 4'!$A$1:$E$161,3,0),0)</f>
        <v>0</v>
      </c>
      <c r="Z228" s="136">
        <f>IFERROR(VLOOKUP($S228,'Kill 5'!$A$1:$E$161,3,0),0)</f>
        <v>0</v>
      </c>
      <c r="AA228" s="136">
        <f>IFERROR(VLOOKUP($S228,'Kill 6'!$A$1:$E$161,3,0),0)</f>
        <v>0</v>
      </c>
      <c r="AB228" s="136">
        <f>IFERROR(VLOOKUP($S228,'Kill 7'!$A$1:$E$161,3,0),0)</f>
        <v>0</v>
      </c>
      <c r="AC228" s="136">
        <f>IFERROR(VLOOKUP($S228,'Kill 8'!$A$1:$E$161,3,0),0)</f>
        <v>0</v>
      </c>
      <c r="AD228" s="136">
        <f>IFERROR(VLOOKUP($S228,'Kill 9'!$A$1:$E$161,3,0),0)</f>
        <v>0</v>
      </c>
      <c r="AE228" s="136">
        <f>IFERROR(VLOOKUP($S228,'Kill 10'!$A$1:$E$161,3,0),0)</f>
        <v>0</v>
      </c>
      <c r="AF228" s="136">
        <f>IFERROR(VLOOKUP($S228,'Kill 11'!$A$1:$E$161,3,0),0)</f>
        <v>0</v>
      </c>
      <c r="AG228" s="136">
        <f>IFERROR(VLOOKUP($S228,'Kill 12'!$A$1:$E$161,3,0),0)</f>
        <v>0</v>
      </c>
      <c r="AH228" s="136">
        <f>IFERROR(VLOOKUP($S228,'Kill 13'!$A$1:$E$161,3,0),0)</f>
        <v>0</v>
      </c>
      <c r="AI228" s="136">
        <f t="shared" si="3"/>
        <v>0</v>
      </c>
    </row>
    <row r="229" ht="15.75" customHeight="1">
      <c r="A229" s="41">
        <f t="shared" si="1"/>
        <v>228</v>
      </c>
      <c r="B229" s="33"/>
      <c r="C229" s="51">
        <v>0.0</v>
      </c>
      <c r="D229" s="135"/>
      <c r="E229" s="136">
        <v>0.0</v>
      </c>
      <c r="F229" s="136">
        <v>0.0</v>
      </c>
      <c r="G229" s="136">
        <v>0.0</v>
      </c>
      <c r="H229" s="136">
        <v>0.0</v>
      </c>
      <c r="I229" s="136">
        <v>0.0</v>
      </c>
      <c r="J229" s="136">
        <v>0.0</v>
      </c>
      <c r="K229" s="136">
        <v>0.0</v>
      </c>
      <c r="L229" s="136">
        <v>0.0</v>
      </c>
      <c r="M229" s="136">
        <v>0.0</v>
      </c>
      <c r="N229" s="136">
        <v>0.0</v>
      </c>
      <c r="O229" s="136">
        <v>0.0</v>
      </c>
      <c r="P229" s="136">
        <v>0.0</v>
      </c>
      <c r="Q229" s="136">
        <v>0.0</v>
      </c>
      <c r="R229" s="136">
        <v>0.0</v>
      </c>
      <c r="S229" s="33"/>
      <c r="T229" s="51">
        <f t="shared" si="2"/>
        <v>0</v>
      </c>
      <c r="U229" s="135"/>
      <c r="V229" s="136">
        <f>IFERROR(VLOOKUP($S229,'Kill 1'!$A$1:$E$161,3,0),0)</f>
        <v>0</v>
      </c>
      <c r="W229" s="136">
        <f>IFERROR(VLOOKUP($S229,'Kill 2'!$A$1:$E$161,3,0),0)</f>
        <v>0</v>
      </c>
      <c r="X229" s="136">
        <f>IFERROR(VLOOKUP($S229,'Kill 3'!$A$1:$E$161,3,0),0)</f>
        <v>0</v>
      </c>
      <c r="Y229" s="136">
        <f>IFERROR(VLOOKUP($S229,'Kill 4'!$A$1:$E$161,3,0),0)</f>
        <v>0</v>
      </c>
      <c r="Z229" s="136">
        <f>IFERROR(VLOOKUP($S229,'Kill 5'!$A$1:$E$161,3,0),0)</f>
        <v>0</v>
      </c>
      <c r="AA229" s="136">
        <f>IFERROR(VLOOKUP($S229,'Kill 6'!$A$1:$E$161,3,0),0)</f>
        <v>0</v>
      </c>
      <c r="AB229" s="136">
        <f>IFERROR(VLOOKUP($S229,'Kill 7'!$A$1:$E$161,3,0),0)</f>
        <v>0</v>
      </c>
      <c r="AC229" s="136">
        <f>IFERROR(VLOOKUP($S229,'Kill 8'!$A$1:$E$161,3,0),0)</f>
        <v>0</v>
      </c>
      <c r="AD229" s="136">
        <f>IFERROR(VLOOKUP($S229,'Kill 9'!$A$1:$E$161,3,0),0)</f>
        <v>0</v>
      </c>
      <c r="AE229" s="136">
        <f>IFERROR(VLOOKUP($S229,'Kill 10'!$A$1:$E$161,3,0),0)</f>
        <v>0</v>
      </c>
      <c r="AF229" s="136">
        <f>IFERROR(VLOOKUP($S229,'Kill 11'!$A$1:$E$161,3,0),0)</f>
        <v>0</v>
      </c>
      <c r="AG229" s="136">
        <f>IFERROR(VLOOKUP($S229,'Kill 12'!$A$1:$E$161,3,0),0)</f>
        <v>0</v>
      </c>
      <c r="AH229" s="136">
        <f>IFERROR(VLOOKUP($S229,'Kill 13'!$A$1:$E$161,3,0),0)</f>
        <v>0</v>
      </c>
      <c r="AI229" s="136">
        <f t="shared" si="3"/>
        <v>0</v>
      </c>
    </row>
    <row r="230" ht="15.75" customHeight="1">
      <c r="A230" s="41">
        <f t="shared" si="1"/>
        <v>229</v>
      </c>
      <c r="B230" s="33"/>
      <c r="C230" s="51">
        <v>0.0</v>
      </c>
      <c r="D230" s="135"/>
      <c r="E230" s="136">
        <v>0.0</v>
      </c>
      <c r="F230" s="136">
        <v>0.0</v>
      </c>
      <c r="G230" s="136">
        <v>0.0</v>
      </c>
      <c r="H230" s="136">
        <v>0.0</v>
      </c>
      <c r="I230" s="136">
        <v>0.0</v>
      </c>
      <c r="J230" s="136">
        <v>0.0</v>
      </c>
      <c r="K230" s="136">
        <v>0.0</v>
      </c>
      <c r="L230" s="136">
        <v>0.0</v>
      </c>
      <c r="M230" s="136">
        <v>0.0</v>
      </c>
      <c r="N230" s="136">
        <v>0.0</v>
      </c>
      <c r="O230" s="136">
        <v>0.0</v>
      </c>
      <c r="P230" s="136">
        <v>0.0</v>
      </c>
      <c r="Q230" s="136">
        <v>0.0</v>
      </c>
      <c r="R230" s="136">
        <v>0.0</v>
      </c>
      <c r="S230" s="33"/>
      <c r="T230" s="51">
        <f t="shared" si="2"/>
        <v>0</v>
      </c>
      <c r="U230" s="135"/>
      <c r="V230" s="136">
        <f>IFERROR(VLOOKUP($S230,'Kill 1'!$A$1:$E$161,3,0),0)</f>
        <v>0</v>
      </c>
      <c r="W230" s="136">
        <f>IFERROR(VLOOKUP($S230,'Kill 2'!$A$1:$E$161,3,0),0)</f>
        <v>0</v>
      </c>
      <c r="X230" s="136">
        <f>IFERROR(VLOOKUP($S230,'Kill 3'!$A$1:$E$161,3,0),0)</f>
        <v>0</v>
      </c>
      <c r="Y230" s="136">
        <f>IFERROR(VLOOKUP($S230,'Kill 4'!$A$1:$E$161,3,0),0)</f>
        <v>0</v>
      </c>
      <c r="Z230" s="136">
        <f>IFERROR(VLOOKUP($S230,'Kill 5'!$A$1:$E$161,3,0),0)</f>
        <v>0</v>
      </c>
      <c r="AA230" s="136">
        <f>IFERROR(VLOOKUP($S230,'Kill 6'!$A$1:$E$161,3,0),0)</f>
        <v>0</v>
      </c>
      <c r="AB230" s="136">
        <f>IFERROR(VLOOKUP($S230,'Kill 7'!$A$1:$E$161,3,0),0)</f>
        <v>0</v>
      </c>
      <c r="AC230" s="136">
        <f>IFERROR(VLOOKUP($S230,'Kill 8'!$A$1:$E$161,3,0),0)</f>
        <v>0</v>
      </c>
      <c r="AD230" s="136">
        <f>IFERROR(VLOOKUP($S230,'Kill 9'!$A$1:$E$161,3,0),0)</f>
        <v>0</v>
      </c>
      <c r="AE230" s="136">
        <f>IFERROR(VLOOKUP($S230,'Kill 10'!$A$1:$E$161,3,0),0)</f>
        <v>0</v>
      </c>
      <c r="AF230" s="136">
        <f>IFERROR(VLOOKUP($S230,'Kill 11'!$A$1:$E$161,3,0),0)</f>
        <v>0</v>
      </c>
      <c r="AG230" s="136">
        <f>IFERROR(VLOOKUP($S230,'Kill 12'!$A$1:$E$161,3,0),0)</f>
        <v>0</v>
      </c>
      <c r="AH230" s="136">
        <f>IFERROR(VLOOKUP($S230,'Kill 13'!$A$1:$E$161,3,0),0)</f>
        <v>0</v>
      </c>
      <c r="AI230" s="136">
        <f t="shared" si="3"/>
        <v>0</v>
      </c>
    </row>
    <row r="231" ht="15.75" customHeight="1">
      <c r="A231" s="41">
        <f t="shared" si="1"/>
        <v>230</v>
      </c>
      <c r="B231" s="33"/>
      <c r="C231" s="51">
        <v>0.0</v>
      </c>
      <c r="D231" s="135"/>
      <c r="E231" s="136">
        <v>0.0</v>
      </c>
      <c r="F231" s="136">
        <v>0.0</v>
      </c>
      <c r="G231" s="136">
        <v>0.0</v>
      </c>
      <c r="H231" s="136">
        <v>0.0</v>
      </c>
      <c r="I231" s="136">
        <v>0.0</v>
      </c>
      <c r="J231" s="136">
        <v>0.0</v>
      </c>
      <c r="K231" s="136">
        <v>0.0</v>
      </c>
      <c r="L231" s="136">
        <v>0.0</v>
      </c>
      <c r="M231" s="136">
        <v>0.0</v>
      </c>
      <c r="N231" s="136">
        <v>0.0</v>
      </c>
      <c r="O231" s="136">
        <v>0.0</v>
      </c>
      <c r="P231" s="136">
        <v>0.0</v>
      </c>
      <c r="Q231" s="136">
        <v>0.0</v>
      </c>
      <c r="R231" s="136">
        <v>0.0</v>
      </c>
      <c r="S231" s="33"/>
      <c r="T231" s="51">
        <f t="shared" si="2"/>
        <v>0</v>
      </c>
      <c r="U231" s="135"/>
      <c r="V231" s="136">
        <f>IFERROR(VLOOKUP($S231,'Kill 1'!$A$1:$E$161,3,0),0)</f>
        <v>0</v>
      </c>
      <c r="W231" s="136">
        <f>IFERROR(VLOOKUP($S231,'Kill 2'!$A$1:$E$161,3,0),0)</f>
        <v>0</v>
      </c>
      <c r="X231" s="136">
        <f>IFERROR(VLOOKUP($S231,'Kill 3'!$A$1:$E$161,3,0),0)</f>
        <v>0</v>
      </c>
      <c r="Y231" s="136">
        <f>IFERROR(VLOOKUP($S231,'Kill 4'!$A$1:$E$161,3,0),0)</f>
        <v>0</v>
      </c>
      <c r="Z231" s="136">
        <f>IFERROR(VLOOKUP($S231,'Kill 5'!$A$1:$E$161,3,0),0)</f>
        <v>0</v>
      </c>
      <c r="AA231" s="136">
        <f>IFERROR(VLOOKUP($S231,'Kill 6'!$A$1:$E$161,3,0),0)</f>
        <v>0</v>
      </c>
      <c r="AB231" s="136">
        <f>IFERROR(VLOOKUP($S231,'Kill 7'!$A$1:$E$161,3,0),0)</f>
        <v>0</v>
      </c>
      <c r="AC231" s="136">
        <f>IFERROR(VLOOKUP($S231,'Kill 8'!$A$1:$E$161,3,0),0)</f>
        <v>0</v>
      </c>
      <c r="AD231" s="136">
        <f>IFERROR(VLOOKUP($S231,'Kill 9'!$A$1:$E$161,3,0),0)</f>
        <v>0</v>
      </c>
      <c r="AE231" s="136">
        <f>IFERROR(VLOOKUP($S231,'Kill 10'!$A$1:$E$161,3,0),0)</f>
        <v>0</v>
      </c>
      <c r="AF231" s="136">
        <f>IFERROR(VLOOKUP($S231,'Kill 11'!$A$1:$E$161,3,0),0)</f>
        <v>0</v>
      </c>
      <c r="AG231" s="136">
        <f>IFERROR(VLOOKUP($S231,'Kill 12'!$A$1:$E$161,3,0),0)</f>
        <v>0</v>
      </c>
      <c r="AH231" s="136">
        <f>IFERROR(VLOOKUP($S231,'Kill 13'!$A$1:$E$161,3,0),0)</f>
        <v>0</v>
      </c>
      <c r="AI231" s="136">
        <f t="shared" si="3"/>
        <v>0</v>
      </c>
    </row>
    <row r="232" ht="15.75" customHeight="1">
      <c r="A232" s="41">
        <f t="shared" si="1"/>
        <v>231</v>
      </c>
      <c r="B232" s="33"/>
      <c r="C232" s="51">
        <v>0.0</v>
      </c>
      <c r="D232" s="135"/>
      <c r="E232" s="136">
        <v>0.0</v>
      </c>
      <c r="F232" s="136">
        <v>0.0</v>
      </c>
      <c r="G232" s="136">
        <v>0.0</v>
      </c>
      <c r="H232" s="136">
        <v>0.0</v>
      </c>
      <c r="I232" s="136">
        <v>0.0</v>
      </c>
      <c r="J232" s="136">
        <v>0.0</v>
      </c>
      <c r="K232" s="136">
        <v>0.0</v>
      </c>
      <c r="L232" s="136">
        <v>0.0</v>
      </c>
      <c r="M232" s="136">
        <v>0.0</v>
      </c>
      <c r="N232" s="136">
        <v>0.0</v>
      </c>
      <c r="O232" s="136">
        <v>0.0</v>
      </c>
      <c r="P232" s="136">
        <v>0.0</v>
      </c>
      <c r="Q232" s="136">
        <v>0.0</v>
      </c>
      <c r="R232" s="136">
        <v>0.0</v>
      </c>
      <c r="S232" s="33"/>
      <c r="T232" s="51">
        <f t="shared" si="2"/>
        <v>0</v>
      </c>
      <c r="U232" s="135"/>
      <c r="V232" s="136">
        <f>IFERROR(VLOOKUP($S232,'Kill 1'!$A$1:$E$161,3,0),0)</f>
        <v>0</v>
      </c>
      <c r="W232" s="136">
        <f>IFERROR(VLOOKUP($S232,'Kill 2'!$A$1:$E$161,3,0),0)</f>
        <v>0</v>
      </c>
      <c r="X232" s="136">
        <f>IFERROR(VLOOKUP($S232,'Kill 3'!$A$1:$E$161,3,0),0)</f>
        <v>0</v>
      </c>
      <c r="Y232" s="136">
        <f>IFERROR(VLOOKUP($S232,'Kill 4'!$A$1:$E$161,3,0),0)</f>
        <v>0</v>
      </c>
      <c r="Z232" s="136">
        <f>IFERROR(VLOOKUP($S232,'Kill 5'!$A$1:$E$161,3,0),0)</f>
        <v>0</v>
      </c>
      <c r="AA232" s="136">
        <f>IFERROR(VLOOKUP($S232,'Kill 6'!$A$1:$E$161,3,0),0)</f>
        <v>0</v>
      </c>
      <c r="AB232" s="136">
        <f>IFERROR(VLOOKUP($S232,'Kill 7'!$A$1:$E$161,3,0),0)</f>
        <v>0</v>
      </c>
      <c r="AC232" s="136">
        <f>IFERROR(VLOOKUP($S232,'Kill 8'!$A$1:$E$161,3,0),0)</f>
        <v>0</v>
      </c>
      <c r="AD232" s="136">
        <f>IFERROR(VLOOKUP($S232,'Kill 9'!$A$1:$E$161,3,0),0)</f>
        <v>0</v>
      </c>
      <c r="AE232" s="136">
        <f>IFERROR(VLOOKUP($S232,'Kill 10'!$A$1:$E$161,3,0),0)</f>
        <v>0</v>
      </c>
      <c r="AF232" s="136">
        <f>IFERROR(VLOOKUP($S232,'Kill 11'!$A$1:$E$161,3,0),0)</f>
        <v>0</v>
      </c>
      <c r="AG232" s="136">
        <f>IFERROR(VLOOKUP($S232,'Kill 12'!$A$1:$E$161,3,0),0)</f>
        <v>0</v>
      </c>
      <c r="AH232" s="136">
        <f>IFERROR(VLOOKUP($S232,'Kill 13'!$A$1:$E$161,3,0),0)</f>
        <v>0</v>
      </c>
      <c r="AI232" s="136">
        <f t="shared" si="3"/>
        <v>0</v>
      </c>
    </row>
    <row r="233" ht="15.75" customHeight="1">
      <c r="A233" s="41">
        <f t="shared" si="1"/>
        <v>232</v>
      </c>
      <c r="B233" s="33"/>
      <c r="C233" s="51">
        <v>0.0</v>
      </c>
      <c r="D233" s="135"/>
      <c r="E233" s="136">
        <v>0.0</v>
      </c>
      <c r="F233" s="136">
        <v>0.0</v>
      </c>
      <c r="G233" s="136">
        <v>0.0</v>
      </c>
      <c r="H233" s="136">
        <v>0.0</v>
      </c>
      <c r="I233" s="136">
        <v>0.0</v>
      </c>
      <c r="J233" s="136">
        <v>0.0</v>
      </c>
      <c r="K233" s="136">
        <v>0.0</v>
      </c>
      <c r="L233" s="136">
        <v>0.0</v>
      </c>
      <c r="M233" s="136">
        <v>0.0</v>
      </c>
      <c r="N233" s="136">
        <v>0.0</v>
      </c>
      <c r="O233" s="136">
        <v>0.0</v>
      </c>
      <c r="P233" s="136">
        <v>0.0</v>
      </c>
      <c r="Q233" s="136">
        <v>0.0</v>
      </c>
      <c r="R233" s="136">
        <v>0.0</v>
      </c>
      <c r="S233" s="33"/>
      <c r="T233" s="51">
        <f t="shared" si="2"/>
        <v>0</v>
      </c>
      <c r="U233" s="135"/>
      <c r="V233" s="136">
        <f>IFERROR(VLOOKUP($S233,'Kill 1'!$A$1:$E$161,3,0),0)</f>
        <v>0</v>
      </c>
      <c r="W233" s="136">
        <f>IFERROR(VLOOKUP($S233,'Kill 2'!$A$1:$E$161,3,0),0)</f>
        <v>0</v>
      </c>
      <c r="X233" s="136">
        <f>IFERROR(VLOOKUP($S233,'Kill 3'!$A$1:$E$161,3,0),0)</f>
        <v>0</v>
      </c>
      <c r="Y233" s="136">
        <f>IFERROR(VLOOKUP($S233,'Kill 4'!$A$1:$E$161,3,0),0)</f>
        <v>0</v>
      </c>
      <c r="Z233" s="136">
        <f>IFERROR(VLOOKUP($S233,'Kill 5'!$A$1:$E$161,3,0),0)</f>
        <v>0</v>
      </c>
      <c r="AA233" s="136">
        <f>IFERROR(VLOOKUP($S233,'Kill 6'!$A$1:$E$161,3,0),0)</f>
        <v>0</v>
      </c>
      <c r="AB233" s="136">
        <f>IFERROR(VLOOKUP($S233,'Kill 7'!$A$1:$E$161,3,0),0)</f>
        <v>0</v>
      </c>
      <c r="AC233" s="136">
        <f>IFERROR(VLOOKUP($S233,'Kill 8'!$A$1:$E$161,3,0),0)</f>
        <v>0</v>
      </c>
      <c r="AD233" s="136">
        <f>IFERROR(VLOOKUP($S233,'Kill 9'!$A$1:$E$161,3,0),0)</f>
        <v>0</v>
      </c>
      <c r="AE233" s="136">
        <f>IFERROR(VLOOKUP($S233,'Kill 10'!$A$1:$E$161,3,0),0)</f>
        <v>0</v>
      </c>
      <c r="AF233" s="136">
        <f>IFERROR(VLOOKUP($S233,'Kill 11'!$A$1:$E$161,3,0),0)</f>
        <v>0</v>
      </c>
      <c r="AG233" s="136">
        <f>IFERROR(VLOOKUP($S233,'Kill 12'!$A$1:$E$161,3,0),0)</f>
        <v>0</v>
      </c>
      <c r="AH233" s="136">
        <f>IFERROR(VLOOKUP($S233,'Kill 13'!$A$1:$E$161,3,0),0)</f>
        <v>0</v>
      </c>
      <c r="AI233" s="136">
        <f t="shared" si="3"/>
        <v>0</v>
      </c>
    </row>
    <row r="234" ht="15.75" customHeight="1">
      <c r="A234" s="41">
        <f t="shared" si="1"/>
        <v>233</v>
      </c>
      <c r="B234" s="33"/>
      <c r="C234" s="51">
        <v>0.0</v>
      </c>
      <c r="D234" s="135"/>
      <c r="E234" s="136">
        <v>0.0</v>
      </c>
      <c r="F234" s="136">
        <v>0.0</v>
      </c>
      <c r="G234" s="136">
        <v>0.0</v>
      </c>
      <c r="H234" s="136">
        <v>0.0</v>
      </c>
      <c r="I234" s="136">
        <v>0.0</v>
      </c>
      <c r="J234" s="136">
        <v>0.0</v>
      </c>
      <c r="K234" s="136">
        <v>0.0</v>
      </c>
      <c r="L234" s="136">
        <v>0.0</v>
      </c>
      <c r="M234" s="136">
        <v>0.0</v>
      </c>
      <c r="N234" s="136">
        <v>0.0</v>
      </c>
      <c r="O234" s="136">
        <v>0.0</v>
      </c>
      <c r="P234" s="136">
        <v>0.0</v>
      </c>
      <c r="Q234" s="136">
        <v>0.0</v>
      </c>
      <c r="R234" s="136">
        <v>0.0</v>
      </c>
      <c r="S234" s="33"/>
      <c r="T234" s="51">
        <f t="shared" si="2"/>
        <v>0</v>
      </c>
      <c r="U234" s="135"/>
      <c r="V234" s="136">
        <f>IFERROR(VLOOKUP($S234,'Kill 1'!$A$1:$E$161,3,0),0)</f>
        <v>0</v>
      </c>
      <c r="W234" s="136">
        <f>IFERROR(VLOOKUP($S234,'Kill 2'!$A$1:$E$161,3,0),0)</f>
        <v>0</v>
      </c>
      <c r="X234" s="136">
        <f>IFERROR(VLOOKUP($S234,'Kill 3'!$A$1:$E$161,3,0),0)</f>
        <v>0</v>
      </c>
      <c r="Y234" s="136">
        <f>IFERROR(VLOOKUP($S234,'Kill 4'!$A$1:$E$161,3,0),0)</f>
        <v>0</v>
      </c>
      <c r="Z234" s="136">
        <f>IFERROR(VLOOKUP($S234,'Kill 5'!$A$1:$E$161,3,0),0)</f>
        <v>0</v>
      </c>
      <c r="AA234" s="136">
        <f>IFERROR(VLOOKUP($S234,'Kill 6'!$A$1:$E$161,3,0),0)</f>
        <v>0</v>
      </c>
      <c r="AB234" s="136">
        <f>IFERROR(VLOOKUP($S234,'Kill 7'!$A$1:$E$161,3,0),0)</f>
        <v>0</v>
      </c>
      <c r="AC234" s="136">
        <f>IFERROR(VLOOKUP($S234,'Kill 8'!$A$1:$E$161,3,0),0)</f>
        <v>0</v>
      </c>
      <c r="AD234" s="136">
        <f>IFERROR(VLOOKUP($S234,'Kill 9'!$A$1:$E$161,3,0),0)</f>
        <v>0</v>
      </c>
      <c r="AE234" s="136">
        <f>IFERROR(VLOOKUP($S234,'Kill 10'!$A$1:$E$161,3,0),0)</f>
        <v>0</v>
      </c>
      <c r="AF234" s="136">
        <f>IFERROR(VLOOKUP($S234,'Kill 11'!$A$1:$E$161,3,0),0)</f>
        <v>0</v>
      </c>
      <c r="AG234" s="136">
        <f>IFERROR(VLOOKUP($S234,'Kill 12'!$A$1:$E$161,3,0),0)</f>
        <v>0</v>
      </c>
      <c r="AH234" s="136">
        <f>IFERROR(VLOOKUP($S234,'Kill 13'!$A$1:$E$161,3,0),0)</f>
        <v>0</v>
      </c>
      <c r="AI234" s="136">
        <f t="shared" si="3"/>
        <v>0</v>
      </c>
    </row>
    <row r="235" ht="15.75" customHeight="1">
      <c r="A235" s="41">
        <f t="shared" si="1"/>
        <v>234</v>
      </c>
      <c r="B235" s="33"/>
      <c r="C235" s="51">
        <v>0.0</v>
      </c>
      <c r="D235" s="135"/>
      <c r="E235" s="136">
        <v>0.0</v>
      </c>
      <c r="F235" s="136">
        <v>0.0</v>
      </c>
      <c r="G235" s="136">
        <v>0.0</v>
      </c>
      <c r="H235" s="136">
        <v>0.0</v>
      </c>
      <c r="I235" s="136">
        <v>0.0</v>
      </c>
      <c r="J235" s="136">
        <v>0.0</v>
      </c>
      <c r="K235" s="136">
        <v>0.0</v>
      </c>
      <c r="L235" s="136">
        <v>0.0</v>
      </c>
      <c r="M235" s="136">
        <v>0.0</v>
      </c>
      <c r="N235" s="136">
        <v>0.0</v>
      </c>
      <c r="O235" s="136">
        <v>0.0</v>
      </c>
      <c r="P235" s="136">
        <v>0.0</v>
      </c>
      <c r="Q235" s="136">
        <v>0.0</v>
      </c>
      <c r="R235" s="136">
        <v>0.0</v>
      </c>
      <c r="S235" s="33"/>
      <c r="T235" s="51">
        <f t="shared" si="2"/>
        <v>0</v>
      </c>
      <c r="U235" s="135"/>
      <c r="V235" s="136">
        <f>IFERROR(VLOOKUP($S235,'Kill 1'!$A$1:$E$161,3,0),0)</f>
        <v>0</v>
      </c>
      <c r="W235" s="136">
        <f>IFERROR(VLOOKUP($S235,'Kill 2'!$A$1:$E$161,3,0),0)</f>
        <v>0</v>
      </c>
      <c r="X235" s="136">
        <f>IFERROR(VLOOKUP($S235,'Kill 3'!$A$1:$E$161,3,0),0)</f>
        <v>0</v>
      </c>
      <c r="Y235" s="136">
        <f>IFERROR(VLOOKUP($S235,'Kill 4'!$A$1:$E$161,3,0),0)</f>
        <v>0</v>
      </c>
      <c r="Z235" s="136">
        <f>IFERROR(VLOOKUP($S235,'Kill 5'!$A$1:$E$161,3,0),0)</f>
        <v>0</v>
      </c>
      <c r="AA235" s="136">
        <f>IFERROR(VLOOKUP($S235,'Kill 6'!$A$1:$E$161,3,0),0)</f>
        <v>0</v>
      </c>
      <c r="AB235" s="136">
        <f>IFERROR(VLOOKUP($S235,'Kill 7'!$A$1:$E$161,3,0),0)</f>
        <v>0</v>
      </c>
      <c r="AC235" s="136">
        <f>IFERROR(VLOOKUP($S235,'Kill 8'!$A$1:$E$161,3,0),0)</f>
        <v>0</v>
      </c>
      <c r="AD235" s="136">
        <f>IFERROR(VLOOKUP($S235,'Kill 9'!$A$1:$E$161,3,0),0)</f>
        <v>0</v>
      </c>
      <c r="AE235" s="136">
        <f>IFERROR(VLOOKUP($S235,'Kill 10'!$A$1:$E$161,3,0),0)</f>
        <v>0</v>
      </c>
      <c r="AF235" s="136">
        <f>IFERROR(VLOOKUP($S235,'Kill 11'!$A$1:$E$161,3,0),0)</f>
        <v>0</v>
      </c>
      <c r="AG235" s="136">
        <f>IFERROR(VLOOKUP($S235,'Kill 12'!$A$1:$E$161,3,0),0)</f>
        <v>0</v>
      </c>
      <c r="AH235" s="136">
        <f>IFERROR(VLOOKUP($S235,'Kill 13'!$A$1:$E$161,3,0),0)</f>
        <v>0</v>
      </c>
      <c r="AI235" s="136">
        <f t="shared" si="3"/>
        <v>0</v>
      </c>
    </row>
    <row r="236" ht="15.75" customHeight="1">
      <c r="A236" s="41">
        <f t="shared" si="1"/>
        <v>235</v>
      </c>
      <c r="B236" s="33"/>
      <c r="C236" s="51">
        <v>0.0</v>
      </c>
      <c r="D236" s="135"/>
      <c r="E236" s="136">
        <v>0.0</v>
      </c>
      <c r="F236" s="136">
        <v>0.0</v>
      </c>
      <c r="G236" s="136">
        <v>0.0</v>
      </c>
      <c r="H236" s="136">
        <v>0.0</v>
      </c>
      <c r="I236" s="136">
        <v>0.0</v>
      </c>
      <c r="J236" s="136">
        <v>0.0</v>
      </c>
      <c r="K236" s="136">
        <v>0.0</v>
      </c>
      <c r="L236" s="136">
        <v>0.0</v>
      </c>
      <c r="M236" s="136">
        <v>0.0</v>
      </c>
      <c r="N236" s="136">
        <v>0.0</v>
      </c>
      <c r="O236" s="136">
        <v>0.0</v>
      </c>
      <c r="P236" s="136">
        <v>0.0</v>
      </c>
      <c r="Q236" s="136">
        <v>0.0</v>
      </c>
      <c r="R236" s="136">
        <v>0.0</v>
      </c>
      <c r="S236" s="33"/>
      <c r="T236" s="51">
        <f t="shared" si="2"/>
        <v>0</v>
      </c>
      <c r="U236" s="135"/>
      <c r="V236" s="136">
        <f>IFERROR(VLOOKUP($S236,'Kill 1'!$A$1:$E$161,3,0),0)</f>
        <v>0</v>
      </c>
      <c r="W236" s="136">
        <f>IFERROR(VLOOKUP($S236,'Kill 2'!$A$1:$E$161,3,0),0)</f>
        <v>0</v>
      </c>
      <c r="X236" s="136">
        <f>IFERROR(VLOOKUP($S236,'Kill 3'!$A$1:$E$161,3,0),0)</f>
        <v>0</v>
      </c>
      <c r="Y236" s="136">
        <f>IFERROR(VLOOKUP($S236,'Kill 4'!$A$1:$E$161,3,0),0)</f>
        <v>0</v>
      </c>
      <c r="Z236" s="136">
        <f>IFERROR(VLOOKUP($S236,'Kill 5'!$A$1:$E$161,3,0),0)</f>
        <v>0</v>
      </c>
      <c r="AA236" s="136">
        <f>IFERROR(VLOOKUP($S236,'Kill 6'!$A$1:$E$161,3,0),0)</f>
        <v>0</v>
      </c>
      <c r="AB236" s="136">
        <f>IFERROR(VLOOKUP($S236,'Kill 7'!$A$1:$E$161,3,0),0)</f>
        <v>0</v>
      </c>
      <c r="AC236" s="136">
        <f>IFERROR(VLOOKUP($S236,'Kill 8'!$A$1:$E$161,3,0),0)</f>
        <v>0</v>
      </c>
      <c r="AD236" s="136">
        <f>IFERROR(VLOOKUP($S236,'Kill 9'!$A$1:$E$161,3,0),0)</f>
        <v>0</v>
      </c>
      <c r="AE236" s="136">
        <f>IFERROR(VLOOKUP($S236,'Kill 10'!$A$1:$E$161,3,0),0)</f>
        <v>0</v>
      </c>
      <c r="AF236" s="136">
        <f>IFERROR(VLOOKUP($S236,'Kill 11'!$A$1:$E$161,3,0),0)</f>
        <v>0</v>
      </c>
      <c r="AG236" s="136">
        <f>IFERROR(VLOOKUP($S236,'Kill 12'!$A$1:$E$161,3,0),0)</f>
        <v>0</v>
      </c>
      <c r="AH236" s="136">
        <f>IFERROR(VLOOKUP($S236,'Kill 13'!$A$1:$E$161,3,0),0)</f>
        <v>0</v>
      </c>
      <c r="AI236" s="136">
        <f t="shared" si="3"/>
        <v>0</v>
      </c>
    </row>
    <row r="237" ht="15.75" customHeight="1">
      <c r="A237" s="41">
        <f t="shared" si="1"/>
        <v>236</v>
      </c>
      <c r="B237" s="33"/>
      <c r="C237" s="51">
        <v>0.0</v>
      </c>
      <c r="D237" s="135"/>
      <c r="E237" s="136">
        <v>0.0</v>
      </c>
      <c r="F237" s="136">
        <v>0.0</v>
      </c>
      <c r="G237" s="136">
        <v>0.0</v>
      </c>
      <c r="H237" s="136">
        <v>0.0</v>
      </c>
      <c r="I237" s="136">
        <v>0.0</v>
      </c>
      <c r="J237" s="136">
        <v>0.0</v>
      </c>
      <c r="K237" s="136">
        <v>0.0</v>
      </c>
      <c r="L237" s="136">
        <v>0.0</v>
      </c>
      <c r="M237" s="136">
        <v>0.0</v>
      </c>
      <c r="N237" s="136">
        <v>0.0</v>
      </c>
      <c r="O237" s="136">
        <v>0.0</v>
      </c>
      <c r="P237" s="136">
        <v>0.0</v>
      </c>
      <c r="Q237" s="136">
        <v>0.0</v>
      </c>
      <c r="R237" s="136">
        <v>0.0</v>
      </c>
      <c r="S237" s="33"/>
      <c r="T237" s="51">
        <f t="shared" si="2"/>
        <v>0</v>
      </c>
      <c r="U237" s="135"/>
      <c r="V237" s="136">
        <f>IFERROR(VLOOKUP($S237,'Kill 1'!$A$1:$E$161,3,0),0)</f>
        <v>0</v>
      </c>
      <c r="W237" s="136">
        <f>IFERROR(VLOOKUP($S237,'Kill 2'!$A$1:$E$161,3,0),0)</f>
        <v>0</v>
      </c>
      <c r="X237" s="136">
        <f>IFERROR(VLOOKUP($S237,'Kill 3'!$A$1:$E$161,3,0),0)</f>
        <v>0</v>
      </c>
      <c r="Y237" s="136">
        <f>IFERROR(VLOOKUP($S237,'Kill 4'!$A$1:$E$161,3,0),0)</f>
        <v>0</v>
      </c>
      <c r="Z237" s="136">
        <f>IFERROR(VLOOKUP($S237,'Kill 5'!$A$1:$E$161,3,0),0)</f>
        <v>0</v>
      </c>
      <c r="AA237" s="136">
        <f>IFERROR(VLOOKUP($S237,'Kill 6'!$A$1:$E$161,3,0),0)</f>
        <v>0</v>
      </c>
      <c r="AB237" s="136">
        <f>IFERROR(VLOOKUP($S237,'Kill 7'!$A$1:$E$161,3,0),0)</f>
        <v>0</v>
      </c>
      <c r="AC237" s="136">
        <f>IFERROR(VLOOKUP($S237,'Kill 8'!$A$1:$E$161,3,0),0)</f>
        <v>0</v>
      </c>
      <c r="AD237" s="136">
        <f>IFERROR(VLOOKUP($S237,'Kill 9'!$A$1:$E$161,3,0),0)</f>
        <v>0</v>
      </c>
      <c r="AE237" s="136">
        <f>IFERROR(VLOOKUP($S237,'Kill 10'!$A$1:$E$161,3,0),0)</f>
        <v>0</v>
      </c>
      <c r="AF237" s="136">
        <f>IFERROR(VLOOKUP($S237,'Kill 11'!$A$1:$E$161,3,0),0)</f>
        <v>0</v>
      </c>
      <c r="AG237" s="136">
        <f>IFERROR(VLOOKUP($S237,'Kill 12'!$A$1:$E$161,3,0),0)</f>
        <v>0</v>
      </c>
      <c r="AH237" s="136">
        <f>IFERROR(VLOOKUP($S237,'Kill 13'!$A$1:$E$161,3,0),0)</f>
        <v>0</v>
      </c>
      <c r="AI237" s="136">
        <f t="shared" si="3"/>
        <v>0</v>
      </c>
    </row>
    <row r="238" ht="15.75" customHeight="1">
      <c r="A238" s="41">
        <f t="shared" si="1"/>
        <v>237</v>
      </c>
      <c r="B238" s="33"/>
      <c r="C238" s="51">
        <v>0.0</v>
      </c>
      <c r="D238" s="135"/>
      <c r="E238" s="136">
        <v>0.0</v>
      </c>
      <c r="F238" s="136">
        <v>0.0</v>
      </c>
      <c r="G238" s="136">
        <v>0.0</v>
      </c>
      <c r="H238" s="136">
        <v>0.0</v>
      </c>
      <c r="I238" s="136">
        <v>0.0</v>
      </c>
      <c r="J238" s="136">
        <v>0.0</v>
      </c>
      <c r="K238" s="136">
        <v>0.0</v>
      </c>
      <c r="L238" s="136">
        <v>0.0</v>
      </c>
      <c r="M238" s="136">
        <v>0.0</v>
      </c>
      <c r="N238" s="136">
        <v>0.0</v>
      </c>
      <c r="O238" s="136">
        <v>0.0</v>
      </c>
      <c r="P238" s="136">
        <v>0.0</v>
      </c>
      <c r="Q238" s="136">
        <v>0.0</v>
      </c>
      <c r="R238" s="136">
        <v>0.0</v>
      </c>
      <c r="S238" s="33"/>
      <c r="T238" s="51">
        <f t="shared" si="2"/>
        <v>0</v>
      </c>
      <c r="U238" s="135"/>
      <c r="V238" s="136">
        <f>IFERROR(VLOOKUP($S238,'Kill 1'!$A$1:$E$161,3,0),0)</f>
        <v>0</v>
      </c>
      <c r="W238" s="136">
        <f>IFERROR(VLOOKUP($S238,'Kill 2'!$A$1:$E$161,3,0),0)</f>
        <v>0</v>
      </c>
      <c r="X238" s="136">
        <f>IFERROR(VLOOKUP($S238,'Kill 3'!$A$1:$E$161,3,0),0)</f>
        <v>0</v>
      </c>
      <c r="Y238" s="136">
        <f>IFERROR(VLOOKUP($S238,'Kill 4'!$A$1:$E$161,3,0),0)</f>
        <v>0</v>
      </c>
      <c r="Z238" s="136">
        <f>IFERROR(VLOOKUP($S238,'Kill 5'!$A$1:$E$161,3,0),0)</f>
        <v>0</v>
      </c>
      <c r="AA238" s="136">
        <f>IFERROR(VLOOKUP($S238,'Kill 6'!$A$1:$E$161,3,0),0)</f>
        <v>0</v>
      </c>
      <c r="AB238" s="136">
        <f>IFERROR(VLOOKUP($S238,'Kill 7'!$A$1:$E$161,3,0),0)</f>
        <v>0</v>
      </c>
      <c r="AC238" s="136">
        <f>IFERROR(VLOOKUP($S238,'Kill 8'!$A$1:$E$161,3,0),0)</f>
        <v>0</v>
      </c>
      <c r="AD238" s="136">
        <f>IFERROR(VLOOKUP($S238,'Kill 9'!$A$1:$E$161,3,0),0)</f>
        <v>0</v>
      </c>
      <c r="AE238" s="136">
        <f>IFERROR(VLOOKUP($S238,'Kill 10'!$A$1:$E$161,3,0),0)</f>
        <v>0</v>
      </c>
      <c r="AF238" s="136">
        <f>IFERROR(VLOOKUP($S238,'Kill 11'!$A$1:$E$161,3,0),0)</f>
        <v>0</v>
      </c>
      <c r="AG238" s="136">
        <f>IFERROR(VLOOKUP($S238,'Kill 12'!$A$1:$E$161,3,0),0)</f>
        <v>0</v>
      </c>
      <c r="AH238" s="136">
        <f>IFERROR(VLOOKUP($S238,'Kill 13'!$A$1:$E$161,3,0),0)</f>
        <v>0</v>
      </c>
      <c r="AI238" s="136">
        <f t="shared" si="3"/>
        <v>0</v>
      </c>
    </row>
    <row r="239" ht="15.75" customHeight="1">
      <c r="A239" s="41">
        <f t="shared" si="1"/>
        <v>238</v>
      </c>
      <c r="B239" s="33"/>
      <c r="C239" s="51">
        <v>0.0</v>
      </c>
      <c r="D239" s="135"/>
      <c r="E239" s="136">
        <v>0.0</v>
      </c>
      <c r="F239" s="136">
        <v>0.0</v>
      </c>
      <c r="G239" s="136">
        <v>0.0</v>
      </c>
      <c r="H239" s="136">
        <v>0.0</v>
      </c>
      <c r="I239" s="136">
        <v>0.0</v>
      </c>
      <c r="J239" s="136">
        <v>0.0</v>
      </c>
      <c r="K239" s="136">
        <v>0.0</v>
      </c>
      <c r="L239" s="136">
        <v>0.0</v>
      </c>
      <c r="M239" s="136">
        <v>0.0</v>
      </c>
      <c r="N239" s="136">
        <v>0.0</v>
      </c>
      <c r="O239" s="136">
        <v>0.0</v>
      </c>
      <c r="P239" s="136">
        <v>0.0</v>
      </c>
      <c r="Q239" s="136">
        <v>0.0</v>
      </c>
      <c r="R239" s="136">
        <v>0.0</v>
      </c>
      <c r="S239" s="33"/>
      <c r="T239" s="51">
        <f t="shared" si="2"/>
        <v>0</v>
      </c>
      <c r="U239" s="135"/>
      <c r="V239" s="136">
        <f>IFERROR(VLOOKUP($S239,'Kill 1'!$A$1:$E$161,3,0),0)</f>
        <v>0</v>
      </c>
      <c r="W239" s="136">
        <f>IFERROR(VLOOKUP($S239,'Kill 2'!$A$1:$E$161,3,0),0)</f>
        <v>0</v>
      </c>
      <c r="X239" s="136">
        <f>IFERROR(VLOOKUP($S239,'Kill 3'!$A$1:$E$161,3,0),0)</f>
        <v>0</v>
      </c>
      <c r="Y239" s="136">
        <f>IFERROR(VLOOKUP($S239,'Kill 4'!$A$1:$E$161,3,0),0)</f>
        <v>0</v>
      </c>
      <c r="Z239" s="136">
        <f>IFERROR(VLOOKUP($S239,'Kill 5'!$A$1:$E$161,3,0),0)</f>
        <v>0</v>
      </c>
      <c r="AA239" s="136">
        <f>IFERROR(VLOOKUP($S239,'Kill 6'!$A$1:$E$161,3,0),0)</f>
        <v>0</v>
      </c>
      <c r="AB239" s="136">
        <f>IFERROR(VLOOKUP($S239,'Kill 7'!$A$1:$E$161,3,0),0)</f>
        <v>0</v>
      </c>
      <c r="AC239" s="136">
        <f>IFERROR(VLOOKUP($S239,'Kill 8'!$A$1:$E$161,3,0),0)</f>
        <v>0</v>
      </c>
      <c r="AD239" s="136">
        <f>IFERROR(VLOOKUP($S239,'Kill 9'!$A$1:$E$161,3,0),0)</f>
        <v>0</v>
      </c>
      <c r="AE239" s="136">
        <f>IFERROR(VLOOKUP($S239,'Kill 10'!$A$1:$E$161,3,0),0)</f>
        <v>0</v>
      </c>
      <c r="AF239" s="136">
        <f>IFERROR(VLOOKUP($S239,'Kill 11'!$A$1:$E$161,3,0),0)</f>
        <v>0</v>
      </c>
      <c r="AG239" s="136">
        <f>IFERROR(VLOOKUP($S239,'Kill 12'!$A$1:$E$161,3,0),0)</f>
        <v>0</v>
      </c>
      <c r="AH239" s="136">
        <f>IFERROR(VLOOKUP($S239,'Kill 13'!$A$1:$E$161,3,0),0)</f>
        <v>0</v>
      </c>
      <c r="AI239" s="136">
        <f t="shared" si="3"/>
        <v>0</v>
      </c>
    </row>
    <row r="240" ht="15.75" customHeight="1">
      <c r="A240" s="41">
        <f t="shared" si="1"/>
        <v>239</v>
      </c>
      <c r="B240" s="33"/>
      <c r="C240" s="51">
        <v>0.0</v>
      </c>
      <c r="D240" s="135"/>
      <c r="E240" s="136">
        <v>0.0</v>
      </c>
      <c r="F240" s="136">
        <v>0.0</v>
      </c>
      <c r="G240" s="136">
        <v>0.0</v>
      </c>
      <c r="H240" s="136">
        <v>0.0</v>
      </c>
      <c r="I240" s="136">
        <v>0.0</v>
      </c>
      <c r="J240" s="136">
        <v>0.0</v>
      </c>
      <c r="K240" s="136">
        <v>0.0</v>
      </c>
      <c r="L240" s="136">
        <v>0.0</v>
      </c>
      <c r="M240" s="136">
        <v>0.0</v>
      </c>
      <c r="N240" s="136">
        <v>0.0</v>
      </c>
      <c r="O240" s="136">
        <v>0.0</v>
      </c>
      <c r="P240" s="136">
        <v>0.0</v>
      </c>
      <c r="Q240" s="136">
        <v>0.0</v>
      </c>
      <c r="R240" s="136">
        <v>0.0</v>
      </c>
      <c r="S240" s="33"/>
      <c r="T240" s="51">
        <f t="shared" si="2"/>
        <v>0</v>
      </c>
      <c r="U240" s="135"/>
      <c r="V240" s="136">
        <f>IFERROR(VLOOKUP($S240,'Kill 1'!$A$1:$E$161,3,0),0)</f>
        <v>0</v>
      </c>
      <c r="W240" s="136">
        <f>IFERROR(VLOOKUP($S240,'Kill 2'!$A$1:$E$161,3,0),0)</f>
        <v>0</v>
      </c>
      <c r="X240" s="136">
        <f>IFERROR(VLOOKUP($S240,'Kill 3'!$A$1:$E$161,3,0),0)</f>
        <v>0</v>
      </c>
      <c r="Y240" s="136">
        <f>IFERROR(VLOOKUP($S240,'Kill 4'!$A$1:$E$161,3,0),0)</f>
        <v>0</v>
      </c>
      <c r="Z240" s="136">
        <f>IFERROR(VLOOKUP($S240,'Kill 5'!$A$1:$E$161,3,0),0)</f>
        <v>0</v>
      </c>
      <c r="AA240" s="136">
        <f>IFERROR(VLOOKUP($S240,'Kill 6'!$A$1:$E$161,3,0),0)</f>
        <v>0</v>
      </c>
      <c r="AB240" s="136">
        <f>IFERROR(VLOOKUP($S240,'Kill 7'!$A$1:$E$161,3,0),0)</f>
        <v>0</v>
      </c>
      <c r="AC240" s="136">
        <f>IFERROR(VLOOKUP($S240,'Kill 8'!$A$1:$E$161,3,0),0)</f>
        <v>0</v>
      </c>
      <c r="AD240" s="136">
        <f>IFERROR(VLOOKUP($S240,'Kill 9'!$A$1:$E$161,3,0),0)</f>
        <v>0</v>
      </c>
      <c r="AE240" s="136">
        <f>IFERROR(VLOOKUP($S240,'Kill 10'!$A$1:$E$161,3,0),0)</f>
        <v>0</v>
      </c>
      <c r="AF240" s="136">
        <f>IFERROR(VLOOKUP($S240,'Kill 11'!$A$1:$E$161,3,0),0)</f>
        <v>0</v>
      </c>
      <c r="AG240" s="136">
        <f>IFERROR(VLOOKUP($S240,'Kill 12'!$A$1:$E$161,3,0),0)</f>
        <v>0</v>
      </c>
      <c r="AH240" s="136">
        <f>IFERROR(VLOOKUP($S240,'Kill 13'!$A$1:$E$161,3,0),0)</f>
        <v>0</v>
      </c>
      <c r="AI240" s="136">
        <f t="shared" si="3"/>
        <v>0</v>
      </c>
    </row>
    <row r="241" ht="15.75" customHeight="1">
      <c r="A241" s="41">
        <f t="shared" si="1"/>
        <v>240</v>
      </c>
      <c r="B241" s="33"/>
      <c r="C241" s="51">
        <v>0.0</v>
      </c>
      <c r="D241" s="135"/>
      <c r="E241" s="136">
        <v>0.0</v>
      </c>
      <c r="F241" s="136">
        <v>0.0</v>
      </c>
      <c r="G241" s="136">
        <v>0.0</v>
      </c>
      <c r="H241" s="136">
        <v>0.0</v>
      </c>
      <c r="I241" s="136">
        <v>0.0</v>
      </c>
      <c r="J241" s="136">
        <v>0.0</v>
      </c>
      <c r="K241" s="136">
        <v>0.0</v>
      </c>
      <c r="L241" s="136">
        <v>0.0</v>
      </c>
      <c r="M241" s="136">
        <v>0.0</v>
      </c>
      <c r="N241" s="136">
        <v>0.0</v>
      </c>
      <c r="O241" s="136">
        <v>0.0</v>
      </c>
      <c r="P241" s="136">
        <v>0.0</v>
      </c>
      <c r="Q241" s="136">
        <v>0.0</v>
      </c>
      <c r="R241" s="136">
        <v>0.0</v>
      </c>
      <c r="S241" s="33"/>
      <c r="T241" s="51">
        <f t="shared" si="2"/>
        <v>0</v>
      </c>
      <c r="U241" s="135"/>
      <c r="V241" s="136">
        <f>IFERROR(VLOOKUP($S241,'Kill 1'!$A$1:$E$161,3,0),0)</f>
        <v>0</v>
      </c>
      <c r="W241" s="136">
        <f>IFERROR(VLOOKUP($S241,'Kill 2'!$A$1:$E$161,3,0),0)</f>
        <v>0</v>
      </c>
      <c r="X241" s="136">
        <f>IFERROR(VLOOKUP($S241,'Kill 3'!$A$1:$E$161,3,0),0)</f>
        <v>0</v>
      </c>
      <c r="Y241" s="136">
        <f>IFERROR(VLOOKUP($S241,'Kill 4'!$A$1:$E$161,3,0),0)</f>
        <v>0</v>
      </c>
      <c r="Z241" s="136">
        <f>IFERROR(VLOOKUP($S241,'Kill 5'!$A$1:$E$161,3,0),0)</f>
        <v>0</v>
      </c>
      <c r="AA241" s="136">
        <f>IFERROR(VLOOKUP($S241,'Kill 6'!$A$1:$E$161,3,0),0)</f>
        <v>0</v>
      </c>
      <c r="AB241" s="136">
        <f>IFERROR(VLOOKUP($S241,'Kill 7'!$A$1:$E$161,3,0),0)</f>
        <v>0</v>
      </c>
      <c r="AC241" s="136">
        <f>IFERROR(VLOOKUP($S241,'Kill 8'!$A$1:$E$161,3,0),0)</f>
        <v>0</v>
      </c>
      <c r="AD241" s="136">
        <f>IFERROR(VLOOKUP($S241,'Kill 9'!$A$1:$E$161,3,0),0)</f>
        <v>0</v>
      </c>
      <c r="AE241" s="136">
        <f>IFERROR(VLOOKUP($S241,'Kill 10'!$A$1:$E$161,3,0),0)</f>
        <v>0</v>
      </c>
      <c r="AF241" s="136">
        <f>IFERROR(VLOOKUP($S241,'Kill 11'!$A$1:$E$161,3,0),0)</f>
        <v>0</v>
      </c>
      <c r="AG241" s="136">
        <f>IFERROR(VLOOKUP($S241,'Kill 12'!$A$1:$E$161,3,0),0)</f>
        <v>0</v>
      </c>
      <c r="AH241" s="136">
        <f>IFERROR(VLOOKUP($S241,'Kill 13'!$A$1:$E$161,3,0),0)</f>
        <v>0</v>
      </c>
      <c r="AI241" s="136">
        <f t="shared" si="3"/>
        <v>0</v>
      </c>
    </row>
    <row r="242" ht="15.75" customHeight="1">
      <c r="A242" s="41">
        <f t="shared" si="1"/>
        <v>241</v>
      </c>
      <c r="B242" s="33"/>
      <c r="C242" s="51">
        <v>0.0</v>
      </c>
      <c r="D242" s="135"/>
      <c r="E242" s="136">
        <v>0.0</v>
      </c>
      <c r="F242" s="136">
        <v>0.0</v>
      </c>
      <c r="G242" s="136">
        <v>0.0</v>
      </c>
      <c r="H242" s="136">
        <v>0.0</v>
      </c>
      <c r="I242" s="136">
        <v>0.0</v>
      </c>
      <c r="J242" s="136">
        <v>0.0</v>
      </c>
      <c r="K242" s="136">
        <v>0.0</v>
      </c>
      <c r="L242" s="136">
        <v>0.0</v>
      </c>
      <c r="M242" s="136">
        <v>0.0</v>
      </c>
      <c r="N242" s="136">
        <v>0.0</v>
      </c>
      <c r="O242" s="136">
        <v>0.0</v>
      </c>
      <c r="P242" s="136">
        <v>0.0</v>
      </c>
      <c r="Q242" s="136">
        <v>0.0</v>
      </c>
      <c r="R242" s="136">
        <v>0.0</v>
      </c>
      <c r="S242" s="33"/>
      <c r="T242" s="51">
        <f t="shared" si="2"/>
        <v>0</v>
      </c>
      <c r="U242" s="135"/>
      <c r="V242" s="136">
        <f>IFERROR(VLOOKUP($S242,'Kill 1'!$A$1:$E$161,3,0),0)</f>
        <v>0</v>
      </c>
      <c r="W242" s="136">
        <f>IFERROR(VLOOKUP($S242,'Kill 2'!$A$1:$E$161,3,0),0)</f>
        <v>0</v>
      </c>
      <c r="X242" s="136">
        <f>IFERROR(VLOOKUP($S242,'Kill 3'!$A$1:$E$161,3,0),0)</f>
        <v>0</v>
      </c>
      <c r="Y242" s="136">
        <f>IFERROR(VLOOKUP($S242,'Kill 4'!$A$1:$E$161,3,0),0)</f>
        <v>0</v>
      </c>
      <c r="Z242" s="136">
        <f>IFERROR(VLOOKUP($S242,'Kill 5'!$A$1:$E$161,3,0),0)</f>
        <v>0</v>
      </c>
      <c r="AA242" s="136">
        <f>IFERROR(VLOOKUP($S242,'Kill 6'!$A$1:$E$161,3,0),0)</f>
        <v>0</v>
      </c>
      <c r="AB242" s="136">
        <f>IFERROR(VLOOKUP($S242,'Kill 7'!$A$1:$E$161,3,0),0)</f>
        <v>0</v>
      </c>
      <c r="AC242" s="136">
        <f>IFERROR(VLOOKUP($S242,'Kill 8'!$A$1:$E$161,3,0),0)</f>
        <v>0</v>
      </c>
      <c r="AD242" s="136">
        <f>IFERROR(VLOOKUP($S242,'Kill 9'!$A$1:$E$161,3,0),0)</f>
        <v>0</v>
      </c>
      <c r="AE242" s="136">
        <f>IFERROR(VLOOKUP($S242,'Kill 10'!$A$1:$E$161,3,0),0)</f>
        <v>0</v>
      </c>
      <c r="AF242" s="136">
        <f>IFERROR(VLOOKUP($S242,'Kill 11'!$A$1:$E$161,3,0),0)</f>
        <v>0</v>
      </c>
      <c r="AG242" s="136">
        <f>IFERROR(VLOOKUP($S242,'Kill 12'!$A$1:$E$161,3,0),0)</f>
        <v>0</v>
      </c>
      <c r="AH242" s="136">
        <f>IFERROR(VLOOKUP($S242,'Kill 13'!$A$1:$E$161,3,0),0)</f>
        <v>0</v>
      </c>
      <c r="AI242" s="136">
        <f t="shared" si="3"/>
        <v>0</v>
      </c>
    </row>
    <row r="243" ht="15.75" customHeight="1">
      <c r="A243" s="41">
        <f t="shared" si="1"/>
        <v>242</v>
      </c>
      <c r="B243" s="33"/>
      <c r="C243" s="51">
        <v>0.0</v>
      </c>
      <c r="D243" s="135"/>
      <c r="E243" s="136">
        <v>0.0</v>
      </c>
      <c r="F243" s="136">
        <v>0.0</v>
      </c>
      <c r="G243" s="136">
        <v>0.0</v>
      </c>
      <c r="H243" s="136">
        <v>0.0</v>
      </c>
      <c r="I243" s="136">
        <v>0.0</v>
      </c>
      <c r="J243" s="136">
        <v>0.0</v>
      </c>
      <c r="K243" s="136">
        <v>0.0</v>
      </c>
      <c r="L243" s="136">
        <v>0.0</v>
      </c>
      <c r="M243" s="136">
        <v>0.0</v>
      </c>
      <c r="N243" s="136">
        <v>0.0</v>
      </c>
      <c r="O243" s="136">
        <v>0.0</v>
      </c>
      <c r="P243" s="136">
        <v>0.0</v>
      </c>
      <c r="Q243" s="136">
        <v>0.0</v>
      </c>
      <c r="R243" s="136">
        <v>0.0</v>
      </c>
      <c r="S243" s="33"/>
      <c r="T243" s="51">
        <f t="shared" si="2"/>
        <v>0</v>
      </c>
      <c r="U243" s="135"/>
      <c r="V243" s="136">
        <f>IFERROR(VLOOKUP($S243,'Kill 1'!$A$1:$E$161,3,0),0)</f>
        <v>0</v>
      </c>
      <c r="W243" s="136">
        <f>IFERROR(VLOOKUP($S243,'Kill 2'!$A$1:$E$161,3,0),0)</f>
        <v>0</v>
      </c>
      <c r="X243" s="136">
        <f>IFERROR(VLOOKUP($S243,'Kill 3'!$A$1:$E$161,3,0),0)</f>
        <v>0</v>
      </c>
      <c r="Y243" s="136">
        <f>IFERROR(VLOOKUP($S243,'Kill 4'!$A$1:$E$161,3,0),0)</f>
        <v>0</v>
      </c>
      <c r="Z243" s="136">
        <f>IFERROR(VLOOKUP($S243,'Kill 5'!$A$1:$E$161,3,0),0)</f>
        <v>0</v>
      </c>
      <c r="AA243" s="136">
        <f>IFERROR(VLOOKUP($S243,'Kill 6'!$A$1:$E$161,3,0),0)</f>
        <v>0</v>
      </c>
      <c r="AB243" s="136">
        <f>IFERROR(VLOOKUP($S243,'Kill 7'!$A$1:$E$161,3,0),0)</f>
        <v>0</v>
      </c>
      <c r="AC243" s="136">
        <f>IFERROR(VLOOKUP($S243,'Kill 8'!$A$1:$E$161,3,0),0)</f>
        <v>0</v>
      </c>
      <c r="AD243" s="136">
        <f>IFERROR(VLOOKUP($S243,'Kill 9'!$A$1:$E$161,3,0),0)</f>
        <v>0</v>
      </c>
      <c r="AE243" s="136">
        <f>IFERROR(VLOOKUP($S243,'Kill 10'!$A$1:$E$161,3,0),0)</f>
        <v>0</v>
      </c>
      <c r="AF243" s="136">
        <f>IFERROR(VLOOKUP($S243,'Kill 11'!$A$1:$E$161,3,0),0)</f>
        <v>0</v>
      </c>
      <c r="AG243" s="136">
        <f>IFERROR(VLOOKUP($S243,'Kill 12'!$A$1:$E$161,3,0),0)</f>
        <v>0</v>
      </c>
      <c r="AH243" s="136">
        <f>IFERROR(VLOOKUP($S243,'Kill 13'!$A$1:$E$161,3,0),0)</f>
        <v>0</v>
      </c>
      <c r="AI243" s="136">
        <f t="shared" si="3"/>
        <v>0</v>
      </c>
    </row>
    <row r="244" ht="15.75" customHeight="1">
      <c r="A244" s="41">
        <f t="shared" si="1"/>
        <v>243</v>
      </c>
      <c r="B244" s="33"/>
      <c r="C244" s="51">
        <v>0.0</v>
      </c>
      <c r="D244" s="135"/>
      <c r="E244" s="136">
        <v>0.0</v>
      </c>
      <c r="F244" s="136">
        <v>0.0</v>
      </c>
      <c r="G244" s="136">
        <v>0.0</v>
      </c>
      <c r="H244" s="136">
        <v>0.0</v>
      </c>
      <c r="I244" s="136">
        <v>0.0</v>
      </c>
      <c r="J244" s="136">
        <v>0.0</v>
      </c>
      <c r="K244" s="136">
        <v>0.0</v>
      </c>
      <c r="L244" s="136">
        <v>0.0</v>
      </c>
      <c r="M244" s="136">
        <v>0.0</v>
      </c>
      <c r="N244" s="136">
        <v>0.0</v>
      </c>
      <c r="O244" s="136">
        <v>0.0</v>
      </c>
      <c r="P244" s="136">
        <v>0.0</v>
      </c>
      <c r="Q244" s="136">
        <v>0.0</v>
      </c>
      <c r="R244" s="136">
        <v>0.0</v>
      </c>
      <c r="S244" s="33"/>
      <c r="T244" s="51">
        <f t="shared" si="2"/>
        <v>0</v>
      </c>
      <c r="U244" s="135"/>
      <c r="V244" s="136">
        <f>IFERROR(VLOOKUP($S244,'Kill 1'!$A$1:$E$161,3,0),0)</f>
        <v>0</v>
      </c>
      <c r="W244" s="136">
        <f>IFERROR(VLOOKUP($S244,'Kill 2'!$A$1:$E$161,3,0),0)</f>
        <v>0</v>
      </c>
      <c r="X244" s="136">
        <f>IFERROR(VLOOKUP($S244,'Kill 3'!$A$1:$E$161,3,0),0)</f>
        <v>0</v>
      </c>
      <c r="Y244" s="136">
        <f>IFERROR(VLOOKUP($S244,'Kill 4'!$A$1:$E$161,3,0),0)</f>
        <v>0</v>
      </c>
      <c r="Z244" s="136">
        <f>IFERROR(VLOOKUP($S244,'Kill 5'!$A$1:$E$161,3,0),0)</f>
        <v>0</v>
      </c>
      <c r="AA244" s="136">
        <f>IFERROR(VLOOKUP($S244,'Kill 6'!$A$1:$E$161,3,0),0)</f>
        <v>0</v>
      </c>
      <c r="AB244" s="136">
        <f>IFERROR(VLOOKUP($S244,'Kill 7'!$A$1:$E$161,3,0),0)</f>
        <v>0</v>
      </c>
      <c r="AC244" s="136">
        <f>IFERROR(VLOOKUP($S244,'Kill 8'!$A$1:$E$161,3,0),0)</f>
        <v>0</v>
      </c>
      <c r="AD244" s="136">
        <f>IFERROR(VLOOKUP($S244,'Kill 9'!$A$1:$E$161,3,0),0)</f>
        <v>0</v>
      </c>
      <c r="AE244" s="136">
        <f>IFERROR(VLOOKUP($S244,'Kill 10'!$A$1:$E$161,3,0),0)</f>
        <v>0</v>
      </c>
      <c r="AF244" s="136">
        <f>IFERROR(VLOOKUP($S244,'Kill 11'!$A$1:$E$161,3,0),0)</f>
        <v>0</v>
      </c>
      <c r="AG244" s="136">
        <f>IFERROR(VLOOKUP($S244,'Kill 12'!$A$1:$E$161,3,0),0)</f>
        <v>0</v>
      </c>
      <c r="AH244" s="136">
        <f>IFERROR(VLOOKUP($S244,'Kill 13'!$A$1:$E$161,3,0),0)</f>
        <v>0</v>
      </c>
      <c r="AI244" s="136">
        <f t="shared" si="3"/>
        <v>0</v>
      </c>
    </row>
    <row r="245" ht="15.75" customHeight="1">
      <c r="A245" s="41">
        <f t="shared" si="1"/>
        <v>244</v>
      </c>
      <c r="B245" s="33"/>
      <c r="C245" s="51">
        <v>0.0</v>
      </c>
      <c r="D245" s="135"/>
      <c r="E245" s="136">
        <v>0.0</v>
      </c>
      <c r="F245" s="136">
        <v>0.0</v>
      </c>
      <c r="G245" s="136">
        <v>0.0</v>
      </c>
      <c r="H245" s="136">
        <v>0.0</v>
      </c>
      <c r="I245" s="136">
        <v>0.0</v>
      </c>
      <c r="J245" s="136">
        <v>0.0</v>
      </c>
      <c r="K245" s="136">
        <v>0.0</v>
      </c>
      <c r="L245" s="136">
        <v>0.0</v>
      </c>
      <c r="M245" s="136">
        <v>0.0</v>
      </c>
      <c r="N245" s="136">
        <v>0.0</v>
      </c>
      <c r="O245" s="136">
        <v>0.0</v>
      </c>
      <c r="P245" s="136">
        <v>0.0</v>
      </c>
      <c r="Q245" s="136">
        <v>0.0</v>
      </c>
      <c r="R245" s="136">
        <v>0.0</v>
      </c>
      <c r="S245" s="33"/>
      <c r="T245" s="51">
        <f t="shared" si="2"/>
        <v>0</v>
      </c>
      <c r="U245" s="135"/>
      <c r="V245" s="136">
        <f>IFERROR(VLOOKUP($S245,'Kill 1'!$A$1:$E$161,3,0),0)</f>
        <v>0</v>
      </c>
      <c r="W245" s="136">
        <f>IFERROR(VLOOKUP($S245,'Kill 2'!$A$1:$E$161,3,0),0)</f>
        <v>0</v>
      </c>
      <c r="X245" s="136">
        <f>IFERROR(VLOOKUP($S245,'Kill 3'!$A$1:$E$161,3,0),0)</f>
        <v>0</v>
      </c>
      <c r="Y245" s="136">
        <f>IFERROR(VLOOKUP($S245,'Kill 4'!$A$1:$E$161,3,0),0)</f>
        <v>0</v>
      </c>
      <c r="Z245" s="136">
        <f>IFERROR(VLOOKUP($S245,'Kill 5'!$A$1:$E$161,3,0),0)</f>
        <v>0</v>
      </c>
      <c r="AA245" s="136">
        <f>IFERROR(VLOOKUP($S245,'Kill 6'!$A$1:$E$161,3,0),0)</f>
        <v>0</v>
      </c>
      <c r="AB245" s="136">
        <f>IFERROR(VLOOKUP($S245,'Kill 7'!$A$1:$E$161,3,0),0)</f>
        <v>0</v>
      </c>
      <c r="AC245" s="136">
        <f>IFERROR(VLOOKUP($S245,'Kill 8'!$A$1:$E$161,3,0),0)</f>
        <v>0</v>
      </c>
      <c r="AD245" s="136">
        <f>IFERROR(VLOOKUP($S245,'Kill 9'!$A$1:$E$161,3,0),0)</f>
        <v>0</v>
      </c>
      <c r="AE245" s="136">
        <f>IFERROR(VLOOKUP($S245,'Kill 10'!$A$1:$E$161,3,0),0)</f>
        <v>0</v>
      </c>
      <c r="AF245" s="136">
        <f>IFERROR(VLOOKUP($S245,'Kill 11'!$A$1:$E$161,3,0),0)</f>
        <v>0</v>
      </c>
      <c r="AG245" s="136">
        <f>IFERROR(VLOOKUP($S245,'Kill 12'!$A$1:$E$161,3,0),0)</f>
        <v>0</v>
      </c>
      <c r="AH245" s="136">
        <f>IFERROR(VLOOKUP($S245,'Kill 13'!$A$1:$E$161,3,0),0)</f>
        <v>0</v>
      </c>
      <c r="AI245" s="136">
        <f t="shared" si="3"/>
        <v>0</v>
      </c>
    </row>
    <row r="246" ht="15.75" customHeight="1">
      <c r="A246" s="41">
        <f t="shared" si="1"/>
        <v>245</v>
      </c>
      <c r="B246" s="33"/>
      <c r="C246" s="51">
        <v>0.0</v>
      </c>
      <c r="D246" s="135"/>
      <c r="E246" s="136">
        <v>0.0</v>
      </c>
      <c r="F246" s="136">
        <v>0.0</v>
      </c>
      <c r="G246" s="136">
        <v>0.0</v>
      </c>
      <c r="H246" s="136">
        <v>0.0</v>
      </c>
      <c r="I246" s="136">
        <v>0.0</v>
      </c>
      <c r="J246" s="136">
        <v>0.0</v>
      </c>
      <c r="K246" s="136">
        <v>0.0</v>
      </c>
      <c r="L246" s="136">
        <v>0.0</v>
      </c>
      <c r="M246" s="136">
        <v>0.0</v>
      </c>
      <c r="N246" s="136">
        <v>0.0</v>
      </c>
      <c r="O246" s="136">
        <v>0.0</v>
      </c>
      <c r="P246" s="136">
        <v>0.0</v>
      </c>
      <c r="Q246" s="136">
        <v>0.0</v>
      </c>
      <c r="R246" s="136">
        <v>0.0</v>
      </c>
      <c r="S246" s="33"/>
      <c r="T246" s="51">
        <f t="shared" si="2"/>
        <v>0</v>
      </c>
      <c r="U246" s="135"/>
      <c r="V246" s="136">
        <f>IFERROR(VLOOKUP($S246,'Kill 1'!$A$1:$E$161,3,0),0)</f>
        <v>0</v>
      </c>
      <c r="W246" s="136">
        <f>IFERROR(VLOOKUP($S246,'Kill 2'!$A$1:$E$161,3,0),0)</f>
        <v>0</v>
      </c>
      <c r="X246" s="136">
        <f>IFERROR(VLOOKUP($S246,'Kill 3'!$A$1:$E$161,3,0),0)</f>
        <v>0</v>
      </c>
      <c r="Y246" s="136">
        <f>IFERROR(VLOOKUP($S246,'Kill 4'!$A$1:$E$161,3,0),0)</f>
        <v>0</v>
      </c>
      <c r="Z246" s="136">
        <f>IFERROR(VLOOKUP($S246,'Kill 5'!$A$1:$E$161,3,0),0)</f>
        <v>0</v>
      </c>
      <c r="AA246" s="136">
        <f>IFERROR(VLOOKUP($S246,'Kill 6'!$A$1:$E$161,3,0),0)</f>
        <v>0</v>
      </c>
      <c r="AB246" s="136">
        <f>IFERROR(VLOOKUP($S246,'Kill 7'!$A$1:$E$161,3,0),0)</f>
        <v>0</v>
      </c>
      <c r="AC246" s="136">
        <f>IFERROR(VLOOKUP($S246,'Kill 8'!$A$1:$E$161,3,0),0)</f>
        <v>0</v>
      </c>
      <c r="AD246" s="136">
        <f>IFERROR(VLOOKUP($S246,'Kill 9'!$A$1:$E$161,3,0),0)</f>
        <v>0</v>
      </c>
      <c r="AE246" s="136">
        <f>IFERROR(VLOOKUP($S246,'Kill 10'!$A$1:$E$161,3,0),0)</f>
        <v>0</v>
      </c>
      <c r="AF246" s="136">
        <f>IFERROR(VLOOKUP($S246,'Kill 11'!$A$1:$E$161,3,0),0)</f>
        <v>0</v>
      </c>
      <c r="AG246" s="136">
        <f>IFERROR(VLOOKUP($S246,'Kill 12'!$A$1:$E$161,3,0),0)</f>
        <v>0</v>
      </c>
      <c r="AH246" s="136">
        <f>IFERROR(VLOOKUP($S246,'Kill 13'!$A$1:$E$161,3,0),0)</f>
        <v>0</v>
      </c>
      <c r="AI246" s="136">
        <f t="shared" si="3"/>
        <v>0</v>
      </c>
    </row>
    <row r="247" ht="15.75" customHeight="1">
      <c r="A247" s="41">
        <f t="shared" si="1"/>
        <v>246</v>
      </c>
      <c r="B247" s="33"/>
      <c r="C247" s="51">
        <v>0.0</v>
      </c>
      <c r="D247" s="135"/>
      <c r="E247" s="136">
        <v>0.0</v>
      </c>
      <c r="F247" s="136">
        <v>0.0</v>
      </c>
      <c r="G247" s="136">
        <v>0.0</v>
      </c>
      <c r="H247" s="136">
        <v>0.0</v>
      </c>
      <c r="I247" s="136">
        <v>0.0</v>
      </c>
      <c r="J247" s="136">
        <v>0.0</v>
      </c>
      <c r="K247" s="136">
        <v>0.0</v>
      </c>
      <c r="L247" s="136">
        <v>0.0</v>
      </c>
      <c r="M247" s="136">
        <v>0.0</v>
      </c>
      <c r="N247" s="136">
        <v>0.0</v>
      </c>
      <c r="O247" s="136">
        <v>0.0</v>
      </c>
      <c r="P247" s="136">
        <v>0.0</v>
      </c>
      <c r="Q247" s="136">
        <v>0.0</v>
      </c>
      <c r="R247" s="136">
        <v>0.0</v>
      </c>
      <c r="S247" s="33"/>
      <c r="T247" s="51">
        <f t="shared" si="2"/>
        <v>0</v>
      </c>
      <c r="U247" s="135"/>
      <c r="V247" s="136">
        <f>IFERROR(VLOOKUP($S247,'Kill 1'!$A$1:$E$161,3,0),0)</f>
        <v>0</v>
      </c>
      <c r="W247" s="136">
        <f>IFERROR(VLOOKUP($S247,'Kill 2'!$A$1:$E$161,3,0),0)</f>
        <v>0</v>
      </c>
      <c r="X247" s="136">
        <f>IFERROR(VLOOKUP($S247,'Kill 3'!$A$1:$E$161,3,0),0)</f>
        <v>0</v>
      </c>
      <c r="Y247" s="136">
        <f>IFERROR(VLOOKUP($S247,'Kill 4'!$A$1:$E$161,3,0),0)</f>
        <v>0</v>
      </c>
      <c r="Z247" s="136">
        <f>IFERROR(VLOOKUP($S247,'Kill 5'!$A$1:$E$161,3,0),0)</f>
        <v>0</v>
      </c>
      <c r="AA247" s="136">
        <f>IFERROR(VLOOKUP($S247,'Kill 6'!$A$1:$E$161,3,0),0)</f>
        <v>0</v>
      </c>
      <c r="AB247" s="136">
        <f>IFERROR(VLOOKUP($S247,'Kill 7'!$A$1:$E$161,3,0),0)</f>
        <v>0</v>
      </c>
      <c r="AC247" s="136">
        <f>IFERROR(VLOOKUP($S247,'Kill 8'!$A$1:$E$161,3,0),0)</f>
        <v>0</v>
      </c>
      <c r="AD247" s="136">
        <f>IFERROR(VLOOKUP($S247,'Kill 9'!$A$1:$E$161,3,0),0)</f>
        <v>0</v>
      </c>
      <c r="AE247" s="136">
        <f>IFERROR(VLOOKUP($S247,'Kill 10'!$A$1:$E$161,3,0),0)</f>
        <v>0</v>
      </c>
      <c r="AF247" s="136">
        <f>IFERROR(VLOOKUP($S247,'Kill 11'!$A$1:$E$161,3,0),0)</f>
        <v>0</v>
      </c>
      <c r="AG247" s="136">
        <f>IFERROR(VLOOKUP($S247,'Kill 12'!$A$1:$E$161,3,0),0)</f>
        <v>0</v>
      </c>
      <c r="AH247" s="136">
        <f>IFERROR(VLOOKUP($S247,'Kill 13'!$A$1:$E$161,3,0),0)</f>
        <v>0</v>
      </c>
      <c r="AI247" s="136">
        <f t="shared" si="3"/>
        <v>0</v>
      </c>
    </row>
    <row r="248" ht="15.75" customHeight="1">
      <c r="A248" s="41">
        <f t="shared" si="1"/>
        <v>247</v>
      </c>
      <c r="B248" s="33"/>
      <c r="C248" s="51">
        <v>0.0</v>
      </c>
      <c r="D248" s="135"/>
      <c r="E248" s="136">
        <v>0.0</v>
      </c>
      <c r="F248" s="136">
        <v>0.0</v>
      </c>
      <c r="G248" s="136">
        <v>0.0</v>
      </c>
      <c r="H248" s="136">
        <v>0.0</v>
      </c>
      <c r="I248" s="136">
        <v>0.0</v>
      </c>
      <c r="J248" s="136">
        <v>0.0</v>
      </c>
      <c r="K248" s="136">
        <v>0.0</v>
      </c>
      <c r="L248" s="136">
        <v>0.0</v>
      </c>
      <c r="M248" s="136">
        <v>0.0</v>
      </c>
      <c r="N248" s="136">
        <v>0.0</v>
      </c>
      <c r="O248" s="136">
        <v>0.0</v>
      </c>
      <c r="P248" s="136">
        <v>0.0</v>
      </c>
      <c r="Q248" s="136">
        <v>0.0</v>
      </c>
      <c r="R248" s="136">
        <v>0.0</v>
      </c>
      <c r="S248" s="33"/>
      <c r="T248" s="51">
        <f t="shared" si="2"/>
        <v>0</v>
      </c>
      <c r="U248" s="135"/>
      <c r="V248" s="136">
        <f>IFERROR(VLOOKUP($S248,'Kill 1'!$A$1:$E$161,3,0),0)</f>
        <v>0</v>
      </c>
      <c r="W248" s="136">
        <f>IFERROR(VLOOKUP($S248,'Kill 2'!$A$1:$E$161,3,0),0)</f>
        <v>0</v>
      </c>
      <c r="X248" s="136">
        <f>IFERROR(VLOOKUP($S248,'Kill 3'!$A$1:$E$161,3,0),0)</f>
        <v>0</v>
      </c>
      <c r="Y248" s="136">
        <f>IFERROR(VLOOKUP($S248,'Kill 4'!$A$1:$E$161,3,0),0)</f>
        <v>0</v>
      </c>
      <c r="Z248" s="136">
        <f>IFERROR(VLOOKUP($S248,'Kill 5'!$A$1:$E$161,3,0),0)</f>
        <v>0</v>
      </c>
      <c r="AA248" s="136">
        <f>IFERROR(VLOOKUP($S248,'Kill 6'!$A$1:$E$161,3,0),0)</f>
        <v>0</v>
      </c>
      <c r="AB248" s="136">
        <f>IFERROR(VLOOKUP($S248,'Kill 7'!$A$1:$E$161,3,0),0)</f>
        <v>0</v>
      </c>
      <c r="AC248" s="136">
        <f>IFERROR(VLOOKUP($S248,'Kill 8'!$A$1:$E$161,3,0),0)</f>
        <v>0</v>
      </c>
      <c r="AD248" s="136">
        <f>IFERROR(VLOOKUP($S248,'Kill 9'!$A$1:$E$161,3,0),0)</f>
        <v>0</v>
      </c>
      <c r="AE248" s="136">
        <f>IFERROR(VLOOKUP($S248,'Kill 10'!$A$1:$E$161,3,0),0)</f>
        <v>0</v>
      </c>
      <c r="AF248" s="136">
        <f>IFERROR(VLOOKUP($S248,'Kill 11'!$A$1:$E$161,3,0),0)</f>
        <v>0</v>
      </c>
      <c r="AG248" s="136">
        <f>IFERROR(VLOOKUP($S248,'Kill 12'!$A$1:$E$161,3,0),0)</f>
        <v>0</v>
      </c>
      <c r="AH248" s="136">
        <f>IFERROR(VLOOKUP($S248,'Kill 13'!$A$1:$E$161,3,0),0)</f>
        <v>0</v>
      </c>
      <c r="AI248" s="136">
        <f t="shared" si="3"/>
        <v>0</v>
      </c>
    </row>
    <row r="249" ht="15.75" customHeight="1">
      <c r="A249" s="45">
        <f t="shared" ref="A249:A251" si="4">row(A249)-1</f>
        <v>248</v>
      </c>
      <c r="B249" s="33"/>
      <c r="C249" s="51">
        <v>0.0</v>
      </c>
      <c r="D249" s="135"/>
      <c r="E249" s="136">
        <v>0.0</v>
      </c>
      <c r="F249" s="136">
        <v>0.0</v>
      </c>
      <c r="G249" s="136">
        <v>0.0</v>
      </c>
      <c r="H249" s="136">
        <v>0.0</v>
      </c>
      <c r="I249" s="136">
        <v>0.0</v>
      </c>
      <c r="J249" s="136">
        <v>0.0</v>
      </c>
      <c r="K249" s="136">
        <v>0.0</v>
      </c>
      <c r="L249" s="136">
        <v>0.0</v>
      </c>
      <c r="M249" s="136">
        <v>0.0</v>
      </c>
      <c r="N249" s="136">
        <v>0.0</v>
      </c>
      <c r="O249" s="136">
        <v>0.0</v>
      </c>
      <c r="P249" s="136">
        <v>0.0</v>
      </c>
      <c r="Q249" s="136">
        <v>0.0</v>
      </c>
      <c r="R249" s="136">
        <v>0.0</v>
      </c>
      <c r="S249" s="33"/>
      <c r="T249" s="51">
        <f t="shared" si="2"/>
        <v>0</v>
      </c>
      <c r="U249" s="135"/>
      <c r="V249" s="136">
        <f>IFERROR(VLOOKUP($S249,'Kill 1'!$A$1:$E$161,3,0),0)</f>
        <v>0</v>
      </c>
      <c r="W249" s="136">
        <f>IFERROR(VLOOKUP($S249,'Kill 2'!$A$1:$E$161,3,0),0)</f>
        <v>0</v>
      </c>
      <c r="X249" s="136">
        <f>IFERROR(VLOOKUP($S249,'Kill 3'!$A$1:$E$161,3,0),0)</f>
        <v>0</v>
      </c>
      <c r="Y249" s="136">
        <f>IFERROR(VLOOKUP($S249,'Kill 4'!$A$1:$E$161,3,0),0)</f>
        <v>0</v>
      </c>
      <c r="Z249" s="136">
        <f>IFERROR(VLOOKUP($S249,'Kill 5'!$A$1:$E$161,3,0),0)</f>
        <v>0</v>
      </c>
      <c r="AA249" s="136">
        <f>IFERROR(VLOOKUP($S249,'Kill 6'!$A$1:$E$161,3,0),0)</f>
        <v>0</v>
      </c>
      <c r="AB249" s="136">
        <f>IFERROR(VLOOKUP($S249,'Kill 7'!$A$1:$E$161,3,0),0)</f>
        <v>0</v>
      </c>
      <c r="AC249" s="136">
        <f>IFERROR(VLOOKUP($S249,'Kill 8'!$A$1:$E$161,3,0),0)</f>
        <v>0</v>
      </c>
      <c r="AD249" s="136">
        <f>IFERROR(VLOOKUP($S249,'Kill 9'!$A$1:$E$161,3,0),0)</f>
        <v>0</v>
      </c>
      <c r="AE249" s="136">
        <f>IFERROR(VLOOKUP($S249,'Kill 10'!$A$1:$E$161,3,0),0)</f>
        <v>0</v>
      </c>
      <c r="AF249" s="136">
        <f>IFERROR(VLOOKUP($S249,'Kill 11'!$A$1:$E$161,3,0),0)</f>
        <v>0</v>
      </c>
      <c r="AG249" s="136">
        <f>IFERROR(VLOOKUP($S249,'Kill 12'!$A$1:$E$161,3,0),0)</f>
        <v>0</v>
      </c>
      <c r="AH249" s="136">
        <f>IFERROR(VLOOKUP($S249,'Kill 13'!$A$1:$E$161,3,0),0)</f>
        <v>0</v>
      </c>
      <c r="AI249" s="136">
        <f t="shared" si="3"/>
        <v>0</v>
      </c>
    </row>
    <row r="250" ht="15.75" customHeight="1">
      <c r="A250" s="45">
        <f t="shared" si="4"/>
        <v>249</v>
      </c>
      <c r="B250" s="33"/>
      <c r="C250" s="51">
        <v>0.0</v>
      </c>
      <c r="D250" s="135"/>
      <c r="E250" s="136">
        <v>0.0</v>
      </c>
      <c r="F250" s="136">
        <v>0.0</v>
      </c>
      <c r="G250" s="136">
        <v>0.0</v>
      </c>
      <c r="H250" s="136">
        <v>0.0</v>
      </c>
      <c r="I250" s="136">
        <v>0.0</v>
      </c>
      <c r="J250" s="136">
        <v>0.0</v>
      </c>
      <c r="K250" s="136">
        <v>0.0</v>
      </c>
      <c r="L250" s="136">
        <v>0.0</v>
      </c>
      <c r="M250" s="136">
        <v>0.0</v>
      </c>
      <c r="N250" s="136">
        <v>0.0</v>
      </c>
      <c r="O250" s="136">
        <v>0.0</v>
      </c>
      <c r="P250" s="136">
        <v>0.0</v>
      </c>
      <c r="Q250" s="136">
        <v>0.0</v>
      </c>
      <c r="R250" s="136">
        <v>0.0</v>
      </c>
      <c r="S250" s="33"/>
      <c r="T250" s="51">
        <f t="shared" si="2"/>
        <v>0</v>
      </c>
      <c r="U250" s="135"/>
      <c r="V250" s="136">
        <f>IFERROR(VLOOKUP($S250,'Kill 1'!$A$1:$E$161,3,0),0)</f>
        <v>0</v>
      </c>
      <c r="W250" s="136">
        <f>IFERROR(VLOOKUP($S250,'Kill 2'!$A$1:$E$161,3,0),0)</f>
        <v>0</v>
      </c>
      <c r="X250" s="136">
        <f>IFERROR(VLOOKUP($S250,'Kill 3'!$A$1:$E$161,3,0),0)</f>
        <v>0</v>
      </c>
      <c r="Y250" s="136">
        <f>IFERROR(VLOOKUP($S250,'Kill 4'!$A$1:$E$161,3,0),0)</f>
        <v>0</v>
      </c>
      <c r="Z250" s="136">
        <f>IFERROR(VLOOKUP($S250,'Kill 5'!$A$1:$E$161,3,0),0)</f>
        <v>0</v>
      </c>
      <c r="AA250" s="136">
        <f>IFERROR(VLOOKUP($S250,'Kill 6'!$A$1:$E$161,3,0),0)</f>
        <v>0</v>
      </c>
      <c r="AB250" s="136">
        <f>IFERROR(VLOOKUP($S250,'Kill 7'!$A$1:$E$161,3,0),0)</f>
        <v>0</v>
      </c>
      <c r="AC250" s="136">
        <f>IFERROR(VLOOKUP($S250,'Kill 8'!$A$1:$E$161,3,0),0)</f>
        <v>0</v>
      </c>
      <c r="AD250" s="136">
        <f>IFERROR(VLOOKUP($S250,'Kill 9'!$A$1:$E$161,3,0),0)</f>
        <v>0</v>
      </c>
      <c r="AE250" s="136">
        <f>IFERROR(VLOOKUP($S250,'Kill 10'!$A$1:$E$161,3,0),0)</f>
        <v>0</v>
      </c>
      <c r="AF250" s="136">
        <f>IFERROR(VLOOKUP($S250,'Kill 11'!$A$1:$E$161,3,0),0)</f>
        <v>0</v>
      </c>
      <c r="AG250" s="136">
        <f>IFERROR(VLOOKUP($S250,'Kill 12'!$A$1:$E$161,3,0),0)</f>
        <v>0</v>
      </c>
      <c r="AH250" s="136">
        <f>IFERROR(VLOOKUP($S250,'Kill 13'!$A$1:$E$161,3,0),0)</f>
        <v>0</v>
      </c>
      <c r="AI250" s="136">
        <f t="shared" si="3"/>
        <v>0</v>
      </c>
    </row>
    <row r="251" ht="15.75" customHeight="1">
      <c r="A251" s="45">
        <f t="shared" si="4"/>
        <v>250</v>
      </c>
      <c r="B251" s="150"/>
      <c r="C251" s="51">
        <v>0.0</v>
      </c>
      <c r="D251" s="135"/>
      <c r="E251" s="136">
        <v>0.0</v>
      </c>
      <c r="F251" s="136">
        <v>0.0</v>
      </c>
      <c r="G251" s="136">
        <v>0.0</v>
      </c>
      <c r="H251" s="136">
        <v>0.0</v>
      </c>
      <c r="I251" s="136">
        <v>0.0</v>
      </c>
      <c r="J251" s="136">
        <v>0.0</v>
      </c>
      <c r="K251" s="136">
        <v>0.0</v>
      </c>
      <c r="L251" s="136">
        <v>0.0</v>
      </c>
      <c r="M251" s="136">
        <v>0.0</v>
      </c>
      <c r="N251" s="136">
        <v>0.0</v>
      </c>
      <c r="O251" s="136">
        <v>0.0</v>
      </c>
      <c r="P251" s="136">
        <v>0.0</v>
      </c>
      <c r="Q251" s="136">
        <v>0.0</v>
      </c>
      <c r="R251" s="136">
        <v>0.0</v>
      </c>
      <c r="S251" s="150"/>
      <c r="T251" s="51">
        <f t="shared" si="2"/>
        <v>0</v>
      </c>
      <c r="U251" s="135"/>
      <c r="V251" s="136">
        <f>IFERROR(VLOOKUP($S251,'Kill 1'!$A$1:$E$161,3,0),0)</f>
        <v>0</v>
      </c>
      <c r="W251" s="136">
        <f>IFERROR(VLOOKUP($S251,'Kill 2'!$A$1:$E$161,3,0),0)</f>
        <v>0</v>
      </c>
      <c r="X251" s="136">
        <f>IFERROR(VLOOKUP($S251,'Kill 3'!$A$1:$E$161,3,0),0)</f>
        <v>0</v>
      </c>
      <c r="Y251" s="136">
        <f>IFERROR(VLOOKUP($S251,'Kill 4'!$A$1:$E$161,3,0),0)</f>
        <v>0</v>
      </c>
      <c r="Z251" s="136">
        <f>IFERROR(VLOOKUP($S251,'Kill 5'!$A$1:$E$161,3,0),0)</f>
        <v>0</v>
      </c>
      <c r="AA251" s="136">
        <f>IFERROR(VLOOKUP($S251,'Kill 6'!$A$1:$E$161,3,0),0)</f>
        <v>0</v>
      </c>
      <c r="AB251" s="136">
        <f>IFERROR(VLOOKUP($S251,'Kill 7'!$A$1:$E$161,3,0),0)</f>
        <v>0</v>
      </c>
      <c r="AC251" s="136">
        <f>IFERROR(VLOOKUP($S251,'Kill 8'!$A$1:$E$161,3,0),0)</f>
        <v>0</v>
      </c>
      <c r="AD251" s="136">
        <f>IFERROR(VLOOKUP($S251,'Kill 9'!$A$1:$E$161,3,0),0)</f>
        <v>0</v>
      </c>
      <c r="AE251" s="136">
        <f>IFERROR(VLOOKUP($S251,'Kill 10'!$A$1:$E$161,3,0),0)</f>
        <v>0</v>
      </c>
      <c r="AF251" s="136">
        <f>IFERROR(VLOOKUP($S251,'Kill 11'!$A$1:$E$161,3,0),0)</f>
        <v>0</v>
      </c>
      <c r="AG251" s="136">
        <f>IFERROR(VLOOKUP($S251,'Kill 12'!$A$1:$E$161,3,0),0)</f>
        <v>0</v>
      </c>
      <c r="AH251" s="136">
        <f>IFERROR(VLOOKUP($S251,'Kill 13'!$A$1:$E$161,3,0),0)</f>
        <v>0</v>
      </c>
      <c r="AI251" s="136">
        <f t="shared" si="3"/>
        <v>0</v>
      </c>
    </row>
  </sheetData>
  <conditionalFormatting sqref="B2:B49 S2:S49 B122:B126 S122:S126">
    <cfRule type="containsText" dxfId="10" priority="1" operator="containsText" text="0">
      <formula>NOT(ISERROR(SEARCH(("0"),(B2))))</formula>
    </cfRule>
  </conditionalFormatting>
  <conditionalFormatting sqref="B122:B126 S122:S126">
    <cfRule type="containsText" dxfId="10" priority="2" operator="containsText" text="0">
      <formula>NOT(ISERROR(SEARCH(("0"),(B122))))</formula>
    </cfRule>
  </conditionalFormatting>
  <conditionalFormatting sqref="B122:B126 S122:S126">
    <cfRule type="containsText" dxfId="10" priority="3" operator="containsText" text="0">
      <formula>NOT(ISERROR(SEARCH(("0"),(B122))))</formula>
    </cfRule>
  </conditionalFormatting>
  <printOptions/>
  <pageMargins bottom="0.75" footer="0.0" header="0.0" left="0.7" right="0.7" top="0.75"/>
  <pageSetup paperSize="9" scale="80" orientation="portrait"/>
  <drawing r:id="rId1"/>
  <tableParts count="2">
    <tablePart r:id="rId4"/>
    <tablePart r:id="rId5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54" t="s">
        <v>5</v>
      </c>
      <c r="H1" s="19" t="s">
        <v>7</v>
      </c>
      <c r="I1" s="25">
        <f>MATCH("",A2:A161,-1)</f>
        <v>69</v>
      </c>
    </row>
    <row r="2" ht="14.25" customHeight="1">
      <c r="A2" s="155" t="str">
        <f>IFERROR(__xludf.DUMMYFUNCTION(" IMPORTRANGE(""https://docs.google.com/spreadsheets/d/1IT9ID9xjybtXcGM_M1ggqygEGqMm7nxhkfWJEE4-G4E/edit?gid=695545632#gid=695545632"",""Roller Coaster!A2:B161"")"),"RRazeRR_")</f>
        <v>RRazeRR_</v>
      </c>
      <c r="B2" s="155"/>
      <c r="C2" s="156">
        <f t="shared" ref="C2:C161" si="1">COUNTIF(B2:B160,A2)</f>
        <v>6</v>
      </c>
      <c r="D2" s="33">
        <v>1.0</v>
      </c>
      <c r="E2" s="155">
        <f t="shared" ref="E2:E161" si="2">260*(1-(D2/($I$1+1)))*POWER((SQRT(($I$1+1)/D2)),1/2)</f>
        <v>741.3083785</v>
      </c>
    </row>
    <row r="3" ht="14.25" customHeight="1">
      <c r="A3" s="155" t="str">
        <f>IFERROR(__xludf.DUMMYFUNCTION("""COMPUTED_VALUE"""),"christ86000")</f>
        <v>christ86000</v>
      </c>
      <c r="B3" s="155" t="str">
        <f>IFERROR(__xludf.DUMMYFUNCTION("""COMPUTED_VALUE"""),"RRazeRR_")</f>
        <v>RRazeRR_</v>
      </c>
      <c r="C3" s="156">
        <f t="shared" si="1"/>
        <v>2</v>
      </c>
      <c r="D3" s="33">
        <v>2.0</v>
      </c>
      <c r="E3" s="155">
        <f t="shared" si="2"/>
        <v>614.3293036</v>
      </c>
    </row>
    <row r="4" ht="14.25" customHeight="1">
      <c r="A4" s="155" t="str">
        <f>IFERROR(__xludf.DUMMYFUNCTION("""COMPUTED_VALUE"""),"FridAKahlo")</f>
        <v>FridAKahlo</v>
      </c>
      <c r="B4" s="155" t="str">
        <f>IFERROR(__xludf.DUMMYFUNCTION("""COMPUTED_VALUE"""),"RRazeRR_")</f>
        <v>RRazeRR_</v>
      </c>
      <c r="C4" s="156">
        <f t="shared" si="1"/>
        <v>3</v>
      </c>
      <c r="D4" s="33">
        <v>3.0</v>
      </c>
      <c r="E4" s="155">
        <f t="shared" si="2"/>
        <v>546.9458192</v>
      </c>
    </row>
    <row r="5" ht="14.25" customHeight="1">
      <c r="A5" s="155" t="str">
        <f>IFERROR(__xludf.DUMMYFUNCTION("""COMPUTED_VALUE"""),"sonic86")</f>
        <v>sonic86</v>
      </c>
      <c r="B5" s="155" t="str">
        <f>IFERROR(__xludf.DUMMYFUNCTION("""COMPUTED_VALUE"""),"christ86000")</f>
        <v>christ86000</v>
      </c>
      <c r="C5" s="156">
        <f t="shared" si="1"/>
        <v>6</v>
      </c>
      <c r="D5" s="33">
        <v>4.0</v>
      </c>
      <c r="E5" s="155">
        <f t="shared" si="2"/>
        <v>501.3935648</v>
      </c>
    </row>
    <row r="6" ht="14.25" customHeight="1">
      <c r="A6" s="155" t="str">
        <f>IFERROR(__xludf.DUMMYFUNCTION("""COMPUTED_VALUE"""),"_Sale-Bet_")</f>
        <v>_Sale-Bet_</v>
      </c>
      <c r="B6" s="155" t="str">
        <f>IFERROR(__xludf.DUMMYFUNCTION("""COMPUTED_VALUE"""),"sonic86")</f>
        <v>sonic86</v>
      </c>
      <c r="C6" s="156">
        <f t="shared" si="1"/>
        <v>4</v>
      </c>
      <c r="D6" s="33">
        <v>5.0</v>
      </c>
      <c r="E6" s="155">
        <f t="shared" si="2"/>
        <v>467.0040786</v>
      </c>
    </row>
    <row r="7" ht="14.25" customHeight="1">
      <c r="A7" s="155" t="str">
        <f>IFERROR(__xludf.DUMMYFUNCTION("""COMPUTED_VALUE"""),"Foldzilla")</f>
        <v>Foldzilla</v>
      </c>
      <c r="B7" s="155" t="str">
        <f>IFERROR(__xludf.DUMMYFUNCTION("""COMPUTED_VALUE"""),"FridAKahlo")</f>
        <v>FridAKahlo</v>
      </c>
      <c r="C7" s="156">
        <f t="shared" si="1"/>
        <v>2</v>
      </c>
      <c r="D7" s="33">
        <v>6.0</v>
      </c>
      <c r="E7" s="155">
        <f t="shared" si="2"/>
        <v>439.3311319</v>
      </c>
    </row>
    <row r="8" ht="14.25" customHeight="1">
      <c r="A8" s="155" t="str">
        <f>IFERROR(__xludf.DUMMYFUNCTION("""COMPUTED_VALUE"""),"Baloo-R")</f>
        <v>Baloo-R</v>
      </c>
      <c r="B8" s="155" t="str">
        <f>IFERROR(__xludf.DUMMYFUNCTION("""COMPUTED_VALUE"""),"RRazeRR_")</f>
        <v>RRazeRR_</v>
      </c>
      <c r="C8" s="156">
        <f t="shared" si="1"/>
        <v>7</v>
      </c>
      <c r="D8" s="33">
        <v>7.0</v>
      </c>
      <c r="E8" s="155">
        <f t="shared" si="2"/>
        <v>416.1173819</v>
      </c>
    </row>
    <row r="9" ht="14.25" customHeight="1">
      <c r="A9" s="155" t="str">
        <f>IFERROR(__xludf.DUMMYFUNCTION("""COMPUTED_VALUE"""),"alexinzaghi")</f>
        <v>alexinzaghi</v>
      </c>
      <c r="B9" s="155" t="str">
        <f>IFERROR(__xludf.DUMMYFUNCTION("""COMPUTED_VALUE"""),"RRazeRR_")</f>
        <v>RRazeRR_</v>
      </c>
      <c r="C9" s="156">
        <f t="shared" si="1"/>
        <v>3</v>
      </c>
      <c r="D9" s="33">
        <v>8.0</v>
      </c>
      <c r="E9" s="155">
        <f t="shared" si="2"/>
        <v>396.0673209</v>
      </c>
    </row>
    <row r="10" ht="14.25" customHeight="1">
      <c r="A10" s="155" t="str">
        <f>IFERROR(__xludf.DUMMYFUNCTION("""COMPUTED_VALUE"""),"_VisMaVie_")</f>
        <v>_VisMaVie_</v>
      </c>
      <c r="B10" s="155" t="str">
        <f>IFERROR(__xludf.DUMMYFUNCTION("""COMPUTED_VALUE"""),"sonic86")</f>
        <v>sonic86</v>
      </c>
      <c r="C10" s="156">
        <f t="shared" si="1"/>
        <v>1</v>
      </c>
      <c r="D10" s="33">
        <v>9.0</v>
      </c>
      <c r="E10" s="155">
        <f t="shared" si="2"/>
        <v>378.3720305</v>
      </c>
    </row>
    <row r="11" ht="14.25" customHeight="1">
      <c r="A11" s="155" t="str">
        <f>IFERROR(__xludf.DUMMYFUNCTION("""COMPUTED_VALUE"""),"Mikalack")</f>
        <v>Mikalack</v>
      </c>
      <c r="B11" s="155" t="str">
        <f>IFERROR(__xludf.DUMMYFUNCTION("""COMPUTED_VALUE"""),"RRazeRR_")</f>
        <v>RRazeRR_</v>
      </c>
      <c r="C11" s="156">
        <f t="shared" si="1"/>
        <v>3</v>
      </c>
      <c r="D11" s="33">
        <v>10.0</v>
      </c>
      <c r="E11" s="155">
        <f t="shared" si="2"/>
        <v>362.4942052</v>
      </c>
    </row>
    <row r="12" ht="14.25" customHeight="1">
      <c r="A12" s="155" t="str">
        <f>IFERROR(__xludf.DUMMYFUNCTION("""COMPUTED_VALUE"""),"kinchuck")</f>
        <v>kinchuck</v>
      </c>
      <c r="B12" s="155" t="str">
        <f>IFERROR(__xludf.DUMMYFUNCTION("""COMPUTED_VALUE"""),"Baloo-R")</f>
        <v>Baloo-R</v>
      </c>
      <c r="C12" s="156">
        <f t="shared" si="1"/>
        <v>0</v>
      </c>
      <c r="D12" s="33">
        <v>11.0</v>
      </c>
      <c r="E12" s="155">
        <f t="shared" si="2"/>
        <v>348.0596333</v>
      </c>
    </row>
    <row r="13" ht="14.25" customHeight="1">
      <c r="A13" s="155" t="str">
        <f>IFERROR(__xludf.DUMMYFUNCTION("""COMPUTED_VALUE"""),"Dirty Bazaar")</f>
        <v>Dirty Bazaar</v>
      </c>
      <c r="B13" s="155" t="str">
        <f>IFERROR(__xludf.DUMMYFUNCTION("""COMPUTED_VALUE"""),"Foldzilla")</f>
        <v>Foldzilla</v>
      </c>
      <c r="C13" s="156">
        <f t="shared" si="1"/>
        <v>2</v>
      </c>
      <c r="D13" s="33">
        <v>12.0</v>
      </c>
      <c r="E13" s="155">
        <f t="shared" si="2"/>
        <v>334.7977264</v>
      </c>
    </row>
    <row r="14" ht="14.25" customHeight="1">
      <c r="A14" s="155" t="str">
        <f>IFERROR(__xludf.DUMMYFUNCTION("""COMPUTED_VALUE"""),"emmanuel.g")</f>
        <v>emmanuel.g</v>
      </c>
      <c r="B14" s="155" t="str">
        <f>IFERROR(__xludf.DUMMYFUNCTION("""COMPUTED_VALUE"""),"RRazeRR_")</f>
        <v>RRazeRR_</v>
      </c>
      <c r="C14" s="156">
        <f t="shared" si="1"/>
        <v>3</v>
      </c>
      <c r="D14" s="33">
        <v>13.0</v>
      </c>
      <c r="E14" s="155">
        <f t="shared" si="2"/>
        <v>322.5067699</v>
      </c>
    </row>
    <row r="15" ht="14.25" customHeight="1">
      <c r="A15" s="155" t="str">
        <f>IFERROR(__xludf.DUMMYFUNCTION("""COMPUTED_VALUE"""),"JM-Chatte")</f>
        <v>JM-Chatte</v>
      </c>
      <c r="B15" s="155" t="str">
        <f>IFERROR(__xludf.DUMMYFUNCTION("""COMPUTED_VALUE"""),"_Sale-Bet_")</f>
        <v>_Sale-Bet_</v>
      </c>
      <c r="C15" s="156">
        <f t="shared" si="1"/>
        <v>3</v>
      </c>
      <c r="D15" s="33">
        <v>14.0</v>
      </c>
      <c r="E15" s="155">
        <f t="shared" si="2"/>
        <v>311.0325465</v>
      </c>
    </row>
    <row r="16" ht="14.25" customHeight="1">
      <c r="A16" s="155" t="str">
        <f>IFERROR(__xludf.DUMMYFUNCTION("""COMPUTED_VALUE"""),"Agouty79")</f>
        <v>Agouty79</v>
      </c>
      <c r="B16" s="155" t="str">
        <f>IFERROR(__xludf.DUMMYFUNCTION("""COMPUTED_VALUE"""),"sonic86")</f>
        <v>sonic86</v>
      </c>
      <c r="C16" s="156">
        <f t="shared" si="1"/>
        <v>1</v>
      </c>
      <c r="D16" s="33">
        <v>15.0</v>
      </c>
      <c r="E16" s="155">
        <f t="shared" si="2"/>
        <v>300.2546159</v>
      </c>
    </row>
    <row r="17" ht="14.25" customHeight="1">
      <c r="A17" s="155" t="str">
        <f>IFERROR(__xludf.DUMMYFUNCTION("""COMPUTED_VALUE"""),"Odile2Raise")</f>
        <v>Odile2Raise</v>
      </c>
      <c r="B17" s="155" t="str">
        <f>IFERROR(__xludf.DUMMYFUNCTION("""COMPUTED_VALUE"""),"Mikalack")</f>
        <v>Mikalack</v>
      </c>
      <c r="C17" s="156">
        <f t="shared" si="1"/>
        <v>0</v>
      </c>
      <c r="D17" s="33">
        <v>16.0</v>
      </c>
      <c r="E17" s="155">
        <f t="shared" si="2"/>
        <v>290.0771916</v>
      </c>
    </row>
    <row r="18" ht="14.25" customHeight="1">
      <c r="A18" s="155" t="str">
        <f>IFERROR(__xludf.DUMMYFUNCTION("""COMPUTED_VALUE"""),"Baykoku")</f>
        <v>Baykoku</v>
      </c>
      <c r="B18" s="155" t="str">
        <f>IFERROR(__xludf.DUMMYFUNCTION("""COMPUTED_VALUE"""),"christ86000")</f>
        <v>christ86000</v>
      </c>
      <c r="C18" s="156">
        <f t="shared" si="1"/>
        <v>0</v>
      </c>
      <c r="D18" s="33">
        <v>17.0</v>
      </c>
      <c r="E18" s="155">
        <f t="shared" si="2"/>
        <v>280.4228877</v>
      </c>
    </row>
    <row r="19" ht="14.25" customHeight="1">
      <c r="A19" s="155" t="str">
        <f>IFERROR(__xludf.DUMMYFUNCTION("""COMPUTED_VALUE"""),"Vaillant 86")</f>
        <v>Vaillant 86</v>
      </c>
      <c r="B19" s="155" t="str">
        <f>IFERROR(__xludf.DUMMYFUNCTION("""COMPUTED_VALUE"""),"Baloo-R")</f>
        <v>Baloo-R</v>
      </c>
      <c r="C19" s="156">
        <f t="shared" si="1"/>
        <v>0</v>
      </c>
      <c r="D19" s="33">
        <v>18.0</v>
      </c>
      <c r="E19" s="155">
        <f t="shared" si="2"/>
        <v>271.2283209</v>
      </c>
    </row>
    <row r="20" ht="14.25" customHeight="1">
      <c r="A20" s="155" t="str">
        <f>IFERROR(__xludf.DUMMYFUNCTION("""COMPUTED_VALUE"""),"Mako Lemore")</f>
        <v>Mako Lemore</v>
      </c>
      <c r="B20" s="155" t="str">
        <f>IFERROR(__xludf.DUMMYFUNCTION("""COMPUTED_VALUE"""),"FridAKahlo")</f>
        <v>FridAKahlo</v>
      </c>
      <c r="C20" s="156">
        <f t="shared" si="1"/>
        <v>3</v>
      </c>
      <c r="D20" s="33">
        <v>19.0</v>
      </c>
      <c r="E20" s="155">
        <f t="shared" si="2"/>
        <v>262.4409456</v>
      </c>
    </row>
    <row r="21" ht="14.25" customHeight="1">
      <c r="A21" s="155" t="str">
        <f>IFERROR(__xludf.DUMMYFUNCTION("""COMPUTED_VALUE"""),"SINGE7")</f>
        <v>SINGE7</v>
      </c>
      <c r="B21" s="155" t="str">
        <f>IFERROR(__xludf.DUMMYFUNCTION("""COMPUTED_VALUE"""),"FridAKahlo")</f>
        <v>FridAKahlo</v>
      </c>
      <c r="C21" s="156">
        <f t="shared" si="1"/>
        <v>3</v>
      </c>
      <c r="D21" s="33">
        <v>20.0</v>
      </c>
      <c r="E21" s="155">
        <f t="shared" si="2"/>
        <v>254.0167314</v>
      </c>
    </row>
    <row r="22" ht="14.25" customHeight="1">
      <c r="A22" s="155" t="str">
        <f>IFERROR(__xludf.DUMMYFUNCTION("""COMPUTED_VALUE"""),"Sixelaris")</f>
        <v>Sixelaris</v>
      </c>
      <c r="B22" s="155" t="str">
        <f>IFERROR(__xludf.DUMMYFUNCTION("""COMPUTED_VALUE"""),"KINCHUNK")</f>
        <v>KINCHUNK</v>
      </c>
      <c r="C22" s="156">
        <f t="shared" si="1"/>
        <v>0</v>
      </c>
      <c r="D22" s="33">
        <v>21.0</v>
      </c>
      <c r="E22" s="155">
        <f t="shared" si="2"/>
        <v>245.9184282</v>
      </c>
    </row>
    <row r="23" ht="14.25" customHeight="1">
      <c r="A23" s="155" t="str">
        <f>IFERROR(__xludf.DUMMYFUNCTION("""COMPUTED_VALUE"""),"HIPPO777")</f>
        <v>HIPPO777</v>
      </c>
      <c r="B23" s="155" t="str">
        <f>IFERROR(__xludf.DUMMYFUNCTION("""COMPUTED_VALUE"""),"_Sale-Bet_")</f>
        <v>_Sale-Bet_</v>
      </c>
      <c r="C23" s="156">
        <f t="shared" si="1"/>
        <v>0</v>
      </c>
      <c r="D23" s="33">
        <v>22.0</v>
      </c>
      <c r="E23" s="155">
        <f t="shared" si="2"/>
        <v>238.1142492</v>
      </c>
    </row>
    <row r="24" ht="14.25" customHeight="1">
      <c r="A24" s="155" t="str">
        <f>IFERROR(__xludf.DUMMYFUNCTION("""COMPUTED_VALUE"""),"cassius-86")</f>
        <v>cassius-86</v>
      </c>
      <c r="B24" s="155" t="str">
        <f>IFERROR(__xludf.DUMMYFUNCTION("""COMPUTED_VALUE"""),"Baloo-R")</f>
        <v>Baloo-R</v>
      </c>
      <c r="C24" s="156">
        <f t="shared" si="1"/>
        <v>0</v>
      </c>
      <c r="D24" s="33">
        <v>23.0</v>
      </c>
      <c r="E24" s="155">
        <f t="shared" si="2"/>
        <v>230.576858</v>
      </c>
    </row>
    <row r="25" ht="14.25" customHeight="1">
      <c r="A25" s="155" t="str">
        <f>IFERROR(__xludf.DUMMYFUNCTION("""COMPUTED_VALUE"""),"..mamat86..")</f>
        <v>..mamat86..</v>
      </c>
      <c r="B25" s="155" t="str">
        <f>IFERROR(__xludf.DUMMYFUNCTION("""COMPUTED_VALUE"""),"JM-Chatte")</f>
        <v>JM-Chatte</v>
      </c>
      <c r="C25" s="156">
        <f t="shared" si="1"/>
        <v>1</v>
      </c>
      <c r="D25" s="33">
        <v>24.0</v>
      </c>
      <c r="E25" s="155">
        <f t="shared" si="2"/>
        <v>223.2825787</v>
      </c>
    </row>
    <row r="26" ht="14.25" customHeight="1">
      <c r="A26" s="155" t="str">
        <f>IFERROR(__xludf.DUMMYFUNCTION("""COMPUTED_VALUE"""),"erniedog56x")</f>
        <v>erniedog56x</v>
      </c>
      <c r="B26" s="155" t="str">
        <f>IFERROR(__xludf.DUMMYFUNCTION("""COMPUTED_VALUE"""),"Mikalack")</f>
        <v>Mikalack</v>
      </c>
      <c r="C26" s="156">
        <f t="shared" si="1"/>
        <v>1</v>
      </c>
      <c r="D26" s="33">
        <v>25.0</v>
      </c>
      <c r="E26" s="155">
        <f t="shared" si="2"/>
        <v>216.210773</v>
      </c>
    </row>
    <row r="27" ht="14.25" customHeight="1">
      <c r="A27" s="155" t="str">
        <f>IFERROR(__xludf.DUMMYFUNCTION("""COMPUTED_VALUE"""),"S.coco")</f>
        <v>S.coco</v>
      </c>
      <c r="B27" s="155" t="str">
        <f>IFERROR(__xludf.DUMMYFUNCTION("""COMPUTED_VALUE"""),"sonic86")</f>
        <v>sonic86</v>
      </c>
      <c r="C27" s="156">
        <f t="shared" si="1"/>
        <v>0</v>
      </c>
      <c r="D27" s="33">
        <v>26.0</v>
      </c>
      <c r="E27" s="155">
        <f t="shared" si="2"/>
        <v>209.3433441</v>
      </c>
    </row>
    <row r="28" ht="14.25" customHeight="1">
      <c r="A28" s="155" t="str">
        <f>IFERROR(__xludf.DUMMYFUNCTION("""COMPUTED_VALUE"""),"Phil1308")</f>
        <v>Phil1308</v>
      </c>
      <c r="B28" s="155" t="str">
        <f>IFERROR(__xludf.DUMMYFUNCTION("""COMPUTED_VALUE"""),"KINCHUNK")</f>
        <v>KINCHUNK</v>
      </c>
      <c r="C28" s="156">
        <f t="shared" si="1"/>
        <v>1</v>
      </c>
      <c r="D28" s="33">
        <v>27.0</v>
      </c>
      <c r="E28" s="155">
        <f t="shared" si="2"/>
        <v>202.6643371</v>
      </c>
    </row>
    <row r="29" ht="14.25" customHeight="1">
      <c r="A29" s="155" t="str">
        <f>IFERROR(__xludf.DUMMYFUNCTION("""COMPUTED_VALUE"""),"8kinder6")</f>
        <v>8kinder6</v>
      </c>
      <c r="B29" s="155" t="str">
        <f>IFERROR(__xludf.DUMMYFUNCTION("""COMPUTED_VALUE"""),"_Sale-Bet_")</f>
        <v>_Sale-Bet_</v>
      </c>
      <c r="C29" s="156">
        <f t="shared" si="1"/>
        <v>2</v>
      </c>
      <c r="D29" s="33">
        <v>28.0</v>
      </c>
      <c r="E29" s="155">
        <f t="shared" si="2"/>
        <v>196.159615</v>
      </c>
    </row>
    <row r="30" ht="14.25" customHeight="1">
      <c r="A30" s="155" t="str">
        <f>IFERROR(__xludf.DUMMYFUNCTION("""COMPUTED_VALUE"""),"BRUNOWINNER")</f>
        <v>BRUNOWINNER</v>
      </c>
      <c r="B30" s="155" t="str">
        <f>IFERROR(__xludf.DUMMYFUNCTION("""COMPUTED_VALUE"""),"alexinzaghi")</f>
        <v>alexinzaghi</v>
      </c>
      <c r="C30" s="156">
        <f t="shared" si="1"/>
        <v>1</v>
      </c>
      <c r="D30" s="33">
        <v>29.0</v>
      </c>
      <c r="E30" s="155">
        <f t="shared" si="2"/>
        <v>189.8165935</v>
      </c>
    </row>
    <row r="31" ht="14.25" customHeight="1">
      <c r="A31" s="155" t="str">
        <f>IFERROR(__xludf.DUMMYFUNCTION("""COMPUTED_VALUE"""),"Loulou79")</f>
        <v>Loulou79</v>
      </c>
      <c r="B31" s="155" t="str">
        <f>IFERROR(__xludf.DUMMYFUNCTION("""COMPUTED_VALUE"""),"Baloo-R")</f>
        <v>Baloo-R</v>
      </c>
      <c r="C31" s="156">
        <f t="shared" si="1"/>
        <v>1</v>
      </c>
      <c r="D31" s="33">
        <v>30.0</v>
      </c>
      <c r="E31" s="155">
        <f t="shared" si="2"/>
        <v>183.624022</v>
      </c>
    </row>
    <row r="32" ht="14.25" customHeight="1">
      <c r="A32" s="155" t="str">
        <f>IFERROR(__xludf.DUMMYFUNCTION("""COMPUTED_VALUE"""),"Elfy")</f>
        <v>Elfy</v>
      </c>
      <c r="B32" s="155" t="str">
        <f>IFERROR(__xludf.DUMMYFUNCTION("""COMPUTED_VALUE"""),"JM-Chatte")</f>
        <v>JM-Chatte</v>
      </c>
      <c r="C32" s="156">
        <f t="shared" si="1"/>
        <v>0</v>
      </c>
      <c r="D32" s="33">
        <v>31.0</v>
      </c>
      <c r="E32" s="155">
        <f t="shared" si="2"/>
        <v>177.5718018</v>
      </c>
    </row>
    <row r="33" ht="14.25" customHeight="1">
      <c r="A33" s="155" t="str">
        <f>IFERROR(__xludf.DUMMYFUNCTION("""COMPUTED_VALUE"""),"vicmackey86")</f>
        <v>vicmackey86</v>
      </c>
      <c r="B33" s="155" t="str">
        <f>IFERROR(__xludf.DUMMYFUNCTION("""COMPUTED_VALUE"""),"emmanuel.g")</f>
        <v>emmanuel.g</v>
      </c>
      <c r="C33" s="156">
        <f t="shared" si="1"/>
        <v>1</v>
      </c>
      <c r="D33" s="33">
        <v>32.0</v>
      </c>
      <c r="E33" s="155">
        <f t="shared" si="2"/>
        <v>171.6508348</v>
      </c>
    </row>
    <row r="34" ht="14.25" customHeight="1">
      <c r="A34" s="155" t="str">
        <f>IFERROR(__xludf.DUMMYFUNCTION("""COMPUTED_VALUE"""),"Mitch")</f>
        <v>Mitch</v>
      </c>
      <c r="B34" s="155" t="str">
        <f>IFERROR(__xludf.DUMMYFUNCTION("""COMPUTED_VALUE"""),"sonic86")</f>
        <v>sonic86</v>
      </c>
      <c r="C34" s="156">
        <f t="shared" si="1"/>
        <v>0</v>
      </c>
      <c r="D34" s="33">
        <v>33.0</v>
      </c>
      <c r="E34" s="155">
        <f t="shared" si="2"/>
        <v>165.8528952</v>
      </c>
    </row>
    <row r="35" ht="14.25" customHeight="1">
      <c r="A35" s="155" t="str">
        <f>IFERROR(__xludf.DUMMYFUNCTION("""COMPUTED_VALUE"""),".BARBAPAPA66")</f>
        <v>.BARBAPAPA66</v>
      </c>
      <c r="B35" s="155" t="str">
        <f>IFERROR(__xludf.DUMMYFUNCTION("""COMPUTED_VALUE"""),"Foldzilla")</f>
        <v>Foldzilla</v>
      </c>
      <c r="C35" s="156">
        <f t="shared" si="1"/>
        <v>2</v>
      </c>
      <c r="D35" s="33">
        <v>34.0</v>
      </c>
      <c r="E35" s="155">
        <f t="shared" si="2"/>
        <v>160.1705215</v>
      </c>
    </row>
    <row r="36" ht="14.25" customHeight="1">
      <c r="A36" s="155" t="str">
        <f>IFERROR(__xludf.DUMMYFUNCTION("""COMPUTED_VALUE"""),"REDSQUIRREL")</f>
        <v>REDSQUIRREL</v>
      </c>
      <c r="B36" s="155" t="str">
        <f>IFERROR(__xludf.DUMMYFUNCTION("""COMPUTED_VALUE"""),"JM-Chatte")</f>
        <v>JM-Chatte</v>
      </c>
      <c r="C36" s="156">
        <f t="shared" si="1"/>
        <v>0</v>
      </c>
      <c r="D36" s="33">
        <v>35.0</v>
      </c>
      <c r="E36" s="155">
        <f t="shared" si="2"/>
        <v>154.596925</v>
      </c>
    </row>
    <row r="37" ht="14.25" customHeight="1">
      <c r="A37" s="155" t="str">
        <f>IFERROR(__xludf.DUMMYFUNCTION("""COMPUTED_VALUE"""),"Gus enScene")</f>
        <v>Gus enScene</v>
      </c>
      <c r="B37" s="155" t="str">
        <f>IFERROR(__xludf.DUMMYFUNCTION("""COMPUTED_VALUE"""),"erniedog56x")</f>
        <v>erniedog56x</v>
      </c>
      <c r="C37" s="156">
        <f t="shared" si="1"/>
        <v>0</v>
      </c>
      <c r="D37" s="33">
        <v>36.0</v>
      </c>
      <c r="E37" s="155">
        <f t="shared" si="2"/>
        <v>149.125911</v>
      </c>
    </row>
    <row r="38" ht="14.25" customHeight="1">
      <c r="A38" s="155" t="str">
        <f>IFERROR(__xludf.DUMMYFUNCTION("""COMPUTED_VALUE"""),"elvasco")</f>
        <v>elvasco</v>
      </c>
      <c r="B38" s="155" t="str">
        <f>IFERROR(__xludf.DUMMYFUNCTION("""COMPUTED_VALUE"""),"Mikalack")</f>
        <v>Mikalack</v>
      </c>
      <c r="C38" s="156">
        <f t="shared" si="1"/>
        <v>1</v>
      </c>
      <c r="D38" s="33">
        <v>37.0</v>
      </c>
      <c r="E38" s="155">
        <f t="shared" si="2"/>
        <v>143.7518117</v>
      </c>
    </row>
    <row r="39" ht="14.25" customHeight="1">
      <c r="A39" s="155" t="str">
        <f>IFERROR(__xludf.DUMMYFUNCTION("""COMPUTED_VALUE"""),"Bratake")</f>
        <v>Bratake</v>
      </c>
      <c r="B39" s="155" t="str">
        <f>IFERROR(__xludf.DUMMYFUNCTION("""COMPUTED_VALUE"""),"Dirty Bazaar")</f>
        <v>Dirty Bazaar</v>
      </c>
      <c r="C39" s="156">
        <f t="shared" si="1"/>
        <v>0</v>
      </c>
      <c r="D39" s="33">
        <v>38.0</v>
      </c>
      <c r="E39" s="155">
        <f t="shared" si="2"/>
        <v>138.4694277</v>
      </c>
    </row>
    <row r="40" ht="14.25" customHeight="1">
      <c r="A40" s="155" t="str">
        <f>IFERROR(__xludf.DUMMYFUNCTION("""COMPUTED_VALUE"""),"Kilua941")</f>
        <v>Kilua941</v>
      </c>
      <c r="B40" s="155" t="str">
        <f>IFERROR(__xludf.DUMMYFUNCTION("""COMPUTED_VALUE"""),".BARBAPAPA66")</f>
        <v>.BARBAPAPA66</v>
      </c>
      <c r="C40" s="156">
        <f t="shared" si="1"/>
        <v>0</v>
      </c>
      <c r="D40" s="33">
        <v>39.0</v>
      </c>
      <c r="E40" s="155">
        <f t="shared" si="2"/>
        <v>133.2739777</v>
      </c>
    </row>
    <row r="41" ht="14.25" customHeight="1">
      <c r="A41" s="155" t="str">
        <f>IFERROR(__xludf.DUMMYFUNCTION("""COMPUTED_VALUE"""),"- O B L -")</f>
        <v>- O B L -</v>
      </c>
      <c r="B41" s="155" t="str">
        <f>IFERROR(__xludf.DUMMYFUNCTION("""COMPUTED_VALUE"""),"alexinzaghi")</f>
        <v>alexinzaghi</v>
      </c>
      <c r="C41" s="156">
        <f t="shared" si="1"/>
        <v>0</v>
      </c>
      <c r="D41" s="33">
        <v>40.0</v>
      </c>
      <c r="E41" s="155">
        <f t="shared" si="2"/>
        <v>128.1610553</v>
      </c>
    </row>
    <row r="42" ht="14.25" customHeight="1">
      <c r="A42" s="155" t="str">
        <f>IFERROR(__xludf.DUMMYFUNCTION("""COMPUTED_VALUE"""),"gregmoore")</f>
        <v>gregmoore</v>
      </c>
      <c r="B42" s="155" t="str">
        <f>IFERROR(__xludf.DUMMYFUNCTION("""COMPUTED_VALUE"""),".BARBAPAPA66")</f>
        <v>.BARBAPAPA66</v>
      </c>
      <c r="C42" s="156">
        <f t="shared" si="1"/>
        <v>0</v>
      </c>
      <c r="D42" s="33">
        <v>41.0</v>
      </c>
      <c r="E42" s="155">
        <f t="shared" si="2"/>
        <v>123.12659</v>
      </c>
    </row>
    <row r="43" ht="14.25" customHeight="1">
      <c r="A43" s="155" t="str">
        <f>IFERROR(__xludf.DUMMYFUNCTION("""COMPUTED_VALUE"""),"Ararhehe")</f>
        <v>Ararhehe</v>
      </c>
      <c r="B43" s="155" t="str">
        <f>IFERROR(__xludf.DUMMYFUNCTION("""COMPUTED_VALUE"""),"Baloo-R")</f>
        <v>Baloo-R</v>
      </c>
      <c r="C43" s="156">
        <f t="shared" si="1"/>
        <v>0</v>
      </c>
      <c r="D43" s="33">
        <v>42.0</v>
      </c>
      <c r="E43" s="155">
        <f t="shared" si="2"/>
        <v>118.1668141</v>
      </c>
    </row>
    <row r="44" ht="14.25" customHeight="1">
      <c r="A44" s="155" t="str">
        <f>IFERROR(__xludf.DUMMYFUNCTION("""COMPUTED_VALUE"""),"botbot")</f>
        <v>botbot</v>
      </c>
      <c r="B44" s="155" t="str">
        <f>IFERROR(__xludf.DUMMYFUNCTION("""COMPUTED_VALUE"""),"SINGE7")</f>
        <v>SINGE7</v>
      </c>
      <c r="C44" s="156">
        <f t="shared" si="1"/>
        <v>0</v>
      </c>
      <c r="D44" s="33">
        <v>43.0</v>
      </c>
      <c r="E44" s="155">
        <f t="shared" si="2"/>
        <v>113.2782336</v>
      </c>
    </row>
    <row r="45" ht="14.25" customHeight="1">
      <c r="A45" s="155" t="str">
        <f>IFERROR(__xludf.DUMMYFUNCTION("""COMPUTED_VALUE"""),"Kiki Bazaar")</f>
        <v>Kiki Bazaar</v>
      </c>
      <c r="B45" s="155" t="str">
        <f>IFERROR(__xludf.DUMMYFUNCTION("""COMPUTED_VALUE"""),"SINGE7")</f>
        <v>SINGE7</v>
      </c>
      <c r="C45" s="156">
        <f t="shared" si="1"/>
        <v>0</v>
      </c>
      <c r="D45" s="33">
        <v>44.0</v>
      </c>
      <c r="E45" s="155">
        <f t="shared" si="2"/>
        <v>108.4576017</v>
      </c>
    </row>
    <row r="46" ht="14.25" customHeight="1">
      <c r="A46" s="155" t="str">
        <f>IFERROR(__xludf.DUMMYFUNCTION("""COMPUTED_VALUE"""),"kiki86 x")</f>
        <v>kiki86 x</v>
      </c>
      <c r="B46" s="155" t="str">
        <f>IFERROR(__xludf.DUMMYFUNCTION("""COMPUTED_VALUE"""),"SINGE7")</f>
        <v>SINGE7</v>
      </c>
      <c r="C46" s="156">
        <f t="shared" si="1"/>
        <v>0</v>
      </c>
      <c r="D46" s="33">
        <v>45.0</v>
      </c>
      <c r="E46" s="155">
        <f t="shared" si="2"/>
        <v>103.7018963</v>
      </c>
    </row>
    <row r="47" ht="14.25" customHeight="1">
      <c r="A47" s="155" t="str">
        <f>IFERROR(__xludf.DUMMYFUNCTION("""COMPUTED_VALUE"""),"Kevfurious")</f>
        <v>Kevfurious</v>
      </c>
      <c r="B47" s="155" t="str">
        <f>IFERROR(__xludf.DUMMYFUNCTION("""COMPUTED_VALUE"""),"emmanuel.g")</f>
        <v>emmanuel.g</v>
      </c>
      <c r="C47" s="156">
        <f t="shared" si="1"/>
        <v>0</v>
      </c>
      <c r="D47" s="33">
        <v>46.0</v>
      </c>
      <c r="E47" s="155">
        <f t="shared" si="2"/>
        <v>99.00829957</v>
      </c>
    </row>
    <row r="48" ht="14.25" customHeight="1">
      <c r="A48" s="155" t="str">
        <f>IFERROR(__xludf.DUMMYFUNCTION("""COMPUTED_VALUE"""),"Patgaret")</f>
        <v>Patgaret</v>
      </c>
      <c r="B48" s="155" t="str">
        <f>IFERROR(__xludf.DUMMYFUNCTION("""COMPUTED_VALUE"""),"sonic86")</f>
        <v>sonic86</v>
      </c>
      <c r="C48" s="156">
        <f t="shared" si="1"/>
        <v>0</v>
      </c>
      <c r="D48" s="33">
        <v>47.0</v>
      </c>
      <c r="E48" s="155">
        <f t="shared" si="2"/>
        <v>94.37417964</v>
      </c>
    </row>
    <row r="49" ht="14.25" customHeight="1">
      <c r="A49" s="155" t="str">
        <f>IFERROR(__xludf.DUMMYFUNCTION("""COMPUTED_VALUE"""),"RicDeckard")</f>
        <v>RicDeckard</v>
      </c>
      <c r="B49" s="155" t="str">
        <f>IFERROR(__xludf.DUMMYFUNCTION("""COMPUTED_VALUE"""),"_VisMaVie_")</f>
        <v>_VisMaVie_</v>
      </c>
      <c r="C49" s="156">
        <f t="shared" si="1"/>
        <v>0</v>
      </c>
      <c r="D49" s="33">
        <v>48.0</v>
      </c>
      <c r="E49" s="155">
        <f t="shared" si="2"/>
        <v>89.79707479</v>
      </c>
    </row>
    <row r="50" ht="14.25" customHeight="1">
      <c r="A50" s="155" t="str">
        <f>IFERROR(__xludf.DUMMYFUNCTION("""COMPUTED_VALUE"""),"Legabodu86")</f>
        <v>Legabodu86</v>
      </c>
      <c r="B50" s="155" t="str">
        <f>IFERROR(__xludf.DUMMYFUNCTION("""COMPUTED_VALUE"""),"elvasco")</f>
        <v>elvasco</v>
      </c>
      <c r="C50" s="156">
        <f t="shared" si="1"/>
        <v>1</v>
      </c>
      <c r="D50" s="33">
        <v>49.0</v>
      </c>
      <c r="E50" s="155">
        <f t="shared" si="2"/>
        <v>85.27467889</v>
      </c>
    </row>
    <row r="51" ht="14.25" customHeight="1">
      <c r="A51" s="155" t="str">
        <f>IFERROR(__xludf.DUMMYFUNCTION("""COMPUTED_VALUE"""),"Nanny on pe")</f>
        <v>Nanny on pe</v>
      </c>
      <c r="B51" s="155" t="str">
        <f>IFERROR(__xludf.DUMMYFUNCTION("""COMPUTED_VALUE"""),"Mako Lemore")</f>
        <v>Mako Lemore</v>
      </c>
      <c r="C51" s="156">
        <f t="shared" si="1"/>
        <v>0</v>
      </c>
      <c r="D51" s="33">
        <v>50.0</v>
      </c>
      <c r="E51" s="155">
        <f t="shared" si="2"/>
        <v>80.80482844</v>
      </c>
    </row>
    <row r="52" ht="14.25" customHeight="1">
      <c r="A52" s="155" t="str">
        <f>IFERROR(__xludf.DUMMYFUNCTION("""COMPUTED_VALUE"""),"Jennyyy8")</f>
        <v>Jennyyy8</v>
      </c>
      <c r="B52" s="155" t="str">
        <f>IFERROR(__xludf.DUMMYFUNCTION("""COMPUTED_VALUE"""),"Loulou79")</f>
        <v>Loulou79</v>
      </c>
      <c r="C52" s="156">
        <f t="shared" si="1"/>
        <v>0</v>
      </c>
      <c r="D52" s="33">
        <v>51.0</v>
      </c>
      <c r="E52" s="155">
        <f t="shared" si="2"/>
        <v>76.38549105</v>
      </c>
    </row>
    <row r="53" ht="14.25" customHeight="1">
      <c r="A53" s="155" t="str">
        <f>IFERROR(__xludf.DUMMYFUNCTION("""COMPUTED_VALUE"""),"fiodor86")</f>
        <v>fiodor86</v>
      </c>
      <c r="B53" s="155" t="str">
        <f>IFERROR(__xludf.DUMMYFUNCTION("""COMPUTED_VALUE"""),"..mamat86..")</f>
        <v>..mamat86..</v>
      </c>
      <c r="C53" s="156">
        <f t="shared" si="1"/>
        <v>0</v>
      </c>
      <c r="D53" s="33">
        <v>52.0</v>
      </c>
      <c r="E53" s="155">
        <f t="shared" si="2"/>
        <v>72.01475494</v>
      </c>
    </row>
    <row r="54" ht="14.25" customHeight="1">
      <c r="A54" s="155" t="str">
        <f>IFERROR(__xludf.DUMMYFUNCTION("""COMPUTED_VALUE"""),"FisherPrice.")</f>
        <v>FisherPrice.</v>
      </c>
      <c r="B54" s="155" t="str">
        <f>IFERROR(__xludf.DUMMYFUNCTION("""COMPUTED_VALUE"""),"Dirty Bazaar")</f>
        <v>Dirty Bazaar</v>
      </c>
      <c r="C54" s="156">
        <f t="shared" si="1"/>
        <v>1</v>
      </c>
      <c r="D54" s="33">
        <v>53.0</v>
      </c>
      <c r="E54" s="155">
        <f t="shared" si="2"/>
        <v>67.6908195</v>
      </c>
    </row>
    <row r="55" ht="14.25" customHeight="1">
      <c r="A55" s="155" t="str">
        <f>IFERROR(__xludf.DUMMYFUNCTION("""COMPUTED_VALUE"""),"A_iniesta")</f>
        <v>A_iniesta</v>
      </c>
      <c r="B55" s="155" t="str">
        <f>IFERROR(__xludf.DUMMYFUNCTION("""COMPUTED_VALUE"""),"alexinzaghi")</f>
        <v>alexinzaghi</v>
      </c>
      <c r="C55" s="156">
        <f t="shared" si="1"/>
        <v>0</v>
      </c>
      <c r="D55" s="33">
        <v>54.0</v>
      </c>
      <c r="E55" s="155">
        <f t="shared" si="2"/>
        <v>63.41198682</v>
      </c>
    </row>
    <row r="56" ht="14.25" customHeight="1">
      <c r="A56" s="155" t="str">
        <f>IFERROR(__xludf.DUMMYFUNCTION("""COMPUTED_VALUE"""),"GambleBoy")</f>
        <v>GambleBoy</v>
      </c>
      <c r="B56" s="155" t="str">
        <f>IFERROR(__xludf.DUMMYFUNCTION("""COMPUTED_VALUE"""),"_Sale-Bet_")</f>
        <v>_Sale-Bet_</v>
      </c>
      <c r="C56" s="156">
        <f t="shared" si="1"/>
        <v>0</v>
      </c>
      <c r="D56" s="33">
        <v>55.0</v>
      </c>
      <c r="E56" s="155">
        <f t="shared" si="2"/>
        <v>59.1766539</v>
      </c>
    </row>
    <row r="57" ht="14.25" customHeight="1">
      <c r="A57" s="155" t="str">
        <f>IFERROR(__xludf.DUMMYFUNCTION("""COMPUTED_VALUE"""),"TheWOWStreet")</f>
        <v>TheWOWStreet</v>
      </c>
      <c r="B57" s="155" t="str">
        <f>IFERROR(__xludf.DUMMYFUNCTION("""COMPUTED_VALUE"""),"vicmackey86")</f>
        <v>vicmackey86</v>
      </c>
      <c r="C57" s="156">
        <f t="shared" si="1"/>
        <v>0</v>
      </c>
      <c r="D57" s="33">
        <v>56.0</v>
      </c>
      <c r="E57" s="155">
        <f t="shared" si="2"/>
        <v>54.9833057</v>
      </c>
    </row>
    <row r="58" ht="14.25" customHeight="1">
      <c r="A58" s="155" t="str">
        <f>IFERROR(__xludf.DUMMYFUNCTION("""COMPUTED_VALUE"""),"M2TH___off")</f>
        <v>M2TH___off</v>
      </c>
      <c r="B58" s="155" t="str">
        <f>IFERROR(__xludf.DUMMYFUNCTION("""COMPUTED_VALUE"""),"Agouty79")</f>
        <v>Agouty79</v>
      </c>
      <c r="C58" s="156">
        <f t="shared" si="1"/>
        <v>0</v>
      </c>
      <c r="D58" s="33">
        <v>57.0</v>
      </c>
      <c r="E58" s="155">
        <f t="shared" si="2"/>
        <v>50.83050874</v>
      </c>
    </row>
    <row r="59" ht="14.25" customHeight="1">
      <c r="A59" s="155" t="str">
        <f>IFERROR(__xludf.DUMMYFUNCTION("""COMPUTED_VALUE"""),"Immond")</f>
        <v>Immond</v>
      </c>
      <c r="B59" s="155" t="str">
        <f>IFERROR(__xludf.DUMMYFUNCTION("""COMPUTED_VALUE"""),"Baloo-R")</f>
        <v>Baloo-R</v>
      </c>
      <c r="C59" s="156">
        <f t="shared" si="1"/>
        <v>0</v>
      </c>
      <c r="D59" s="33">
        <v>58.0</v>
      </c>
      <c r="E59" s="155">
        <f t="shared" si="2"/>
        <v>46.71690528</v>
      </c>
    </row>
    <row r="60" ht="14.25" customHeight="1">
      <c r="A60" s="155" t="str">
        <f>IFERROR(__xludf.DUMMYFUNCTION("""COMPUTED_VALUE"""),"chatouill86")</f>
        <v>chatouill86</v>
      </c>
      <c r="B60" s="155" t="str">
        <f>IFERROR(__xludf.DUMMYFUNCTION("""COMPUTED_VALUE"""),"Mako Lemore")</f>
        <v>Mako Lemore</v>
      </c>
      <c r="C60" s="156">
        <f t="shared" si="1"/>
        <v>0</v>
      </c>
      <c r="D60" s="33">
        <v>59.0</v>
      </c>
      <c r="E60" s="155">
        <f t="shared" si="2"/>
        <v>42.64120807</v>
      </c>
    </row>
    <row r="61" ht="14.25" customHeight="1">
      <c r="A61" s="155" t="str">
        <f>IFERROR(__xludf.DUMMYFUNCTION("""COMPUTED_VALUE"""),"_Macash_")</f>
        <v>_Macash_</v>
      </c>
      <c r="B61" s="155" t="str">
        <f>IFERROR(__xludf.DUMMYFUNCTION("""COMPUTED_VALUE"""),"Baloo-R")</f>
        <v>Baloo-R</v>
      </c>
      <c r="C61" s="156">
        <f t="shared" si="1"/>
        <v>0</v>
      </c>
      <c r="D61" s="33">
        <v>60.0</v>
      </c>
      <c r="E61" s="155">
        <f t="shared" si="2"/>
        <v>38.60219545</v>
      </c>
    </row>
    <row r="62" ht="14.25" customHeight="1">
      <c r="A62" s="155" t="str">
        <f>IFERROR(__xludf.DUMMYFUNCTION("""COMPUTED_VALUE"""),"Redblood92")</f>
        <v>Redblood92</v>
      </c>
      <c r="B62" s="155" t="str">
        <f>IFERROR(__xludf.DUMMYFUNCTION("""COMPUTED_VALUE"""),"emmanuel.g")</f>
        <v>emmanuel.g</v>
      </c>
      <c r="C62" s="156">
        <f t="shared" si="1"/>
        <v>1</v>
      </c>
      <c r="D62" s="33">
        <v>61.0</v>
      </c>
      <c r="E62" s="155">
        <f t="shared" si="2"/>
        <v>34.59870698</v>
      </c>
    </row>
    <row r="63" ht="14.25" customHeight="1">
      <c r="A63" s="155" t="str">
        <f>IFERROR(__xludf.DUMMYFUNCTION("""COMPUTED_VALUE"""),"cataleya86")</f>
        <v>cataleya86</v>
      </c>
      <c r="B63" s="155" t="str">
        <f>IFERROR(__xludf.DUMMYFUNCTION("""COMPUTED_VALUE"""),"Mako Lemore")</f>
        <v>Mako Lemore</v>
      </c>
      <c r="C63" s="156">
        <f t="shared" si="1"/>
        <v>0</v>
      </c>
      <c r="D63" s="33">
        <v>62.0</v>
      </c>
      <c r="E63" s="155">
        <f t="shared" si="2"/>
        <v>30.6296393</v>
      </c>
    </row>
    <row r="64" ht="14.25" customHeight="1">
      <c r="A64" s="155" t="str">
        <f>IFERROR(__xludf.DUMMYFUNCTION("""COMPUTED_VALUE"""),"Maaverick")</f>
        <v>Maaverick</v>
      </c>
      <c r="B64" s="155" t="str">
        <f>IFERROR(__xludf.DUMMYFUNCTION("""COMPUTED_VALUE"""),"Phil1308")</f>
        <v>Phil1308</v>
      </c>
      <c r="C64" s="156">
        <f t="shared" si="1"/>
        <v>0</v>
      </c>
      <c r="D64" s="33">
        <v>63.0</v>
      </c>
      <c r="E64" s="155">
        <f t="shared" si="2"/>
        <v>26.6939425</v>
      </c>
    </row>
    <row r="65" ht="14.25" customHeight="1">
      <c r="A65" s="155" t="str">
        <f>IFERROR(__xludf.DUMMYFUNCTION("""COMPUTED_VALUE"""),"StephBoss05")</f>
        <v>StephBoss05</v>
      </c>
      <c r="B65" s="155" t="str">
        <f>IFERROR(__xludf.DUMMYFUNCTION("""COMPUTED_VALUE"""),"Redblood92")</f>
        <v>Redblood92</v>
      </c>
      <c r="C65" s="156">
        <f t="shared" si="1"/>
        <v>0</v>
      </c>
      <c r="D65" s="33">
        <v>64.0</v>
      </c>
      <c r="E65" s="155">
        <f t="shared" si="2"/>
        <v>22.79061658</v>
      </c>
    </row>
    <row r="66" ht="14.25" customHeight="1">
      <c r="A66" s="155" t="str">
        <f>IFERROR(__xludf.DUMMYFUNCTION("""COMPUTED_VALUE"""),"ElDail")</f>
        <v>ElDail</v>
      </c>
      <c r="B66" s="155" t="str">
        <f>IFERROR(__xludf.DUMMYFUNCTION("""COMPUTED_VALUE"""),"FisherPrice.")</f>
        <v>FisherPrice.</v>
      </c>
      <c r="C66" s="156">
        <f t="shared" si="1"/>
        <v>0</v>
      </c>
      <c r="D66" s="33">
        <v>65.0</v>
      </c>
      <c r="E66" s="155">
        <f t="shared" si="2"/>
        <v>18.91870839</v>
      </c>
    </row>
    <row r="67" ht="14.25" customHeight="1">
      <c r="A67" s="155" t="str">
        <f>IFERROR(__xludf.DUMMYFUNCTION("""COMPUTED_VALUE"""),"KamehamehAS")</f>
        <v>KamehamehAS</v>
      </c>
      <c r="B67" s="155" t="str">
        <f>IFERROR(__xludf.DUMMYFUNCTION("""COMPUTED_VALUE"""),"Legabodu86")</f>
        <v>Legabodu86</v>
      </c>
      <c r="C67" s="156">
        <f t="shared" si="1"/>
        <v>0</v>
      </c>
      <c r="D67" s="33">
        <v>66.0</v>
      </c>
      <c r="E67" s="155">
        <f t="shared" si="2"/>
        <v>15.07730865</v>
      </c>
    </row>
    <row r="68" ht="14.25" customHeight="1">
      <c r="A68" s="155" t="str">
        <f>IFERROR(__xludf.DUMMYFUNCTION("""COMPUTED_VALUE"""),"rastamokett")</f>
        <v>rastamokett</v>
      </c>
      <c r="B68" s="155" t="str">
        <f>IFERROR(__xludf.DUMMYFUNCTION("""COMPUTED_VALUE"""),"BRUNOWINNER")</f>
        <v>BRUNOWINNER</v>
      </c>
      <c r="C68" s="156">
        <f t="shared" si="1"/>
        <v>0</v>
      </c>
      <c r="D68" s="33">
        <v>67.0</v>
      </c>
      <c r="E68" s="155">
        <f t="shared" si="2"/>
        <v>11.26554929</v>
      </c>
    </row>
    <row r="69" ht="14.25" customHeight="1">
      <c r="A69" s="155" t="str">
        <f>IFERROR(__xludf.DUMMYFUNCTION("""COMPUTED_VALUE"""),"GPdB")</f>
        <v>GPdB</v>
      </c>
      <c r="B69" s="155" t="str">
        <f>IFERROR(__xludf.DUMMYFUNCTION("""COMPUTED_VALUE"""),"8kinder6")</f>
        <v>8kinder6</v>
      </c>
      <c r="C69" s="156">
        <f t="shared" si="1"/>
        <v>0</v>
      </c>
      <c r="D69" s="33">
        <v>68.0</v>
      </c>
      <c r="E69" s="155">
        <f t="shared" si="2"/>
        <v>7.482600962</v>
      </c>
    </row>
    <row r="70" ht="14.25" customHeight="1">
      <c r="A70" s="155" t="str">
        <f>IFERROR(__xludf.DUMMYFUNCTION("""COMPUTED_VALUE"""),"Le MARVEL")</f>
        <v>Le MARVEL</v>
      </c>
      <c r="B70" s="155" t="str">
        <f>IFERROR(__xludf.DUMMYFUNCTION("""COMPUTED_VALUE"""),"8kinder6")</f>
        <v>8kinder6</v>
      </c>
      <c r="C70" s="156">
        <f t="shared" si="1"/>
        <v>0</v>
      </c>
      <c r="D70" s="33">
        <v>69.0</v>
      </c>
      <c r="E70" s="155">
        <f t="shared" si="2"/>
        <v>3.727670745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0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-3.701137594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-7.376437882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-11.02656794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-14.65216765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-18.25385122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-21.8322085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-25.38780633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-28.92118971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-32.43288294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-35.92339066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-39.39319886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-42.84277577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-46.27257278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-49.68302519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-53.07455305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-56.44756181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-59.80244305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-63.13957511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-66.45932366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-69.76204231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-73.04807314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-76.31774718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-79.57138491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-82.80929672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-86.03178332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-89.23913617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-92.43163784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-95.60956238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-98.77317571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-101.9227359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-105.0584934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-108.1806915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-111.2895667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-114.3853486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-117.4682605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-120.5385193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-123.5963364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-126.6419169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-129.675461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-132.697163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-135.7072125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-138.705794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-141.6930872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-144.6692672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-147.6345048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-150.5889664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-153.5328142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-156.4662066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-159.3892979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-162.3022389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-165.2051766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-168.0982545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-170.981613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-173.8553888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-176.7197157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-179.5747244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-182.4205427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-185.2572953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-188.0851042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-190.9040888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-193.7143658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-196.5160493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-199.309251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-202.0940803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-204.8706439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-207.6390468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-210.3993912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-213.1517777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-215.8963045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-218.633068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-221.3621624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-224.0836801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-226.7977119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-229.5043464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-232.2036707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-234.8957701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-237.5807284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-240.2586275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-242.929548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-245.5935689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-248.2507676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-250.9012202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-253.5450012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-256.182184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-258.8128405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-261.4370411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-264.0548553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-266.6663511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-269.2715954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-271.8706539</v>
      </c>
    </row>
    <row r="162" ht="14.25" customHeight="1">
      <c r="A162" s="155"/>
      <c r="B162" s="155"/>
      <c r="C162" s="157"/>
      <c r="D162" s="33"/>
      <c r="E162" s="158"/>
    </row>
    <row r="163" ht="14.25" customHeight="1">
      <c r="A163" s="155"/>
      <c r="B163" s="155"/>
      <c r="C163" s="157"/>
      <c r="D163" s="33"/>
      <c r="E163" s="158"/>
    </row>
    <row r="164" ht="14.25" customHeight="1">
      <c r="A164" s="155"/>
      <c r="B164" s="155"/>
      <c r="C164" s="157"/>
      <c r="D164" s="33"/>
      <c r="E164" s="158"/>
    </row>
    <row r="165" ht="14.25" customHeight="1">
      <c r="A165" s="155"/>
      <c r="B165" s="155"/>
      <c r="C165" s="157"/>
      <c r="D165" s="33"/>
      <c r="E165" s="158"/>
    </row>
    <row r="166" ht="14.25" customHeight="1">
      <c r="A166" s="155"/>
      <c r="B166" s="155"/>
      <c r="C166" s="157"/>
      <c r="D166" s="33"/>
      <c r="E166" s="158"/>
    </row>
    <row r="167" ht="14.25" customHeight="1">
      <c r="A167" s="155"/>
      <c r="B167" s="155"/>
      <c r="C167" s="157"/>
      <c r="D167" s="33"/>
      <c r="E167" s="158"/>
    </row>
    <row r="168" ht="14.25" customHeight="1">
      <c r="A168" s="155"/>
      <c r="B168" s="155"/>
      <c r="C168" s="157"/>
      <c r="D168" s="33"/>
      <c r="E168" s="158"/>
    </row>
    <row r="169" ht="14.25" customHeight="1">
      <c r="A169" s="155"/>
      <c r="B169" s="155"/>
      <c r="C169" s="157"/>
      <c r="D169" s="33"/>
      <c r="E169" s="158"/>
    </row>
    <row r="170" ht="14.25" customHeight="1">
      <c r="A170" s="155"/>
      <c r="B170" s="155"/>
      <c r="C170" s="157"/>
      <c r="D170" s="33"/>
      <c r="E170" s="158"/>
    </row>
    <row r="171" ht="14.25" customHeight="1">
      <c r="A171" s="155"/>
      <c r="B171" s="155"/>
      <c r="C171" s="157"/>
      <c r="D171" s="33"/>
      <c r="E171" s="158"/>
    </row>
    <row r="172" ht="14.25" customHeight="1">
      <c r="A172" s="155"/>
      <c r="B172" s="155"/>
      <c r="C172" s="157"/>
      <c r="D172" s="33"/>
      <c r="E172" s="158"/>
    </row>
    <row r="173" ht="14.25" customHeight="1">
      <c r="A173" s="155"/>
      <c r="B173" s="155"/>
      <c r="C173" s="157"/>
      <c r="D173" s="33"/>
      <c r="E173" s="158"/>
    </row>
    <row r="174" ht="14.25" customHeight="1">
      <c r="A174" s="155"/>
      <c r="B174" s="155"/>
      <c r="C174" s="157"/>
      <c r="D174" s="33"/>
      <c r="E174" s="158"/>
    </row>
    <row r="175" ht="14.25" customHeight="1">
      <c r="A175" s="155"/>
      <c r="B175" s="155"/>
      <c r="C175" s="157"/>
      <c r="D175" s="33"/>
      <c r="E175" s="158"/>
    </row>
    <row r="176" ht="14.25" customHeight="1">
      <c r="A176" s="155"/>
      <c r="B176" s="155"/>
      <c r="C176" s="157"/>
      <c r="D176" s="33"/>
      <c r="E176" s="158"/>
    </row>
    <row r="177" ht="14.25" customHeight="1">
      <c r="A177" s="155"/>
      <c r="B177" s="155"/>
      <c r="C177" s="157"/>
      <c r="D177" s="33"/>
      <c r="E177" s="158"/>
    </row>
    <row r="178" ht="14.25" customHeight="1">
      <c r="A178" s="155"/>
      <c r="B178" s="155"/>
      <c r="C178" s="157"/>
      <c r="D178" s="33"/>
      <c r="E178" s="158"/>
    </row>
    <row r="179" ht="14.25" customHeight="1">
      <c r="A179" s="155"/>
      <c r="B179" s="155"/>
      <c r="C179" s="157"/>
      <c r="D179" s="33"/>
      <c r="E179" s="158"/>
    </row>
    <row r="180" ht="14.25" customHeight="1">
      <c r="A180" s="155"/>
      <c r="B180" s="155"/>
      <c r="C180" s="157"/>
      <c r="D180" s="33"/>
      <c r="E180" s="158"/>
    </row>
    <row r="181" ht="14.25" customHeight="1">
      <c r="A181" s="155"/>
      <c r="B181" s="155"/>
      <c r="C181" s="157"/>
      <c r="D181" s="33"/>
      <c r="E181" s="158"/>
    </row>
    <row r="182" ht="14.25" customHeight="1">
      <c r="A182" s="155"/>
      <c r="B182" s="155"/>
      <c r="C182" s="157"/>
      <c r="D182" s="33"/>
      <c r="E182" s="158"/>
    </row>
    <row r="183" ht="14.25" customHeight="1">
      <c r="A183" s="155"/>
      <c r="B183" s="155"/>
      <c r="C183" s="157"/>
      <c r="D183" s="33"/>
      <c r="E183" s="158"/>
    </row>
    <row r="184" ht="14.25" customHeight="1">
      <c r="A184" s="155"/>
      <c r="B184" s="155"/>
      <c r="C184" s="157"/>
      <c r="D184" s="33"/>
      <c r="E184" s="158"/>
    </row>
    <row r="185" ht="14.25" customHeight="1">
      <c r="A185" s="155"/>
      <c r="B185" s="155"/>
      <c r="C185" s="157"/>
      <c r="D185" s="33"/>
      <c r="E185" s="158"/>
    </row>
    <row r="186" ht="14.25" customHeight="1">
      <c r="A186" s="155"/>
      <c r="B186" s="155"/>
      <c r="C186" s="157"/>
      <c r="D186" s="33"/>
      <c r="E186" s="158"/>
    </row>
    <row r="187" ht="14.25" customHeight="1">
      <c r="A187" s="155"/>
      <c r="B187" s="155"/>
      <c r="C187" s="157"/>
      <c r="D187" s="33"/>
      <c r="E187" s="158"/>
    </row>
    <row r="188" ht="14.25" customHeight="1">
      <c r="A188" s="155"/>
      <c r="B188" s="155"/>
      <c r="C188" s="157"/>
      <c r="D188" s="33"/>
      <c r="E188" s="158"/>
    </row>
    <row r="189" ht="14.25" customHeight="1">
      <c r="A189" s="155"/>
      <c r="B189" s="155"/>
      <c r="C189" s="157"/>
      <c r="D189" s="33"/>
      <c r="E189" s="158"/>
    </row>
    <row r="190" ht="14.25" customHeight="1">
      <c r="A190" s="155"/>
      <c r="B190" s="155"/>
      <c r="C190" s="157"/>
      <c r="D190" s="33"/>
      <c r="E190" s="158"/>
    </row>
    <row r="191" ht="14.25" customHeight="1">
      <c r="A191" s="155"/>
      <c r="B191" s="155"/>
      <c r="C191" s="157"/>
      <c r="D191" s="33"/>
      <c r="E191" s="158"/>
    </row>
    <row r="192" ht="14.25" customHeight="1">
      <c r="A192" s="155"/>
      <c r="B192" s="155"/>
      <c r="C192" s="157"/>
      <c r="D192" s="33"/>
      <c r="E192" s="158"/>
    </row>
    <row r="193" ht="14.25" customHeight="1">
      <c r="A193" s="155"/>
      <c r="B193" s="155"/>
      <c r="C193" s="157"/>
      <c r="D193" s="33"/>
      <c r="E193" s="158"/>
    </row>
    <row r="194" ht="14.25" customHeight="1">
      <c r="A194" s="155"/>
      <c r="B194" s="155"/>
      <c r="C194" s="157"/>
      <c r="D194" s="33"/>
      <c r="E194" s="158"/>
    </row>
    <row r="195" ht="14.25" customHeight="1">
      <c r="A195" s="155"/>
      <c r="B195" s="155"/>
      <c r="C195" s="157"/>
      <c r="D195" s="33"/>
      <c r="E195" s="158"/>
    </row>
    <row r="196" ht="14.25" customHeight="1">
      <c r="A196" s="155"/>
      <c r="B196" s="155"/>
      <c r="C196" s="157"/>
      <c r="D196" s="33"/>
      <c r="E196" s="158"/>
    </row>
    <row r="197" ht="14.25" customHeight="1">
      <c r="A197" s="155"/>
      <c r="B197" s="155"/>
      <c r="C197" s="157"/>
      <c r="D197" s="33"/>
      <c r="E197" s="158"/>
    </row>
    <row r="198" ht="14.25" customHeight="1">
      <c r="A198" s="155"/>
      <c r="B198" s="155"/>
      <c r="C198" s="157"/>
      <c r="D198" s="33"/>
      <c r="E198" s="158"/>
    </row>
    <row r="199" ht="14.25" customHeight="1">
      <c r="A199" s="155"/>
      <c r="B199" s="155"/>
      <c r="C199" s="157"/>
      <c r="D199" s="33"/>
      <c r="E199" s="158"/>
    </row>
    <row r="200" ht="14.25" customHeight="1">
      <c r="A200" s="155"/>
      <c r="B200" s="155"/>
      <c r="C200" s="157"/>
      <c r="D200" s="33"/>
      <c r="E200" s="158"/>
    </row>
    <row r="201" ht="14.25" customHeight="1">
      <c r="A201" s="155"/>
      <c r="B201" s="155"/>
      <c r="C201" s="157"/>
      <c r="D201" s="33"/>
      <c r="E201" s="158"/>
    </row>
    <row r="202" ht="14.25" customHeight="1">
      <c r="A202" s="155"/>
      <c r="B202" s="155"/>
      <c r="C202" s="157"/>
      <c r="D202" s="33"/>
      <c r="E202" s="158"/>
    </row>
    <row r="203" ht="14.25" customHeight="1">
      <c r="A203" s="155"/>
      <c r="B203" s="155"/>
      <c r="C203" s="157"/>
      <c r="D203" s="33"/>
      <c r="E203" s="158"/>
    </row>
    <row r="204" ht="14.25" customHeight="1">
      <c r="A204" s="155"/>
      <c r="B204" s="155"/>
      <c r="C204" s="157"/>
      <c r="D204" s="33"/>
      <c r="E204" s="158"/>
    </row>
    <row r="205" ht="14.25" customHeight="1">
      <c r="A205" s="155"/>
      <c r="B205" s="155"/>
      <c r="C205" s="157"/>
      <c r="D205" s="33"/>
      <c r="E205" s="158"/>
    </row>
    <row r="206" ht="14.25" customHeight="1">
      <c r="A206" s="155"/>
      <c r="B206" s="155"/>
      <c r="C206" s="157"/>
      <c r="D206" s="33"/>
      <c r="E206" s="158"/>
    </row>
    <row r="207" ht="14.25" customHeight="1">
      <c r="A207" s="155"/>
      <c r="B207" s="155"/>
      <c r="C207" s="157"/>
      <c r="D207" s="33"/>
      <c r="E207" s="158"/>
    </row>
    <row r="208" ht="14.25" customHeight="1">
      <c r="A208" s="155"/>
      <c r="B208" s="155"/>
      <c r="C208" s="157"/>
      <c r="D208" s="33"/>
      <c r="E208" s="158"/>
    </row>
    <row r="209" ht="14.25" customHeight="1">
      <c r="A209" s="155"/>
      <c r="B209" s="155"/>
      <c r="C209" s="157"/>
      <c r="D209" s="33"/>
      <c r="E209" s="158"/>
    </row>
    <row r="210" ht="14.25" customHeight="1">
      <c r="A210" s="155"/>
      <c r="B210" s="155"/>
      <c r="C210" s="157"/>
      <c r="D210" s="33"/>
      <c r="E210" s="158"/>
    </row>
    <row r="211" ht="14.25" customHeight="1">
      <c r="A211" s="155"/>
      <c r="B211" s="155"/>
      <c r="C211" s="157"/>
      <c r="D211" s="33"/>
      <c r="E211" s="158"/>
    </row>
    <row r="212" ht="14.25" customHeight="1">
      <c r="A212" s="155"/>
      <c r="B212" s="155"/>
      <c r="C212" s="157"/>
      <c r="D212" s="33"/>
      <c r="E212" s="158"/>
    </row>
    <row r="213" ht="14.25" customHeight="1">
      <c r="A213" s="155"/>
      <c r="B213" s="155"/>
      <c r="C213" s="157"/>
      <c r="D213" s="33"/>
      <c r="E213" s="158"/>
    </row>
    <row r="214" ht="14.25" customHeight="1">
      <c r="A214" s="155"/>
      <c r="B214" s="155"/>
      <c r="C214" s="157"/>
      <c r="D214" s="33"/>
      <c r="E214" s="158"/>
    </row>
    <row r="215" ht="14.25" customHeight="1">
      <c r="A215" s="155"/>
      <c r="B215" s="155"/>
      <c r="C215" s="157"/>
      <c r="D215" s="33"/>
      <c r="E215" s="158"/>
    </row>
    <row r="216" ht="14.25" customHeight="1">
      <c r="A216" s="155"/>
      <c r="B216" s="155"/>
      <c r="C216" s="157"/>
      <c r="D216" s="33"/>
      <c r="E216" s="158"/>
    </row>
    <row r="217" ht="14.25" customHeight="1">
      <c r="A217" s="155"/>
      <c r="B217" s="155"/>
      <c r="C217" s="157"/>
      <c r="D217" s="33"/>
      <c r="E217" s="158"/>
    </row>
    <row r="218" ht="14.25" customHeight="1">
      <c r="A218" s="155"/>
      <c r="B218" s="155"/>
      <c r="C218" s="157"/>
      <c r="D218" s="33"/>
      <c r="E218" s="158"/>
    </row>
    <row r="219" ht="14.25" customHeight="1">
      <c r="A219" s="155"/>
      <c r="B219" s="155"/>
      <c r="C219" s="157"/>
      <c r="D219" s="33"/>
      <c r="E219" s="158"/>
    </row>
    <row r="220" ht="14.25" customHeight="1">
      <c r="A220" s="155"/>
      <c r="B220" s="155"/>
      <c r="C220" s="157"/>
      <c r="D220" s="33"/>
      <c r="E220" s="158"/>
    </row>
    <row r="221" ht="14.25" customHeight="1">
      <c r="A221" s="155"/>
      <c r="B221" s="155"/>
      <c r="C221" s="157"/>
      <c r="D221" s="33"/>
      <c r="E221" s="158"/>
    </row>
    <row r="222" ht="14.25" customHeight="1">
      <c r="A222" s="155"/>
      <c r="B222" s="155"/>
      <c r="C222" s="157"/>
      <c r="D222" s="33"/>
      <c r="E222" s="158"/>
    </row>
    <row r="223" ht="14.25" customHeight="1">
      <c r="A223" s="155"/>
      <c r="B223" s="155"/>
      <c r="C223" s="157"/>
      <c r="D223" s="33"/>
      <c r="E223" s="158"/>
    </row>
    <row r="224" ht="14.25" customHeight="1">
      <c r="A224" s="155"/>
      <c r="B224" s="155"/>
      <c r="C224" s="157"/>
      <c r="D224" s="33"/>
      <c r="E224" s="158"/>
    </row>
    <row r="225" ht="14.25" customHeight="1">
      <c r="A225" s="155"/>
      <c r="B225" s="155"/>
      <c r="C225" s="157"/>
      <c r="D225" s="33"/>
      <c r="E225" s="158"/>
    </row>
    <row r="226" ht="14.25" customHeight="1">
      <c r="A226" s="155"/>
      <c r="B226" s="155"/>
      <c r="C226" s="157"/>
      <c r="D226" s="33"/>
      <c r="E226" s="158"/>
    </row>
    <row r="227" ht="14.25" customHeight="1">
      <c r="A227" s="155"/>
      <c r="B227" s="155"/>
      <c r="C227" s="157"/>
      <c r="D227" s="33"/>
      <c r="E227" s="158"/>
    </row>
    <row r="228" ht="14.25" customHeight="1">
      <c r="A228" s="155"/>
      <c r="B228" s="155"/>
      <c r="C228" s="157"/>
      <c r="D228" s="33"/>
      <c r="E228" s="158"/>
    </row>
    <row r="229" ht="14.25" customHeight="1">
      <c r="A229" s="155"/>
      <c r="B229" s="155"/>
      <c r="C229" s="157"/>
      <c r="D229" s="33"/>
      <c r="E229" s="158"/>
    </row>
    <row r="230" ht="14.25" customHeight="1">
      <c r="A230" s="155"/>
      <c r="B230" s="155"/>
      <c r="C230" s="157"/>
      <c r="D230" s="33"/>
      <c r="E230" s="158"/>
    </row>
    <row r="231" ht="14.25" customHeight="1">
      <c r="A231" s="155"/>
      <c r="B231" s="155"/>
      <c r="C231" s="157"/>
      <c r="D231" s="33"/>
      <c r="E231" s="158"/>
    </row>
    <row r="232" ht="14.25" customHeight="1">
      <c r="A232" s="155"/>
      <c r="B232" s="155"/>
      <c r="C232" s="157"/>
      <c r="D232" s="33"/>
      <c r="E232" s="158"/>
    </row>
    <row r="233" ht="14.25" customHeight="1">
      <c r="A233" s="155"/>
      <c r="B233" s="155"/>
      <c r="C233" s="157"/>
      <c r="D233" s="33"/>
      <c r="E233" s="158"/>
    </row>
    <row r="234" ht="14.25" customHeight="1">
      <c r="A234" s="155"/>
      <c r="B234" s="155"/>
      <c r="C234" s="157"/>
      <c r="D234" s="33"/>
      <c r="E234" s="158"/>
    </row>
    <row r="235" ht="14.25" customHeight="1">
      <c r="A235" s="155"/>
      <c r="B235" s="155"/>
      <c r="C235" s="157"/>
      <c r="D235" s="33"/>
      <c r="E235" s="158"/>
    </row>
    <row r="236" ht="14.25" customHeight="1">
      <c r="A236" s="155"/>
      <c r="B236" s="155"/>
      <c r="C236" s="157"/>
      <c r="D236" s="33"/>
      <c r="E236" s="158"/>
    </row>
    <row r="237" ht="14.25" customHeight="1">
      <c r="A237" s="155"/>
      <c r="B237" s="155"/>
      <c r="C237" s="157"/>
      <c r="D237" s="33"/>
      <c r="E237" s="158"/>
    </row>
    <row r="238" ht="14.25" customHeight="1">
      <c r="A238" s="155"/>
      <c r="B238" s="155"/>
      <c r="C238" s="157"/>
      <c r="D238" s="33"/>
      <c r="E238" s="158"/>
    </row>
    <row r="239" ht="14.25" customHeight="1">
      <c r="A239" s="155"/>
      <c r="B239" s="155"/>
      <c r="C239" s="157"/>
      <c r="D239" s="33"/>
      <c r="E239" s="158"/>
    </row>
    <row r="240" ht="14.25" customHeight="1">
      <c r="A240" s="155"/>
      <c r="B240" s="155"/>
      <c r="C240" s="157"/>
      <c r="D240" s="33"/>
      <c r="E240" s="158"/>
    </row>
    <row r="241" ht="14.25" customHeight="1">
      <c r="A241" s="155"/>
      <c r="B241" s="155"/>
      <c r="C241" s="157"/>
      <c r="D241" s="33"/>
      <c r="E241" s="158"/>
    </row>
    <row r="242" ht="14.25" customHeight="1">
      <c r="A242" s="155"/>
      <c r="B242" s="155"/>
      <c r="C242" s="157"/>
      <c r="D242" s="33"/>
      <c r="E242" s="158"/>
    </row>
    <row r="243" ht="14.25" customHeight="1">
      <c r="A243" s="155"/>
      <c r="B243" s="155"/>
      <c r="C243" s="157"/>
      <c r="D243" s="33"/>
      <c r="E243" s="158"/>
    </row>
    <row r="244" ht="14.25" customHeight="1">
      <c r="A244" s="155"/>
      <c r="B244" s="155"/>
      <c r="C244" s="157"/>
      <c r="D244" s="33"/>
      <c r="E244" s="158"/>
    </row>
    <row r="245" ht="14.25" customHeight="1">
      <c r="A245" s="155"/>
      <c r="B245" s="155"/>
      <c r="C245" s="157"/>
      <c r="D245" s="33"/>
      <c r="E245" s="158"/>
    </row>
    <row r="246" ht="14.25" customHeight="1">
      <c r="A246" s="155"/>
      <c r="B246" s="155"/>
      <c r="C246" s="157"/>
      <c r="D246" s="33"/>
      <c r="E246" s="158"/>
    </row>
    <row r="247" ht="14.25" customHeight="1">
      <c r="A247" s="155"/>
      <c r="B247" s="155"/>
      <c r="C247" s="157"/>
      <c r="D247" s="33"/>
      <c r="E247" s="158"/>
    </row>
    <row r="248" ht="14.25" customHeight="1">
      <c r="A248" s="155"/>
      <c r="B248" s="155"/>
      <c r="C248" s="157"/>
      <c r="D248" s="33"/>
      <c r="E248" s="158"/>
    </row>
    <row r="249" ht="14.25" customHeight="1">
      <c r="A249" s="155"/>
      <c r="B249" s="155"/>
      <c r="C249" s="157"/>
      <c r="D249" s="33"/>
      <c r="E249" s="158"/>
    </row>
    <row r="250" ht="14.25" customHeight="1">
      <c r="A250" s="155"/>
      <c r="B250" s="155"/>
      <c r="C250" s="157"/>
      <c r="D250" s="33"/>
      <c r="E250" s="158"/>
    </row>
    <row r="251" ht="14.25" customHeight="1">
      <c r="A251" s="155"/>
      <c r="B251" s="155"/>
      <c r="C251" s="157"/>
      <c r="D251" s="33"/>
      <c r="E251" s="158"/>
    </row>
    <row r="252" ht="14.25" customHeight="1">
      <c r="A252" s="155"/>
      <c r="B252" s="155"/>
      <c r="C252" s="157"/>
      <c r="D252" s="33"/>
      <c r="E252" s="158"/>
    </row>
    <row r="253" ht="14.25" customHeight="1">
      <c r="A253" s="155"/>
      <c r="B253" s="155"/>
      <c r="C253" s="157"/>
      <c r="D253" s="33"/>
      <c r="E253" s="158"/>
    </row>
    <row r="254" ht="14.25" customHeight="1">
      <c r="A254" s="155"/>
      <c r="B254" s="155"/>
      <c r="C254" s="157"/>
      <c r="D254" s="33"/>
      <c r="E254" s="158"/>
    </row>
    <row r="255" ht="14.25" customHeight="1">
      <c r="A255" s="155"/>
      <c r="B255" s="155"/>
      <c r="C255" s="157"/>
      <c r="D255" s="33"/>
      <c r="E255" s="158"/>
    </row>
    <row r="256" ht="14.25" customHeight="1">
      <c r="A256" s="155"/>
      <c r="B256" s="155"/>
      <c r="C256" s="157"/>
      <c r="D256" s="33"/>
      <c r="E256" s="158"/>
    </row>
    <row r="257" ht="14.25" customHeight="1">
      <c r="A257" s="155"/>
      <c r="B257" s="155"/>
      <c r="C257" s="157"/>
      <c r="D257" s="33"/>
      <c r="E257" s="158"/>
    </row>
    <row r="258" ht="14.25" customHeight="1">
      <c r="A258" s="155"/>
      <c r="B258" s="155"/>
      <c r="C258" s="157"/>
      <c r="D258" s="33"/>
      <c r="E258" s="158"/>
    </row>
    <row r="259" ht="14.25" customHeight="1">
      <c r="A259" s="155"/>
      <c r="B259" s="155"/>
      <c r="C259" s="157"/>
      <c r="D259" s="33"/>
      <c r="E259" s="158"/>
    </row>
    <row r="260" ht="14.25" customHeight="1">
      <c r="A260" s="155"/>
      <c r="B260" s="155"/>
      <c r="C260" s="157"/>
      <c r="D260" s="33"/>
      <c r="E260" s="158"/>
    </row>
    <row r="261" ht="14.25" customHeight="1">
      <c r="A261" s="155"/>
      <c r="B261" s="155"/>
      <c r="C261" s="157"/>
      <c r="D261" s="33"/>
      <c r="E261" s="158"/>
    </row>
    <row r="262" ht="14.25" customHeight="1">
      <c r="A262" s="155"/>
      <c r="B262" s="155"/>
      <c r="C262" s="157"/>
      <c r="D262" s="33"/>
      <c r="E262" s="158"/>
    </row>
    <row r="263" ht="14.25" customHeight="1">
      <c r="A263" s="155"/>
      <c r="B263" s="155"/>
      <c r="C263" s="157"/>
      <c r="D263" s="33"/>
      <c r="E263" s="158"/>
    </row>
    <row r="264" ht="14.25" customHeight="1">
      <c r="A264" s="155"/>
      <c r="B264" s="155"/>
      <c r="C264" s="157"/>
      <c r="D264" s="33"/>
      <c r="E264" s="158"/>
    </row>
    <row r="265" ht="14.25" customHeight="1">
      <c r="A265" s="155"/>
      <c r="B265" s="155"/>
      <c r="C265" s="157"/>
      <c r="D265" s="33"/>
      <c r="E265" s="158"/>
    </row>
    <row r="266" ht="14.25" customHeight="1">
      <c r="A266" s="155"/>
      <c r="B266" s="155"/>
      <c r="C266" s="157"/>
      <c r="D266" s="33"/>
      <c r="E266" s="158"/>
    </row>
    <row r="267" ht="14.25" customHeight="1">
      <c r="A267" s="155"/>
      <c r="B267" s="155"/>
      <c r="C267" s="157"/>
      <c r="D267" s="33"/>
      <c r="E267" s="158"/>
    </row>
    <row r="268" ht="14.25" customHeight="1">
      <c r="A268" s="155"/>
      <c r="B268" s="155"/>
      <c r="C268" s="157"/>
      <c r="D268" s="33"/>
      <c r="E268" s="158"/>
    </row>
    <row r="269" ht="14.25" customHeight="1">
      <c r="A269" s="155"/>
      <c r="B269" s="155"/>
      <c r="C269" s="157"/>
      <c r="D269" s="33"/>
      <c r="E269" s="158"/>
    </row>
    <row r="270" ht="14.25" customHeight="1">
      <c r="A270" s="155"/>
      <c r="B270" s="155"/>
      <c r="C270" s="157"/>
      <c r="D270" s="33"/>
      <c r="E270" s="158"/>
    </row>
    <row r="271" ht="14.25" customHeight="1">
      <c r="A271" s="155"/>
      <c r="B271" s="155"/>
      <c r="C271" s="157"/>
      <c r="D271" s="33"/>
      <c r="E271" s="158"/>
    </row>
    <row r="272" ht="14.25" customHeight="1">
      <c r="A272" s="155"/>
      <c r="B272" s="155"/>
      <c r="C272" s="157"/>
      <c r="D272" s="33"/>
      <c r="E272" s="158"/>
    </row>
    <row r="273" ht="14.25" customHeight="1">
      <c r="A273" s="155"/>
      <c r="B273" s="155"/>
      <c r="C273" s="157"/>
      <c r="D273" s="33"/>
      <c r="E273" s="158"/>
    </row>
    <row r="274" ht="14.25" customHeight="1">
      <c r="A274" s="155"/>
      <c r="B274" s="155"/>
      <c r="C274" s="157"/>
      <c r="D274" s="33"/>
      <c r="E274" s="158"/>
    </row>
    <row r="275" ht="14.25" customHeight="1">
      <c r="A275" s="155"/>
      <c r="B275" s="155"/>
      <c r="C275" s="157"/>
      <c r="D275" s="33"/>
      <c r="E275" s="158"/>
    </row>
    <row r="276" ht="14.25" customHeight="1">
      <c r="A276" s="155"/>
      <c r="B276" s="155"/>
      <c r="C276" s="157"/>
      <c r="D276" s="33"/>
      <c r="E276" s="158"/>
    </row>
    <row r="277" ht="14.25" customHeight="1">
      <c r="A277" s="155"/>
      <c r="B277" s="155"/>
      <c r="C277" s="157"/>
      <c r="D277" s="33"/>
      <c r="E277" s="158"/>
    </row>
    <row r="278" ht="14.25" customHeight="1">
      <c r="A278" s="155"/>
      <c r="B278" s="155"/>
      <c r="C278" s="157"/>
      <c r="D278" s="33"/>
      <c r="E278" s="158"/>
    </row>
    <row r="279" ht="14.25" customHeight="1">
      <c r="A279" s="155"/>
      <c r="B279" s="155"/>
      <c r="C279" s="157"/>
      <c r="D279" s="33"/>
      <c r="E279" s="158"/>
    </row>
    <row r="280" ht="14.25" customHeight="1">
      <c r="A280" s="155"/>
      <c r="B280" s="155"/>
      <c r="C280" s="157"/>
      <c r="D280" s="33"/>
      <c r="E280" s="158"/>
    </row>
    <row r="281" ht="14.25" customHeight="1">
      <c r="A281" s="155"/>
      <c r="B281" s="155"/>
      <c r="C281" s="157"/>
      <c r="D281" s="33"/>
      <c r="E281" s="158"/>
    </row>
    <row r="282" ht="14.25" customHeight="1">
      <c r="A282" s="155"/>
      <c r="B282" s="155"/>
      <c r="C282" s="157"/>
      <c r="D282" s="33"/>
      <c r="E282" s="158"/>
    </row>
    <row r="283" ht="14.25" customHeight="1">
      <c r="A283" s="155"/>
      <c r="B283" s="155"/>
      <c r="C283" s="157"/>
      <c r="D283" s="33"/>
      <c r="E283" s="158"/>
    </row>
    <row r="284" ht="14.25" customHeight="1">
      <c r="A284" s="155"/>
      <c r="B284" s="155"/>
      <c r="C284" s="157"/>
      <c r="D284" s="33"/>
      <c r="E284" s="158"/>
    </row>
    <row r="285" ht="14.25" customHeight="1">
      <c r="A285" s="155"/>
      <c r="B285" s="155"/>
      <c r="C285" s="157"/>
      <c r="D285" s="33"/>
      <c r="E285" s="158"/>
    </row>
    <row r="286" ht="14.25" customHeight="1">
      <c r="A286" s="155"/>
      <c r="B286" s="155"/>
      <c r="C286" s="157"/>
      <c r="D286" s="33"/>
      <c r="E286" s="158"/>
    </row>
    <row r="287" ht="14.25" customHeight="1">
      <c r="A287" s="155"/>
      <c r="B287" s="155"/>
      <c r="C287" s="157"/>
      <c r="D287" s="33"/>
      <c r="E287" s="158"/>
    </row>
    <row r="288" ht="14.25" customHeight="1">
      <c r="A288" s="155"/>
      <c r="B288" s="155"/>
      <c r="C288" s="157"/>
      <c r="D288" s="33"/>
      <c r="E288" s="158"/>
    </row>
    <row r="289" ht="14.25" customHeight="1">
      <c r="A289" s="155"/>
      <c r="B289" s="155"/>
      <c r="C289" s="157"/>
      <c r="D289" s="33"/>
      <c r="E289" s="158"/>
    </row>
    <row r="290" ht="14.25" customHeight="1">
      <c r="A290" s="155"/>
      <c r="B290" s="155"/>
      <c r="C290" s="157"/>
      <c r="D290" s="33"/>
      <c r="E290" s="158"/>
    </row>
    <row r="291" ht="14.25" customHeight="1">
      <c r="A291" s="155"/>
      <c r="B291" s="155"/>
      <c r="C291" s="157"/>
      <c r="D291" s="33"/>
      <c r="E291" s="158"/>
    </row>
    <row r="292" ht="14.25" customHeight="1">
      <c r="A292" s="155"/>
      <c r="B292" s="155"/>
      <c r="C292" s="157"/>
      <c r="D292" s="33"/>
      <c r="E292" s="158"/>
    </row>
    <row r="293" ht="14.25" customHeight="1">
      <c r="A293" s="155"/>
      <c r="B293" s="155"/>
      <c r="C293" s="157"/>
      <c r="D293" s="33"/>
      <c r="E293" s="158"/>
    </row>
    <row r="294" ht="14.25" customHeight="1">
      <c r="A294" s="155"/>
      <c r="B294" s="155"/>
      <c r="C294" s="157"/>
      <c r="D294" s="33"/>
      <c r="E294" s="158"/>
    </row>
    <row r="295" ht="14.25" customHeight="1">
      <c r="A295" s="155"/>
      <c r="B295" s="155"/>
      <c r="C295" s="157"/>
      <c r="D295" s="33"/>
      <c r="E295" s="158"/>
    </row>
    <row r="296" ht="14.25" customHeight="1">
      <c r="A296" s="155"/>
      <c r="B296" s="155"/>
      <c r="C296" s="157"/>
      <c r="D296" s="33"/>
      <c r="E296" s="158"/>
    </row>
    <row r="297" ht="14.25" customHeight="1">
      <c r="A297" s="155"/>
      <c r="B297" s="155"/>
      <c r="C297" s="157"/>
      <c r="D297" s="33"/>
      <c r="E297" s="158"/>
    </row>
    <row r="298" ht="14.25" customHeight="1">
      <c r="A298" s="155"/>
      <c r="B298" s="155"/>
      <c r="C298" s="157"/>
      <c r="D298" s="33"/>
      <c r="E298" s="158"/>
    </row>
    <row r="299" ht="14.25" customHeight="1">
      <c r="A299" s="155"/>
      <c r="B299" s="155"/>
      <c r="C299" s="157"/>
      <c r="D299" s="33"/>
      <c r="E299" s="158"/>
    </row>
    <row r="300" ht="14.25" customHeight="1">
      <c r="A300" s="155"/>
      <c r="B300" s="155"/>
      <c r="C300" s="157"/>
      <c r="D300" s="33"/>
      <c r="E300" s="158"/>
    </row>
    <row r="301" ht="14.25" customHeight="1">
      <c r="A301" s="155"/>
      <c r="B301" s="155"/>
      <c r="C301" s="157"/>
      <c r="D301" s="33"/>
      <c r="E301" s="158"/>
    </row>
    <row r="302" ht="14.25" customHeight="1">
      <c r="A302" s="155"/>
      <c r="B302" s="155"/>
      <c r="C302" s="157"/>
      <c r="D302" s="33"/>
      <c r="E302" s="158"/>
    </row>
    <row r="303" ht="14.25" customHeight="1">
      <c r="A303" s="155"/>
      <c r="B303" s="155"/>
      <c r="C303" s="157"/>
      <c r="D303" s="33"/>
      <c r="E303" s="158"/>
    </row>
    <row r="304" ht="14.25" customHeight="1">
      <c r="A304" s="155"/>
      <c r="B304" s="155"/>
      <c r="C304" s="157"/>
      <c r="D304" s="33"/>
      <c r="E304" s="158"/>
    </row>
    <row r="305" ht="14.25" customHeight="1">
      <c r="A305" s="155"/>
      <c r="B305" s="155"/>
      <c r="C305" s="157"/>
      <c r="D305" s="33"/>
      <c r="E305" s="158"/>
    </row>
    <row r="306" ht="14.25" customHeight="1">
      <c r="A306" s="155"/>
      <c r="B306" s="155"/>
      <c r="C306" s="157"/>
      <c r="D306" s="33"/>
      <c r="E306" s="158"/>
    </row>
    <row r="307" ht="14.25" customHeight="1">
      <c r="A307" s="155"/>
      <c r="B307" s="155"/>
      <c r="C307" s="157"/>
      <c r="D307" s="33"/>
      <c r="E307" s="158"/>
    </row>
    <row r="308" ht="14.25" customHeight="1">
      <c r="A308" s="155"/>
      <c r="B308" s="155"/>
      <c r="C308" s="157"/>
      <c r="D308" s="33"/>
      <c r="E308" s="158"/>
    </row>
    <row r="309" ht="14.25" customHeight="1">
      <c r="A309" s="155"/>
      <c r="B309" s="155"/>
      <c r="C309" s="157"/>
      <c r="D309" s="33"/>
      <c r="E309" s="158"/>
    </row>
    <row r="310" ht="14.25" customHeight="1">
      <c r="A310" s="155"/>
      <c r="B310" s="155"/>
      <c r="C310" s="157"/>
      <c r="D310" s="33"/>
      <c r="E310" s="158"/>
    </row>
    <row r="311" ht="14.25" customHeight="1">
      <c r="A311" s="155"/>
      <c r="B311" s="155"/>
      <c r="C311" s="157"/>
      <c r="D311" s="33"/>
      <c r="E311" s="158"/>
    </row>
    <row r="312" ht="14.25" customHeight="1">
      <c r="A312" s="155"/>
      <c r="B312" s="155"/>
      <c r="C312" s="157"/>
      <c r="D312" s="33"/>
      <c r="E312" s="158"/>
    </row>
    <row r="313" ht="14.25" customHeight="1">
      <c r="A313" s="155"/>
      <c r="B313" s="155"/>
      <c r="C313" s="157"/>
      <c r="D313" s="33"/>
      <c r="E313" s="158"/>
    </row>
    <row r="314" ht="14.25" customHeight="1">
      <c r="A314" s="155"/>
      <c r="B314" s="155"/>
      <c r="C314" s="157"/>
      <c r="D314" s="33"/>
      <c r="E314" s="158"/>
    </row>
    <row r="315" ht="14.25" customHeight="1">
      <c r="A315" s="155"/>
      <c r="B315" s="155"/>
      <c r="C315" s="157"/>
      <c r="D315" s="33"/>
      <c r="E315" s="158"/>
    </row>
    <row r="316" ht="14.25" customHeight="1">
      <c r="A316" s="155"/>
      <c r="B316" s="155"/>
      <c r="C316" s="157"/>
      <c r="D316" s="33"/>
      <c r="E316" s="158"/>
    </row>
    <row r="317" ht="14.25" customHeight="1">
      <c r="A317" s="155"/>
      <c r="B317" s="155"/>
      <c r="C317" s="157"/>
      <c r="D317" s="33"/>
      <c r="E317" s="158"/>
    </row>
    <row r="318" ht="14.25" customHeight="1">
      <c r="A318" s="155"/>
      <c r="B318" s="155"/>
      <c r="C318" s="157"/>
      <c r="D318" s="33"/>
      <c r="E318" s="158"/>
    </row>
    <row r="319" ht="14.25" customHeight="1">
      <c r="A319" s="155"/>
      <c r="B319" s="155"/>
      <c r="C319" s="157"/>
      <c r="D319" s="33"/>
      <c r="E319" s="158"/>
    </row>
    <row r="320" ht="14.25" customHeight="1">
      <c r="A320" s="155"/>
      <c r="B320" s="155"/>
      <c r="C320" s="157"/>
      <c r="D320" s="33"/>
      <c r="E320" s="158"/>
    </row>
    <row r="321" ht="14.25" customHeight="1">
      <c r="A321" s="155"/>
      <c r="B321" s="155"/>
      <c r="C321" s="157"/>
      <c r="D321" s="33"/>
      <c r="E321" s="158"/>
    </row>
    <row r="322" ht="14.25" customHeight="1">
      <c r="A322" s="155"/>
      <c r="B322" s="155"/>
      <c r="C322" s="157"/>
      <c r="D322" s="33"/>
      <c r="E322" s="158"/>
    </row>
    <row r="323" ht="14.25" customHeight="1">
      <c r="A323" s="155"/>
      <c r="B323" s="155"/>
      <c r="C323" s="157"/>
      <c r="D323" s="33"/>
      <c r="E323" s="158"/>
    </row>
    <row r="324" ht="14.25" customHeight="1">
      <c r="A324" s="155"/>
      <c r="B324" s="155"/>
      <c r="C324" s="157"/>
      <c r="D324" s="33"/>
      <c r="E324" s="158"/>
    </row>
    <row r="325" ht="14.25" customHeight="1">
      <c r="A325" s="155"/>
      <c r="B325" s="155"/>
      <c r="C325" s="157"/>
      <c r="D325" s="33"/>
      <c r="E325" s="158"/>
    </row>
    <row r="326" ht="14.25" customHeight="1">
      <c r="A326" s="155"/>
      <c r="B326" s="155"/>
      <c r="C326" s="157"/>
      <c r="D326" s="33"/>
      <c r="E326" s="158"/>
    </row>
    <row r="327" ht="14.25" customHeight="1">
      <c r="A327" s="155"/>
      <c r="B327" s="155"/>
      <c r="C327" s="157"/>
      <c r="D327" s="33"/>
      <c r="E327" s="158"/>
    </row>
    <row r="328" ht="14.25" customHeight="1">
      <c r="A328" s="155"/>
      <c r="B328" s="155"/>
      <c r="C328" s="157"/>
      <c r="D328" s="33"/>
      <c r="E328" s="158"/>
    </row>
    <row r="329" ht="14.25" customHeight="1">
      <c r="A329" s="155"/>
      <c r="B329" s="155"/>
      <c r="C329" s="157"/>
      <c r="D329" s="33"/>
      <c r="E329" s="158"/>
    </row>
    <row r="330" ht="14.25" customHeight="1">
      <c r="A330" s="155"/>
      <c r="B330" s="155"/>
      <c r="C330" s="157"/>
      <c r="D330" s="33"/>
      <c r="E330" s="158"/>
    </row>
    <row r="331" ht="14.25" customHeight="1">
      <c r="A331" s="155"/>
      <c r="B331" s="155"/>
      <c r="C331" s="157"/>
      <c r="D331" s="33"/>
      <c r="E331" s="158"/>
    </row>
    <row r="332" ht="14.25" customHeight="1">
      <c r="A332" s="155"/>
      <c r="B332" s="155"/>
      <c r="C332" s="157"/>
      <c r="D332" s="33"/>
      <c r="E332" s="158"/>
    </row>
    <row r="333" ht="14.25" customHeight="1">
      <c r="A333" s="155"/>
      <c r="B333" s="155"/>
      <c r="C333" s="157"/>
      <c r="D333" s="33"/>
      <c r="E333" s="158"/>
    </row>
    <row r="334" ht="14.25" customHeight="1">
      <c r="A334" s="155"/>
      <c r="B334" s="155"/>
      <c r="C334" s="157"/>
      <c r="D334" s="33"/>
      <c r="E334" s="158"/>
    </row>
    <row r="335" ht="14.25" customHeight="1">
      <c r="A335" s="155"/>
      <c r="B335" s="155"/>
      <c r="C335" s="157"/>
      <c r="D335" s="33"/>
      <c r="E335" s="158"/>
    </row>
    <row r="336" ht="14.25" customHeight="1">
      <c r="A336" s="155"/>
      <c r="B336" s="155"/>
      <c r="C336" s="157"/>
      <c r="D336" s="33"/>
      <c r="E336" s="158"/>
    </row>
    <row r="337" ht="14.25" customHeight="1">
      <c r="A337" s="155"/>
      <c r="B337" s="155"/>
      <c r="C337" s="157"/>
      <c r="D337" s="33"/>
      <c r="E337" s="158"/>
    </row>
    <row r="338" ht="14.25" customHeight="1">
      <c r="A338" s="155"/>
      <c r="B338" s="155"/>
      <c r="C338" s="157"/>
      <c r="D338" s="33"/>
      <c r="E338" s="158"/>
    </row>
    <row r="339" ht="14.25" customHeight="1">
      <c r="A339" s="155"/>
      <c r="B339" s="155"/>
      <c r="C339" s="157"/>
      <c r="D339" s="33"/>
      <c r="E339" s="158"/>
    </row>
    <row r="340" ht="14.25" customHeight="1">
      <c r="A340" s="155"/>
      <c r="B340" s="155"/>
      <c r="C340" s="157"/>
      <c r="D340" s="33"/>
      <c r="E340" s="158"/>
    </row>
    <row r="341" ht="14.25" customHeight="1">
      <c r="A341" s="155"/>
      <c r="B341" s="155"/>
      <c r="C341" s="157"/>
      <c r="D341" s="33"/>
      <c r="E341" s="158"/>
    </row>
    <row r="342" ht="14.25" customHeight="1">
      <c r="A342" s="155"/>
      <c r="B342" s="155"/>
      <c r="C342" s="157"/>
      <c r="D342" s="33"/>
      <c r="E342" s="158"/>
    </row>
    <row r="343" ht="14.25" customHeight="1">
      <c r="A343" s="155"/>
      <c r="B343" s="155"/>
      <c r="C343" s="157"/>
      <c r="D343" s="33"/>
      <c r="E343" s="158"/>
    </row>
    <row r="344" ht="14.25" customHeight="1">
      <c r="A344" s="155"/>
      <c r="B344" s="155"/>
      <c r="C344" s="157"/>
      <c r="D344" s="33"/>
      <c r="E344" s="158"/>
    </row>
    <row r="345" ht="14.25" customHeight="1">
      <c r="A345" s="155"/>
      <c r="B345" s="155"/>
      <c r="C345" s="157"/>
      <c r="D345" s="33"/>
      <c r="E345" s="158"/>
    </row>
    <row r="346" ht="14.25" customHeight="1">
      <c r="A346" s="155"/>
      <c r="B346" s="155"/>
      <c r="C346" s="157"/>
      <c r="D346" s="33"/>
      <c r="E346" s="158"/>
    </row>
    <row r="347" ht="14.25" customHeight="1">
      <c r="A347" s="155"/>
      <c r="B347" s="155"/>
      <c r="C347" s="157"/>
      <c r="D347" s="33"/>
      <c r="E347" s="158"/>
    </row>
    <row r="348" ht="14.25" customHeight="1">
      <c r="A348" s="155"/>
      <c r="B348" s="155"/>
      <c r="C348" s="157"/>
      <c r="D348" s="33"/>
      <c r="E348" s="158"/>
    </row>
    <row r="349" ht="14.25" customHeight="1">
      <c r="A349" s="155"/>
      <c r="B349" s="155"/>
      <c r="C349" s="157"/>
      <c r="D349" s="33"/>
      <c r="E349" s="158"/>
    </row>
    <row r="350" ht="14.25" customHeight="1">
      <c r="A350" s="155"/>
      <c r="B350" s="155"/>
      <c r="C350" s="157"/>
      <c r="D350" s="33"/>
      <c r="E350" s="158"/>
    </row>
    <row r="351" ht="14.25" customHeight="1">
      <c r="A351" s="155"/>
      <c r="B351" s="155"/>
      <c r="C351" s="157"/>
      <c r="D351" s="33"/>
      <c r="E351" s="158"/>
    </row>
    <row r="352" ht="14.25" customHeight="1">
      <c r="A352" s="155"/>
      <c r="B352" s="155"/>
      <c r="C352" s="157"/>
      <c r="D352" s="33"/>
      <c r="E352" s="158"/>
    </row>
    <row r="353" ht="14.25" customHeight="1">
      <c r="A353" s="155"/>
      <c r="B353" s="155"/>
      <c r="C353" s="157"/>
      <c r="D353" s="33"/>
      <c r="E353" s="158"/>
    </row>
    <row r="354" ht="14.25" customHeight="1">
      <c r="A354" s="155"/>
      <c r="B354" s="155"/>
      <c r="C354" s="157"/>
      <c r="D354" s="33"/>
      <c r="E354" s="158"/>
    </row>
    <row r="355" ht="14.25" customHeight="1">
      <c r="A355" s="155"/>
      <c r="B355" s="155"/>
      <c r="C355" s="157"/>
      <c r="D355" s="33"/>
      <c r="E355" s="158"/>
    </row>
    <row r="356" ht="14.25" customHeight="1">
      <c r="A356" s="155"/>
      <c r="B356" s="155"/>
      <c r="C356" s="157"/>
      <c r="D356" s="33"/>
      <c r="E356" s="158"/>
    </row>
    <row r="357" ht="14.25" customHeight="1">
      <c r="A357" s="155"/>
      <c r="B357" s="155"/>
      <c r="C357" s="157"/>
      <c r="D357" s="33"/>
      <c r="E357" s="158"/>
    </row>
    <row r="358" ht="14.25" customHeight="1">
      <c r="A358" s="155"/>
      <c r="B358" s="155"/>
      <c r="C358" s="157"/>
      <c r="D358" s="33"/>
      <c r="E358" s="158"/>
    </row>
    <row r="359" ht="14.25" customHeight="1">
      <c r="A359" s="155"/>
      <c r="B359" s="155"/>
      <c r="C359" s="157"/>
      <c r="D359" s="33"/>
      <c r="E359" s="158"/>
    </row>
    <row r="360" ht="14.25" customHeight="1">
      <c r="A360" s="155"/>
      <c r="B360" s="155"/>
      <c r="C360" s="157"/>
      <c r="D360" s="33"/>
      <c r="E360" s="158"/>
    </row>
    <row r="361" ht="14.25" customHeight="1">
      <c r="A361" s="155"/>
      <c r="B361" s="155"/>
      <c r="C361" s="157"/>
      <c r="D361" s="33"/>
      <c r="E361" s="158"/>
    </row>
    <row r="362" ht="15.75" customHeight="1">
      <c r="A362" s="158"/>
      <c r="B362" s="158"/>
      <c r="C362" s="157"/>
      <c r="D362" s="160"/>
      <c r="E362" s="158"/>
    </row>
    <row r="363" ht="15.75" customHeight="1">
      <c r="A363" s="158"/>
      <c r="B363" s="158"/>
      <c r="C363" s="157"/>
      <c r="D363" s="160"/>
      <c r="E363" s="158"/>
    </row>
    <row r="364" ht="15.75" customHeight="1">
      <c r="A364" s="158"/>
      <c r="B364" s="158"/>
      <c r="C364" s="157"/>
      <c r="D364" s="160"/>
      <c r="E364" s="158"/>
    </row>
    <row r="365" ht="15.75" customHeight="1">
      <c r="A365" s="158"/>
      <c r="B365" s="158"/>
      <c r="C365" s="157"/>
      <c r="D365" s="160"/>
      <c r="E365" s="158"/>
    </row>
    <row r="366" ht="15.75" customHeight="1">
      <c r="A366" s="158"/>
      <c r="B366" s="158"/>
      <c r="C366" s="157"/>
      <c r="D366" s="160"/>
      <c r="E366" s="158"/>
    </row>
    <row r="367" ht="15.75" customHeight="1">
      <c r="A367" s="158"/>
      <c r="B367" s="158"/>
      <c r="C367" s="157"/>
      <c r="D367" s="160"/>
      <c r="E367" s="158"/>
    </row>
    <row r="368" ht="15.75" customHeight="1">
      <c r="A368" s="158"/>
      <c r="B368" s="158"/>
      <c r="C368" s="157"/>
      <c r="D368" s="160"/>
      <c r="E368" s="158"/>
    </row>
    <row r="369" ht="15.75" customHeight="1">
      <c r="A369" s="158"/>
      <c r="B369" s="158"/>
      <c r="C369" s="157"/>
      <c r="D369" s="160"/>
      <c r="E369" s="158"/>
    </row>
    <row r="370" ht="15.75" customHeight="1">
      <c r="A370" s="158"/>
      <c r="B370" s="158"/>
      <c r="C370" s="157"/>
      <c r="D370" s="160"/>
      <c r="E370" s="158"/>
    </row>
    <row r="371" ht="15.75" customHeight="1">
      <c r="A371" s="158"/>
      <c r="B371" s="158"/>
      <c r="C371" s="157"/>
      <c r="D371" s="160"/>
      <c r="E371" s="158"/>
    </row>
    <row r="372" ht="15.75" customHeight="1">
      <c r="A372" s="158"/>
      <c r="B372" s="158"/>
      <c r="C372" s="157"/>
      <c r="D372" s="160"/>
      <c r="E372" s="158"/>
    </row>
    <row r="373" ht="15.75" customHeight="1">
      <c r="A373" s="158"/>
      <c r="B373" s="158"/>
      <c r="C373" s="157"/>
      <c r="D373" s="160"/>
      <c r="E373" s="158"/>
    </row>
    <row r="374" ht="15.75" customHeight="1">
      <c r="A374" s="158"/>
      <c r="B374" s="158"/>
      <c r="C374" s="157"/>
      <c r="D374" s="160"/>
      <c r="E374" s="158"/>
    </row>
    <row r="375" ht="15.75" customHeight="1">
      <c r="A375" s="158"/>
      <c r="B375" s="158"/>
      <c r="C375" s="157"/>
      <c r="D375" s="160"/>
      <c r="E375" s="158"/>
    </row>
    <row r="376" ht="15.75" customHeight="1">
      <c r="A376" s="158"/>
      <c r="B376" s="158"/>
      <c r="C376" s="157"/>
      <c r="D376" s="160"/>
      <c r="E376" s="158"/>
    </row>
    <row r="377" ht="15.75" customHeight="1">
      <c r="A377" s="158"/>
      <c r="B377" s="158"/>
      <c r="C377" s="157"/>
      <c r="D377" s="160"/>
      <c r="E377" s="158"/>
    </row>
    <row r="378" ht="15.75" customHeight="1">
      <c r="A378" s="158"/>
      <c r="B378" s="158"/>
      <c r="C378" s="157"/>
      <c r="D378" s="160"/>
      <c r="E378" s="158"/>
    </row>
    <row r="379" ht="15.75" customHeight="1">
      <c r="A379" s="158"/>
      <c r="B379" s="158"/>
      <c r="C379" s="157"/>
      <c r="D379" s="160"/>
      <c r="E379" s="158"/>
    </row>
    <row r="380" ht="15.75" customHeight="1">
      <c r="A380" s="158"/>
      <c r="B380" s="158"/>
      <c r="C380" s="157"/>
      <c r="D380" s="160"/>
      <c r="E380" s="158"/>
    </row>
    <row r="381" ht="15.75" customHeight="1">
      <c r="A381" s="158"/>
      <c r="B381" s="158"/>
      <c r="C381" s="157"/>
      <c r="D381" s="160"/>
      <c r="E381" s="158"/>
    </row>
    <row r="382" ht="15.75" customHeight="1">
      <c r="A382" s="158"/>
      <c r="B382" s="158"/>
      <c r="C382" s="157"/>
      <c r="D382" s="160"/>
      <c r="E382" s="158"/>
    </row>
    <row r="383" ht="15.75" customHeight="1">
      <c r="A383" s="158"/>
      <c r="B383" s="158"/>
      <c r="C383" s="157"/>
      <c r="D383" s="160"/>
      <c r="E383" s="158"/>
    </row>
    <row r="384" ht="15.75" customHeight="1">
      <c r="A384" s="158"/>
      <c r="B384" s="158"/>
      <c r="C384" s="157"/>
      <c r="D384" s="160"/>
      <c r="E384" s="158"/>
    </row>
    <row r="385" ht="15.75" customHeight="1">
      <c r="A385" s="158"/>
      <c r="B385" s="158"/>
      <c r="C385" s="157"/>
      <c r="D385" s="160"/>
      <c r="E385" s="158"/>
    </row>
    <row r="386" ht="15.75" customHeight="1">
      <c r="A386" s="158"/>
      <c r="B386" s="158"/>
      <c r="C386" s="157"/>
      <c r="D386" s="160"/>
      <c r="E386" s="158"/>
    </row>
    <row r="387" ht="15.75" customHeight="1">
      <c r="A387" s="158"/>
      <c r="B387" s="158"/>
      <c r="C387" s="157"/>
      <c r="D387" s="160"/>
      <c r="E387" s="158"/>
    </row>
    <row r="388" ht="15.75" customHeight="1">
      <c r="A388" s="158"/>
      <c r="B388" s="158"/>
      <c r="C388" s="157"/>
      <c r="D388" s="160"/>
      <c r="E388" s="158"/>
    </row>
    <row r="389" ht="15.75" customHeight="1">
      <c r="A389" s="158"/>
      <c r="B389" s="158"/>
      <c r="C389" s="157"/>
      <c r="D389" s="160"/>
      <c r="E389" s="158"/>
    </row>
    <row r="390" ht="15.75" customHeight="1">
      <c r="A390" s="158"/>
      <c r="B390" s="158"/>
      <c r="C390" s="157"/>
      <c r="D390" s="160"/>
      <c r="E390" s="158"/>
    </row>
    <row r="391" ht="15.75" customHeight="1">
      <c r="A391" s="158"/>
      <c r="B391" s="158"/>
      <c r="C391" s="157"/>
      <c r="D391" s="160"/>
      <c r="E391" s="158"/>
    </row>
    <row r="392" ht="15.75" customHeight="1">
      <c r="A392" s="158"/>
      <c r="B392" s="158"/>
      <c r="C392" s="157"/>
      <c r="D392" s="160"/>
      <c r="E392" s="158"/>
    </row>
    <row r="393" ht="15.75" customHeight="1">
      <c r="A393" s="158"/>
      <c r="B393" s="158"/>
      <c r="C393" s="157"/>
      <c r="D393" s="160"/>
      <c r="E393" s="158"/>
    </row>
    <row r="394" ht="15.75" customHeight="1">
      <c r="A394" s="158"/>
      <c r="B394" s="158"/>
      <c r="C394" s="157"/>
      <c r="D394" s="160"/>
      <c r="E394" s="158"/>
    </row>
    <row r="395" ht="15.75" customHeight="1">
      <c r="A395" s="158"/>
      <c r="B395" s="158"/>
      <c r="C395" s="157"/>
      <c r="D395" s="160"/>
      <c r="E395" s="158"/>
    </row>
    <row r="396" ht="15.75" customHeight="1">
      <c r="A396" s="158"/>
      <c r="B396" s="158"/>
      <c r="C396" s="157"/>
      <c r="D396" s="160"/>
      <c r="E396" s="158"/>
    </row>
    <row r="397" ht="15.75" customHeight="1">
      <c r="A397" s="158"/>
      <c r="B397" s="158"/>
      <c r="C397" s="157"/>
      <c r="D397" s="160"/>
      <c r="E397" s="158"/>
    </row>
    <row r="398" ht="15.75" customHeight="1">
      <c r="A398" s="158"/>
      <c r="B398" s="158"/>
      <c r="C398" s="157"/>
      <c r="D398" s="160"/>
      <c r="E398" s="158"/>
    </row>
    <row r="399" ht="15.75" customHeight="1">
      <c r="A399" s="158"/>
      <c r="B399" s="158"/>
      <c r="C399" s="157"/>
      <c r="D399" s="160"/>
      <c r="E399" s="158"/>
    </row>
    <row r="400" ht="15.75" customHeight="1">
      <c r="A400" s="158"/>
      <c r="B400" s="158"/>
      <c r="C400" s="157"/>
      <c r="D400" s="160"/>
      <c r="E400" s="158"/>
    </row>
    <row r="401" ht="15.75" customHeight="1">
      <c r="A401" s="158"/>
      <c r="B401" s="158"/>
      <c r="C401" s="157"/>
      <c r="D401" s="160"/>
      <c r="E401" s="158"/>
    </row>
    <row r="402" ht="15.75" customHeight="1">
      <c r="A402" s="158"/>
      <c r="B402" s="158"/>
      <c r="C402" s="157"/>
      <c r="D402" s="160"/>
      <c r="E402" s="158"/>
    </row>
    <row r="403" ht="15.75" customHeight="1">
      <c r="A403" s="158"/>
      <c r="B403" s="158"/>
      <c r="C403" s="157"/>
      <c r="D403" s="160"/>
      <c r="E403" s="158"/>
    </row>
    <row r="404" ht="15.75" customHeight="1">
      <c r="A404" s="158"/>
      <c r="B404" s="158"/>
      <c r="C404" s="157"/>
      <c r="D404" s="160"/>
      <c r="E404" s="158"/>
    </row>
    <row r="405" ht="15.75" customHeight="1">
      <c r="A405" s="158"/>
      <c r="B405" s="158"/>
      <c r="C405" s="157"/>
      <c r="D405" s="160"/>
      <c r="E405" s="158"/>
    </row>
    <row r="406" ht="15.75" customHeight="1">
      <c r="A406" s="158"/>
      <c r="B406" s="158"/>
      <c r="C406" s="157"/>
      <c r="D406" s="160"/>
      <c r="E406" s="158"/>
    </row>
    <row r="407" ht="15.75" customHeight="1">
      <c r="A407" s="158"/>
      <c r="B407" s="158"/>
      <c r="C407" s="157"/>
      <c r="D407" s="160"/>
      <c r="E407" s="158"/>
    </row>
    <row r="408" ht="15.75" customHeight="1">
      <c r="A408" s="158"/>
      <c r="B408" s="158"/>
      <c r="C408" s="157"/>
      <c r="D408" s="160"/>
      <c r="E408" s="158"/>
    </row>
    <row r="409" ht="15.75" customHeight="1">
      <c r="A409" s="158"/>
      <c r="B409" s="158"/>
      <c r="C409" s="157"/>
      <c r="D409" s="160"/>
      <c r="E409" s="158"/>
    </row>
    <row r="410" ht="15.75" customHeight="1">
      <c r="A410" s="158"/>
      <c r="B410" s="158"/>
      <c r="C410" s="157"/>
      <c r="D410" s="160"/>
      <c r="E410" s="158"/>
    </row>
    <row r="411" ht="15.75" customHeight="1">
      <c r="A411" s="158"/>
      <c r="B411" s="158"/>
      <c r="C411" s="157"/>
      <c r="D411" s="160"/>
      <c r="E411" s="158"/>
    </row>
    <row r="412" ht="15.75" customHeight="1">
      <c r="A412" s="158"/>
      <c r="B412" s="158"/>
      <c r="C412" s="157"/>
      <c r="D412" s="160"/>
      <c r="E412" s="158"/>
    </row>
    <row r="413" ht="15.75" customHeight="1">
      <c r="A413" s="158"/>
      <c r="B413" s="158"/>
      <c r="C413" s="157"/>
      <c r="D413" s="160"/>
      <c r="E413" s="158"/>
    </row>
    <row r="414" ht="15.75" customHeight="1">
      <c r="A414" s="158"/>
      <c r="B414" s="158"/>
      <c r="C414" s="157"/>
      <c r="D414" s="160"/>
      <c r="E414" s="158"/>
    </row>
    <row r="415" ht="15.75" customHeight="1">
      <c r="A415" s="158"/>
      <c r="B415" s="158"/>
      <c r="C415" s="157"/>
      <c r="D415" s="160"/>
      <c r="E415" s="158"/>
    </row>
    <row r="416" ht="15.75" customHeight="1">
      <c r="A416" s="158"/>
      <c r="B416" s="158"/>
      <c r="C416" s="157"/>
      <c r="D416" s="160"/>
      <c r="E416" s="158"/>
    </row>
    <row r="417" ht="15.75" customHeight="1">
      <c r="A417" s="158"/>
      <c r="B417" s="158"/>
      <c r="C417" s="157"/>
      <c r="D417" s="160"/>
      <c r="E417" s="158"/>
    </row>
    <row r="418" ht="15.75" customHeight="1">
      <c r="A418" s="158"/>
      <c r="B418" s="158"/>
      <c r="C418" s="157"/>
      <c r="D418" s="160"/>
      <c r="E418" s="158"/>
    </row>
    <row r="419" ht="15.75" customHeight="1">
      <c r="A419" s="158"/>
      <c r="B419" s="158"/>
      <c r="C419" s="157"/>
      <c r="D419" s="160"/>
      <c r="E419" s="158"/>
    </row>
    <row r="420" ht="15.75" customHeight="1">
      <c r="A420" s="158"/>
      <c r="B420" s="158"/>
      <c r="C420" s="157"/>
      <c r="D420" s="160"/>
      <c r="E420" s="158"/>
    </row>
    <row r="421" ht="15.75" customHeight="1">
      <c r="A421" s="158"/>
      <c r="B421" s="158"/>
      <c r="C421" s="157"/>
      <c r="D421" s="160"/>
      <c r="E421" s="158"/>
    </row>
    <row r="422" ht="15.75" customHeight="1">
      <c r="A422" s="158"/>
      <c r="B422" s="158"/>
      <c r="C422" s="157"/>
      <c r="D422" s="160"/>
      <c r="E422" s="158"/>
    </row>
    <row r="423" ht="15.75" customHeight="1">
      <c r="A423" s="158"/>
      <c r="B423" s="158"/>
      <c r="C423" s="157"/>
      <c r="D423" s="160"/>
      <c r="E423" s="158"/>
    </row>
    <row r="424" ht="15.75" customHeight="1">
      <c r="A424" s="158"/>
      <c r="B424" s="158"/>
      <c r="C424" s="157"/>
      <c r="D424" s="160"/>
      <c r="E424" s="158"/>
    </row>
    <row r="425" ht="15.75" customHeight="1">
      <c r="A425" s="158"/>
      <c r="B425" s="158"/>
      <c r="C425" s="157"/>
      <c r="D425" s="160"/>
      <c r="E425" s="158"/>
    </row>
    <row r="426" ht="15.75" customHeight="1">
      <c r="A426" s="158"/>
      <c r="B426" s="158"/>
      <c r="C426" s="157"/>
      <c r="D426" s="160"/>
      <c r="E426" s="158"/>
    </row>
    <row r="427" ht="15.75" customHeight="1">
      <c r="A427" s="158"/>
      <c r="B427" s="158"/>
      <c r="C427" s="157"/>
      <c r="D427" s="160"/>
      <c r="E427" s="158"/>
    </row>
    <row r="428" ht="15.75" customHeight="1">
      <c r="A428" s="158"/>
      <c r="B428" s="158"/>
      <c r="C428" s="157"/>
      <c r="D428" s="160"/>
      <c r="E428" s="158"/>
    </row>
    <row r="429" ht="15.75" customHeight="1">
      <c r="A429" s="158"/>
      <c r="B429" s="158"/>
      <c r="C429" s="157"/>
      <c r="D429" s="160"/>
      <c r="E429" s="158"/>
    </row>
    <row r="430" ht="15.75" customHeight="1">
      <c r="A430" s="158"/>
      <c r="B430" s="158"/>
      <c r="C430" s="157"/>
      <c r="D430" s="160"/>
      <c r="E430" s="158"/>
    </row>
    <row r="431" ht="15.75" customHeight="1">
      <c r="A431" s="158"/>
      <c r="B431" s="158"/>
      <c r="C431" s="157"/>
      <c r="D431" s="160"/>
      <c r="E431" s="158"/>
    </row>
    <row r="432" ht="15.75" customHeight="1">
      <c r="A432" s="158"/>
      <c r="B432" s="158"/>
      <c r="C432" s="157"/>
      <c r="D432" s="160"/>
      <c r="E432" s="158"/>
    </row>
    <row r="433" ht="15.75" customHeight="1">
      <c r="A433" s="158"/>
      <c r="B433" s="158"/>
      <c r="C433" s="157"/>
      <c r="D433" s="160"/>
      <c r="E433" s="158"/>
    </row>
    <row r="434" ht="15.75" customHeight="1">
      <c r="A434" s="158"/>
      <c r="B434" s="158"/>
      <c r="C434" s="157"/>
      <c r="D434" s="160"/>
      <c r="E434" s="158"/>
    </row>
    <row r="435" ht="15.75" customHeight="1">
      <c r="A435" s="158"/>
      <c r="B435" s="158"/>
      <c r="C435" s="157"/>
      <c r="D435" s="160"/>
      <c r="E435" s="158"/>
    </row>
    <row r="436" ht="15.75" customHeight="1">
      <c r="A436" s="158"/>
      <c r="B436" s="158"/>
      <c r="C436" s="157"/>
      <c r="D436" s="160"/>
      <c r="E436" s="158"/>
    </row>
    <row r="437" ht="15.75" customHeight="1">
      <c r="A437" s="158"/>
      <c r="B437" s="158"/>
      <c r="C437" s="157"/>
      <c r="D437" s="160"/>
      <c r="E437" s="158"/>
    </row>
    <row r="438" ht="15.75" customHeight="1">
      <c r="A438" s="158"/>
      <c r="B438" s="158"/>
      <c r="C438" s="157"/>
      <c r="D438" s="160"/>
      <c r="E438" s="158"/>
    </row>
    <row r="439" ht="15.75" customHeight="1">
      <c r="A439" s="158"/>
      <c r="B439" s="158"/>
      <c r="C439" s="157"/>
      <c r="D439" s="160"/>
      <c r="E439" s="158"/>
    </row>
    <row r="440" ht="15.75" customHeight="1">
      <c r="A440" s="158"/>
      <c r="B440" s="158"/>
      <c r="C440" s="157"/>
      <c r="D440" s="160"/>
      <c r="E440" s="158"/>
    </row>
    <row r="441" ht="15.75" customHeight="1">
      <c r="A441" s="158"/>
      <c r="B441" s="158"/>
      <c r="C441" s="157"/>
      <c r="D441" s="160"/>
      <c r="E441" s="158"/>
    </row>
    <row r="442" ht="15.75" customHeight="1">
      <c r="A442" s="158"/>
      <c r="B442" s="158"/>
      <c r="C442" s="157"/>
      <c r="D442" s="160"/>
      <c r="E442" s="158"/>
    </row>
    <row r="443" ht="15.75" customHeight="1">
      <c r="A443" s="158"/>
      <c r="B443" s="158"/>
      <c r="C443" s="157"/>
      <c r="D443" s="160"/>
      <c r="E443" s="158"/>
    </row>
    <row r="444" ht="15.75" customHeight="1">
      <c r="A444" s="158"/>
      <c r="B444" s="158"/>
      <c r="C444" s="157"/>
      <c r="D444" s="160"/>
      <c r="E444" s="158"/>
    </row>
    <row r="445" ht="15.75" customHeight="1">
      <c r="A445" s="158"/>
      <c r="B445" s="158"/>
      <c r="C445" s="157"/>
      <c r="D445" s="160"/>
      <c r="E445" s="158"/>
    </row>
    <row r="446" ht="15.75" customHeight="1">
      <c r="A446" s="158"/>
      <c r="B446" s="158"/>
      <c r="C446" s="157"/>
      <c r="D446" s="160"/>
      <c r="E446" s="158"/>
    </row>
    <row r="447" ht="15.75" customHeight="1">
      <c r="A447" s="158"/>
      <c r="B447" s="158"/>
      <c r="C447" s="157"/>
      <c r="D447" s="160"/>
      <c r="E447" s="158"/>
    </row>
    <row r="448" ht="15.75" customHeight="1">
      <c r="A448" s="158"/>
      <c r="B448" s="158"/>
      <c r="C448" s="157"/>
      <c r="D448" s="160"/>
      <c r="E448" s="158"/>
    </row>
    <row r="449" ht="15.75" customHeight="1">
      <c r="A449" s="158"/>
      <c r="B449" s="158"/>
      <c r="C449" s="157"/>
      <c r="D449" s="160"/>
      <c r="E449" s="158"/>
    </row>
    <row r="450" ht="15.75" customHeight="1">
      <c r="A450" s="158"/>
      <c r="B450" s="158"/>
      <c r="C450" s="157"/>
      <c r="D450" s="160"/>
      <c r="E450" s="158"/>
    </row>
    <row r="451" ht="15.75" customHeight="1">
      <c r="A451" s="158"/>
      <c r="B451" s="158"/>
      <c r="C451" s="157"/>
      <c r="D451" s="160"/>
      <c r="E451" s="158"/>
    </row>
    <row r="452" ht="15.75" customHeight="1">
      <c r="A452" s="158"/>
      <c r="B452" s="158"/>
      <c r="C452" s="157"/>
      <c r="D452" s="160"/>
      <c r="E452" s="158"/>
    </row>
    <row r="453" ht="15.75" customHeight="1">
      <c r="A453" s="158"/>
      <c r="B453" s="158"/>
      <c r="C453" s="157"/>
      <c r="D453" s="160"/>
      <c r="E453" s="158"/>
    </row>
    <row r="454" ht="15.75" customHeight="1">
      <c r="A454" s="158"/>
      <c r="B454" s="158"/>
      <c r="C454" s="157"/>
      <c r="D454" s="160"/>
      <c r="E454" s="158"/>
    </row>
    <row r="455" ht="15.75" customHeight="1">
      <c r="A455" s="158"/>
      <c r="B455" s="158"/>
      <c r="C455" s="157"/>
      <c r="D455" s="160"/>
      <c r="E455" s="158"/>
    </row>
    <row r="456" ht="15.75" customHeight="1">
      <c r="A456" s="158"/>
      <c r="B456" s="158"/>
      <c r="C456" s="157"/>
      <c r="D456" s="160"/>
      <c r="E456" s="158"/>
    </row>
    <row r="457" ht="15.75" customHeight="1">
      <c r="A457" s="158"/>
      <c r="B457" s="158"/>
      <c r="C457" s="157"/>
      <c r="D457" s="160"/>
      <c r="E457" s="158"/>
    </row>
    <row r="458" ht="15.75" customHeight="1">
      <c r="A458" s="158"/>
      <c r="B458" s="158"/>
      <c r="C458" s="157"/>
      <c r="D458" s="160"/>
      <c r="E458" s="158"/>
    </row>
    <row r="459" ht="15.75" customHeight="1">
      <c r="A459" s="158"/>
      <c r="B459" s="158"/>
      <c r="C459" s="157"/>
      <c r="D459" s="160"/>
      <c r="E459" s="158"/>
    </row>
    <row r="460" ht="15.75" customHeight="1">
      <c r="A460" s="158"/>
      <c r="B460" s="158"/>
      <c r="C460" s="157"/>
      <c r="D460" s="160"/>
      <c r="E460" s="158"/>
    </row>
    <row r="461" ht="15.75" customHeight="1">
      <c r="A461" s="158"/>
      <c r="B461" s="158"/>
      <c r="C461" s="157"/>
      <c r="D461" s="160"/>
      <c r="E461" s="158"/>
    </row>
    <row r="462" ht="15.75" customHeight="1">
      <c r="A462" s="158"/>
      <c r="B462" s="158"/>
      <c r="C462" s="157"/>
      <c r="D462" s="160"/>
      <c r="E462" s="158"/>
    </row>
    <row r="463" ht="15.75" customHeight="1">
      <c r="A463" s="158"/>
      <c r="B463" s="158"/>
      <c r="C463" s="157"/>
      <c r="D463" s="160"/>
      <c r="E463" s="158"/>
    </row>
    <row r="464" ht="15.75" customHeight="1">
      <c r="A464" s="158"/>
      <c r="B464" s="158"/>
      <c r="C464" s="157"/>
      <c r="D464" s="160"/>
      <c r="E464" s="158"/>
    </row>
    <row r="465" ht="15.75" customHeight="1">
      <c r="A465" s="158"/>
      <c r="B465" s="158"/>
      <c r="C465" s="157"/>
      <c r="D465" s="160"/>
      <c r="E465" s="158"/>
    </row>
    <row r="466" ht="15.75" customHeight="1">
      <c r="A466" s="158"/>
      <c r="B466" s="158"/>
      <c r="C466" s="157"/>
      <c r="D466" s="160"/>
      <c r="E466" s="158"/>
    </row>
    <row r="467" ht="15.75" customHeight="1">
      <c r="A467" s="158"/>
      <c r="B467" s="158"/>
      <c r="C467" s="157"/>
      <c r="D467" s="160"/>
      <c r="E467" s="158"/>
    </row>
    <row r="468" ht="15.75" customHeight="1">
      <c r="A468" s="158"/>
      <c r="B468" s="158"/>
      <c r="C468" s="157"/>
      <c r="D468" s="160"/>
      <c r="E468" s="158"/>
    </row>
    <row r="469" ht="15.75" customHeight="1">
      <c r="A469" s="158"/>
      <c r="B469" s="158"/>
      <c r="C469" s="157"/>
      <c r="D469" s="160"/>
      <c r="E469" s="158"/>
    </row>
    <row r="470" ht="15.75" customHeight="1">
      <c r="A470" s="158"/>
      <c r="B470" s="158"/>
      <c r="C470" s="157"/>
      <c r="D470" s="160"/>
      <c r="E470" s="158"/>
    </row>
    <row r="471" ht="15.75" customHeight="1">
      <c r="A471" s="158"/>
      <c r="B471" s="158"/>
      <c r="C471" s="157"/>
      <c r="D471" s="160"/>
      <c r="E471" s="158"/>
    </row>
    <row r="472" ht="15.75" customHeight="1">
      <c r="A472" s="158"/>
      <c r="B472" s="158"/>
      <c r="C472" s="157"/>
      <c r="D472" s="160"/>
      <c r="E472" s="158"/>
    </row>
    <row r="473" ht="15.75" customHeight="1">
      <c r="A473" s="158"/>
      <c r="B473" s="158"/>
      <c r="C473" s="157"/>
      <c r="D473" s="160"/>
      <c r="E473" s="158"/>
    </row>
    <row r="474" ht="15.75" customHeight="1">
      <c r="A474" s="158"/>
      <c r="B474" s="158"/>
      <c r="C474" s="157"/>
      <c r="D474" s="160"/>
      <c r="E474" s="158"/>
    </row>
    <row r="475" ht="15.75" customHeight="1">
      <c r="A475" s="158"/>
      <c r="B475" s="158"/>
      <c r="C475" s="157"/>
      <c r="D475" s="160"/>
      <c r="E475" s="158"/>
    </row>
    <row r="476" ht="15.75" customHeight="1">
      <c r="A476" s="158"/>
      <c r="B476" s="158"/>
      <c r="C476" s="157"/>
      <c r="D476" s="160"/>
      <c r="E476" s="158"/>
    </row>
    <row r="477" ht="15.75" customHeight="1">
      <c r="A477" s="158"/>
      <c r="B477" s="158"/>
      <c r="C477" s="157"/>
      <c r="D477" s="160"/>
      <c r="E477" s="158"/>
    </row>
    <row r="478" ht="15.75" customHeight="1">
      <c r="A478" s="158"/>
      <c r="B478" s="158"/>
      <c r="C478" s="157"/>
      <c r="D478" s="160"/>
      <c r="E478" s="158"/>
    </row>
    <row r="479" ht="15.75" customHeight="1">
      <c r="A479" s="158"/>
      <c r="B479" s="158"/>
      <c r="C479" s="157"/>
      <c r="D479" s="160"/>
      <c r="E479" s="158"/>
    </row>
    <row r="480" ht="15.75" customHeight="1">
      <c r="A480" s="158"/>
      <c r="B480" s="158"/>
      <c r="C480" s="157"/>
      <c r="D480" s="160"/>
      <c r="E480" s="158"/>
    </row>
    <row r="481" ht="15.75" customHeight="1">
      <c r="A481" s="158"/>
      <c r="B481" s="158"/>
      <c r="C481" s="157"/>
      <c r="D481" s="160"/>
      <c r="E481" s="158"/>
    </row>
    <row r="482" ht="15.75" customHeight="1">
      <c r="A482" s="158"/>
      <c r="B482" s="158"/>
      <c r="C482" s="157"/>
      <c r="D482" s="160"/>
      <c r="E482" s="158"/>
    </row>
    <row r="483" ht="15.75" customHeight="1">
      <c r="A483" s="158"/>
      <c r="B483" s="158"/>
      <c r="C483" s="157"/>
      <c r="D483" s="160"/>
      <c r="E483" s="158"/>
    </row>
    <row r="484" ht="15.75" customHeight="1">
      <c r="A484" s="158"/>
      <c r="B484" s="158"/>
      <c r="C484" s="157"/>
      <c r="D484" s="160"/>
      <c r="E484" s="158"/>
    </row>
    <row r="485" ht="15.75" customHeight="1">
      <c r="A485" s="158"/>
      <c r="B485" s="158"/>
      <c r="C485" s="157"/>
      <c r="D485" s="160"/>
      <c r="E485" s="158"/>
    </row>
    <row r="486" ht="15.75" customHeight="1">
      <c r="A486" s="158"/>
      <c r="B486" s="158"/>
      <c r="C486" s="157"/>
      <c r="D486" s="160"/>
      <c r="E486" s="158"/>
    </row>
    <row r="487" ht="15.75" customHeight="1">
      <c r="A487" s="158"/>
      <c r="B487" s="158"/>
      <c r="C487" s="157"/>
      <c r="D487" s="160"/>
      <c r="E487" s="158"/>
    </row>
    <row r="488" ht="15.75" customHeight="1">
      <c r="A488" s="158"/>
      <c r="B488" s="158"/>
      <c r="C488" s="157"/>
      <c r="D488" s="160"/>
      <c r="E488" s="158"/>
    </row>
    <row r="489" ht="15.75" customHeight="1">
      <c r="A489" s="158"/>
      <c r="B489" s="158"/>
      <c r="C489" s="157"/>
      <c r="D489" s="160"/>
      <c r="E489" s="158"/>
    </row>
    <row r="490" ht="15.75" customHeight="1">
      <c r="A490" s="158"/>
      <c r="B490" s="158"/>
      <c r="C490" s="157"/>
      <c r="D490" s="160"/>
      <c r="E490" s="158"/>
    </row>
    <row r="491" ht="15.75" customHeight="1">
      <c r="A491" s="158"/>
      <c r="B491" s="158"/>
      <c r="C491" s="157"/>
      <c r="D491" s="160"/>
      <c r="E491" s="158"/>
    </row>
    <row r="492" ht="15.75" customHeight="1">
      <c r="A492" s="158"/>
      <c r="B492" s="158"/>
      <c r="C492" s="157"/>
      <c r="D492" s="160"/>
      <c r="E492" s="158"/>
    </row>
    <row r="493" ht="15.75" customHeight="1">
      <c r="A493" s="158"/>
      <c r="B493" s="158"/>
      <c r="C493" s="157"/>
      <c r="D493" s="160"/>
      <c r="E493" s="158"/>
    </row>
    <row r="494" ht="15.75" customHeight="1">
      <c r="A494" s="158"/>
      <c r="B494" s="158"/>
      <c r="C494" s="157"/>
      <c r="D494" s="160"/>
      <c r="E494" s="158"/>
    </row>
    <row r="495" ht="15.75" customHeight="1">
      <c r="A495" s="158"/>
      <c r="B495" s="158"/>
      <c r="C495" s="157"/>
      <c r="D495" s="160"/>
      <c r="E495" s="158"/>
    </row>
    <row r="496" ht="15.75" customHeight="1">
      <c r="A496" s="158"/>
      <c r="B496" s="158"/>
      <c r="C496" s="157"/>
      <c r="D496" s="160"/>
      <c r="E496" s="158"/>
    </row>
    <row r="497" ht="15.75" customHeight="1">
      <c r="A497" s="158"/>
      <c r="B497" s="158"/>
      <c r="C497" s="157"/>
      <c r="D497" s="160"/>
      <c r="E497" s="158"/>
    </row>
    <row r="498" ht="15.75" customHeight="1">
      <c r="A498" s="158"/>
      <c r="B498" s="158"/>
      <c r="C498" s="157"/>
      <c r="D498" s="160"/>
      <c r="E498" s="158"/>
    </row>
    <row r="499" ht="15.75" customHeight="1">
      <c r="A499" s="158"/>
      <c r="B499" s="158"/>
      <c r="C499" s="157"/>
      <c r="D499" s="160"/>
      <c r="E499" s="158"/>
    </row>
    <row r="500" ht="15.75" customHeight="1">
      <c r="A500" s="158"/>
      <c r="B500" s="158"/>
      <c r="C500" s="157"/>
      <c r="D500" s="160"/>
      <c r="E500" s="158"/>
    </row>
    <row r="501" ht="15.75" customHeight="1">
      <c r="A501" s="158"/>
      <c r="B501" s="158"/>
      <c r="C501" s="157"/>
      <c r="D501" s="160"/>
      <c r="E501" s="158"/>
    </row>
    <row r="502" ht="15.75" customHeight="1">
      <c r="A502" s="158"/>
      <c r="B502" s="158"/>
      <c r="C502" s="157"/>
      <c r="D502" s="160"/>
      <c r="E502" s="158"/>
    </row>
    <row r="503" ht="15.75" customHeight="1">
      <c r="A503" s="158"/>
      <c r="B503" s="158"/>
      <c r="C503" s="157"/>
      <c r="D503" s="160"/>
      <c r="E503" s="158"/>
    </row>
    <row r="504" ht="15.75" customHeight="1">
      <c r="A504" s="158"/>
      <c r="B504" s="158"/>
      <c r="C504" s="157"/>
      <c r="D504" s="160"/>
      <c r="E504" s="158"/>
    </row>
    <row r="505" ht="15.75" customHeight="1">
      <c r="A505" s="158"/>
      <c r="B505" s="158"/>
      <c r="C505" s="157"/>
      <c r="D505" s="160"/>
      <c r="E505" s="158"/>
    </row>
    <row r="506" ht="15.75" customHeight="1">
      <c r="A506" s="158"/>
      <c r="B506" s="158"/>
      <c r="C506" s="157"/>
      <c r="D506" s="160"/>
      <c r="E506" s="158"/>
    </row>
    <row r="507" ht="15.75" customHeight="1">
      <c r="A507" s="158"/>
      <c r="B507" s="158"/>
      <c r="C507" s="157"/>
      <c r="D507" s="160"/>
      <c r="E507" s="158"/>
    </row>
    <row r="508" ht="15.75" customHeight="1">
      <c r="A508" s="158"/>
      <c r="B508" s="158"/>
      <c r="C508" s="157"/>
      <c r="D508" s="160"/>
      <c r="E508" s="158"/>
    </row>
    <row r="509" ht="15.75" customHeight="1">
      <c r="A509" s="158"/>
      <c r="B509" s="158"/>
      <c r="C509" s="157"/>
      <c r="D509" s="160"/>
      <c r="E509" s="158"/>
    </row>
    <row r="510" ht="15.75" customHeight="1">
      <c r="A510" s="158"/>
      <c r="B510" s="158"/>
      <c r="C510" s="157"/>
      <c r="D510" s="160"/>
      <c r="E510" s="158"/>
    </row>
    <row r="511" ht="15.75" customHeight="1">
      <c r="A511" s="158"/>
      <c r="B511" s="158"/>
      <c r="C511" s="157"/>
      <c r="D511" s="160"/>
      <c r="E511" s="158"/>
    </row>
    <row r="512" ht="15.75" customHeight="1">
      <c r="A512" s="158"/>
      <c r="B512" s="158"/>
      <c r="C512" s="157"/>
      <c r="D512" s="160"/>
      <c r="E512" s="158"/>
    </row>
    <row r="513" ht="15.75" customHeight="1">
      <c r="A513" s="158"/>
      <c r="B513" s="158"/>
      <c r="C513" s="157"/>
      <c r="D513" s="160"/>
      <c r="E513" s="158"/>
    </row>
    <row r="514" ht="15.75" customHeight="1">
      <c r="A514" s="158"/>
      <c r="B514" s="158"/>
      <c r="C514" s="157"/>
      <c r="D514" s="160"/>
      <c r="E514" s="158"/>
    </row>
    <row r="515" ht="15.75" customHeight="1">
      <c r="A515" s="158"/>
      <c r="B515" s="158"/>
      <c r="C515" s="157"/>
      <c r="D515" s="160"/>
      <c r="E515" s="158"/>
    </row>
    <row r="516" ht="15.75" customHeight="1">
      <c r="A516" s="158"/>
      <c r="B516" s="158"/>
      <c r="C516" s="157"/>
      <c r="D516" s="160"/>
      <c r="E516" s="158"/>
    </row>
    <row r="517" ht="15.75" customHeight="1">
      <c r="A517" s="158"/>
      <c r="B517" s="158"/>
      <c r="C517" s="157"/>
      <c r="D517" s="160"/>
      <c r="E517" s="158"/>
    </row>
    <row r="518" ht="15.75" customHeight="1">
      <c r="A518" s="158"/>
      <c r="B518" s="158"/>
      <c r="C518" s="157"/>
      <c r="D518" s="160"/>
      <c r="E518" s="158"/>
    </row>
    <row r="519" ht="15.75" customHeight="1">
      <c r="A519" s="158"/>
      <c r="B519" s="158"/>
      <c r="C519" s="157"/>
      <c r="D519" s="160"/>
      <c r="E519" s="158"/>
    </row>
    <row r="520" ht="15.75" customHeight="1">
      <c r="A520" s="158"/>
      <c r="B520" s="158"/>
      <c r="C520" s="157"/>
      <c r="D520" s="160"/>
      <c r="E520" s="158"/>
    </row>
    <row r="521" ht="15.75" customHeight="1">
      <c r="A521" s="158"/>
      <c r="B521" s="158"/>
      <c r="C521" s="157"/>
      <c r="D521" s="160"/>
      <c r="E521" s="158"/>
    </row>
    <row r="522" ht="15.75" customHeight="1">
      <c r="A522" s="158"/>
      <c r="B522" s="158"/>
      <c r="C522" s="157"/>
      <c r="D522" s="160"/>
      <c r="E522" s="158"/>
    </row>
    <row r="523" ht="15.75" customHeight="1">
      <c r="A523" s="158"/>
      <c r="B523" s="158"/>
      <c r="C523" s="157"/>
      <c r="D523" s="160"/>
      <c r="E523" s="158"/>
    </row>
    <row r="524" ht="15.75" customHeight="1">
      <c r="A524" s="158"/>
      <c r="B524" s="158"/>
      <c r="C524" s="157"/>
      <c r="D524" s="160"/>
      <c r="E524" s="158"/>
    </row>
    <row r="525" ht="15.75" customHeight="1">
      <c r="A525" s="158"/>
      <c r="B525" s="158"/>
      <c r="C525" s="157"/>
      <c r="D525" s="160"/>
      <c r="E525" s="158"/>
    </row>
    <row r="526" ht="15.75" customHeight="1">
      <c r="A526" s="158"/>
      <c r="B526" s="158"/>
      <c r="C526" s="157"/>
      <c r="D526" s="160"/>
      <c r="E526" s="158"/>
    </row>
    <row r="527" ht="15.75" customHeight="1">
      <c r="A527" s="158"/>
      <c r="B527" s="158"/>
      <c r="C527" s="157"/>
      <c r="D527" s="160"/>
      <c r="E527" s="158"/>
    </row>
    <row r="528" ht="15.75" customHeight="1">
      <c r="A528" s="158"/>
      <c r="B528" s="158"/>
      <c r="C528" s="157"/>
      <c r="D528" s="160"/>
      <c r="E528" s="158"/>
    </row>
    <row r="529" ht="15.75" customHeight="1">
      <c r="A529" s="158"/>
      <c r="B529" s="158"/>
      <c r="C529" s="157"/>
      <c r="D529" s="160"/>
      <c r="E529" s="158"/>
    </row>
    <row r="530" ht="15.75" customHeight="1">
      <c r="A530" s="158"/>
      <c r="B530" s="158"/>
      <c r="C530" s="157"/>
      <c r="D530" s="160"/>
      <c r="E530" s="158"/>
    </row>
    <row r="531" ht="15.75" customHeight="1">
      <c r="A531" s="158"/>
      <c r="B531" s="158"/>
      <c r="C531" s="157"/>
      <c r="D531" s="160"/>
      <c r="E531" s="158"/>
    </row>
    <row r="532" ht="15.75" customHeight="1">
      <c r="A532" s="158"/>
      <c r="B532" s="158"/>
      <c r="C532" s="157"/>
      <c r="D532" s="160"/>
      <c r="E532" s="158"/>
    </row>
    <row r="533" ht="15.75" customHeight="1">
      <c r="A533" s="158"/>
      <c r="B533" s="158"/>
      <c r="C533" s="157"/>
      <c r="D533" s="160"/>
      <c r="E533" s="158"/>
    </row>
    <row r="534" ht="15.75" customHeight="1">
      <c r="A534" s="158"/>
      <c r="B534" s="158"/>
      <c r="C534" s="157"/>
      <c r="D534" s="160"/>
      <c r="E534" s="158"/>
    </row>
    <row r="535" ht="15.75" customHeight="1">
      <c r="A535" s="158"/>
      <c r="B535" s="158"/>
      <c r="C535" s="157"/>
      <c r="D535" s="160"/>
      <c r="E535" s="158"/>
    </row>
    <row r="536" ht="15.75" customHeight="1">
      <c r="A536" s="158"/>
      <c r="B536" s="158"/>
      <c r="C536" s="157"/>
      <c r="D536" s="160"/>
      <c r="E536" s="158"/>
    </row>
    <row r="537" ht="15.75" customHeight="1">
      <c r="A537" s="158"/>
      <c r="B537" s="158"/>
      <c r="C537" s="157"/>
      <c r="D537" s="160"/>
      <c r="E537" s="158"/>
    </row>
    <row r="538" ht="15.75" customHeight="1">
      <c r="A538" s="158"/>
      <c r="B538" s="158"/>
      <c r="C538" s="157"/>
      <c r="D538" s="160"/>
      <c r="E538" s="158"/>
    </row>
    <row r="539" ht="15.75" customHeight="1">
      <c r="A539" s="158"/>
      <c r="B539" s="158"/>
      <c r="C539" s="157"/>
      <c r="D539" s="160"/>
      <c r="E539" s="158"/>
    </row>
    <row r="540" ht="15.75" customHeight="1">
      <c r="A540" s="158"/>
      <c r="B540" s="158"/>
      <c r="C540" s="157"/>
      <c r="D540" s="160"/>
      <c r="E540" s="158"/>
    </row>
    <row r="541" ht="15.75" customHeight="1">
      <c r="A541" s="158"/>
      <c r="B541" s="158"/>
      <c r="C541" s="157"/>
      <c r="D541" s="160"/>
      <c r="E541" s="158"/>
    </row>
    <row r="542" ht="15.75" customHeight="1">
      <c r="A542" s="158"/>
      <c r="B542" s="158"/>
      <c r="C542" s="157"/>
      <c r="D542" s="160"/>
      <c r="E542" s="158"/>
    </row>
    <row r="543" ht="15.75" customHeight="1">
      <c r="A543" s="158"/>
      <c r="B543" s="158"/>
      <c r="C543" s="157"/>
      <c r="D543" s="160"/>
      <c r="E543" s="158"/>
    </row>
    <row r="544" ht="15.75" customHeight="1">
      <c r="A544" s="158"/>
      <c r="B544" s="158"/>
      <c r="C544" s="157"/>
      <c r="D544" s="160"/>
      <c r="E544" s="158"/>
    </row>
    <row r="545" ht="15.75" customHeight="1">
      <c r="A545" s="158"/>
      <c r="B545" s="158"/>
      <c r="C545" s="157"/>
      <c r="D545" s="160"/>
      <c r="E545" s="158"/>
    </row>
    <row r="546" ht="15.75" customHeight="1">
      <c r="A546" s="158"/>
      <c r="B546" s="158"/>
      <c r="C546" s="157"/>
      <c r="D546" s="160"/>
      <c r="E546" s="158"/>
    </row>
    <row r="547" ht="15.75" customHeight="1">
      <c r="A547" s="158"/>
      <c r="B547" s="158"/>
      <c r="C547" s="157"/>
      <c r="D547" s="160"/>
      <c r="E547" s="158"/>
    </row>
    <row r="548" ht="15.75" customHeight="1">
      <c r="A548" s="158"/>
      <c r="B548" s="158"/>
      <c r="C548" s="157"/>
      <c r="D548" s="160"/>
      <c r="E548" s="158"/>
    </row>
    <row r="549" ht="15.75" customHeight="1">
      <c r="A549" s="158"/>
      <c r="B549" s="158"/>
      <c r="C549" s="157"/>
      <c r="D549" s="160"/>
      <c r="E549" s="158"/>
    </row>
    <row r="550" ht="15.75" customHeight="1">
      <c r="A550" s="158"/>
      <c r="B550" s="158"/>
      <c r="C550" s="157"/>
      <c r="D550" s="160"/>
      <c r="E550" s="158"/>
    </row>
    <row r="551" ht="15.75" customHeight="1">
      <c r="A551" s="158"/>
      <c r="B551" s="158"/>
      <c r="C551" s="157"/>
      <c r="D551" s="160"/>
      <c r="E551" s="158"/>
    </row>
    <row r="552" ht="15.75" customHeight="1">
      <c r="A552" s="158"/>
      <c r="B552" s="158"/>
      <c r="C552" s="157"/>
      <c r="D552" s="160"/>
      <c r="E552" s="158"/>
    </row>
    <row r="553" ht="15.75" customHeight="1">
      <c r="A553" s="158"/>
      <c r="B553" s="158"/>
      <c r="C553" s="157"/>
      <c r="D553" s="160"/>
      <c r="E553" s="158"/>
    </row>
    <row r="554" ht="15.75" customHeight="1">
      <c r="A554" s="158"/>
      <c r="B554" s="158"/>
      <c r="C554" s="157"/>
      <c r="D554" s="160"/>
      <c r="E554" s="158"/>
    </row>
    <row r="555" ht="15.75" customHeight="1">
      <c r="A555" s="158"/>
      <c r="B555" s="158"/>
      <c r="C555" s="157"/>
      <c r="D555" s="160"/>
      <c r="E555" s="158"/>
    </row>
    <row r="556" ht="15.75" customHeight="1">
      <c r="A556" s="158"/>
      <c r="B556" s="158"/>
      <c r="C556" s="157"/>
      <c r="D556" s="160"/>
      <c r="E556" s="158"/>
    </row>
    <row r="557" ht="15.75" customHeight="1">
      <c r="A557" s="158"/>
      <c r="B557" s="158"/>
      <c r="C557" s="157"/>
      <c r="D557" s="160"/>
      <c r="E557" s="158"/>
    </row>
    <row r="558" ht="15.75" customHeight="1">
      <c r="A558" s="158"/>
      <c r="B558" s="158"/>
      <c r="C558" s="157"/>
      <c r="D558" s="160"/>
      <c r="E558" s="158"/>
    </row>
    <row r="559" ht="15.75" customHeight="1">
      <c r="A559" s="158"/>
      <c r="B559" s="158"/>
      <c r="C559" s="157"/>
      <c r="D559" s="160"/>
      <c r="E559" s="158"/>
    </row>
    <row r="560" ht="15.75" customHeight="1">
      <c r="A560" s="158"/>
      <c r="B560" s="158"/>
      <c r="C560" s="157"/>
      <c r="D560" s="160"/>
      <c r="E560" s="158"/>
    </row>
    <row r="561" ht="15.75" customHeight="1">
      <c r="A561" s="158"/>
      <c r="B561" s="158"/>
      <c r="C561" s="157"/>
      <c r="D561" s="160"/>
      <c r="E561" s="158"/>
    </row>
    <row r="562" ht="15.75" customHeight="1">
      <c r="A562" s="158"/>
      <c r="B562" s="158"/>
      <c r="C562" s="157"/>
      <c r="D562" s="160"/>
      <c r="E562" s="158"/>
    </row>
    <row r="563" ht="15.75" customHeight="1">
      <c r="A563" s="158"/>
      <c r="B563" s="158"/>
      <c r="C563" s="157"/>
      <c r="D563" s="160"/>
      <c r="E563" s="158"/>
    </row>
    <row r="564" ht="15.75" customHeight="1">
      <c r="A564" s="158"/>
      <c r="B564" s="158"/>
      <c r="C564" s="157"/>
      <c r="D564" s="160"/>
      <c r="E564" s="158"/>
    </row>
    <row r="565" ht="15.75" customHeight="1">
      <c r="A565" s="158"/>
      <c r="B565" s="158"/>
      <c r="C565" s="157"/>
      <c r="D565" s="160"/>
      <c r="E565" s="158"/>
    </row>
    <row r="566" ht="15.75" customHeight="1">
      <c r="A566" s="158"/>
      <c r="B566" s="158"/>
      <c r="C566" s="157"/>
      <c r="D566" s="160"/>
      <c r="E566" s="158"/>
    </row>
    <row r="567" ht="15.75" customHeight="1">
      <c r="A567" s="158"/>
      <c r="B567" s="158"/>
      <c r="C567" s="157"/>
      <c r="D567" s="160"/>
      <c r="E567" s="158"/>
    </row>
    <row r="568" ht="15.75" customHeight="1">
      <c r="A568" s="158"/>
      <c r="B568" s="158"/>
      <c r="C568" s="157"/>
      <c r="D568" s="160"/>
      <c r="E568" s="158"/>
    </row>
    <row r="569" ht="15.75" customHeight="1">
      <c r="A569" s="158"/>
      <c r="B569" s="158"/>
      <c r="C569" s="157"/>
      <c r="D569" s="160"/>
      <c r="E569" s="158"/>
    </row>
    <row r="570" ht="15.75" customHeight="1">
      <c r="A570" s="158"/>
      <c r="B570" s="158"/>
      <c r="C570" s="157"/>
      <c r="D570" s="160"/>
      <c r="E570" s="158"/>
    </row>
    <row r="571" ht="15.75" customHeight="1">
      <c r="A571" s="158"/>
      <c r="B571" s="158"/>
      <c r="C571" s="157"/>
      <c r="D571" s="160"/>
      <c r="E571" s="158"/>
    </row>
    <row r="572" ht="15.75" customHeight="1">
      <c r="A572" s="158"/>
      <c r="B572" s="158"/>
      <c r="C572" s="157"/>
      <c r="D572" s="160"/>
      <c r="E572" s="158"/>
    </row>
    <row r="573" ht="15.75" customHeight="1">
      <c r="A573" s="158"/>
      <c r="B573" s="158"/>
      <c r="C573" s="157"/>
      <c r="D573" s="160"/>
      <c r="E573" s="158"/>
    </row>
    <row r="574" ht="15.75" customHeight="1">
      <c r="A574" s="158"/>
      <c r="B574" s="158"/>
      <c r="C574" s="157"/>
      <c r="D574" s="160"/>
      <c r="E574" s="158"/>
    </row>
    <row r="575" ht="15.75" customHeight="1">
      <c r="A575" s="158"/>
      <c r="B575" s="158"/>
      <c r="C575" s="157"/>
      <c r="D575" s="160"/>
      <c r="E575" s="158"/>
    </row>
    <row r="576" ht="15.75" customHeight="1">
      <c r="A576" s="158"/>
      <c r="B576" s="158"/>
      <c r="C576" s="157"/>
      <c r="D576" s="160"/>
      <c r="E576" s="158"/>
    </row>
    <row r="577" ht="15.75" customHeight="1">
      <c r="A577" s="158"/>
      <c r="B577" s="158"/>
      <c r="C577" s="157"/>
      <c r="D577" s="160"/>
      <c r="E577" s="158"/>
    </row>
    <row r="578" ht="15.75" customHeight="1">
      <c r="A578" s="158"/>
      <c r="B578" s="158"/>
      <c r="C578" s="157"/>
      <c r="D578" s="160"/>
      <c r="E578" s="158"/>
    </row>
    <row r="579" ht="15.75" customHeight="1">
      <c r="A579" s="158"/>
      <c r="B579" s="158"/>
      <c r="C579" s="157"/>
      <c r="D579" s="160"/>
      <c r="E579" s="158"/>
    </row>
    <row r="580" ht="15.75" customHeight="1">
      <c r="A580" s="158"/>
      <c r="B580" s="158"/>
      <c r="C580" s="157"/>
      <c r="D580" s="160"/>
      <c r="E580" s="158"/>
    </row>
    <row r="581" ht="15.75" customHeight="1">
      <c r="A581" s="158"/>
      <c r="B581" s="158"/>
      <c r="C581" s="157"/>
      <c r="D581" s="160"/>
      <c r="E581" s="158"/>
    </row>
    <row r="582" ht="15.75" customHeight="1">
      <c r="A582" s="158"/>
      <c r="B582" s="158"/>
      <c r="C582" s="157"/>
      <c r="D582" s="160"/>
      <c r="E582" s="158"/>
    </row>
    <row r="583" ht="15.75" customHeight="1">
      <c r="A583" s="158"/>
      <c r="B583" s="158"/>
      <c r="C583" s="157"/>
      <c r="D583" s="160"/>
      <c r="E583" s="158"/>
    </row>
    <row r="584" ht="15.75" customHeight="1">
      <c r="A584" s="158"/>
      <c r="B584" s="158"/>
      <c r="C584" s="157"/>
      <c r="D584" s="160"/>
      <c r="E584" s="158"/>
    </row>
    <row r="585" ht="15.75" customHeight="1">
      <c r="A585" s="158"/>
      <c r="B585" s="158"/>
      <c r="C585" s="157"/>
      <c r="D585" s="160"/>
      <c r="E585" s="158"/>
    </row>
    <row r="586" ht="15.75" customHeight="1">
      <c r="A586" s="158"/>
      <c r="B586" s="158"/>
      <c r="C586" s="157"/>
      <c r="D586" s="160"/>
      <c r="E586" s="158"/>
    </row>
    <row r="587" ht="15.75" customHeight="1">
      <c r="A587" s="158"/>
      <c r="B587" s="158"/>
      <c r="C587" s="157"/>
      <c r="D587" s="160"/>
      <c r="E587" s="158"/>
    </row>
    <row r="588" ht="15.75" customHeight="1">
      <c r="A588" s="158"/>
      <c r="B588" s="158"/>
      <c r="C588" s="157"/>
      <c r="D588" s="160"/>
      <c r="E588" s="158"/>
    </row>
    <row r="589" ht="15.75" customHeight="1">
      <c r="A589" s="158"/>
      <c r="B589" s="158"/>
      <c r="C589" s="157"/>
      <c r="D589" s="160"/>
      <c r="E589" s="158"/>
    </row>
    <row r="590" ht="15.75" customHeight="1">
      <c r="A590" s="158"/>
      <c r="B590" s="158"/>
      <c r="C590" s="157"/>
      <c r="D590" s="160"/>
      <c r="E590" s="158"/>
    </row>
    <row r="591" ht="15.75" customHeight="1">
      <c r="A591" s="158"/>
      <c r="B591" s="158"/>
      <c r="C591" s="157"/>
      <c r="D591" s="160"/>
      <c r="E591" s="158"/>
    </row>
    <row r="592" ht="15.75" customHeight="1">
      <c r="A592" s="158"/>
      <c r="B592" s="158"/>
      <c r="C592" s="157"/>
      <c r="D592" s="160"/>
      <c r="E592" s="158"/>
    </row>
    <row r="593" ht="15.75" customHeight="1">
      <c r="A593" s="158"/>
      <c r="B593" s="158"/>
      <c r="C593" s="157"/>
      <c r="D593" s="160"/>
      <c r="E593" s="158"/>
    </row>
    <row r="594" ht="15.75" customHeight="1">
      <c r="A594" s="158"/>
      <c r="B594" s="158"/>
      <c r="C594" s="157"/>
      <c r="D594" s="160"/>
      <c r="E594" s="158"/>
    </row>
    <row r="595" ht="15.75" customHeight="1">
      <c r="A595" s="158"/>
      <c r="B595" s="158"/>
      <c r="C595" s="157"/>
      <c r="D595" s="160"/>
      <c r="E595" s="158"/>
    </row>
    <row r="596" ht="15.75" customHeight="1">
      <c r="A596" s="158"/>
      <c r="B596" s="158"/>
      <c r="C596" s="157"/>
      <c r="D596" s="160"/>
      <c r="E596" s="158"/>
    </row>
    <row r="597" ht="15.75" customHeight="1">
      <c r="A597" s="158"/>
      <c r="B597" s="158"/>
      <c r="C597" s="157"/>
      <c r="D597" s="160"/>
      <c r="E597" s="158"/>
    </row>
    <row r="598" ht="15.75" customHeight="1">
      <c r="A598" s="158"/>
      <c r="B598" s="158"/>
      <c r="C598" s="157"/>
      <c r="D598" s="160"/>
      <c r="E598" s="158"/>
    </row>
    <row r="599" ht="15.75" customHeight="1">
      <c r="A599" s="158"/>
      <c r="B599" s="158"/>
      <c r="C599" s="157"/>
      <c r="D599" s="160"/>
      <c r="E599" s="158"/>
    </row>
    <row r="600" ht="15.75" customHeight="1">
      <c r="A600" s="158"/>
      <c r="B600" s="158"/>
      <c r="C600" s="157"/>
      <c r="D600" s="160"/>
      <c r="E600" s="158"/>
    </row>
    <row r="601" ht="15.75" customHeight="1">
      <c r="A601" s="158"/>
      <c r="B601" s="158"/>
      <c r="C601" s="157"/>
      <c r="D601" s="160"/>
      <c r="E601" s="158"/>
    </row>
    <row r="602" ht="15.75" customHeight="1">
      <c r="A602" s="158"/>
      <c r="B602" s="158"/>
      <c r="C602" s="157"/>
      <c r="D602" s="160"/>
      <c r="E602" s="158"/>
    </row>
    <row r="603" ht="15.75" customHeight="1">
      <c r="A603" s="158"/>
      <c r="B603" s="158"/>
      <c r="C603" s="157"/>
      <c r="D603" s="160"/>
      <c r="E603" s="158"/>
    </row>
    <row r="604" ht="15.75" customHeight="1">
      <c r="A604" s="158"/>
      <c r="B604" s="158"/>
      <c r="C604" s="157"/>
      <c r="D604" s="160"/>
      <c r="E604" s="158"/>
    </row>
    <row r="605" ht="15.75" customHeight="1">
      <c r="A605" s="158"/>
      <c r="B605" s="158"/>
      <c r="C605" s="157"/>
      <c r="D605" s="160"/>
      <c r="E605" s="158"/>
    </row>
    <row r="606" ht="15.75" customHeight="1">
      <c r="A606" s="158"/>
      <c r="B606" s="158"/>
      <c r="C606" s="157"/>
      <c r="D606" s="160"/>
      <c r="E606" s="158"/>
    </row>
    <row r="607" ht="15.75" customHeight="1">
      <c r="A607" s="158"/>
      <c r="B607" s="158"/>
      <c r="C607" s="157"/>
      <c r="D607" s="160"/>
      <c r="E607" s="158"/>
    </row>
    <row r="608" ht="15.75" customHeight="1">
      <c r="A608" s="158"/>
      <c r="B608" s="158"/>
      <c r="C608" s="157"/>
      <c r="D608" s="160"/>
      <c r="E608" s="158"/>
    </row>
    <row r="609" ht="15.75" customHeight="1">
      <c r="A609" s="158"/>
      <c r="B609" s="158"/>
      <c r="C609" s="157"/>
      <c r="D609" s="160"/>
      <c r="E609" s="158"/>
    </row>
    <row r="610" ht="15.75" customHeight="1">
      <c r="A610" s="158"/>
      <c r="B610" s="158"/>
      <c r="C610" s="157"/>
      <c r="D610" s="160"/>
      <c r="E610" s="158"/>
    </row>
    <row r="611" ht="15.75" customHeight="1">
      <c r="A611" s="158"/>
      <c r="B611" s="158"/>
      <c r="C611" s="157"/>
      <c r="D611" s="160"/>
      <c r="E611" s="158"/>
    </row>
    <row r="612" ht="15.75" customHeight="1">
      <c r="A612" s="158"/>
      <c r="B612" s="158"/>
      <c r="C612" s="157"/>
      <c r="D612" s="160"/>
      <c r="E612" s="158"/>
    </row>
    <row r="613" ht="15.75" customHeight="1">
      <c r="A613" s="158"/>
      <c r="B613" s="158"/>
      <c r="C613" s="157"/>
      <c r="D613" s="160"/>
      <c r="E613" s="158"/>
    </row>
    <row r="614" ht="15.75" customHeight="1">
      <c r="A614" s="158"/>
      <c r="B614" s="158"/>
      <c r="C614" s="157"/>
      <c r="D614" s="160"/>
      <c r="E614" s="158"/>
    </row>
    <row r="615" ht="15.75" customHeight="1">
      <c r="A615" s="158"/>
      <c r="B615" s="158"/>
      <c r="C615" s="157"/>
      <c r="D615" s="160"/>
      <c r="E615" s="158"/>
    </row>
    <row r="616" ht="15.75" customHeight="1">
      <c r="A616" s="158"/>
      <c r="B616" s="158"/>
      <c r="C616" s="157"/>
      <c r="D616" s="160"/>
      <c r="E616" s="158"/>
    </row>
    <row r="617" ht="15.75" customHeight="1">
      <c r="A617" s="158"/>
      <c r="B617" s="158"/>
      <c r="C617" s="157"/>
      <c r="D617" s="160"/>
      <c r="E617" s="158"/>
    </row>
    <row r="618" ht="15.75" customHeight="1">
      <c r="A618" s="158"/>
      <c r="B618" s="158"/>
      <c r="C618" s="157"/>
      <c r="D618" s="160"/>
      <c r="E618" s="158"/>
    </row>
    <row r="619" ht="15.75" customHeight="1">
      <c r="A619" s="158"/>
      <c r="B619" s="158"/>
      <c r="C619" s="157"/>
      <c r="D619" s="160"/>
      <c r="E619" s="158"/>
    </row>
    <row r="620" ht="15.75" customHeight="1">
      <c r="A620" s="158"/>
      <c r="B620" s="158"/>
      <c r="C620" s="157"/>
      <c r="D620" s="160"/>
      <c r="E620" s="158"/>
    </row>
    <row r="621" ht="15.75" customHeight="1">
      <c r="A621" s="158"/>
      <c r="B621" s="158"/>
      <c r="C621" s="157"/>
      <c r="D621" s="160"/>
      <c r="E621" s="158"/>
    </row>
    <row r="622" ht="15.75" customHeight="1">
      <c r="A622" s="158"/>
      <c r="B622" s="158"/>
      <c r="C622" s="157"/>
      <c r="D622" s="160"/>
      <c r="E622" s="158"/>
    </row>
    <row r="623" ht="15.75" customHeight="1">
      <c r="A623" s="158"/>
      <c r="B623" s="158"/>
      <c r="C623" s="157"/>
      <c r="D623" s="160"/>
      <c r="E623" s="158"/>
    </row>
    <row r="624" ht="15.75" customHeight="1">
      <c r="A624" s="158"/>
      <c r="B624" s="158"/>
      <c r="C624" s="157"/>
      <c r="D624" s="160"/>
      <c r="E624" s="158"/>
    </row>
    <row r="625" ht="15.75" customHeight="1">
      <c r="A625" s="158"/>
      <c r="B625" s="158"/>
      <c r="C625" s="157"/>
      <c r="D625" s="160"/>
      <c r="E625" s="158"/>
    </row>
    <row r="626" ht="15.75" customHeight="1">
      <c r="A626" s="158"/>
      <c r="B626" s="158"/>
      <c r="C626" s="157"/>
      <c r="D626" s="160"/>
      <c r="E626" s="158"/>
    </row>
    <row r="627" ht="15.75" customHeight="1">
      <c r="A627" s="158"/>
      <c r="B627" s="158"/>
      <c r="C627" s="157"/>
      <c r="D627" s="160"/>
      <c r="E627" s="158"/>
    </row>
    <row r="628" ht="15.75" customHeight="1">
      <c r="A628" s="158"/>
      <c r="B628" s="158"/>
      <c r="C628" s="157"/>
      <c r="D628" s="160"/>
      <c r="E628" s="158"/>
    </row>
    <row r="629" ht="15.75" customHeight="1">
      <c r="A629" s="158"/>
      <c r="B629" s="158"/>
      <c r="C629" s="157"/>
      <c r="D629" s="160"/>
      <c r="E629" s="158"/>
    </row>
    <row r="630" ht="15.75" customHeight="1">
      <c r="A630" s="158"/>
      <c r="B630" s="158"/>
      <c r="C630" s="157"/>
      <c r="D630" s="160"/>
      <c r="E630" s="158"/>
    </row>
    <row r="631" ht="15.75" customHeight="1">
      <c r="A631" s="158"/>
      <c r="B631" s="158"/>
      <c r="C631" s="157"/>
      <c r="D631" s="160"/>
      <c r="E631" s="158"/>
    </row>
    <row r="632" ht="15.75" customHeight="1">
      <c r="A632" s="158"/>
      <c r="B632" s="158"/>
      <c r="C632" s="157"/>
      <c r="D632" s="160"/>
      <c r="E632" s="158"/>
    </row>
    <row r="633" ht="15.75" customHeight="1">
      <c r="A633" s="158"/>
      <c r="B633" s="158"/>
      <c r="C633" s="157"/>
      <c r="D633" s="160"/>
      <c r="E633" s="158"/>
    </row>
    <row r="634" ht="15.75" customHeight="1">
      <c r="A634" s="158"/>
      <c r="B634" s="158"/>
      <c r="C634" s="157"/>
      <c r="D634" s="160"/>
      <c r="E634" s="158"/>
    </row>
    <row r="635" ht="15.75" customHeight="1">
      <c r="A635" s="158"/>
      <c r="B635" s="158"/>
      <c r="C635" s="157"/>
      <c r="D635" s="160"/>
      <c r="E635" s="158"/>
    </row>
    <row r="636" ht="15.75" customHeight="1">
      <c r="A636" s="158"/>
      <c r="B636" s="158"/>
      <c r="C636" s="157"/>
      <c r="D636" s="160"/>
      <c r="E636" s="158"/>
    </row>
    <row r="637" ht="15.75" customHeight="1">
      <c r="A637" s="158"/>
      <c r="B637" s="158"/>
      <c r="C637" s="157"/>
      <c r="D637" s="160"/>
      <c r="E637" s="158"/>
    </row>
    <row r="638" ht="15.75" customHeight="1">
      <c r="A638" s="158"/>
      <c r="B638" s="158"/>
      <c r="C638" s="157"/>
      <c r="D638" s="160"/>
      <c r="E638" s="158"/>
    </row>
    <row r="639" ht="15.75" customHeight="1">
      <c r="A639" s="158"/>
      <c r="B639" s="158"/>
      <c r="C639" s="157"/>
      <c r="D639" s="160"/>
      <c r="E639" s="158"/>
    </row>
    <row r="640" ht="15.75" customHeight="1">
      <c r="A640" s="158"/>
      <c r="B640" s="158"/>
      <c r="C640" s="157"/>
      <c r="D640" s="160"/>
      <c r="E640" s="158"/>
    </row>
    <row r="641" ht="15.75" customHeight="1">
      <c r="A641" s="158"/>
      <c r="B641" s="158"/>
      <c r="C641" s="157"/>
      <c r="D641" s="160"/>
      <c r="E641" s="158"/>
    </row>
    <row r="642" ht="15.75" customHeight="1">
      <c r="A642" s="158"/>
      <c r="B642" s="158"/>
      <c r="C642" s="157"/>
      <c r="D642" s="160"/>
      <c r="E642" s="158"/>
    </row>
    <row r="643" ht="15.75" customHeight="1">
      <c r="A643" s="158"/>
      <c r="B643" s="158"/>
      <c r="C643" s="157"/>
      <c r="D643" s="160"/>
      <c r="E643" s="158"/>
    </row>
    <row r="644" ht="15.75" customHeight="1">
      <c r="A644" s="158"/>
      <c r="B644" s="158"/>
      <c r="C644" s="157"/>
      <c r="D644" s="160"/>
      <c r="E644" s="158"/>
    </row>
    <row r="645" ht="15.75" customHeight="1">
      <c r="A645" s="158"/>
      <c r="B645" s="158"/>
      <c r="C645" s="157"/>
      <c r="D645" s="160"/>
      <c r="E645" s="158"/>
    </row>
    <row r="646" ht="15.75" customHeight="1">
      <c r="A646" s="158"/>
      <c r="B646" s="158"/>
      <c r="C646" s="157"/>
      <c r="D646" s="160"/>
      <c r="E646" s="158"/>
    </row>
    <row r="647" ht="15.75" customHeight="1">
      <c r="A647" s="158"/>
      <c r="B647" s="158"/>
      <c r="C647" s="157"/>
      <c r="D647" s="160"/>
      <c r="E647" s="158"/>
    </row>
    <row r="648" ht="15.75" customHeight="1">
      <c r="A648" s="158"/>
      <c r="B648" s="158"/>
      <c r="C648" s="157"/>
      <c r="D648" s="160"/>
      <c r="E648" s="158"/>
    </row>
    <row r="649" ht="15.75" customHeight="1">
      <c r="A649" s="158"/>
      <c r="B649" s="158"/>
      <c r="C649" s="157"/>
      <c r="D649" s="160"/>
      <c r="E649" s="158"/>
    </row>
    <row r="650" ht="15.75" customHeight="1">
      <c r="A650" s="158"/>
      <c r="B650" s="158"/>
      <c r="C650" s="157"/>
      <c r="D650" s="160"/>
      <c r="E650" s="158"/>
    </row>
    <row r="651" ht="15.75" customHeight="1">
      <c r="A651" s="158"/>
      <c r="B651" s="158"/>
      <c r="C651" s="157"/>
      <c r="D651" s="160"/>
      <c r="E651" s="158"/>
    </row>
    <row r="652" ht="15.75" customHeight="1">
      <c r="A652" s="158"/>
      <c r="B652" s="158"/>
      <c r="C652" s="157"/>
      <c r="D652" s="160"/>
      <c r="E652" s="158"/>
    </row>
    <row r="653" ht="15.75" customHeight="1">
      <c r="A653" s="158"/>
      <c r="B653" s="158"/>
      <c r="C653" s="157"/>
      <c r="D653" s="160"/>
      <c r="E653" s="158"/>
    </row>
    <row r="654" ht="15.75" customHeight="1">
      <c r="A654" s="158"/>
      <c r="B654" s="158"/>
      <c r="C654" s="157"/>
      <c r="D654" s="160"/>
      <c r="E654" s="158"/>
    </row>
    <row r="655" ht="15.75" customHeight="1">
      <c r="A655" s="158"/>
      <c r="B655" s="158"/>
      <c r="C655" s="157"/>
      <c r="D655" s="160"/>
      <c r="E655" s="158"/>
    </row>
    <row r="656" ht="15.75" customHeight="1">
      <c r="A656" s="158"/>
      <c r="B656" s="158"/>
      <c r="C656" s="157"/>
      <c r="D656" s="160"/>
      <c r="E656" s="158"/>
    </row>
    <row r="657" ht="15.75" customHeight="1">
      <c r="A657" s="158"/>
      <c r="B657" s="158"/>
      <c r="C657" s="157"/>
      <c r="D657" s="160"/>
      <c r="E657" s="158"/>
    </row>
    <row r="658" ht="15.75" customHeight="1">
      <c r="A658" s="158"/>
      <c r="B658" s="158"/>
      <c r="C658" s="157"/>
      <c r="D658" s="160"/>
      <c r="E658" s="158"/>
    </row>
    <row r="659" ht="15.75" customHeight="1">
      <c r="A659" s="158"/>
      <c r="B659" s="158"/>
      <c r="C659" s="157"/>
      <c r="D659" s="160"/>
      <c r="E659" s="158"/>
    </row>
    <row r="660" ht="15.75" customHeight="1">
      <c r="A660" s="158"/>
      <c r="B660" s="158"/>
      <c r="C660" s="157"/>
      <c r="D660" s="160"/>
      <c r="E660" s="158"/>
    </row>
    <row r="661" ht="15.75" customHeight="1">
      <c r="A661" s="158"/>
      <c r="B661" s="158"/>
      <c r="C661" s="157"/>
      <c r="D661" s="160"/>
      <c r="E661" s="158"/>
    </row>
    <row r="662" ht="15.75" customHeight="1">
      <c r="A662" s="158"/>
      <c r="B662" s="158"/>
      <c r="C662" s="157"/>
      <c r="D662" s="160"/>
      <c r="E662" s="158"/>
    </row>
    <row r="663" ht="15.75" customHeight="1">
      <c r="A663" s="158"/>
      <c r="B663" s="158"/>
      <c r="C663" s="157"/>
      <c r="D663" s="160"/>
      <c r="E663" s="158"/>
    </row>
    <row r="664" ht="15.75" customHeight="1">
      <c r="A664" s="158"/>
      <c r="B664" s="158"/>
      <c r="C664" s="157"/>
      <c r="D664" s="160"/>
      <c r="E664" s="158"/>
    </row>
    <row r="665" ht="15.75" customHeight="1">
      <c r="A665" s="158"/>
      <c r="B665" s="158"/>
      <c r="C665" s="157"/>
      <c r="D665" s="160"/>
      <c r="E665" s="158"/>
    </row>
    <row r="666" ht="15.75" customHeight="1">
      <c r="A666" s="158"/>
      <c r="B666" s="158"/>
      <c r="C666" s="157"/>
      <c r="D666" s="160"/>
      <c r="E666" s="158"/>
    </row>
    <row r="667" ht="15.75" customHeight="1">
      <c r="A667" s="158"/>
      <c r="B667" s="158"/>
      <c r="C667" s="157"/>
      <c r="D667" s="160"/>
      <c r="E667" s="158"/>
    </row>
    <row r="668" ht="15.75" customHeight="1">
      <c r="A668" s="158"/>
      <c r="B668" s="158"/>
      <c r="C668" s="157"/>
      <c r="D668" s="160"/>
      <c r="E668" s="158"/>
    </row>
    <row r="669" ht="15.75" customHeight="1">
      <c r="A669" s="158"/>
      <c r="B669" s="158"/>
      <c r="C669" s="157"/>
      <c r="D669" s="160"/>
      <c r="E669" s="158"/>
    </row>
    <row r="670" ht="15.75" customHeight="1">
      <c r="A670" s="158"/>
      <c r="B670" s="158"/>
      <c r="C670" s="157"/>
      <c r="D670" s="160"/>
      <c r="E670" s="158"/>
    </row>
    <row r="671" ht="15.75" customHeight="1">
      <c r="A671" s="158"/>
      <c r="B671" s="158"/>
      <c r="C671" s="157"/>
      <c r="D671" s="160"/>
      <c r="E671" s="158"/>
    </row>
    <row r="672" ht="15.75" customHeight="1">
      <c r="A672" s="158"/>
      <c r="B672" s="158"/>
      <c r="C672" s="157"/>
      <c r="D672" s="160"/>
      <c r="E672" s="158"/>
    </row>
    <row r="673" ht="15.75" customHeight="1">
      <c r="A673" s="158"/>
      <c r="B673" s="158"/>
      <c r="C673" s="157"/>
      <c r="D673" s="160"/>
      <c r="E673" s="158"/>
    </row>
    <row r="674" ht="15.75" customHeight="1">
      <c r="A674" s="158"/>
      <c r="B674" s="158"/>
      <c r="C674" s="157"/>
      <c r="D674" s="160"/>
      <c r="E674" s="158"/>
    </row>
    <row r="675" ht="15.75" customHeight="1">
      <c r="A675" s="158"/>
      <c r="B675" s="158"/>
      <c r="C675" s="157"/>
      <c r="D675" s="160"/>
      <c r="E675" s="158"/>
    </row>
    <row r="676" ht="15.75" customHeight="1">
      <c r="A676" s="158"/>
      <c r="B676" s="158"/>
      <c r="C676" s="157"/>
      <c r="D676" s="160"/>
      <c r="E676" s="158"/>
    </row>
    <row r="677" ht="15.75" customHeight="1">
      <c r="A677" s="158"/>
      <c r="B677" s="158"/>
      <c r="C677" s="157"/>
      <c r="D677" s="160"/>
      <c r="E677" s="158"/>
    </row>
    <row r="678" ht="15.75" customHeight="1">
      <c r="A678" s="158"/>
      <c r="B678" s="158"/>
      <c r="C678" s="157"/>
      <c r="D678" s="160"/>
      <c r="E678" s="158"/>
    </row>
    <row r="679" ht="15.75" customHeight="1">
      <c r="A679" s="158"/>
      <c r="B679" s="158"/>
      <c r="C679" s="157"/>
      <c r="D679" s="160"/>
      <c r="E679" s="158"/>
    </row>
    <row r="680" ht="15.75" customHeight="1">
      <c r="A680" s="158"/>
      <c r="B680" s="158"/>
      <c r="C680" s="157"/>
      <c r="D680" s="160"/>
      <c r="E680" s="158"/>
    </row>
    <row r="681" ht="15.75" customHeight="1">
      <c r="A681" s="158"/>
      <c r="B681" s="158"/>
      <c r="C681" s="157"/>
      <c r="D681" s="160"/>
      <c r="E681" s="158"/>
    </row>
    <row r="682" ht="15.75" customHeight="1">
      <c r="A682" s="158"/>
      <c r="B682" s="158"/>
      <c r="C682" s="157"/>
      <c r="D682" s="160"/>
      <c r="E682" s="158"/>
    </row>
    <row r="683" ht="15.75" customHeight="1">
      <c r="A683" s="158"/>
      <c r="B683" s="158"/>
      <c r="C683" s="157"/>
      <c r="D683" s="160"/>
      <c r="E683" s="158"/>
    </row>
    <row r="684" ht="15.75" customHeight="1">
      <c r="A684" s="158"/>
      <c r="B684" s="158"/>
      <c r="C684" s="157"/>
      <c r="D684" s="160"/>
      <c r="E684" s="158"/>
    </row>
    <row r="685" ht="15.75" customHeight="1">
      <c r="A685" s="158"/>
      <c r="B685" s="158"/>
      <c r="C685" s="157"/>
      <c r="D685" s="160"/>
      <c r="E685" s="158"/>
    </row>
    <row r="686" ht="15.75" customHeight="1">
      <c r="A686" s="158"/>
      <c r="B686" s="158"/>
      <c r="C686" s="157"/>
      <c r="D686" s="160"/>
      <c r="E686" s="158"/>
    </row>
    <row r="687" ht="15.75" customHeight="1">
      <c r="A687" s="158"/>
      <c r="B687" s="158"/>
      <c r="C687" s="157"/>
      <c r="D687" s="160"/>
      <c r="E687" s="158"/>
    </row>
    <row r="688" ht="15.75" customHeight="1">
      <c r="A688" s="158"/>
      <c r="B688" s="158"/>
      <c r="C688" s="157"/>
      <c r="D688" s="160"/>
      <c r="E688" s="158"/>
    </row>
    <row r="689" ht="15.75" customHeight="1">
      <c r="A689" s="158"/>
      <c r="B689" s="158"/>
      <c r="C689" s="157"/>
      <c r="D689" s="160"/>
      <c r="E689" s="158"/>
    </row>
    <row r="690" ht="15.75" customHeight="1">
      <c r="A690" s="158"/>
      <c r="B690" s="158"/>
      <c r="C690" s="157"/>
      <c r="D690" s="160"/>
      <c r="E690" s="158"/>
    </row>
    <row r="691" ht="15.75" customHeight="1">
      <c r="A691" s="158"/>
      <c r="B691" s="158"/>
      <c r="C691" s="157"/>
      <c r="D691" s="160"/>
      <c r="E691" s="158"/>
    </row>
    <row r="692" ht="15.75" customHeight="1">
      <c r="A692" s="158"/>
      <c r="B692" s="158"/>
      <c r="C692" s="157"/>
      <c r="D692" s="160"/>
      <c r="E692" s="158"/>
    </row>
    <row r="693" ht="15.75" customHeight="1">
      <c r="A693" s="158"/>
      <c r="B693" s="158"/>
      <c r="C693" s="157"/>
      <c r="D693" s="160"/>
      <c r="E693" s="158"/>
    </row>
    <row r="694" ht="15.75" customHeight="1">
      <c r="A694" s="158"/>
      <c r="B694" s="158"/>
      <c r="C694" s="157"/>
      <c r="D694" s="160"/>
      <c r="E694" s="158"/>
    </row>
    <row r="695" ht="15.75" customHeight="1">
      <c r="A695" s="158"/>
      <c r="B695" s="158"/>
      <c r="C695" s="157"/>
      <c r="D695" s="160"/>
      <c r="E695" s="158"/>
    </row>
    <row r="696" ht="15.75" customHeight="1">
      <c r="A696" s="158"/>
      <c r="B696" s="158"/>
      <c r="C696" s="157"/>
      <c r="D696" s="160"/>
      <c r="E696" s="158"/>
    </row>
    <row r="697" ht="15.75" customHeight="1">
      <c r="A697" s="158"/>
      <c r="B697" s="158"/>
      <c r="C697" s="157"/>
      <c r="D697" s="160"/>
      <c r="E697" s="158"/>
    </row>
    <row r="698" ht="15.75" customHeight="1">
      <c r="A698" s="158"/>
      <c r="B698" s="158"/>
      <c r="C698" s="157"/>
      <c r="D698" s="160"/>
      <c r="E698" s="158"/>
    </row>
    <row r="699" ht="15.75" customHeight="1">
      <c r="A699" s="158"/>
      <c r="B699" s="158"/>
      <c r="C699" s="157"/>
      <c r="D699" s="160"/>
      <c r="E699" s="158"/>
    </row>
    <row r="700" ht="15.75" customHeight="1">
      <c r="A700" s="158"/>
      <c r="B700" s="158"/>
      <c r="C700" s="157"/>
      <c r="D700" s="160"/>
      <c r="E700" s="158"/>
    </row>
    <row r="701" ht="15.75" customHeight="1">
      <c r="A701" s="158"/>
      <c r="B701" s="158"/>
      <c r="C701" s="157"/>
      <c r="D701" s="160"/>
      <c r="E701" s="158"/>
    </row>
    <row r="702" ht="15.75" customHeight="1">
      <c r="A702" s="158"/>
      <c r="B702" s="158"/>
      <c r="C702" s="157"/>
      <c r="D702" s="160"/>
      <c r="E702" s="158"/>
    </row>
    <row r="703" ht="15.75" customHeight="1">
      <c r="A703" s="158"/>
      <c r="B703" s="158"/>
      <c r="C703" s="157"/>
      <c r="D703" s="160"/>
      <c r="E703" s="158"/>
    </row>
    <row r="704" ht="15.75" customHeight="1">
      <c r="A704" s="158"/>
      <c r="B704" s="158"/>
      <c r="C704" s="157"/>
      <c r="D704" s="160"/>
      <c r="E704" s="158"/>
    </row>
    <row r="705" ht="15.75" customHeight="1">
      <c r="A705" s="158"/>
      <c r="B705" s="158"/>
      <c r="C705" s="157"/>
      <c r="D705" s="160"/>
      <c r="E705" s="158"/>
    </row>
    <row r="706" ht="15.75" customHeight="1">
      <c r="A706" s="158"/>
      <c r="B706" s="158"/>
      <c r="C706" s="157"/>
      <c r="D706" s="160"/>
      <c r="E706" s="158"/>
    </row>
    <row r="707" ht="15.75" customHeight="1">
      <c r="A707" s="158"/>
      <c r="B707" s="158"/>
      <c r="C707" s="157"/>
      <c r="D707" s="160"/>
      <c r="E707" s="158"/>
    </row>
    <row r="708" ht="15.75" customHeight="1">
      <c r="A708" s="158"/>
      <c r="B708" s="158"/>
      <c r="C708" s="157"/>
      <c r="D708" s="160"/>
      <c r="E708" s="158"/>
    </row>
    <row r="709" ht="15.75" customHeight="1">
      <c r="A709" s="158"/>
      <c r="B709" s="158"/>
      <c r="C709" s="157"/>
      <c r="D709" s="160"/>
      <c r="E709" s="158"/>
    </row>
    <row r="710" ht="15.75" customHeight="1">
      <c r="A710" s="158"/>
      <c r="B710" s="158"/>
      <c r="C710" s="157"/>
      <c r="D710" s="160"/>
      <c r="E710" s="158"/>
    </row>
    <row r="711" ht="15.75" customHeight="1">
      <c r="A711" s="158"/>
      <c r="B711" s="158"/>
      <c r="C711" s="157"/>
      <c r="D711" s="160"/>
      <c r="E711" s="158"/>
    </row>
    <row r="712" ht="15.75" customHeight="1">
      <c r="A712" s="158"/>
      <c r="B712" s="158"/>
      <c r="C712" s="157"/>
      <c r="D712" s="160"/>
      <c r="E712" s="158"/>
    </row>
    <row r="713" ht="15.75" customHeight="1">
      <c r="A713" s="158"/>
      <c r="B713" s="158"/>
      <c r="C713" s="157"/>
      <c r="D713" s="160"/>
      <c r="E713" s="158"/>
    </row>
    <row r="714" ht="15.75" customHeight="1">
      <c r="A714" s="158"/>
      <c r="B714" s="158"/>
      <c r="C714" s="157"/>
      <c r="D714" s="160"/>
      <c r="E714" s="158"/>
    </row>
    <row r="715" ht="15.75" customHeight="1">
      <c r="A715" s="158"/>
      <c r="B715" s="158"/>
      <c r="C715" s="157"/>
      <c r="D715" s="160"/>
      <c r="E715" s="158"/>
    </row>
    <row r="716" ht="15.75" customHeight="1">
      <c r="A716" s="158"/>
      <c r="B716" s="158"/>
      <c r="C716" s="157"/>
      <c r="D716" s="160"/>
      <c r="E716" s="158"/>
    </row>
    <row r="717" ht="15.75" customHeight="1">
      <c r="A717" s="158"/>
      <c r="B717" s="158"/>
      <c r="C717" s="157"/>
      <c r="D717" s="160"/>
      <c r="E717" s="158"/>
    </row>
    <row r="718" ht="15.75" customHeight="1">
      <c r="A718" s="158"/>
      <c r="B718" s="158"/>
      <c r="C718" s="157"/>
      <c r="D718" s="160"/>
      <c r="E718" s="158"/>
    </row>
    <row r="719" ht="15.75" customHeight="1">
      <c r="A719" s="158"/>
      <c r="B719" s="158"/>
      <c r="C719" s="157"/>
      <c r="D719" s="160"/>
      <c r="E719" s="158"/>
    </row>
    <row r="720" ht="15.75" customHeight="1">
      <c r="A720" s="158"/>
      <c r="B720" s="158"/>
      <c r="C720" s="157"/>
      <c r="D720" s="160"/>
      <c r="E720" s="158"/>
    </row>
    <row r="721" ht="15.75" customHeight="1">
      <c r="A721" s="158"/>
      <c r="B721" s="158"/>
      <c r="C721" s="157"/>
      <c r="D721" s="160"/>
      <c r="E721" s="158"/>
    </row>
    <row r="722" ht="15.75" customHeight="1">
      <c r="A722" s="158"/>
      <c r="B722" s="158"/>
      <c r="C722" s="157"/>
      <c r="D722" s="160"/>
      <c r="E722" s="158"/>
    </row>
    <row r="723" ht="15.75" customHeight="1">
      <c r="A723" s="158"/>
      <c r="B723" s="158"/>
      <c r="C723" s="157"/>
      <c r="D723" s="160"/>
      <c r="E723" s="158"/>
    </row>
    <row r="724" ht="15.75" customHeight="1">
      <c r="A724" s="158"/>
      <c r="B724" s="158"/>
      <c r="C724" s="157"/>
      <c r="D724" s="160"/>
      <c r="E724" s="158"/>
    </row>
    <row r="725" ht="15.75" customHeight="1">
      <c r="A725" s="158"/>
      <c r="B725" s="158"/>
      <c r="C725" s="157"/>
      <c r="D725" s="160"/>
      <c r="E725" s="158"/>
    </row>
    <row r="726" ht="15.75" customHeight="1">
      <c r="A726" s="158"/>
      <c r="B726" s="158"/>
      <c r="C726" s="157"/>
      <c r="D726" s="160"/>
      <c r="E726" s="158"/>
    </row>
    <row r="727" ht="15.75" customHeight="1">
      <c r="A727" s="158"/>
      <c r="B727" s="158"/>
      <c r="C727" s="157"/>
      <c r="D727" s="160"/>
      <c r="E727" s="158"/>
    </row>
    <row r="728" ht="15.75" customHeight="1">
      <c r="A728" s="158"/>
      <c r="B728" s="158"/>
      <c r="C728" s="157"/>
      <c r="D728" s="160"/>
      <c r="E728" s="158"/>
    </row>
    <row r="729" ht="15.75" customHeight="1">
      <c r="A729" s="158"/>
      <c r="B729" s="158"/>
      <c r="C729" s="157"/>
      <c r="D729" s="160"/>
      <c r="E729" s="158"/>
    </row>
    <row r="730" ht="15.75" customHeight="1">
      <c r="A730" s="158"/>
      <c r="B730" s="158"/>
      <c r="C730" s="157"/>
      <c r="D730" s="160"/>
      <c r="E730" s="158"/>
    </row>
    <row r="731" ht="15.75" customHeight="1">
      <c r="A731" s="158"/>
      <c r="B731" s="158"/>
      <c r="C731" s="157"/>
      <c r="D731" s="160"/>
      <c r="E731" s="158"/>
    </row>
    <row r="732" ht="15.75" customHeight="1">
      <c r="A732" s="158"/>
      <c r="B732" s="158"/>
      <c r="C732" s="157"/>
      <c r="D732" s="160"/>
      <c r="E732" s="158"/>
    </row>
    <row r="733" ht="15.75" customHeight="1">
      <c r="A733" s="158"/>
      <c r="B733" s="158"/>
      <c r="C733" s="157"/>
      <c r="D733" s="160"/>
      <c r="E733" s="158"/>
    </row>
    <row r="734" ht="15.75" customHeight="1">
      <c r="A734" s="158"/>
      <c r="B734" s="158"/>
      <c r="C734" s="157"/>
      <c r="D734" s="160"/>
      <c r="E734" s="158"/>
    </row>
    <row r="735" ht="15.75" customHeight="1">
      <c r="A735" s="158"/>
      <c r="B735" s="158"/>
      <c r="C735" s="157"/>
      <c r="D735" s="160"/>
      <c r="E735" s="158"/>
    </row>
    <row r="736" ht="15.75" customHeight="1">
      <c r="A736" s="158"/>
      <c r="B736" s="158"/>
      <c r="C736" s="157"/>
      <c r="D736" s="160"/>
      <c r="E736" s="158"/>
    </row>
    <row r="737" ht="15.75" customHeight="1">
      <c r="A737" s="158"/>
      <c r="B737" s="158"/>
      <c r="C737" s="157"/>
      <c r="D737" s="160"/>
      <c r="E737" s="158"/>
    </row>
    <row r="738" ht="15.75" customHeight="1">
      <c r="A738" s="158"/>
      <c r="B738" s="158"/>
      <c r="C738" s="157"/>
      <c r="D738" s="160"/>
      <c r="E738" s="158"/>
    </row>
    <row r="739" ht="15.75" customHeight="1">
      <c r="A739" s="158"/>
      <c r="B739" s="158"/>
      <c r="C739" s="157"/>
      <c r="D739" s="160"/>
      <c r="E739" s="158"/>
    </row>
    <row r="740" ht="15.75" customHeight="1">
      <c r="A740" s="158"/>
      <c r="B740" s="158"/>
      <c r="C740" s="157"/>
      <c r="D740" s="160"/>
      <c r="E740" s="158"/>
    </row>
    <row r="741" ht="15.75" customHeight="1">
      <c r="A741" s="158"/>
      <c r="B741" s="158"/>
      <c r="C741" s="157"/>
      <c r="D741" s="160"/>
      <c r="E741" s="158"/>
    </row>
    <row r="742" ht="15.75" customHeight="1">
      <c r="A742" s="158"/>
      <c r="B742" s="158"/>
      <c r="C742" s="157"/>
      <c r="D742" s="160"/>
      <c r="E742" s="158"/>
    </row>
    <row r="743" ht="15.75" customHeight="1">
      <c r="A743" s="158"/>
      <c r="B743" s="158"/>
      <c r="C743" s="157"/>
      <c r="D743" s="160"/>
      <c r="E743" s="158"/>
    </row>
    <row r="744" ht="15.75" customHeight="1">
      <c r="A744" s="158"/>
      <c r="B744" s="158"/>
      <c r="C744" s="157"/>
      <c r="D744" s="160"/>
      <c r="E744" s="158"/>
    </row>
    <row r="745" ht="15.75" customHeight="1">
      <c r="A745" s="158"/>
      <c r="B745" s="158"/>
      <c r="C745" s="157"/>
      <c r="D745" s="160"/>
      <c r="E745" s="158"/>
    </row>
    <row r="746" ht="15.75" customHeight="1">
      <c r="A746" s="158"/>
      <c r="B746" s="158"/>
      <c r="C746" s="157"/>
      <c r="D746" s="160"/>
      <c r="E746" s="158"/>
    </row>
    <row r="747" ht="15.75" customHeight="1">
      <c r="A747" s="158"/>
      <c r="B747" s="158"/>
      <c r="C747" s="157"/>
      <c r="D747" s="160"/>
      <c r="E747" s="158"/>
    </row>
    <row r="748" ht="15.75" customHeight="1">
      <c r="A748" s="158"/>
      <c r="B748" s="158"/>
      <c r="C748" s="157"/>
      <c r="D748" s="160"/>
      <c r="E748" s="158"/>
    </row>
    <row r="749" ht="15.75" customHeight="1">
      <c r="A749" s="158"/>
      <c r="B749" s="158"/>
      <c r="C749" s="157"/>
      <c r="D749" s="160"/>
      <c r="E749" s="158"/>
    </row>
    <row r="750" ht="15.75" customHeight="1">
      <c r="A750" s="158"/>
      <c r="B750" s="158"/>
      <c r="C750" s="157"/>
      <c r="D750" s="160"/>
      <c r="E750" s="158"/>
    </row>
    <row r="751" ht="15.75" customHeight="1">
      <c r="A751" s="158"/>
      <c r="B751" s="158"/>
      <c r="C751" s="157"/>
      <c r="D751" s="160"/>
      <c r="E751" s="158"/>
    </row>
    <row r="752" ht="15.75" customHeight="1">
      <c r="A752" s="158"/>
      <c r="B752" s="158"/>
      <c r="C752" s="157"/>
      <c r="D752" s="160"/>
      <c r="E752" s="158"/>
    </row>
    <row r="753" ht="15.75" customHeight="1">
      <c r="A753" s="158"/>
      <c r="B753" s="158"/>
      <c r="C753" s="157"/>
      <c r="D753" s="160"/>
      <c r="E753" s="158"/>
    </row>
    <row r="754" ht="15.75" customHeight="1">
      <c r="A754" s="158"/>
      <c r="B754" s="158"/>
      <c r="C754" s="157"/>
      <c r="D754" s="160"/>
      <c r="E754" s="158"/>
    </row>
    <row r="755" ht="15.75" customHeight="1">
      <c r="A755" s="158"/>
      <c r="B755" s="158"/>
      <c r="C755" s="157"/>
      <c r="D755" s="160"/>
      <c r="E755" s="158"/>
    </row>
    <row r="756" ht="15.75" customHeight="1">
      <c r="A756" s="158"/>
      <c r="B756" s="158"/>
      <c r="C756" s="157"/>
      <c r="D756" s="160"/>
      <c r="E756" s="158"/>
    </row>
    <row r="757" ht="15.75" customHeight="1">
      <c r="A757" s="158"/>
      <c r="B757" s="158"/>
      <c r="C757" s="157"/>
      <c r="D757" s="160"/>
      <c r="E757" s="158"/>
    </row>
    <row r="758" ht="15.75" customHeight="1">
      <c r="A758" s="158"/>
      <c r="B758" s="158"/>
      <c r="C758" s="157"/>
      <c r="D758" s="160"/>
      <c r="E758" s="158"/>
    </row>
    <row r="759" ht="15.75" customHeight="1">
      <c r="A759" s="158"/>
      <c r="B759" s="158"/>
      <c r="C759" s="157"/>
      <c r="D759" s="160"/>
      <c r="E759" s="158"/>
    </row>
    <row r="760" ht="15.75" customHeight="1">
      <c r="A760" s="158"/>
      <c r="B760" s="158"/>
      <c r="C760" s="157"/>
      <c r="D760" s="160"/>
      <c r="E760" s="158"/>
    </row>
    <row r="761" ht="15.75" customHeight="1">
      <c r="A761" s="158"/>
      <c r="B761" s="158"/>
      <c r="C761" s="157"/>
      <c r="D761" s="160"/>
      <c r="E761" s="158"/>
    </row>
    <row r="762" ht="15.75" customHeight="1">
      <c r="A762" s="158"/>
      <c r="B762" s="158"/>
      <c r="C762" s="157"/>
      <c r="D762" s="160"/>
      <c r="E762" s="158"/>
    </row>
    <row r="763" ht="15.75" customHeight="1">
      <c r="A763" s="158"/>
      <c r="B763" s="158"/>
      <c r="C763" s="157"/>
      <c r="D763" s="160"/>
      <c r="E763" s="158"/>
    </row>
    <row r="764" ht="15.75" customHeight="1">
      <c r="A764" s="158"/>
      <c r="B764" s="158"/>
      <c r="C764" s="157"/>
      <c r="D764" s="160"/>
      <c r="E764" s="158"/>
    </row>
    <row r="765" ht="15.75" customHeight="1">
      <c r="A765" s="158"/>
      <c r="B765" s="158"/>
      <c r="C765" s="157"/>
      <c r="D765" s="160"/>
      <c r="E765" s="158"/>
    </row>
    <row r="766" ht="15.75" customHeight="1">
      <c r="A766" s="158"/>
      <c r="B766" s="158"/>
      <c r="C766" s="157"/>
      <c r="D766" s="160"/>
      <c r="E766" s="158"/>
    </row>
    <row r="767" ht="15.75" customHeight="1">
      <c r="A767" s="158"/>
      <c r="B767" s="158"/>
      <c r="C767" s="157"/>
      <c r="D767" s="160"/>
      <c r="E767" s="158"/>
    </row>
    <row r="768" ht="15.75" customHeight="1">
      <c r="A768" s="158"/>
      <c r="B768" s="158"/>
      <c r="C768" s="157"/>
      <c r="D768" s="160"/>
      <c r="E768" s="158"/>
    </row>
    <row r="769" ht="15.75" customHeight="1">
      <c r="A769" s="158"/>
      <c r="B769" s="158"/>
      <c r="C769" s="157"/>
      <c r="D769" s="160"/>
      <c r="E769" s="158"/>
    </row>
    <row r="770" ht="15.75" customHeight="1">
      <c r="A770" s="158"/>
      <c r="B770" s="158"/>
      <c r="C770" s="157"/>
      <c r="D770" s="160"/>
      <c r="E770" s="158"/>
    </row>
    <row r="771" ht="15.75" customHeight="1">
      <c r="A771" s="158"/>
      <c r="B771" s="158"/>
      <c r="C771" s="157"/>
      <c r="D771" s="160"/>
      <c r="E771" s="158"/>
    </row>
    <row r="772" ht="15.75" customHeight="1">
      <c r="A772" s="158"/>
      <c r="B772" s="158"/>
      <c r="C772" s="157"/>
      <c r="D772" s="160"/>
      <c r="E772" s="158"/>
    </row>
    <row r="773" ht="15.75" customHeight="1">
      <c r="A773" s="158"/>
      <c r="B773" s="158"/>
      <c r="C773" s="157"/>
      <c r="D773" s="160"/>
      <c r="E773" s="158"/>
    </row>
    <row r="774" ht="15.75" customHeight="1">
      <c r="A774" s="158"/>
      <c r="B774" s="158"/>
      <c r="C774" s="157"/>
      <c r="D774" s="160"/>
      <c r="E774" s="158"/>
    </row>
    <row r="775" ht="15.75" customHeight="1">
      <c r="A775" s="158"/>
      <c r="B775" s="158"/>
      <c r="C775" s="157"/>
      <c r="D775" s="160"/>
      <c r="E775" s="158"/>
    </row>
    <row r="776" ht="15.75" customHeight="1">
      <c r="A776" s="158"/>
      <c r="B776" s="158"/>
      <c r="C776" s="157"/>
      <c r="D776" s="160"/>
      <c r="E776" s="158"/>
    </row>
    <row r="777" ht="15.75" customHeight="1">
      <c r="A777" s="158"/>
      <c r="B777" s="158"/>
      <c r="C777" s="157"/>
      <c r="D777" s="160"/>
      <c r="E777" s="158"/>
    </row>
    <row r="778" ht="15.75" customHeight="1">
      <c r="A778" s="158"/>
      <c r="B778" s="158"/>
      <c r="C778" s="157"/>
      <c r="D778" s="160"/>
      <c r="E778" s="158"/>
    </row>
    <row r="779" ht="15.75" customHeight="1">
      <c r="A779" s="158"/>
      <c r="B779" s="158"/>
      <c r="C779" s="157"/>
      <c r="D779" s="160"/>
      <c r="E779" s="158"/>
    </row>
    <row r="780" ht="15.75" customHeight="1">
      <c r="A780" s="158"/>
      <c r="B780" s="158"/>
      <c r="C780" s="157"/>
      <c r="D780" s="160"/>
      <c r="E780" s="158"/>
    </row>
    <row r="781" ht="15.75" customHeight="1">
      <c r="A781" s="158"/>
      <c r="B781" s="158"/>
      <c r="C781" s="157"/>
      <c r="D781" s="160"/>
      <c r="E781" s="158"/>
    </row>
    <row r="782" ht="15.75" customHeight="1">
      <c r="A782" s="158"/>
      <c r="B782" s="158"/>
      <c r="C782" s="157"/>
      <c r="D782" s="160"/>
      <c r="E782" s="158"/>
    </row>
    <row r="783" ht="15.75" customHeight="1">
      <c r="A783" s="158"/>
      <c r="B783" s="158"/>
      <c r="C783" s="157"/>
      <c r="D783" s="160"/>
      <c r="E783" s="158"/>
    </row>
    <row r="784" ht="15.75" customHeight="1">
      <c r="A784" s="158"/>
      <c r="B784" s="158"/>
      <c r="C784" s="157"/>
      <c r="D784" s="160"/>
      <c r="E784" s="158"/>
    </row>
    <row r="785" ht="15.75" customHeight="1">
      <c r="A785" s="158"/>
      <c r="B785" s="158"/>
      <c r="C785" s="157"/>
      <c r="D785" s="160"/>
      <c r="E785" s="158"/>
    </row>
    <row r="786" ht="15.75" customHeight="1">
      <c r="A786" s="158"/>
      <c r="B786" s="158"/>
      <c r="C786" s="157"/>
      <c r="D786" s="160"/>
      <c r="E786" s="158"/>
    </row>
    <row r="787" ht="15.75" customHeight="1">
      <c r="A787" s="158"/>
      <c r="B787" s="158"/>
      <c r="C787" s="157"/>
      <c r="D787" s="160"/>
      <c r="E787" s="158"/>
    </row>
    <row r="788" ht="15.75" customHeight="1">
      <c r="A788" s="158"/>
      <c r="B788" s="158"/>
      <c r="C788" s="157"/>
      <c r="D788" s="160"/>
      <c r="E788" s="158"/>
    </row>
    <row r="789" ht="15.75" customHeight="1">
      <c r="A789" s="158"/>
      <c r="B789" s="158"/>
      <c r="C789" s="157"/>
      <c r="D789" s="160"/>
      <c r="E789" s="158"/>
    </row>
    <row r="790" ht="15.75" customHeight="1">
      <c r="A790" s="158"/>
      <c r="B790" s="158"/>
      <c r="C790" s="157"/>
      <c r="D790" s="160"/>
      <c r="E790" s="158"/>
    </row>
    <row r="791" ht="15.75" customHeight="1">
      <c r="A791" s="158"/>
      <c r="B791" s="158"/>
      <c r="C791" s="157"/>
      <c r="D791" s="160"/>
      <c r="E791" s="158"/>
    </row>
    <row r="792" ht="15.75" customHeight="1">
      <c r="A792" s="158"/>
      <c r="B792" s="158"/>
      <c r="C792" s="157"/>
      <c r="D792" s="160"/>
      <c r="E792" s="158"/>
    </row>
    <row r="793" ht="15.75" customHeight="1">
      <c r="A793" s="158"/>
      <c r="B793" s="158"/>
      <c r="C793" s="157"/>
      <c r="D793" s="160"/>
      <c r="E793" s="158"/>
    </row>
    <row r="794" ht="15.75" customHeight="1">
      <c r="A794" s="158"/>
      <c r="B794" s="158"/>
      <c r="C794" s="157"/>
      <c r="D794" s="160"/>
      <c r="E794" s="158"/>
    </row>
    <row r="795" ht="15.75" customHeight="1">
      <c r="A795" s="158"/>
      <c r="B795" s="158"/>
      <c r="C795" s="157"/>
      <c r="D795" s="160"/>
      <c r="E795" s="158"/>
    </row>
    <row r="796" ht="15.75" customHeight="1">
      <c r="A796" s="158"/>
      <c r="B796" s="158"/>
      <c r="C796" s="157"/>
      <c r="D796" s="160"/>
      <c r="E796" s="158"/>
    </row>
    <row r="797" ht="15.75" customHeight="1">
      <c r="A797" s="158"/>
      <c r="B797" s="158"/>
      <c r="C797" s="157"/>
      <c r="D797" s="160"/>
      <c r="E797" s="158"/>
    </row>
    <row r="798" ht="15.75" customHeight="1">
      <c r="A798" s="158"/>
      <c r="B798" s="158"/>
      <c r="C798" s="157"/>
      <c r="D798" s="160"/>
      <c r="E798" s="158"/>
    </row>
    <row r="799" ht="15.75" customHeight="1">
      <c r="A799" s="158"/>
      <c r="B799" s="158"/>
      <c r="C799" s="157"/>
      <c r="D799" s="160"/>
      <c r="E799" s="158"/>
    </row>
    <row r="800" ht="15.75" customHeight="1">
      <c r="A800" s="158"/>
      <c r="B800" s="158"/>
      <c r="C800" s="157"/>
      <c r="D800" s="160"/>
      <c r="E800" s="158"/>
    </row>
    <row r="801" ht="15.75" customHeight="1">
      <c r="A801" s="158"/>
      <c r="B801" s="158"/>
      <c r="C801" s="157"/>
      <c r="D801" s="160"/>
      <c r="E801" s="158"/>
    </row>
    <row r="802" ht="15.75" customHeight="1">
      <c r="A802" s="158"/>
      <c r="B802" s="158"/>
      <c r="C802" s="157"/>
      <c r="D802" s="160"/>
      <c r="E802" s="158"/>
    </row>
    <row r="803" ht="15.75" customHeight="1">
      <c r="A803" s="158"/>
      <c r="B803" s="158"/>
      <c r="C803" s="157"/>
      <c r="D803" s="160"/>
      <c r="E803" s="158"/>
    </row>
    <row r="804" ht="15.75" customHeight="1">
      <c r="A804" s="158"/>
      <c r="B804" s="158"/>
      <c r="C804" s="157"/>
      <c r="D804" s="160"/>
      <c r="E804" s="158"/>
    </row>
    <row r="805" ht="15.75" customHeight="1">
      <c r="A805" s="158"/>
      <c r="B805" s="158"/>
      <c r="C805" s="157"/>
      <c r="D805" s="160"/>
      <c r="E805" s="158"/>
    </row>
    <row r="806" ht="15.75" customHeight="1">
      <c r="A806" s="158"/>
      <c r="B806" s="158"/>
      <c r="C806" s="157"/>
      <c r="D806" s="160"/>
      <c r="E806" s="158"/>
    </row>
    <row r="807" ht="15.75" customHeight="1">
      <c r="A807" s="158"/>
      <c r="B807" s="158"/>
      <c r="C807" s="157"/>
      <c r="D807" s="160"/>
      <c r="E807" s="158"/>
    </row>
    <row r="808" ht="15.75" customHeight="1">
      <c r="A808" s="158"/>
      <c r="B808" s="158"/>
      <c r="C808" s="157"/>
      <c r="D808" s="160"/>
      <c r="E808" s="158"/>
    </row>
    <row r="809" ht="15.75" customHeight="1">
      <c r="A809" s="158"/>
      <c r="B809" s="158"/>
      <c r="C809" s="157"/>
      <c r="D809" s="160"/>
      <c r="E809" s="158"/>
    </row>
    <row r="810" ht="15.75" customHeight="1">
      <c r="A810" s="158"/>
      <c r="B810" s="158"/>
      <c r="C810" s="157"/>
      <c r="D810" s="160"/>
      <c r="E810" s="158"/>
    </row>
    <row r="811" ht="15.75" customHeight="1">
      <c r="A811" s="158"/>
      <c r="B811" s="158"/>
      <c r="C811" s="157"/>
      <c r="D811" s="160"/>
      <c r="E811" s="158"/>
    </row>
    <row r="812" ht="15.75" customHeight="1">
      <c r="A812" s="158"/>
      <c r="B812" s="158"/>
      <c r="C812" s="157"/>
      <c r="D812" s="160"/>
      <c r="E812" s="158"/>
    </row>
    <row r="813" ht="15.75" customHeight="1">
      <c r="A813" s="158"/>
      <c r="B813" s="158"/>
      <c r="C813" s="157"/>
      <c r="D813" s="160"/>
      <c r="E813" s="158"/>
    </row>
    <row r="814" ht="15.75" customHeight="1">
      <c r="A814" s="158"/>
      <c r="B814" s="158"/>
      <c r="C814" s="157"/>
      <c r="D814" s="160"/>
      <c r="E814" s="158"/>
    </row>
    <row r="815" ht="15.75" customHeight="1">
      <c r="A815" s="158"/>
      <c r="B815" s="158"/>
      <c r="C815" s="157"/>
      <c r="D815" s="160"/>
      <c r="E815" s="158"/>
    </row>
    <row r="816" ht="15.75" customHeight="1">
      <c r="A816" s="158"/>
      <c r="B816" s="158"/>
      <c r="C816" s="157"/>
      <c r="D816" s="160"/>
      <c r="E816" s="158"/>
    </row>
    <row r="817" ht="15.75" customHeight="1">
      <c r="A817" s="158"/>
      <c r="B817" s="158"/>
      <c r="C817" s="157"/>
      <c r="D817" s="160"/>
      <c r="E817" s="158"/>
    </row>
    <row r="818" ht="15.75" customHeight="1">
      <c r="A818" s="158"/>
      <c r="B818" s="158"/>
      <c r="C818" s="157"/>
      <c r="D818" s="160"/>
      <c r="E818" s="158"/>
    </row>
    <row r="819" ht="15.75" customHeight="1">
      <c r="A819" s="158"/>
      <c r="B819" s="158"/>
      <c r="C819" s="157"/>
      <c r="D819" s="160"/>
      <c r="E819" s="158"/>
    </row>
    <row r="820" ht="15.75" customHeight="1">
      <c r="A820" s="158"/>
      <c r="B820" s="158"/>
      <c r="C820" s="157"/>
      <c r="D820" s="160"/>
      <c r="E820" s="158"/>
    </row>
    <row r="821" ht="15.75" customHeight="1">
      <c r="A821" s="158"/>
      <c r="B821" s="158"/>
      <c r="C821" s="157"/>
      <c r="D821" s="160"/>
      <c r="E821" s="158"/>
    </row>
    <row r="822" ht="15.75" customHeight="1">
      <c r="A822" s="158"/>
      <c r="B822" s="158"/>
      <c r="C822" s="157"/>
      <c r="D822" s="160"/>
      <c r="E822" s="158"/>
    </row>
    <row r="823" ht="15.75" customHeight="1">
      <c r="A823" s="158"/>
      <c r="B823" s="158"/>
      <c r="C823" s="157"/>
      <c r="D823" s="160"/>
      <c r="E823" s="158"/>
    </row>
    <row r="824" ht="15.75" customHeight="1">
      <c r="A824" s="158"/>
      <c r="B824" s="158"/>
      <c r="C824" s="157"/>
      <c r="D824" s="160"/>
      <c r="E824" s="158"/>
    </row>
    <row r="825" ht="15.75" customHeight="1">
      <c r="A825" s="158"/>
      <c r="B825" s="158"/>
      <c r="C825" s="157"/>
      <c r="D825" s="160"/>
      <c r="E825" s="158"/>
    </row>
    <row r="826" ht="15.75" customHeight="1">
      <c r="A826" s="158"/>
      <c r="B826" s="158"/>
      <c r="C826" s="157"/>
      <c r="D826" s="160"/>
      <c r="E826" s="158"/>
    </row>
    <row r="827" ht="15.75" customHeight="1">
      <c r="A827" s="158"/>
      <c r="B827" s="158"/>
      <c r="C827" s="157"/>
      <c r="D827" s="160"/>
      <c r="E827" s="158"/>
    </row>
    <row r="828" ht="15.75" customHeight="1">
      <c r="A828" s="158"/>
      <c r="B828" s="158"/>
      <c r="C828" s="157"/>
      <c r="D828" s="160"/>
      <c r="E828" s="158"/>
    </row>
    <row r="829" ht="15.75" customHeight="1">
      <c r="A829" s="158"/>
      <c r="B829" s="158"/>
      <c r="C829" s="157"/>
      <c r="D829" s="160"/>
      <c r="E829" s="158"/>
    </row>
    <row r="830" ht="15.75" customHeight="1">
      <c r="A830" s="158"/>
      <c r="B830" s="158"/>
      <c r="C830" s="157"/>
      <c r="D830" s="160"/>
      <c r="E830" s="158"/>
    </row>
    <row r="831" ht="15.75" customHeight="1">
      <c r="A831" s="158"/>
      <c r="B831" s="158"/>
      <c r="C831" s="157"/>
      <c r="D831" s="160"/>
      <c r="E831" s="158"/>
    </row>
    <row r="832" ht="15.75" customHeight="1">
      <c r="A832" s="158"/>
      <c r="B832" s="158"/>
      <c r="C832" s="157"/>
      <c r="D832" s="160"/>
      <c r="E832" s="158"/>
    </row>
    <row r="833" ht="15.75" customHeight="1">
      <c r="A833" s="158"/>
      <c r="B833" s="158"/>
      <c r="C833" s="157"/>
      <c r="D833" s="160"/>
      <c r="E833" s="158"/>
    </row>
    <row r="834" ht="15.75" customHeight="1">
      <c r="A834" s="158"/>
      <c r="B834" s="158"/>
      <c r="C834" s="157"/>
      <c r="D834" s="160"/>
      <c r="E834" s="158"/>
    </row>
    <row r="835" ht="15.75" customHeight="1">
      <c r="A835" s="158"/>
      <c r="B835" s="158"/>
      <c r="C835" s="157"/>
      <c r="D835" s="160"/>
      <c r="E835" s="158"/>
    </row>
    <row r="836" ht="15.75" customHeight="1">
      <c r="A836" s="158"/>
      <c r="B836" s="158"/>
      <c r="C836" s="157"/>
      <c r="D836" s="160"/>
      <c r="E836" s="158"/>
    </row>
    <row r="837" ht="15.75" customHeight="1">
      <c r="A837" s="158"/>
      <c r="B837" s="158"/>
      <c r="C837" s="157"/>
      <c r="D837" s="160"/>
      <c r="E837" s="158"/>
    </row>
    <row r="838" ht="15.75" customHeight="1">
      <c r="A838" s="158"/>
      <c r="B838" s="158"/>
      <c r="C838" s="157"/>
      <c r="D838" s="160"/>
      <c r="E838" s="158"/>
    </row>
    <row r="839" ht="15.75" customHeight="1">
      <c r="A839" s="158"/>
      <c r="B839" s="158"/>
      <c r="C839" s="157"/>
      <c r="D839" s="160"/>
      <c r="E839" s="158"/>
    </row>
    <row r="840" ht="15.75" customHeight="1">
      <c r="A840" s="158"/>
      <c r="B840" s="158"/>
      <c r="C840" s="157"/>
      <c r="D840" s="160"/>
      <c r="E840" s="158"/>
    </row>
    <row r="841" ht="15.75" customHeight="1">
      <c r="A841" s="158"/>
      <c r="B841" s="158"/>
      <c r="C841" s="157"/>
      <c r="D841" s="160"/>
      <c r="E841" s="158"/>
    </row>
    <row r="842" ht="15.75" customHeight="1">
      <c r="A842" s="158"/>
      <c r="B842" s="158"/>
      <c r="C842" s="157"/>
      <c r="D842" s="160"/>
      <c r="E842" s="158"/>
    </row>
    <row r="843" ht="15.75" customHeight="1">
      <c r="A843" s="158"/>
      <c r="B843" s="158"/>
      <c r="C843" s="157"/>
      <c r="D843" s="160"/>
      <c r="E843" s="158"/>
    </row>
    <row r="844" ht="15.75" customHeight="1">
      <c r="A844" s="158"/>
      <c r="B844" s="158"/>
      <c r="C844" s="157"/>
      <c r="D844" s="160"/>
      <c r="E844" s="158"/>
    </row>
    <row r="845" ht="15.75" customHeight="1">
      <c r="A845" s="158"/>
      <c r="B845" s="158"/>
      <c r="C845" s="157"/>
      <c r="D845" s="160"/>
      <c r="E845" s="158"/>
    </row>
    <row r="846" ht="15.75" customHeight="1">
      <c r="A846" s="158"/>
      <c r="B846" s="158"/>
      <c r="C846" s="157"/>
      <c r="D846" s="160"/>
      <c r="E846" s="158"/>
    </row>
    <row r="847" ht="15.75" customHeight="1">
      <c r="A847" s="158"/>
      <c r="B847" s="158"/>
      <c r="C847" s="157"/>
      <c r="D847" s="160"/>
      <c r="E847" s="158"/>
    </row>
    <row r="848" ht="15.75" customHeight="1">
      <c r="A848" s="158"/>
      <c r="B848" s="158"/>
      <c r="C848" s="157"/>
      <c r="D848" s="160"/>
      <c r="E848" s="158"/>
    </row>
    <row r="849" ht="15.75" customHeight="1">
      <c r="A849" s="158"/>
      <c r="B849" s="158"/>
      <c r="C849" s="157"/>
      <c r="D849" s="160"/>
      <c r="E849" s="158"/>
    </row>
    <row r="850" ht="15.75" customHeight="1">
      <c r="A850" s="158"/>
      <c r="B850" s="158"/>
      <c r="C850" s="157"/>
      <c r="D850" s="160"/>
      <c r="E850" s="158"/>
    </row>
    <row r="851" ht="15.75" customHeight="1">
      <c r="A851" s="158"/>
      <c r="B851" s="158"/>
      <c r="C851" s="157"/>
      <c r="D851" s="160"/>
      <c r="E851" s="158"/>
    </row>
    <row r="852" ht="15.75" customHeight="1">
      <c r="A852" s="158"/>
      <c r="B852" s="158"/>
      <c r="C852" s="157"/>
      <c r="D852" s="160"/>
      <c r="E852" s="158"/>
    </row>
    <row r="853" ht="15.75" customHeight="1">
      <c r="A853" s="158"/>
      <c r="B853" s="158"/>
      <c r="C853" s="157"/>
      <c r="D853" s="160"/>
      <c r="E853" s="158"/>
    </row>
    <row r="854" ht="15.75" customHeight="1">
      <c r="A854" s="158"/>
      <c r="B854" s="158"/>
      <c r="C854" s="157"/>
      <c r="D854" s="160"/>
      <c r="E854" s="158"/>
    </row>
    <row r="855" ht="15.75" customHeight="1">
      <c r="A855" s="158"/>
      <c r="B855" s="158"/>
      <c r="C855" s="157"/>
      <c r="D855" s="160"/>
      <c r="E855" s="158"/>
    </row>
    <row r="856" ht="15.75" customHeight="1">
      <c r="A856" s="158"/>
      <c r="B856" s="158"/>
      <c r="C856" s="157"/>
      <c r="D856" s="160"/>
      <c r="E856" s="158"/>
    </row>
    <row r="857" ht="15.75" customHeight="1">
      <c r="A857" s="158"/>
      <c r="B857" s="158"/>
      <c r="C857" s="157"/>
      <c r="D857" s="160"/>
      <c r="E857" s="158"/>
    </row>
    <row r="858" ht="15.75" customHeight="1">
      <c r="A858" s="158"/>
      <c r="B858" s="158"/>
      <c r="C858" s="157"/>
      <c r="D858" s="160"/>
      <c r="E858" s="158"/>
    </row>
    <row r="859" ht="15.75" customHeight="1">
      <c r="A859" s="158"/>
      <c r="B859" s="158"/>
      <c r="C859" s="157"/>
      <c r="D859" s="160"/>
      <c r="E859" s="158"/>
    </row>
    <row r="860" ht="15.75" customHeight="1">
      <c r="A860" s="158"/>
      <c r="B860" s="158"/>
      <c r="C860" s="157"/>
      <c r="D860" s="160"/>
      <c r="E860" s="158"/>
    </row>
    <row r="861" ht="15.75" customHeight="1">
      <c r="A861" s="158"/>
      <c r="B861" s="158"/>
      <c r="C861" s="157"/>
      <c r="D861" s="160"/>
      <c r="E861" s="158"/>
    </row>
    <row r="862" ht="15.75" customHeight="1">
      <c r="A862" s="158"/>
      <c r="B862" s="158"/>
      <c r="C862" s="157"/>
      <c r="D862" s="160"/>
      <c r="E862" s="158"/>
    </row>
    <row r="863" ht="15.75" customHeight="1">
      <c r="A863" s="158"/>
      <c r="B863" s="158"/>
      <c r="C863" s="157"/>
      <c r="D863" s="160"/>
      <c r="E863" s="158"/>
    </row>
    <row r="864" ht="15.75" customHeight="1">
      <c r="A864" s="158"/>
      <c r="B864" s="158"/>
      <c r="C864" s="157"/>
      <c r="D864" s="160"/>
      <c r="E864" s="158"/>
    </row>
    <row r="865" ht="15.75" customHeight="1">
      <c r="A865" s="158"/>
      <c r="B865" s="158"/>
      <c r="C865" s="157"/>
      <c r="D865" s="160"/>
      <c r="E865" s="158"/>
    </row>
    <row r="866" ht="15.75" customHeight="1">
      <c r="A866" s="158"/>
      <c r="B866" s="158"/>
      <c r="C866" s="157"/>
      <c r="D866" s="160"/>
      <c r="E866" s="158"/>
    </row>
    <row r="867" ht="15.75" customHeight="1">
      <c r="A867" s="158"/>
      <c r="B867" s="158"/>
      <c r="C867" s="157"/>
      <c r="D867" s="160"/>
      <c r="E867" s="158"/>
    </row>
    <row r="868" ht="15.75" customHeight="1">
      <c r="A868" s="158"/>
      <c r="B868" s="158"/>
      <c r="C868" s="157"/>
      <c r="D868" s="160"/>
      <c r="E868" s="158"/>
    </row>
    <row r="869" ht="15.75" customHeight="1">
      <c r="A869" s="158"/>
      <c r="B869" s="158"/>
      <c r="C869" s="157"/>
      <c r="D869" s="160"/>
      <c r="E869" s="158"/>
    </row>
    <row r="870" ht="15.75" customHeight="1">
      <c r="A870" s="158"/>
      <c r="B870" s="158"/>
      <c r="C870" s="157"/>
      <c r="D870" s="160"/>
      <c r="E870" s="158"/>
    </row>
    <row r="871" ht="15.75" customHeight="1">
      <c r="A871" s="158"/>
      <c r="B871" s="158"/>
      <c r="C871" s="157"/>
      <c r="D871" s="160"/>
      <c r="E871" s="158"/>
    </row>
    <row r="872" ht="15.75" customHeight="1">
      <c r="A872" s="158"/>
      <c r="B872" s="158"/>
      <c r="C872" s="157"/>
      <c r="D872" s="160"/>
      <c r="E872" s="158"/>
    </row>
    <row r="873" ht="15.75" customHeight="1">
      <c r="A873" s="158"/>
      <c r="B873" s="158"/>
      <c r="C873" s="157"/>
      <c r="D873" s="160"/>
      <c r="E873" s="158"/>
    </row>
    <row r="874" ht="15.75" customHeight="1">
      <c r="A874" s="158"/>
      <c r="B874" s="158"/>
      <c r="C874" s="157"/>
      <c r="D874" s="160"/>
      <c r="E874" s="158"/>
    </row>
    <row r="875" ht="15.75" customHeight="1">
      <c r="A875" s="158"/>
      <c r="B875" s="158"/>
      <c r="C875" s="157"/>
      <c r="D875" s="160"/>
      <c r="E875" s="158"/>
    </row>
    <row r="876" ht="15.75" customHeight="1">
      <c r="A876" s="158"/>
      <c r="B876" s="158"/>
      <c r="C876" s="157"/>
      <c r="D876" s="160"/>
      <c r="E876" s="158"/>
    </row>
    <row r="877" ht="15.75" customHeight="1">
      <c r="A877" s="158"/>
      <c r="B877" s="158"/>
      <c r="C877" s="157"/>
      <c r="D877" s="160"/>
      <c r="E877" s="158"/>
    </row>
    <row r="878" ht="15.75" customHeight="1">
      <c r="A878" s="158"/>
      <c r="B878" s="158"/>
      <c r="C878" s="157"/>
      <c r="D878" s="160"/>
      <c r="E878" s="158"/>
    </row>
    <row r="879" ht="15.75" customHeight="1">
      <c r="A879" s="158"/>
      <c r="B879" s="158"/>
      <c r="C879" s="157"/>
      <c r="D879" s="160"/>
      <c r="E879" s="158"/>
    </row>
    <row r="880" ht="15.75" customHeight="1">
      <c r="A880" s="158"/>
      <c r="B880" s="158"/>
      <c r="C880" s="157"/>
      <c r="D880" s="160"/>
      <c r="E880" s="158"/>
    </row>
    <row r="881" ht="15.75" customHeight="1">
      <c r="A881" s="158"/>
      <c r="B881" s="158"/>
      <c r="C881" s="157"/>
      <c r="D881" s="160"/>
      <c r="E881" s="158"/>
    </row>
    <row r="882" ht="15.75" customHeight="1">
      <c r="A882" s="158"/>
      <c r="B882" s="158"/>
      <c r="C882" s="157"/>
      <c r="D882" s="160"/>
      <c r="E882" s="158"/>
    </row>
    <row r="883" ht="15.75" customHeight="1">
      <c r="A883" s="158"/>
      <c r="B883" s="158"/>
      <c r="C883" s="157"/>
      <c r="D883" s="160"/>
      <c r="E883" s="158"/>
    </row>
    <row r="884" ht="15.75" customHeight="1">
      <c r="A884" s="158"/>
      <c r="B884" s="158"/>
      <c r="C884" s="157"/>
      <c r="D884" s="160"/>
      <c r="E884" s="158"/>
    </row>
    <row r="885" ht="15.75" customHeight="1">
      <c r="A885" s="158"/>
      <c r="B885" s="158"/>
      <c r="C885" s="157"/>
      <c r="D885" s="160"/>
      <c r="E885" s="158"/>
    </row>
    <row r="886" ht="15.75" customHeight="1">
      <c r="A886" s="158"/>
      <c r="B886" s="158"/>
      <c r="C886" s="157"/>
      <c r="D886" s="160"/>
      <c r="E886" s="158"/>
    </row>
    <row r="887" ht="15.75" customHeight="1">
      <c r="A887" s="158"/>
      <c r="B887" s="158"/>
      <c r="C887" s="157"/>
      <c r="D887" s="160"/>
      <c r="E887" s="158"/>
    </row>
    <row r="888" ht="15.75" customHeight="1">
      <c r="A888" s="158"/>
      <c r="B888" s="158"/>
      <c r="C888" s="157"/>
      <c r="D888" s="160"/>
      <c r="E888" s="158"/>
    </row>
    <row r="889" ht="15.75" customHeight="1">
      <c r="A889" s="158"/>
      <c r="B889" s="158"/>
      <c r="C889" s="157"/>
      <c r="D889" s="160"/>
      <c r="E889" s="158"/>
    </row>
    <row r="890" ht="15.75" customHeight="1">
      <c r="A890" s="158"/>
      <c r="B890" s="158"/>
      <c r="C890" s="157"/>
      <c r="D890" s="160"/>
      <c r="E890" s="158"/>
    </row>
    <row r="891" ht="15.75" customHeight="1">
      <c r="A891" s="158"/>
      <c r="B891" s="158"/>
      <c r="C891" s="157"/>
      <c r="D891" s="160"/>
      <c r="E891" s="158"/>
    </row>
    <row r="892" ht="15.75" customHeight="1">
      <c r="A892" s="158"/>
      <c r="B892" s="158"/>
      <c r="C892" s="157"/>
      <c r="D892" s="160"/>
      <c r="E892" s="158"/>
    </row>
    <row r="893" ht="15.75" customHeight="1">
      <c r="A893" s="158"/>
      <c r="B893" s="158"/>
      <c r="C893" s="157"/>
      <c r="D893" s="160"/>
      <c r="E893" s="158"/>
    </row>
    <row r="894" ht="15.75" customHeight="1">
      <c r="A894" s="158"/>
      <c r="B894" s="158"/>
      <c r="C894" s="157"/>
      <c r="D894" s="160"/>
      <c r="E894" s="158"/>
    </row>
    <row r="895" ht="15.75" customHeight="1">
      <c r="A895" s="158"/>
      <c r="B895" s="158"/>
      <c r="C895" s="157"/>
      <c r="D895" s="160"/>
      <c r="E895" s="158"/>
    </row>
    <row r="896" ht="15.75" customHeight="1">
      <c r="A896" s="158"/>
      <c r="B896" s="158"/>
      <c r="C896" s="157"/>
      <c r="D896" s="160"/>
      <c r="E896" s="158"/>
    </row>
    <row r="897" ht="15.75" customHeight="1">
      <c r="A897" s="158"/>
      <c r="B897" s="158"/>
      <c r="C897" s="157"/>
      <c r="D897" s="160"/>
      <c r="E897" s="158"/>
    </row>
    <row r="898" ht="15.75" customHeight="1">
      <c r="A898" s="158"/>
      <c r="B898" s="158"/>
      <c r="C898" s="157"/>
      <c r="D898" s="160"/>
      <c r="E898" s="158"/>
    </row>
    <row r="899" ht="15.75" customHeight="1">
      <c r="A899" s="158"/>
      <c r="B899" s="158"/>
      <c r="C899" s="157"/>
      <c r="D899" s="160"/>
      <c r="E899" s="158"/>
    </row>
    <row r="900" ht="15.75" customHeight="1">
      <c r="A900" s="158"/>
      <c r="B900" s="158"/>
      <c r="C900" s="157"/>
      <c r="D900" s="160"/>
      <c r="E900" s="158"/>
    </row>
    <row r="901" ht="15.75" customHeight="1">
      <c r="A901" s="158"/>
      <c r="B901" s="158"/>
      <c r="C901" s="157"/>
      <c r="D901" s="160"/>
      <c r="E901" s="158"/>
    </row>
    <row r="902" ht="15.75" customHeight="1">
      <c r="A902" s="158"/>
      <c r="B902" s="158"/>
      <c r="C902" s="157"/>
      <c r="D902" s="160"/>
      <c r="E902" s="158"/>
    </row>
    <row r="903" ht="15.75" customHeight="1">
      <c r="A903" s="158"/>
      <c r="B903" s="158"/>
      <c r="C903" s="157"/>
      <c r="D903" s="160"/>
      <c r="E903" s="158"/>
    </row>
    <row r="904" ht="15.75" customHeight="1">
      <c r="A904" s="158"/>
      <c r="B904" s="158"/>
      <c r="C904" s="157"/>
      <c r="D904" s="160"/>
      <c r="E904" s="158"/>
    </row>
    <row r="905" ht="15.75" customHeight="1">
      <c r="A905" s="158"/>
      <c r="B905" s="158"/>
      <c r="C905" s="157"/>
      <c r="D905" s="160"/>
      <c r="E905" s="158"/>
    </row>
    <row r="906" ht="15.75" customHeight="1">
      <c r="A906" s="158"/>
      <c r="B906" s="158"/>
      <c r="C906" s="157"/>
      <c r="D906" s="160"/>
      <c r="E906" s="158"/>
    </row>
    <row r="907" ht="15.75" customHeight="1">
      <c r="A907" s="158"/>
      <c r="B907" s="158"/>
      <c r="C907" s="157"/>
      <c r="D907" s="160"/>
      <c r="E907" s="158"/>
    </row>
    <row r="908" ht="15.75" customHeight="1">
      <c r="A908" s="158"/>
      <c r="B908" s="158"/>
      <c r="C908" s="157"/>
      <c r="D908" s="160"/>
      <c r="E908" s="158"/>
    </row>
    <row r="909" ht="15.75" customHeight="1">
      <c r="A909" s="158"/>
      <c r="B909" s="158"/>
      <c r="C909" s="157"/>
      <c r="D909" s="160"/>
      <c r="E909" s="158"/>
    </row>
    <row r="910" ht="15.75" customHeight="1">
      <c r="A910" s="158"/>
      <c r="B910" s="158"/>
      <c r="C910" s="157"/>
      <c r="D910" s="160"/>
      <c r="E910" s="158"/>
    </row>
    <row r="911" ht="15.75" customHeight="1">
      <c r="A911" s="158"/>
      <c r="B911" s="158"/>
      <c r="C911" s="157"/>
      <c r="D911" s="160"/>
      <c r="E911" s="158"/>
    </row>
    <row r="912" ht="15.75" customHeight="1">
      <c r="A912" s="158"/>
      <c r="B912" s="158"/>
      <c r="C912" s="157"/>
      <c r="D912" s="160"/>
      <c r="E912" s="158"/>
    </row>
    <row r="913" ht="15.75" customHeight="1">
      <c r="A913" s="158"/>
      <c r="B913" s="158"/>
      <c r="C913" s="157"/>
      <c r="D913" s="160"/>
      <c r="E913" s="158"/>
    </row>
    <row r="914" ht="15.75" customHeight="1">
      <c r="A914" s="158"/>
      <c r="B914" s="158"/>
      <c r="C914" s="157"/>
      <c r="D914" s="160"/>
      <c r="E914" s="158"/>
    </row>
    <row r="915" ht="15.75" customHeight="1">
      <c r="A915" s="158"/>
      <c r="B915" s="158"/>
      <c r="C915" s="157"/>
      <c r="D915" s="160"/>
      <c r="E915" s="158"/>
    </row>
    <row r="916" ht="15.75" customHeight="1">
      <c r="A916" s="158"/>
      <c r="B916" s="158"/>
      <c r="C916" s="157"/>
      <c r="D916" s="160"/>
      <c r="E916" s="158"/>
    </row>
    <row r="917" ht="15.75" customHeight="1">
      <c r="A917" s="158"/>
      <c r="B917" s="158"/>
      <c r="C917" s="157"/>
      <c r="D917" s="160"/>
      <c r="E917" s="158"/>
    </row>
    <row r="918" ht="15.75" customHeight="1">
      <c r="A918" s="158"/>
      <c r="B918" s="158"/>
      <c r="C918" s="157"/>
      <c r="D918" s="160"/>
      <c r="E918" s="158"/>
    </row>
    <row r="919" ht="15.75" customHeight="1">
      <c r="A919" s="158"/>
      <c r="B919" s="158"/>
      <c r="C919" s="157"/>
      <c r="D919" s="160"/>
      <c r="E919" s="158"/>
    </row>
    <row r="920" ht="15.75" customHeight="1">
      <c r="A920" s="158"/>
      <c r="B920" s="158"/>
      <c r="C920" s="157"/>
      <c r="D920" s="160"/>
      <c r="E920" s="158"/>
    </row>
    <row r="921" ht="15.75" customHeight="1">
      <c r="A921" s="158"/>
      <c r="B921" s="158"/>
      <c r="C921" s="157"/>
      <c r="D921" s="160"/>
      <c r="E921" s="158"/>
    </row>
    <row r="922" ht="15.75" customHeight="1">
      <c r="A922" s="158"/>
      <c r="B922" s="158"/>
      <c r="C922" s="157"/>
      <c r="D922" s="160"/>
      <c r="E922" s="158"/>
    </row>
    <row r="923" ht="15.75" customHeight="1">
      <c r="A923" s="158"/>
      <c r="B923" s="158"/>
      <c r="C923" s="157"/>
      <c r="D923" s="160"/>
      <c r="E923" s="158"/>
    </row>
    <row r="924" ht="15.75" customHeight="1">
      <c r="A924" s="158"/>
      <c r="B924" s="158"/>
      <c r="C924" s="157"/>
      <c r="D924" s="160"/>
      <c r="E924" s="158"/>
    </row>
    <row r="925" ht="15.75" customHeight="1">
      <c r="A925" s="158"/>
      <c r="B925" s="158"/>
      <c r="C925" s="157"/>
      <c r="D925" s="160"/>
      <c r="E925" s="158"/>
    </row>
    <row r="926" ht="15.75" customHeight="1">
      <c r="A926" s="158"/>
      <c r="B926" s="158"/>
      <c r="C926" s="157"/>
      <c r="D926" s="160"/>
      <c r="E926" s="158"/>
    </row>
    <row r="927" ht="15.75" customHeight="1">
      <c r="A927" s="158"/>
      <c r="B927" s="158"/>
      <c r="C927" s="157"/>
      <c r="D927" s="160"/>
      <c r="E927" s="158"/>
    </row>
    <row r="928" ht="15.75" customHeight="1">
      <c r="A928" s="158"/>
      <c r="B928" s="158"/>
      <c r="C928" s="157"/>
      <c r="D928" s="160"/>
      <c r="E928" s="158"/>
    </row>
    <row r="929" ht="15.75" customHeight="1">
      <c r="A929" s="158"/>
      <c r="B929" s="158"/>
      <c r="C929" s="157"/>
      <c r="D929" s="160"/>
      <c r="E929" s="158"/>
    </row>
    <row r="930" ht="15.75" customHeight="1">
      <c r="A930" s="158"/>
      <c r="B930" s="158"/>
      <c r="C930" s="157"/>
      <c r="D930" s="160"/>
      <c r="E930" s="158"/>
    </row>
    <row r="931" ht="15.75" customHeight="1">
      <c r="A931" s="158"/>
      <c r="B931" s="158"/>
      <c r="C931" s="157"/>
      <c r="D931" s="160"/>
      <c r="E931" s="158"/>
    </row>
    <row r="932" ht="15.75" customHeight="1">
      <c r="A932" s="158"/>
      <c r="B932" s="158"/>
      <c r="C932" s="157"/>
      <c r="D932" s="160"/>
      <c r="E932" s="158"/>
    </row>
    <row r="933" ht="15.75" customHeight="1">
      <c r="A933" s="158"/>
      <c r="B933" s="158"/>
      <c r="C933" s="157"/>
      <c r="D933" s="160"/>
      <c r="E933" s="158"/>
    </row>
    <row r="934" ht="15.75" customHeight="1">
      <c r="A934" s="158"/>
      <c r="B934" s="158"/>
      <c r="C934" s="157"/>
      <c r="D934" s="160"/>
      <c r="E934" s="158"/>
    </row>
    <row r="935" ht="15.75" customHeight="1">
      <c r="A935" s="158"/>
      <c r="B935" s="158"/>
      <c r="C935" s="157"/>
      <c r="D935" s="160"/>
      <c r="E935" s="158"/>
    </row>
    <row r="936" ht="15.75" customHeight="1">
      <c r="A936" s="158"/>
      <c r="B936" s="158"/>
      <c r="C936" s="157"/>
      <c r="D936" s="160"/>
      <c r="E936" s="158"/>
    </row>
    <row r="937" ht="15.75" customHeight="1">
      <c r="A937" s="158"/>
      <c r="B937" s="158"/>
      <c r="C937" s="157"/>
      <c r="D937" s="160"/>
      <c r="E937" s="158"/>
    </row>
    <row r="938" ht="15.75" customHeight="1">
      <c r="A938" s="158"/>
      <c r="B938" s="158"/>
      <c r="C938" s="157"/>
      <c r="D938" s="160"/>
      <c r="E938" s="158"/>
    </row>
    <row r="939" ht="15.75" customHeight="1">
      <c r="A939" s="158"/>
      <c r="B939" s="158"/>
      <c r="C939" s="157"/>
      <c r="D939" s="160"/>
      <c r="E939" s="158"/>
    </row>
    <row r="940" ht="15.75" customHeight="1">
      <c r="A940" s="158"/>
      <c r="B940" s="158"/>
      <c r="C940" s="157"/>
      <c r="D940" s="160"/>
      <c r="E940" s="158"/>
    </row>
    <row r="941" ht="15.75" customHeight="1">
      <c r="A941" s="158"/>
      <c r="B941" s="158"/>
      <c r="C941" s="157"/>
      <c r="D941" s="160"/>
      <c r="E941" s="158"/>
    </row>
    <row r="942" ht="15.75" customHeight="1">
      <c r="A942" s="158"/>
      <c r="B942" s="158"/>
      <c r="C942" s="157"/>
      <c r="D942" s="160"/>
      <c r="E942" s="158"/>
    </row>
    <row r="943" ht="15.75" customHeight="1">
      <c r="A943" s="158"/>
      <c r="B943" s="158"/>
      <c r="C943" s="157"/>
      <c r="D943" s="160"/>
      <c r="E943" s="158"/>
    </row>
    <row r="944" ht="15.75" customHeight="1">
      <c r="A944" s="158"/>
      <c r="B944" s="158"/>
      <c r="C944" s="157"/>
      <c r="D944" s="160"/>
      <c r="E944" s="158"/>
    </row>
    <row r="945" ht="15.75" customHeight="1">
      <c r="A945" s="158"/>
      <c r="B945" s="158"/>
      <c r="C945" s="157"/>
      <c r="D945" s="160"/>
      <c r="E945" s="158"/>
    </row>
    <row r="946" ht="15.75" customHeight="1">
      <c r="A946" s="158"/>
      <c r="B946" s="158"/>
      <c r="C946" s="157"/>
      <c r="D946" s="160"/>
      <c r="E946" s="158"/>
    </row>
    <row r="947" ht="15.75" customHeight="1">
      <c r="A947" s="158"/>
      <c r="B947" s="158"/>
      <c r="C947" s="157"/>
      <c r="D947" s="160"/>
      <c r="E947" s="158"/>
    </row>
    <row r="948" ht="15.75" customHeight="1">
      <c r="A948" s="158"/>
      <c r="B948" s="158"/>
      <c r="C948" s="157"/>
      <c r="D948" s="160"/>
      <c r="E948" s="158"/>
    </row>
    <row r="949" ht="15.75" customHeight="1">
      <c r="A949" s="158"/>
      <c r="B949" s="158"/>
      <c r="C949" s="157"/>
      <c r="D949" s="160"/>
      <c r="E949" s="158"/>
    </row>
    <row r="950" ht="15.75" customHeight="1">
      <c r="A950" s="158"/>
      <c r="B950" s="158"/>
      <c r="C950" s="157"/>
      <c r="D950" s="160"/>
      <c r="E950" s="158"/>
    </row>
    <row r="951" ht="15.75" customHeight="1">
      <c r="A951" s="158"/>
      <c r="B951" s="158"/>
      <c r="C951" s="157"/>
      <c r="D951" s="160"/>
      <c r="E951" s="158"/>
    </row>
    <row r="952" ht="15.75" customHeight="1">
      <c r="A952" s="158"/>
      <c r="B952" s="158"/>
      <c r="C952" s="157"/>
      <c r="D952" s="160"/>
      <c r="E952" s="158"/>
    </row>
    <row r="953" ht="15.75" customHeight="1">
      <c r="A953" s="158"/>
      <c r="B953" s="158"/>
      <c r="C953" s="157"/>
      <c r="D953" s="160"/>
      <c r="E953" s="158"/>
    </row>
    <row r="954" ht="15.75" customHeight="1">
      <c r="A954" s="158"/>
      <c r="B954" s="158"/>
      <c r="C954" s="157"/>
      <c r="D954" s="160"/>
      <c r="E954" s="158"/>
    </row>
    <row r="955" ht="15.75" customHeight="1">
      <c r="A955" s="158"/>
      <c r="B955" s="158"/>
      <c r="C955" s="157"/>
      <c r="D955" s="160"/>
      <c r="E955" s="158"/>
    </row>
    <row r="956" ht="15.75" customHeight="1">
      <c r="A956" s="158"/>
      <c r="B956" s="158"/>
      <c r="C956" s="157"/>
      <c r="D956" s="160"/>
      <c r="E956" s="158"/>
    </row>
    <row r="957" ht="15.75" customHeight="1">
      <c r="A957" s="158"/>
      <c r="B957" s="158"/>
      <c r="C957" s="157"/>
      <c r="D957" s="160"/>
      <c r="E957" s="158"/>
    </row>
    <row r="958" ht="15.75" customHeight="1">
      <c r="A958" s="158"/>
      <c r="B958" s="158"/>
      <c r="C958" s="157"/>
      <c r="D958" s="160"/>
      <c r="E958" s="158"/>
    </row>
    <row r="959" ht="15.75" customHeight="1">
      <c r="A959" s="158"/>
      <c r="B959" s="158"/>
      <c r="C959" s="157"/>
      <c r="D959" s="160"/>
      <c r="E959" s="158"/>
    </row>
    <row r="960" ht="15.75" customHeight="1">
      <c r="A960" s="158"/>
      <c r="B960" s="158"/>
      <c r="C960" s="157"/>
      <c r="D960" s="160"/>
      <c r="E960" s="158"/>
    </row>
    <row r="961" ht="15.75" customHeight="1">
      <c r="A961" s="158"/>
      <c r="B961" s="158"/>
      <c r="C961" s="157"/>
      <c r="D961" s="160"/>
      <c r="E961" s="158"/>
    </row>
    <row r="962" ht="15.75" customHeight="1">
      <c r="A962" s="158"/>
      <c r="B962" s="158"/>
      <c r="C962" s="157"/>
      <c r="D962" s="160"/>
      <c r="E962" s="158"/>
    </row>
    <row r="963" ht="15.75" customHeight="1">
      <c r="A963" s="158"/>
      <c r="B963" s="158"/>
      <c r="C963" s="157"/>
      <c r="D963" s="160"/>
      <c r="E963" s="158"/>
    </row>
    <row r="964" ht="15.75" customHeight="1">
      <c r="A964" s="158"/>
      <c r="B964" s="158"/>
      <c r="C964" s="157"/>
      <c r="D964" s="160"/>
      <c r="E964" s="158"/>
    </row>
    <row r="965" ht="15.75" customHeight="1">
      <c r="A965" s="158"/>
      <c r="B965" s="158"/>
      <c r="C965" s="157"/>
      <c r="D965" s="160"/>
      <c r="E965" s="158"/>
    </row>
    <row r="966" ht="15.75" customHeight="1">
      <c r="A966" s="158"/>
      <c r="B966" s="158"/>
      <c r="C966" s="157"/>
      <c r="D966" s="160"/>
      <c r="E966" s="158"/>
    </row>
    <row r="967" ht="15.75" customHeight="1">
      <c r="A967" s="158"/>
      <c r="B967" s="158"/>
      <c r="C967" s="157"/>
      <c r="D967" s="160"/>
      <c r="E967" s="158"/>
    </row>
    <row r="968" ht="15.75" customHeight="1">
      <c r="A968" s="158"/>
      <c r="B968" s="158"/>
      <c r="C968" s="157"/>
      <c r="D968" s="160"/>
      <c r="E968" s="158"/>
    </row>
    <row r="969" ht="15.75" customHeight="1">
      <c r="A969" s="158"/>
      <c r="B969" s="158"/>
      <c r="C969" s="157"/>
      <c r="D969" s="160"/>
      <c r="E969" s="158"/>
    </row>
    <row r="970" ht="15.75" customHeight="1">
      <c r="A970" s="158"/>
      <c r="B970" s="158"/>
      <c r="C970" s="157"/>
      <c r="D970" s="160"/>
      <c r="E970" s="158"/>
    </row>
    <row r="971" ht="15.75" customHeight="1">
      <c r="A971" s="158"/>
      <c r="B971" s="158"/>
      <c r="C971" s="157"/>
      <c r="D971" s="160"/>
      <c r="E971" s="158"/>
    </row>
    <row r="972" ht="15.75" customHeight="1">
      <c r="A972" s="158"/>
      <c r="B972" s="158"/>
      <c r="C972" s="157"/>
      <c r="D972" s="160"/>
      <c r="E972" s="158"/>
    </row>
    <row r="973" ht="15.75" customHeight="1">
      <c r="A973" s="158"/>
      <c r="B973" s="158"/>
      <c r="C973" s="157"/>
      <c r="D973" s="160"/>
      <c r="E973" s="158"/>
    </row>
    <row r="974" ht="15.75" customHeight="1">
      <c r="A974" s="158"/>
      <c r="B974" s="158"/>
      <c r="C974" s="157"/>
      <c r="D974" s="160"/>
      <c r="E974" s="158"/>
    </row>
    <row r="975" ht="15.75" customHeight="1">
      <c r="A975" s="158"/>
      <c r="B975" s="158"/>
      <c r="C975" s="157"/>
      <c r="D975" s="160"/>
      <c r="E975" s="158"/>
    </row>
    <row r="976" ht="15.75" customHeight="1">
      <c r="A976" s="158"/>
      <c r="B976" s="158"/>
      <c r="C976" s="157"/>
      <c r="D976" s="160"/>
      <c r="E976" s="158"/>
    </row>
    <row r="977" ht="15.75" customHeight="1">
      <c r="A977" s="158"/>
      <c r="B977" s="158"/>
      <c r="C977" s="157"/>
      <c r="D977" s="160"/>
      <c r="E977" s="158"/>
    </row>
    <row r="978" ht="15.75" customHeight="1">
      <c r="A978" s="158"/>
      <c r="B978" s="158"/>
      <c r="C978" s="157"/>
      <c r="D978" s="160"/>
      <c r="E978" s="158"/>
    </row>
    <row r="979" ht="15.75" customHeight="1">
      <c r="A979" s="158"/>
      <c r="B979" s="158"/>
      <c r="C979" s="157"/>
      <c r="D979" s="160"/>
      <c r="E979" s="158"/>
    </row>
    <row r="980" ht="15.75" customHeight="1">
      <c r="A980" s="158"/>
      <c r="B980" s="158"/>
      <c r="C980" s="157"/>
      <c r="D980" s="160"/>
      <c r="E980" s="158"/>
    </row>
    <row r="981" ht="15.75" customHeight="1">
      <c r="A981" s="158"/>
      <c r="B981" s="158"/>
      <c r="C981" s="157"/>
      <c r="D981" s="160"/>
      <c r="E981" s="158"/>
    </row>
    <row r="982" ht="15.75" customHeight="1">
      <c r="A982" s="158"/>
      <c r="B982" s="158"/>
      <c r="C982" s="157"/>
      <c r="D982" s="160"/>
      <c r="E982" s="158"/>
    </row>
    <row r="983" ht="15.75" customHeight="1">
      <c r="A983" s="158"/>
      <c r="B983" s="158"/>
      <c r="C983" s="157"/>
      <c r="D983" s="160"/>
      <c r="E983" s="158"/>
    </row>
    <row r="984" ht="15.75" customHeight="1">
      <c r="A984" s="158"/>
      <c r="B984" s="158"/>
      <c r="C984" s="157"/>
      <c r="D984" s="160"/>
      <c r="E984" s="158"/>
    </row>
    <row r="985" ht="15.75" customHeight="1">
      <c r="A985" s="158"/>
      <c r="B985" s="158"/>
      <c r="C985" s="157"/>
      <c r="D985" s="160"/>
      <c r="E985" s="158"/>
    </row>
    <row r="986" ht="15.75" customHeight="1">
      <c r="A986" s="158"/>
      <c r="B986" s="158"/>
      <c r="C986" s="157"/>
      <c r="D986" s="160"/>
      <c r="E986" s="158"/>
    </row>
    <row r="987" ht="15.75" customHeight="1">
      <c r="A987" s="158"/>
      <c r="B987" s="158"/>
      <c r="C987" s="157"/>
      <c r="D987" s="160"/>
      <c r="E987" s="158"/>
    </row>
    <row r="988" ht="15.75" customHeight="1">
      <c r="A988" s="158"/>
      <c r="B988" s="158"/>
      <c r="C988" s="157"/>
      <c r="D988" s="160"/>
      <c r="E988" s="158"/>
    </row>
    <row r="989" ht="15.75" customHeight="1">
      <c r="A989" s="158"/>
      <c r="B989" s="158"/>
      <c r="C989" s="157"/>
      <c r="D989" s="160"/>
      <c r="E989" s="158"/>
    </row>
    <row r="990" ht="15.75" customHeight="1">
      <c r="A990" s="158"/>
      <c r="B990" s="158"/>
      <c r="C990" s="157"/>
      <c r="D990" s="160"/>
      <c r="E990" s="158"/>
    </row>
    <row r="991" ht="15.75" customHeight="1">
      <c r="A991" s="158"/>
      <c r="B991" s="158"/>
      <c r="C991" s="157"/>
      <c r="D991" s="160"/>
      <c r="E991" s="158"/>
    </row>
    <row r="992" ht="15.75" customHeight="1">
      <c r="A992" s="158"/>
      <c r="B992" s="158"/>
      <c r="C992" s="157"/>
      <c r="D992" s="160"/>
      <c r="E992" s="158"/>
    </row>
    <row r="993" ht="15.75" customHeight="1">
      <c r="A993" s="158"/>
      <c r="B993" s="158"/>
      <c r="C993" s="157"/>
      <c r="D993" s="160"/>
      <c r="E993" s="158"/>
    </row>
    <row r="994" ht="15.75" customHeight="1">
      <c r="A994" s="158"/>
      <c r="B994" s="158"/>
      <c r="C994" s="157"/>
      <c r="D994" s="160"/>
      <c r="E994" s="158"/>
    </row>
    <row r="995" ht="15.75" customHeight="1">
      <c r="A995" s="158"/>
      <c r="B995" s="158"/>
      <c r="C995" s="157"/>
      <c r="D995" s="160"/>
      <c r="E995" s="158"/>
    </row>
    <row r="996" ht="15.75" customHeight="1">
      <c r="A996" s="158"/>
      <c r="B996" s="158"/>
      <c r="C996" s="157"/>
      <c r="D996" s="160"/>
      <c r="E996" s="158"/>
    </row>
    <row r="997" ht="15.75" customHeight="1">
      <c r="A997" s="158"/>
      <c r="B997" s="158"/>
      <c r="C997" s="157"/>
      <c r="D997" s="160"/>
      <c r="E997" s="158"/>
    </row>
    <row r="998" ht="15.75" customHeight="1">
      <c r="A998" s="158"/>
      <c r="B998" s="158"/>
      <c r="C998" s="157"/>
      <c r="D998" s="160"/>
      <c r="E998" s="158"/>
    </row>
    <row r="999" ht="15.75" customHeight="1">
      <c r="A999" s="158"/>
      <c r="B999" s="158"/>
      <c r="C999" s="157"/>
      <c r="D999" s="160"/>
      <c r="E999" s="158"/>
    </row>
    <row r="1000" ht="15.75" customHeight="1">
      <c r="A1000" s="158"/>
      <c r="B1000" s="158"/>
      <c r="C1000" s="157"/>
      <c r="D1000" s="160"/>
      <c r="E1000" s="158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7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54" t="s">
        <v>5</v>
      </c>
      <c r="H1" s="19" t="s">
        <v>7</v>
      </c>
      <c r="I1" s="25">
        <f>MATCH("",A2:A161,-1)</f>
        <v>73</v>
      </c>
    </row>
    <row r="2" ht="14.25" customHeight="1">
      <c r="A2" s="155" t="str">
        <f>IFERROR(__xludf.DUMMYFUNCTION(" IMPORTRANGE(""https://docs.google.com/spreadsheets/d/1dch0I6BuiIgSRcCQPqEDLC8NzSs38LhgCuyi3iPK4H8/edit?gid=695545632#gid=695545632"",""Roller Coaster!A2:B161"")"),"TontonZgueg")</f>
        <v>TontonZgueg</v>
      </c>
      <c r="B2" s="155"/>
      <c r="C2" s="156">
        <f t="shared" ref="C2:C161" si="1">COUNTIF(B2:B160,A2)</f>
        <v>8</v>
      </c>
      <c r="D2" s="33">
        <v>1.0</v>
      </c>
      <c r="E2" s="155">
        <f t="shared" ref="E2:E161" si="2">260*(1-(D2/($I$1+1)))*POWER((SQRT(($I$1+1)/D2)),1/2)</f>
        <v>752.2677057</v>
      </c>
    </row>
    <row r="3" ht="14.25" customHeight="1">
      <c r="A3" s="155" t="str">
        <f>IFERROR(__xludf.DUMMYFUNCTION("""COMPUTED_VALUE"""),"ricota")</f>
        <v>ricota</v>
      </c>
      <c r="B3" s="155" t="str">
        <f>IFERROR(__xludf.DUMMYFUNCTION("""COMPUTED_VALUE"""),"TontonZgueg")</f>
        <v>TontonZgueg</v>
      </c>
      <c r="C3" s="156">
        <f t="shared" si="1"/>
        <v>9</v>
      </c>
      <c r="D3" s="33">
        <v>2.0</v>
      </c>
      <c r="E3" s="155">
        <f t="shared" si="2"/>
        <v>623.9137483</v>
      </c>
    </row>
    <row r="4" ht="14.25" customHeight="1">
      <c r="A4" s="155" t="str">
        <f>IFERROR(__xludf.DUMMYFUNCTION("""COMPUTED_VALUE"""),"Butterfly-as")</f>
        <v>Butterfly-as</v>
      </c>
      <c r="B4" s="155" t="str">
        <f>IFERROR(__xludf.DUMMYFUNCTION("""COMPUTED_VALUE"""),"ricota")</f>
        <v>ricota</v>
      </c>
      <c r="C4" s="156">
        <f t="shared" si="1"/>
        <v>2</v>
      </c>
      <c r="D4" s="33">
        <v>3.0</v>
      </c>
      <c r="E4" s="155">
        <f t="shared" si="2"/>
        <v>555.9395782</v>
      </c>
    </row>
    <row r="5" ht="14.25" customHeight="1">
      <c r="A5" s="155" t="str">
        <f>IFERROR(__xludf.DUMMYFUNCTION("""COMPUTED_VALUE"""),"Xenocq79")</f>
        <v>Xenocq79</v>
      </c>
      <c r="B5" s="155" t="str">
        <f>IFERROR(__xludf.DUMMYFUNCTION("""COMPUTED_VALUE"""),"TontonZgueg")</f>
        <v>TontonZgueg</v>
      </c>
      <c r="C5" s="156">
        <f t="shared" si="1"/>
        <v>2</v>
      </c>
      <c r="D5" s="33">
        <v>4.0</v>
      </c>
      <c r="E5" s="155">
        <f t="shared" si="2"/>
        <v>510.0733112</v>
      </c>
    </row>
    <row r="6" ht="14.25" customHeight="1">
      <c r="A6" s="155" t="str">
        <f>IFERROR(__xludf.DUMMYFUNCTION("""COMPUTED_VALUE"""),"8kinder6")</f>
        <v>8kinder6</v>
      </c>
      <c r="B6" s="155" t="str">
        <f>IFERROR(__xludf.DUMMYFUNCTION("""COMPUTED_VALUE"""),"TontonZgueg")</f>
        <v>TontonZgueg</v>
      </c>
      <c r="C6" s="156">
        <f t="shared" si="1"/>
        <v>5</v>
      </c>
      <c r="D6" s="33">
        <v>5.0</v>
      </c>
      <c r="E6" s="155">
        <f t="shared" si="2"/>
        <v>475.5061604</v>
      </c>
    </row>
    <row r="7" ht="14.25" customHeight="1">
      <c r="A7" s="155" t="str">
        <f>IFERROR(__xludf.DUMMYFUNCTION("""COMPUTED_VALUE"""),"COMBERS")</f>
        <v>COMBERS</v>
      </c>
      <c r="B7" s="155" t="str">
        <f>IFERROR(__xludf.DUMMYFUNCTION("""COMPUTED_VALUE"""),"TontonZgueg")</f>
        <v>TontonZgueg</v>
      </c>
      <c r="C7" s="156">
        <f t="shared" si="1"/>
        <v>4</v>
      </c>
      <c r="D7" s="33">
        <v>6.0</v>
      </c>
      <c r="E7" s="155">
        <f t="shared" si="2"/>
        <v>447.7346013</v>
      </c>
    </row>
    <row r="8" ht="14.25" customHeight="1">
      <c r="A8" s="155" t="str">
        <f>IFERROR(__xludf.DUMMYFUNCTION("""COMPUTED_VALUE"""),"kinchuck")</f>
        <v>kinchuck</v>
      </c>
      <c r="B8" s="155" t="str">
        <f>IFERROR(__xludf.DUMMYFUNCTION("""COMPUTED_VALUE"""),"Butterfly-as")</f>
        <v>Butterfly-as</v>
      </c>
      <c r="C8" s="156">
        <f t="shared" si="1"/>
        <v>6</v>
      </c>
      <c r="D8" s="33">
        <v>7.0</v>
      </c>
      <c r="E8" s="155">
        <f t="shared" si="2"/>
        <v>424.4727851</v>
      </c>
    </row>
    <row r="9" ht="14.25" customHeight="1">
      <c r="A9" s="155" t="str">
        <f>IFERROR(__xludf.DUMMYFUNCTION("""COMPUTED_VALUE"""),"S.coco")</f>
        <v>S.coco</v>
      </c>
      <c r="B9" s="155" t="str">
        <f>IFERROR(__xludf.DUMMYFUNCTION("""COMPUTED_VALUE"""),"kinchuck")</f>
        <v>kinchuck</v>
      </c>
      <c r="C9" s="156">
        <f t="shared" si="1"/>
        <v>1</v>
      </c>
      <c r="D9" s="33">
        <v>8.0</v>
      </c>
      <c r="E9" s="155">
        <f t="shared" si="2"/>
        <v>404.4091721</v>
      </c>
    </row>
    <row r="10" ht="14.25" customHeight="1">
      <c r="A10" s="155" t="str">
        <f>IFERROR(__xludf.DUMMYFUNCTION("""COMPUTED_VALUE"""),"Blochedu86")</f>
        <v>Blochedu86</v>
      </c>
      <c r="B10" s="155" t="str">
        <f>IFERROR(__xludf.DUMMYFUNCTION("""COMPUTED_VALUE"""),"ricota")</f>
        <v>ricota</v>
      </c>
      <c r="C10" s="156">
        <f t="shared" si="1"/>
        <v>1</v>
      </c>
      <c r="D10" s="33">
        <v>9.0</v>
      </c>
      <c r="E10" s="155">
        <f t="shared" si="2"/>
        <v>386.725035</v>
      </c>
    </row>
    <row r="11" ht="14.25" customHeight="1">
      <c r="A11" s="155" t="str">
        <f>IFERROR(__xludf.DUMMYFUNCTION("""COMPUTED_VALUE"""),"_VisMaVie_")</f>
        <v>_VisMaVie_</v>
      </c>
      <c r="B11" s="155" t="str">
        <f>IFERROR(__xludf.DUMMYFUNCTION("""COMPUTED_VALUE"""),"TontonZgueg")</f>
        <v>TontonZgueg</v>
      </c>
      <c r="C11" s="156">
        <f t="shared" si="1"/>
        <v>3</v>
      </c>
      <c r="D11" s="33">
        <v>10.0</v>
      </c>
      <c r="E11" s="155">
        <f t="shared" si="2"/>
        <v>370.8766847</v>
      </c>
    </row>
    <row r="12" ht="14.25" customHeight="1">
      <c r="A12" s="155" t="str">
        <f>IFERROR(__xludf.DUMMYFUNCTION("""COMPUTED_VALUE"""),"BBH 75")</f>
        <v>BBH 75</v>
      </c>
      <c r="B12" s="155" t="str">
        <f>IFERROR(__xludf.DUMMYFUNCTION("""COMPUTED_VALUE"""),"TontonZgueg")</f>
        <v>TontonZgueg</v>
      </c>
      <c r="C12" s="156">
        <f t="shared" si="1"/>
        <v>2</v>
      </c>
      <c r="D12" s="33">
        <v>11.0</v>
      </c>
      <c r="E12" s="155">
        <f t="shared" si="2"/>
        <v>356.4855547</v>
      </c>
    </row>
    <row r="13" ht="14.25" customHeight="1">
      <c r="A13" s="155" t="str">
        <f>IFERROR(__xludf.DUMMYFUNCTION("""COMPUTED_VALUE"""),"Jennyyy8")</f>
        <v>Jennyyy8</v>
      </c>
      <c r="B13" s="155" t="str">
        <f>IFERROR(__xludf.DUMMYFUNCTION("""COMPUTED_VALUE"""),"8kinder6")</f>
        <v>8kinder6</v>
      </c>
      <c r="C13" s="156">
        <f t="shared" si="1"/>
        <v>2</v>
      </c>
      <c r="D13" s="33">
        <v>12.0</v>
      </c>
      <c r="E13" s="155">
        <f t="shared" si="2"/>
        <v>343.2779723</v>
      </c>
    </row>
    <row r="14" ht="14.25" customHeight="1">
      <c r="A14" s="155" t="str">
        <f>IFERROR(__xludf.DUMMYFUNCTION("""COMPUTED_VALUE"""),"_Sale-Bet_")</f>
        <v>_Sale-Bet_</v>
      </c>
      <c r="B14" s="155" t="str">
        <f>IFERROR(__xludf.DUMMYFUNCTION("""COMPUTED_VALUE"""),"TontonZgueg")</f>
        <v>TontonZgueg</v>
      </c>
      <c r="C14" s="156">
        <f t="shared" si="1"/>
        <v>1</v>
      </c>
      <c r="D14" s="33">
        <v>13.0</v>
      </c>
      <c r="E14" s="155">
        <f t="shared" si="2"/>
        <v>331.0499717</v>
      </c>
    </row>
    <row r="15" ht="14.25" customHeight="1">
      <c r="A15" s="155" t="str">
        <f>IFERROR(__xludf.DUMMYFUNCTION("""COMPUTED_VALUE"""),"titounio")</f>
        <v>titounio</v>
      </c>
      <c r="B15" s="155" t="str">
        <f>IFERROR(__xludf.DUMMYFUNCTION("""COMPUTED_VALUE"""),"ricota")</f>
        <v>ricota</v>
      </c>
      <c r="C15" s="156">
        <f t="shared" si="1"/>
        <v>2</v>
      </c>
      <c r="D15" s="33">
        <v>14.0</v>
      </c>
      <c r="E15" s="155">
        <f t="shared" si="2"/>
        <v>319.6456508</v>
      </c>
    </row>
    <row r="16" ht="14.25" customHeight="1">
      <c r="A16" s="155" t="str">
        <f>IFERROR(__xludf.DUMMYFUNCTION("""COMPUTED_VALUE"""),"Spyke 22")</f>
        <v>Spyke 22</v>
      </c>
      <c r="B16" s="155" t="str">
        <f>IFERROR(__xludf.DUMMYFUNCTION("""COMPUTED_VALUE"""),"Jennyyy8")</f>
        <v>Jennyyy8</v>
      </c>
      <c r="C16" s="156">
        <f t="shared" si="1"/>
        <v>1</v>
      </c>
      <c r="D16" s="33">
        <v>15.0</v>
      </c>
      <c r="E16" s="155">
        <f t="shared" si="2"/>
        <v>308.9432814</v>
      </c>
    </row>
    <row r="17" ht="14.25" customHeight="1">
      <c r="A17" s="155" t="str">
        <f>IFERROR(__xludf.DUMMYFUNCTION("""COMPUTED_VALUE"""),"Le MARVEL")</f>
        <v>Le MARVEL</v>
      </c>
      <c r="B17" s="155" t="str">
        <f>IFERROR(__xludf.DUMMYFUNCTION("""COMPUTED_VALUE"""),"ricota")</f>
        <v>ricota</v>
      </c>
      <c r="C17" s="156">
        <f t="shared" si="1"/>
        <v>4</v>
      </c>
      <c r="D17" s="33">
        <v>16.0</v>
      </c>
      <c r="E17" s="155">
        <f t="shared" si="2"/>
        <v>298.8460749</v>
      </c>
    </row>
    <row r="18" ht="14.25" customHeight="1">
      <c r="A18" s="155" t="str">
        <f>IFERROR(__xludf.DUMMYFUNCTION("""COMPUTED_VALUE"""),"shokooo")</f>
        <v>shokooo</v>
      </c>
      <c r="B18" s="155" t="str">
        <f>IFERROR(__xludf.DUMMYFUNCTION("""COMPUTED_VALUE"""),"ricota")</f>
        <v>ricota</v>
      </c>
      <c r="C18" s="156">
        <f t="shared" si="1"/>
        <v>0</v>
      </c>
      <c r="D18" s="33">
        <v>17.0</v>
      </c>
      <c r="E18" s="155">
        <f t="shared" si="2"/>
        <v>289.2758534</v>
      </c>
    </row>
    <row r="19" ht="14.25" customHeight="1">
      <c r="A19" s="155" t="str">
        <f>IFERROR(__xludf.DUMMYFUNCTION("""COMPUTED_VALUE"""),"_Macash_")</f>
        <v>_Macash_</v>
      </c>
      <c r="B19" s="155" t="str">
        <f>IFERROR(__xludf.DUMMYFUNCTION("""COMPUTED_VALUE"""),"Butterfly-as")</f>
        <v>Butterfly-as</v>
      </c>
      <c r="C19" s="156">
        <f t="shared" si="1"/>
        <v>4</v>
      </c>
      <c r="D19" s="33">
        <v>18.0</v>
      </c>
      <c r="E19" s="155">
        <f t="shared" si="2"/>
        <v>280.1685993</v>
      </c>
    </row>
    <row r="20" ht="14.25" customHeight="1">
      <c r="A20" s="155" t="str">
        <f>IFERROR(__xludf.DUMMYFUNCTION("""COMPUTED_VALUE"""),"Patgaret")</f>
        <v>Patgaret</v>
      </c>
      <c r="B20" s="155" t="str">
        <f>IFERROR(__xludf.DUMMYFUNCTION("""COMPUTED_VALUE"""),"8kinder6")</f>
        <v>8kinder6</v>
      </c>
      <c r="C20" s="156">
        <f t="shared" si="1"/>
        <v>0</v>
      </c>
      <c r="D20" s="33">
        <v>19.0</v>
      </c>
      <c r="E20" s="155">
        <f t="shared" si="2"/>
        <v>271.471253</v>
      </c>
    </row>
    <row r="21" ht="14.25" customHeight="1">
      <c r="A21" s="155" t="str">
        <f>IFERROR(__xludf.DUMMYFUNCTION("""COMPUTED_VALUE"""),"cassius-86")</f>
        <v>cassius-86</v>
      </c>
      <c r="B21" s="155" t="str">
        <f>IFERROR(__xludf.DUMMYFUNCTION("""COMPUTED_VALUE"""),"ricota")</f>
        <v>ricota</v>
      </c>
      <c r="C21" s="156">
        <f t="shared" si="1"/>
        <v>0</v>
      </c>
      <c r="D21" s="33">
        <v>20.0</v>
      </c>
      <c r="E21" s="155">
        <f t="shared" si="2"/>
        <v>263.139363</v>
      </c>
    </row>
    <row r="22" ht="14.25" customHeight="1">
      <c r="A22" s="155" t="str">
        <f>IFERROR(__xludf.DUMMYFUNCTION("""COMPUTED_VALUE"""),"Fishtipanda")</f>
        <v>Fishtipanda</v>
      </c>
      <c r="B22" s="155" t="str">
        <f>IFERROR(__xludf.DUMMYFUNCTION("""COMPUTED_VALUE"""),"kinchuck")</f>
        <v>kinchuck</v>
      </c>
      <c r="C22" s="156">
        <f t="shared" si="1"/>
        <v>1</v>
      </c>
      <c r="D22" s="33">
        <v>21.0</v>
      </c>
      <c r="E22" s="155">
        <f t="shared" si="2"/>
        <v>255.1353313</v>
      </c>
    </row>
    <row r="23" ht="14.25" customHeight="1">
      <c r="A23" s="155" t="str">
        <f>IFERROR(__xludf.DUMMYFUNCTION("""COMPUTED_VALUE"""),"Elfy")</f>
        <v>Elfy</v>
      </c>
      <c r="B23" s="155" t="str">
        <f>IFERROR(__xludf.DUMMYFUNCTION("""COMPUTED_VALUE"""),"ricota")</f>
        <v>ricota</v>
      </c>
      <c r="C23" s="156">
        <f t="shared" si="1"/>
        <v>0</v>
      </c>
      <c r="D23" s="33">
        <v>22.0</v>
      </c>
      <c r="E23" s="155">
        <f t="shared" si="2"/>
        <v>247.427081</v>
      </c>
    </row>
    <row r="24" ht="14.25" customHeight="1">
      <c r="A24" s="155" t="str">
        <f>IFERROR(__xludf.DUMMYFUNCTION("""COMPUTED_VALUE"""),"francesco0")</f>
        <v>francesco0</v>
      </c>
      <c r="B24" s="155" t="str">
        <f>IFERROR(__xludf.DUMMYFUNCTION("""COMPUTED_VALUE"""),"TontonZgueg")</f>
        <v>TontonZgueg</v>
      </c>
      <c r="C24" s="156">
        <f t="shared" si="1"/>
        <v>1</v>
      </c>
      <c r="D24" s="33">
        <v>23.0</v>
      </c>
      <c r="E24" s="155">
        <f t="shared" si="2"/>
        <v>239.9870323</v>
      </c>
    </row>
    <row r="25" ht="14.25" customHeight="1">
      <c r="A25" s="155" t="str">
        <f>IFERROR(__xludf.DUMMYFUNCTION("""COMPUTED_VALUE"""),"Kantescino")</f>
        <v>Kantescino</v>
      </c>
      <c r="B25" s="155" t="str">
        <f>IFERROR(__xludf.DUMMYFUNCTION("""COMPUTED_VALUE"""),"_Macash_")</f>
        <v>_Macash_</v>
      </c>
      <c r="C25" s="156">
        <f t="shared" si="1"/>
        <v>2</v>
      </c>
      <c r="D25" s="33">
        <v>24.0</v>
      </c>
      <c r="E25" s="155">
        <f t="shared" si="2"/>
        <v>232.7913035</v>
      </c>
    </row>
    <row r="26" ht="14.25" customHeight="1">
      <c r="A26" s="155" t="str">
        <f>IFERROR(__xludf.DUMMYFUNCTION("""COMPUTED_VALUE"""),"Rod_John_VI")</f>
        <v>Rod_John_VI</v>
      </c>
      <c r="B26" s="155" t="str">
        <f>IFERROR(__xludf.DUMMYFUNCTION("""COMPUTED_VALUE"""),"kinchuck")</f>
        <v>kinchuck</v>
      </c>
      <c r="C26" s="156">
        <f t="shared" si="1"/>
        <v>2</v>
      </c>
      <c r="D26" s="33">
        <v>25.0</v>
      </c>
      <c r="E26" s="155">
        <f t="shared" si="2"/>
        <v>225.8190812</v>
      </c>
    </row>
    <row r="27" ht="14.25" customHeight="1">
      <c r="A27" s="155" t="str">
        <f>IFERROR(__xludf.DUMMYFUNCTION("""COMPUTED_VALUE"""),"Baykoku")</f>
        <v>Baykoku</v>
      </c>
      <c r="B27" s="155" t="str">
        <f>IFERROR(__xludf.DUMMYFUNCTION("""COMPUTED_VALUE"""),"Spyke 22")</f>
        <v>Spyke 22</v>
      </c>
      <c r="C27" s="156">
        <f t="shared" si="1"/>
        <v>0</v>
      </c>
      <c r="D27" s="33">
        <v>26.0</v>
      </c>
      <c r="E27" s="155">
        <f t="shared" si="2"/>
        <v>219.0521189</v>
      </c>
    </row>
    <row r="28" ht="14.25" customHeight="1">
      <c r="A28" s="155" t="str">
        <f>IFERROR(__xludf.DUMMYFUNCTION("""COMPUTED_VALUE"""),"Vaillant 86")</f>
        <v>Vaillant 86</v>
      </c>
      <c r="B28" s="155" t="str">
        <f>IFERROR(__xludf.DUMMYFUNCTION("""COMPUTED_VALUE"""),"COMBERS")</f>
        <v>COMBERS</v>
      </c>
      <c r="C28" s="156">
        <f t="shared" si="1"/>
        <v>0</v>
      </c>
      <c r="D28" s="33">
        <v>27.0</v>
      </c>
      <c r="E28" s="155">
        <f t="shared" si="2"/>
        <v>212.4743332</v>
      </c>
    </row>
    <row r="29" ht="14.25" customHeight="1">
      <c r="A29" s="155" t="str">
        <f>IFERROR(__xludf.DUMMYFUNCTION("""COMPUTED_VALUE"""),"Dr Linebourg")</f>
        <v>Dr Linebourg</v>
      </c>
      <c r="B29" s="155" t="str">
        <f>IFERROR(__xludf.DUMMYFUNCTION("""COMPUTED_VALUE"""),"kinchuck")</f>
        <v>kinchuck</v>
      </c>
      <c r="C29" s="156">
        <f t="shared" si="1"/>
        <v>2</v>
      </c>
      <c r="D29" s="33">
        <v>28.0</v>
      </c>
      <c r="E29" s="155">
        <f t="shared" si="2"/>
        <v>206.0714761</v>
      </c>
    </row>
    <row r="30" ht="14.25" customHeight="1">
      <c r="A30" s="155" t="str">
        <f>IFERROR(__xludf.DUMMYFUNCTION("""COMPUTED_VALUE"""),"RRazeRR_")</f>
        <v>RRazeRR_</v>
      </c>
      <c r="B30" s="155" t="str">
        <f>IFERROR(__xludf.DUMMYFUNCTION("""COMPUTED_VALUE"""),"titounio")</f>
        <v>titounio</v>
      </c>
      <c r="C30" s="156">
        <f t="shared" si="1"/>
        <v>0</v>
      </c>
      <c r="D30" s="33">
        <v>29.0</v>
      </c>
      <c r="E30" s="155">
        <f t="shared" si="2"/>
        <v>199.8308669</v>
      </c>
    </row>
    <row r="31" ht="14.25" customHeight="1">
      <c r="A31" s="155" t="str">
        <f>IFERROR(__xludf.DUMMYFUNCTION("""COMPUTED_VALUE"""),"marypops64")</f>
        <v>marypops64</v>
      </c>
      <c r="B31" s="155" t="str">
        <f>IFERROR(__xludf.DUMMYFUNCTION("""COMPUTED_VALUE"""),"Rod_John_VI")</f>
        <v>Rod_John_VI</v>
      </c>
      <c r="C31" s="156">
        <f t="shared" si="1"/>
        <v>1</v>
      </c>
      <c r="D31" s="33">
        <v>30.0</v>
      </c>
      <c r="E31" s="155">
        <f t="shared" si="2"/>
        <v>193.7411713</v>
      </c>
    </row>
    <row r="32" ht="14.25" customHeight="1">
      <c r="A32" s="155" t="str">
        <f>IFERROR(__xludf.DUMMYFUNCTION("""COMPUTED_VALUE"""),"Immond")</f>
        <v>Immond</v>
      </c>
      <c r="B32" s="155" t="str">
        <f>IFERROR(__xludf.DUMMYFUNCTION("""COMPUTED_VALUE"""),"Xenocq79")</f>
        <v>Xenocq79</v>
      </c>
      <c r="C32" s="156">
        <f t="shared" si="1"/>
        <v>0</v>
      </c>
      <c r="D32" s="33">
        <v>31.0</v>
      </c>
      <c r="E32" s="155">
        <f t="shared" si="2"/>
        <v>187.7922175</v>
      </c>
    </row>
    <row r="33" ht="14.25" customHeight="1">
      <c r="A33" s="155" t="str">
        <f>IFERROR(__xludf.DUMMYFUNCTION("""COMPUTED_VALUE"""),"FridAKahlo")</f>
        <v>FridAKahlo</v>
      </c>
      <c r="B33" s="155" t="str">
        <f>IFERROR(__xludf.DUMMYFUNCTION("""COMPUTED_VALUE"""),"_VisMaVie_")</f>
        <v>_VisMaVie_</v>
      </c>
      <c r="C33" s="156">
        <f t="shared" si="1"/>
        <v>0</v>
      </c>
      <c r="D33" s="33">
        <v>32.0</v>
      </c>
      <c r="E33" s="155">
        <f t="shared" si="2"/>
        <v>181.9748433</v>
      </c>
    </row>
    <row r="34" ht="14.25" customHeight="1">
      <c r="A34" s="155" t="str">
        <f>IFERROR(__xludf.DUMMYFUNCTION("""COMPUTED_VALUE"""),"christ86000")</f>
        <v>christ86000</v>
      </c>
      <c r="B34" s="155" t="str">
        <f>IFERROR(__xludf.DUMMYFUNCTION("""COMPUTED_VALUE"""),"_Sale-Bet_")</f>
        <v>_Sale-Bet_</v>
      </c>
      <c r="C34" s="156">
        <f t="shared" si="1"/>
        <v>1</v>
      </c>
      <c r="D34" s="33">
        <v>33.0</v>
      </c>
      <c r="E34" s="155">
        <f t="shared" si="2"/>
        <v>176.2807664</v>
      </c>
    </row>
    <row r="35" ht="14.25" customHeight="1">
      <c r="A35" s="155" t="str">
        <f>IFERROR(__xludf.DUMMYFUNCTION("""COMPUTED_VALUE"""),"Dirty Bazaar")</f>
        <v>Dirty Bazaar</v>
      </c>
      <c r="B35" s="155" t="str">
        <f>IFERROR(__xludf.DUMMYFUNCTION("""COMPUTED_VALUE"""),"kinchuck")</f>
        <v>kinchuck</v>
      </c>
      <c r="C35" s="156">
        <f t="shared" si="1"/>
        <v>0</v>
      </c>
      <c r="D35" s="33">
        <v>34.0</v>
      </c>
      <c r="E35" s="155">
        <f t="shared" si="2"/>
        <v>170.7024759</v>
      </c>
    </row>
    <row r="36" ht="14.25" customHeight="1">
      <c r="A36" s="155" t="str">
        <f>IFERROR(__xludf.DUMMYFUNCTION("""COMPUTED_VALUE"""),"Chuckandier")</f>
        <v>Chuckandier</v>
      </c>
      <c r="B36" s="155" t="str">
        <f>IFERROR(__xludf.DUMMYFUNCTION("""COMPUTED_VALUE"""),"Rod_John_VI")</f>
        <v>Rod_John_VI</v>
      </c>
      <c r="C36" s="156">
        <f t="shared" si="1"/>
        <v>0</v>
      </c>
      <c r="D36" s="33">
        <v>35.0</v>
      </c>
      <c r="E36" s="155">
        <f t="shared" si="2"/>
        <v>165.2331393</v>
      </c>
    </row>
    <row r="37" ht="14.25" customHeight="1">
      <c r="A37" s="155" t="str">
        <f>IFERROR(__xludf.DUMMYFUNCTION("""COMPUTED_VALUE"""),"Le_Pictavien")</f>
        <v>Le_Pictavien</v>
      </c>
      <c r="B37" s="155" t="str">
        <f>IFERROR(__xludf.DUMMYFUNCTION("""COMPUTED_VALUE"""),"Le MARVEL")</f>
        <v>Le MARVEL</v>
      </c>
      <c r="C37" s="156">
        <f t="shared" si="1"/>
        <v>0</v>
      </c>
      <c r="D37" s="33">
        <v>36.0</v>
      </c>
      <c r="E37" s="155">
        <f t="shared" si="2"/>
        <v>159.8665231</v>
      </c>
    </row>
    <row r="38" ht="14.25" customHeight="1">
      <c r="A38" s="155" t="str">
        <f>IFERROR(__xludf.DUMMYFUNCTION("""COMPUTED_VALUE"""),"Kiki Bazaar")</f>
        <v>Kiki Bazaar</v>
      </c>
      <c r="B38" s="155" t="str">
        <f>IFERROR(__xludf.DUMMYFUNCTION("""COMPUTED_VALUE"""),"_VisMaVie_")</f>
        <v>_VisMaVie_</v>
      </c>
      <c r="C38" s="156">
        <f t="shared" si="1"/>
        <v>0</v>
      </c>
      <c r="D38" s="33">
        <v>37.0</v>
      </c>
      <c r="E38" s="155">
        <f t="shared" si="2"/>
        <v>154.596925</v>
      </c>
    </row>
    <row r="39" ht="14.25" customHeight="1">
      <c r="A39" s="155" t="str">
        <f>IFERROR(__xludf.DUMMYFUNCTION("""COMPUTED_VALUE"""),"Mako Lemore")</f>
        <v>Mako Lemore</v>
      </c>
      <c r="B39" s="155" t="str">
        <f>IFERROR(__xludf.DUMMYFUNCTION("""COMPUTED_VALUE"""),"8kinder6")</f>
        <v>8kinder6</v>
      </c>
      <c r="C39" s="156">
        <f t="shared" si="1"/>
        <v>0</v>
      </c>
      <c r="D39" s="33">
        <v>38.0</v>
      </c>
      <c r="E39" s="155">
        <f t="shared" si="2"/>
        <v>149.419115</v>
      </c>
    </row>
    <row r="40" ht="14.25" customHeight="1">
      <c r="A40" s="155" t="str">
        <f>IFERROR(__xludf.DUMMYFUNCTION("""COMPUTED_VALUE"""),"modoriya")</f>
        <v>modoriya</v>
      </c>
      <c r="B40" s="155" t="str">
        <f>IFERROR(__xludf.DUMMYFUNCTION("""COMPUTED_VALUE"""),"S.coco")</f>
        <v>S.coco</v>
      </c>
      <c r="C40" s="156">
        <f t="shared" si="1"/>
        <v>1</v>
      </c>
      <c r="D40" s="33">
        <v>39.0</v>
      </c>
      <c r="E40" s="155">
        <f t="shared" si="2"/>
        <v>144.3282849</v>
      </c>
    </row>
    <row r="41" ht="14.25" customHeight="1">
      <c r="A41" s="155" t="str">
        <f>IFERROR(__xludf.DUMMYFUNCTION("""COMPUTED_VALUE"""),"Broketomalte")</f>
        <v>Broketomalte</v>
      </c>
      <c r="B41" s="155" t="str">
        <f>IFERROR(__xludf.DUMMYFUNCTION("""COMPUTED_VALUE"""),"BBH 75")</f>
        <v>BBH 75</v>
      </c>
      <c r="C41" s="156">
        <f t="shared" si="1"/>
        <v>1</v>
      </c>
      <c r="D41" s="33">
        <v>40.0</v>
      </c>
      <c r="E41" s="155">
        <f t="shared" si="2"/>
        <v>139.3200037</v>
      </c>
    </row>
    <row r="42" ht="14.25" customHeight="1">
      <c r="A42" s="155" t="str">
        <f>IFERROR(__xludf.DUMMYFUNCTION("""COMPUTED_VALUE"""),"belussac")</f>
        <v>belussac</v>
      </c>
      <c r="B42" s="155" t="str">
        <f>IFERROR(__xludf.DUMMYFUNCTION("""COMPUTED_VALUE"""),"COMBERS")</f>
        <v>COMBERS</v>
      </c>
      <c r="C42" s="156">
        <f t="shared" si="1"/>
        <v>0</v>
      </c>
      <c r="D42" s="33">
        <v>41.0</v>
      </c>
      <c r="E42" s="155">
        <f t="shared" si="2"/>
        <v>134.3901795</v>
      </c>
    </row>
    <row r="43" ht="14.25" customHeight="1">
      <c r="A43" s="155" t="str">
        <f>IFERROR(__xludf.DUMMYFUNCTION("""COMPUTED_VALUE"""),"jejehehe")</f>
        <v>jejehehe</v>
      </c>
      <c r="B43" s="155" t="str">
        <f>IFERROR(__xludf.DUMMYFUNCTION("""COMPUTED_VALUE"""),"Blochedu86")</f>
        <v>Blochedu86</v>
      </c>
      <c r="C43" s="156">
        <f t="shared" si="1"/>
        <v>0</v>
      </c>
      <c r="D43" s="33">
        <v>42.0</v>
      </c>
      <c r="E43" s="155">
        <f t="shared" si="2"/>
        <v>129.5350252</v>
      </c>
    </row>
    <row r="44" ht="14.25" customHeight="1">
      <c r="A44" s="155" t="str">
        <f>IFERROR(__xludf.DUMMYFUNCTION("""COMPUTED_VALUE"""),"BRUNOWINNER")</f>
        <v>BRUNOWINNER</v>
      </c>
      <c r="B44" s="155" t="str">
        <f>IFERROR(__xludf.DUMMYFUNCTION("""COMPUTED_VALUE"""),"titounio")</f>
        <v>titounio</v>
      </c>
      <c r="C44" s="156">
        <f t="shared" si="1"/>
        <v>0</v>
      </c>
      <c r="D44" s="33">
        <v>43.0</v>
      </c>
      <c r="E44" s="155">
        <f t="shared" si="2"/>
        <v>124.7510294</v>
      </c>
    </row>
    <row r="45" ht="14.25" customHeight="1">
      <c r="A45" s="155" t="str">
        <f>IFERROR(__xludf.DUMMYFUNCTION("""COMPUTED_VALUE"""),"roudoudou759")</f>
        <v>roudoudou759</v>
      </c>
      <c r="B45" s="155" t="str">
        <f>IFERROR(__xludf.DUMMYFUNCTION("""COMPUTED_VALUE"""),"Jennyyy8")</f>
        <v>Jennyyy8</v>
      </c>
      <c r="C45" s="156">
        <f t="shared" si="1"/>
        <v>0</v>
      </c>
      <c r="D45" s="33">
        <v>44.0</v>
      </c>
      <c r="E45" s="155">
        <f t="shared" si="2"/>
        <v>120.0349301</v>
      </c>
    </row>
    <row r="46" ht="14.25" customHeight="1">
      <c r="A46" s="155" t="str">
        <f>IFERROR(__xludf.DUMMYFUNCTION("""COMPUTED_VALUE"""),"Mikalack")</f>
        <v>Mikalack</v>
      </c>
      <c r="B46" s="155" t="str">
        <f>IFERROR(__xludf.DUMMYFUNCTION("""COMPUTED_VALUE"""),"Dr Linebourg")</f>
        <v>Dr Linebourg</v>
      </c>
      <c r="C46" s="156">
        <f t="shared" si="1"/>
        <v>0</v>
      </c>
      <c r="D46" s="33">
        <v>45.0</v>
      </c>
      <c r="E46" s="155">
        <f t="shared" si="2"/>
        <v>115.383691</v>
      </c>
    </row>
    <row r="47" ht="14.25" customHeight="1">
      <c r="A47" s="155" t="str">
        <f>IFERROR(__xludf.DUMMYFUNCTION("""COMPUTED_VALUE"""),"Kevfurious")</f>
        <v>Kevfurious</v>
      </c>
      <c r="B47" s="155" t="str">
        <f>IFERROR(__xludf.DUMMYFUNCTION("""COMPUTED_VALUE"""),"Xenocq79")</f>
        <v>Xenocq79</v>
      </c>
      <c r="C47" s="156">
        <f t="shared" si="1"/>
        <v>0</v>
      </c>
      <c r="D47" s="33">
        <v>46.0</v>
      </c>
      <c r="E47" s="155">
        <f t="shared" si="2"/>
        <v>110.7944821</v>
      </c>
    </row>
    <row r="48" ht="14.25" customHeight="1">
      <c r="A48" s="155" t="str">
        <f>IFERROR(__xludf.DUMMYFUNCTION("""COMPUTED_VALUE"""),"likecarambar")</f>
        <v>likecarambar</v>
      </c>
      <c r="B48" s="155" t="str">
        <f>IFERROR(__xludf.DUMMYFUNCTION("""COMPUTED_VALUE"""),"BBH 75")</f>
        <v>BBH 75</v>
      </c>
      <c r="C48" s="156">
        <f t="shared" si="1"/>
        <v>0</v>
      </c>
      <c r="D48" s="33">
        <v>47.0</v>
      </c>
      <c r="E48" s="155">
        <f t="shared" si="2"/>
        <v>106.2646602</v>
      </c>
    </row>
    <row r="49" ht="14.25" customHeight="1">
      <c r="A49" s="155" t="str">
        <f>IFERROR(__xludf.DUMMYFUNCTION("""COMPUTED_VALUE"""),"Nanny on pe")</f>
        <v>Nanny on pe</v>
      </c>
      <c r="B49" s="155" t="str">
        <f>IFERROR(__xludf.DUMMYFUNCTION("""COMPUTED_VALUE"""),"Kantescino")</f>
        <v>Kantescino</v>
      </c>
      <c r="C49" s="156">
        <f t="shared" si="1"/>
        <v>0</v>
      </c>
      <c r="D49" s="33">
        <v>48.0</v>
      </c>
      <c r="E49" s="155">
        <f t="shared" si="2"/>
        <v>101.7917537</v>
      </c>
    </row>
    <row r="50" ht="14.25" customHeight="1">
      <c r="A50" s="155" t="str">
        <f>IFERROR(__xludf.DUMMYFUNCTION("""COMPUTED_VALUE"""),"Redblood92")</f>
        <v>Redblood92</v>
      </c>
      <c r="B50" s="155" t="str">
        <f>IFERROR(__xludf.DUMMYFUNCTION("""COMPUTED_VALUE"""),"Kantescino")</f>
        <v>Kantescino</v>
      </c>
      <c r="C50" s="156">
        <f t="shared" si="1"/>
        <v>0</v>
      </c>
      <c r="D50" s="33">
        <v>49.0</v>
      </c>
      <c r="E50" s="155">
        <f t="shared" si="2"/>
        <v>97.37344759</v>
      </c>
    </row>
    <row r="51" ht="14.25" customHeight="1">
      <c r="A51" s="155" t="str">
        <f>IFERROR(__xludf.DUMMYFUNCTION("""COMPUTED_VALUE"""),"Dragoutchi")</f>
        <v>Dragoutchi</v>
      </c>
      <c r="B51" s="155" t="str">
        <f>IFERROR(__xludf.DUMMYFUNCTION("""COMPUTED_VALUE"""),"_Macash_")</f>
        <v>_Macash_</v>
      </c>
      <c r="C51" s="156">
        <f t="shared" si="1"/>
        <v>0</v>
      </c>
      <c r="D51" s="33">
        <v>50.0</v>
      </c>
      <c r="E51" s="155">
        <f t="shared" si="2"/>
        <v>93.00757022</v>
      </c>
    </row>
    <row r="52" ht="14.25" customHeight="1">
      <c r="A52" s="155" t="str">
        <f>IFERROR(__xludf.DUMMYFUNCTION("""COMPUTED_VALUE"""),"LeChiffon")</f>
        <v>LeChiffon</v>
      </c>
      <c r="B52" s="155" t="str">
        <f>IFERROR(__xludf.DUMMYFUNCTION("""COMPUTED_VALUE"""),"COMBERS")</f>
        <v>COMBERS</v>
      </c>
      <c r="C52" s="156">
        <f t="shared" si="1"/>
        <v>0</v>
      </c>
      <c r="D52" s="33">
        <v>51.0</v>
      </c>
      <c r="E52" s="155">
        <f t="shared" si="2"/>
        <v>88.69208206</v>
      </c>
    </row>
    <row r="53" ht="14.25" customHeight="1">
      <c r="A53" s="155" t="str">
        <f>IFERROR(__xludf.DUMMYFUNCTION("""COMPUTED_VALUE"""),"chatouill86")</f>
        <v>chatouill86</v>
      </c>
      <c r="B53" s="155" t="str">
        <f>IFERROR(__xludf.DUMMYFUNCTION("""COMPUTED_VALUE"""),"kinchuck")</f>
        <v>kinchuck</v>
      </c>
      <c r="C53" s="156">
        <f t="shared" si="1"/>
        <v>0</v>
      </c>
      <c r="D53" s="33">
        <v>52.0</v>
      </c>
      <c r="E53" s="155">
        <f t="shared" si="2"/>
        <v>84.42506489</v>
      </c>
    </row>
    <row r="54" ht="14.25" customHeight="1">
      <c r="A54" s="155" t="str">
        <f>IFERROR(__xludf.DUMMYFUNCTION("""COMPUTED_VALUE"""),"kiki86 x")</f>
        <v>kiki86 x</v>
      </c>
      <c r="B54" s="155" t="str">
        <f>IFERROR(__xludf.DUMMYFUNCTION("""COMPUTED_VALUE"""),"Broketomalte")</f>
        <v>Broketomalte</v>
      </c>
      <c r="C54" s="156">
        <f t="shared" si="1"/>
        <v>0</v>
      </c>
      <c r="D54" s="33">
        <v>53.0</v>
      </c>
      <c r="E54" s="155">
        <f t="shared" si="2"/>
        <v>80.20471234</v>
      </c>
    </row>
    <row r="55" ht="14.25" customHeight="1">
      <c r="A55" s="155" t="str">
        <f>IFERROR(__xludf.DUMMYFUNCTION("""COMPUTED_VALUE"""),"Karter6")</f>
        <v>Karter6</v>
      </c>
      <c r="B55" s="155" t="str">
        <f>IFERROR(__xludf.DUMMYFUNCTION("""COMPUTED_VALUE"""),"marypops64")</f>
        <v>marypops64</v>
      </c>
      <c r="C55" s="156">
        <f t="shared" si="1"/>
        <v>0</v>
      </c>
      <c r="D55" s="33">
        <v>54.0</v>
      </c>
      <c r="E55" s="155">
        <f t="shared" si="2"/>
        <v>76.02932134</v>
      </c>
    </row>
    <row r="56" ht="14.25" customHeight="1">
      <c r="A56" s="155" t="str">
        <f>IFERROR(__xludf.DUMMYFUNCTION("""COMPUTED_VALUE"""),"PSGJM")</f>
        <v>PSGJM</v>
      </c>
      <c r="B56" s="155" t="str">
        <f>IFERROR(__xludf.DUMMYFUNCTION("""COMPUTED_VALUE"""),"modoriya")</f>
        <v>modoriya</v>
      </c>
      <c r="C56" s="156">
        <f t="shared" si="1"/>
        <v>1</v>
      </c>
      <c r="D56" s="33">
        <v>55.0</v>
      </c>
      <c r="E56" s="155">
        <f t="shared" si="2"/>
        <v>71.89728433</v>
      </c>
    </row>
    <row r="57" ht="14.25" customHeight="1">
      <c r="A57" s="155" t="str">
        <f>IFERROR(__xludf.DUMMYFUNCTION("""COMPUTED_VALUE"""),"RicDeckard")</f>
        <v>RicDeckard</v>
      </c>
      <c r="B57" s="155" t="str">
        <f>IFERROR(__xludf.DUMMYFUNCTION("""COMPUTED_VALUE"""),"Le MARVEL")</f>
        <v>Le MARVEL</v>
      </c>
      <c r="C57" s="156">
        <f t="shared" si="1"/>
        <v>1</v>
      </c>
      <c r="D57" s="33">
        <v>56.0</v>
      </c>
      <c r="E57" s="155">
        <f t="shared" si="2"/>
        <v>67.80708217</v>
      </c>
    </row>
    <row r="58" ht="14.25" customHeight="1">
      <c r="A58" s="155" t="str">
        <f>IFERROR(__xludf.DUMMYFUNCTION("""COMPUTED_VALUE"""),"Mistral86")</f>
        <v>Mistral86</v>
      </c>
      <c r="B58" s="155" t="str">
        <f>IFERROR(__xludf.DUMMYFUNCTION("""COMPUTED_VALUE"""),"COMBERS")</f>
        <v>COMBERS</v>
      </c>
      <c r="C58" s="156">
        <f t="shared" si="1"/>
        <v>0</v>
      </c>
      <c r="D58" s="33">
        <v>57.0</v>
      </c>
      <c r="E58" s="155">
        <f t="shared" si="2"/>
        <v>63.75727774</v>
      </c>
    </row>
    <row r="59" ht="14.25" customHeight="1">
      <c r="A59" s="155" t="str">
        <f>IFERROR(__xludf.DUMMYFUNCTION("""COMPUTED_VALUE"""),"Mitch")</f>
        <v>Mitch</v>
      </c>
      <c r="B59" s="155" t="str">
        <f>IFERROR(__xludf.DUMMYFUNCTION("""COMPUTED_VALUE"""),"Le MARVEL")</f>
        <v>Le MARVEL</v>
      </c>
      <c r="C59" s="156">
        <f t="shared" si="1"/>
        <v>0</v>
      </c>
      <c r="D59" s="33">
        <v>58.0</v>
      </c>
      <c r="E59" s="155">
        <f t="shared" si="2"/>
        <v>59.7465101</v>
      </c>
    </row>
    <row r="60" ht="14.25" customHeight="1">
      <c r="A60" s="155" t="str">
        <f>IFERROR(__xludf.DUMMYFUNCTION("""COMPUTED_VALUE"""),"Pitt86700")</f>
        <v>Pitt86700</v>
      </c>
      <c r="B60" s="155" t="str">
        <f>IFERROR(__xludf.DUMMYFUNCTION("""COMPUTED_VALUE"""),"8kinder6")</f>
        <v>8kinder6</v>
      </c>
      <c r="C60" s="156">
        <f t="shared" si="1"/>
        <v>0</v>
      </c>
      <c r="D60" s="33">
        <v>59.0</v>
      </c>
      <c r="E60" s="155">
        <f t="shared" si="2"/>
        <v>55.77348913</v>
      </c>
    </row>
    <row r="61" ht="14.25" customHeight="1">
      <c r="A61" s="155" t="str">
        <f>IFERROR(__xludf.DUMMYFUNCTION("""COMPUTED_VALUE"""),"GPdB")</f>
        <v>GPdB</v>
      </c>
      <c r="B61" s="155" t="str">
        <f>IFERROR(__xludf.DUMMYFUNCTION("""COMPUTED_VALUE"""),"PSGJM")</f>
        <v>PSGJM</v>
      </c>
      <c r="C61" s="156">
        <f t="shared" si="1"/>
        <v>0</v>
      </c>
      <c r="D61" s="33">
        <v>60.0</v>
      </c>
      <c r="E61" s="155">
        <f t="shared" si="2"/>
        <v>51.83699068</v>
      </c>
    </row>
    <row r="62" ht="14.25" customHeight="1">
      <c r="A62" s="155" t="str">
        <f>IFERROR(__xludf.DUMMYFUNCTION("""COMPUTED_VALUE"""),"M2TH___off")</f>
        <v>M2TH___off</v>
      </c>
      <c r="B62" s="155" t="str">
        <f>IFERROR(__xludf.DUMMYFUNCTION("""COMPUTED_VALUE"""),"Le MARVEL")</f>
        <v>Le MARVEL</v>
      </c>
      <c r="C62" s="156">
        <f t="shared" si="1"/>
        <v>1</v>
      </c>
      <c r="D62" s="33">
        <v>61.0</v>
      </c>
      <c r="E62" s="155">
        <f t="shared" si="2"/>
        <v>47.9358521</v>
      </c>
    </row>
    <row r="63" ht="14.25" customHeight="1">
      <c r="A63" s="155" t="str">
        <f>IFERROR(__xludf.DUMMYFUNCTION("""COMPUTED_VALUE"""),"Senfou")</f>
        <v>Senfou</v>
      </c>
      <c r="B63" s="155" t="str">
        <f>IFERROR(__xludf.DUMMYFUNCTION("""COMPUTED_VALUE"""),"ricota")</f>
        <v>ricota</v>
      </c>
      <c r="C63" s="156">
        <f t="shared" si="1"/>
        <v>0</v>
      </c>
      <c r="D63" s="33">
        <v>62.0</v>
      </c>
      <c r="E63" s="155">
        <f t="shared" si="2"/>
        <v>44.06896815</v>
      </c>
    </row>
    <row r="64" ht="14.25" customHeight="1">
      <c r="A64" s="155" t="str">
        <f>IFERROR(__xludf.DUMMYFUNCTION("""COMPUTED_VALUE"""),"Foldzilla")</f>
        <v>Foldzilla</v>
      </c>
      <c r="B64" s="155" t="str">
        <f>IFERROR(__xludf.DUMMYFUNCTION("""COMPUTED_VALUE"""),"christ86000")</f>
        <v>christ86000</v>
      </c>
      <c r="C64" s="156">
        <f t="shared" si="1"/>
        <v>0</v>
      </c>
      <c r="D64" s="33">
        <v>63.0</v>
      </c>
      <c r="E64" s="155">
        <f t="shared" si="2"/>
        <v>40.23528723</v>
      </c>
    </row>
    <row r="65" ht="14.25" customHeight="1">
      <c r="A65" s="155" t="str">
        <f>IFERROR(__xludf.DUMMYFUNCTION("""COMPUTED_VALUE"""),"rastamokett")</f>
        <v>rastamokett</v>
      </c>
      <c r="B65" s="155" t="str">
        <f>IFERROR(__xludf.DUMMYFUNCTION("""COMPUTED_VALUE"""),"M2TH___off")</f>
        <v>M2TH___off</v>
      </c>
      <c r="C65" s="156">
        <f t="shared" si="1"/>
        <v>0</v>
      </c>
      <c r="D65" s="33">
        <v>64.0</v>
      </c>
      <c r="E65" s="155">
        <f t="shared" si="2"/>
        <v>36.43380794</v>
      </c>
    </row>
    <row r="66" ht="14.25" customHeight="1">
      <c r="A66" s="155" t="str">
        <f>IFERROR(__xludf.DUMMYFUNCTION("""COMPUTED_VALUE"""),"Doudoux")</f>
        <v>Doudoux</v>
      </c>
      <c r="B66" s="155" t="str">
        <f>IFERROR(__xludf.DUMMYFUNCTION("""COMPUTED_VALUE"""),"_Macash_")</f>
        <v>_Macash_</v>
      </c>
      <c r="C66" s="156">
        <f t="shared" si="1"/>
        <v>0</v>
      </c>
      <c r="D66" s="33">
        <v>65.0</v>
      </c>
      <c r="E66" s="155">
        <f t="shared" si="2"/>
        <v>32.66357592</v>
      </c>
    </row>
    <row r="67" ht="14.25" customHeight="1">
      <c r="A67" s="155" t="str">
        <f>IFERROR(__xludf.DUMMYFUNCTION("""COMPUTED_VALUE"""),"erniedog56x")</f>
        <v>erniedog56x</v>
      </c>
      <c r="B67" s="155" t="str">
        <f>IFERROR(__xludf.DUMMYFUNCTION("""COMPUTED_VALUE"""),"Fishtipanda")</f>
        <v>Fishtipanda</v>
      </c>
      <c r="C67" s="156">
        <f t="shared" si="1"/>
        <v>0</v>
      </c>
      <c r="D67" s="33">
        <v>66.0</v>
      </c>
      <c r="E67" s="155">
        <f t="shared" si="2"/>
        <v>28.92368088</v>
      </c>
    </row>
    <row r="68" ht="14.25" customHeight="1">
      <c r="A68" s="155" t="str">
        <f>IFERROR(__xludf.DUMMYFUNCTION("""COMPUTED_VALUE"""),"emmanuel.g")</f>
        <v>emmanuel.g</v>
      </c>
      <c r="B68" s="155" t="str">
        <f>IFERROR(__xludf.DUMMYFUNCTION("""COMPUTED_VALUE"""),"francesco0")</f>
        <v>francesco0</v>
      </c>
      <c r="C68" s="156">
        <f t="shared" si="1"/>
        <v>0</v>
      </c>
      <c r="D68" s="33">
        <v>67.0</v>
      </c>
      <c r="E68" s="155">
        <f t="shared" si="2"/>
        <v>25.21325392</v>
      </c>
    </row>
    <row r="69" ht="14.25" customHeight="1">
      <c r="A69" s="155" t="str">
        <f>IFERROR(__xludf.DUMMYFUNCTION("""COMPUTED_VALUE"""),"Agouty79")</f>
        <v>Agouty79</v>
      </c>
      <c r="B69" s="155" t="str">
        <f>IFERROR(__xludf.DUMMYFUNCTION("""COMPUTED_VALUE"""),"Dr Linebourg")</f>
        <v>Dr Linebourg</v>
      </c>
      <c r="C69" s="156">
        <f t="shared" si="1"/>
        <v>0</v>
      </c>
      <c r="D69" s="33">
        <v>68.0</v>
      </c>
      <c r="E69" s="155">
        <f t="shared" si="2"/>
        <v>21.53146501</v>
      </c>
    </row>
    <row r="70" ht="14.25" customHeight="1">
      <c r="A70" s="155" t="str">
        <f>IFERROR(__xludf.DUMMYFUNCTION("""COMPUTED_VALUE"""),"XFLOXANXGEX")</f>
        <v>XFLOXANXGEX</v>
      </c>
      <c r="B70" s="155" t="str">
        <f>IFERROR(__xludf.DUMMYFUNCTION("""COMPUTED_VALUE"""),"_VisMaVie_")</f>
        <v>_VisMaVie_</v>
      </c>
      <c r="C70" s="156">
        <f t="shared" si="1"/>
        <v>0</v>
      </c>
      <c r="D70" s="33">
        <v>69.0</v>
      </c>
      <c r="E70" s="155">
        <f t="shared" si="2"/>
        <v>17.87752071</v>
      </c>
    </row>
    <row r="71" ht="14.25" customHeight="1">
      <c r="A71" s="155" t="str">
        <f>IFERROR(__xludf.DUMMYFUNCTION("""COMPUTED_VALUE"""),"nono.1er")</f>
        <v>nono.1er</v>
      </c>
      <c r="B71" s="155" t="str">
        <f>IFERROR(__xludf.DUMMYFUNCTION("""COMPUTED_VALUE"""),"RicDeckard")</f>
        <v>RicDeckard</v>
      </c>
      <c r="C71" s="156">
        <f t="shared" si="1"/>
        <v>0</v>
      </c>
      <c r="D71" s="33">
        <v>70.0</v>
      </c>
      <c r="E71" s="155">
        <f t="shared" si="2"/>
        <v>14.250662</v>
      </c>
    </row>
    <row r="72" ht="14.25" customHeight="1">
      <c r="A72" s="155" t="str">
        <f>IFERROR(__xludf.DUMMYFUNCTION("""COMPUTED_VALUE"""),"elvasco")</f>
        <v>elvasco</v>
      </c>
      <c r="B72" s="155" t="str">
        <f>IFERROR(__xludf.DUMMYFUNCTION("""COMPUTED_VALUE"""),"_Macash_")</f>
        <v>_Macash_</v>
      </c>
      <c r="C72" s="156">
        <f t="shared" si="1"/>
        <v>0</v>
      </c>
      <c r="D72" s="33">
        <v>71.0</v>
      </c>
      <c r="E72" s="155">
        <f t="shared" si="2"/>
        <v>10.65016229</v>
      </c>
    </row>
    <row r="73" ht="14.25" customHeight="1">
      <c r="A73" s="155" t="str">
        <f>IFERROR(__xludf.DUMMYFUNCTION("""COMPUTED_VALUE"""),"ceeme86")</f>
        <v>ceeme86</v>
      </c>
      <c r="B73" s="155" t="str">
        <f>IFERROR(__xludf.DUMMYFUNCTION("""COMPUTED_VALUE"""),"ricota")</f>
        <v>ricota</v>
      </c>
      <c r="C73" s="156">
        <f t="shared" si="1"/>
        <v>0</v>
      </c>
      <c r="D73" s="33">
        <v>72.0</v>
      </c>
      <c r="E73" s="155">
        <f t="shared" si="2"/>
        <v>7.075325588</v>
      </c>
    </row>
    <row r="74" ht="14.25" customHeight="1">
      <c r="A74" s="155" t="str">
        <f>IFERROR(__xludf.DUMMYFUNCTION("""COMPUTED_VALUE"""),"gregmoore")</f>
        <v>gregmoore</v>
      </c>
      <c r="B74" s="155" t="str">
        <f>IFERROR(__xludf.DUMMYFUNCTION("""COMPUTED_VALUE"""),"8kinder6")</f>
        <v>8kinder6</v>
      </c>
      <c r="C74" s="156">
        <f t="shared" si="1"/>
        <v>0</v>
      </c>
      <c r="D74" s="33">
        <v>73.0</v>
      </c>
      <c r="E74" s="155">
        <f t="shared" si="2"/>
        <v>3.525484772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0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-3.501742784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-6.980333232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-10.43633789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-13.87030142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-17.28274769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-20.67418089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-24.04508648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-27.39593216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-30.72716868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-34.03923073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-37.33253766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-40.60749424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-43.86449132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-47.10390645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-50.32610456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-53.53143844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-56.72024936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-59.89286751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-63.04961253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-66.19079395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-69.31671161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-72.42765609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-75.52390906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-78.6057437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-81.67342499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-84.72721009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-87.76734862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-90.79408297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-93.80764858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-96.80827421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-99.7961822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-102.7715887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-105.7347039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-108.6857324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-111.6248731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-114.5523196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-117.4682605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-120.3728794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-123.2663551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-126.1488619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-129.0205696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-131.8816437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-134.7322456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-137.5725327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-140.4026586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-143.2227731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-146.0330223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-148.833549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-151.6244925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-154.4059889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-157.1781711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-159.9411689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-162.6951091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-165.4401159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-168.1763103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-170.903811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-173.6227337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-176.3331919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-179.0352964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-181.7291557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-184.4148761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-187.0925613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-189.7623132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-192.4242314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-195.0784134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-197.7249547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-200.363949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-202.9954879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-205.6196614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-208.2365573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-210.8462622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-213.4488605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-216.0444353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-218.633068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-221.2148383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-223.7898245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-226.3581034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-228.9197505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-231.4748396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-234.0234433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-236.5656328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-239.1014781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-241.631048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-244.1544097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-246.6716295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-249.1827726</v>
      </c>
    </row>
    <row r="162" ht="14.25" customHeight="1">
      <c r="A162" s="19"/>
      <c r="B162" s="19"/>
      <c r="C162" s="156"/>
      <c r="D162" s="150"/>
      <c r="E162" s="156"/>
    </row>
    <row r="163" ht="14.25" customHeight="1">
      <c r="A163" s="19"/>
      <c r="B163" s="19"/>
      <c r="C163" s="156"/>
      <c r="D163" s="150"/>
      <c r="E163" s="156"/>
    </row>
    <row r="164" ht="14.25" customHeight="1">
      <c r="A164" s="19"/>
      <c r="B164" s="19"/>
      <c r="C164" s="156"/>
      <c r="D164" s="150"/>
      <c r="E164" s="156"/>
    </row>
    <row r="165" ht="14.25" customHeight="1">
      <c r="A165" s="19"/>
      <c r="B165" s="19"/>
      <c r="C165" s="156"/>
      <c r="D165" s="150"/>
      <c r="E165" s="156"/>
    </row>
    <row r="166" ht="14.25" customHeight="1">
      <c r="A166" s="19"/>
      <c r="B166" s="19"/>
      <c r="C166" s="156"/>
      <c r="D166" s="150"/>
      <c r="E166" s="156"/>
    </row>
    <row r="167" ht="14.25" customHeight="1">
      <c r="A167" s="19"/>
      <c r="B167" s="19"/>
      <c r="C167" s="156"/>
      <c r="D167" s="150"/>
      <c r="E167" s="156"/>
    </row>
    <row r="168" ht="14.25" customHeight="1">
      <c r="A168" s="19"/>
      <c r="B168" s="19"/>
      <c r="C168" s="156"/>
      <c r="D168" s="150"/>
      <c r="E168" s="156"/>
    </row>
    <row r="169" ht="14.25" customHeight="1">
      <c r="A169" s="19"/>
      <c r="B169" s="19"/>
      <c r="C169" s="156"/>
      <c r="D169" s="150"/>
      <c r="E169" s="156"/>
    </row>
    <row r="170" ht="14.25" customHeight="1">
      <c r="A170" s="19"/>
      <c r="B170" s="19"/>
      <c r="C170" s="156"/>
      <c r="D170" s="150"/>
      <c r="E170" s="156"/>
    </row>
    <row r="171" ht="14.25" customHeight="1">
      <c r="A171" s="19"/>
      <c r="B171" s="19"/>
      <c r="C171" s="156"/>
      <c r="D171" s="150"/>
      <c r="E171" s="156"/>
    </row>
    <row r="172" ht="14.25" customHeight="1">
      <c r="A172" s="19"/>
      <c r="B172" s="19"/>
      <c r="C172" s="156"/>
      <c r="D172" s="150"/>
      <c r="E172" s="156"/>
    </row>
    <row r="173" ht="14.25" customHeight="1">
      <c r="A173" s="19"/>
      <c r="B173" s="19"/>
      <c r="C173" s="156"/>
      <c r="D173" s="150"/>
      <c r="E173" s="156"/>
    </row>
    <row r="174" ht="14.25" customHeight="1">
      <c r="A174" s="19"/>
      <c r="B174" s="19"/>
      <c r="C174" s="156"/>
      <c r="D174" s="150"/>
      <c r="E174" s="156"/>
    </row>
    <row r="175" ht="14.25" customHeight="1">
      <c r="A175" s="19"/>
      <c r="B175" s="19"/>
      <c r="C175" s="156"/>
      <c r="D175" s="150"/>
      <c r="E175" s="156"/>
    </row>
    <row r="176" ht="14.25" customHeight="1">
      <c r="A176" s="19"/>
      <c r="B176" s="19"/>
      <c r="C176" s="156"/>
      <c r="D176" s="150"/>
      <c r="E176" s="156"/>
    </row>
    <row r="177" ht="14.25" customHeight="1">
      <c r="A177" s="19"/>
      <c r="B177" s="19"/>
      <c r="C177" s="156"/>
      <c r="D177" s="150"/>
      <c r="E177" s="156"/>
    </row>
    <row r="178" ht="14.25" customHeight="1">
      <c r="A178" s="19"/>
      <c r="B178" s="19"/>
      <c r="C178" s="156"/>
      <c r="D178" s="150"/>
      <c r="E178" s="156"/>
    </row>
    <row r="179" ht="14.25" customHeight="1">
      <c r="A179" s="19"/>
      <c r="B179" s="19"/>
      <c r="C179" s="156"/>
      <c r="D179" s="150"/>
      <c r="E179" s="156"/>
    </row>
    <row r="180" ht="14.25" customHeight="1">
      <c r="A180" s="19"/>
      <c r="B180" s="19"/>
      <c r="C180" s="156"/>
      <c r="D180" s="150"/>
      <c r="E180" s="156"/>
    </row>
    <row r="181" ht="14.25" customHeight="1">
      <c r="A181" s="19"/>
      <c r="B181" s="19"/>
      <c r="C181" s="156"/>
      <c r="D181" s="150"/>
      <c r="E181" s="156"/>
    </row>
    <row r="182" ht="14.25" customHeight="1">
      <c r="A182" s="19"/>
      <c r="B182" s="19"/>
      <c r="C182" s="156"/>
      <c r="D182" s="150"/>
      <c r="E182" s="156"/>
    </row>
    <row r="183" ht="14.25" customHeight="1">
      <c r="A183" s="19"/>
      <c r="B183" s="19"/>
      <c r="C183" s="156"/>
      <c r="D183" s="150"/>
      <c r="E183" s="156"/>
    </row>
    <row r="184" ht="14.25" customHeight="1">
      <c r="A184" s="19"/>
      <c r="B184" s="19"/>
      <c r="C184" s="156"/>
      <c r="D184" s="150"/>
      <c r="E184" s="156"/>
    </row>
    <row r="185" ht="14.25" customHeight="1">
      <c r="A185" s="19"/>
      <c r="B185" s="19"/>
      <c r="C185" s="156"/>
      <c r="D185" s="150"/>
      <c r="E185" s="156"/>
    </row>
    <row r="186" ht="14.25" customHeight="1">
      <c r="A186" s="19"/>
      <c r="B186" s="19"/>
      <c r="C186" s="156"/>
      <c r="D186" s="150"/>
      <c r="E186" s="156"/>
    </row>
    <row r="187" ht="14.25" customHeight="1">
      <c r="A187" s="19"/>
      <c r="B187" s="19"/>
      <c r="C187" s="156"/>
      <c r="D187" s="150"/>
      <c r="E187" s="156"/>
    </row>
    <row r="188" ht="14.25" customHeight="1">
      <c r="A188" s="19"/>
      <c r="B188" s="19"/>
      <c r="C188" s="156"/>
      <c r="D188" s="150"/>
      <c r="E188" s="156"/>
    </row>
    <row r="189" ht="14.25" customHeight="1">
      <c r="A189" s="19"/>
      <c r="B189" s="19"/>
      <c r="C189" s="156"/>
      <c r="D189" s="150"/>
      <c r="E189" s="156"/>
    </row>
    <row r="190" ht="14.25" customHeight="1">
      <c r="A190" s="19"/>
      <c r="B190" s="19"/>
      <c r="C190" s="156"/>
      <c r="D190" s="150"/>
      <c r="E190" s="156"/>
    </row>
    <row r="191" ht="14.25" customHeight="1">
      <c r="A191" s="19"/>
      <c r="B191" s="19"/>
      <c r="C191" s="156"/>
      <c r="D191" s="150"/>
      <c r="E191" s="156"/>
    </row>
    <row r="192" ht="14.25" customHeight="1">
      <c r="A192" s="19"/>
      <c r="B192" s="19"/>
      <c r="C192" s="156"/>
      <c r="D192" s="150"/>
      <c r="E192" s="156"/>
    </row>
    <row r="193" ht="14.25" customHeight="1">
      <c r="A193" s="19"/>
      <c r="B193" s="19"/>
      <c r="C193" s="156"/>
      <c r="D193" s="150"/>
      <c r="E193" s="156"/>
    </row>
    <row r="194" ht="14.25" customHeight="1">
      <c r="A194" s="19"/>
      <c r="B194" s="19"/>
      <c r="C194" s="156"/>
      <c r="D194" s="150"/>
      <c r="E194" s="156"/>
    </row>
    <row r="195" ht="14.25" customHeight="1">
      <c r="A195" s="19"/>
      <c r="B195" s="19"/>
      <c r="C195" s="156"/>
      <c r="D195" s="150"/>
      <c r="E195" s="156"/>
    </row>
    <row r="196" ht="14.25" customHeight="1">
      <c r="A196" s="19"/>
      <c r="B196" s="19"/>
      <c r="C196" s="156"/>
      <c r="D196" s="150"/>
      <c r="E196" s="156"/>
    </row>
    <row r="197" ht="14.25" customHeight="1">
      <c r="A197" s="19"/>
      <c r="B197" s="19"/>
      <c r="C197" s="156"/>
      <c r="D197" s="150"/>
      <c r="E197" s="156"/>
    </row>
    <row r="198" ht="14.25" customHeight="1">
      <c r="A198" s="19"/>
      <c r="B198" s="19"/>
      <c r="C198" s="156"/>
      <c r="D198" s="150"/>
      <c r="E198" s="156"/>
    </row>
    <row r="199" ht="14.25" customHeight="1">
      <c r="A199" s="19"/>
      <c r="B199" s="19"/>
      <c r="C199" s="156"/>
      <c r="D199" s="150"/>
      <c r="E199" s="156"/>
    </row>
    <row r="200" ht="14.25" customHeight="1">
      <c r="A200" s="19"/>
      <c r="B200" s="19"/>
      <c r="C200" s="156"/>
      <c r="D200" s="150"/>
      <c r="E200" s="156"/>
    </row>
    <row r="201" ht="14.25" customHeight="1">
      <c r="A201" s="19"/>
      <c r="B201" s="19"/>
      <c r="C201" s="156"/>
      <c r="D201" s="150"/>
      <c r="E201" s="156"/>
    </row>
    <row r="202" ht="14.25" customHeight="1">
      <c r="A202" s="19"/>
      <c r="B202" s="19"/>
      <c r="C202" s="156"/>
      <c r="D202" s="150"/>
      <c r="E202" s="156"/>
    </row>
    <row r="203" ht="14.25" customHeight="1">
      <c r="A203" s="19"/>
      <c r="B203" s="19"/>
      <c r="C203" s="156"/>
      <c r="D203" s="150"/>
      <c r="E203" s="156"/>
    </row>
    <row r="204" ht="14.25" customHeight="1">
      <c r="A204" s="19"/>
      <c r="B204" s="19"/>
      <c r="C204" s="156"/>
      <c r="D204" s="150"/>
      <c r="E204" s="156"/>
    </row>
    <row r="205" ht="14.25" customHeight="1">
      <c r="A205" s="19"/>
      <c r="B205" s="19"/>
      <c r="C205" s="156"/>
      <c r="D205" s="150"/>
      <c r="E205" s="156"/>
    </row>
    <row r="206" ht="14.25" customHeight="1">
      <c r="A206" s="19"/>
      <c r="B206" s="19"/>
      <c r="C206" s="156"/>
      <c r="D206" s="150"/>
      <c r="E206" s="156"/>
    </row>
    <row r="207" ht="14.25" customHeight="1">
      <c r="A207" s="19"/>
      <c r="B207" s="19"/>
      <c r="C207" s="156"/>
      <c r="D207" s="150"/>
      <c r="E207" s="156"/>
    </row>
    <row r="208" ht="14.25" customHeight="1">
      <c r="A208" s="19"/>
      <c r="B208" s="19"/>
      <c r="C208" s="156"/>
      <c r="D208" s="150"/>
      <c r="E208" s="156"/>
    </row>
    <row r="209" ht="14.25" customHeight="1">
      <c r="A209" s="19"/>
      <c r="B209" s="19"/>
      <c r="C209" s="156"/>
      <c r="D209" s="150"/>
      <c r="E209" s="156"/>
    </row>
    <row r="210" ht="14.25" customHeight="1">
      <c r="A210" s="19"/>
      <c r="B210" s="19"/>
      <c r="C210" s="156"/>
      <c r="D210" s="150"/>
      <c r="E210" s="156"/>
    </row>
    <row r="211" ht="14.25" customHeight="1">
      <c r="A211" s="19"/>
      <c r="B211" s="19"/>
      <c r="C211" s="156"/>
      <c r="D211" s="150"/>
      <c r="E211" s="156"/>
    </row>
    <row r="212" ht="14.25" customHeight="1">
      <c r="A212" s="19"/>
      <c r="B212" s="19"/>
      <c r="C212" s="156"/>
      <c r="D212" s="150"/>
      <c r="E212" s="156"/>
    </row>
    <row r="213" ht="14.25" customHeight="1">
      <c r="A213" s="19"/>
      <c r="B213" s="19"/>
      <c r="C213" s="156"/>
      <c r="D213" s="150"/>
      <c r="E213" s="156"/>
    </row>
    <row r="214" ht="14.25" customHeight="1">
      <c r="A214" s="19"/>
      <c r="B214" s="19"/>
      <c r="C214" s="156"/>
      <c r="D214" s="150"/>
      <c r="E214" s="156"/>
    </row>
    <row r="215" ht="14.25" customHeight="1">
      <c r="A215" s="19"/>
      <c r="B215" s="19"/>
      <c r="C215" s="156"/>
      <c r="D215" s="150"/>
      <c r="E215" s="156"/>
    </row>
    <row r="216" ht="14.25" customHeight="1">
      <c r="A216" s="19"/>
      <c r="B216" s="19"/>
      <c r="C216" s="156"/>
      <c r="D216" s="150"/>
      <c r="E216" s="156"/>
    </row>
    <row r="217" ht="14.25" customHeight="1">
      <c r="A217" s="19"/>
      <c r="B217" s="19"/>
      <c r="C217" s="156"/>
      <c r="D217" s="150"/>
      <c r="E217" s="156"/>
    </row>
    <row r="218" ht="14.25" customHeight="1">
      <c r="A218" s="19"/>
      <c r="B218" s="19"/>
      <c r="C218" s="156"/>
      <c r="D218" s="150"/>
      <c r="E218" s="156"/>
    </row>
    <row r="219" ht="14.25" customHeight="1">
      <c r="A219" s="19"/>
      <c r="B219" s="19"/>
      <c r="C219" s="156"/>
      <c r="D219" s="150"/>
      <c r="E219" s="156"/>
    </row>
    <row r="220" ht="14.25" customHeight="1">
      <c r="A220" s="19"/>
      <c r="B220" s="19"/>
      <c r="C220" s="156"/>
      <c r="D220" s="150"/>
      <c r="E220" s="156"/>
    </row>
    <row r="221" ht="14.25" customHeight="1">
      <c r="A221" s="19"/>
      <c r="B221" s="19"/>
      <c r="C221" s="156"/>
      <c r="D221" s="150"/>
      <c r="E221" s="156"/>
    </row>
    <row r="222" ht="14.25" customHeight="1">
      <c r="A222" s="19"/>
      <c r="B222" s="19"/>
      <c r="C222" s="156"/>
      <c r="D222" s="150"/>
      <c r="E222" s="156"/>
    </row>
    <row r="223" ht="14.25" customHeight="1">
      <c r="A223" s="19"/>
      <c r="B223" s="19"/>
      <c r="C223" s="156"/>
      <c r="D223" s="150"/>
      <c r="E223" s="156"/>
    </row>
    <row r="224" ht="14.25" customHeight="1">
      <c r="A224" s="19"/>
      <c r="B224" s="19"/>
      <c r="C224" s="156"/>
      <c r="D224" s="150"/>
      <c r="E224" s="156"/>
    </row>
    <row r="225" ht="14.25" customHeight="1">
      <c r="A225" s="19"/>
      <c r="B225" s="19"/>
      <c r="C225" s="156"/>
      <c r="D225" s="150"/>
      <c r="E225" s="156"/>
    </row>
    <row r="226" ht="14.25" customHeight="1">
      <c r="A226" s="19"/>
      <c r="B226" s="19"/>
      <c r="C226" s="156"/>
      <c r="D226" s="150"/>
      <c r="E226" s="156"/>
    </row>
    <row r="227" ht="14.25" customHeight="1">
      <c r="A227" s="19"/>
      <c r="B227" s="19"/>
      <c r="C227" s="156"/>
      <c r="D227" s="150"/>
      <c r="E227" s="156"/>
    </row>
    <row r="228" ht="14.25" customHeight="1">
      <c r="A228" s="19"/>
      <c r="B228" s="19"/>
      <c r="C228" s="156"/>
      <c r="D228" s="150"/>
      <c r="E228" s="156"/>
    </row>
    <row r="229" ht="14.25" customHeight="1">
      <c r="A229" s="19"/>
      <c r="B229" s="19"/>
      <c r="C229" s="156"/>
      <c r="D229" s="150"/>
      <c r="E229" s="156"/>
    </row>
    <row r="230" ht="14.25" customHeight="1">
      <c r="A230" s="19"/>
      <c r="B230" s="19"/>
      <c r="C230" s="156"/>
      <c r="D230" s="150"/>
      <c r="E230" s="156"/>
    </row>
    <row r="231" ht="14.25" customHeight="1">
      <c r="A231" s="19"/>
      <c r="B231" s="19"/>
      <c r="C231" s="156"/>
      <c r="D231" s="150"/>
      <c r="E231" s="156"/>
    </row>
    <row r="232" ht="14.25" customHeight="1">
      <c r="A232" s="19"/>
      <c r="B232" s="19"/>
      <c r="C232" s="156"/>
      <c r="D232" s="150"/>
      <c r="E232" s="156"/>
    </row>
    <row r="233" ht="14.25" customHeight="1">
      <c r="A233" s="19"/>
      <c r="B233" s="19"/>
      <c r="C233" s="156"/>
      <c r="D233" s="150"/>
      <c r="E233" s="156"/>
    </row>
    <row r="234" ht="14.25" customHeight="1">
      <c r="A234" s="19"/>
      <c r="B234" s="19"/>
      <c r="C234" s="156"/>
      <c r="D234" s="150"/>
      <c r="E234" s="156"/>
    </row>
    <row r="235" ht="14.25" customHeight="1">
      <c r="A235" s="19"/>
      <c r="B235" s="19"/>
      <c r="C235" s="156"/>
      <c r="D235" s="150"/>
      <c r="E235" s="156"/>
    </row>
    <row r="236" ht="14.25" customHeight="1">
      <c r="A236" s="19"/>
      <c r="B236" s="19"/>
      <c r="C236" s="156"/>
      <c r="D236" s="150"/>
      <c r="E236" s="156"/>
    </row>
    <row r="237" ht="14.25" customHeight="1">
      <c r="A237" s="19"/>
      <c r="B237" s="19"/>
      <c r="C237" s="156"/>
      <c r="D237" s="150"/>
      <c r="E237" s="156"/>
    </row>
    <row r="238" ht="14.25" customHeight="1">
      <c r="A238" s="19"/>
      <c r="B238" s="19"/>
      <c r="C238" s="156"/>
      <c r="D238" s="150"/>
      <c r="E238" s="156"/>
    </row>
    <row r="239" ht="14.25" customHeight="1">
      <c r="A239" s="19"/>
      <c r="B239" s="19"/>
      <c r="C239" s="156"/>
      <c r="D239" s="150"/>
      <c r="E239" s="156"/>
    </row>
    <row r="240" ht="14.25" customHeight="1">
      <c r="A240" s="19"/>
      <c r="B240" s="19"/>
      <c r="C240" s="156"/>
      <c r="D240" s="150"/>
      <c r="E240" s="156"/>
    </row>
    <row r="241" ht="14.25" customHeight="1">
      <c r="A241" s="19"/>
      <c r="B241" s="19"/>
      <c r="C241" s="156"/>
      <c r="D241" s="150"/>
      <c r="E241" s="156"/>
    </row>
    <row r="242" ht="14.25" customHeight="1">
      <c r="A242" s="19"/>
      <c r="B242" s="19"/>
      <c r="C242" s="156"/>
      <c r="D242" s="150"/>
      <c r="E242" s="156"/>
    </row>
    <row r="243" ht="14.25" customHeight="1">
      <c r="A243" s="19"/>
      <c r="B243" s="19"/>
      <c r="C243" s="156"/>
      <c r="D243" s="150"/>
      <c r="E243" s="156"/>
    </row>
    <row r="244" ht="14.25" customHeight="1">
      <c r="A244" s="19"/>
      <c r="B244" s="19"/>
      <c r="C244" s="156"/>
      <c r="D244" s="150"/>
      <c r="E244" s="156"/>
    </row>
    <row r="245" ht="14.25" customHeight="1">
      <c r="A245" s="19"/>
      <c r="B245" s="19"/>
      <c r="C245" s="156"/>
      <c r="D245" s="150"/>
      <c r="E245" s="156"/>
    </row>
    <row r="246" ht="14.25" customHeight="1">
      <c r="A246" s="19"/>
      <c r="B246" s="19"/>
      <c r="C246" s="156"/>
      <c r="D246" s="150"/>
      <c r="E246" s="156"/>
    </row>
    <row r="247" ht="14.25" customHeight="1">
      <c r="A247" s="19"/>
      <c r="B247" s="19"/>
      <c r="C247" s="156"/>
      <c r="D247" s="150"/>
      <c r="E247" s="156"/>
    </row>
    <row r="248" ht="14.25" customHeight="1">
      <c r="A248" s="19"/>
      <c r="B248" s="19"/>
      <c r="C248" s="156"/>
      <c r="D248" s="150"/>
      <c r="E248" s="156"/>
    </row>
    <row r="249" ht="14.25" customHeight="1">
      <c r="A249" s="19"/>
      <c r="B249" s="19"/>
      <c r="C249" s="156"/>
      <c r="D249" s="150"/>
      <c r="E249" s="156"/>
    </row>
    <row r="250" ht="14.25" customHeight="1">
      <c r="A250" s="19"/>
      <c r="B250" s="19"/>
      <c r="C250" s="156"/>
      <c r="D250" s="150"/>
      <c r="E250" s="156"/>
    </row>
    <row r="251" ht="14.25" customHeight="1">
      <c r="A251" s="19"/>
      <c r="B251" s="19"/>
      <c r="C251" s="156"/>
      <c r="D251" s="150"/>
      <c r="E251" s="156"/>
    </row>
    <row r="252" ht="14.25" customHeight="1">
      <c r="A252" s="19"/>
      <c r="B252" s="19"/>
      <c r="C252" s="156"/>
      <c r="D252" s="150"/>
      <c r="E252" s="156"/>
    </row>
    <row r="253" ht="14.25" customHeight="1">
      <c r="A253" s="19"/>
      <c r="B253" s="19"/>
      <c r="C253" s="156"/>
      <c r="D253" s="150"/>
      <c r="E253" s="156"/>
    </row>
    <row r="254" ht="14.25" customHeight="1">
      <c r="A254" s="19"/>
      <c r="B254" s="19"/>
      <c r="C254" s="156"/>
      <c r="D254" s="150"/>
      <c r="E254" s="156"/>
    </row>
    <row r="255" ht="14.25" customHeight="1">
      <c r="A255" s="19"/>
      <c r="B255" s="19"/>
      <c r="C255" s="156"/>
      <c r="D255" s="150"/>
      <c r="E255" s="156"/>
    </row>
    <row r="256" ht="14.25" customHeight="1">
      <c r="A256" s="19"/>
      <c r="B256" s="19"/>
      <c r="C256" s="156"/>
      <c r="D256" s="150"/>
      <c r="E256" s="156"/>
    </row>
    <row r="257" ht="14.25" customHeight="1">
      <c r="A257" s="19"/>
      <c r="B257" s="19"/>
      <c r="C257" s="156"/>
      <c r="D257" s="150"/>
      <c r="E257" s="156"/>
    </row>
    <row r="258" ht="14.25" customHeight="1">
      <c r="A258" s="19"/>
      <c r="B258" s="19"/>
      <c r="C258" s="156"/>
      <c r="D258" s="150"/>
      <c r="E258" s="156"/>
    </row>
    <row r="259" ht="14.25" customHeight="1">
      <c r="A259" s="19"/>
      <c r="B259" s="19"/>
      <c r="C259" s="156"/>
      <c r="D259" s="150"/>
      <c r="E259" s="156"/>
    </row>
    <row r="260" ht="14.25" customHeight="1">
      <c r="A260" s="19"/>
      <c r="B260" s="19"/>
      <c r="C260" s="156"/>
      <c r="D260" s="150"/>
      <c r="E260" s="156"/>
    </row>
    <row r="261" ht="14.25" customHeight="1">
      <c r="A261" s="19"/>
      <c r="B261" s="19"/>
      <c r="C261" s="156"/>
      <c r="D261" s="150"/>
      <c r="E261" s="156"/>
    </row>
    <row r="262" ht="14.25" customHeight="1">
      <c r="A262" s="19"/>
      <c r="B262" s="19"/>
      <c r="C262" s="156"/>
      <c r="D262" s="150"/>
      <c r="E262" s="156"/>
    </row>
    <row r="263" ht="14.25" customHeight="1">
      <c r="A263" s="19"/>
      <c r="B263" s="19"/>
      <c r="C263" s="156"/>
      <c r="D263" s="150"/>
      <c r="E263" s="156"/>
    </row>
    <row r="264" ht="14.25" customHeight="1">
      <c r="A264" s="19"/>
      <c r="B264" s="19"/>
      <c r="C264" s="156"/>
      <c r="D264" s="150"/>
      <c r="E264" s="156"/>
    </row>
    <row r="265" ht="14.25" customHeight="1">
      <c r="A265" s="19"/>
      <c r="B265" s="19"/>
      <c r="C265" s="156"/>
      <c r="D265" s="150"/>
      <c r="E265" s="156"/>
    </row>
    <row r="266" ht="14.25" customHeight="1">
      <c r="A266" s="19"/>
      <c r="B266" s="19"/>
      <c r="C266" s="156"/>
      <c r="D266" s="150"/>
      <c r="E266" s="156"/>
    </row>
    <row r="267" ht="14.25" customHeight="1">
      <c r="A267" s="19"/>
      <c r="B267" s="19"/>
      <c r="C267" s="156"/>
      <c r="D267" s="150"/>
      <c r="E267" s="156"/>
    </row>
    <row r="268" ht="14.25" customHeight="1">
      <c r="A268" s="19"/>
      <c r="B268" s="19"/>
      <c r="C268" s="156"/>
      <c r="D268" s="150"/>
      <c r="E268" s="156"/>
    </row>
    <row r="269" ht="14.25" customHeight="1">
      <c r="A269" s="19"/>
      <c r="B269" s="19"/>
      <c r="C269" s="156"/>
      <c r="D269" s="150"/>
      <c r="E269" s="156"/>
    </row>
    <row r="270" ht="14.25" customHeight="1">
      <c r="A270" s="19"/>
      <c r="B270" s="19"/>
      <c r="C270" s="156"/>
      <c r="D270" s="150"/>
      <c r="E270" s="156"/>
    </row>
    <row r="271" ht="14.25" customHeight="1">
      <c r="A271" s="19"/>
      <c r="B271" s="19"/>
      <c r="C271" s="156"/>
      <c r="D271" s="150"/>
      <c r="E271" s="156"/>
    </row>
    <row r="272" ht="14.25" customHeight="1">
      <c r="A272" s="19"/>
      <c r="B272" s="19"/>
      <c r="C272" s="156"/>
      <c r="D272" s="150"/>
      <c r="E272" s="156"/>
    </row>
    <row r="273" ht="14.25" customHeight="1">
      <c r="A273" s="19"/>
      <c r="B273" s="19"/>
      <c r="C273" s="156"/>
      <c r="D273" s="150"/>
      <c r="E273" s="156"/>
    </row>
    <row r="274" ht="14.25" customHeight="1">
      <c r="A274" s="19"/>
      <c r="B274" s="19"/>
      <c r="C274" s="156"/>
      <c r="D274" s="150"/>
      <c r="E274" s="156"/>
    </row>
    <row r="275" ht="14.25" customHeight="1">
      <c r="A275" s="19"/>
      <c r="B275" s="19"/>
      <c r="C275" s="156"/>
      <c r="D275" s="150"/>
      <c r="E275" s="156"/>
    </row>
    <row r="276" ht="14.25" customHeight="1">
      <c r="A276" s="19"/>
      <c r="B276" s="19"/>
      <c r="C276" s="156"/>
      <c r="D276" s="150"/>
      <c r="E276" s="156"/>
    </row>
    <row r="277" ht="14.25" customHeight="1">
      <c r="A277" s="19"/>
      <c r="B277" s="19"/>
      <c r="C277" s="156"/>
      <c r="D277" s="150"/>
      <c r="E277" s="156"/>
    </row>
    <row r="278" ht="14.25" customHeight="1">
      <c r="A278" s="19"/>
      <c r="B278" s="19"/>
      <c r="C278" s="156"/>
      <c r="D278" s="150"/>
      <c r="E278" s="156"/>
    </row>
    <row r="279" ht="14.25" customHeight="1">
      <c r="A279" s="19"/>
      <c r="B279" s="19"/>
      <c r="C279" s="156"/>
      <c r="D279" s="150"/>
      <c r="E279" s="156"/>
    </row>
    <row r="280" ht="14.25" customHeight="1">
      <c r="A280" s="19"/>
      <c r="B280" s="19"/>
      <c r="C280" s="156"/>
      <c r="D280" s="150"/>
      <c r="E280" s="156"/>
    </row>
    <row r="281" ht="14.25" customHeight="1">
      <c r="A281" s="19"/>
      <c r="B281" s="19"/>
      <c r="C281" s="156"/>
      <c r="D281" s="150"/>
      <c r="E281" s="156"/>
    </row>
    <row r="282" ht="14.25" customHeight="1">
      <c r="A282" s="19"/>
      <c r="B282" s="19"/>
      <c r="C282" s="156"/>
      <c r="D282" s="150"/>
      <c r="E282" s="156"/>
    </row>
    <row r="283" ht="14.25" customHeight="1">
      <c r="A283" s="19"/>
      <c r="B283" s="19"/>
      <c r="C283" s="156"/>
      <c r="D283" s="150"/>
      <c r="E283" s="156"/>
    </row>
    <row r="284" ht="14.25" customHeight="1">
      <c r="A284" s="19"/>
      <c r="B284" s="19"/>
      <c r="C284" s="156"/>
      <c r="D284" s="150"/>
      <c r="E284" s="156"/>
    </row>
    <row r="285" ht="14.25" customHeight="1">
      <c r="A285" s="19"/>
      <c r="B285" s="19"/>
      <c r="C285" s="156"/>
      <c r="D285" s="150"/>
      <c r="E285" s="156"/>
    </row>
    <row r="286" ht="14.25" customHeight="1">
      <c r="A286" s="19"/>
      <c r="B286" s="19"/>
      <c r="C286" s="156"/>
      <c r="D286" s="150"/>
      <c r="E286" s="156"/>
    </row>
    <row r="287" ht="14.25" customHeight="1">
      <c r="A287" s="19"/>
      <c r="B287" s="19"/>
      <c r="C287" s="156"/>
      <c r="D287" s="150"/>
      <c r="E287" s="156"/>
    </row>
    <row r="288" ht="14.25" customHeight="1">
      <c r="A288" s="19"/>
      <c r="B288" s="19"/>
      <c r="C288" s="156"/>
      <c r="D288" s="150"/>
      <c r="E288" s="156"/>
    </row>
    <row r="289" ht="14.25" customHeight="1">
      <c r="A289" s="19"/>
      <c r="B289" s="19"/>
      <c r="C289" s="156"/>
      <c r="D289" s="150"/>
      <c r="E289" s="156"/>
    </row>
    <row r="290" ht="14.25" customHeight="1">
      <c r="A290" s="19"/>
      <c r="B290" s="19"/>
      <c r="C290" s="156"/>
      <c r="D290" s="150"/>
      <c r="E290" s="156"/>
    </row>
    <row r="291" ht="14.25" customHeight="1">
      <c r="A291" s="19"/>
      <c r="B291" s="19"/>
      <c r="C291" s="156"/>
      <c r="D291" s="150"/>
      <c r="E291" s="156"/>
    </row>
    <row r="292" ht="14.25" customHeight="1">
      <c r="A292" s="19"/>
      <c r="B292" s="19"/>
      <c r="C292" s="156"/>
      <c r="D292" s="150"/>
      <c r="E292" s="156"/>
    </row>
    <row r="293" ht="14.25" customHeight="1">
      <c r="A293" s="19"/>
      <c r="B293" s="19"/>
      <c r="C293" s="156"/>
      <c r="D293" s="150"/>
      <c r="E293" s="156"/>
    </row>
    <row r="294" ht="14.25" customHeight="1">
      <c r="A294" s="19"/>
      <c r="B294" s="19"/>
      <c r="C294" s="156"/>
      <c r="D294" s="150"/>
      <c r="E294" s="156"/>
    </row>
    <row r="295" ht="14.25" customHeight="1">
      <c r="A295" s="19"/>
      <c r="B295" s="19"/>
      <c r="C295" s="156"/>
      <c r="D295" s="150"/>
      <c r="E295" s="156"/>
    </row>
    <row r="296" ht="14.25" customHeight="1">
      <c r="A296" s="19"/>
      <c r="B296" s="19"/>
      <c r="C296" s="156"/>
      <c r="D296" s="150"/>
      <c r="E296" s="156"/>
    </row>
    <row r="297" ht="14.25" customHeight="1">
      <c r="A297" s="19"/>
      <c r="B297" s="19"/>
      <c r="C297" s="156"/>
      <c r="D297" s="150"/>
      <c r="E297" s="156"/>
    </row>
    <row r="298" ht="14.25" customHeight="1">
      <c r="A298" s="19"/>
      <c r="B298" s="19"/>
      <c r="C298" s="156"/>
      <c r="D298" s="150"/>
      <c r="E298" s="156"/>
    </row>
    <row r="299" ht="14.25" customHeight="1">
      <c r="A299" s="19"/>
      <c r="B299" s="19"/>
      <c r="C299" s="156"/>
      <c r="D299" s="150"/>
      <c r="E299" s="156"/>
    </row>
    <row r="300" ht="14.25" customHeight="1">
      <c r="A300" s="19"/>
      <c r="B300" s="19"/>
      <c r="C300" s="156"/>
      <c r="D300" s="150"/>
      <c r="E300" s="156"/>
    </row>
    <row r="301" ht="14.25" customHeight="1">
      <c r="A301" s="19"/>
      <c r="B301" s="19"/>
      <c r="C301" s="156"/>
      <c r="D301" s="150"/>
      <c r="E301" s="156"/>
    </row>
    <row r="302" ht="14.25" customHeight="1">
      <c r="A302" s="19"/>
      <c r="B302" s="19"/>
      <c r="C302" s="156"/>
      <c r="D302" s="150"/>
      <c r="E302" s="156"/>
    </row>
    <row r="303" ht="14.25" customHeight="1">
      <c r="A303" s="19"/>
      <c r="B303" s="19"/>
      <c r="C303" s="156"/>
      <c r="D303" s="150"/>
      <c r="E303" s="156"/>
    </row>
    <row r="304" ht="14.25" customHeight="1">
      <c r="A304" s="19"/>
      <c r="B304" s="19"/>
      <c r="C304" s="156"/>
      <c r="D304" s="150"/>
      <c r="E304" s="156"/>
    </row>
    <row r="305" ht="14.25" customHeight="1">
      <c r="A305" s="19"/>
      <c r="B305" s="19"/>
      <c r="C305" s="156"/>
      <c r="D305" s="150"/>
      <c r="E305" s="156"/>
    </row>
    <row r="306" ht="14.25" customHeight="1">
      <c r="A306" s="19"/>
      <c r="B306" s="19"/>
      <c r="C306" s="156"/>
      <c r="D306" s="150"/>
      <c r="E306" s="156"/>
    </row>
    <row r="307" ht="14.25" customHeight="1">
      <c r="A307" s="19"/>
      <c r="B307" s="19"/>
      <c r="C307" s="156"/>
      <c r="D307" s="150"/>
      <c r="E307" s="156"/>
    </row>
    <row r="308" ht="14.25" customHeight="1">
      <c r="A308" s="19"/>
      <c r="B308" s="19"/>
      <c r="C308" s="156"/>
      <c r="D308" s="150"/>
      <c r="E308" s="156"/>
    </row>
    <row r="309" ht="14.25" customHeight="1">
      <c r="A309" s="19"/>
      <c r="B309" s="19"/>
      <c r="C309" s="156"/>
      <c r="D309" s="150"/>
      <c r="E309" s="156"/>
    </row>
    <row r="310" ht="14.25" customHeight="1">
      <c r="A310" s="19"/>
      <c r="B310" s="19"/>
      <c r="C310" s="156"/>
      <c r="D310" s="150"/>
      <c r="E310" s="156"/>
    </row>
    <row r="311" ht="14.25" customHeight="1">
      <c r="A311" s="19"/>
      <c r="B311" s="19"/>
      <c r="C311" s="156"/>
      <c r="D311" s="150"/>
      <c r="E311" s="156"/>
    </row>
    <row r="312" ht="14.25" customHeight="1">
      <c r="A312" s="19"/>
      <c r="B312" s="19"/>
      <c r="C312" s="156"/>
      <c r="D312" s="150"/>
      <c r="E312" s="156"/>
    </row>
    <row r="313" ht="14.25" customHeight="1">
      <c r="A313" s="19"/>
      <c r="B313" s="19"/>
      <c r="C313" s="156"/>
      <c r="D313" s="150"/>
      <c r="E313" s="156"/>
    </row>
    <row r="314" ht="14.25" customHeight="1">
      <c r="A314" s="19"/>
      <c r="B314" s="19"/>
      <c r="C314" s="156"/>
      <c r="D314" s="150"/>
      <c r="E314" s="156"/>
    </row>
    <row r="315" ht="14.25" customHeight="1">
      <c r="A315" s="19"/>
      <c r="B315" s="19"/>
      <c r="C315" s="156"/>
      <c r="D315" s="150"/>
      <c r="E315" s="156"/>
    </row>
    <row r="316" ht="14.25" customHeight="1">
      <c r="A316" s="19"/>
      <c r="B316" s="19"/>
      <c r="C316" s="156"/>
      <c r="D316" s="150"/>
      <c r="E316" s="156"/>
    </row>
    <row r="317" ht="14.25" customHeight="1">
      <c r="A317" s="19"/>
      <c r="B317" s="19"/>
      <c r="C317" s="156"/>
      <c r="D317" s="150"/>
      <c r="E317" s="156"/>
    </row>
    <row r="318" ht="14.25" customHeight="1">
      <c r="A318" s="19"/>
      <c r="B318" s="19"/>
      <c r="C318" s="156"/>
      <c r="D318" s="150"/>
      <c r="E318" s="156"/>
    </row>
    <row r="319" ht="14.25" customHeight="1">
      <c r="A319" s="19"/>
      <c r="B319" s="19"/>
      <c r="C319" s="156"/>
      <c r="D319" s="150"/>
      <c r="E319" s="156"/>
    </row>
    <row r="320" ht="14.25" customHeight="1">
      <c r="A320" s="19"/>
      <c r="B320" s="19"/>
      <c r="C320" s="156"/>
      <c r="D320" s="150"/>
      <c r="E320" s="156"/>
    </row>
    <row r="321" ht="14.25" customHeight="1">
      <c r="A321" s="19"/>
      <c r="B321" s="19"/>
      <c r="C321" s="156"/>
      <c r="D321" s="150"/>
      <c r="E321" s="156"/>
    </row>
    <row r="322" ht="14.25" customHeight="1">
      <c r="A322" s="19"/>
      <c r="B322" s="19"/>
      <c r="C322" s="156"/>
      <c r="D322" s="150"/>
      <c r="E322" s="156"/>
    </row>
    <row r="323" ht="14.25" customHeight="1">
      <c r="A323" s="19"/>
      <c r="B323" s="19"/>
      <c r="C323" s="156"/>
      <c r="D323" s="150"/>
      <c r="E323" s="156"/>
    </row>
    <row r="324" ht="14.25" customHeight="1">
      <c r="A324" s="19"/>
      <c r="B324" s="19"/>
      <c r="C324" s="156"/>
      <c r="D324" s="150"/>
      <c r="E324" s="156"/>
    </row>
    <row r="325" ht="14.25" customHeight="1">
      <c r="A325" s="19"/>
      <c r="B325" s="19"/>
      <c r="C325" s="156"/>
      <c r="D325" s="150"/>
      <c r="E325" s="156"/>
    </row>
    <row r="326" ht="14.25" customHeight="1">
      <c r="A326" s="19"/>
      <c r="B326" s="19"/>
      <c r="C326" s="156"/>
      <c r="D326" s="150"/>
      <c r="E326" s="156"/>
    </row>
    <row r="327" ht="14.25" customHeight="1">
      <c r="A327" s="19"/>
      <c r="B327" s="19"/>
      <c r="C327" s="156"/>
      <c r="D327" s="150"/>
      <c r="E327" s="156"/>
    </row>
    <row r="328" ht="14.25" customHeight="1">
      <c r="A328" s="19"/>
      <c r="B328" s="19"/>
      <c r="C328" s="156"/>
      <c r="D328" s="150"/>
      <c r="E328" s="156"/>
    </row>
    <row r="329" ht="14.25" customHeight="1">
      <c r="A329" s="19"/>
      <c r="B329" s="19"/>
      <c r="C329" s="156"/>
      <c r="D329" s="150"/>
      <c r="E329" s="156"/>
    </row>
    <row r="330" ht="14.25" customHeight="1">
      <c r="A330" s="19"/>
      <c r="B330" s="19"/>
      <c r="C330" s="156"/>
      <c r="D330" s="150"/>
      <c r="E330" s="156"/>
    </row>
    <row r="331" ht="14.25" customHeight="1">
      <c r="A331" s="19"/>
      <c r="B331" s="19"/>
      <c r="C331" s="156"/>
      <c r="D331" s="150"/>
      <c r="E331" s="156"/>
    </row>
    <row r="332" ht="14.25" customHeight="1">
      <c r="A332" s="19"/>
      <c r="B332" s="19"/>
      <c r="C332" s="156"/>
      <c r="D332" s="150"/>
      <c r="E332" s="156"/>
    </row>
    <row r="333" ht="14.25" customHeight="1">
      <c r="A333" s="19"/>
      <c r="B333" s="19"/>
      <c r="C333" s="156"/>
      <c r="D333" s="150"/>
      <c r="E333" s="156"/>
    </row>
    <row r="334" ht="14.25" customHeight="1">
      <c r="A334" s="19"/>
      <c r="B334" s="19"/>
      <c r="C334" s="156"/>
      <c r="D334" s="150"/>
      <c r="E334" s="156"/>
    </row>
    <row r="335" ht="14.25" customHeight="1">
      <c r="A335" s="19"/>
      <c r="B335" s="19"/>
      <c r="C335" s="156"/>
      <c r="D335" s="150"/>
      <c r="E335" s="156"/>
    </row>
    <row r="336" ht="14.25" customHeight="1">
      <c r="A336" s="19"/>
      <c r="B336" s="19"/>
      <c r="C336" s="156"/>
      <c r="D336" s="150"/>
      <c r="E336" s="156"/>
    </row>
    <row r="337" ht="14.25" customHeight="1">
      <c r="A337" s="19"/>
      <c r="B337" s="19"/>
      <c r="C337" s="156"/>
      <c r="D337" s="150"/>
      <c r="E337" s="156"/>
    </row>
    <row r="338" ht="14.25" customHeight="1">
      <c r="A338" s="19"/>
      <c r="B338" s="19"/>
      <c r="C338" s="156"/>
      <c r="D338" s="150"/>
      <c r="E338" s="156"/>
    </row>
    <row r="339" ht="14.25" customHeight="1">
      <c r="A339" s="19"/>
      <c r="B339" s="19"/>
      <c r="C339" s="156"/>
      <c r="D339" s="150"/>
      <c r="E339" s="156"/>
    </row>
    <row r="340" ht="14.25" customHeight="1">
      <c r="A340" s="19"/>
      <c r="B340" s="19"/>
      <c r="C340" s="156"/>
      <c r="D340" s="150"/>
      <c r="E340" s="156"/>
    </row>
    <row r="341" ht="14.25" customHeight="1">
      <c r="A341" s="19"/>
      <c r="B341" s="19"/>
      <c r="C341" s="156"/>
      <c r="D341" s="150"/>
      <c r="E341" s="156"/>
    </row>
    <row r="342" ht="14.25" customHeight="1">
      <c r="A342" s="19"/>
      <c r="B342" s="19"/>
      <c r="C342" s="156"/>
      <c r="D342" s="150"/>
      <c r="E342" s="156"/>
    </row>
    <row r="343" ht="14.25" customHeight="1">
      <c r="A343" s="19"/>
      <c r="B343" s="19"/>
      <c r="C343" s="156"/>
      <c r="D343" s="150"/>
      <c r="E343" s="156"/>
    </row>
    <row r="344" ht="14.25" customHeight="1">
      <c r="A344" s="19"/>
      <c r="B344" s="19"/>
      <c r="C344" s="156"/>
      <c r="D344" s="150"/>
      <c r="E344" s="156"/>
    </row>
    <row r="345" ht="14.25" customHeight="1">
      <c r="A345" s="19"/>
      <c r="B345" s="19"/>
      <c r="C345" s="156"/>
      <c r="D345" s="150"/>
      <c r="E345" s="156"/>
    </row>
    <row r="346" ht="14.25" customHeight="1">
      <c r="A346" s="19"/>
      <c r="B346" s="19"/>
      <c r="C346" s="156"/>
      <c r="D346" s="150"/>
      <c r="E346" s="156"/>
    </row>
    <row r="347" ht="14.25" customHeight="1">
      <c r="A347" s="19"/>
      <c r="B347" s="19"/>
      <c r="C347" s="156"/>
      <c r="D347" s="150"/>
      <c r="E347" s="156"/>
    </row>
    <row r="348" ht="14.25" customHeight="1">
      <c r="A348" s="19"/>
      <c r="B348" s="19"/>
      <c r="C348" s="156"/>
      <c r="D348" s="150"/>
      <c r="E348" s="156"/>
    </row>
    <row r="349" ht="14.25" customHeight="1">
      <c r="A349" s="19"/>
      <c r="B349" s="19"/>
      <c r="C349" s="156"/>
      <c r="D349" s="150"/>
      <c r="E349" s="156"/>
    </row>
    <row r="350" ht="14.25" customHeight="1">
      <c r="A350" s="19"/>
      <c r="B350" s="19"/>
      <c r="C350" s="156"/>
      <c r="D350" s="150"/>
      <c r="E350" s="156"/>
    </row>
    <row r="351" ht="14.25" customHeight="1">
      <c r="A351" s="19"/>
      <c r="B351" s="19"/>
      <c r="C351" s="156"/>
      <c r="D351" s="150"/>
      <c r="E351" s="156"/>
    </row>
    <row r="352" ht="14.25" customHeight="1">
      <c r="A352" s="19"/>
      <c r="B352" s="19"/>
      <c r="C352" s="156"/>
      <c r="D352" s="150"/>
      <c r="E352" s="156"/>
    </row>
    <row r="353" ht="14.25" customHeight="1">
      <c r="A353" s="19"/>
      <c r="B353" s="19"/>
      <c r="C353" s="156"/>
      <c r="D353" s="150"/>
      <c r="E353" s="156"/>
    </row>
    <row r="354" ht="14.25" customHeight="1">
      <c r="A354" s="19"/>
      <c r="B354" s="19"/>
      <c r="C354" s="156"/>
      <c r="D354" s="150"/>
      <c r="E354" s="156"/>
    </row>
    <row r="355" ht="14.25" customHeight="1">
      <c r="A355" s="19"/>
      <c r="B355" s="19"/>
      <c r="C355" s="156"/>
      <c r="D355" s="150"/>
      <c r="E355" s="156"/>
    </row>
    <row r="356" ht="14.25" customHeight="1">
      <c r="A356" s="19"/>
      <c r="B356" s="19"/>
      <c r="C356" s="156"/>
      <c r="D356" s="150"/>
      <c r="E356" s="156"/>
    </row>
    <row r="357" ht="14.25" customHeight="1">
      <c r="A357" s="19"/>
      <c r="B357" s="19"/>
      <c r="C357" s="156"/>
      <c r="D357" s="150"/>
      <c r="E357" s="156"/>
    </row>
    <row r="358" ht="14.25" customHeight="1">
      <c r="A358" s="19"/>
      <c r="B358" s="19"/>
      <c r="C358" s="156"/>
      <c r="D358" s="150"/>
      <c r="E358" s="156"/>
    </row>
    <row r="359" ht="14.25" customHeight="1">
      <c r="A359" s="19"/>
      <c r="B359" s="19"/>
      <c r="C359" s="156"/>
      <c r="D359" s="150"/>
      <c r="E359" s="156"/>
    </row>
    <row r="360" ht="14.25" customHeight="1">
      <c r="A360" s="19"/>
      <c r="B360" s="19"/>
      <c r="C360" s="156"/>
      <c r="D360" s="150"/>
      <c r="E360" s="156"/>
    </row>
    <row r="361" ht="14.25" customHeight="1">
      <c r="A361" s="19"/>
      <c r="B361" s="19"/>
      <c r="C361" s="156"/>
      <c r="D361" s="150"/>
      <c r="E361" s="156"/>
    </row>
    <row r="362" ht="15.75" customHeight="1">
      <c r="A362" s="156"/>
      <c r="B362" s="156"/>
      <c r="C362" s="156"/>
      <c r="D362" s="156"/>
      <c r="E362" s="156"/>
    </row>
    <row r="363" ht="15.75" customHeight="1">
      <c r="A363" s="156"/>
      <c r="B363" s="156"/>
      <c r="C363" s="156"/>
      <c r="D363" s="156"/>
      <c r="E363" s="156"/>
    </row>
    <row r="364" ht="15.75" customHeight="1">
      <c r="A364" s="156"/>
      <c r="B364" s="156"/>
      <c r="C364" s="156"/>
      <c r="D364" s="156"/>
      <c r="E364" s="156"/>
    </row>
    <row r="365" ht="15.75" customHeight="1">
      <c r="A365" s="156"/>
      <c r="B365" s="156"/>
      <c r="C365" s="156"/>
      <c r="D365" s="156"/>
      <c r="E365" s="156"/>
    </row>
    <row r="366" ht="15.75" customHeight="1">
      <c r="A366" s="156"/>
      <c r="B366" s="156"/>
      <c r="C366" s="156"/>
      <c r="D366" s="156"/>
      <c r="E366" s="156"/>
    </row>
    <row r="367" ht="15.75" customHeight="1">
      <c r="A367" s="156"/>
      <c r="B367" s="156"/>
      <c r="C367" s="156"/>
      <c r="D367" s="156"/>
      <c r="E367" s="156"/>
    </row>
    <row r="368" ht="15.75" customHeight="1">
      <c r="A368" s="156"/>
      <c r="B368" s="156"/>
      <c r="C368" s="156"/>
      <c r="D368" s="156"/>
      <c r="E368" s="156"/>
    </row>
    <row r="369" ht="15.75" customHeight="1">
      <c r="A369" s="156"/>
      <c r="B369" s="156"/>
      <c r="C369" s="156"/>
      <c r="D369" s="156"/>
      <c r="E369" s="156"/>
    </row>
    <row r="370" ht="15.75" customHeight="1">
      <c r="A370" s="156"/>
      <c r="B370" s="156"/>
      <c r="C370" s="156"/>
      <c r="D370" s="156"/>
      <c r="E370" s="156"/>
    </row>
    <row r="371" ht="15.75" customHeight="1">
      <c r="A371" s="156"/>
      <c r="B371" s="156"/>
      <c r="C371" s="156"/>
      <c r="D371" s="156"/>
      <c r="E371" s="156"/>
    </row>
    <row r="372" ht="15.75" customHeight="1">
      <c r="A372" s="156"/>
      <c r="B372" s="156"/>
      <c r="C372" s="156"/>
      <c r="D372" s="156"/>
      <c r="E372" s="156"/>
    </row>
    <row r="373" ht="15.75" customHeight="1">
      <c r="A373" s="156"/>
      <c r="B373" s="156"/>
      <c r="C373" s="156"/>
      <c r="D373" s="156"/>
      <c r="E373" s="156"/>
    </row>
    <row r="374" ht="15.75" customHeight="1">
      <c r="A374" s="156"/>
      <c r="B374" s="156"/>
      <c r="C374" s="156"/>
      <c r="D374" s="156"/>
      <c r="E374" s="156"/>
    </row>
    <row r="375" ht="15.75" customHeight="1">
      <c r="A375" s="156"/>
      <c r="B375" s="156"/>
      <c r="C375" s="156"/>
      <c r="D375" s="156"/>
      <c r="E375" s="156"/>
    </row>
    <row r="376" ht="15.75" customHeight="1">
      <c r="A376" s="156"/>
      <c r="B376" s="156"/>
      <c r="C376" s="156"/>
      <c r="D376" s="156"/>
      <c r="E376" s="156"/>
    </row>
    <row r="377" ht="15.75" customHeight="1">
      <c r="A377" s="156"/>
      <c r="B377" s="156"/>
      <c r="C377" s="156"/>
      <c r="D377" s="156"/>
      <c r="E377" s="156"/>
    </row>
    <row r="378" ht="15.75" customHeight="1">
      <c r="A378" s="156"/>
      <c r="B378" s="156"/>
      <c r="C378" s="156"/>
      <c r="D378" s="156"/>
      <c r="E378" s="156"/>
    </row>
    <row r="379" ht="15.75" customHeight="1">
      <c r="A379" s="156"/>
      <c r="B379" s="156"/>
      <c r="C379" s="156"/>
      <c r="D379" s="156"/>
      <c r="E379" s="156"/>
    </row>
    <row r="380" ht="15.75" customHeight="1">
      <c r="A380" s="156"/>
      <c r="B380" s="156"/>
      <c r="C380" s="156"/>
      <c r="D380" s="156"/>
      <c r="E380" s="156"/>
    </row>
    <row r="381" ht="15.75" customHeight="1">
      <c r="A381" s="156"/>
      <c r="B381" s="156"/>
      <c r="C381" s="156"/>
      <c r="D381" s="156"/>
      <c r="E381" s="156"/>
    </row>
    <row r="382" ht="15.75" customHeight="1">
      <c r="A382" s="156"/>
      <c r="B382" s="156"/>
      <c r="C382" s="156"/>
      <c r="D382" s="156"/>
      <c r="E382" s="156"/>
    </row>
    <row r="383" ht="15.75" customHeight="1">
      <c r="A383" s="156"/>
      <c r="B383" s="156"/>
      <c r="C383" s="156"/>
      <c r="D383" s="156"/>
      <c r="E383" s="156"/>
    </row>
    <row r="384" ht="15.75" customHeight="1">
      <c r="A384" s="156"/>
      <c r="B384" s="156"/>
      <c r="C384" s="156"/>
      <c r="D384" s="156"/>
      <c r="E384" s="156"/>
    </row>
    <row r="385" ht="15.75" customHeight="1">
      <c r="A385" s="156"/>
      <c r="B385" s="156"/>
      <c r="C385" s="156"/>
      <c r="D385" s="156"/>
      <c r="E385" s="156"/>
    </row>
    <row r="386" ht="15.75" customHeight="1">
      <c r="A386" s="156"/>
      <c r="B386" s="156"/>
      <c r="C386" s="156"/>
      <c r="D386" s="156"/>
      <c r="E386" s="156"/>
    </row>
    <row r="387" ht="15.75" customHeight="1">
      <c r="A387" s="156"/>
      <c r="B387" s="156"/>
      <c r="C387" s="156"/>
      <c r="D387" s="156"/>
      <c r="E387" s="156"/>
    </row>
    <row r="388" ht="15.75" customHeight="1">
      <c r="A388" s="156"/>
      <c r="B388" s="156"/>
      <c r="C388" s="156"/>
      <c r="D388" s="156"/>
      <c r="E388" s="156"/>
    </row>
    <row r="389" ht="15.75" customHeight="1">
      <c r="A389" s="156"/>
      <c r="B389" s="156"/>
      <c r="C389" s="156"/>
      <c r="D389" s="156"/>
      <c r="E389" s="156"/>
    </row>
    <row r="390" ht="15.75" customHeight="1">
      <c r="A390" s="156"/>
      <c r="B390" s="156"/>
      <c r="C390" s="156"/>
      <c r="D390" s="156"/>
      <c r="E390" s="156"/>
    </row>
    <row r="391" ht="15.75" customHeight="1">
      <c r="A391" s="156"/>
      <c r="B391" s="156"/>
      <c r="C391" s="156"/>
      <c r="D391" s="156"/>
      <c r="E391" s="156"/>
    </row>
    <row r="392" ht="15.75" customHeight="1">
      <c r="A392" s="156"/>
      <c r="B392" s="156"/>
      <c r="C392" s="156"/>
      <c r="D392" s="156"/>
      <c r="E392" s="156"/>
    </row>
    <row r="393" ht="15.75" customHeight="1">
      <c r="A393" s="156"/>
      <c r="B393" s="156"/>
      <c r="C393" s="156"/>
      <c r="D393" s="156"/>
      <c r="E393" s="156"/>
    </row>
    <row r="394" ht="15.75" customHeight="1">
      <c r="A394" s="156"/>
      <c r="B394" s="156"/>
      <c r="C394" s="156"/>
      <c r="D394" s="156"/>
      <c r="E394" s="156"/>
    </row>
    <row r="395" ht="15.75" customHeight="1">
      <c r="A395" s="156"/>
      <c r="B395" s="156"/>
      <c r="C395" s="156"/>
      <c r="D395" s="156"/>
      <c r="E395" s="156"/>
    </row>
    <row r="396" ht="15.75" customHeight="1">
      <c r="A396" s="156"/>
      <c r="B396" s="156"/>
      <c r="C396" s="156"/>
      <c r="D396" s="156"/>
      <c r="E396" s="156"/>
    </row>
    <row r="397" ht="15.75" customHeight="1">
      <c r="A397" s="156"/>
      <c r="B397" s="156"/>
      <c r="C397" s="156"/>
      <c r="D397" s="156"/>
      <c r="E397" s="156"/>
    </row>
    <row r="398" ht="15.75" customHeight="1">
      <c r="A398" s="156"/>
      <c r="B398" s="156"/>
      <c r="C398" s="156"/>
      <c r="D398" s="156"/>
      <c r="E398" s="156"/>
    </row>
    <row r="399" ht="15.75" customHeight="1">
      <c r="A399" s="156"/>
      <c r="B399" s="156"/>
      <c r="C399" s="156"/>
      <c r="D399" s="156"/>
      <c r="E399" s="156"/>
    </row>
    <row r="400" ht="15.75" customHeight="1">
      <c r="A400" s="156"/>
      <c r="B400" s="156"/>
      <c r="C400" s="156"/>
      <c r="D400" s="156"/>
      <c r="E400" s="156"/>
    </row>
    <row r="401" ht="15.75" customHeight="1">
      <c r="A401" s="156"/>
      <c r="B401" s="156"/>
      <c r="C401" s="156"/>
      <c r="D401" s="156"/>
      <c r="E401" s="156"/>
    </row>
    <row r="402" ht="15.75" customHeight="1">
      <c r="A402" s="156"/>
      <c r="B402" s="156"/>
      <c r="C402" s="156"/>
      <c r="D402" s="156"/>
      <c r="E402" s="156"/>
    </row>
    <row r="403" ht="15.75" customHeight="1">
      <c r="A403" s="156"/>
      <c r="B403" s="156"/>
      <c r="C403" s="156"/>
      <c r="D403" s="156"/>
      <c r="E403" s="156"/>
    </row>
    <row r="404" ht="15.75" customHeight="1">
      <c r="A404" s="156"/>
      <c r="B404" s="156"/>
      <c r="C404" s="156"/>
      <c r="D404" s="156"/>
      <c r="E404" s="156"/>
    </row>
    <row r="405" ht="15.75" customHeight="1">
      <c r="A405" s="156"/>
      <c r="B405" s="156"/>
      <c r="C405" s="156"/>
      <c r="D405" s="156"/>
      <c r="E405" s="156"/>
    </row>
    <row r="406" ht="15.75" customHeight="1">
      <c r="A406" s="156"/>
      <c r="B406" s="156"/>
      <c r="C406" s="156"/>
      <c r="D406" s="156"/>
      <c r="E406" s="156"/>
    </row>
    <row r="407" ht="15.75" customHeight="1">
      <c r="A407" s="156"/>
      <c r="B407" s="156"/>
      <c r="C407" s="156"/>
      <c r="D407" s="156"/>
      <c r="E407" s="156"/>
    </row>
    <row r="408" ht="15.75" customHeight="1">
      <c r="A408" s="156"/>
      <c r="B408" s="156"/>
      <c r="C408" s="156"/>
      <c r="D408" s="156"/>
      <c r="E408" s="156"/>
    </row>
    <row r="409" ht="15.75" customHeight="1">
      <c r="A409" s="156"/>
      <c r="B409" s="156"/>
      <c r="C409" s="156"/>
      <c r="D409" s="156"/>
      <c r="E409" s="156"/>
    </row>
    <row r="410" ht="15.75" customHeight="1">
      <c r="A410" s="156"/>
      <c r="B410" s="156"/>
      <c r="C410" s="156"/>
      <c r="D410" s="156"/>
      <c r="E410" s="156"/>
    </row>
    <row r="411" ht="15.75" customHeight="1">
      <c r="A411" s="156"/>
      <c r="B411" s="156"/>
      <c r="C411" s="156"/>
      <c r="D411" s="156"/>
      <c r="E411" s="156"/>
    </row>
    <row r="412" ht="15.75" customHeight="1">
      <c r="A412" s="156"/>
      <c r="B412" s="156"/>
      <c r="C412" s="156"/>
      <c r="D412" s="156"/>
      <c r="E412" s="156"/>
    </row>
    <row r="413" ht="15.75" customHeight="1">
      <c r="A413" s="156"/>
      <c r="B413" s="156"/>
      <c r="C413" s="156"/>
      <c r="D413" s="156"/>
      <c r="E413" s="156"/>
    </row>
    <row r="414" ht="15.75" customHeight="1">
      <c r="A414" s="156"/>
      <c r="B414" s="156"/>
      <c r="C414" s="156"/>
      <c r="D414" s="156"/>
      <c r="E414" s="156"/>
    </row>
    <row r="415" ht="15.75" customHeight="1">
      <c r="A415" s="156"/>
      <c r="B415" s="156"/>
      <c r="C415" s="156"/>
      <c r="D415" s="156"/>
      <c r="E415" s="156"/>
    </row>
    <row r="416" ht="15.75" customHeight="1">
      <c r="A416" s="156"/>
      <c r="B416" s="156"/>
      <c r="C416" s="156"/>
      <c r="D416" s="156"/>
      <c r="E416" s="156"/>
    </row>
    <row r="417" ht="15.75" customHeight="1">
      <c r="A417" s="156"/>
      <c r="B417" s="156"/>
      <c r="C417" s="156"/>
      <c r="D417" s="156"/>
      <c r="E417" s="156"/>
    </row>
    <row r="418" ht="15.75" customHeight="1">
      <c r="A418" s="156"/>
      <c r="B418" s="156"/>
      <c r="C418" s="156"/>
      <c r="D418" s="156"/>
      <c r="E418" s="156"/>
    </row>
    <row r="419" ht="15.75" customHeight="1">
      <c r="A419" s="156"/>
      <c r="B419" s="156"/>
      <c r="C419" s="156"/>
      <c r="D419" s="156"/>
      <c r="E419" s="156"/>
    </row>
    <row r="420" ht="15.75" customHeight="1">
      <c r="A420" s="156"/>
      <c r="B420" s="156"/>
      <c r="C420" s="156"/>
      <c r="D420" s="156"/>
      <c r="E420" s="156"/>
    </row>
    <row r="421" ht="15.75" customHeight="1">
      <c r="A421" s="156"/>
      <c r="B421" s="156"/>
      <c r="C421" s="156"/>
      <c r="D421" s="156"/>
      <c r="E421" s="156"/>
    </row>
    <row r="422" ht="15.75" customHeight="1">
      <c r="A422" s="156"/>
      <c r="B422" s="156"/>
      <c r="C422" s="156"/>
      <c r="D422" s="156"/>
      <c r="E422" s="156"/>
    </row>
    <row r="423" ht="15.75" customHeight="1">
      <c r="A423" s="156"/>
      <c r="B423" s="156"/>
      <c r="C423" s="156"/>
      <c r="D423" s="156"/>
      <c r="E423" s="156"/>
    </row>
    <row r="424" ht="15.75" customHeight="1">
      <c r="A424" s="156"/>
      <c r="B424" s="156"/>
      <c r="C424" s="156"/>
      <c r="D424" s="156"/>
      <c r="E424" s="156"/>
    </row>
    <row r="425" ht="15.75" customHeight="1">
      <c r="A425" s="156"/>
      <c r="B425" s="156"/>
      <c r="C425" s="156"/>
      <c r="D425" s="156"/>
      <c r="E425" s="156"/>
    </row>
    <row r="426" ht="15.75" customHeight="1">
      <c r="A426" s="156"/>
      <c r="B426" s="156"/>
      <c r="C426" s="156"/>
      <c r="D426" s="156"/>
      <c r="E426" s="156"/>
    </row>
    <row r="427" ht="15.75" customHeight="1">
      <c r="A427" s="156"/>
      <c r="B427" s="156"/>
      <c r="C427" s="156"/>
      <c r="D427" s="156"/>
      <c r="E427" s="156"/>
    </row>
    <row r="428" ht="15.75" customHeight="1">
      <c r="A428" s="156"/>
      <c r="B428" s="156"/>
      <c r="C428" s="156"/>
      <c r="D428" s="156"/>
      <c r="E428" s="156"/>
    </row>
    <row r="429" ht="15.75" customHeight="1">
      <c r="A429" s="156"/>
      <c r="B429" s="156"/>
      <c r="C429" s="156"/>
      <c r="D429" s="156"/>
      <c r="E429" s="156"/>
    </row>
    <row r="430" ht="15.75" customHeight="1">
      <c r="A430" s="156"/>
      <c r="B430" s="156"/>
      <c r="C430" s="156"/>
      <c r="D430" s="156"/>
      <c r="E430" s="156"/>
    </row>
    <row r="431" ht="15.75" customHeight="1">
      <c r="A431" s="156"/>
      <c r="B431" s="156"/>
      <c r="C431" s="156"/>
      <c r="D431" s="156"/>
      <c r="E431" s="156"/>
    </row>
    <row r="432" ht="15.75" customHeight="1">
      <c r="A432" s="156"/>
      <c r="B432" s="156"/>
      <c r="C432" s="156"/>
      <c r="D432" s="156"/>
      <c r="E432" s="156"/>
    </row>
    <row r="433" ht="15.75" customHeight="1">
      <c r="A433" s="156"/>
      <c r="B433" s="156"/>
      <c r="C433" s="156"/>
      <c r="D433" s="156"/>
      <c r="E433" s="156"/>
    </row>
    <row r="434" ht="15.75" customHeight="1">
      <c r="A434" s="156"/>
      <c r="B434" s="156"/>
      <c r="C434" s="156"/>
      <c r="D434" s="156"/>
      <c r="E434" s="156"/>
    </row>
    <row r="435" ht="15.75" customHeight="1">
      <c r="A435" s="156"/>
      <c r="B435" s="156"/>
      <c r="C435" s="156"/>
      <c r="D435" s="156"/>
      <c r="E435" s="156"/>
    </row>
    <row r="436" ht="15.75" customHeight="1">
      <c r="A436" s="156"/>
      <c r="B436" s="156"/>
      <c r="C436" s="156"/>
      <c r="D436" s="156"/>
      <c r="E436" s="156"/>
    </row>
    <row r="437" ht="15.75" customHeight="1">
      <c r="A437" s="156"/>
      <c r="B437" s="156"/>
      <c r="C437" s="156"/>
      <c r="D437" s="156"/>
      <c r="E437" s="156"/>
    </row>
    <row r="438" ht="15.75" customHeight="1">
      <c r="A438" s="156"/>
      <c r="B438" s="156"/>
      <c r="C438" s="156"/>
      <c r="D438" s="156"/>
      <c r="E438" s="156"/>
    </row>
    <row r="439" ht="15.75" customHeight="1">
      <c r="A439" s="156"/>
      <c r="B439" s="156"/>
      <c r="C439" s="156"/>
      <c r="D439" s="156"/>
      <c r="E439" s="156"/>
    </row>
    <row r="440" ht="15.75" customHeight="1">
      <c r="A440" s="156"/>
      <c r="B440" s="156"/>
      <c r="C440" s="156"/>
      <c r="D440" s="156"/>
      <c r="E440" s="156"/>
    </row>
    <row r="441" ht="15.75" customHeight="1">
      <c r="A441" s="156"/>
      <c r="B441" s="156"/>
      <c r="C441" s="156"/>
      <c r="D441" s="156"/>
      <c r="E441" s="156"/>
    </row>
    <row r="442" ht="15.75" customHeight="1">
      <c r="A442" s="156"/>
      <c r="B442" s="156"/>
      <c r="C442" s="156"/>
      <c r="D442" s="156"/>
      <c r="E442" s="156"/>
    </row>
    <row r="443" ht="15.75" customHeight="1">
      <c r="A443" s="156"/>
      <c r="B443" s="156"/>
      <c r="C443" s="156"/>
      <c r="D443" s="156"/>
      <c r="E443" s="156"/>
    </row>
    <row r="444" ht="15.75" customHeight="1">
      <c r="A444" s="156"/>
      <c r="B444" s="156"/>
      <c r="C444" s="156"/>
      <c r="D444" s="156"/>
      <c r="E444" s="156"/>
    </row>
    <row r="445" ht="15.75" customHeight="1">
      <c r="A445" s="156"/>
      <c r="B445" s="156"/>
      <c r="C445" s="156"/>
      <c r="D445" s="156"/>
      <c r="E445" s="156"/>
    </row>
    <row r="446" ht="15.75" customHeight="1">
      <c r="A446" s="156"/>
      <c r="B446" s="156"/>
      <c r="C446" s="156"/>
      <c r="D446" s="156"/>
      <c r="E446" s="156"/>
    </row>
    <row r="447" ht="15.75" customHeight="1">
      <c r="A447" s="156"/>
      <c r="B447" s="156"/>
      <c r="C447" s="156"/>
      <c r="D447" s="156"/>
      <c r="E447" s="156"/>
    </row>
    <row r="448" ht="15.75" customHeight="1">
      <c r="A448" s="156"/>
      <c r="B448" s="156"/>
      <c r="C448" s="156"/>
      <c r="D448" s="156"/>
      <c r="E448" s="156"/>
    </row>
    <row r="449" ht="15.75" customHeight="1">
      <c r="A449" s="156"/>
      <c r="B449" s="156"/>
      <c r="C449" s="156"/>
      <c r="D449" s="156"/>
      <c r="E449" s="156"/>
    </row>
    <row r="450" ht="15.75" customHeight="1">
      <c r="A450" s="156"/>
      <c r="B450" s="156"/>
      <c r="C450" s="156"/>
      <c r="D450" s="156"/>
      <c r="E450" s="156"/>
    </row>
    <row r="451" ht="15.75" customHeight="1">
      <c r="A451" s="156"/>
      <c r="B451" s="156"/>
      <c r="C451" s="156"/>
      <c r="D451" s="156"/>
      <c r="E451" s="156"/>
    </row>
    <row r="452" ht="15.75" customHeight="1">
      <c r="A452" s="156"/>
      <c r="B452" s="156"/>
      <c r="C452" s="156"/>
      <c r="D452" s="156"/>
      <c r="E452" s="156"/>
    </row>
    <row r="453" ht="15.75" customHeight="1">
      <c r="A453" s="156"/>
      <c r="B453" s="156"/>
      <c r="C453" s="156"/>
      <c r="D453" s="156"/>
      <c r="E453" s="156"/>
    </row>
    <row r="454" ht="15.75" customHeight="1">
      <c r="A454" s="156"/>
      <c r="B454" s="156"/>
      <c r="C454" s="156"/>
      <c r="D454" s="156"/>
      <c r="E454" s="156"/>
    </row>
    <row r="455" ht="15.75" customHeight="1">
      <c r="A455" s="156"/>
      <c r="B455" s="156"/>
      <c r="C455" s="156"/>
      <c r="D455" s="156"/>
      <c r="E455" s="156"/>
    </row>
    <row r="456" ht="15.75" customHeight="1">
      <c r="A456" s="156"/>
      <c r="B456" s="156"/>
      <c r="C456" s="156"/>
      <c r="D456" s="156"/>
      <c r="E456" s="156"/>
    </row>
    <row r="457" ht="15.75" customHeight="1">
      <c r="A457" s="156"/>
      <c r="B457" s="156"/>
      <c r="C457" s="156"/>
      <c r="D457" s="156"/>
      <c r="E457" s="156"/>
    </row>
    <row r="458" ht="15.75" customHeight="1">
      <c r="A458" s="156"/>
      <c r="B458" s="156"/>
      <c r="C458" s="156"/>
      <c r="D458" s="156"/>
      <c r="E458" s="156"/>
    </row>
    <row r="459" ht="15.75" customHeight="1">
      <c r="A459" s="156"/>
      <c r="B459" s="156"/>
      <c r="C459" s="156"/>
      <c r="D459" s="156"/>
      <c r="E459" s="156"/>
    </row>
    <row r="460" ht="15.75" customHeight="1">
      <c r="A460" s="156"/>
      <c r="B460" s="156"/>
      <c r="C460" s="156"/>
      <c r="D460" s="156"/>
      <c r="E460" s="156"/>
    </row>
    <row r="461" ht="15.75" customHeight="1">
      <c r="A461" s="156"/>
      <c r="B461" s="156"/>
      <c r="C461" s="156"/>
      <c r="D461" s="156"/>
      <c r="E461" s="156"/>
    </row>
    <row r="462" ht="15.75" customHeight="1">
      <c r="A462" s="156"/>
      <c r="B462" s="156"/>
      <c r="C462" s="156"/>
      <c r="D462" s="156"/>
      <c r="E462" s="156"/>
    </row>
    <row r="463" ht="15.75" customHeight="1">
      <c r="A463" s="156"/>
      <c r="B463" s="156"/>
      <c r="C463" s="156"/>
      <c r="D463" s="156"/>
      <c r="E463" s="156"/>
    </row>
    <row r="464" ht="15.75" customHeight="1">
      <c r="A464" s="156"/>
      <c r="B464" s="156"/>
      <c r="C464" s="156"/>
      <c r="D464" s="156"/>
      <c r="E464" s="156"/>
    </row>
    <row r="465" ht="15.75" customHeight="1">
      <c r="A465" s="156"/>
      <c r="B465" s="156"/>
      <c r="C465" s="156"/>
      <c r="D465" s="156"/>
      <c r="E465" s="156"/>
    </row>
    <row r="466" ht="15.75" customHeight="1">
      <c r="A466" s="156"/>
      <c r="B466" s="156"/>
      <c r="C466" s="156"/>
      <c r="D466" s="156"/>
      <c r="E466" s="156"/>
    </row>
    <row r="467" ht="15.75" customHeight="1">
      <c r="A467" s="156"/>
      <c r="B467" s="156"/>
      <c r="C467" s="156"/>
      <c r="D467" s="156"/>
      <c r="E467" s="156"/>
    </row>
    <row r="468" ht="15.75" customHeight="1">
      <c r="A468" s="156"/>
      <c r="B468" s="156"/>
      <c r="C468" s="156"/>
      <c r="D468" s="156"/>
      <c r="E468" s="156"/>
    </row>
    <row r="469" ht="15.75" customHeight="1">
      <c r="A469" s="156"/>
      <c r="B469" s="156"/>
      <c r="C469" s="156"/>
      <c r="D469" s="156"/>
      <c r="E469" s="156"/>
    </row>
    <row r="470" ht="15.75" customHeight="1">
      <c r="A470" s="156"/>
      <c r="B470" s="156"/>
      <c r="C470" s="156"/>
      <c r="D470" s="156"/>
      <c r="E470" s="156"/>
    </row>
    <row r="471" ht="15.75" customHeight="1">
      <c r="A471" s="156"/>
      <c r="B471" s="156"/>
      <c r="C471" s="156"/>
      <c r="D471" s="156"/>
      <c r="E471" s="156"/>
    </row>
    <row r="472" ht="15.75" customHeight="1">
      <c r="A472" s="156"/>
      <c r="B472" s="156"/>
      <c r="C472" s="156"/>
      <c r="D472" s="156"/>
      <c r="E472" s="156"/>
    </row>
    <row r="473" ht="15.75" customHeight="1">
      <c r="A473" s="156"/>
      <c r="B473" s="156"/>
      <c r="C473" s="156"/>
      <c r="D473" s="156"/>
      <c r="E473" s="156"/>
    </row>
    <row r="474" ht="15.75" customHeight="1">
      <c r="A474" s="156"/>
      <c r="B474" s="156"/>
      <c r="C474" s="156"/>
      <c r="D474" s="156"/>
      <c r="E474" s="156"/>
    </row>
    <row r="475" ht="15.75" customHeight="1">
      <c r="A475" s="156"/>
      <c r="B475" s="156"/>
      <c r="C475" s="156"/>
      <c r="D475" s="156"/>
      <c r="E475" s="156"/>
    </row>
    <row r="476" ht="15.75" customHeight="1">
      <c r="A476" s="156"/>
      <c r="B476" s="156"/>
      <c r="C476" s="156"/>
      <c r="D476" s="156"/>
      <c r="E476" s="156"/>
    </row>
    <row r="477" ht="15.75" customHeight="1">
      <c r="A477" s="156"/>
      <c r="B477" s="156"/>
      <c r="C477" s="156"/>
      <c r="D477" s="156"/>
      <c r="E477" s="156"/>
    </row>
    <row r="478" ht="15.75" customHeight="1">
      <c r="A478" s="156"/>
      <c r="B478" s="156"/>
      <c r="C478" s="156"/>
      <c r="D478" s="156"/>
      <c r="E478" s="156"/>
    </row>
    <row r="479" ht="15.75" customHeight="1">
      <c r="A479" s="156"/>
      <c r="B479" s="156"/>
      <c r="C479" s="156"/>
      <c r="D479" s="156"/>
      <c r="E479" s="156"/>
    </row>
    <row r="480" ht="15.75" customHeight="1">
      <c r="A480" s="156"/>
      <c r="B480" s="156"/>
      <c r="C480" s="156"/>
      <c r="D480" s="156"/>
      <c r="E480" s="156"/>
    </row>
    <row r="481" ht="15.75" customHeight="1">
      <c r="A481" s="156"/>
      <c r="B481" s="156"/>
      <c r="C481" s="156"/>
      <c r="D481" s="156"/>
      <c r="E481" s="156"/>
    </row>
    <row r="482" ht="15.75" customHeight="1">
      <c r="A482" s="156"/>
      <c r="B482" s="156"/>
      <c r="C482" s="156"/>
      <c r="D482" s="156"/>
      <c r="E482" s="156"/>
    </row>
    <row r="483" ht="15.75" customHeight="1">
      <c r="A483" s="156"/>
      <c r="B483" s="156"/>
      <c r="C483" s="156"/>
      <c r="D483" s="156"/>
      <c r="E483" s="156"/>
    </row>
    <row r="484" ht="15.75" customHeight="1">
      <c r="A484" s="156"/>
      <c r="B484" s="156"/>
      <c r="C484" s="156"/>
      <c r="D484" s="156"/>
      <c r="E484" s="156"/>
    </row>
    <row r="485" ht="15.75" customHeight="1">
      <c r="A485" s="156"/>
      <c r="B485" s="156"/>
      <c r="C485" s="156"/>
      <c r="D485" s="156"/>
      <c r="E485" s="156"/>
    </row>
    <row r="486" ht="15.75" customHeight="1">
      <c r="A486" s="156"/>
      <c r="B486" s="156"/>
      <c r="C486" s="156"/>
      <c r="D486" s="156"/>
      <c r="E486" s="156"/>
    </row>
    <row r="487" ht="15.75" customHeight="1">
      <c r="A487" s="156"/>
      <c r="B487" s="156"/>
      <c r="C487" s="156"/>
      <c r="D487" s="156"/>
      <c r="E487" s="156"/>
    </row>
    <row r="488" ht="15.75" customHeight="1">
      <c r="A488" s="156"/>
      <c r="B488" s="156"/>
      <c r="C488" s="156"/>
      <c r="D488" s="156"/>
      <c r="E488" s="156"/>
    </row>
    <row r="489" ht="15.75" customHeight="1">
      <c r="A489" s="156"/>
      <c r="B489" s="156"/>
      <c r="C489" s="156"/>
      <c r="D489" s="156"/>
      <c r="E489" s="156"/>
    </row>
    <row r="490" ht="15.75" customHeight="1">
      <c r="A490" s="156"/>
      <c r="B490" s="156"/>
      <c r="C490" s="156"/>
      <c r="D490" s="156"/>
      <c r="E490" s="156"/>
    </row>
    <row r="491" ht="15.75" customHeight="1">
      <c r="A491" s="156"/>
      <c r="B491" s="156"/>
      <c r="C491" s="156"/>
      <c r="D491" s="156"/>
      <c r="E491" s="156"/>
    </row>
    <row r="492" ht="15.75" customHeight="1">
      <c r="A492" s="156"/>
      <c r="B492" s="156"/>
      <c r="C492" s="156"/>
      <c r="D492" s="156"/>
      <c r="E492" s="156"/>
    </row>
    <row r="493" ht="15.75" customHeight="1">
      <c r="A493" s="156"/>
      <c r="B493" s="156"/>
      <c r="C493" s="156"/>
      <c r="D493" s="156"/>
      <c r="E493" s="156"/>
    </row>
    <row r="494" ht="15.75" customHeight="1">
      <c r="A494" s="156"/>
      <c r="B494" s="156"/>
      <c r="C494" s="156"/>
      <c r="D494" s="156"/>
      <c r="E494" s="156"/>
    </row>
    <row r="495" ht="15.75" customHeight="1">
      <c r="A495" s="156"/>
      <c r="B495" s="156"/>
      <c r="C495" s="156"/>
      <c r="D495" s="156"/>
      <c r="E495" s="156"/>
    </row>
    <row r="496" ht="15.75" customHeight="1">
      <c r="A496" s="156"/>
      <c r="B496" s="156"/>
      <c r="C496" s="156"/>
      <c r="D496" s="156"/>
      <c r="E496" s="156"/>
    </row>
    <row r="497" ht="15.75" customHeight="1">
      <c r="A497" s="156"/>
      <c r="B497" s="156"/>
      <c r="C497" s="156"/>
      <c r="D497" s="156"/>
      <c r="E497" s="156"/>
    </row>
    <row r="498" ht="15.75" customHeight="1">
      <c r="A498" s="156"/>
      <c r="B498" s="156"/>
      <c r="C498" s="156"/>
      <c r="D498" s="156"/>
      <c r="E498" s="156"/>
    </row>
    <row r="499" ht="15.75" customHeight="1">
      <c r="A499" s="156"/>
      <c r="B499" s="156"/>
      <c r="C499" s="156"/>
      <c r="D499" s="156"/>
      <c r="E499" s="156"/>
    </row>
    <row r="500" ht="15.75" customHeight="1">
      <c r="A500" s="156"/>
      <c r="B500" s="156"/>
      <c r="C500" s="156"/>
      <c r="D500" s="156"/>
      <c r="E500" s="156"/>
    </row>
    <row r="501" ht="15.75" customHeight="1">
      <c r="A501" s="156"/>
      <c r="B501" s="156"/>
      <c r="C501" s="156"/>
      <c r="D501" s="156"/>
      <c r="E501" s="156"/>
    </row>
    <row r="502" ht="15.75" customHeight="1">
      <c r="A502" s="156"/>
      <c r="B502" s="156"/>
      <c r="C502" s="156"/>
      <c r="D502" s="156"/>
      <c r="E502" s="156"/>
    </row>
    <row r="503" ht="15.75" customHeight="1">
      <c r="A503" s="156"/>
      <c r="B503" s="156"/>
      <c r="C503" s="156"/>
      <c r="D503" s="156"/>
      <c r="E503" s="156"/>
    </row>
    <row r="504" ht="15.75" customHeight="1">
      <c r="A504" s="156"/>
      <c r="B504" s="156"/>
      <c r="C504" s="156"/>
      <c r="D504" s="156"/>
      <c r="E504" s="156"/>
    </row>
    <row r="505" ht="15.75" customHeight="1">
      <c r="A505" s="156"/>
      <c r="B505" s="156"/>
      <c r="C505" s="156"/>
      <c r="D505" s="156"/>
      <c r="E505" s="156"/>
    </row>
    <row r="506" ht="15.75" customHeight="1">
      <c r="A506" s="156"/>
      <c r="B506" s="156"/>
      <c r="C506" s="156"/>
      <c r="D506" s="156"/>
      <c r="E506" s="156"/>
    </row>
    <row r="507" ht="15.75" customHeight="1">
      <c r="A507" s="156"/>
      <c r="B507" s="156"/>
      <c r="C507" s="156"/>
      <c r="D507" s="156"/>
      <c r="E507" s="156"/>
    </row>
    <row r="508" ht="15.75" customHeight="1">
      <c r="A508" s="156"/>
      <c r="B508" s="156"/>
      <c r="C508" s="156"/>
      <c r="D508" s="156"/>
      <c r="E508" s="156"/>
    </row>
    <row r="509" ht="15.75" customHeight="1">
      <c r="A509" s="156"/>
      <c r="B509" s="156"/>
      <c r="C509" s="156"/>
      <c r="D509" s="156"/>
      <c r="E509" s="156"/>
    </row>
    <row r="510" ht="15.75" customHeight="1">
      <c r="A510" s="156"/>
      <c r="B510" s="156"/>
      <c r="C510" s="156"/>
      <c r="D510" s="156"/>
      <c r="E510" s="156"/>
    </row>
    <row r="511" ht="15.75" customHeight="1">
      <c r="A511" s="156"/>
      <c r="B511" s="156"/>
      <c r="C511" s="156"/>
      <c r="D511" s="156"/>
      <c r="E511" s="156"/>
    </row>
    <row r="512" ht="15.75" customHeight="1">
      <c r="A512" s="156"/>
      <c r="B512" s="156"/>
      <c r="C512" s="156"/>
      <c r="D512" s="156"/>
      <c r="E512" s="156"/>
    </row>
    <row r="513" ht="15.75" customHeight="1">
      <c r="A513" s="156"/>
      <c r="B513" s="156"/>
      <c r="C513" s="156"/>
      <c r="D513" s="156"/>
      <c r="E513" s="156"/>
    </row>
    <row r="514" ht="15.75" customHeight="1">
      <c r="A514" s="156"/>
      <c r="B514" s="156"/>
      <c r="C514" s="156"/>
      <c r="D514" s="156"/>
      <c r="E514" s="156"/>
    </row>
    <row r="515" ht="15.75" customHeight="1">
      <c r="A515" s="156"/>
      <c r="B515" s="156"/>
      <c r="C515" s="156"/>
      <c r="D515" s="156"/>
      <c r="E515" s="156"/>
    </row>
    <row r="516" ht="15.75" customHeight="1">
      <c r="A516" s="156"/>
      <c r="B516" s="156"/>
      <c r="C516" s="156"/>
      <c r="D516" s="156"/>
      <c r="E516" s="156"/>
    </row>
    <row r="517" ht="15.75" customHeight="1">
      <c r="A517" s="156"/>
      <c r="B517" s="156"/>
      <c r="C517" s="156"/>
      <c r="D517" s="156"/>
      <c r="E517" s="156"/>
    </row>
    <row r="518" ht="15.75" customHeight="1">
      <c r="A518" s="156"/>
      <c r="B518" s="156"/>
      <c r="C518" s="156"/>
      <c r="D518" s="156"/>
      <c r="E518" s="156"/>
    </row>
    <row r="519" ht="15.75" customHeight="1">
      <c r="A519" s="156"/>
      <c r="B519" s="156"/>
      <c r="C519" s="156"/>
      <c r="D519" s="156"/>
      <c r="E519" s="156"/>
    </row>
    <row r="520" ht="15.75" customHeight="1">
      <c r="A520" s="156"/>
      <c r="B520" s="156"/>
      <c r="C520" s="156"/>
      <c r="D520" s="156"/>
      <c r="E520" s="156"/>
    </row>
    <row r="521" ht="15.75" customHeight="1">
      <c r="A521" s="156"/>
      <c r="B521" s="156"/>
      <c r="C521" s="156"/>
      <c r="D521" s="156"/>
      <c r="E521" s="156"/>
    </row>
    <row r="522" ht="15.75" customHeight="1">
      <c r="A522" s="156"/>
      <c r="B522" s="156"/>
      <c r="C522" s="156"/>
      <c r="D522" s="156"/>
      <c r="E522" s="156"/>
    </row>
    <row r="523" ht="15.75" customHeight="1">
      <c r="A523" s="156"/>
      <c r="B523" s="156"/>
      <c r="C523" s="156"/>
      <c r="D523" s="156"/>
      <c r="E523" s="156"/>
    </row>
    <row r="524" ht="15.75" customHeight="1">
      <c r="A524" s="156"/>
      <c r="B524" s="156"/>
      <c r="C524" s="156"/>
      <c r="D524" s="156"/>
      <c r="E524" s="156"/>
    </row>
    <row r="525" ht="15.75" customHeight="1">
      <c r="A525" s="156"/>
      <c r="B525" s="156"/>
      <c r="C525" s="156"/>
      <c r="D525" s="156"/>
      <c r="E525" s="156"/>
    </row>
    <row r="526" ht="15.75" customHeight="1">
      <c r="A526" s="156"/>
      <c r="B526" s="156"/>
      <c r="C526" s="156"/>
      <c r="D526" s="156"/>
      <c r="E526" s="156"/>
    </row>
    <row r="527" ht="15.75" customHeight="1">
      <c r="A527" s="156"/>
      <c r="B527" s="156"/>
      <c r="C527" s="156"/>
      <c r="D527" s="156"/>
      <c r="E527" s="156"/>
    </row>
    <row r="528" ht="15.75" customHeight="1">
      <c r="A528" s="156"/>
      <c r="B528" s="156"/>
      <c r="C528" s="156"/>
      <c r="D528" s="156"/>
      <c r="E528" s="156"/>
    </row>
    <row r="529" ht="15.75" customHeight="1">
      <c r="A529" s="156"/>
      <c r="B529" s="156"/>
      <c r="C529" s="156"/>
      <c r="D529" s="156"/>
      <c r="E529" s="156"/>
    </row>
    <row r="530" ht="15.75" customHeight="1">
      <c r="A530" s="156"/>
      <c r="B530" s="156"/>
      <c r="C530" s="156"/>
      <c r="D530" s="156"/>
      <c r="E530" s="156"/>
    </row>
    <row r="531" ht="15.75" customHeight="1">
      <c r="A531" s="156"/>
      <c r="B531" s="156"/>
      <c r="C531" s="156"/>
      <c r="D531" s="156"/>
      <c r="E531" s="156"/>
    </row>
    <row r="532" ht="15.75" customHeight="1">
      <c r="A532" s="156"/>
      <c r="B532" s="156"/>
      <c r="C532" s="156"/>
      <c r="D532" s="156"/>
      <c r="E532" s="156"/>
    </row>
    <row r="533" ht="15.75" customHeight="1">
      <c r="A533" s="156"/>
      <c r="B533" s="156"/>
      <c r="C533" s="156"/>
      <c r="D533" s="156"/>
      <c r="E533" s="156"/>
    </row>
    <row r="534" ht="15.75" customHeight="1">
      <c r="A534" s="156"/>
      <c r="B534" s="156"/>
      <c r="C534" s="156"/>
      <c r="D534" s="156"/>
      <c r="E534" s="156"/>
    </row>
    <row r="535" ht="15.75" customHeight="1">
      <c r="A535" s="156"/>
      <c r="B535" s="156"/>
      <c r="C535" s="156"/>
      <c r="D535" s="156"/>
      <c r="E535" s="156"/>
    </row>
    <row r="536" ht="15.75" customHeight="1">
      <c r="A536" s="156"/>
      <c r="B536" s="156"/>
      <c r="C536" s="156"/>
      <c r="D536" s="156"/>
      <c r="E536" s="156"/>
    </row>
    <row r="537" ht="15.75" customHeight="1">
      <c r="A537" s="156"/>
      <c r="B537" s="156"/>
      <c r="C537" s="156"/>
      <c r="D537" s="156"/>
      <c r="E537" s="156"/>
    </row>
    <row r="538" ht="15.75" customHeight="1">
      <c r="A538" s="156"/>
      <c r="B538" s="156"/>
      <c r="C538" s="156"/>
      <c r="D538" s="156"/>
      <c r="E538" s="156"/>
    </row>
    <row r="539" ht="15.75" customHeight="1">
      <c r="A539" s="156"/>
      <c r="B539" s="156"/>
      <c r="C539" s="156"/>
      <c r="D539" s="156"/>
      <c r="E539" s="156"/>
    </row>
    <row r="540" ht="15.75" customHeight="1">
      <c r="A540" s="156"/>
      <c r="B540" s="156"/>
      <c r="C540" s="156"/>
      <c r="D540" s="156"/>
      <c r="E540" s="156"/>
    </row>
    <row r="541" ht="15.75" customHeight="1">
      <c r="A541" s="156"/>
      <c r="B541" s="156"/>
      <c r="C541" s="156"/>
      <c r="D541" s="156"/>
      <c r="E541" s="156"/>
    </row>
    <row r="542" ht="15.75" customHeight="1">
      <c r="A542" s="156"/>
      <c r="B542" s="156"/>
      <c r="C542" s="156"/>
      <c r="D542" s="156"/>
      <c r="E542" s="156"/>
    </row>
    <row r="543" ht="15.75" customHeight="1">
      <c r="A543" s="156"/>
      <c r="B543" s="156"/>
      <c r="C543" s="156"/>
      <c r="D543" s="156"/>
      <c r="E543" s="156"/>
    </row>
    <row r="544" ht="15.75" customHeight="1">
      <c r="A544" s="156"/>
      <c r="B544" s="156"/>
      <c r="C544" s="156"/>
      <c r="D544" s="156"/>
      <c r="E544" s="156"/>
    </row>
    <row r="545" ht="15.75" customHeight="1">
      <c r="A545" s="156"/>
      <c r="B545" s="156"/>
      <c r="C545" s="156"/>
      <c r="D545" s="156"/>
      <c r="E545" s="156"/>
    </row>
    <row r="546" ht="15.75" customHeight="1">
      <c r="A546" s="156"/>
      <c r="B546" s="156"/>
      <c r="C546" s="156"/>
      <c r="D546" s="156"/>
      <c r="E546" s="156"/>
    </row>
    <row r="547" ht="15.75" customHeight="1">
      <c r="A547" s="156"/>
      <c r="B547" s="156"/>
      <c r="C547" s="156"/>
      <c r="D547" s="156"/>
      <c r="E547" s="156"/>
    </row>
    <row r="548" ht="15.75" customHeight="1">
      <c r="A548" s="156"/>
      <c r="B548" s="156"/>
      <c r="C548" s="156"/>
      <c r="D548" s="156"/>
      <c r="E548" s="156"/>
    </row>
    <row r="549" ht="15.75" customHeight="1">
      <c r="A549" s="156"/>
      <c r="B549" s="156"/>
      <c r="C549" s="156"/>
      <c r="D549" s="156"/>
      <c r="E549" s="156"/>
    </row>
    <row r="550" ht="15.75" customHeight="1">
      <c r="A550" s="156"/>
      <c r="B550" s="156"/>
      <c r="C550" s="156"/>
      <c r="D550" s="156"/>
      <c r="E550" s="156"/>
    </row>
    <row r="551" ht="15.75" customHeight="1">
      <c r="A551" s="156"/>
      <c r="B551" s="156"/>
      <c r="C551" s="156"/>
      <c r="D551" s="156"/>
      <c r="E551" s="156"/>
    </row>
    <row r="552" ht="15.75" customHeight="1">
      <c r="A552" s="156"/>
      <c r="B552" s="156"/>
      <c r="C552" s="156"/>
      <c r="D552" s="156"/>
      <c r="E552" s="156"/>
    </row>
    <row r="553" ht="15.75" customHeight="1">
      <c r="A553" s="156"/>
      <c r="B553" s="156"/>
      <c r="C553" s="156"/>
      <c r="D553" s="156"/>
      <c r="E553" s="156"/>
    </row>
    <row r="554" ht="15.75" customHeight="1">
      <c r="A554" s="156"/>
      <c r="B554" s="156"/>
      <c r="C554" s="156"/>
      <c r="D554" s="156"/>
      <c r="E554" s="156"/>
    </row>
    <row r="555" ht="15.75" customHeight="1">
      <c r="A555" s="156"/>
      <c r="B555" s="156"/>
      <c r="C555" s="156"/>
      <c r="D555" s="156"/>
      <c r="E555" s="156"/>
    </row>
    <row r="556" ht="15.75" customHeight="1">
      <c r="A556" s="156"/>
      <c r="B556" s="156"/>
      <c r="C556" s="156"/>
      <c r="D556" s="156"/>
      <c r="E556" s="156"/>
    </row>
    <row r="557" ht="15.75" customHeight="1">
      <c r="A557" s="156"/>
      <c r="B557" s="156"/>
      <c r="C557" s="156"/>
      <c r="D557" s="156"/>
      <c r="E557" s="156"/>
    </row>
    <row r="558" ht="15.75" customHeight="1">
      <c r="A558" s="156"/>
      <c r="B558" s="156"/>
      <c r="C558" s="156"/>
      <c r="D558" s="156"/>
      <c r="E558" s="156"/>
    </row>
    <row r="559" ht="15.75" customHeight="1">
      <c r="A559" s="156"/>
      <c r="B559" s="156"/>
      <c r="C559" s="156"/>
      <c r="D559" s="156"/>
      <c r="E559" s="156"/>
    </row>
    <row r="560" ht="15.75" customHeight="1">
      <c r="A560" s="156"/>
      <c r="B560" s="156"/>
      <c r="C560" s="156"/>
      <c r="D560" s="156"/>
      <c r="E560" s="156"/>
    </row>
    <row r="561" ht="15.75" customHeight="1">
      <c r="A561" s="156"/>
      <c r="B561" s="156"/>
      <c r="C561" s="156"/>
      <c r="D561" s="156"/>
      <c r="E561" s="156"/>
    </row>
    <row r="562" ht="15.75" customHeight="1">
      <c r="A562" s="156"/>
      <c r="B562" s="156"/>
      <c r="C562" s="156"/>
      <c r="D562" s="156"/>
      <c r="E562" s="156"/>
    </row>
    <row r="563" ht="15.75" customHeight="1">
      <c r="A563" s="156"/>
      <c r="B563" s="156"/>
      <c r="C563" s="156"/>
      <c r="D563" s="156"/>
      <c r="E563" s="156"/>
    </row>
    <row r="564" ht="15.75" customHeight="1">
      <c r="A564" s="156"/>
      <c r="B564" s="156"/>
      <c r="C564" s="156"/>
      <c r="D564" s="156"/>
      <c r="E564" s="156"/>
    </row>
    <row r="565" ht="15.75" customHeight="1">
      <c r="A565" s="156"/>
      <c r="B565" s="156"/>
      <c r="C565" s="156"/>
      <c r="D565" s="156"/>
      <c r="E565" s="156"/>
    </row>
    <row r="566" ht="15.75" customHeight="1">
      <c r="A566" s="156"/>
      <c r="B566" s="156"/>
      <c r="C566" s="156"/>
      <c r="D566" s="156"/>
      <c r="E566" s="156"/>
    </row>
    <row r="567" ht="15.75" customHeight="1">
      <c r="A567" s="156"/>
      <c r="B567" s="156"/>
      <c r="C567" s="156"/>
      <c r="D567" s="156"/>
      <c r="E567" s="156"/>
    </row>
    <row r="568" ht="15.75" customHeight="1">
      <c r="A568" s="156"/>
      <c r="B568" s="156"/>
      <c r="C568" s="156"/>
      <c r="D568" s="156"/>
      <c r="E568" s="156"/>
    </row>
    <row r="569" ht="15.75" customHeight="1">
      <c r="A569" s="156"/>
      <c r="B569" s="156"/>
      <c r="C569" s="156"/>
      <c r="D569" s="156"/>
      <c r="E569" s="156"/>
    </row>
    <row r="570" ht="15.75" customHeight="1">
      <c r="A570" s="156"/>
      <c r="B570" s="156"/>
      <c r="C570" s="156"/>
      <c r="D570" s="156"/>
      <c r="E570" s="156"/>
    </row>
    <row r="571" ht="15.75" customHeight="1">
      <c r="A571" s="156"/>
      <c r="B571" s="156"/>
      <c r="C571" s="156"/>
      <c r="D571" s="156"/>
      <c r="E571" s="156"/>
    </row>
    <row r="572" ht="15.75" customHeight="1">
      <c r="A572" s="156"/>
      <c r="B572" s="156"/>
      <c r="C572" s="156"/>
      <c r="D572" s="156"/>
      <c r="E572" s="156"/>
    </row>
    <row r="573" ht="15.75" customHeight="1">
      <c r="A573" s="156"/>
      <c r="B573" s="156"/>
      <c r="C573" s="156"/>
      <c r="D573" s="156"/>
      <c r="E573" s="156"/>
    </row>
    <row r="574" ht="15.75" customHeight="1">
      <c r="A574" s="156"/>
      <c r="B574" s="156"/>
      <c r="C574" s="156"/>
      <c r="D574" s="156"/>
      <c r="E574" s="156"/>
    </row>
    <row r="575" ht="15.75" customHeight="1">
      <c r="A575" s="156"/>
      <c r="B575" s="156"/>
      <c r="C575" s="156"/>
      <c r="D575" s="156"/>
      <c r="E575" s="156"/>
    </row>
    <row r="576" ht="15.75" customHeight="1">
      <c r="A576" s="156"/>
      <c r="B576" s="156"/>
      <c r="C576" s="156"/>
      <c r="D576" s="156"/>
      <c r="E576" s="156"/>
    </row>
    <row r="577" ht="15.75" customHeight="1">
      <c r="A577" s="156"/>
      <c r="B577" s="156"/>
      <c r="C577" s="156"/>
      <c r="D577" s="156"/>
      <c r="E577" s="156"/>
    </row>
    <row r="578" ht="15.75" customHeight="1">
      <c r="A578" s="156"/>
      <c r="B578" s="156"/>
      <c r="C578" s="156"/>
      <c r="D578" s="156"/>
      <c r="E578" s="156"/>
    </row>
    <row r="579" ht="15.75" customHeight="1">
      <c r="A579" s="156"/>
      <c r="B579" s="156"/>
      <c r="C579" s="156"/>
      <c r="D579" s="156"/>
      <c r="E579" s="156"/>
    </row>
    <row r="580" ht="15.75" customHeight="1">
      <c r="A580" s="156"/>
      <c r="B580" s="156"/>
      <c r="C580" s="156"/>
      <c r="D580" s="156"/>
      <c r="E580" s="156"/>
    </row>
    <row r="581" ht="15.75" customHeight="1">
      <c r="A581" s="156"/>
      <c r="B581" s="156"/>
      <c r="C581" s="156"/>
      <c r="D581" s="156"/>
      <c r="E581" s="156"/>
    </row>
    <row r="582" ht="15.75" customHeight="1">
      <c r="A582" s="156"/>
      <c r="B582" s="156"/>
      <c r="C582" s="156"/>
      <c r="D582" s="156"/>
      <c r="E582" s="156"/>
    </row>
    <row r="583" ht="15.75" customHeight="1">
      <c r="A583" s="156"/>
      <c r="B583" s="156"/>
      <c r="C583" s="156"/>
      <c r="D583" s="156"/>
      <c r="E583" s="156"/>
    </row>
    <row r="584" ht="15.75" customHeight="1">
      <c r="A584" s="156"/>
      <c r="B584" s="156"/>
      <c r="C584" s="156"/>
      <c r="D584" s="156"/>
      <c r="E584" s="156"/>
    </row>
    <row r="585" ht="15.75" customHeight="1">
      <c r="A585" s="156"/>
      <c r="B585" s="156"/>
      <c r="C585" s="156"/>
      <c r="D585" s="156"/>
      <c r="E585" s="156"/>
    </row>
    <row r="586" ht="15.75" customHeight="1">
      <c r="A586" s="156"/>
      <c r="B586" s="156"/>
      <c r="C586" s="156"/>
      <c r="D586" s="156"/>
      <c r="E586" s="156"/>
    </row>
    <row r="587" ht="15.75" customHeight="1">
      <c r="A587" s="156"/>
      <c r="B587" s="156"/>
      <c r="C587" s="156"/>
      <c r="D587" s="156"/>
      <c r="E587" s="156"/>
    </row>
    <row r="588" ht="15.75" customHeight="1">
      <c r="A588" s="156"/>
      <c r="B588" s="156"/>
      <c r="C588" s="156"/>
      <c r="D588" s="156"/>
      <c r="E588" s="156"/>
    </row>
    <row r="589" ht="15.75" customHeight="1">
      <c r="A589" s="156"/>
      <c r="B589" s="156"/>
      <c r="C589" s="156"/>
      <c r="D589" s="156"/>
      <c r="E589" s="156"/>
    </row>
    <row r="590" ht="15.75" customHeight="1">
      <c r="A590" s="156"/>
      <c r="B590" s="156"/>
      <c r="C590" s="156"/>
      <c r="D590" s="156"/>
      <c r="E590" s="156"/>
    </row>
    <row r="591" ht="15.75" customHeight="1">
      <c r="A591" s="156"/>
      <c r="B591" s="156"/>
      <c r="C591" s="156"/>
      <c r="D591" s="156"/>
      <c r="E591" s="156"/>
    </row>
    <row r="592" ht="15.75" customHeight="1">
      <c r="A592" s="156"/>
      <c r="B592" s="156"/>
      <c r="C592" s="156"/>
      <c r="D592" s="156"/>
      <c r="E592" s="156"/>
    </row>
    <row r="593" ht="15.75" customHeight="1">
      <c r="A593" s="156"/>
      <c r="B593" s="156"/>
      <c r="C593" s="156"/>
      <c r="D593" s="156"/>
      <c r="E593" s="156"/>
    </row>
    <row r="594" ht="15.75" customHeight="1">
      <c r="A594" s="156"/>
      <c r="B594" s="156"/>
      <c r="C594" s="156"/>
      <c r="D594" s="156"/>
      <c r="E594" s="156"/>
    </row>
    <row r="595" ht="15.75" customHeight="1">
      <c r="A595" s="156"/>
      <c r="B595" s="156"/>
      <c r="C595" s="156"/>
      <c r="D595" s="156"/>
      <c r="E595" s="156"/>
    </row>
    <row r="596" ht="15.75" customHeight="1">
      <c r="A596" s="156"/>
      <c r="B596" s="156"/>
      <c r="C596" s="156"/>
      <c r="D596" s="156"/>
      <c r="E596" s="156"/>
    </row>
    <row r="597" ht="15.75" customHeight="1">
      <c r="A597" s="156"/>
      <c r="B597" s="156"/>
      <c r="C597" s="156"/>
      <c r="D597" s="156"/>
      <c r="E597" s="156"/>
    </row>
    <row r="598" ht="15.75" customHeight="1">
      <c r="A598" s="156"/>
      <c r="B598" s="156"/>
      <c r="C598" s="156"/>
      <c r="D598" s="156"/>
      <c r="E598" s="156"/>
    </row>
    <row r="599" ht="15.75" customHeight="1">
      <c r="A599" s="156"/>
      <c r="B599" s="156"/>
      <c r="C599" s="156"/>
      <c r="D599" s="156"/>
      <c r="E599" s="156"/>
    </row>
    <row r="600" ht="15.75" customHeight="1">
      <c r="A600" s="156"/>
      <c r="B600" s="156"/>
      <c r="C600" s="156"/>
      <c r="D600" s="156"/>
      <c r="E600" s="156"/>
    </row>
    <row r="601" ht="15.75" customHeight="1">
      <c r="A601" s="156"/>
      <c r="B601" s="156"/>
      <c r="C601" s="156"/>
      <c r="D601" s="156"/>
      <c r="E601" s="156"/>
    </row>
    <row r="602" ht="15.75" customHeight="1">
      <c r="A602" s="156"/>
      <c r="B602" s="156"/>
      <c r="C602" s="156"/>
      <c r="D602" s="156"/>
      <c r="E602" s="156"/>
    </row>
    <row r="603" ht="15.75" customHeight="1">
      <c r="A603" s="156"/>
      <c r="B603" s="156"/>
      <c r="C603" s="156"/>
      <c r="D603" s="156"/>
      <c r="E603" s="156"/>
    </row>
    <row r="604" ht="15.75" customHeight="1">
      <c r="A604" s="156"/>
      <c r="B604" s="156"/>
      <c r="C604" s="156"/>
      <c r="D604" s="156"/>
      <c r="E604" s="156"/>
    </row>
    <row r="605" ht="15.75" customHeight="1">
      <c r="A605" s="156"/>
      <c r="B605" s="156"/>
      <c r="C605" s="156"/>
      <c r="D605" s="156"/>
      <c r="E605" s="156"/>
    </row>
    <row r="606" ht="15.75" customHeight="1">
      <c r="A606" s="156"/>
      <c r="B606" s="156"/>
      <c r="C606" s="156"/>
      <c r="D606" s="156"/>
      <c r="E606" s="156"/>
    </row>
    <row r="607" ht="15.75" customHeight="1">
      <c r="A607" s="156"/>
      <c r="B607" s="156"/>
      <c r="C607" s="156"/>
      <c r="D607" s="156"/>
      <c r="E607" s="156"/>
    </row>
    <row r="608" ht="15.75" customHeight="1">
      <c r="A608" s="156"/>
      <c r="B608" s="156"/>
      <c r="C608" s="156"/>
      <c r="D608" s="156"/>
      <c r="E608" s="156"/>
    </row>
    <row r="609" ht="15.75" customHeight="1">
      <c r="A609" s="156"/>
      <c r="B609" s="156"/>
      <c r="C609" s="156"/>
      <c r="D609" s="156"/>
      <c r="E609" s="156"/>
    </row>
    <row r="610" ht="15.75" customHeight="1">
      <c r="A610" s="156"/>
      <c r="B610" s="156"/>
      <c r="C610" s="156"/>
      <c r="D610" s="156"/>
      <c r="E610" s="156"/>
    </row>
    <row r="611" ht="15.75" customHeight="1">
      <c r="A611" s="156"/>
      <c r="B611" s="156"/>
      <c r="C611" s="156"/>
      <c r="D611" s="156"/>
      <c r="E611" s="156"/>
    </row>
    <row r="612" ht="15.75" customHeight="1">
      <c r="A612" s="156"/>
      <c r="B612" s="156"/>
      <c r="C612" s="156"/>
      <c r="D612" s="156"/>
      <c r="E612" s="156"/>
    </row>
    <row r="613" ht="15.75" customHeight="1">
      <c r="A613" s="156"/>
      <c r="B613" s="156"/>
      <c r="C613" s="156"/>
      <c r="D613" s="156"/>
      <c r="E613" s="156"/>
    </row>
    <row r="614" ht="15.75" customHeight="1">
      <c r="A614" s="156"/>
      <c r="B614" s="156"/>
      <c r="C614" s="156"/>
      <c r="D614" s="156"/>
      <c r="E614" s="156"/>
    </row>
    <row r="615" ht="15.75" customHeight="1">
      <c r="A615" s="156"/>
      <c r="B615" s="156"/>
      <c r="C615" s="156"/>
      <c r="D615" s="156"/>
      <c r="E615" s="156"/>
    </row>
    <row r="616" ht="15.75" customHeight="1">
      <c r="A616" s="156"/>
      <c r="B616" s="156"/>
      <c r="C616" s="156"/>
      <c r="D616" s="156"/>
      <c r="E616" s="156"/>
    </row>
    <row r="617" ht="15.75" customHeight="1">
      <c r="A617" s="156"/>
      <c r="B617" s="156"/>
      <c r="C617" s="156"/>
      <c r="D617" s="156"/>
      <c r="E617" s="156"/>
    </row>
    <row r="618" ht="15.75" customHeight="1">
      <c r="A618" s="156"/>
      <c r="B618" s="156"/>
      <c r="C618" s="156"/>
      <c r="D618" s="156"/>
      <c r="E618" s="156"/>
    </row>
    <row r="619" ht="15.75" customHeight="1">
      <c r="A619" s="156"/>
      <c r="B619" s="156"/>
      <c r="C619" s="156"/>
      <c r="D619" s="156"/>
      <c r="E619" s="156"/>
    </row>
    <row r="620" ht="15.75" customHeight="1">
      <c r="A620" s="156"/>
      <c r="B620" s="156"/>
      <c r="C620" s="156"/>
      <c r="D620" s="156"/>
      <c r="E620" s="156"/>
    </row>
    <row r="621" ht="15.75" customHeight="1">
      <c r="A621" s="156"/>
      <c r="B621" s="156"/>
      <c r="C621" s="156"/>
      <c r="D621" s="156"/>
      <c r="E621" s="156"/>
    </row>
    <row r="622" ht="15.75" customHeight="1">
      <c r="A622" s="156"/>
      <c r="B622" s="156"/>
      <c r="C622" s="156"/>
      <c r="D622" s="156"/>
      <c r="E622" s="156"/>
    </row>
    <row r="623" ht="15.75" customHeight="1">
      <c r="A623" s="156"/>
      <c r="B623" s="156"/>
      <c r="C623" s="156"/>
      <c r="D623" s="156"/>
      <c r="E623" s="156"/>
    </row>
    <row r="624" ht="15.75" customHeight="1">
      <c r="A624" s="156"/>
      <c r="B624" s="156"/>
      <c r="C624" s="156"/>
      <c r="D624" s="156"/>
      <c r="E624" s="156"/>
    </row>
    <row r="625" ht="15.75" customHeight="1">
      <c r="A625" s="156"/>
      <c r="B625" s="156"/>
      <c r="C625" s="156"/>
      <c r="D625" s="156"/>
      <c r="E625" s="156"/>
    </row>
    <row r="626" ht="15.75" customHeight="1">
      <c r="A626" s="156"/>
      <c r="B626" s="156"/>
      <c r="C626" s="156"/>
      <c r="D626" s="156"/>
      <c r="E626" s="156"/>
    </row>
    <row r="627" ht="15.75" customHeight="1">
      <c r="A627" s="156"/>
      <c r="B627" s="156"/>
      <c r="C627" s="156"/>
      <c r="D627" s="156"/>
      <c r="E627" s="156"/>
    </row>
    <row r="628" ht="15.75" customHeight="1">
      <c r="A628" s="156"/>
      <c r="B628" s="156"/>
      <c r="C628" s="156"/>
      <c r="D628" s="156"/>
      <c r="E628" s="156"/>
    </row>
    <row r="629" ht="15.75" customHeight="1">
      <c r="A629" s="156"/>
      <c r="B629" s="156"/>
      <c r="C629" s="156"/>
      <c r="D629" s="156"/>
      <c r="E629" s="156"/>
    </row>
    <row r="630" ht="15.75" customHeight="1">
      <c r="A630" s="156"/>
      <c r="B630" s="156"/>
      <c r="C630" s="156"/>
      <c r="D630" s="156"/>
      <c r="E630" s="156"/>
    </row>
    <row r="631" ht="15.75" customHeight="1">
      <c r="A631" s="156"/>
      <c r="B631" s="156"/>
      <c r="C631" s="156"/>
      <c r="D631" s="156"/>
      <c r="E631" s="156"/>
    </row>
    <row r="632" ht="15.75" customHeight="1">
      <c r="A632" s="156"/>
      <c r="B632" s="156"/>
      <c r="C632" s="156"/>
      <c r="D632" s="156"/>
      <c r="E632" s="156"/>
    </row>
    <row r="633" ht="15.75" customHeight="1">
      <c r="A633" s="156"/>
      <c r="B633" s="156"/>
      <c r="C633" s="156"/>
      <c r="D633" s="156"/>
      <c r="E633" s="156"/>
    </row>
    <row r="634" ht="15.75" customHeight="1">
      <c r="A634" s="156"/>
      <c r="B634" s="156"/>
      <c r="C634" s="156"/>
      <c r="D634" s="156"/>
      <c r="E634" s="156"/>
    </row>
    <row r="635" ht="15.75" customHeight="1">
      <c r="A635" s="156"/>
      <c r="B635" s="156"/>
      <c r="C635" s="156"/>
      <c r="D635" s="156"/>
      <c r="E635" s="156"/>
    </row>
    <row r="636" ht="15.75" customHeight="1">
      <c r="A636" s="156"/>
      <c r="B636" s="156"/>
      <c r="C636" s="156"/>
      <c r="D636" s="156"/>
      <c r="E636" s="156"/>
    </row>
    <row r="637" ht="15.75" customHeight="1">
      <c r="A637" s="156"/>
      <c r="B637" s="156"/>
      <c r="C637" s="156"/>
      <c r="D637" s="156"/>
      <c r="E637" s="156"/>
    </row>
    <row r="638" ht="15.75" customHeight="1">
      <c r="A638" s="156"/>
      <c r="B638" s="156"/>
      <c r="C638" s="156"/>
      <c r="D638" s="156"/>
      <c r="E638" s="156"/>
    </row>
    <row r="639" ht="15.75" customHeight="1">
      <c r="A639" s="156"/>
      <c r="B639" s="156"/>
      <c r="C639" s="156"/>
      <c r="D639" s="156"/>
      <c r="E639" s="156"/>
    </row>
    <row r="640" ht="15.75" customHeight="1">
      <c r="A640" s="156"/>
      <c r="B640" s="156"/>
      <c r="C640" s="156"/>
      <c r="D640" s="156"/>
      <c r="E640" s="156"/>
    </row>
    <row r="641" ht="15.75" customHeight="1">
      <c r="A641" s="156"/>
      <c r="B641" s="156"/>
      <c r="C641" s="156"/>
      <c r="D641" s="156"/>
      <c r="E641" s="156"/>
    </row>
    <row r="642" ht="15.75" customHeight="1">
      <c r="A642" s="156"/>
      <c r="B642" s="156"/>
      <c r="C642" s="156"/>
      <c r="D642" s="156"/>
      <c r="E642" s="156"/>
    </row>
    <row r="643" ht="15.75" customHeight="1">
      <c r="A643" s="156"/>
      <c r="B643" s="156"/>
      <c r="C643" s="156"/>
      <c r="D643" s="156"/>
      <c r="E643" s="156"/>
    </row>
    <row r="644" ht="15.75" customHeight="1">
      <c r="A644" s="156"/>
      <c r="B644" s="156"/>
      <c r="C644" s="156"/>
      <c r="D644" s="156"/>
      <c r="E644" s="156"/>
    </row>
    <row r="645" ht="15.75" customHeight="1">
      <c r="A645" s="156"/>
      <c r="B645" s="156"/>
      <c r="C645" s="156"/>
      <c r="D645" s="156"/>
      <c r="E645" s="156"/>
    </row>
    <row r="646" ht="15.75" customHeight="1">
      <c r="A646" s="156"/>
      <c r="B646" s="156"/>
      <c r="C646" s="156"/>
      <c r="D646" s="156"/>
      <c r="E646" s="156"/>
    </row>
    <row r="647" ht="15.75" customHeight="1">
      <c r="A647" s="156"/>
      <c r="B647" s="156"/>
      <c r="C647" s="156"/>
      <c r="D647" s="156"/>
      <c r="E647" s="156"/>
    </row>
    <row r="648" ht="15.75" customHeight="1">
      <c r="A648" s="156"/>
      <c r="B648" s="156"/>
      <c r="C648" s="156"/>
      <c r="D648" s="156"/>
      <c r="E648" s="156"/>
    </row>
    <row r="649" ht="15.75" customHeight="1">
      <c r="A649" s="156"/>
      <c r="B649" s="156"/>
      <c r="C649" s="156"/>
      <c r="D649" s="156"/>
      <c r="E649" s="156"/>
    </row>
    <row r="650" ht="15.75" customHeight="1">
      <c r="A650" s="156"/>
      <c r="B650" s="156"/>
      <c r="C650" s="156"/>
      <c r="D650" s="156"/>
      <c r="E650" s="156"/>
    </row>
    <row r="651" ht="15.75" customHeight="1">
      <c r="A651" s="156"/>
      <c r="B651" s="156"/>
      <c r="C651" s="156"/>
      <c r="D651" s="156"/>
      <c r="E651" s="156"/>
    </row>
    <row r="652" ht="15.75" customHeight="1">
      <c r="A652" s="156"/>
      <c r="B652" s="156"/>
      <c r="C652" s="156"/>
      <c r="D652" s="156"/>
      <c r="E652" s="156"/>
    </row>
    <row r="653" ht="15.75" customHeight="1">
      <c r="A653" s="156"/>
      <c r="B653" s="156"/>
      <c r="C653" s="156"/>
      <c r="D653" s="156"/>
      <c r="E653" s="156"/>
    </row>
    <row r="654" ht="15.75" customHeight="1">
      <c r="A654" s="156"/>
      <c r="B654" s="156"/>
      <c r="C654" s="156"/>
      <c r="D654" s="156"/>
      <c r="E654" s="156"/>
    </row>
    <row r="655" ht="15.75" customHeight="1">
      <c r="A655" s="156"/>
      <c r="B655" s="156"/>
      <c r="C655" s="156"/>
      <c r="D655" s="156"/>
      <c r="E655" s="156"/>
    </row>
    <row r="656" ht="15.75" customHeight="1">
      <c r="A656" s="156"/>
      <c r="B656" s="156"/>
      <c r="C656" s="156"/>
      <c r="D656" s="156"/>
      <c r="E656" s="156"/>
    </row>
    <row r="657" ht="15.75" customHeight="1">
      <c r="A657" s="156"/>
      <c r="B657" s="156"/>
      <c r="C657" s="156"/>
      <c r="D657" s="156"/>
      <c r="E657" s="156"/>
    </row>
    <row r="658" ht="15.75" customHeight="1">
      <c r="A658" s="156"/>
      <c r="B658" s="156"/>
      <c r="C658" s="156"/>
      <c r="D658" s="156"/>
      <c r="E658" s="156"/>
    </row>
    <row r="659" ht="15.75" customHeight="1">
      <c r="A659" s="156"/>
      <c r="B659" s="156"/>
      <c r="C659" s="156"/>
      <c r="D659" s="156"/>
      <c r="E659" s="156"/>
    </row>
    <row r="660" ht="15.75" customHeight="1">
      <c r="A660" s="156"/>
      <c r="B660" s="156"/>
      <c r="C660" s="156"/>
      <c r="D660" s="156"/>
      <c r="E660" s="156"/>
    </row>
    <row r="661" ht="15.75" customHeight="1">
      <c r="A661" s="156"/>
      <c r="B661" s="156"/>
      <c r="C661" s="156"/>
      <c r="D661" s="156"/>
      <c r="E661" s="156"/>
    </row>
    <row r="662" ht="15.75" customHeight="1">
      <c r="A662" s="156"/>
      <c r="B662" s="156"/>
      <c r="C662" s="156"/>
      <c r="D662" s="156"/>
      <c r="E662" s="156"/>
    </row>
    <row r="663" ht="15.75" customHeight="1">
      <c r="A663" s="156"/>
      <c r="B663" s="156"/>
      <c r="C663" s="156"/>
      <c r="D663" s="156"/>
      <c r="E663" s="156"/>
    </row>
    <row r="664" ht="15.75" customHeight="1">
      <c r="A664" s="156"/>
      <c r="B664" s="156"/>
      <c r="C664" s="156"/>
      <c r="D664" s="156"/>
      <c r="E664" s="156"/>
    </row>
    <row r="665" ht="15.75" customHeight="1">
      <c r="A665" s="156"/>
      <c r="B665" s="156"/>
      <c r="C665" s="156"/>
      <c r="D665" s="156"/>
      <c r="E665" s="156"/>
    </row>
    <row r="666" ht="15.75" customHeight="1">
      <c r="A666" s="156"/>
      <c r="B666" s="156"/>
      <c r="C666" s="156"/>
      <c r="D666" s="156"/>
      <c r="E666" s="156"/>
    </row>
    <row r="667" ht="15.75" customHeight="1">
      <c r="A667" s="156"/>
      <c r="B667" s="156"/>
      <c r="C667" s="156"/>
      <c r="D667" s="156"/>
      <c r="E667" s="156"/>
    </row>
    <row r="668" ht="15.75" customHeight="1">
      <c r="A668" s="156"/>
      <c r="B668" s="156"/>
      <c r="C668" s="156"/>
      <c r="D668" s="156"/>
      <c r="E668" s="156"/>
    </row>
    <row r="669" ht="15.75" customHeight="1">
      <c r="A669" s="156"/>
      <c r="B669" s="156"/>
      <c r="C669" s="156"/>
      <c r="D669" s="156"/>
      <c r="E669" s="156"/>
    </row>
    <row r="670" ht="15.75" customHeight="1">
      <c r="A670" s="156"/>
      <c r="B670" s="156"/>
      <c r="C670" s="156"/>
      <c r="D670" s="156"/>
      <c r="E670" s="156"/>
    </row>
    <row r="671" ht="15.75" customHeight="1">
      <c r="A671" s="156"/>
      <c r="B671" s="156"/>
      <c r="C671" s="156"/>
      <c r="D671" s="156"/>
      <c r="E671" s="156"/>
    </row>
    <row r="672" ht="15.75" customHeight="1">
      <c r="A672" s="156"/>
      <c r="B672" s="156"/>
      <c r="C672" s="156"/>
      <c r="D672" s="156"/>
      <c r="E672" s="156"/>
    </row>
    <row r="673" ht="15.75" customHeight="1">
      <c r="A673" s="156"/>
      <c r="B673" s="156"/>
      <c r="C673" s="156"/>
      <c r="D673" s="156"/>
      <c r="E673" s="156"/>
    </row>
    <row r="674" ht="15.75" customHeight="1">
      <c r="A674" s="156"/>
      <c r="B674" s="156"/>
      <c r="C674" s="156"/>
      <c r="D674" s="156"/>
      <c r="E674" s="156"/>
    </row>
    <row r="675" ht="15.75" customHeight="1">
      <c r="A675" s="156"/>
      <c r="B675" s="156"/>
      <c r="C675" s="156"/>
      <c r="D675" s="156"/>
      <c r="E675" s="156"/>
    </row>
    <row r="676" ht="15.75" customHeight="1">
      <c r="A676" s="156"/>
      <c r="B676" s="156"/>
      <c r="C676" s="156"/>
      <c r="D676" s="156"/>
      <c r="E676" s="156"/>
    </row>
    <row r="677" ht="15.75" customHeight="1">
      <c r="A677" s="156"/>
      <c r="B677" s="156"/>
      <c r="C677" s="156"/>
      <c r="D677" s="156"/>
      <c r="E677" s="156"/>
    </row>
    <row r="678" ht="15.75" customHeight="1">
      <c r="A678" s="156"/>
      <c r="B678" s="156"/>
      <c r="C678" s="156"/>
      <c r="D678" s="156"/>
      <c r="E678" s="156"/>
    </row>
    <row r="679" ht="15.75" customHeight="1">
      <c r="A679" s="156"/>
      <c r="B679" s="156"/>
      <c r="C679" s="156"/>
      <c r="D679" s="156"/>
      <c r="E679" s="156"/>
    </row>
    <row r="680" ht="15.75" customHeight="1">
      <c r="A680" s="156"/>
      <c r="B680" s="156"/>
      <c r="C680" s="156"/>
      <c r="D680" s="156"/>
      <c r="E680" s="156"/>
    </row>
    <row r="681" ht="15.75" customHeight="1">
      <c r="A681" s="156"/>
      <c r="B681" s="156"/>
      <c r="C681" s="156"/>
      <c r="D681" s="156"/>
      <c r="E681" s="156"/>
    </row>
    <row r="682" ht="15.75" customHeight="1">
      <c r="A682" s="156"/>
      <c r="B682" s="156"/>
      <c r="C682" s="156"/>
      <c r="D682" s="156"/>
      <c r="E682" s="156"/>
    </row>
    <row r="683" ht="15.75" customHeight="1">
      <c r="A683" s="156"/>
      <c r="B683" s="156"/>
      <c r="C683" s="156"/>
      <c r="D683" s="156"/>
      <c r="E683" s="156"/>
    </row>
    <row r="684" ht="15.75" customHeight="1">
      <c r="A684" s="156"/>
      <c r="B684" s="156"/>
      <c r="C684" s="156"/>
      <c r="D684" s="156"/>
      <c r="E684" s="156"/>
    </row>
    <row r="685" ht="15.75" customHeight="1">
      <c r="A685" s="156"/>
      <c r="B685" s="156"/>
      <c r="C685" s="156"/>
      <c r="D685" s="156"/>
      <c r="E685" s="156"/>
    </row>
    <row r="686" ht="15.75" customHeight="1">
      <c r="A686" s="156"/>
      <c r="B686" s="156"/>
      <c r="C686" s="156"/>
      <c r="D686" s="156"/>
      <c r="E686" s="156"/>
    </row>
    <row r="687" ht="15.75" customHeight="1">
      <c r="A687" s="156"/>
      <c r="B687" s="156"/>
      <c r="C687" s="156"/>
      <c r="D687" s="156"/>
      <c r="E687" s="156"/>
    </row>
    <row r="688" ht="15.75" customHeight="1">
      <c r="A688" s="156"/>
      <c r="B688" s="156"/>
      <c r="C688" s="156"/>
      <c r="D688" s="156"/>
      <c r="E688" s="156"/>
    </row>
    <row r="689" ht="15.75" customHeight="1">
      <c r="A689" s="156"/>
      <c r="B689" s="156"/>
      <c r="C689" s="156"/>
      <c r="D689" s="156"/>
      <c r="E689" s="156"/>
    </row>
    <row r="690" ht="15.75" customHeight="1">
      <c r="A690" s="156"/>
      <c r="B690" s="156"/>
      <c r="C690" s="156"/>
      <c r="D690" s="156"/>
      <c r="E690" s="156"/>
    </row>
    <row r="691" ht="15.75" customHeight="1">
      <c r="A691" s="156"/>
      <c r="B691" s="156"/>
      <c r="C691" s="156"/>
      <c r="D691" s="156"/>
      <c r="E691" s="156"/>
    </row>
    <row r="692" ht="15.75" customHeight="1">
      <c r="A692" s="156"/>
      <c r="B692" s="156"/>
      <c r="C692" s="156"/>
      <c r="D692" s="156"/>
      <c r="E692" s="156"/>
    </row>
    <row r="693" ht="15.75" customHeight="1">
      <c r="A693" s="156"/>
      <c r="B693" s="156"/>
      <c r="C693" s="156"/>
      <c r="D693" s="156"/>
      <c r="E693" s="156"/>
    </row>
    <row r="694" ht="15.75" customHeight="1">
      <c r="A694" s="156"/>
      <c r="B694" s="156"/>
      <c r="C694" s="156"/>
      <c r="D694" s="156"/>
      <c r="E694" s="156"/>
    </row>
    <row r="695" ht="15.75" customHeight="1">
      <c r="A695" s="156"/>
      <c r="B695" s="156"/>
      <c r="C695" s="156"/>
      <c r="D695" s="156"/>
      <c r="E695" s="156"/>
    </row>
    <row r="696" ht="15.75" customHeight="1">
      <c r="A696" s="156"/>
      <c r="B696" s="156"/>
      <c r="C696" s="156"/>
      <c r="D696" s="156"/>
      <c r="E696" s="156"/>
    </row>
    <row r="697" ht="15.75" customHeight="1">
      <c r="A697" s="156"/>
      <c r="B697" s="156"/>
      <c r="C697" s="156"/>
      <c r="D697" s="156"/>
      <c r="E697" s="156"/>
    </row>
    <row r="698" ht="15.75" customHeight="1">
      <c r="A698" s="156"/>
      <c r="B698" s="156"/>
      <c r="C698" s="156"/>
      <c r="D698" s="156"/>
      <c r="E698" s="156"/>
    </row>
    <row r="699" ht="15.75" customHeight="1">
      <c r="A699" s="156"/>
      <c r="B699" s="156"/>
      <c r="C699" s="156"/>
      <c r="D699" s="156"/>
      <c r="E699" s="156"/>
    </row>
    <row r="700" ht="15.75" customHeight="1">
      <c r="A700" s="156"/>
      <c r="B700" s="156"/>
      <c r="C700" s="156"/>
      <c r="D700" s="156"/>
      <c r="E700" s="156"/>
    </row>
    <row r="701" ht="15.75" customHeight="1">
      <c r="A701" s="156"/>
      <c r="B701" s="156"/>
      <c r="C701" s="156"/>
      <c r="D701" s="156"/>
      <c r="E701" s="156"/>
    </row>
    <row r="702" ht="15.75" customHeight="1">
      <c r="A702" s="156"/>
      <c r="B702" s="156"/>
      <c r="C702" s="156"/>
      <c r="D702" s="156"/>
      <c r="E702" s="156"/>
    </row>
    <row r="703" ht="15.75" customHeight="1">
      <c r="A703" s="156"/>
      <c r="B703" s="156"/>
      <c r="C703" s="156"/>
      <c r="D703" s="156"/>
      <c r="E703" s="156"/>
    </row>
    <row r="704" ht="15.75" customHeight="1">
      <c r="A704" s="156"/>
      <c r="B704" s="156"/>
      <c r="C704" s="156"/>
      <c r="D704" s="156"/>
      <c r="E704" s="156"/>
    </row>
    <row r="705" ht="15.75" customHeight="1">
      <c r="A705" s="156"/>
      <c r="B705" s="156"/>
      <c r="C705" s="156"/>
      <c r="D705" s="156"/>
      <c r="E705" s="156"/>
    </row>
    <row r="706" ht="15.75" customHeight="1">
      <c r="A706" s="156"/>
      <c r="B706" s="156"/>
      <c r="C706" s="156"/>
      <c r="D706" s="156"/>
      <c r="E706" s="156"/>
    </row>
    <row r="707" ht="15.75" customHeight="1">
      <c r="A707" s="156"/>
      <c r="B707" s="156"/>
      <c r="C707" s="156"/>
      <c r="D707" s="156"/>
      <c r="E707" s="156"/>
    </row>
    <row r="708" ht="15.75" customHeight="1">
      <c r="A708" s="156"/>
      <c r="B708" s="156"/>
      <c r="C708" s="156"/>
      <c r="D708" s="156"/>
      <c r="E708" s="156"/>
    </row>
    <row r="709" ht="15.75" customHeight="1">
      <c r="A709" s="156"/>
      <c r="B709" s="156"/>
      <c r="C709" s="156"/>
      <c r="D709" s="156"/>
      <c r="E709" s="156"/>
    </row>
    <row r="710" ht="15.75" customHeight="1">
      <c r="A710" s="156"/>
      <c r="B710" s="156"/>
      <c r="C710" s="156"/>
      <c r="D710" s="156"/>
      <c r="E710" s="156"/>
    </row>
    <row r="711" ht="15.75" customHeight="1">
      <c r="A711" s="156"/>
      <c r="B711" s="156"/>
      <c r="C711" s="156"/>
      <c r="D711" s="156"/>
      <c r="E711" s="156"/>
    </row>
    <row r="712" ht="15.75" customHeight="1">
      <c r="A712" s="156"/>
      <c r="B712" s="156"/>
      <c r="C712" s="156"/>
      <c r="D712" s="156"/>
      <c r="E712" s="156"/>
    </row>
    <row r="713" ht="15.75" customHeight="1">
      <c r="A713" s="156"/>
      <c r="B713" s="156"/>
      <c r="C713" s="156"/>
      <c r="D713" s="156"/>
      <c r="E713" s="156"/>
    </row>
    <row r="714" ht="15.75" customHeight="1">
      <c r="A714" s="156"/>
      <c r="B714" s="156"/>
      <c r="C714" s="156"/>
      <c r="D714" s="156"/>
      <c r="E714" s="156"/>
    </row>
    <row r="715" ht="15.75" customHeight="1">
      <c r="A715" s="156"/>
      <c r="B715" s="156"/>
      <c r="C715" s="156"/>
      <c r="D715" s="156"/>
      <c r="E715" s="156"/>
    </row>
    <row r="716" ht="15.75" customHeight="1">
      <c r="A716" s="156"/>
      <c r="B716" s="156"/>
      <c r="C716" s="156"/>
      <c r="D716" s="156"/>
      <c r="E716" s="156"/>
    </row>
    <row r="717" ht="15.75" customHeight="1">
      <c r="A717" s="156"/>
      <c r="B717" s="156"/>
      <c r="C717" s="156"/>
      <c r="D717" s="156"/>
      <c r="E717" s="156"/>
    </row>
    <row r="718" ht="15.75" customHeight="1">
      <c r="A718" s="156"/>
      <c r="B718" s="156"/>
      <c r="C718" s="156"/>
      <c r="D718" s="156"/>
      <c r="E718" s="156"/>
    </row>
    <row r="719" ht="15.75" customHeight="1">
      <c r="A719" s="156"/>
      <c r="B719" s="156"/>
      <c r="C719" s="156"/>
      <c r="D719" s="156"/>
      <c r="E719" s="156"/>
    </row>
    <row r="720" ht="15.75" customHeight="1">
      <c r="A720" s="156"/>
      <c r="B720" s="156"/>
      <c r="C720" s="156"/>
      <c r="D720" s="156"/>
      <c r="E720" s="156"/>
    </row>
    <row r="721" ht="15.75" customHeight="1">
      <c r="A721" s="156"/>
      <c r="B721" s="156"/>
      <c r="C721" s="156"/>
      <c r="D721" s="156"/>
      <c r="E721" s="156"/>
    </row>
    <row r="722" ht="15.75" customHeight="1">
      <c r="A722" s="156"/>
      <c r="B722" s="156"/>
      <c r="C722" s="156"/>
      <c r="D722" s="156"/>
      <c r="E722" s="156"/>
    </row>
    <row r="723" ht="15.75" customHeight="1">
      <c r="A723" s="156"/>
      <c r="B723" s="156"/>
      <c r="C723" s="156"/>
      <c r="D723" s="156"/>
      <c r="E723" s="156"/>
    </row>
    <row r="724" ht="15.75" customHeight="1">
      <c r="A724" s="156"/>
      <c r="B724" s="156"/>
      <c r="C724" s="156"/>
      <c r="D724" s="156"/>
      <c r="E724" s="156"/>
    </row>
    <row r="725" ht="15.75" customHeight="1">
      <c r="A725" s="156"/>
      <c r="B725" s="156"/>
      <c r="C725" s="156"/>
      <c r="D725" s="156"/>
      <c r="E725" s="156"/>
    </row>
    <row r="726" ht="15.75" customHeight="1">
      <c r="A726" s="156"/>
      <c r="B726" s="156"/>
      <c r="C726" s="156"/>
      <c r="D726" s="156"/>
      <c r="E726" s="156"/>
    </row>
    <row r="727" ht="15.75" customHeight="1">
      <c r="A727" s="156"/>
      <c r="B727" s="156"/>
      <c r="C727" s="156"/>
      <c r="D727" s="156"/>
      <c r="E727" s="156"/>
    </row>
    <row r="728" ht="15.75" customHeight="1">
      <c r="A728" s="156"/>
      <c r="B728" s="156"/>
      <c r="C728" s="156"/>
      <c r="D728" s="156"/>
      <c r="E728" s="156"/>
    </row>
    <row r="729" ht="15.75" customHeight="1">
      <c r="A729" s="156"/>
      <c r="B729" s="156"/>
      <c r="C729" s="156"/>
      <c r="D729" s="156"/>
      <c r="E729" s="156"/>
    </row>
    <row r="730" ht="15.75" customHeight="1">
      <c r="A730" s="156"/>
      <c r="B730" s="156"/>
      <c r="C730" s="156"/>
      <c r="D730" s="156"/>
      <c r="E730" s="156"/>
    </row>
    <row r="731" ht="15.75" customHeight="1">
      <c r="A731" s="156"/>
      <c r="B731" s="156"/>
      <c r="C731" s="156"/>
      <c r="D731" s="156"/>
      <c r="E731" s="156"/>
    </row>
    <row r="732" ht="15.75" customHeight="1">
      <c r="A732" s="156"/>
      <c r="B732" s="156"/>
      <c r="C732" s="156"/>
      <c r="D732" s="156"/>
      <c r="E732" s="156"/>
    </row>
    <row r="733" ht="15.75" customHeight="1">
      <c r="A733" s="156"/>
      <c r="B733" s="156"/>
      <c r="C733" s="156"/>
      <c r="D733" s="156"/>
      <c r="E733" s="156"/>
    </row>
    <row r="734" ht="15.75" customHeight="1">
      <c r="A734" s="156"/>
      <c r="B734" s="156"/>
      <c r="C734" s="156"/>
      <c r="D734" s="156"/>
      <c r="E734" s="156"/>
    </row>
    <row r="735" ht="15.75" customHeight="1">
      <c r="A735" s="156"/>
      <c r="B735" s="156"/>
      <c r="C735" s="156"/>
      <c r="D735" s="156"/>
      <c r="E735" s="156"/>
    </row>
    <row r="736" ht="15.75" customHeight="1">
      <c r="A736" s="156"/>
      <c r="B736" s="156"/>
      <c r="C736" s="156"/>
      <c r="D736" s="156"/>
      <c r="E736" s="156"/>
    </row>
    <row r="737" ht="15.75" customHeight="1">
      <c r="A737" s="156"/>
      <c r="B737" s="156"/>
      <c r="C737" s="156"/>
      <c r="D737" s="156"/>
      <c r="E737" s="156"/>
    </row>
    <row r="738" ht="15.75" customHeight="1">
      <c r="A738" s="156"/>
      <c r="B738" s="156"/>
      <c r="C738" s="156"/>
      <c r="D738" s="156"/>
      <c r="E738" s="156"/>
    </row>
    <row r="739" ht="15.75" customHeight="1">
      <c r="A739" s="156"/>
      <c r="B739" s="156"/>
      <c r="C739" s="156"/>
      <c r="D739" s="156"/>
      <c r="E739" s="156"/>
    </row>
    <row r="740" ht="15.75" customHeight="1">
      <c r="A740" s="156"/>
      <c r="B740" s="156"/>
      <c r="C740" s="156"/>
      <c r="D740" s="156"/>
      <c r="E740" s="156"/>
    </row>
    <row r="741" ht="15.75" customHeight="1">
      <c r="A741" s="156"/>
      <c r="B741" s="156"/>
      <c r="C741" s="156"/>
      <c r="D741" s="156"/>
      <c r="E741" s="156"/>
    </row>
    <row r="742" ht="15.75" customHeight="1">
      <c r="A742" s="156"/>
      <c r="B742" s="156"/>
      <c r="C742" s="156"/>
      <c r="D742" s="156"/>
      <c r="E742" s="156"/>
    </row>
    <row r="743" ht="15.75" customHeight="1">
      <c r="A743" s="156"/>
      <c r="B743" s="156"/>
      <c r="C743" s="156"/>
      <c r="D743" s="156"/>
      <c r="E743" s="156"/>
    </row>
    <row r="744" ht="15.75" customHeight="1">
      <c r="A744" s="156"/>
      <c r="B744" s="156"/>
      <c r="C744" s="156"/>
      <c r="D744" s="156"/>
      <c r="E744" s="156"/>
    </row>
    <row r="745" ht="15.75" customHeight="1">
      <c r="A745" s="156"/>
      <c r="B745" s="156"/>
      <c r="C745" s="156"/>
      <c r="D745" s="156"/>
      <c r="E745" s="156"/>
    </row>
    <row r="746" ht="15.75" customHeight="1">
      <c r="A746" s="156"/>
      <c r="B746" s="156"/>
      <c r="C746" s="156"/>
      <c r="D746" s="156"/>
      <c r="E746" s="156"/>
    </row>
    <row r="747" ht="15.75" customHeight="1">
      <c r="A747" s="156"/>
      <c r="B747" s="156"/>
      <c r="C747" s="156"/>
      <c r="D747" s="156"/>
      <c r="E747" s="156"/>
    </row>
    <row r="748" ht="15.75" customHeight="1">
      <c r="A748" s="156"/>
      <c r="B748" s="156"/>
      <c r="C748" s="156"/>
      <c r="D748" s="156"/>
      <c r="E748" s="156"/>
    </row>
    <row r="749" ht="15.75" customHeight="1">
      <c r="A749" s="156"/>
      <c r="B749" s="156"/>
      <c r="C749" s="156"/>
      <c r="D749" s="156"/>
      <c r="E749" s="156"/>
    </row>
    <row r="750" ht="15.75" customHeight="1">
      <c r="A750" s="156"/>
      <c r="B750" s="156"/>
      <c r="C750" s="156"/>
      <c r="D750" s="156"/>
      <c r="E750" s="156"/>
    </row>
    <row r="751" ht="15.75" customHeight="1">
      <c r="A751" s="156"/>
      <c r="B751" s="156"/>
      <c r="C751" s="156"/>
      <c r="D751" s="156"/>
      <c r="E751" s="156"/>
    </row>
    <row r="752" ht="15.75" customHeight="1">
      <c r="A752" s="156"/>
      <c r="B752" s="156"/>
      <c r="C752" s="156"/>
      <c r="D752" s="156"/>
      <c r="E752" s="156"/>
    </row>
    <row r="753" ht="15.75" customHeight="1">
      <c r="A753" s="156"/>
      <c r="B753" s="156"/>
      <c r="C753" s="156"/>
      <c r="D753" s="156"/>
      <c r="E753" s="156"/>
    </row>
    <row r="754" ht="15.75" customHeight="1">
      <c r="A754" s="156"/>
      <c r="B754" s="156"/>
      <c r="C754" s="156"/>
      <c r="D754" s="156"/>
      <c r="E754" s="156"/>
    </row>
    <row r="755" ht="15.75" customHeight="1">
      <c r="A755" s="156"/>
      <c r="B755" s="156"/>
      <c r="C755" s="156"/>
      <c r="D755" s="156"/>
      <c r="E755" s="156"/>
    </row>
    <row r="756" ht="15.75" customHeight="1">
      <c r="A756" s="156"/>
      <c r="B756" s="156"/>
      <c r="C756" s="156"/>
      <c r="D756" s="156"/>
      <c r="E756" s="156"/>
    </row>
    <row r="757" ht="15.75" customHeight="1">
      <c r="A757" s="156"/>
      <c r="B757" s="156"/>
      <c r="C757" s="156"/>
      <c r="D757" s="156"/>
      <c r="E757" s="156"/>
    </row>
    <row r="758" ht="15.75" customHeight="1">
      <c r="A758" s="156"/>
      <c r="B758" s="156"/>
      <c r="C758" s="156"/>
      <c r="D758" s="156"/>
      <c r="E758" s="156"/>
    </row>
    <row r="759" ht="15.75" customHeight="1">
      <c r="A759" s="156"/>
      <c r="B759" s="156"/>
      <c r="C759" s="156"/>
      <c r="D759" s="156"/>
      <c r="E759" s="156"/>
    </row>
    <row r="760" ht="15.75" customHeight="1">
      <c r="A760" s="156"/>
      <c r="B760" s="156"/>
      <c r="C760" s="156"/>
      <c r="D760" s="156"/>
      <c r="E760" s="156"/>
    </row>
    <row r="761" ht="15.75" customHeight="1">
      <c r="A761" s="156"/>
      <c r="B761" s="156"/>
      <c r="C761" s="156"/>
      <c r="D761" s="156"/>
      <c r="E761" s="156"/>
    </row>
    <row r="762" ht="15.75" customHeight="1">
      <c r="A762" s="156"/>
      <c r="B762" s="156"/>
      <c r="C762" s="156"/>
      <c r="D762" s="156"/>
      <c r="E762" s="156"/>
    </row>
    <row r="763" ht="15.75" customHeight="1">
      <c r="A763" s="156"/>
      <c r="B763" s="156"/>
      <c r="C763" s="156"/>
      <c r="D763" s="156"/>
      <c r="E763" s="156"/>
    </row>
    <row r="764" ht="15.75" customHeight="1">
      <c r="A764" s="156"/>
      <c r="B764" s="156"/>
      <c r="C764" s="156"/>
      <c r="D764" s="156"/>
      <c r="E764" s="156"/>
    </row>
    <row r="765" ht="15.75" customHeight="1">
      <c r="A765" s="156"/>
      <c r="B765" s="156"/>
      <c r="C765" s="156"/>
      <c r="D765" s="156"/>
      <c r="E765" s="156"/>
    </row>
    <row r="766" ht="15.75" customHeight="1">
      <c r="A766" s="156"/>
      <c r="B766" s="156"/>
      <c r="C766" s="156"/>
      <c r="D766" s="156"/>
      <c r="E766" s="156"/>
    </row>
    <row r="767" ht="15.75" customHeight="1">
      <c r="A767" s="156"/>
      <c r="B767" s="156"/>
      <c r="C767" s="156"/>
      <c r="D767" s="156"/>
      <c r="E767" s="156"/>
    </row>
    <row r="768" ht="15.75" customHeight="1">
      <c r="A768" s="156"/>
      <c r="B768" s="156"/>
      <c r="C768" s="156"/>
      <c r="D768" s="156"/>
      <c r="E768" s="156"/>
    </row>
    <row r="769" ht="15.75" customHeight="1">
      <c r="A769" s="156"/>
      <c r="B769" s="156"/>
      <c r="C769" s="156"/>
      <c r="D769" s="156"/>
      <c r="E769" s="156"/>
    </row>
    <row r="770" ht="15.75" customHeight="1">
      <c r="A770" s="156"/>
      <c r="B770" s="156"/>
      <c r="C770" s="156"/>
      <c r="D770" s="156"/>
      <c r="E770" s="156"/>
    </row>
    <row r="771" ht="15.75" customHeight="1">
      <c r="A771" s="156"/>
      <c r="B771" s="156"/>
      <c r="C771" s="156"/>
      <c r="D771" s="156"/>
      <c r="E771" s="156"/>
    </row>
    <row r="772" ht="15.75" customHeight="1">
      <c r="A772" s="156"/>
      <c r="B772" s="156"/>
      <c r="C772" s="156"/>
      <c r="D772" s="156"/>
      <c r="E772" s="156"/>
    </row>
    <row r="773" ht="15.75" customHeight="1">
      <c r="A773" s="156"/>
      <c r="B773" s="156"/>
      <c r="C773" s="156"/>
      <c r="D773" s="156"/>
      <c r="E773" s="156"/>
    </row>
    <row r="774" ht="15.75" customHeight="1">
      <c r="A774" s="156"/>
      <c r="B774" s="156"/>
      <c r="C774" s="156"/>
      <c r="D774" s="156"/>
      <c r="E774" s="156"/>
    </row>
    <row r="775" ht="15.75" customHeight="1">
      <c r="A775" s="156"/>
      <c r="B775" s="156"/>
      <c r="C775" s="156"/>
      <c r="D775" s="156"/>
      <c r="E775" s="156"/>
    </row>
    <row r="776" ht="15.75" customHeight="1">
      <c r="A776" s="156"/>
      <c r="B776" s="156"/>
      <c r="C776" s="156"/>
      <c r="D776" s="156"/>
      <c r="E776" s="156"/>
    </row>
    <row r="777" ht="15.75" customHeight="1">
      <c r="A777" s="156"/>
      <c r="B777" s="156"/>
      <c r="C777" s="156"/>
      <c r="D777" s="156"/>
      <c r="E777" s="156"/>
    </row>
    <row r="778" ht="15.75" customHeight="1">
      <c r="A778" s="156"/>
      <c r="B778" s="156"/>
      <c r="C778" s="156"/>
      <c r="D778" s="156"/>
      <c r="E778" s="156"/>
    </row>
    <row r="779" ht="15.75" customHeight="1">
      <c r="A779" s="156"/>
      <c r="B779" s="156"/>
      <c r="C779" s="156"/>
      <c r="D779" s="156"/>
      <c r="E779" s="156"/>
    </row>
    <row r="780" ht="15.75" customHeight="1">
      <c r="A780" s="156"/>
      <c r="B780" s="156"/>
      <c r="C780" s="156"/>
      <c r="D780" s="156"/>
      <c r="E780" s="156"/>
    </row>
    <row r="781" ht="15.75" customHeight="1">
      <c r="A781" s="156"/>
      <c r="B781" s="156"/>
      <c r="C781" s="156"/>
      <c r="D781" s="156"/>
      <c r="E781" s="156"/>
    </row>
    <row r="782" ht="15.75" customHeight="1">
      <c r="A782" s="156"/>
      <c r="B782" s="156"/>
      <c r="C782" s="156"/>
      <c r="D782" s="156"/>
      <c r="E782" s="156"/>
    </row>
    <row r="783" ht="15.75" customHeight="1">
      <c r="A783" s="156"/>
      <c r="B783" s="156"/>
      <c r="C783" s="156"/>
      <c r="D783" s="156"/>
      <c r="E783" s="156"/>
    </row>
    <row r="784" ht="15.75" customHeight="1">
      <c r="A784" s="156"/>
      <c r="B784" s="156"/>
      <c r="C784" s="156"/>
      <c r="D784" s="156"/>
      <c r="E784" s="156"/>
    </row>
    <row r="785" ht="15.75" customHeight="1">
      <c r="A785" s="156"/>
      <c r="B785" s="156"/>
      <c r="C785" s="156"/>
      <c r="D785" s="156"/>
      <c r="E785" s="156"/>
    </row>
    <row r="786" ht="15.75" customHeight="1">
      <c r="A786" s="156"/>
      <c r="B786" s="156"/>
      <c r="C786" s="156"/>
      <c r="D786" s="156"/>
      <c r="E786" s="156"/>
    </row>
    <row r="787" ht="15.75" customHeight="1">
      <c r="A787" s="156"/>
      <c r="B787" s="156"/>
      <c r="C787" s="156"/>
      <c r="D787" s="156"/>
      <c r="E787" s="156"/>
    </row>
    <row r="788" ht="15.75" customHeight="1">
      <c r="A788" s="156"/>
      <c r="B788" s="156"/>
      <c r="C788" s="156"/>
      <c r="D788" s="156"/>
      <c r="E788" s="156"/>
    </row>
    <row r="789" ht="15.75" customHeight="1">
      <c r="A789" s="156"/>
      <c r="B789" s="156"/>
      <c r="C789" s="156"/>
      <c r="D789" s="156"/>
      <c r="E789" s="156"/>
    </row>
    <row r="790" ht="15.75" customHeight="1">
      <c r="A790" s="156"/>
      <c r="B790" s="156"/>
      <c r="C790" s="156"/>
      <c r="D790" s="156"/>
      <c r="E790" s="156"/>
    </row>
    <row r="791" ht="15.75" customHeight="1">
      <c r="A791" s="156"/>
      <c r="B791" s="156"/>
      <c r="C791" s="156"/>
      <c r="D791" s="156"/>
      <c r="E791" s="156"/>
    </row>
    <row r="792" ht="15.75" customHeight="1">
      <c r="A792" s="156"/>
      <c r="B792" s="156"/>
      <c r="C792" s="156"/>
      <c r="D792" s="156"/>
      <c r="E792" s="156"/>
    </row>
    <row r="793" ht="15.75" customHeight="1">
      <c r="A793" s="156"/>
      <c r="B793" s="156"/>
      <c r="C793" s="156"/>
      <c r="D793" s="156"/>
      <c r="E793" s="156"/>
    </row>
    <row r="794" ht="15.75" customHeight="1">
      <c r="A794" s="156"/>
      <c r="B794" s="156"/>
      <c r="C794" s="156"/>
      <c r="D794" s="156"/>
      <c r="E794" s="156"/>
    </row>
    <row r="795" ht="15.75" customHeight="1">
      <c r="A795" s="156"/>
      <c r="B795" s="156"/>
      <c r="C795" s="156"/>
      <c r="D795" s="156"/>
      <c r="E795" s="156"/>
    </row>
    <row r="796" ht="15.75" customHeight="1">
      <c r="A796" s="156"/>
      <c r="B796" s="156"/>
      <c r="C796" s="156"/>
      <c r="D796" s="156"/>
      <c r="E796" s="156"/>
    </row>
    <row r="797" ht="15.75" customHeight="1">
      <c r="A797" s="156"/>
      <c r="B797" s="156"/>
      <c r="C797" s="156"/>
      <c r="D797" s="156"/>
      <c r="E797" s="156"/>
    </row>
    <row r="798" ht="15.75" customHeight="1">
      <c r="A798" s="156"/>
      <c r="B798" s="156"/>
      <c r="C798" s="156"/>
      <c r="D798" s="156"/>
      <c r="E798" s="156"/>
    </row>
    <row r="799" ht="15.75" customHeight="1">
      <c r="A799" s="156"/>
      <c r="B799" s="156"/>
      <c r="C799" s="156"/>
      <c r="D799" s="156"/>
      <c r="E799" s="156"/>
    </row>
    <row r="800" ht="15.75" customHeight="1">
      <c r="A800" s="156"/>
      <c r="B800" s="156"/>
      <c r="C800" s="156"/>
      <c r="D800" s="156"/>
      <c r="E800" s="156"/>
    </row>
    <row r="801" ht="15.75" customHeight="1">
      <c r="A801" s="156"/>
      <c r="B801" s="156"/>
      <c r="C801" s="156"/>
      <c r="D801" s="156"/>
      <c r="E801" s="156"/>
    </row>
    <row r="802" ht="15.75" customHeight="1">
      <c r="A802" s="156"/>
      <c r="B802" s="156"/>
      <c r="C802" s="156"/>
      <c r="D802" s="156"/>
      <c r="E802" s="156"/>
    </row>
    <row r="803" ht="15.75" customHeight="1">
      <c r="A803" s="156"/>
      <c r="B803" s="156"/>
      <c r="C803" s="156"/>
      <c r="D803" s="156"/>
      <c r="E803" s="156"/>
    </row>
    <row r="804" ht="15.75" customHeight="1">
      <c r="A804" s="156"/>
      <c r="B804" s="156"/>
      <c r="C804" s="156"/>
      <c r="D804" s="156"/>
      <c r="E804" s="156"/>
    </row>
    <row r="805" ht="15.75" customHeight="1">
      <c r="A805" s="156"/>
      <c r="B805" s="156"/>
      <c r="C805" s="156"/>
      <c r="D805" s="156"/>
      <c r="E805" s="156"/>
    </row>
    <row r="806" ht="15.75" customHeight="1">
      <c r="A806" s="156"/>
      <c r="B806" s="156"/>
      <c r="C806" s="156"/>
      <c r="D806" s="156"/>
      <c r="E806" s="156"/>
    </row>
    <row r="807" ht="15.75" customHeight="1">
      <c r="A807" s="156"/>
      <c r="B807" s="156"/>
      <c r="C807" s="156"/>
      <c r="D807" s="156"/>
      <c r="E807" s="156"/>
    </row>
    <row r="808" ht="15.75" customHeight="1">
      <c r="A808" s="156"/>
      <c r="B808" s="156"/>
      <c r="C808" s="156"/>
      <c r="D808" s="156"/>
      <c r="E808" s="156"/>
    </row>
    <row r="809" ht="15.75" customHeight="1">
      <c r="A809" s="156"/>
      <c r="B809" s="156"/>
      <c r="C809" s="156"/>
      <c r="D809" s="156"/>
      <c r="E809" s="156"/>
    </row>
    <row r="810" ht="15.75" customHeight="1">
      <c r="A810" s="156"/>
      <c r="B810" s="156"/>
      <c r="C810" s="156"/>
      <c r="D810" s="156"/>
      <c r="E810" s="156"/>
    </row>
    <row r="811" ht="15.75" customHeight="1">
      <c r="A811" s="156"/>
      <c r="B811" s="156"/>
      <c r="C811" s="156"/>
      <c r="D811" s="156"/>
      <c r="E811" s="156"/>
    </row>
    <row r="812" ht="15.75" customHeight="1">
      <c r="A812" s="156"/>
      <c r="B812" s="156"/>
      <c r="C812" s="156"/>
      <c r="D812" s="156"/>
      <c r="E812" s="156"/>
    </row>
    <row r="813" ht="15.75" customHeight="1">
      <c r="A813" s="156"/>
      <c r="B813" s="156"/>
      <c r="C813" s="156"/>
      <c r="D813" s="156"/>
      <c r="E813" s="156"/>
    </row>
    <row r="814" ht="15.75" customHeight="1">
      <c r="A814" s="156"/>
      <c r="B814" s="156"/>
      <c r="C814" s="156"/>
      <c r="D814" s="156"/>
      <c r="E814" s="156"/>
    </row>
    <row r="815" ht="15.75" customHeight="1">
      <c r="A815" s="156"/>
      <c r="B815" s="156"/>
      <c r="C815" s="156"/>
      <c r="D815" s="156"/>
      <c r="E815" s="156"/>
    </row>
    <row r="816" ht="15.75" customHeight="1">
      <c r="A816" s="156"/>
      <c r="B816" s="156"/>
      <c r="C816" s="156"/>
      <c r="D816" s="156"/>
      <c r="E816" s="156"/>
    </row>
    <row r="817" ht="15.75" customHeight="1">
      <c r="A817" s="156"/>
      <c r="B817" s="156"/>
      <c r="C817" s="156"/>
      <c r="D817" s="156"/>
      <c r="E817" s="156"/>
    </row>
    <row r="818" ht="15.75" customHeight="1">
      <c r="A818" s="156"/>
      <c r="B818" s="156"/>
      <c r="C818" s="156"/>
      <c r="D818" s="156"/>
      <c r="E818" s="156"/>
    </row>
    <row r="819" ht="15.75" customHeight="1">
      <c r="A819" s="156"/>
      <c r="B819" s="156"/>
      <c r="C819" s="156"/>
      <c r="D819" s="156"/>
      <c r="E819" s="156"/>
    </row>
    <row r="820" ht="15.75" customHeight="1">
      <c r="A820" s="156"/>
      <c r="B820" s="156"/>
      <c r="C820" s="156"/>
      <c r="D820" s="156"/>
      <c r="E820" s="156"/>
    </row>
    <row r="821" ht="15.75" customHeight="1">
      <c r="A821" s="156"/>
      <c r="B821" s="156"/>
      <c r="C821" s="156"/>
      <c r="D821" s="156"/>
      <c r="E821" s="156"/>
    </row>
    <row r="822" ht="15.75" customHeight="1">
      <c r="A822" s="156"/>
      <c r="B822" s="156"/>
      <c r="C822" s="156"/>
      <c r="D822" s="156"/>
      <c r="E822" s="156"/>
    </row>
    <row r="823" ht="15.75" customHeight="1">
      <c r="A823" s="156"/>
      <c r="B823" s="156"/>
      <c r="C823" s="156"/>
      <c r="D823" s="156"/>
      <c r="E823" s="156"/>
    </row>
    <row r="824" ht="15.75" customHeight="1">
      <c r="A824" s="156"/>
      <c r="B824" s="156"/>
      <c r="C824" s="156"/>
      <c r="D824" s="156"/>
      <c r="E824" s="156"/>
    </row>
    <row r="825" ht="15.75" customHeight="1">
      <c r="A825" s="156"/>
      <c r="B825" s="156"/>
      <c r="C825" s="156"/>
      <c r="D825" s="156"/>
      <c r="E825" s="156"/>
    </row>
    <row r="826" ht="15.75" customHeight="1">
      <c r="A826" s="156"/>
      <c r="B826" s="156"/>
      <c r="C826" s="156"/>
      <c r="D826" s="156"/>
      <c r="E826" s="156"/>
    </row>
    <row r="827" ht="15.75" customHeight="1">
      <c r="A827" s="156"/>
      <c r="B827" s="156"/>
      <c r="C827" s="156"/>
      <c r="D827" s="156"/>
      <c r="E827" s="156"/>
    </row>
    <row r="828" ht="15.75" customHeight="1">
      <c r="A828" s="156"/>
      <c r="B828" s="156"/>
      <c r="C828" s="156"/>
      <c r="D828" s="156"/>
      <c r="E828" s="156"/>
    </row>
    <row r="829" ht="15.75" customHeight="1">
      <c r="A829" s="156"/>
      <c r="B829" s="156"/>
      <c r="C829" s="156"/>
      <c r="D829" s="156"/>
      <c r="E829" s="156"/>
    </row>
    <row r="830" ht="15.75" customHeight="1">
      <c r="A830" s="156"/>
      <c r="B830" s="156"/>
      <c r="C830" s="156"/>
      <c r="D830" s="156"/>
      <c r="E830" s="156"/>
    </row>
    <row r="831" ht="15.75" customHeight="1">
      <c r="A831" s="156"/>
      <c r="B831" s="156"/>
      <c r="C831" s="156"/>
      <c r="D831" s="156"/>
      <c r="E831" s="156"/>
    </row>
    <row r="832" ht="15.75" customHeight="1">
      <c r="A832" s="156"/>
      <c r="B832" s="156"/>
      <c r="C832" s="156"/>
      <c r="D832" s="156"/>
      <c r="E832" s="156"/>
    </row>
    <row r="833" ht="15.75" customHeight="1">
      <c r="A833" s="156"/>
      <c r="B833" s="156"/>
      <c r="C833" s="156"/>
      <c r="D833" s="156"/>
      <c r="E833" s="156"/>
    </row>
    <row r="834" ht="15.75" customHeight="1">
      <c r="A834" s="156"/>
      <c r="B834" s="156"/>
      <c r="C834" s="156"/>
      <c r="D834" s="156"/>
      <c r="E834" s="156"/>
    </row>
    <row r="835" ht="15.75" customHeight="1">
      <c r="A835" s="156"/>
      <c r="B835" s="156"/>
      <c r="C835" s="156"/>
      <c r="D835" s="156"/>
      <c r="E835" s="156"/>
    </row>
    <row r="836" ht="15.75" customHeight="1">
      <c r="A836" s="156"/>
      <c r="B836" s="156"/>
      <c r="C836" s="156"/>
      <c r="D836" s="156"/>
      <c r="E836" s="156"/>
    </row>
    <row r="837" ht="15.75" customHeight="1">
      <c r="A837" s="156"/>
      <c r="B837" s="156"/>
      <c r="C837" s="156"/>
      <c r="D837" s="156"/>
      <c r="E837" s="156"/>
    </row>
    <row r="838" ht="15.75" customHeight="1">
      <c r="A838" s="156"/>
      <c r="B838" s="156"/>
      <c r="C838" s="156"/>
      <c r="D838" s="156"/>
      <c r="E838" s="156"/>
    </row>
    <row r="839" ht="15.75" customHeight="1">
      <c r="A839" s="156"/>
      <c r="B839" s="156"/>
      <c r="C839" s="156"/>
      <c r="D839" s="156"/>
      <c r="E839" s="156"/>
    </row>
    <row r="840" ht="15.75" customHeight="1">
      <c r="A840" s="156"/>
      <c r="B840" s="156"/>
      <c r="C840" s="156"/>
      <c r="D840" s="156"/>
      <c r="E840" s="156"/>
    </row>
    <row r="841" ht="15.75" customHeight="1">
      <c r="A841" s="156"/>
      <c r="B841" s="156"/>
      <c r="C841" s="156"/>
      <c r="D841" s="156"/>
      <c r="E841" s="156"/>
    </row>
    <row r="842" ht="15.75" customHeight="1">
      <c r="A842" s="156"/>
      <c r="B842" s="156"/>
      <c r="C842" s="156"/>
      <c r="D842" s="156"/>
      <c r="E842" s="156"/>
    </row>
    <row r="843" ht="15.75" customHeight="1">
      <c r="A843" s="156"/>
      <c r="B843" s="156"/>
      <c r="C843" s="156"/>
      <c r="D843" s="156"/>
      <c r="E843" s="156"/>
    </row>
    <row r="844" ht="15.75" customHeight="1">
      <c r="A844" s="156"/>
      <c r="B844" s="156"/>
      <c r="C844" s="156"/>
      <c r="D844" s="156"/>
      <c r="E844" s="156"/>
    </row>
    <row r="845" ht="15.75" customHeight="1">
      <c r="A845" s="156"/>
      <c r="B845" s="156"/>
      <c r="C845" s="156"/>
      <c r="D845" s="156"/>
      <c r="E845" s="156"/>
    </row>
    <row r="846" ht="15.75" customHeight="1">
      <c r="A846" s="156"/>
      <c r="B846" s="156"/>
      <c r="C846" s="156"/>
      <c r="D846" s="156"/>
      <c r="E846" s="156"/>
    </row>
    <row r="847" ht="15.75" customHeight="1">
      <c r="A847" s="156"/>
      <c r="B847" s="156"/>
      <c r="C847" s="156"/>
      <c r="D847" s="156"/>
      <c r="E847" s="156"/>
    </row>
    <row r="848" ht="15.75" customHeight="1">
      <c r="A848" s="156"/>
      <c r="B848" s="156"/>
      <c r="C848" s="156"/>
      <c r="D848" s="156"/>
      <c r="E848" s="156"/>
    </row>
    <row r="849" ht="15.75" customHeight="1">
      <c r="A849" s="156"/>
      <c r="B849" s="156"/>
      <c r="C849" s="156"/>
      <c r="D849" s="156"/>
      <c r="E849" s="156"/>
    </row>
    <row r="850" ht="15.75" customHeight="1">
      <c r="A850" s="156"/>
      <c r="B850" s="156"/>
      <c r="C850" s="156"/>
      <c r="D850" s="156"/>
      <c r="E850" s="156"/>
    </row>
    <row r="851" ht="15.75" customHeight="1">
      <c r="A851" s="156"/>
      <c r="B851" s="156"/>
      <c r="C851" s="156"/>
      <c r="D851" s="156"/>
      <c r="E851" s="156"/>
    </row>
    <row r="852" ht="15.75" customHeight="1">
      <c r="A852" s="156"/>
      <c r="B852" s="156"/>
      <c r="C852" s="156"/>
      <c r="D852" s="156"/>
      <c r="E852" s="156"/>
    </row>
    <row r="853" ht="15.75" customHeight="1">
      <c r="A853" s="156"/>
      <c r="B853" s="156"/>
      <c r="C853" s="156"/>
      <c r="D853" s="156"/>
      <c r="E853" s="156"/>
    </row>
    <row r="854" ht="15.75" customHeight="1">
      <c r="A854" s="156"/>
      <c r="B854" s="156"/>
      <c r="C854" s="156"/>
      <c r="D854" s="156"/>
      <c r="E854" s="156"/>
    </row>
    <row r="855" ht="15.75" customHeight="1">
      <c r="A855" s="156"/>
      <c r="B855" s="156"/>
      <c r="C855" s="156"/>
      <c r="D855" s="156"/>
      <c r="E855" s="156"/>
    </row>
    <row r="856" ht="15.75" customHeight="1">
      <c r="A856" s="156"/>
      <c r="B856" s="156"/>
      <c r="C856" s="156"/>
      <c r="D856" s="156"/>
      <c r="E856" s="156"/>
    </row>
    <row r="857" ht="15.75" customHeight="1">
      <c r="A857" s="156"/>
      <c r="B857" s="156"/>
      <c r="C857" s="156"/>
      <c r="D857" s="156"/>
      <c r="E857" s="156"/>
    </row>
    <row r="858" ht="15.75" customHeight="1">
      <c r="A858" s="156"/>
      <c r="B858" s="156"/>
      <c r="C858" s="156"/>
      <c r="D858" s="156"/>
      <c r="E858" s="156"/>
    </row>
    <row r="859" ht="15.75" customHeight="1">
      <c r="A859" s="156"/>
      <c r="B859" s="156"/>
      <c r="C859" s="156"/>
      <c r="D859" s="156"/>
      <c r="E859" s="156"/>
    </row>
    <row r="860" ht="15.75" customHeight="1">
      <c r="A860" s="156"/>
      <c r="B860" s="156"/>
      <c r="C860" s="156"/>
      <c r="D860" s="156"/>
      <c r="E860" s="156"/>
    </row>
    <row r="861" ht="15.75" customHeight="1">
      <c r="A861" s="156"/>
      <c r="B861" s="156"/>
      <c r="C861" s="156"/>
      <c r="D861" s="156"/>
      <c r="E861" s="156"/>
    </row>
    <row r="862" ht="15.75" customHeight="1">
      <c r="A862" s="156"/>
      <c r="B862" s="156"/>
      <c r="C862" s="156"/>
      <c r="D862" s="156"/>
      <c r="E862" s="156"/>
    </row>
    <row r="863" ht="15.75" customHeight="1">
      <c r="A863" s="156"/>
      <c r="B863" s="156"/>
      <c r="C863" s="156"/>
      <c r="D863" s="156"/>
      <c r="E863" s="156"/>
    </row>
    <row r="864" ht="15.75" customHeight="1">
      <c r="A864" s="156"/>
      <c r="B864" s="156"/>
      <c r="C864" s="156"/>
      <c r="D864" s="156"/>
      <c r="E864" s="156"/>
    </row>
    <row r="865" ht="15.75" customHeight="1">
      <c r="A865" s="156"/>
      <c r="B865" s="156"/>
      <c r="C865" s="156"/>
      <c r="D865" s="156"/>
      <c r="E865" s="156"/>
    </row>
    <row r="866" ht="15.75" customHeight="1">
      <c r="A866" s="156"/>
      <c r="B866" s="156"/>
      <c r="C866" s="156"/>
      <c r="D866" s="156"/>
      <c r="E866" s="156"/>
    </row>
    <row r="867" ht="15.75" customHeight="1">
      <c r="A867" s="156"/>
      <c r="B867" s="156"/>
      <c r="C867" s="156"/>
      <c r="D867" s="156"/>
      <c r="E867" s="156"/>
    </row>
    <row r="868" ht="15.75" customHeight="1">
      <c r="A868" s="156"/>
      <c r="B868" s="156"/>
      <c r="C868" s="156"/>
      <c r="D868" s="156"/>
      <c r="E868" s="156"/>
    </row>
    <row r="869" ht="15.75" customHeight="1">
      <c r="A869" s="156"/>
      <c r="B869" s="156"/>
      <c r="C869" s="156"/>
      <c r="D869" s="156"/>
      <c r="E869" s="156"/>
    </row>
    <row r="870" ht="15.75" customHeight="1">
      <c r="A870" s="156"/>
      <c r="B870" s="156"/>
      <c r="C870" s="156"/>
      <c r="D870" s="156"/>
      <c r="E870" s="156"/>
    </row>
    <row r="871" ht="15.75" customHeight="1">
      <c r="A871" s="156"/>
      <c r="B871" s="156"/>
      <c r="C871" s="156"/>
      <c r="D871" s="156"/>
      <c r="E871" s="156"/>
    </row>
    <row r="872" ht="15.75" customHeight="1">
      <c r="A872" s="156"/>
      <c r="B872" s="156"/>
      <c r="C872" s="156"/>
      <c r="D872" s="156"/>
      <c r="E872" s="156"/>
    </row>
    <row r="873" ht="15.75" customHeight="1">
      <c r="A873" s="156"/>
      <c r="B873" s="156"/>
      <c r="C873" s="156"/>
      <c r="D873" s="156"/>
      <c r="E873" s="156"/>
    </row>
    <row r="874" ht="15.75" customHeight="1">
      <c r="A874" s="156"/>
      <c r="B874" s="156"/>
      <c r="C874" s="156"/>
      <c r="D874" s="156"/>
      <c r="E874" s="156"/>
    </row>
    <row r="875" ht="15.75" customHeight="1">
      <c r="A875" s="156"/>
      <c r="B875" s="156"/>
      <c r="C875" s="156"/>
      <c r="D875" s="156"/>
      <c r="E875" s="156"/>
    </row>
    <row r="876" ht="15.75" customHeight="1">
      <c r="A876" s="156"/>
      <c r="B876" s="156"/>
      <c r="C876" s="156"/>
      <c r="D876" s="156"/>
      <c r="E876" s="156"/>
    </row>
    <row r="877" ht="15.75" customHeight="1">
      <c r="A877" s="156"/>
      <c r="B877" s="156"/>
      <c r="C877" s="156"/>
      <c r="D877" s="156"/>
      <c r="E877" s="156"/>
    </row>
    <row r="878" ht="15.75" customHeight="1">
      <c r="A878" s="156"/>
      <c r="B878" s="156"/>
      <c r="C878" s="156"/>
      <c r="D878" s="156"/>
      <c r="E878" s="156"/>
    </row>
    <row r="879" ht="15.75" customHeight="1">
      <c r="A879" s="156"/>
      <c r="B879" s="156"/>
      <c r="C879" s="156"/>
      <c r="D879" s="156"/>
      <c r="E879" s="156"/>
    </row>
    <row r="880" ht="15.75" customHeight="1">
      <c r="A880" s="156"/>
      <c r="B880" s="156"/>
      <c r="C880" s="156"/>
      <c r="D880" s="156"/>
      <c r="E880" s="156"/>
    </row>
    <row r="881" ht="15.75" customHeight="1">
      <c r="A881" s="156"/>
      <c r="B881" s="156"/>
      <c r="C881" s="156"/>
      <c r="D881" s="156"/>
      <c r="E881" s="156"/>
    </row>
    <row r="882" ht="15.75" customHeight="1">
      <c r="A882" s="156"/>
      <c r="B882" s="156"/>
      <c r="C882" s="156"/>
      <c r="D882" s="156"/>
      <c r="E882" s="156"/>
    </row>
    <row r="883" ht="15.75" customHeight="1">
      <c r="A883" s="156"/>
      <c r="B883" s="156"/>
      <c r="C883" s="156"/>
      <c r="D883" s="156"/>
      <c r="E883" s="156"/>
    </row>
    <row r="884" ht="15.75" customHeight="1">
      <c r="A884" s="156"/>
      <c r="B884" s="156"/>
      <c r="C884" s="156"/>
      <c r="D884" s="156"/>
      <c r="E884" s="156"/>
    </row>
    <row r="885" ht="15.75" customHeight="1">
      <c r="A885" s="156"/>
      <c r="B885" s="156"/>
      <c r="C885" s="156"/>
      <c r="D885" s="156"/>
      <c r="E885" s="156"/>
    </row>
    <row r="886" ht="15.75" customHeight="1">
      <c r="A886" s="156"/>
      <c r="B886" s="156"/>
      <c r="C886" s="156"/>
      <c r="D886" s="156"/>
      <c r="E886" s="156"/>
    </row>
    <row r="887" ht="15.75" customHeight="1">
      <c r="A887" s="156"/>
      <c r="B887" s="156"/>
      <c r="C887" s="156"/>
      <c r="D887" s="156"/>
      <c r="E887" s="156"/>
    </row>
    <row r="888" ht="15.75" customHeight="1">
      <c r="A888" s="156"/>
      <c r="B888" s="156"/>
      <c r="C888" s="156"/>
      <c r="D888" s="156"/>
      <c r="E888" s="156"/>
    </row>
    <row r="889" ht="15.75" customHeight="1">
      <c r="A889" s="156"/>
      <c r="B889" s="156"/>
      <c r="C889" s="156"/>
      <c r="D889" s="156"/>
      <c r="E889" s="156"/>
    </row>
    <row r="890" ht="15.75" customHeight="1">
      <c r="A890" s="156"/>
      <c r="B890" s="156"/>
      <c r="C890" s="156"/>
      <c r="D890" s="156"/>
      <c r="E890" s="156"/>
    </row>
    <row r="891" ht="15.75" customHeight="1">
      <c r="A891" s="156"/>
      <c r="B891" s="156"/>
      <c r="C891" s="156"/>
      <c r="D891" s="156"/>
      <c r="E891" s="156"/>
    </row>
    <row r="892" ht="15.75" customHeight="1">
      <c r="A892" s="156"/>
      <c r="B892" s="156"/>
      <c r="C892" s="156"/>
      <c r="D892" s="156"/>
      <c r="E892" s="156"/>
    </row>
    <row r="893" ht="15.75" customHeight="1">
      <c r="A893" s="156"/>
      <c r="B893" s="156"/>
      <c r="C893" s="156"/>
      <c r="D893" s="156"/>
      <c r="E893" s="156"/>
    </row>
    <row r="894" ht="15.75" customHeight="1">
      <c r="A894" s="156"/>
      <c r="B894" s="156"/>
      <c r="C894" s="156"/>
      <c r="D894" s="156"/>
      <c r="E894" s="156"/>
    </row>
    <row r="895" ht="15.75" customHeight="1">
      <c r="A895" s="156"/>
      <c r="B895" s="156"/>
      <c r="C895" s="156"/>
      <c r="D895" s="156"/>
      <c r="E895" s="156"/>
    </row>
    <row r="896" ht="15.75" customHeight="1">
      <c r="A896" s="156"/>
      <c r="B896" s="156"/>
      <c r="C896" s="156"/>
      <c r="D896" s="156"/>
      <c r="E896" s="156"/>
    </row>
    <row r="897" ht="15.75" customHeight="1">
      <c r="A897" s="156"/>
      <c r="B897" s="156"/>
      <c r="C897" s="156"/>
      <c r="D897" s="156"/>
      <c r="E897" s="156"/>
    </row>
    <row r="898" ht="15.75" customHeight="1">
      <c r="A898" s="156"/>
      <c r="B898" s="156"/>
      <c r="C898" s="156"/>
      <c r="D898" s="156"/>
      <c r="E898" s="156"/>
    </row>
    <row r="899" ht="15.75" customHeight="1">
      <c r="A899" s="156"/>
      <c r="B899" s="156"/>
      <c r="C899" s="156"/>
      <c r="D899" s="156"/>
      <c r="E899" s="156"/>
    </row>
    <row r="900" ht="15.75" customHeight="1">
      <c r="A900" s="156"/>
      <c r="B900" s="156"/>
      <c r="C900" s="156"/>
      <c r="D900" s="156"/>
      <c r="E900" s="156"/>
    </row>
    <row r="901" ht="15.75" customHeight="1">
      <c r="A901" s="156"/>
      <c r="B901" s="156"/>
      <c r="C901" s="156"/>
      <c r="D901" s="156"/>
      <c r="E901" s="156"/>
    </row>
    <row r="902" ht="15.75" customHeight="1">
      <c r="A902" s="156"/>
      <c r="B902" s="156"/>
      <c r="C902" s="156"/>
      <c r="D902" s="156"/>
      <c r="E902" s="156"/>
    </row>
    <row r="903" ht="15.75" customHeight="1">
      <c r="A903" s="156"/>
      <c r="B903" s="156"/>
      <c r="C903" s="156"/>
      <c r="D903" s="156"/>
      <c r="E903" s="156"/>
    </row>
    <row r="904" ht="15.75" customHeight="1">
      <c r="A904" s="156"/>
      <c r="B904" s="156"/>
      <c r="C904" s="156"/>
      <c r="D904" s="156"/>
      <c r="E904" s="156"/>
    </row>
    <row r="905" ht="15.75" customHeight="1">
      <c r="A905" s="156"/>
      <c r="B905" s="156"/>
      <c r="C905" s="156"/>
      <c r="D905" s="156"/>
      <c r="E905" s="156"/>
    </row>
    <row r="906" ht="15.75" customHeight="1">
      <c r="A906" s="156"/>
      <c r="B906" s="156"/>
      <c r="C906" s="156"/>
      <c r="D906" s="156"/>
      <c r="E906" s="156"/>
    </row>
    <row r="907" ht="15.75" customHeight="1">
      <c r="A907" s="156"/>
      <c r="B907" s="156"/>
      <c r="C907" s="156"/>
      <c r="D907" s="156"/>
      <c r="E907" s="156"/>
    </row>
    <row r="908" ht="15.75" customHeight="1">
      <c r="A908" s="156"/>
      <c r="B908" s="156"/>
      <c r="C908" s="156"/>
      <c r="D908" s="156"/>
      <c r="E908" s="156"/>
    </row>
    <row r="909" ht="15.75" customHeight="1">
      <c r="A909" s="156"/>
      <c r="B909" s="156"/>
      <c r="C909" s="156"/>
      <c r="D909" s="156"/>
      <c r="E909" s="156"/>
    </row>
    <row r="910" ht="15.75" customHeight="1">
      <c r="A910" s="156"/>
      <c r="B910" s="156"/>
      <c r="C910" s="156"/>
      <c r="D910" s="156"/>
      <c r="E910" s="156"/>
    </row>
    <row r="911" ht="15.75" customHeight="1">
      <c r="A911" s="156"/>
      <c r="B911" s="156"/>
      <c r="C911" s="156"/>
      <c r="D911" s="156"/>
      <c r="E911" s="156"/>
    </row>
    <row r="912" ht="15.75" customHeight="1">
      <c r="A912" s="156"/>
      <c r="B912" s="156"/>
      <c r="C912" s="156"/>
      <c r="D912" s="156"/>
      <c r="E912" s="156"/>
    </row>
    <row r="913" ht="15.75" customHeight="1">
      <c r="A913" s="156"/>
      <c r="B913" s="156"/>
      <c r="C913" s="156"/>
      <c r="D913" s="156"/>
      <c r="E913" s="156"/>
    </row>
    <row r="914" ht="15.75" customHeight="1">
      <c r="A914" s="156"/>
      <c r="B914" s="156"/>
      <c r="C914" s="156"/>
      <c r="D914" s="156"/>
      <c r="E914" s="156"/>
    </row>
    <row r="915" ht="15.75" customHeight="1">
      <c r="A915" s="156"/>
      <c r="B915" s="156"/>
      <c r="C915" s="156"/>
      <c r="D915" s="156"/>
      <c r="E915" s="156"/>
    </row>
    <row r="916" ht="15.75" customHeight="1">
      <c r="A916" s="156"/>
      <c r="B916" s="156"/>
      <c r="C916" s="156"/>
      <c r="D916" s="156"/>
      <c r="E916" s="156"/>
    </row>
    <row r="917" ht="15.75" customHeight="1">
      <c r="A917" s="156"/>
      <c r="B917" s="156"/>
      <c r="C917" s="156"/>
      <c r="D917" s="156"/>
      <c r="E917" s="156"/>
    </row>
    <row r="918" ht="15.75" customHeight="1">
      <c r="A918" s="156"/>
      <c r="B918" s="156"/>
      <c r="C918" s="156"/>
      <c r="D918" s="156"/>
      <c r="E918" s="156"/>
    </row>
    <row r="919" ht="15.75" customHeight="1">
      <c r="A919" s="156"/>
      <c r="B919" s="156"/>
      <c r="C919" s="156"/>
      <c r="D919" s="156"/>
      <c r="E919" s="156"/>
    </row>
    <row r="920" ht="15.75" customHeight="1">
      <c r="A920" s="156"/>
      <c r="B920" s="156"/>
      <c r="C920" s="156"/>
      <c r="D920" s="156"/>
      <c r="E920" s="156"/>
    </row>
    <row r="921" ht="15.75" customHeight="1">
      <c r="A921" s="156"/>
      <c r="B921" s="156"/>
      <c r="C921" s="156"/>
      <c r="D921" s="156"/>
      <c r="E921" s="156"/>
    </row>
    <row r="922" ht="15.75" customHeight="1">
      <c r="A922" s="156"/>
      <c r="B922" s="156"/>
      <c r="C922" s="156"/>
      <c r="D922" s="156"/>
      <c r="E922" s="156"/>
    </row>
    <row r="923" ht="15.75" customHeight="1">
      <c r="A923" s="156"/>
      <c r="B923" s="156"/>
      <c r="C923" s="156"/>
      <c r="D923" s="156"/>
      <c r="E923" s="156"/>
    </row>
    <row r="924" ht="15.75" customHeight="1">
      <c r="A924" s="156"/>
      <c r="B924" s="156"/>
      <c r="C924" s="156"/>
      <c r="D924" s="156"/>
      <c r="E924" s="156"/>
    </row>
    <row r="925" ht="15.75" customHeight="1">
      <c r="A925" s="156"/>
      <c r="B925" s="156"/>
      <c r="C925" s="156"/>
      <c r="D925" s="156"/>
      <c r="E925" s="156"/>
    </row>
    <row r="926" ht="15.75" customHeight="1">
      <c r="A926" s="156"/>
      <c r="B926" s="156"/>
      <c r="C926" s="156"/>
      <c r="D926" s="156"/>
      <c r="E926" s="156"/>
    </row>
    <row r="927" ht="15.75" customHeight="1">
      <c r="A927" s="156"/>
      <c r="B927" s="156"/>
      <c r="C927" s="156"/>
      <c r="D927" s="156"/>
      <c r="E927" s="156"/>
    </row>
    <row r="928" ht="15.75" customHeight="1">
      <c r="A928" s="156"/>
      <c r="B928" s="156"/>
      <c r="C928" s="156"/>
      <c r="D928" s="156"/>
      <c r="E928" s="156"/>
    </row>
    <row r="929" ht="15.75" customHeight="1">
      <c r="A929" s="156"/>
      <c r="B929" s="156"/>
      <c r="C929" s="156"/>
      <c r="D929" s="156"/>
      <c r="E929" s="156"/>
    </row>
    <row r="930" ht="15.75" customHeight="1">
      <c r="A930" s="156"/>
      <c r="B930" s="156"/>
      <c r="C930" s="156"/>
      <c r="D930" s="156"/>
      <c r="E930" s="156"/>
    </row>
    <row r="931" ht="15.75" customHeight="1">
      <c r="A931" s="156"/>
      <c r="B931" s="156"/>
      <c r="C931" s="156"/>
      <c r="D931" s="156"/>
      <c r="E931" s="156"/>
    </row>
    <row r="932" ht="15.75" customHeight="1">
      <c r="A932" s="156"/>
      <c r="B932" s="156"/>
      <c r="C932" s="156"/>
      <c r="D932" s="156"/>
      <c r="E932" s="156"/>
    </row>
    <row r="933" ht="15.75" customHeight="1">
      <c r="A933" s="156"/>
      <c r="B933" s="156"/>
      <c r="C933" s="156"/>
      <c r="D933" s="156"/>
      <c r="E933" s="156"/>
    </row>
    <row r="934" ht="15.75" customHeight="1">
      <c r="A934" s="156"/>
      <c r="B934" s="156"/>
      <c r="C934" s="156"/>
      <c r="D934" s="156"/>
      <c r="E934" s="156"/>
    </row>
    <row r="935" ht="15.75" customHeight="1">
      <c r="A935" s="156"/>
      <c r="B935" s="156"/>
      <c r="C935" s="156"/>
      <c r="D935" s="156"/>
      <c r="E935" s="156"/>
    </row>
    <row r="936" ht="15.75" customHeight="1">
      <c r="A936" s="156"/>
      <c r="B936" s="156"/>
      <c r="C936" s="156"/>
      <c r="D936" s="156"/>
      <c r="E936" s="156"/>
    </row>
    <row r="937" ht="15.75" customHeight="1">
      <c r="A937" s="156"/>
      <c r="B937" s="156"/>
      <c r="C937" s="156"/>
      <c r="D937" s="156"/>
      <c r="E937" s="156"/>
    </row>
    <row r="938" ht="15.75" customHeight="1">
      <c r="A938" s="156"/>
      <c r="B938" s="156"/>
      <c r="C938" s="156"/>
      <c r="D938" s="156"/>
      <c r="E938" s="156"/>
    </row>
    <row r="939" ht="15.75" customHeight="1">
      <c r="A939" s="156"/>
      <c r="B939" s="156"/>
      <c r="C939" s="156"/>
      <c r="D939" s="156"/>
      <c r="E939" s="156"/>
    </row>
    <row r="940" ht="15.75" customHeight="1">
      <c r="A940" s="156"/>
      <c r="B940" s="156"/>
      <c r="C940" s="156"/>
      <c r="D940" s="156"/>
      <c r="E940" s="156"/>
    </row>
    <row r="941" ht="15.75" customHeight="1">
      <c r="A941" s="156"/>
      <c r="B941" s="156"/>
      <c r="C941" s="156"/>
      <c r="D941" s="156"/>
      <c r="E941" s="156"/>
    </row>
    <row r="942" ht="15.75" customHeight="1">
      <c r="A942" s="156"/>
      <c r="B942" s="156"/>
      <c r="C942" s="156"/>
      <c r="D942" s="156"/>
      <c r="E942" s="156"/>
    </row>
    <row r="943" ht="15.75" customHeight="1">
      <c r="A943" s="156"/>
      <c r="B943" s="156"/>
      <c r="C943" s="156"/>
      <c r="D943" s="156"/>
      <c r="E943" s="156"/>
    </row>
    <row r="944" ht="15.75" customHeight="1">
      <c r="A944" s="156"/>
      <c r="B944" s="156"/>
      <c r="C944" s="156"/>
      <c r="D944" s="156"/>
      <c r="E944" s="156"/>
    </row>
    <row r="945" ht="15.75" customHeight="1">
      <c r="A945" s="156"/>
      <c r="B945" s="156"/>
      <c r="C945" s="156"/>
      <c r="D945" s="156"/>
      <c r="E945" s="156"/>
    </row>
    <row r="946" ht="15.75" customHeight="1">
      <c r="A946" s="156"/>
      <c r="B946" s="156"/>
      <c r="C946" s="156"/>
      <c r="D946" s="156"/>
      <c r="E946" s="156"/>
    </row>
    <row r="947" ht="15.75" customHeight="1">
      <c r="A947" s="156"/>
      <c r="B947" s="156"/>
      <c r="C947" s="156"/>
      <c r="D947" s="156"/>
      <c r="E947" s="156"/>
    </row>
    <row r="948" ht="15.75" customHeight="1">
      <c r="A948" s="156"/>
      <c r="B948" s="156"/>
      <c r="C948" s="156"/>
      <c r="D948" s="156"/>
      <c r="E948" s="156"/>
    </row>
    <row r="949" ht="15.75" customHeight="1">
      <c r="A949" s="156"/>
      <c r="B949" s="156"/>
      <c r="C949" s="156"/>
      <c r="D949" s="156"/>
      <c r="E949" s="156"/>
    </row>
    <row r="950" ht="15.75" customHeight="1">
      <c r="A950" s="156"/>
      <c r="B950" s="156"/>
      <c r="C950" s="156"/>
      <c r="D950" s="156"/>
      <c r="E950" s="156"/>
    </row>
    <row r="951" ht="15.75" customHeight="1">
      <c r="A951" s="156"/>
      <c r="B951" s="156"/>
      <c r="C951" s="156"/>
      <c r="D951" s="156"/>
      <c r="E951" s="156"/>
    </row>
    <row r="952" ht="15.75" customHeight="1">
      <c r="A952" s="156"/>
      <c r="B952" s="156"/>
      <c r="C952" s="156"/>
      <c r="D952" s="156"/>
      <c r="E952" s="156"/>
    </row>
    <row r="953" ht="15.75" customHeight="1">
      <c r="A953" s="156"/>
      <c r="B953" s="156"/>
      <c r="C953" s="156"/>
      <c r="D953" s="156"/>
      <c r="E953" s="156"/>
    </row>
    <row r="954" ht="15.75" customHeight="1">
      <c r="A954" s="156"/>
      <c r="B954" s="156"/>
      <c r="C954" s="156"/>
      <c r="D954" s="156"/>
      <c r="E954" s="156"/>
    </row>
    <row r="955" ht="15.75" customHeight="1">
      <c r="A955" s="156"/>
      <c r="B955" s="156"/>
      <c r="C955" s="156"/>
      <c r="D955" s="156"/>
      <c r="E955" s="156"/>
    </row>
    <row r="956" ht="15.75" customHeight="1">
      <c r="A956" s="156"/>
      <c r="B956" s="156"/>
      <c r="C956" s="156"/>
      <c r="D956" s="156"/>
      <c r="E956" s="156"/>
    </row>
    <row r="957" ht="15.75" customHeight="1">
      <c r="A957" s="156"/>
      <c r="B957" s="156"/>
      <c r="C957" s="156"/>
      <c r="D957" s="156"/>
      <c r="E957" s="156"/>
    </row>
    <row r="958" ht="15.75" customHeight="1">
      <c r="A958" s="156"/>
      <c r="B958" s="156"/>
      <c r="C958" s="156"/>
      <c r="D958" s="156"/>
      <c r="E958" s="156"/>
    </row>
    <row r="959" ht="15.75" customHeight="1">
      <c r="A959" s="156"/>
      <c r="B959" s="156"/>
      <c r="C959" s="156"/>
      <c r="D959" s="156"/>
      <c r="E959" s="156"/>
    </row>
    <row r="960" ht="15.75" customHeight="1">
      <c r="A960" s="156"/>
      <c r="B960" s="156"/>
      <c r="C960" s="156"/>
      <c r="D960" s="156"/>
      <c r="E960" s="156"/>
    </row>
    <row r="961" ht="15.75" customHeight="1">
      <c r="A961" s="156"/>
      <c r="B961" s="156"/>
      <c r="C961" s="156"/>
      <c r="D961" s="156"/>
      <c r="E961" s="156"/>
    </row>
    <row r="962" ht="15.75" customHeight="1">
      <c r="A962" s="156"/>
      <c r="B962" s="156"/>
      <c r="C962" s="156"/>
      <c r="D962" s="156"/>
      <c r="E962" s="156"/>
    </row>
    <row r="963" ht="15.75" customHeight="1">
      <c r="A963" s="156"/>
      <c r="B963" s="156"/>
      <c r="C963" s="156"/>
      <c r="D963" s="156"/>
      <c r="E963" s="156"/>
    </row>
    <row r="964" ht="15.75" customHeight="1">
      <c r="A964" s="156"/>
      <c r="B964" s="156"/>
      <c r="C964" s="156"/>
      <c r="D964" s="156"/>
      <c r="E964" s="156"/>
    </row>
    <row r="965" ht="15.75" customHeight="1">
      <c r="A965" s="156"/>
      <c r="B965" s="156"/>
      <c r="C965" s="156"/>
      <c r="D965" s="156"/>
      <c r="E965" s="156"/>
    </row>
    <row r="966" ht="15.75" customHeight="1">
      <c r="A966" s="156"/>
      <c r="B966" s="156"/>
      <c r="C966" s="156"/>
      <c r="D966" s="156"/>
      <c r="E966" s="156"/>
    </row>
    <row r="967" ht="15.75" customHeight="1">
      <c r="A967" s="156"/>
      <c r="B967" s="156"/>
      <c r="C967" s="156"/>
      <c r="D967" s="156"/>
      <c r="E967" s="156"/>
    </row>
    <row r="968" ht="15.75" customHeight="1">
      <c r="A968" s="156"/>
      <c r="B968" s="156"/>
      <c r="C968" s="156"/>
      <c r="D968" s="156"/>
      <c r="E968" s="156"/>
    </row>
    <row r="969" ht="15.75" customHeight="1">
      <c r="A969" s="156"/>
      <c r="B969" s="156"/>
      <c r="C969" s="156"/>
      <c r="D969" s="156"/>
      <c r="E969" s="156"/>
    </row>
    <row r="970" ht="15.75" customHeight="1">
      <c r="A970" s="156"/>
      <c r="B970" s="156"/>
      <c r="C970" s="156"/>
      <c r="D970" s="156"/>
      <c r="E970" s="156"/>
    </row>
    <row r="971" ht="15.75" customHeight="1">
      <c r="A971" s="156"/>
      <c r="B971" s="156"/>
      <c r="C971" s="156"/>
      <c r="D971" s="156"/>
      <c r="E971" s="156"/>
    </row>
    <row r="972" ht="15.75" customHeight="1">
      <c r="A972" s="156"/>
      <c r="B972" s="156"/>
      <c r="C972" s="156"/>
      <c r="D972" s="156"/>
      <c r="E972" s="156"/>
    </row>
    <row r="973" ht="15.75" customHeight="1">
      <c r="A973" s="156"/>
      <c r="B973" s="156"/>
      <c r="C973" s="156"/>
      <c r="D973" s="156"/>
      <c r="E973" s="156"/>
    </row>
    <row r="974" ht="15.75" customHeight="1">
      <c r="A974" s="156"/>
      <c r="B974" s="156"/>
      <c r="C974" s="156"/>
      <c r="D974" s="156"/>
      <c r="E974" s="156"/>
    </row>
    <row r="975" ht="15.75" customHeight="1">
      <c r="A975" s="156"/>
      <c r="B975" s="156"/>
      <c r="C975" s="156"/>
      <c r="D975" s="156"/>
      <c r="E975" s="156"/>
    </row>
    <row r="976" ht="15.75" customHeight="1">
      <c r="A976" s="156"/>
      <c r="B976" s="156"/>
      <c r="C976" s="156"/>
      <c r="D976" s="156"/>
      <c r="E976" s="156"/>
    </row>
    <row r="977" ht="15.75" customHeight="1">
      <c r="A977" s="156"/>
      <c r="B977" s="156"/>
      <c r="C977" s="156"/>
      <c r="D977" s="156"/>
      <c r="E977" s="156"/>
    </row>
    <row r="978" ht="15.75" customHeight="1">
      <c r="A978" s="156"/>
      <c r="B978" s="156"/>
      <c r="C978" s="156"/>
      <c r="D978" s="156"/>
      <c r="E978" s="156"/>
    </row>
    <row r="979" ht="15.75" customHeight="1">
      <c r="A979" s="156"/>
      <c r="B979" s="156"/>
      <c r="C979" s="156"/>
      <c r="D979" s="156"/>
      <c r="E979" s="156"/>
    </row>
    <row r="980" ht="15.75" customHeight="1">
      <c r="A980" s="156"/>
      <c r="B980" s="156"/>
      <c r="C980" s="156"/>
      <c r="D980" s="156"/>
      <c r="E980" s="156"/>
    </row>
    <row r="981" ht="15.75" customHeight="1">
      <c r="A981" s="156"/>
      <c r="B981" s="156"/>
      <c r="C981" s="156"/>
      <c r="D981" s="156"/>
      <c r="E981" s="156"/>
    </row>
    <row r="982" ht="15.75" customHeight="1">
      <c r="A982" s="156"/>
      <c r="B982" s="156"/>
      <c r="C982" s="156"/>
      <c r="D982" s="156"/>
      <c r="E982" s="156"/>
    </row>
    <row r="983" ht="15.75" customHeight="1">
      <c r="A983" s="156"/>
      <c r="B983" s="156"/>
      <c r="C983" s="156"/>
      <c r="D983" s="156"/>
      <c r="E983" s="156"/>
    </row>
    <row r="984" ht="15.75" customHeight="1">
      <c r="A984" s="156"/>
      <c r="B984" s="156"/>
      <c r="C984" s="156"/>
      <c r="D984" s="156"/>
      <c r="E984" s="156"/>
    </row>
    <row r="985" ht="15.75" customHeight="1">
      <c r="A985" s="156"/>
      <c r="B985" s="156"/>
      <c r="C985" s="156"/>
      <c r="D985" s="156"/>
      <c r="E985" s="156"/>
    </row>
    <row r="986" ht="15.75" customHeight="1">
      <c r="A986" s="156"/>
      <c r="B986" s="156"/>
      <c r="C986" s="156"/>
      <c r="D986" s="156"/>
      <c r="E986" s="156"/>
    </row>
    <row r="987" ht="15.75" customHeight="1">
      <c r="A987" s="156"/>
      <c r="B987" s="156"/>
      <c r="C987" s="156"/>
      <c r="D987" s="156"/>
      <c r="E987" s="156"/>
    </row>
    <row r="988" ht="15.75" customHeight="1">
      <c r="A988" s="156"/>
      <c r="B988" s="156"/>
      <c r="C988" s="156"/>
      <c r="D988" s="156"/>
      <c r="E988" s="156"/>
    </row>
    <row r="989" ht="15.75" customHeight="1">
      <c r="A989" s="156"/>
      <c r="B989" s="156"/>
      <c r="C989" s="156"/>
      <c r="D989" s="156"/>
      <c r="E989" s="156"/>
    </row>
    <row r="990" ht="15.75" customHeight="1">
      <c r="A990" s="156"/>
      <c r="B990" s="156"/>
      <c r="C990" s="156"/>
      <c r="D990" s="156"/>
      <c r="E990" s="156"/>
    </row>
    <row r="991" ht="15.75" customHeight="1">
      <c r="A991" s="156"/>
      <c r="B991" s="156"/>
      <c r="C991" s="156"/>
      <c r="D991" s="156"/>
      <c r="E991" s="156"/>
    </row>
    <row r="992" ht="15.75" customHeight="1">
      <c r="A992" s="156"/>
      <c r="B992" s="156"/>
      <c r="C992" s="156"/>
      <c r="D992" s="156"/>
      <c r="E992" s="156"/>
    </row>
    <row r="993" ht="15.75" customHeight="1">
      <c r="A993" s="156"/>
      <c r="B993" s="156"/>
      <c r="C993" s="156"/>
      <c r="D993" s="156"/>
      <c r="E993" s="156"/>
    </row>
    <row r="994" ht="15.75" customHeight="1">
      <c r="A994" s="156"/>
      <c r="B994" s="156"/>
      <c r="C994" s="156"/>
      <c r="D994" s="156"/>
      <c r="E994" s="156"/>
    </row>
    <row r="995" ht="15.75" customHeight="1">
      <c r="A995" s="156"/>
      <c r="B995" s="156"/>
      <c r="C995" s="156"/>
      <c r="D995" s="156"/>
      <c r="E995" s="156"/>
    </row>
    <row r="996" ht="15.75" customHeight="1">
      <c r="A996" s="156"/>
      <c r="B996" s="156"/>
      <c r="C996" s="156"/>
      <c r="D996" s="156"/>
      <c r="E996" s="156"/>
    </row>
    <row r="997" ht="15.75" customHeight="1">
      <c r="A997" s="156"/>
      <c r="B997" s="156"/>
      <c r="C997" s="156"/>
      <c r="D997" s="156"/>
      <c r="E997" s="156"/>
    </row>
    <row r="998" ht="15.75" customHeight="1">
      <c r="A998" s="156"/>
      <c r="B998" s="156"/>
      <c r="C998" s="156"/>
      <c r="D998" s="156"/>
      <c r="E998" s="156"/>
    </row>
    <row r="999" ht="15.75" customHeight="1">
      <c r="A999" s="156"/>
      <c r="B999" s="156"/>
      <c r="C999" s="156"/>
      <c r="D999" s="156"/>
      <c r="E999" s="156"/>
    </row>
    <row r="1000" ht="15.75" customHeight="1">
      <c r="A1000" s="156"/>
      <c r="B1000" s="156"/>
      <c r="C1000" s="156"/>
      <c r="D1000" s="156"/>
      <c r="E1000" s="156"/>
    </row>
  </sheetData>
  <drawing r:id="rId1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9" width="10.71"/>
  </cols>
  <sheetData>
    <row r="1" ht="14.25" customHeight="1">
      <c r="A1" s="152" t="s">
        <v>8</v>
      </c>
      <c r="B1" s="152" t="s">
        <v>277</v>
      </c>
      <c r="C1" s="153" t="s">
        <v>278</v>
      </c>
      <c r="D1" s="151" t="s">
        <v>4</v>
      </c>
      <c r="E1" s="154" t="s">
        <v>5</v>
      </c>
      <c r="H1" s="19" t="s">
        <v>7</v>
      </c>
      <c r="I1" s="25">
        <f>MATCH("",A2:A161,-1)</f>
        <v>73</v>
      </c>
    </row>
    <row r="2" ht="14.25" customHeight="1">
      <c r="A2" s="155" t="str">
        <f>IFERROR(__xludf.DUMMYFUNCTION(" IMPORTRANGE(""https://docs.google.com/spreadsheets/d/1gayUu0Jqq1IUSxZruVIjrlYdj9DeYtvIRdV6JGSA8qI/edit?gid=695545632#gid=695545632"",""Roller Coaster!A2:B161"")"),"--WondeR--")</f>
        <v>--WondeR--</v>
      </c>
      <c r="B2" s="155"/>
      <c r="C2" s="156">
        <f t="shared" ref="C2:C161" si="1">COUNTIF(B2:B160,A2)</f>
        <v>7</v>
      </c>
      <c r="D2" s="33">
        <v>1.0</v>
      </c>
      <c r="E2" s="155">
        <f t="shared" ref="E2:E161" si="2">260*(1-(D2/($I$1+1)))*POWER((SQRT(($I$1+1)/D2)),1/2)</f>
        <v>752.2677057</v>
      </c>
    </row>
    <row r="3" ht="14.25" customHeight="1">
      <c r="A3" s="155" t="str">
        <f>IFERROR(__xludf.DUMMYFUNCTION("""COMPUTED_VALUE"""),"emmanuel.g")</f>
        <v>emmanuel.g</v>
      </c>
      <c r="B3" s="155" t="str">
        <f>IFERROR(__xludf.DUMMYFUNCTION("""COMPUTED_VALUE"""),"--WondeR--")</f>
        <v>--WondeR--</v>
      </c>
      <c r="C3" s="156">
        <f t="shared" si="1"/>
        <v>2</v>
      </c>
      <c r="D3" s="33">
        <v>2.0</v>
      </c>
      <c r="E3" s="155">
        <f t="shared" si="2"/>
        <v>623.9137483</v>
      </c>
    </row>
    <row r="4" ht="14.25" customHeight="1">
      <c r="A4" s="155" t="str">
        <f>IFERROR(__xludf.DUMMYFUNCTION("""COMPUTED_VALUE"""),"steprou")</f>
        <v>steprou</v>
      </c>
      <c r="B4" s="155" t="str">
        <f>IFERROR(__xludf.DUMMYFUNCTION("""COMPUTED_VALUE"""),"--WondeR--")</f>
        <v>--WondeR--</v>
      </c>
      <c r="C4" s="156">
        <f t="shared" si="1"/>
        <v>4</v>
      </c>
      <c r="D4" s="33">
        <v>3.0</v>
      </c>
      <c r="E4" s="155">
        <f t="shared" si="2"/>
        <v>555.9395782</v>
      </c>
    </row>
    <row r="5" ht="14.25" customHeight="1">
      <c r="A5" s="155" t="str">
        <f>IFERROR(__xludf.DUMMYFUNCTION("""COMPUTED_VALUE"""),"Immond")</f>
        <v>Immond</v>
      </c>
      <c r="B5" s="155" t="str">
        <f>IFERROR(__xludf.DUMMYFUNCTION("""COMPUTED_VALUE"""),"steprou")</f>
        <v>steprou</v>
      </c>
      <c r="C5" s="156">
        <f t="shared" si="1"/>
        <v>6</v>
      </c>
      <c r="D5" s="33">
        <v>4.0</v>
      </c>
      <c r="E5" s="155">
        <f t="shared" si="2"/>
        <v>510.0733112</v>
      </c>
    </row>
    <row r="6" ht="14.25" customHeight="1">
      <c r="A6" s="155" t="str">
        <f>IFERROR(__xludf.DUMMYFUNCTION("""COMPUTED_VALUE"""),"Senfou")</f>
        <v>Senfou</v>
      </c>
      <c r="B6" s="155" t="str">
        <f>IFERROR(__xludf.DUMMYFUNCTION("""COMPUTED_VALUE"""),"emmanuel.g")</f>
        <v>emmanuel.g</v>
      </c>
      <c r="C6" s="156">
        <f t="shared" si="1"/>
        <v>3</v>
      </c>
      <c r="D6" s="33">
        <v>5.0</v>
      </c>
      <c r="E6" s="155">
        <f t="shared" si="2"/>
        <v>475.5061604</v>
      </c>
    </row>
    <row r="7" ht="14.25" customHeight="1">
      <c r="A7" s="155" t="str">
        <f>IFERROR(__xludf.DUMMYFUNCTION("""COMPUTED_VALUE"""),"marypops64")</f>
        <v>marypops64</v>
      </c>
      <c r="B7" s="155" t="str">
        <f>IFERROR(__xludf.DUMMYFUNCTION("""COMPUTED_VALUE"""),"Immond")</f>
        <v>Immond</v>
      </c>
      <c r="C7" s="156">
        <f t="shared" si="1"/>
        <v>1</v>
      </c>
      <c r="D7" s="33">
        <v>6.0</v>
      </c>
      <c r="E7" s="155">
        <f t="shared" si="2"/>
        <v>447.7346013</v>
      </c>
    </row>
    <row r="8" ht="14.25" customHeight="1">
      <c r="A8" s="155" t="str">
        <f>IFERROR(__xludf.DUMMYFUNCTION("""COMPUTED_VALUE"""),"christ86000")</f>
        <v>christ86000</v>
      </c>
      <c r="B8" s="155" t="str">
        <f>IFERROR(__xludf.DUMMYFUNCTION("""COMPUTED_VALUE"""),"Senfou")</f>
        <v>Senfou</v>
      </c>
      <c r="C8" s="156">
        <f t="shared" si="1"/>
        <v>5</v>
      </c>
      <c r="D8" s="33">
        <v>7.0</v>
      </c>
      <c r="E8" s="155">
        <f t="shared" si="2"/>
        <v>424.4727851</v>
      </c>
    </row>
    <row r="9" ht="14.25" customHeight="1">
      <c r="A9" s="155" t="str">
        <f>IFERROR(__xludf.DUMMYFUNCTION("""COMPUTED_VALUE"""),"Dr Linebourg")</f>
        <v>Dr Linebourg</v>
      </c>
      <c r="B9" s="155" t="str">
        <f>IFERROR(__xludf.DUMMYFUNCTION("""COMPUTED_VALUE"""),"steprou")</f>
        <v>steprou</v>
      </c>
      <c r="C9" s="156">
        <f t="shared" si="1"/>
        <v>4</v>
      </c>
      <c r="D9" s="33">
        <v>8.0</v>
      </c>
      <c r="E9" s="155">
        <f t="shared" si="2"/>
        <v>404.4091721</v>
      </c>
    </row>
    <row r="10" ht="14.25" customHeight="1">
      <c r="A10" s="155" t="str">
        <f>IFERROR(__xludf.DUMMYFUNCTION("""COMPUTED_VALUE"""),"Scherkan86")</f>
        <v>Scherkan86</v>
      </c>
      <c r="B10" s="155" t="str">
        <f>IFERROR(__xludf.DUMMYFUNCTION("""COMPUTED_VALUE"""),"--WondeR--")</f>
        <v>--WondeR--</v>
      </c>
      <c r="C10" s="156">
        <f t="shared" si="1"/>
        <v>1</v>
      </c>
      <c r="D10" s="33">
        <v>9.0</v>
      </c>
      <c r="E10" s="155">
        <f t="shared" si="2"/>
        <v>386.725035</v>
      </c>
    </row>
    <row r="11" ht="14.25" customHeight="1">
      <c r="A11" s="155" t="str">
        <f>IFERROR(__xludf.DUMMYFUNCTION("""COMPUTED_VALUE"""),"alexinzaghi")</f>
        <v>alexinzaghi</v>
      </c>
      <c r="B11" s="155" t="str">
        <f>IFERROR(__xludf.DUMMYFUNCTION("""COMPUTED_VALUE"""),"--WondeR--")</f>
        <v>--WondeR--</v>
      </c>
      <c r="C11" s="156">
        <f t="shared" si="1"/>
        <v>1</v>
      </c>
      <c r="D11" s="33">
        <v>10.0</v>
      </c>
      <c r="E11" s="155">
        <f t="shared" si="2"/>
        <v>370.8766847</v>
      </c>
    </row>
    <row r="12" ht="14.25" customHeight="1">
      <c r="A12" s="155" t="str">
        <f>IFERROR(__xludf.DUMMYFUNCTION("""COMPUTED_VALUE"""),"Fishtipanda")</f>
        <v>Fishtipanda</v>
      </c>
      <c r="B12" s="155" t="str">
        <f>IFERROR(__xludf.DUMMYFUNCTION("""COMPUTED_VALUE"""),"christ86000")</f>
        <v>christ86000</v>
      </c>
      <c r="C12" s="156">
        <f t="shared" si="1"/>
        <v>4</v>
      </c>
      <c r="D12" s="33">
        <v>11.0</v>
      </c>
      <c r="E12" s="155">
        <f t="shared" si="2"/>
        <v>356.4855547</v>
      </c>
    </row>
    <row r="13" ht="14.25" customHeight="1">
      <c r="A13" s="155" t="str">
        <f>IFERROR(__xludf.DUMMYFUNCTION("""COMPUTED_VALUE"""),"shokooo")</f>
        <v>shokooo</v>
      </c>
      <c r="B13" s="155" t="str">
        <f>IFERROR(__xludf.DUMMYFUNCTION("""COMPUTED_VALUE"""),"Dr Linebourg")</f>
        <v>Dr Linebourg</v>
      </c>
      <c r="C13" s="156">
        <f t="shared" si="1"/>
        <v>2</v>
      </c>
      <c r="D13" s="33">
        <v>12.0</v>
      </c>
      <c r="E13" s="155">
        <f t="shared" si="2"/>
        <v>343.2779723</v>
      </c>
    </row>
    <row r="14" ht="14.25" customHeight="1">
      <c r="A14" s="155" t="str">
        <f>IFERROR(__xludf.DUMMYFUNCTION("""COMPUTED_VALUE"""),"kinchuck")</f>
        <v>kinchuck</v>
      </c>
      <c r="B14" s="155" t="str">
        <f>IFERROR(__xludf.DUMMYFUNCTION("""COMPUTED_VALUE"""),"Immond")</f>
        <v>Immond</v>
      </c>
      <c r="C14" s="156">
        <f t="shared" si="1"/>
        <v>2</v>
      </c>
      <c r="D14" s="33">
        <v>13.0</v>
      </c>
      <c r="E14" s="155">
        <f t="shared" si="2"/>
        <v>331.0499717</v>
      </c>
    </row>
    <row r="15" ht="14.25" customHeight="1">
      <c r="A15" s="155" t="str">
        <f>IFERROR(__xludf.DUMMYFUNCTION("""COMPUTED_VALUE"""),"jejehehe")</f>
        <v>jejehehe</v>
      </c>
      <c r="B15" s="155" t="str">
        <f>IFERROR(__xludf.DUMMYFUNCTION("""COMPUTED_VALUE"""),"christ86000")</f>
        <v>christ86000</v>
      </c>
      <c r="C15" s="156">
        <f t="shared" si="1"/>
        <v>0</v>
      </c>
      <c r="D15" s="33">
        <v>14.0</v>
      </c>
      <c r="E15" s="155">
        <f t="shared" si="2"/>
        <v>319.6456508</v>
      </c>
    </row>
    <row r="16" ht="14.25" customHeight="1">
      <c r="A16" s="155" t="str">
        <f>IFERROR(__xludf.DUMMYFUNCTION("""COMPUTED_VALUE"""),"Pitt86700")</f>
        <v>Pitt86700</v>
      </c>
      <c r="B16" s="155" t="str">
        <f>IFERROR(__xludf.DUMMYFUNCTION("""COMPUTED_VALUE"""),"christ86000")</f>
        <v>christ86000</v>
      </c>
      <c r="C16" s="156">
        <f t="shared" si="1"/>
        <v>3</v>
      </c>
      <c r="D16" s="33">
        <v>15.0</v>
      </c>
      <c r="E16" s="155">
        <f t="shared" si="2"/>
        <v>308.9432814</v>
      </c>
    </row>
    <row r="17" ht="14.25" customHeight="1">
      <c r="A17" s="155" t="str">
        <f>IFERROR(__xludf.DUMMYFUNCTION("""COMPUTED_VALUE"""),"Foldzilla")</f>
        <v>Foldzilla</v>
      </c>
      <c r="B17" s="155" t="str">
        <f>IFERROR(__xludf.DUMMYFUNCTION("""COMPUTED_VALUE"""),"Fishtipanda")</f>
        <v>Fishtipanda</v>
      </c>
      <c r="C17" s="156">
        <f t="shared" si="1"/>
        <v>3</v>
      </c>
      <c r="D17" s="33">
        <v>16.0</v>
      </c>
      <c r="E17" s="155">
        <f t="shared" si="2"/>
        <v>298.8460749</v>
      </c>
    </row>
    <row r="18" ht="14.25" customHeight="1">
      <c r="A18" s="155" t="str">
        <f>IFERROR(__xludf.DUMMYFUNCTION("""COMPUTED_VALUE"""),"Chuckandier")</f>
        <v>Chuckandier</v>
      </c>
      <c r="B18" s="155" t="str">
        <f>IFERROR(__xludf.DUMMYFUNCTION("""COMPUTED_VALUE"""),"shokooo")</f>
        <v>shokooo</v>
      </c>
      <c r="C18" s="156">
        <f t="shared" si="1"/>
        <v>2</v>
      </c>
      <c r="D18" s="33">
        <v>17.0</v>
      </c>
      <c r="E18" s="155">
        <f t="shared" si="2"/>
        <v>289.2758534</v>
      </c>
    </row>
    <row r="19" ht="14.25" customHeight="1">
      <c r="A19" s="155" t="str">
        <f>IFERROR(__xludf.DUMMYFUNCTION("""COMPUTED_VALUE"""),"TontonZgueg")</f>
        <v>TontonZgueg</v>
      </c>
      <c r="B19" s="155" t="str">
        <f>IFERROR(__xludf.DUMMYFUNCTION("""COMPUTED_VALUE"""),"kinchuck")</f>
        <v>kinchuck</v>
      </c>
      <c r="C19" s="156">
        <f t="shared" si="1"/>
        <v>4</v>
      </c>
      <c r="D19" s="33">
        <v>18.0</v>
      </c>
      <c r="E19" s="155">
        <f t="shared" si="2"/>
        <v>280.1685993</v>
      </c>
    </row>
    <row r="20" ht="14.25" customHeight="1">
      <c r="A20" s="155" t="str">
        <f>IFERROR(__xludf.DUMMYFUNCTION("""COMPUTED_VALUE"""),"Blochedu86")</f>
        <v>Blochedu86</v>
      </c>
      <c r="B20" s="155" t="str">
        <f>IFERROR(__xludf.DUMMYFUNCTION("""COMPUTED_VALUE"""),"marypops64")</f>
        <v>marypops64</v>
      </c>
      <c r="C20" s="156">
        <f t="shared" si="1"/>
        <v>1</v>
      </c>
      <c r="D20" s="33">
        <v>19.0</v>
      </c>
      <c r="E20" s="155">
        <f t="shared" si="2"/>
        <v>271.471253</v>
      </c>
    </row>
    <row r="21" ht="14.25" customHeight="1">
      <c r="A21" s="155" t="str">
        <f>IFERROR(__xludf.DUMMYFUNCTION("""COMPUTED_VALUE"""),"belussac")</f>
        <v>belussac</v>
      </c>
      <c r="B21" s="155" t="str">
        <f>IFERROR(__xludf.DUMMYFUNCTION("""COMPUTED_VALUE"""),"Immond")</f>
        <v>Immond</v>
      </c>
      <c r="C21" s="156">
        <f t="shared" si="1"/>
        <v>0</v>
      </c>
      <c r="D21" s="33">
        <v>20.0</v>
      </c>
      <c r="E21" s="155">
        <f t="shared" si="2"/>
        <v>263.139363</v>
      </c>
    </row>
    <row r="22" ht="14.25" customHeight="1">
      <c r="A22" s="155" t="str">
        <f>IFERROR(__xludf.DUMMYFUNCTION("""COMPUTED_VALUE"""),"BRUNOWINNER")</f>
        <v>BRUNOWINNER</v>
      </c>
      <c r="B22" s="155" t="str">
        <f>IFERROR(__xludf.DUMMYFUNCTION("""COMPUTED_VALUE"""),"steprou")</f>
        <v>steprou</v>
      </c>
      <c r="C22" s="156">
        <f t="shared" si="1"/>
        <v>2</v>
      </c>
      <c r="D22" s="33">
        <v>21.0</v>
      </c>
      <c r="E22" s="155">
        <f t="shared" si="2"/>
        <v>255.1353313</v>
      </c>
    </row>
    <row r="23" ht="14.25" customHeight="1">
      <c r="A23" s="155" t="str">
        <f>IFERROR(__xludf.DUMMYFUNCTION("""COMPUTED_VALUE"""),".BARBAPAPA66")</f>
        <v>.BARBAPAPA66</v>
      </c>
      <c r="B23" s="155" t="str">
        <f>IFERROR(__xludf.DUMMYFUNCTION("""COMPUTED_VALUE"""),"Fishtipanda")</f>
        <v>Fishtipanda</v>
      </c>
      <c r="C23" s="156">
        <f t="shared" si="1"/>
        <v>1</v>
      </c>
      <c r="D23" s="33">
        <v>22.0</v>
      </c>
      <c r="E23" s="155">
        <f t="shared" si="2"/>
        <v>247.427081</v>
      </c>
    </row>
    <row r="24" ht="14.25" customHeight="1">
      <c r="A24" s="155" t="str">
        <f>IFERROR(__xludf.DUMMYFUNCTION("""COMPUTED_VALUE"""),"_Sale-Bet_")</f>
        <v>_Sale-Bet_</v>
      </c>
      <c r="B24" s="155" t="str">
        <f>IFERROR(__xludf.DUMMYFUNCTION("""COMPUTED_VALUE"""),"Senfou")</f>
        <v>Senfou</v>
      </c>
      <c r="C24" s="156">
        <f t="shared" si="1"/>
        <v>0</v>
      </c>
      <c r="D24" s="33">
        <v>23.0</v>
      </c>
      <c r="E24" s="155">
        <f t="shared" si="2"/>
        <v>239.9870323</v>
      </c>
    </row>
    <row r="25" ht="14.25" customHeight="1">
      <c r="A25" s="155" t="str">
        <f>IFERROR(__xludf.DUMMYFUNCTION("""COMPUTED_VALUE"""),"8kinder6")</f>
        <v>8kinder6</v>
      </c>
      <c r="B25" s="155" t="str">
        <f>IFERROR(__xludf.DUMMYFUNCTION("""COMPUTED_VALUE"""),"Immond")</f>
        <v>Immond</v>
      </c>
      <c r="C25" s="156">
        <f t="shared" si="1"/>
        <v>1</v>
      </c>
      <c r="D25" s="33">
        <v>24.0</v>
      </c>
      <c r="E25" s="155">
        <f t="shared" si="2"/>
        <v>232.7913035</v>
      </c>
    </row>
    <row r="26" ht="14.25" customHeight="1">
      <c r="A26" s="155" t="str">
        <f>IFERROR(__xludf.DUMMYFUNCTION("""COMPUTED_VALUE"""),"Sharky")</f>
        <v>Sharky</v>
      </c>
      <c r="B26" s="155" t="str">
        <f>IFERROR(__xludf.DUMMYFUNCTION("""COMPUTED_VALUE"""),"Chuckandier")</f>
        <v>Chuckandier</v>
      </c>
      <c r="C26" s="156">
        <f t="shared" si="1"/>
        <v>2</v>
      </c>
      <c r="D26" s="33">
        <v>25.0</v>
      </c>
      <c r="E26" s="155">
        <f t="shared" si="2"/>
        <v>225.8190812</v>
      </c>
    </row>
    <row r="27" ht="14.25" customHeight="1">
      <c r="A27" s="155" t="str">
        <f>IFERROR(__xludf.DUMMYFUNCTION("""COMPUTED_VALUE"""),"S.coco")</f>
        <v>S.coco</v>
      </c>
      <c r="B27" s="155" t="str">
        <f>IFERROR(__xludf.DUMMYFUNCTION("""COMPUTED_VALUE"""),"Foldzilla")</f>
        <v>Foldzilla</v>
      </c>
      <c r="C27" s="156">
        <f t="shared" si="1"/>
        <v>0</v>
      </c>
      <c r="D27" s="33">
        <v>26.0</v>
      </c>
      <c r="E27" s="155">
        <f t="shared" si="2"/>
        <v>219.0521189</v>
      </c>
    </row>
    <row r="28" ht="14.25" customHeight="1">
      <c r="A28" s="155" t="str">
        <f>IFERROR(__xludf.DUMMYFUNCTION("""COMPUTED_VALUE"""),"Patgaret")</f>
        <v>Patgaret</v>
      </c>
      <c r="B28" s="155" t="str">
        <f>IFERROR(__xludf.DUMMYFUNCTION("""COMPUTED_VALUE"""),"--WondeR--")</f>
        <v>--WondeR--</v>
      </c>
      <c r="C28" s="156">
        <f t="shared" si="1"/>
        <v>1</v>
      </c>
      <c r="D28" s="33">
        <v>27.0</v>
      </c>
      <c r="E28" s="155">
        <f t="shared" si="2"/>
        <v>212.4743332</v>
      </c>
    </row>
    <row r="29" ht="14.25" customHeight="1">
      <c r="A29" s="155" t="str">
        <f>IFERROR(__xludf.DUMMYFUNCTION("""COMPUTED_VALUE"""),"Spyke 22")</f>
        <v>Spyke 22</v>
      </c>
      <c r="B29" s="155" t="str">
        <f>IFERROR(__xludf.DUMMYFUNCTION("""COMPUTED_VALUE"""),"Immond")</f>
        <v>Immond</v>
      </c>
      <c r="C29" s="156">
        <f t="shared" si="1"/>
        <v>0</v>
      </c>
      <c r="D29" s="33">
        <v>28.0</v>
      </c>
      <c r="E29" s="155">
        <f t="shared" si="2"/>
        <v>206.0714761</v>
      </c>
    </row>
    <row r="30" ht="14.25" customHeight="1">
      <c r="A30" s="155" t="str">
        <f>IFERROR(__xludf.DUMMYFUNCTION("""COMPUTED_VALUE"""),"vicmackey86")</f>
        <v>vicmackey86</v>
      </c>
      <c r="B30" s="155" t="str">
        <f>IFERROR(__xludf.DUMMYFUNCTION("""COMPUTED_VALUE"""),"TontonZgueg")</f>
        <v>TontonZgueg</v>
      </c>
      <c r="C30" s="156">
        <f t="shared" si="1"/>
        <v>1</v>
      </c>
      <c r="D30" s="33">
        <v>29.0</v>
      </c>
      <c r="E30" s="155">
        <f t="shared" si="2"/>
        <v>199.8308669</v>
      </c>
    </row>
    <row r="31" ht="14.25" customHeight="1">
      <c r="A31" s="155" t="str">
        <f>IFERROR(__xludf.DUMMYFUNCTION("""COMPUTED_VALUE"""),"cassius-86")</f>
        <v>cassius-86</v>
      </c>
      <c r="B31" s="155" t="str">
        <f>IFERROR(__xludf.DUMMYFUNCTION("""COMPUTED_VALUE"""),"Scherkan86")</f>
        <v>Scherkan86</v>
      </c>
      <c r="C31" s="156">
        <f t="shared" si="1"/>
        <v>0</v>
      </c>
      <c r="D31" s="33">
        <v>30.0</v>
      </c>
      <c r="E31" s="155">
        <f t="shared" si="2"/>
        <v>193.7411713</v>
      </c>
    </row>
    <row r="32" ht="14.25" customHeight="1">
      <c r="A32" s="155" t="str">
        <f>IFERROR(__xludf.DUMMYFUNCTION("""COMPUTED_VALUE"""),"Nicotine8743")</f>
        <v>Nicotine8743</v>
      </c>
      <c r="B32" s="155" t="str">
        <f>IFERROR(__xludf.DUMMYFUNCTION("""COMPUTED_VALUE"""),"Blochedu86")</f>
        <v>Blochedu86</v>
      </c>
      <c r="C32" s="156">
        <f t="shared" si="1"/>
        <v>1</v>
      </c>
      <c r="D32" s="33">
        <v>31.0</v>
      </c>
      <c r="E32" s="155">
        <f t="shared" si="2"/>
        <v>187.7922175</v>
      </c>
    </row>
    <row r="33" ht="14.25" customHeight="1">
      <c r="A33" s="155" t="str">
        <f>IFERROR(__xludf.DUMMYFUNCTION("""COMPUTED_VALUE"""),"Baykoku")</f>
        <v>Baykoku</v>
      </c>
      <c r="B33" s="155" t="str">
        <f>IFERROR(__xludf.DUMMYFUNCTION("""COMPUTED_VALUE"""),"TontonZgueg")</f>
        <v>TontonZgueg</v>
      </c>
      <c r="C33" s="156">
        <f t="shared" si="1"/>
        <v>0</v>
      </c>
      <c r="D33" s="33">
        <v>32.0</v>
      </c>
      <c r="E33" s="155">
        <f t="shared" si="2"/>
        <v>181.9748433</v>
      </c>
    </row>
    <row r="34" ht="14.25" customHeight="1">
      <c r="A34" s="155" t="str">
        <f>IFERROR(__xludf.DUMMYFUNCTION("""COMPUTED_VALUE"""),"erniedog56x")</f>
        <v>erniedog56x</v>
      </c>
      <c r="B34" s="155" t="str">
        <f>IFERROR(__xludf.DUMMYFUNCTION("""COMPUTED_VALUE"""),"Foldzilla")</f>
        <v>Foldzilla</v>
      </c>
      <c r="C34" s="156">
        <f t="shared" si="1"/>
        <v>2</v>
      </c>
      <c r="D34" s="33">
        <v>33.0</v>
      </c>
      <c r="E34" s="155">
        <f t="shared" si="2"/>
        <v>176.2807664</v>
      </c>
    </row>
    <row r="35" ht="14.25" customHeight="1">
      <c r="A35" s="155" t="str">
        <f>IFERROR(__xludf.DUMMYFUNCTION("""COMPUTED_VALUE"""),"Mitch")</f>
        <v>Mitch</v>
      </c>
      <c r="B35" s="155" t="str">
        <f>IFERROR(__xludf.DUMMYFUNCTION("""COMPUTED_VALUE"""),"Sharky")</f>
        <v>Sharky</v>
      </c>
      <c r="C35" s="156">
        <f t="shared" si="1"/>
        <v>1</v>
      </c>
      <c r="D35" s="33">
        <v>34.0</v>
      </c>
      <c r="E35" s="155">
        <f t="shared" si="2"/>
        <v>170.7024759</v>
      </c>
    </row>
    <row r="36" ht="14.25" customHeight="1">
      <c r="A36" s="155" t="str">
        <f>IFERROR(__xludf.DUMMYFUNCTION("""COMPUTED_VALUE"""),"iOneGeek")</f>
        <v>iOneGeek</v>
      </c>
      <c r="B36" s="155" t="str">
        <f>IFERROR(__xludf.DUMMYFUNCTION("""COMPUTED_VALUE"""),"TontonZgueg")</f>
        <v>TontonZgueg</v>
      </c>
      <c r="C36" s="156">
        <f t="shared" si="1"/>
        <v>1</v>
      </c>
      <c r="D36" s="33">
        <v>35.0</v>
      </c>
      <c r="E36" s="155">
        <f t="shared" si="2"/>
        <v>165.2331393</v>
      </c>
    </row>
    <row r="37" ht="14.25" customHeight="1">
      <c r="A37" s="155" t="str">
        <f>IFERROR(__xludf.DUMMYFUNCTION("""COMPUTED_VALUE"""),"Legabodu86")</f>
        <v>Legabodu86</v>
      </c>
      <c r="B37" s="155" t="str">
        <f>IFERROR(__xludf.DUMMYFUNCTION("""COMPUTED_VALUE"""),"Pitt86700")</f>
        <v>Pitt86700</v>
      </c>
      <c r="C37" s="156">
        <f t="shared" si="1"/>
        <v>0</v>
      </c>
      <c r="D37" s="33">
        <v>36.0</v>
      </c>
      <c r="E37" s="155">
        <f t="shared" si="2"/>
        <v>159.8665231</v>
      </c>
    </row>
    <row r="38" ht="14.25" customHeight="1">
      <c r="A38" s="155" t="str">
        <f>IFERROR(__xludf.DUMMYFUNCTION("""COMPUTED_VALUE"""),"RRazeRR_")</f>
        <v>RRazeRR_</v>
      </c>
      <c r="B38" s="155" t="str">
        <f>IFERROR(__xludf.DUMMYFUNCTION("""COMPUTED_VALUE"""),"Immond")</f>
        <v>Immond</v>
      </c>
      <c r="C38" s="156">
        <f t="shared" si="1"/>
        <v>0</v>
      </c>
      <c r="D38" s="33">
        <v>37.0</v>
      </c>
      <c r="E38" s="155">
        <f t="shared" si="2"/>
        <v>154.596925</v>
      </c>
    </row>
    <row r="39" ht="14.25" customHeight="1">
      <c r="A39" s="155" t="str">
        <f>IFERROR(__xludf.DUMMYFUNCTION("""COMPUTED_VALUE"""),"BBH 75")</f>
        <v>BBH 75</v>
      </c>
      <c r="B39" s="155" t="str">
        <f>IFERROR(__xludf.DUMMYFUNCTION("""COMPUTED_VALUE"""),"steprou")</f>
        <v>steprou</v>
      </c>
      <c r="C39" s="156">
        <f t="shared" si="1"/>
        <v>0</v>
      </c>
      <c r="D39" s="33">
        <v>38.0</v>
      </c>
      <c r="E39" s="155">
        <f t="shared" si="2"/>
        <v>149.419115</v>
      </c>
    </row>
    <row r="40" ht="14.25" customHeight="1">
      <c r="A40" s="155" t="str">
        <f>IFERROR(__xludf.DUMMYFUNCTION("""COMPUTED_VALUE"""),"roudoudou759")</f>
        <v>roudoudou759</v>
      </c>
      <c r="B40" s="155" t="str">
        <f>IFERROR(__xludf.DUMMYFUNCTION("""COMPUTED_VALUE"""),"alexinzaghi")</f>
        <v>alexinzaghi</v>
      </c>
      <c r="C40" s="156">
        <f t="shared" si="1"/>
        <v>0</v>
      </c>
      <c r="D40" s="33">
        <v>39.0</v>
      </c>
      <c r="E40" s="155">
        <f t="shared" si="2"/>
        <v>144.3282849</v>
      </c>
    </row>
    <row r="41" ht="14.25" customHeight="1">
      <c r="A41" s="155" t="str">
        <f>IFERROR(__xludf.DUMMYFUNCTION("""COMPUTED_VALUE"""),"titounio")</f>
        <v>titounio</v>
      </c>
      <c r="B41" s="155" t="str">
        <f>IFERROR(__xludf.DUMMYFUNCTION("""COMPUTED_VALUE"""),"christ86000")</f>
        <v>christ86000</v>
      </c>
      <c r="C41" s="156">
        <f t="shared" si="1"/>
        <v>1</v>
      </c>
      <c r="D41" s="33">
        <v>40.0</v>
      </c>
      <c r="E41" s="155">
        <f t="shared" si="2"/>
        <v>139.3200037</v>
      </c>
    </row>
    <row r="42" ht="14.25" customHeight="1">
      <c r="A42" s="155" t="str">
        <f>IFERROR(__xludf.DUMMYFUNCTION("""COMPUTED_VALUE"""),"Maaverick")</f>
        <v>Maaverick</v>
      </c>
      <c r="B42" s="155" t="str">
        <f>IFERROR(__xludf.DUMMYFUNCTION("""COMPUTED_VALUE"""),"emmanuel.g")</f>
        <v>emmanuel.g</v>
      </c>
      <c r="C42" s="156">
        <f t="shared" si="1"/>
        <v>0</v>
      </c>
      <c r="D42" s="33">
        <v>41.0</v>
      </c>
      <c r="E42" s="155">
        <f t="shared" si="2"/>
        <v>134.3901795</v>
      </c>
    </row>
    <row r="43" ht="14.25" customHeight="1">
      <c r="A43" s="155" t="str">
        <f>IFERROR(__xludf.DUMMYFUNCTION("""COMPUTED_VALUE"""),"COMBERS")</f>
        <v>COMBERS</v>
      </c>
      <c r="B43" s="155" t="str">
        <f>IFERROR(__xludf.DUMMYFUNCTION("""COMPUTED_VALUE"""),"--WondeR--")</f>
        <v>--WondeR--</v>
      </c>
      <c r="C43" s="156">
        <f t="shared" si="1"/>
        <v>1</v>
      </c>
      <c r="D43" s="33">
        <v>42.0</v>
      </c>
      <c r="E43" s="155">
        <f t="shared" si="2"/>
        <v>129.5350252</v>
      </c>
    </row>
    <row r="44" ht="14.25" customHeight="1">
      <c r="A44" s="155" t="str">
        <f>IFERROR(__xludf.DUMMYFUNCTION("""COMPUTED_VALUE"""),"Jennyyy8")</f>
        <v>Jennyyy8</v>
      </c>
      <c r="B44" s="155" t="str">
        <f>IFERROR(__xludf.DUMMYFUNCTION("""COMPUTED_VALUE"""),"Fishtipanda")</f>
        <v>Fishtipanda</v>
      </c>
      <c r="C44" s="156">
        <f t="shared" si="1"/>
        <v>0</v>
      </c>
      <c r="D44" s="33">
        <v>43.0</v>
      </c>
      <c r="E44" s="155">
        <f t="shared" si="2"/>
        <v>124.7510294</v>
      </c>
    </row>
    <row r="45" ht="14.25" customHeight="1">
      <c r="A45" s="155" t="str">
        <f>IFERROR(__xludf.DUMMYFUNCTION("""COMPUTED_VALUE"""),"Mistral86")</f>
        <v>Mistral86</v>
      </c>
      <c r="B45" s="155" t="str">
        <f>IFERROR(__xludf.DUMMYFUNCTION("""COMPUTED_VALUE"""),"TontonZgueg")</f>
        <v>TontonZgueg</v>
      </c>
      <c r="C45" s="156">
        <f t="shared" si="1"/>
        <v>0</v>
      </c>
      <c r="D45" s="33">
        <v>44.0</v>
      </c>
      <c r="E45" s="155">
        <f t="shared" si="2"/>
        <v>120.0349301</v>
      </c>
    </row>
    <row r="46" ht="14.25" customHeight="1">
      <c r="A46" s="155" t="str">
        <f>IFERROR(__xludf.DUMMYFUNCTION("""COMPUTED_VALUE"""),"NIKOGIGI86")</f>
        <v>NIKOGIGI86</v>
      </c>
      <c r="B46" s="155" t="str">
        <f>IFERROR(__xludf.DUMMYFUNCTION("""COMPUTED_VALUE"""),"Sharky")</f>
        <v>Sharky</v>
      </c>
      <c r="C46" s="156">
        <f t="shared" si="1"/>
        <v>0</v>
      </c>
      <c r="D46" s="33">
        <v>45.0</v>
      </c>
      <c r="E46" s="155">
        <f t="shared" si="2"/>
        <v>115.383691</v>
      </c>
    </row>
    <row r="47" ht="14.25" customHeight="1">
      <c r="A47" s="155" t="str">
        <f>IFERROR(__xludf.DUMMYFUNCTION("""COMPUTED_VALUE"""),"KamehamehAS")</f>
        <v>KamehamehAS</v>
      </c>
      <c r="B47" s="155" t="str">
        <f>IFERROR(__xludf.DUMMYFUNCTION("""COMPUTED_VALUE"""),"Fishtipanda")</f>
        <v>Fishtipanda</v>
      </c>
      <c r="C47" s="156">
        <f t="shared" si="1"/>
        <v>1</v>
      </c>
      <c r="D47" s="33">
        <v>46.0</v>
      </c>
      <c r="E47" s="155">
        <f t="shared" si="2"/>
        <v>110.7944821</v>
      </c>
    </row>
    <row r="48" ht="14.25" customHeight="1">
      <c r="A48" s="155" t="str">
        <f>IFERROR(__xludf.DUMMYFUNCTION("""COMPUTED_VALUE"""),"Elfy")</f>
        <v>Elfy</v>
      </c>
      <c r="B48" s="155" t="str">
        <f>IFERROR(__xludf.DUMMYFUNCTION("""COMPUTED_VALUE"""),"christ86000")</f>
        <v>christ86000</v>
      </c>
      <c r="C48" s="156">
        <f t="shared" si="1"/>
        <v>0</v>
      </c>
      <c r="D48" s="33">
        <v>47.0</v>
      </c>
      <c r="E48" s="155">
        <f t="shared" si="2"/>
        <v>106.2646602</v>
      </c>
    </row>
    <row r="49" ht="14.25" customHeight="1">
      <c r="A49" s="155" t="str">
        <f>IFERROR(__xludf.DUMMYFUNCTION("""COMPUTED_VALUE"""),"M2TH___off")</f>
        <v>M2TH___off</v>
      </c>
      <c r="B49" s="155" t="str">
        <f>IFERROR(__xludf.DUMMYFUNCTION("""COMPUTED_VALUE"""),"Dr Linebourg")</f>
        <v>Dr Linebourg</v>
      </c>
      <c r="C49" s="156">
        <f t="shared" si="1"/>
        <v>0</v>
      </c>
      <c r="D49" s="33">
        <v>48.0</v>
      </c>
      <c r="E49" s="155">
        <f t="shared" si="2"/>
        <v>101.7917537</v>
      </c>
    </row>
    <row r="50" ht="14.25" customHeight="1">
      <c r="A50" s="155" t="str">
        <f>IFERROR(__xludf.DUMMYFUNCTION("""COMPUTED_VALUE"""),"FridAKahlo")</f>
        <v>FridAKahlo</v>
      </c>
      <c r="B50" s="155" t="str">
        <f>IFERROR(__xludf.DUMMYFUNCTION("""COMPUTED_VALUE"""),"Nicotine8743")</f>
        <v>Nicotine8743</v>
      </c>
      <c r="C50" s="156">
        <f t="shared" si="1"/>
        <v>0</v>
      </c>
      <c r="D50" s="33">
        <v>49.0</v>
      </c>
      <c r="E50" s="155">
        <f t="shared" si="2"/>
        <v>97.37344759</v>
      </c>
    </row>
    <row r="51" ht="14.25" customHeight="1">
      <c r="A51" s="155" t="str">
        <f>IFERROR(__xludf.DUMMYFUNCTION("""COMPUTED_VALUE"""),"Ararhehe")</f>
        <v>Ararhehe</v>
      </c>
      <c r="B51" s="155" t="str">
        <f>IFERROR(__xludf.DUMMYFUNCTION("""COMPUTED_VALUE"""),"Foldzilla")</f>
        <v>Foldzilla</v>
      </c>
      <c r="C51" s="156">
        <f t="shared" si="1"/>
        <v>0</v>
      </c>
      <c r="D51" s="33">
        <v>50.0</v>
      </c>
      <c r="E51" s="155">
        <f t="shared" si="2"/>
        <v>93.00757022</v>
      </c>
    </row>
    <row r="52" ht="14.25" customHeight="1">
      <c r="A52" s="155" t="str">
        <f>IFERROR(__xludf.DUMMYFUNCTION("""COMPUTED_VALUE"""),"Vaillant 86")</f>
        <v>Vaillant 86</v>
      </c>
      <c r="B52" s="155" t="str">
        <f>IFERROR(__xludf.DUMMYFUNCTION("""COMPUTED_VALUE"""),"Chuckandier")</f>
        <v>Chuckandier</v>
      </c>
      <c r="C52" s="156">
        <f t="shared" si="1"/>
        <v>0</v>
      </c>
      <c r="D52" s="33">
        <v>51.0</v>
      </c>
      <c r="E52" s="155">
        <f t="shared" si="2"/>
        <v>88.69208206</v>
      </c>
    </row>
    <row r="53" ht="14.25" customHeight="1">
      <c r="A53" s="155" t="str">
        <f>IFERROR(__xludf.DUMMYFUNCTION("""COMPUTED_VALUE"""),"POMB1664")</f>
        <v>POMB1664</v>
      </c>
      <c r="B53" s="155" t="str">
        <f>IFERROR(__xludf.DUMMYFUNCTION("""COMPUTED_VALUE"""),"erniedog56x")</f>
        <v>erniedog56x</v>
      </c>
      <c r="C53" s="156">
        <f t="shared" si="1"/>
        <v>0</v>
      </c>
      <c r="D53" s="33">
        <v>52.0</v>
      </c>
      <c r="E53" s="155">
        <f t="shared" si="2"/>
        <v>84.42506489</v>
      </c>
    </row>
    <row r="54" ht="14.25" customHeight="1">
      <c r="A54" s="155" t="str">
        <f>IFERROR(__xludf.DUMMYFUNCTION("""COMPUTED_VALUE"""),"Baloo-R")</f>
        <v>Baloo-R</v>
      </c>
      <c r="B54" s="155" t="str">
        <f>IFERROR(__xludf.DUMMYFUNCTION("""COMPUTED_VALUE"""),"Dr Linebourg")</f>
        <v>Dr Linebourg</v>
      </c>
      <c r="C54" s="156">
        <f t="shared" si="1"/>
        <v>0</v>
      </c>
      <c r="D54" s="33">
        <v>53.0</v>
      </c>
      <c r="E54" s="155">
        <f t="shared" si="2"/>
        <v>80.20471234</v>
      </c>
    </row>
    <row r="55" ht="14.25" customHeight="1">
      <c r="A55" s="155" t="str">
        <f>IFERROR(__xludf.DUMMYFUNCTION("""COMPUTED_VALUE"""),"Redblood92")</f>
        <v>Redblood92</v>
      </c>
      <c r="B55" s="155" t="str">
        <f>IFERROR(__xludf.DUMMYFUNCTION("""COMPUTED_VALUE"""),"BRUNOWINNER")</f>
        <v>BRUNOWINNER</v>
      </c>
      <c r="C55" s="156">
        <f t="shared" si="1"/>
        <v>0</v>
      </c>
      <c r="D55" s="33">
        <v>54.0</v>
      </c>
      <c r="E55" s="155">
        <f t="shared" si="2"/>
        <v>76.02932134</v>
      </c>
    </row>
    <row r="56" ht="14.25" customHeight="1">
      <c r="A56" s="155" t="str">
        <f>IFERROR(__xludf.DUMMYFUNCTION("""COMPUTED_VALUE"""),"Nanny on pe")</f>
        <v>Nanny on pe</v>
      </c>
      <c r="B56" s="155" t="str">
        <f>IFERROR(__xludf.DUMMYFUNCTION("""COMPUTED_VALUE"""),"iOneGeek")</f>
        <v>iOneGeek</v>
      </c>
      <c r="C56" s="156">
        <f t="shared" si="1"/>
        <v>0</v>
      </c>
      <c r="D56" s="33">
        <v>55.0</v>
      </c>
      <c r="E56" s="155">
        <f t="shared" si="2"/>
        <v>71.89728433</v>
      </c>
    </row>
    <row r="57" ht="14.25" customHeight="1">
      <c r="A57" s="155" t="str">
        <f>IFERROR(__xludf.DUMMYFUNCTION("""COMPUTED_VALUE"""),"fiodor86")</f>
        <v>fiodor86</v>
      </c>
      <c r="B57" s="155" t="str">
        <f>IFERROR(__xludf.DUMMYFUNCTION("""COMPUTED_VALUE"""),"Senfou")</f>
        <v>Senfou</v>
      </c>
      <c r="C57" s="156">
        <f t="shared" si="1"/>
        <v>0</v>
      </c>
      <c r="D57" s="33">
        <v>56.0</v>
      </c>
      <c r="E57" s="155">
        <f t="shared" si="2"/>
        <v>67.80708217</v>
      </c>
    </row>
    <row r="58" ht="14.25" customHeight="1">
      <c r="A58" s="155" t="str">
        <f>IFERROR(__xludf.DUMMYFUNCTION("""COMPUTED_VALUE"""),"nono.1er")</f>
        <v>nono.1er</v>
      </c>
      <c r="B58" s="155" t="str">
        <f>IFERROR(__xludf.DUMMYFUNCTION("""COMPUTED_VALUE"""),"BRUNOWINNER")</f>
        <v>BRUNOWINNER</v>
      </c>
      <c r="C58" s="156">
        <f t="shared" si="1"/>
        <v>1</v>
      </c>
      <c r="D58" s="33">
        <v>57.0</v>
      </c>
      <c r="E58" s="155">
        <f t="shared" si="2"/>
        <v>63.75727774</v>
      </c>
    </row>
    <row r="59" ht="14.25" customHeight="1">
      <c r="A59" s="155" t="str">
        <f>IFERROR(__xludf.DUMMYFUNCTION("""COMPUTED_VALUE"""),"Agouty79")</f>
        <v>Agouty79</v>
      </c>
      <c r="B59" s="155" t="str">
        <f>IFERROR(__xludf.DUMMYFUNCTION("""COMPUTED_VALUE"""),"KamehamehAS")</f>
        <v>KamehamehAS</v>
      </c>
      <c r="C59" s="156">
        <f t="shared" si="1"/>
        <v>0</v>
      </c>
      <c r="D59" s="33">
        <v>58.0</v>
      </c>
      <c r="E59" s="155">
        <f t="shared" si="2"/>
        <v>59.7465101</v>
      </c>
    </row>
    <row r="60" ht="14.25" customHeight="1">
      <c r="A60" s="155" t="str">
        <f>IFERROR(__xludf.DUMMYFUNCTION("""COMPUTED_VALUE"""),"Dirty Bazaar")</f>
        <v>Dirty Bazaar</v>
      </c>
      <c r="B60" s="155" t="str">
        <f>IFERROR(__xludf.DUMMYFUNCTION("""COMPUTED_VALUE"""),"nono.1er")</f>
        <v>nono.1er</v>
      </c>
      <c r="C60" s="156">
        <f t="shared" si="1"/>
        <v>0</v>
      </c>
      <c r="D60" s="33">
        <v>59.0</v>
      </c>
      <c r="E60" s="155">
        <f t="shared" si="2"/>
        <v>55.77348913</v>
      </c>
    </row>
    <row r="61" ht="14.25" customHeight="1">
      <c r="A61" s="155" t="str">
        <f>IFERROR(__xludf.DUMMYFUNCTION("""COMPUTED_VALUE"""),"Kiki Bazaar")</f>
        <v>Kiki Bazaar</v>
      </c>
      <c r="B61" s="155" t="str">
        <f>IFERROR(__xludf.DUMMYFUNCTION("""COMPUTED_VALUE"""),"Mitch")</f>
        <v>Mitch</v>
      </c>
      <c r="C61" s="156">
        <f t="shared" si="1"/>
        <v>0</v>
      </c>
      <c r="D61" s="33">
        <v>60.0</v>
      </c>
      <c r="E61" s="155">
        <f t="shared" si="2"/>
        <v>51.83699068</v>
      </c>
    </row>
    <row r="62" ht="14.25" customHeight="1">
      <c r="A62" s="155" t="str">
        <f>IFERROR(__xludf.DUMMYFUNCTION("""COMPUTED_VALUE"""),"SINGE7")</f>
        <v>SINGE7</v>
      </c>
      <c r="B62" s="155" t="str">
        <f>IFERROR(__xludf.DUMMYFUNCTION("""COMPUTED_VALUE"""),"--WondeR--")</f>
        <v>--WondeR--</v>
      </c>
      <c r="C62" s="156">
        <f t="shared" si="1"/>
        <v>0</v>
      </c>
      <c r="D62" s="33">
        <v>61.0</v>
      </c>
      <c r="E62" s="155">
        <f t="shared" si="2"/>
        <v>47.9358521</v>
      </c>
    </row>
    <row r="63" ht="14.25" customHeight="1">
      <c r="A63" s="155" t="str">
        <f>IFERROR(__xludf.DUMMYFUNCTION("""COMPUTED_VALUE"""),"rastamokett")</f>
        <v>rastamokett</v>
      </c>
      <c r="B63" s="155" t="str">
        <f>IFERROR(__xludf.DUMMYFUNCTION("""COMPUTED_VALUE"""),"COMBERS")</f>
        <v>COMBERS</v>
      </c>
      <c r="C63" s="156">
        <f t="shared" si="1"/>
        <v>0</v>
      </c>
      <c r="D63" s="33">
        <v>62.0</v>
      </c>
      <c r="E63" s="155">
        <f t="shared" si="2"/>
        <v>44.06896815</v>
      </c>
    </row>
    <row r="64" ht="14.25" customHeight="1">
      <c r="A64" s="155" t="str">
        <f>IFERROR(__xludf.DUMMYFUNCTION("""COMPUTED_VALUE"""),"RicDeckard")</f>
        <v>RicDeckard</v>
      </c>
      <c r="B64" s="155" t="str">
        <f>IFERROR(__xludf.DUMMYFUNCTION("""COMPUTED_VALUE"""),"Pitt86700")</f>
        <v>Pitt86700</v>
      </c>
      <c r="C64" s="156">
        <f t="shared" si="1"/>
        <v>0</v>
      </c>
      <c r="D64" s="33">
        <v>63.0</v>
      </c>
      <c r="E64" s="155">
        <f t="shared" si="2"/>
        <v>40.23528723</v>
      </c>
    </row>
    <row r="65" ht="14.25" customHeight="1">
      <c r="A65" s="155" t="str">
        <f>IFERROR(__xludf.DUMMYFUNCTION("""COMPUTED_VALUE"""),"kiki86 x")</f>
        <v>kiki86 x</v>
      </c>
      <c r="B65" s="155" t="str">
        <f>IFERROR(__xludf.DUMMYFUNCTION("""COMPUTED_VALUE"""),"Dr Linebourg")</f>
        <v>Dr Linebourg</v>
      </c>
      <c r="C65" s="156">
        <f t="shared" si="1"/>
        <v>0</v>
      </c>
      <c r="D65" s="33">
        <v>64.0</v>
      </c>
      <c r="E65" s="155">
        <f t="shared" si="2"/>
        <v>36.43380794</v>
      </c>
    </row>
    <row r="66" ht="14.25" customHeight="1">
      <c r="A66" s="155" t="str">
        <f>IFERROR(__xludf.DUMMYFUNCTION("""COMPUTED_VALUE"""),"sonic86")</f>
        <v>sonic86</v>
      </c>
      <c r="B66" s="155" t="str">
        <f>IFERROR(__xludf.DUMMYFUNCTION("""COMPUTED_VALUE"""),"erniedog56x")</f>
        <v>erniedog56x</v>
      </c>
      <c r="C66" s="156">
        <f t="shared" si="1"/>
        <v>0</v>
      </c>
      <c r="D66" s="33">
        <v>65.0</v>
      </c>
      <c r="E66" s="155">
        <f t="shared" si="2"/>
        <v>32.66357592</v>
      </c>
    </row>
    <row r="67" ht="14.25" customHeight="1">
      <c r="A67" s="155" t="str">
        <f>IFERROR(__xludf.DUMMYFUNCTION("""COMPUTED_VALUE"""),"gregmoore")</f>
        <v>gregmoore</v>
      </c>
      <c r="B67" s="155" t="str">
        <f>IFERROR(__xludf.DUMMYFUNCTION("""COMPUTED_VALUE"""),"8kinder6")</f>
        <v>8kinder6</v>
      </c>
      <c r="C67" s="156">
        <f t="shared" si="1"/>
        <v>0</v>
      </c>
      <c r="D67" s="33">
        <v>66.0</v>
      </c>
      <c r="E67" s="155">
        <f t="shared" si="2"/>
        <v>28.92368088</v>
      </c>
    </row>
    <row r="68" ht="14.25" customHeight="1">
      <c r="A68" s="155" t="str">
        <f>IFERROR(__xludf.DUMMYFUNCTION("""COMPUTED_VALUE"""),"chatouill86")</f>
        <v>chatouill86</v>
      </c>
      <c r="B68" s="155" t="str">
        <f>IFERROR(__xludf.DUMMYFUNCTION("""COMPUTED_VALUE"""),"titounio")</f>
        <v>titounio</v>
      </c>
      <c r="C68" s="156">
        <f t="shared" si="1"/>
        <v>0</v>
      </c>
      <c r="D68" s="33">
        <v>67.0</v>
      </c>
      <c r="E68" s="155">
        <f t="shared" si="2"/>
        <v>25.21325392</v>
      </c>
    </row>
    <row r="69" ht="14.25" customHeight="1">
      <c r="A69" s="155" t="str">
        <f>IFERROR(__xludf.DUMMYFUNCTION("""COMPUTED_VALUE"""),"PSGJM")</f>
        <v>PSGJM</v>
      </c>
      <c r="B69" s="155" t="str">
        <f>IFERROR(__xludf.DUMMYFUNCTION("""COMPUTED_VALUE"""),"Patgaret")</f>
        <v>Patgaret</v>
      </c>
      <c r="C69" s="156">
        <f t="shared" si="1"/>
        <v>0</v>
      </c>
      <c r="D69" s="33">
        <v>68.0</v>
      </c>
      <c r="E69" s="155">
        <f t="shared" si="2"/>
        <v>21.53146501</v>
      </c>
    </row>
    <row r="70" ht="14.25" customHeight="1">
      <c r="A70" s="155" t="str">
        <f>IFERROR(__xludf.DUMMYFUNCTION("""COMPUTED_VALUE"""),"XFLOXANXGEX")</f>
        <v>XFLOXANXGEX</v>
      </c>
      <c r="B70" s="155" t="str">
        <f>IFERROR(__xludf.DUMMYFUNCTION("""COMPUTED_VALUE"""),"shokooo")</f>
        <v>shokooo</v>
      </c>
      <c r="C70" s="156">
        <f t="shared" si="1"/>
        <v>0</v>
      </c>
      <c r="D70" s="33">
        <v>69.0</v>
      </c>
      <c r="E70" s="155">
        <f t="shared" si="2"/>
        <v>17.87752071</v>
      </c>
    </row>
    <row r="71" ht="14.25" customHeight="1">
      <c r="A71" s="155" t="str">
        <f>IFERROR(__xludf.DUMMYFUNCTION("""COMPUTED_VALUE"""),"StephBoss05")</f>
        <v>StephBoss05</v>
      </c>
      <c r="B71" s="155" t="str">
        <f>IFERROR(__xludf.DUMMYFUNCTION("""COMPUTED_VALUE"""),".BARBAPAPA66")</f>
        <v>.BARBAPAPA66</v>
      </c>
      <c r="C71" s="156">
        <f t="shared" si="1"/>
        <v>0</v>
      </c>
      <c r="D71" s="33">
        <v>70.0</v>
      </c>
      <c r="E71" s="155">
        <f t="shared" si="2"/>
        <v>14.250662</v>
      </c>
    </row>
    <row r="72" ht="14.25" customHeight="1">
      <c r="A72" s="155" t="str">
        <f>IFERROR(__xludf.DUMMYFUNCTION("""COMPUTED_VALUE"""),"cataleya86")</f>
        <v>cataleya86</v>
      </c>
      <c r="B72" s="155" t="str">
        <f>IFERROR(__xludf.DUMMYFUNCTION("""COMPUTED_VALUE"""),"Pitt86700")</f>
        <v>Pitt86700</v>
      </c>
      <c r="C72" s="156">
        <f t="shared" si="1"/>
        <v>0</v>
      </c>
      <c r="D72" s="33">
        <v>71.0</v>
      </c>
      <c r="E72" s="155">
        <f t="shared" si="2"/>
        <v>10.65016229</v>
      </c>
    </row>
    <row r="73" ht="14.25" customHeight="1">
      <c r="A73" s="155" t="str">
        <f>IFERROR(__xludf.DUMMYFUNCTION("""COMPUTED_VALUE"""),"GPdB")</f>
        <v>GPdB</v>
      </c>
      <c r="B73" s="155" t="str">
        <f>IFERROR(__xludf.DUMMYFUNCTION("""COMPUTED_VALUE"""),"vicmackey86")</f>
        <v>vicmackey86</v>
      </c>
      <c r="C73" s="156">
        <f t="shared" si="1"/>
        <v>0</v>
      </c>
      <c r="D73" s="33">
        <v>72.0</v>
      </c>
      <c r="E73" s="155">
        <f t="shared" si="2"/>
        <v>7.075325588</v>
      </c>
    </row>
    <row r="74" ht="14.25" customHeight="1">
      <c r="A74" s="155" t="str">
        <f>IFERROR(__xludf.DUMMYFUNCTION("""COMPUTED_VALUE"""),"Le MARVEL")</f>
        <v>Le MARVEL</v>
      </c>
      <c r="B74" s="155" t="str">
        <f>IFERROR(__xludf.DUMMYFUNCTION("""COMPUTED_VALUE"""),"kinchuck")</f>
        <v>kinchuck</v>
      </c>
      <c r="C74" s="156">
        <f t="shared" si="1"/>
        <v>0</v>
      </c>
      <c r="D74" s="33">
        <v>73.0</v>
      </c>
      <c r="E74" s="155">
        <f t="shared" si="2"/>
        <v>3.525484772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0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-3.501742784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-6.980333232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-10.43633789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-13.87030142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-17.28274769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-20.67418089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-24.04508648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-27.39593216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-30.72716868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-34.03923073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-37.33253766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-40.60749424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-43.86449132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-47.10390645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-50.32610456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-53.53143844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-56.72024936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-59.89286751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-63.04961253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-66.19079395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-69.31671161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-72.42765609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-75.52390906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-78.6057437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-81.67342499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-84.72721009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-87.76734862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-90.79408297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-93.80764858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-96.80827421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-99.7961822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-102.7715887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-105.7347039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-108.6857324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-111.6248731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-114.5523196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-117.4682605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-120.3728794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-123.2663551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-126.1488619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-129.0205696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-131.8816437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-134.7322456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-137.5725327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-140.4026586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-143.2227731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-146.0330223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-148.833549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-151.6244925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-154.4059889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-157.1781711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-159.9411689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-162.6951091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-165.4401159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-168.1763103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-170.903811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-173.6227337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-176.3331919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-179.0352964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-181.7291557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-184.4148761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-187.0925613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-189.7623132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-192.4242314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-195.0784134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-197.7249547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-200.363949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-202.9954879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-205.6196614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-208.2365573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-210.8462622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-213.4488605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-216.0444353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-218.633068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-221.2148383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-223.7898245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-226.3581034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-228.9197505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-231.4748396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-234.0234433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-236.5656328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-239.1014781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-241.631048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-244.1544097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-246.6716295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-249.1827726</v>
      </c>
    </row>
    <row r="162" ht="14.25" customHeight="1">
      <c r="A162" s="19"/>
      <c r="B162" s="19"/>
      <c r="C162" s="156"/>
      <c r="D162" s="150"/>
      <c r="E162" s="156"/>
    </row>
    <row r="163" ht="14.25" customHeight="1">
      <c r="A163" s="19"/>
      <c r="B163" s="19"/>
      <c r="C163" s="156"/>
      <c r="D163" s="150"/>
      <c r="E163" s="156"/>
    </row>
    <row r="164" ht="14.25" customHeight="1">
      <c r="A164" s="19"/>
      <c r="B164" s="19"/>
      <c r="C164" s="156"/>
      <c r="D164" s="150"/>
      <c r="E164" s="156"/>
    </row>
    <row r="165" ht="14.25" customHeight="1">
      <c r="A165" s="19"/>
      <c r="B165" s="19"/>
      <c r="C165" s="156"/>
      <c r="D165" s="150"/>
      <c r="E165" s="156"/>
    </row>
    <row r="166" ht="14.25" customHeight="1">
      <c r="A166" s="19"/>
      <c r="B166" s="19"/>
      <c r="C166" s="156"/>
      <c r="D166" s="150"/>
      <c r="E166" s="156"/>
    </row>
    <row r="167" ht="14.25" customHeight="1">
      <c r="A167" s="19"/>
      <c r="B167" s="19"/>
      <c r="C167" s="156"/>
      <c r="D167" s="150"/>
      <c r="E167" s="156"/>
    </row>
    <row r="168" ht="14.25" customHeight="1">
      <c r="A168" s="19"/>
      <c r="B168" s="19"/>
      <c r="C168" s="156"/>
      <c r="D168" s="150"/>
      <c r="E168" s="156"/>
    </row>
    <row r="169" ht="14.25" customHeight="1">
      <c r="A169" s="19"/>
      <c r="B169" s="19"/>
      <c r="C169" s="156"/>
      <c r="D169" s="150"/>
      <c r="E169" s="156"/>
    </row>
    <row r="170" ht="14.25" customHeight="1">
      <c r="A170" s="19"/>
      <c r="B170" s="19"/>
      <c r="C170" s="156"/>
      <c r="D170" s="150"/>
      <c r="E170" s="156"/>
    </row>
    <row r="171" ht="14.25" customHeight="1">
      <c r="A171" s="19"/>
      <c r="B171" s="19"/>
      <c r="C171" s="156"/>
      <c r="D171" s="150"/>
      <c r="E171" s="156"/>
    </row>
    <row r="172" ht="14.25" customHeight="1">
      <c r="A172" s="19"/>
      <c r="B172" s="19"/>
      <c r="C172" s="156"/>
      <c r="D172" s="150"/>
      <c r="E172" s="156"/>
    </row>
    <row r="173" ht="14.25" customHeight="1">
      <c r="A173" s="19"/>
      <c r="B173" s="19"/>
      <c r="C173" s="156"/>
      <c r="D173" s="150"/>
      <c r="E173" s="156"/>
    </row>
    <row r="174" ht="14.25" customHeight="1">
      <c r="A174" s="19"/>
      <c r="B174" s="19"/>
      <c r="C174" s="156"/>
      <c r="D174" s="150"/>
      <c r="E174" s="156"/>
    </row>
    <row r="175" ht="14.25" customHeight="1">
      <c r="A175" s="19"/>
      <c r="B175" s="19"/>
      <c r="C175" s="156"/>
      <c r="D175" s="150"/>
      <c r="E175" s="156"/>
    </row>
    <row r="176" ht="14.25" customHeight="1">
      <c r="A176" s="19"/>
      <c r="B176" s="19"/>
      <c r="C176" s="156"/>
      <c r="D176" s="150"/>
      <c r="E176" s="156"/>
    </row>
    <row r="177" ht="14.25" customHeight="1">
      <c r="A177" s="19"/>
      <c r="B177" s="19"/>
      <c r="C177" s="156"/>
      <c r="D177" s="150"/>
      <c r="E177" s="156"/>
    </row>
    <row r="178" ht="14.25" customHeight="1">
      <c r="A178" s="19"/>
      <c r="B178" s="19"/>
      <c r="C178" s="156"/>
      <c r="D178" s="150"/>
      <c r="E178" s="156"/>
    </row>
    <row r="179" ht="14.25" customHeight="1">
      <c r="A179" s="19"/>
      <c r="B179" s="19"/>
      <c r="C179" s="156"/>
      <c r="D179" s="150"/>
      <c r="E179" s="156"/>
    </row>
    <row r="180" ht="14.25" customHeight="1">
      <c r="A180" s="19"/>
      <c r="B180" s="19"/>
      <c r="C180" s="156"/>
      <c r="D180" s="150"/>
      <c r="E180" s="156"/>
    </row>
    <row r="181" ht="14.25" customHeight="1">
      <c r="A181" s="19"/>
      <c r="B181" s="19"/>
      <c r="C181" s="156"/>
      <c r="D181" s="150"/>
      <c r="E181" s="156"/>
    </row>
    <row r="182" ht="14.25" customHeight="1">
      <c r="A182" s="19"/>
      <c r="B182" s="19"/>
      <c r="C182" s="156"/>
      <c r="D182" s="150"/>
      <c r="E182" s="156"/>
    </row>
    <row r="183" ht="14.25" customHeight="1">
      <c r="A183" s="19"/>
      <c r="B183" s="19"/>
      <c r="C183" s="156"/>
      <c r="D183" s="150"/>
      <c r="E183" s="156"/>
    </row>
    <row r="184" ht="14.25" customHeight="1">
      <c r="A184" s="19"/>
      <c r="B184" s="19"/>
      <c r="C184" s="156"/>
      <c r="D184" s="150"/>
      <c r="E184" s="156"/>
    </row>
    <row r="185" ht="14.25" customHeight="1">
      <c r="A185" s="19"/>
      <c r="B185" s="19"/>
      <c r="C185" s="156"/>
      <c r="D185" s="150"/>
      <c r="E185" s="156"/>
    </row>
    <row r="186" ht="14.25" customHeight="1">
      <c r="A186" s="19"/>
      <c r="B186" s="19"/>
      <c r="C186" s="156"/>
      <c r="D186" s="150"/>
      <c r="E186" s="156"/>
    </row>
    <row r="187" ht="14.25" customHeight="1">
      <c r="A187" s="19"/>
      <c r="B187" s="19"/>
      <c r="C187" s="156"/>
      <c r="D187" s="150"/>
      <c r="E187" s="156"/>
    </row>
    <row r="188" ht="14.25" customHeight="1">
      <c r="A188" s="19"/>
      <c r="B188" s="19"/>
      <c r="C188" s="156"/>
      <c r="D188" s="150"/>
      <c r="E188" s="156"/>
    </row>
    <row r="189" ht="14.25" customHeight="1">
      <c r="A189" s="19"/>
      <c r="B189" s="19"/>
      <c r="C189" s="156"/>
      <c r="D189" s="150"/>
      <c r="E189" s="156"/>
    </row>
    <row r="190" ht="14.25" customHeight="1">
      <c r="A190" s="19"/>
      <c r="B190" s="19"/>
      <c r="C190" s="156"/>
      <c r="D190" s="150"/>
      <c r="E190" s="156"/>
    </row>
    <row r="191" ht="14.25" customHeight="1">
      <c r="A191" s="19"/>
      <c r="B191" s="19"/>
      <c r="C191" s="156"/>
      <c r="D191" s="150"/>
      <c r="E191" s="156"/>
    </row>
    <row r="192" ht="14.25" customHeight="1">
      <c r="A192" s="19"/>
      <c r="B192" s="19"/>
      <c r="C192" s="156"/>
      <c r="D192" s="150"/>
      <c r="E192" s="156"/>
    </row>
    <row r="193" ht="14.25" customHeight="1">
      <c r="A193" s="19"/>
      <c r="B193" s="19"/>
      <c r="C193" s="156"/>
      <c r="D193" s="150"/>
      <c r="E193" s="156"/>
    </row>
    <row r="194" ht="14.25" customHeight="1">
      <c r="A194" s="19"/>
      <c r="B194" s="19"/>
      <c r="C194" s="156"/>
      <c r="D194" s="150"/>
      <c r="E194" s="156"/>
    </row>
    <row r="195" ht="14.25" customHeight="1">
      <c r="A195" s="19"/>
      <c r="B195" s="19"/>
      <c r="C195" s="156"/>
      <c r="D195" s="150"/>
      <c r="E195" s="156"/>
    </row>
    <row r="196" ht="14.25" customHeight="1">
      <c r="A196" s="19"/>
      <c r="B196" s="19"/>
      <c r="C196" s="156"/>
      <c r="D196" s="150"/>
      <c r="E196" s="156"/>
    </row>
    <row r="197" ht="14.25" customHeight="1">
      <c r="A197" s="19"/>
      <c r="B197" s="19"/>
      <c r="C197" s="156"/>
      <c r="D197" s="150"/>
      <c r="E197" s="156"/>
    </row>
    <row r="198" ht="14.25" customHeight="1">
      <c r="A198" s="19"/>
      <c r="B198" s="19"/>
      <c r="C198" s="156"/>
      <c r="D198" s="150"/>
      <c r="E198" s="156"/>
    </row>
    <row r="199" ht="14.25" customHeight="1">
      <c r="A199" s="19"/>
      <c r="B199" s="19"/>
      <c r="C199" s="156"/>
      <c r="D199" s="150"/>
      <c r="E199" s="156"/>
    </row>
    <row r="200" ht="14.25" customHeight="1">
      <c r="A200" s="19"/>
      <c r="B200" s="19"/>
      <c r="C200" s="156"/>
      <c r="D200" s="150"/>
      <c r="E200" s="156"/>
    </row>
    <row r="201" ht="14.25" customHeight="1">
      <c r="A201" s="19"/>
      <c r="B201" s="19"/>
      <c r="C201" s="156"/>
      <c r="D201" s="150"/>
      <c r="E201" s="156"/>
    </row>
    <row r="202" ht="14.25" customHeight="1">
      <c r="A202" s="19"/>
      <c r="B202" s="19"/>
      <c r="C202" s="156"/>
      <c r="D202" s="150"/>
      <c r="E202" s="156"/>
    </row>
    <row r="203" ht="14.25" customHeight="1">
      <c r="A203" s="19"/>
      <c r="B203" s="19"/>
      <c r="C203" s="156"/>
      <c r="D203" s="150"/>
      <c r="E203" s="156"/>
    </row>
    <row r="204" ht="14.25" customHeight="1">
      <c r="A204" s="19"/>
      <c r="B204" s="19"/>
      <c r="C204" s="156"/>
      <c r="D204" s="150"/>
      <c r="E204" s="156"/>
    </row>
    <row r="205" ht="14.25" customHeight="1">
      <c r="A205" s="19"/>
      <c r="B205" s="19"/>
      <c r="C205" s="156"/>
      <c r="D205" s="150"/>
      <c r="E205" s="156"/>
    </row>
    <row r="206" ht="14.25" customHeight="1">
      <c r="A206" s="19"/>
      <c r="B206" s="19"/>
      <c r="C206" s="156"/>
      <c r="D206" s="150"/>
      <c r="E206" s="156"/>
    </row>
    <row r="207" ht="14.25" customHeight="1">
      <c r="A207" s="19"/>
      <c r="B207" s="19"/>
      <c r="C207" s="156"/>
      <c r="D207" s="150"/>
      <c r="E207" s="156"/>
    </row>
    <row r="208" ht="14.25" customHeight="1">
      <c r="A208" s="19"/>
      <c r="B208" s="19"/>
      <c r="C208" s="156"/>
      <c r="D208" s="150"/>
      <c r="E208" s="156"/>
    </row>
    <row r="209" ht="14.25" customHeight="1">
      <c r="A209" s="19"/>
      <c r="B209" s="19"/>
      <c r="C209" s="156"/>
      <c r="D209" s="150"/>
      <c r="E209" s="156"/>
    </row>
    <row r="210" ht="14.25" customHeight="1">
      <c r="A210" s="19"/>
      <c r="B210" s="19"/>
      <c r="C210" s="156"/>
      <c r="D210" s="150"/>
      <c r="E210" s="156"/>
    </row>
    <row r="211" ht="14.25" customHeight="1">
      <c r="A211" s="19"/>
      <c r="B211" s="19"/>
      <c r="C211" s="156"/>
      <c r="D211" s="150"/>
      <c r="E211" s="156"/>
    </row>
    <row r="212" ht="14.25" customHeight="1">
      <c r="A212" s="19"/>
      <c r="B212" s="19"/>
      <c r="C212" s="156"/>
      <c r="D212" s="150"/>
      <c r="E212" s="156"/>
    </row>
    <row r="213" ht="14.25" customHeight="1">
      <c r="A213" s="19"/>
      <c r="B213" s="19"/>
      <c r="C213" s="156"/>
      <c r="D213" s="150"/>
      <c r="E213" s="156"/>
    </row>
    <row r="214" ht="14.25" customHeight="1">
      <c r="A214" s="19"/>
      <c r="B214" s="19"/>
      <c r="C214" s="156"/>
      <c r="D214" s="150"/>
      <c r="E214" s="156"/>
    </row>
    <row r="215" ht="14.25" customHeight="1">
      <c r="A215" s="19"/>
      <c r="B215" s="19"/>
      <c r="C215" s="156"/>
      <c r="D215" s="150"/>
      <c r="E215" s="156"/>
    </row>
    <row r="216" ht="14.25" customHeight="1">
      <c r="A216" s="19"/>
      <c r="B216" s="19"/>
      <c r="C216" s="156"/>
      <c r="D216" s="150"/>
      <c r="E216" s="156"/>
    </row>
    <row r="217" ht="14.25" customHeight="1">
      <c r="A217" s="19"/>
      <c r="B217" s="19"/>
      <c r="C217" s="156"/>
      <c r="D217" s="150"/>
      <c r="E217" s="156"/>
    </row>
    <row r="218" ht="14.25" customHeight="1">
      <c r="A218" s="19"/>
      <c r="B218" s="19"/>
      <c r="C218" s="156"/>
      <c r="D218" s="150"/>
      <c r="E218" s="156"/>
    </row>
    <row r="219" ht="14.25" customHeight="1">
      <c r="A219" s="19"/>
      <c r="B219" s="19"/>
      <c r="C219" s="156"/>
      <c r="D219" s="150"/>
      <c r="E219" s="156"/>
    </row>
    <row r="220" ht="14.25" customHeight="1">
      <c r="A220" s="19"/>
      <c r="B220" s="19"/>
      <c r="C220" s="156"/>
      <c r="D220" s="150"/>
      <c r="E220" s="156"/>
    </row>
    <row r="221" ht="14.25" customHeight="1">
      <c r="A221" s="19"/>
      <c r="B221" s="19"/>
      <c r="C221" s="156"/>
      <c r="D221" s="150"/>
      <c r="E221" s="156"/>
    </row>
    <row r="222" ht="14.25" customHeight="1">
      <c r="A222" s="19"/>
      <c r="B222" s="19"/>
      <c r="C222" s="156"/>
      <c r="D222" s="150"/>
      <c r="E222" s="156"/>
    </row>
    <row r="223" ht="14.25" customHeight="1">
      <c r="A223" s="19"/>
      <c r="B223" s="19"/>
      <c r="C223" s="156"/>
      <c r="D223" s="150"/>
      <c r="E223" s="156"/>
    </row>
    <row r="224" ht="14.25" customHeight="1">
      <c r="A224" s="19"/>
      <c r="B224" s="19"/>
      <c r="C224" s="156"/>
      <c r="D224" s="150"/>
      <c r="E224" s="156"/>
    </row>
    <row r="225" ht="14.25" customHeight="1">
      <c r="A225" s="19"/>
      <c r="B225" s="19"/>
      <c r="C225" s="156"/>
      <c r="D225" s="150"/>
      <c r="E225" s="156"/>
    </row>
    <row r="226" ht="14.25" customHeight="1">
      <c r="A226" s="19"/>
      <c r="B226" s="19"/>
      <c r="C226" s="156"/>
      <c r="D226" s="150"/>
      <c r="E226" s="156"/>
    </row>
    <row r="227" ht="14.25" customHeight="1">
      <c r="A227" s="19"/>
      <c r="B227" s="19"/>
      <c r="C227" s="156"/>
      <c r="D227" s="150"/>
      <c r="E227" s="156"/>
    </row>
    <row r="228" ht="14.25" customHeight="1">
      <c r="A228" s="19"/>
      <c r="B228" s="19"/>
      <c r="C228" s="156"/>
      <c r="D228" s="150"/>
      <c r="E228" s="156"/>
    </row>
    <row r="229" ht="14.25" customHeight="1">
      <c r="A229" s="19"/>
      <c r="B229" s="19"/>
      <c r="C229" s="156"/>
      <c r="D229" s="150"/>
      <c r="E229" s="156"/>
    </row>
    <row r="230" ht="14.25" customHeight="1">
      <c r="A230" s="19"/>
      <c r="B230" s="19"/>
      <c r="C230" s="156"/>
      <c r="D230" s="150"/>
      <c r="E230" s="156"/>
    </row>
    <row r="231" ht="14.25" customHeight="1">
      <c r="A231" s="19"/>
      <c r="B231" s="19"/>
      <c r="C231" s="156"/>
      <c r="D231" s="150"/>
      <c r="E231" s="156"/>
    </row>
    <row r="232" ht="14.25" customHeight="1">
      <c r="A232" s="19"/>
      <c r="B232" s="19"/>
      <c r="C232" s="156"/>
      <c r="D232" s="150"/>
      <c r="E232" s="156"/>
    </row>
    <row r="233" ht="14.25" customHeight="1">
      <c r="A233" s="19"/>
      <c r="B233" s="19"/>
      <c r="C233" s="156"/>
      <c r="D233" s="150"/>
      <c r="E233" s="156"/>
    </row>
    <row r="234" ht="14.25" customHeight="1">
      <c r="A234" s="19"/>
      <c r="B234" s="19"/>
      <c r="C234" s="156"/>
      <c r="D234" s="150"/>
      <c r="E234" s="156"/>
    </row>
    <row r="235" ht="14.25" customHeight="1">
      <c r="A235" s="19"/>
      <c r="B235" s="19"/>
      <c r="C235" s="156"/>
      <c r="D235" s="150"/>
      <c r="E235" s="156"/>
    </row>
    <row r="236" ht="14.25" customHeight="1">
      <c r="A236" s="19"/>
      <c r="B236" s="19"/>
      <c r="C236" s="156"/>
      <c r="D236" s="150"/>
      <c r="E236" s="156"/>
    </row>
    <row r="237" ht="14.25" customHeight="1">
      <c r="A237" s="19"/>
      <c r="B237" s="19"/>
      <c r="C237" s="156"/>
      <c r="D237" s="150"/>
      <c r="E237" s="156"/>
    </row>
    <row r="238" ht="14.25" customHeight="1">
      <c r="A238" s="19"/>
      <c r="B238" s="19"/>
      <c r="C238" s="156"/>
      <c r="D238" s="150"/>
      <c r="E238" s="156"/>
    </row>
    <row r="239" ht="14.25" customHeight="1">
      <c r="A239" s="19"/>
      <c r="B239" s="19"/>
      <c r="C239" s="156"/>
      <c r="D239" s="150"/>
      <c r="E239" s="156"/>
    </row>
    <row r="240" ht="14.25" customHeight="1">
      <c r="A240" s="19"/>
      <c r="B240" s="19"/>
      <c r="C240" s="156"/>
      <c r="D240" s="150"/>
      <c r="E240" s="156"/>
    </row>
    <row r="241" ht="14.25" customHeight="1">
      <c r="A241" s="19"/>
      <c r="B241" s="19"/>
      <c r="C241" s="156"/>
      <c r="D241" s="150"/>
      <c r="E241" s="156"/>
    </row>
    <row r="242" ht="14.25" customHeight="1">
      <c r="A242" s="19"/>
      <c r="B242" s="19"/>
      <c r="C242" s="156"/>
      <c r="D242" s="150"/>
      <c r="E242" s="156"/>
    </row>
    <row r="243" ht="14.25" customHeight="1">
      <c r="A243" s="19"/>
      <c r="B243" s="19"/>
      <c r="C243" s="156"/>
      <c r="D243" s="150"/>
      <c r="E243" s="156"/>
    </row>
    <row r="244" ht="14.25" customHeight="1">
      <c r="A244" s="19"/>
      <c r="B244" s="19"/>
      <c r="C244" s="156"/>
      <c r="D244" s="150"/>
      <c r="E244" s="156"/>
    </row>
    <row r="245" ht="14.25" customHeight="1">
      <c r="A245" s="19"/>
      <c r="B245" s="19"/>
      <c r="C245" s="156"/>
      <c r="D245" s="150"/>
      <c r="E245" s="156"/>
    </row>
    <row r="246" ht="14.25" customHeight="1">
      <c r="A246" s="19"/>
      <c r="B246" s="19"/>
      <c r="C246" s="156"/>
      <c r="D246" s="150"/>
      <c r="E246" s="156"/>
    </row>
    <row r="247" ht="14.25" customHeight="1">
      <c r="A247" s="19"/>
      <c r="B247" s="19"/>
      <c r="C247" s="156"/>
      <c r="D247" s="150"/>
      <c r="E247" s="156"/>
    </row>
    <row r="248" ht="14.25" customHeight="1">
      <c r="A248" s="19"/>
      <c r="B248" s="19"/>
      <c r="C248" s="156"/>
      <c r="D248" s="150"/>
      <c r="E248" s="156"/>
    </row>
    <row r="249" ht="14.25" customHeight="1">
      <c r="A249" s="19"/>
      <c r="B249" s="19"/>
      <c r="C249" s="156"/>
      <c r="D249" s="150"/>
      <c r="E249" s="156"/>
    </row>
    <row r="250" ht="14.25" customHeight="1">
      <c r="A250" s="19"/>
      <c r="B250" s="19"/>
      <c r="C250" s="156"/>
      <c r="D250" s="150"/>
      <c r="E250" s="156"/>
    </row>
    <row r="251" ht="14.25" customHeight="1">
      <c r="A251" s="19"/>
      <c r="B251" s="19"/>
      <c r="C251" s="156"/>
      <c r="D251" s="150"/>
      <c r="E251" s="156"/>
    </row>
    <row r="252" ht="14.25" customHeight="1">
      <c r="A252" s="19"/>
      <c r="B252" s="19"/>
      <c r="C252" s="156"/>
      <c r="D252" s="150"/>
      <c r="E252" s="156"/>
    </row>
    <row r="253" ht="14.25" customHeight="1">
      <c r="A253" s="19"/>
      <c r="B253" s="19"/>
      <c r="C253" s="156"/>
      <c r="D253" s="150"/>
      <c r="E253" s="156"/>
    </row>
    <row r="254" ht="14.25" customHeight="1">
      <c r="A254" s="19"/>
      <c r="B254" s="19"/>
      <c r="C254" s="156"/>
      <c r="D254" s="150"/>
      <c r="E254" s="156"/>
    </row>
    <row r="255" ht="14.25" customHeight="1">
      <c r="A255" s="19"/>
      <c r="B255" s="19"/>
      <c r="C255" s="156"/>
      <c r="D255" s="150"/>
      <c r="E255" s="156"/>
    </row>
    <row r="256" ht="14.25" customHeight="1">
      <c r="A256" s="19"/>
      <c r="B256" s="19"/>
      <c r="C256" s="156"/>
      <c r="D256" s="150"/>
      <c r="E256" s="156"/>
    </row>
    <row r="257" ht="14.25" customHeight="1">
      <c r="A257" s="19"/>
      <c r="B257" s="19"/>
      <c r="C257" s="156"/>
      <c r="D257" s="150"/>
      <c r="E257" s="156"/>
    </row>
    <row r="258" ht="14.25" customHeight="1">
      <c r="A258" s="19"/>
      <c r="B258" s="19"/>
      <c r="C258" s="156"/>
      <c r="D258" s="150"/>
      <c r="E258" s="156"/>
    </row>
    <row r="259" ht="14.25" customHeight="1">
      <c r="A259" s="19"/>
      <c r="B259" s="19"/>
      <c r="C259" s="156"/>
      <c r="D259" s="150"/>
      <c r="E259" s="156"/>
    </row>
    <row r="260" ht="14.25" customHeight="1">
      <c r="A260" s="19"/>
      <c r="B260" s="19"/>
      <c r="C260" s="156"/>
      <c r="D260" s="150"/>
      <c r="E260" s="156"/>
    </row>
    <row r="261" ht="14.25" customHeight="1">
      <c r="A261" s="19"/>
      <c r="B261" s="19"/>
      <c r="C261" s="156"/>
      <c r="D261" s="150"/>
      <c r="E261" s="156"/>
    </row>
    <row r="262" ht="14.25" customHeight="1">
      <c r="A262" s="19"/>
      <c r="B262" s="19"/>
      <c r="C262" s="156"/>
      <c r="D262" s="150"/>
      <c r="E262" s="156"/>
    </row>
    <row r="263" ht="14.25" customHeight="1">
      <c r="A263" s="19"/>
      <c r="B263" s="19"/>
      <c r="C263" s="156"/>
      <c r="D263" s="150"/>
      <c r="E263" s="156"/>
    </row>
    <row r="264" ht="14.25" customHeight="1">
      <c r="A264" s="19"/>
      <c r="B264" s="19"/>
      <c r="C264" s="156"/>
      <c r="D264" s="150"/>
      <c r="E264" s="156"/>
    </row>
    <row r="265" ht="14.25" customHeight="1">
      <c r="A265" s="19"/>
      <c r="B265" s="19"/>
      <c r="C265" s="156"/>
      <c r="D265" s="150"/>
      <c r="E265" s="156"/>
    </row>
    <row r="266" ht="14.25" customHeight="1">
      <c r="A266" s="19"/>
      <c r="B266" s="19"/>
      <c r="C266" s="156"/>
      <c r="D266" s="150"/>
      <c r="E266" s="156"/>
    </row>
    <row r="267" ht="14.25" customHeight="1">
      <c r="A267" s="19"/>
      <c r="B267" s="19"/>
      <c r="C267" s="156"/>
      <c r="D267" s="150"/>
      <c r="E267" s="156"/>
    </row>
    <row r="268" ht="14.25" customHeight="1">
      <c r="A268" s="19"/>
      <c r="B268" s="19"/>
      <c r="C268" s="156"/>
      <c r="D268" s="150"/>
      <c r="E268" s="156"/>
    </row>
    <row r="269" ht="14.25" customHeight="1">
      <c r="A269" s="19"/>
      <c r="B269" s="19"/>
      <c r="C269" s="156"/>
      <c r="D269" s="150"/>
      <c r="E269" s="156"/>
    </row>
    <row r="270" ht="14.25" customHeight="1">
      <c r="A270" s="19"/>
      <c r="B270" s="19"/>
      <c r="C270" s="156"/>
      <c r="D270" s="150"/>
      <c r="E270" s="156"/>
    </row>
    <row r="271" ht="14.25" customHeight="1">
      <c r="A271" s="19"/>
      <c r="B271" s="19"/>
      <c r="C271" s="156"/>
      <c r="D271" s="150"/>
      <c r="E271" s="156"/>
    </row>
    <row r="272" ht="14.25" customHeight="1">
      <c r="A272" s="19"/>
      <c r="B272" s="19"/>
      <c r="C272" s="156"/>
      <c r="D272" s="150"/>
      <c r="E272" s="156"/>
    </row>
    <row r="273" ht="14.25" customHeight="1">
      <c r="A273" s="19"/>
      <c r="B273" s="19"/>
      <c r="C273" s="156"/>
      <c r="D273" s="150"/>
      <c r="E273" s="156"/>
    </row>
    <row r="274" ht="14.25" customHeight="1">
      <c r="A274" s="19"/>
      <c r="B274" s="19"/>
      <c r="C274" s="156"/>
      <c r="D274" s="150"/>
      <c r="E274" s="156"/>
    </row>
    <row r="275" ht="14.25" customHeight="1">
      <c r="A275" s="19"/>
      <c r="B275" s="19"/>
      <c r="C275" s="156"/>
      <c r="D275" s="150"/>
      <c r="E275" s="156"/>
    </row>
    <row r="276" ht="14.25" customHeight="1">
      <c r="A276" s="19"/>
      <c r="B276" s="19"/>
      <c r="C276" s="156"/>
      <c r="D276" s="150"/>
      <c r="E276" s="156"/>
    </row>
    <row r="277" ht="14.25" customHeight="1">
      <c r="A277" s="19"/>
      <c r="B277" s="19"/>
      <c r="C277" s="156"/>
      <c r="D277" s="150"/>
      <c r="E277" s="156"/>
    </row>
    <row r="278" ht="14.25" customHeight="1">
      <c r="A278" s="19"/>
      <c r="B278" s="19"/>
      <c r="C278" s="156"/>
      <c r="D278" s="150"/>
      <c r="E278" s="156"/>
    </row>
    <row r="279" ht="14.25" customHeight="1">
      <c r="A279" s="19"/>
      <c r="B279" s="19"/>
      <c r="C279" s="156"/>
      <c r="D279" s="150"/>
      <c r="E279" s="156"/>
    </row>
    <row r="280" ht="14.25" customHeight="1">
      <c r="A280" s="19"/>
      <c r="B280" s="19"/>
      <c r="C280" s="156"/>
      <c r="D280" s="150"/>
      <c r="E280" s="156"/>
    </row>
    <row r="281" ht="14.25" customHeight="1">
      <c r="A281" s="19"/>
      <c r="B281" s="19"/>
      <c r="C281" s="156"/>
      <c r="D281" s="150"/>
      <c r="E281" s="156"/>
    </row>
    <row r="282" ht="14.25" customHeight="1">
      <c r="A282" s="19"/>
      <c r="B282" s="19"/>
      <c r="C282" s="156"/>
      <c r="D282" s="150"/>
      <c r="E282" s="156"/>
    </row>
    <row r="283" ht="14.25" customHeight="1">
      <c r="A283" s="19"/>
      <c r="B283" s="19"/>
      <c r="C283" s="156"/>
      <c r="D283" s="150"/>
      <c r="E283" s="156"/>
    </row>
    <row r="284" ht="14.25" customHeight="1">
      <c r="A284" s="19"/>
      <c r="B284" s="19"/>
      <c r="C284" s="156"/>
      <c r="D284" s="150"/>
      <c r="E284" s="156"/>
    </row>
    <row r="285" ht="14.25" customHeight="1">
      <c r="A285" s="19"/>
      <c r="B285" s="19"/>
      <c r="C285" s="156"/>
      <c r="D285" s="150"/>
      <c r="E285" s="156"/>
    </row>
    <row r="286" ht="14.25" customHeight="1">
      <c r="A286" s="19"/>
      <c r="B286" s="19"/>
      <c r="C286" s="156"/>
      <c r="D286" s="150"/>
      <c r="E286" s="156"/>
    </row>
    <row r="287" ht="14.25" customHeight="1">
      <c r="A287" s="19"/>
      <c r="B287" s="19"/>
      <c r="C287" s="156"/>
      <c r="D287" s="150"/>
      <c r="E287" s="156"/>
    </row>
    <row r="288" ht="14.25" customHeight="1">
      <c r="A288" s="19"/>
      <c r="B288" s="19"/>
      <c r="C288" s="156"/>
      <c r="D288" s="150"/>
      <c r="E288" s="156"/>
    </row>
    <row r="289" ht="14.25" customHeight="1">
      <c r="A289" s="19"/>
      <c r="B289" s="19"/>
      <c r="C289" s="156"/>
      <c r="D289" s="150"/>
      <c r="E289" s="156"/>
    </row>
    <row r="290" ht="14.25" customHeight="1">
      <c r="A290" s="19"/>
      <c r="B290" s="19"/>
      <c r="C290" s="156"/>
      <c r="D290" s="150"/>
      <c r="E290" s="156"/>
    </row>
    <row r="291" ht="14.25" customHeight="1">
      <c r="A291" s="19"/>
      <c r="B291" s="19"/>
      <c r="C291" s="156"/>
      <c r="D291" s="150"/>
      <c r="E291" s="156"/>
    </row>
    <row r="292" ht="14.25" customHeight="1">
      <c r="A292" s="19"/>
      <c r="B292" s="19"/>
      <c r="C292" s="156"/>
      <c r="D292" s="150"/>
      <c r="E292" s="156"/>
    </row>
    <row r="293" ht="14.25" customHeight="1">
      <c r="A293" s="19"/>
      <c r="B293" s="19"/>
      <c r="C293" s="156"/>
      <c r="D293" s="150"/>
      <c r="E293" s="156"/>
    </row>
    <row r="294" ht="14.25" customHeight="1">
      <c r="A294" s="19"/>
      <c r="B294" s="19"/>
      <c r="C294" s="156"/>
      <c r="D294" s="150"/>
      <c r="E294" s="156"/>
    </row>
    <row r="295" ht="14.25" customHeight="1">
      <c r="A295" s="19"/>
      <c r="B295" s="19"/>
      <c r="C295" s="156"/>
      <c r="D295" s="150"/>
      <c r="E295" s="156"/>
    </row>
    <row r="296" ht="14.25" customHeight="1">
      <c r="A296" s="19"/>
      <c r="B296" s="19"/>
      <c r="C296" s="156"/>
      <c r="D296" s="150"/>
      <c r="E296" s="156"/>
    </row>
    <row r="297" ht="14.25" customHeight="1">
      <c r="A297" s="19"/>
      <c r="B297" s="19"/>
      <c r="C297" s="156"/>
      <c r="D297" s="150"/>
      <c r="E297" s="156"/>
    </row>
    <row r="298" ht="14.25" customHeight="1">
      <c r="A298" s="19"/>
      <c r="B298" s="19"/>
      <c r="C298" s="156"/>
      <c r="D298" s="150"/>
      <c r="E298" s="156"/>
    </row>
    <row r="299" ht="14.25" customHeight="1">
      <c r="A299" s="19"/>
      <c r="B299" s="19"/>
      <c r="C299" s="156"/>
      <c r="D299" s="150"/>
      <c r="E299" s="156"/>
    </row>
    <row r="300" ht="14.25" customHeight="1">
      <c r="A300" s="19"/>
      <c r="B300" s="19"/>
      <c r="C300" s="156"/>
      <c r="D300" s="150"/>
      <c r="E300" s="156"/>
    </row>
    <row r="301" ht="14.25" customHeight="1">
      <c r="A301" s="19"/>
      <c r="B301" s="19"/>
      <c r="C301" s="156"/>
      <c r="D301" s="150"/>
      <c r="E301" s="156"/>
    </row>
    <row r="302" ht="14.25" customHeight="1">
      <c r="A302" s="19"/>
      <c r="B302" s="19"/>
      <c r="C302" s="156"/>
      <c r="D302" s="150"/>
      <c r="E302" s="156"/>
    </row>
    <row r="303" ht="14.25" customHeight="1">
      <c r="A303" s="19"/>
      <c r="B303" s="19"/>
      <c r="C303" s="156"/>
      <c r="D303" s="150"/>
      <c r="E303" s="156"/>
    </row>
    <row r="304" ht="14.25" customHeight="1">
      <c r="A304" s="19"/>
      <c r="B304" s="19"/>
      <c r="C304" s="156"/>
      <c r="D304" s="150"/>
      <c r="E304" s="156"/>
    </row>
    <row r="305" ht="14.25" customHeight="1">
      <c r="A305" s="19"/>
      <c r="B305" s="19"/>
      <c r="C305" s="156"/>
      <c r="D305" s="150"/>
      <c r="E305" s="156"/>
    </row>
    <row r="306" ht="14.25" customHeight="1">
      <c r="A306" s="19"/>
      <c r="B306" s="19"/>
      <c r="C306" s="156"/>
      <c r="D306" s="150"/>
      <c r="E306" s="156"/>
    </row>
    <row r="307" ht="14.25" customHeight="1">
      <c r="A307" s="19"/>
      <c r="B307" s="19"/>
      <c r="C307" s="156"/>
      <c r="D307" s="150"/>
      <c r="E307" s="156"/>
    </row>
    <row r="308" ht="14.25" customHeight="1">
      <c r="A308" s="19"/>
      <c r="B308" s="19"/>
      <c r="C308" s="156"/>
      <c r="D308" s="150"/>
      <c r="E308" s="156"/>
    </row>
    <row r="309" ht="14.25" customHeight="1">
      <c r="A309" s="19"/>
      <c r="B309" s="19"/>
      <c r="C309" s="156"/>
      <c r="D309" s="150"/>
      <c r="E309" s="156"/>
    </row>
    <row r="310" ht="14.25" customHeight="1">
      <c r="A310" s="19"/>
      <c r="B310" s="19"/>
      <c r="C310" s="156"/>
      <c r="D310" s="150"/>
      <c r="E310" s="156"/>
    </row>
    <row r="311" ht="14.25" customHeight="1">
      <c r="A311" s="19"/>
      <c r="B311" s="19"/>
      <c r="C311" s="156"/>
      <c r="D311" s="150"/>
      <c r="E311" s="156"/>
    </row>
    <row r="312" ht="14.25" customHeight="1">
      <c r="A312" s="19"/>
      <c r="B312" s="19"/>
      <c r="C312" s="156"/>
      <c r="D312" s="150"/>
      <c r="E312" s="156"/>
    </row>
    <row r="313" ht="14.25" customHeight="1">
      <c r="A313" s="19"/>
      <c r="B313" s="19"/>
      <c r="C313" s="156"/>
      <c r="D313" s="150"/>
      <c r="E313" s="156"/>
    </row>
    <row r="314" ht="14.25" customHeight="1">
      <c r="A314" s="19"/>
      <c r="B314" s="19"/>
      <c r="C314" s="156"/>
      <c r="D314" s="150"/>
      <c r="E314" s="156"/>
    </row>
    <row r="315" ht="14.25" customHeight="1">
      <c r="A315" s="19"/>
      <c r="B315" s="19"/>
      <c r="C315" s="156"/>
      <c r="D315" s="150"/>
      <c r="E315" s="156"/>
    </row>
    <row r="316" ht="14.25" customHeight="1">
      <c r="A316" s="19"/>
      <c r="B316" s="19"/>
      <c r="C316" s="156"/>
      <c r="D316" s="150"/>
      <c r="E316" s="156"/>
    </row>
    <row r="317" ht="14.25" customHeight="1">
      <c r="A317" s="19"/>
      <c r="B317" s="19"/>
      <c r="C317" s="156"/>
      <c r="D317" s="150"/>
      <c r="E317" s="156"/>
    </row>
    <row r="318" ht="14.25" customHeight="1">
      <c r="A318" s="19"/>
      <c r="B318" s="19"/>
      <c r="C318" s="156"/>
      <c r="D318" s="150"/>
      <c r="E318" s="156"/>
    </row>
    <row r="319" ht="14.25" customHeight="1">
      <c r="A319" s="19"/>
      <c r="B319" s="19"/>
      <c r="C319" s="156"/>
      <c r="D319" s="150"/>
      <c r="E319" s="156"/>
    </row>
    <row r="320" ht="14.25" customHeight="1">
      <c r="A320" s="19"/>
      <c r="B320" s="19"/>
      <c r="C320" s="156"/>
      <c r="D320" s="150"/>
      <c r="E320" s="156"/>
    </row>
    <row r="321" ht="14.25" customHeight="1">
      <c r="A321" s="19"/>
      <c r="B321" s="19"/>
      <c r="C321" s="156"/>
      <c r="D321" s="150"/>
      <c r="E321" s="156"/>
    </row>
    <row r="322" ht="14.25" customHeight="1">
      <c r="A322" s="19"/>
      <c r="B322" s="19"/>
      <c r="C322" s="156"/>
      <c r="D322" s="150"/>
      <c r="E322" s="156"/>
    </row>
    <row r="323" ht="14.25" customHeight="1">
      <c r="A323" s="19"/>
      <c r="B323" s="19"/>
      <c r="C323" s="156"/>
      <c r="D323" s="150"/>
      <c r="E323" s="156"/>
    </row>
    <row r="324" ht="14.25" customHeight="1">
      <c r="A324" s="19"/>
      <c r="B324" s="19"/>
      <c r="C324" s="156"/>
      <c r="D324" s="150"/>
      <c r="E324" s="156"/>
    </row>
    <row r="325" ht="14.25" customHeight="1">
      <c r="A325" s="19"/>
      <c r="B325" s="19"/>
      <c r="C325" s="156"/>
      <c r="D325" s="150"/>
      <c r="E325" s="156"/>
    </row>
    <row r="326" ht="14.25" customHeight="1">
      <c r="A326" s="19"/>
      <c r="B326" s="19"/>
      <c r="C326" s="156"/>
      <c r="D326" s="150"/>
      <c r="E326" s="156"/>
    </row>
    <row r="327" ht="14.25" customHeight="1">
      <c r="A327" s="19"/>
      <c r="B327" s="19"/>
      <c r="C327" s="156"/>
      <c r="D327" s="150"/>
      <c r="E327" s="156"/>
    </row>
    <row r="328" ht="14.25" customHeight="1">
      <c r="A328" s="19"/>
      <c r="B328" s="19"/>
      <c r="C328" s="156"/>
      <c r="D328" s="150"/>
      <c r="E328" s="156"/>
    </row>
    <row r="329" ht="14.25" customHeight="1">
      <c r="A329" s="19"/>
      <c r="B329" s="19"/>
      <c r="C329" s="156"/>
      <c r="D329" s="150"/>
      <c r="E329" s="156"/>
    </row>
    <row r="330" ht="14.25" customHeight="1">
      <c r="A330" s="19"/>
      <c r="B330" s="19"/>
      <c r="C330" s="156"/>
      <c r="D330" s="150"/>
      <c r="E330" s="156"/>
    </row>
    <row r="331" ht="14.25" customHeight="1">
      <c r="A331" s="19"/>
      <c r="B331" s="19"/>
      <c r="C331" s="156"/>
      <c r="D331" s="150"/>
      <c r="E331" s="156"/>
    </row>
    <row r="332" ht="14.25" customHeight="1">
      <c r="A332" s="19"/>
      <c r="B332" s="19"/>
      <c r="C332" s="156"/>
      <c r="D332" s="150"/>
      <c r="E332" s="156"/>
    </row>
    <row r="333" ht="14.25" customHeight="1">
      <c r="A333" s="19"/>
      <c r="B333" s="19"/>
      <c r="C333" s="156"/>
      <c r="D333" s="150"/>
      <c r="E333" s="156"/>
    </row>
    <row r="334" ht="14.25" customHeight="1">
      <c r="A334" s="19"/>
      <c r="B334" s="19"/>
      <c r="C334" s="156"/>
      <c r="D334" s="150"/>
      <c r="E334" s="156"/>
    </row>
    <row r="335" ht="14.25" customHeight="1">
      <c r="A335" s="19"/>
      <c r="B335" s="19"/>
      <c r="C335" s="156"/>
      <c r="D335" s="150"/>
      <c r="E335" s="156"/>
    </row>
    <row r="336" ht="14.25" customHeight="1">
      <c r="A336" s="19"/>
      <c r="B336" s="19"/>
      <c r="C336" s="156"/>
      <c r="D336" s="150"/>
      <c r="E336" s="156"/>
    </row>
    <row r="337" ht="14.25" customHeight="1">
      <c r="A337" s="19"/>
      <c r="B337" s="19"/>
      <c r="C337" s="156"/>
      <c r="D337" s="150"/>
      <c r="E337" s="156"/>
    </row>
    <row r="338" ht="14.25" customHeight="1">
      <c r="A338" s="19"/>
      <c r="B338" s="19"/>
      <c r="C338" s="156"/>
      <c r="D338" s="150"/>
      <c r="E338" s="156"/>
    </row>
    <row r="339" ht="14.25" customHeight="1">
      <c r="A339" s="19"/>
      <c r="B339" s="19"/>
      <c r="C339" s="156"/>
      <c r="D339" s="150"/>
      <c r="E339" s="156"/>
    </row>
    <row r="340" ht="14.25" customHeight="1">
      <c r="A340" s="19"/>
      <c r="B340" s="19"/>
      <c r="C340" s="156"/>
      <c r="D340" s="150"/>
      <c r="E340" s="156"/>
    </row>
    <row r="341" ht="14.25" customHeight="1">
      <c r="A341" s="19"/>
      <c r="B341" s="19"/>
      <c r="C341" s="156"/>
      <c r="D341" s="150"/>
      <c r="E341" s="156"/>
    </row>
    <row r="342" ht="14.25" customHeight="1">
      <c r="A342" s="19"/>
      <c r="B342" s="19"/>
      <c r="C342" s="156"/>
      <c r="D342" s="150"/>
      <c r="E342" s="156"/>
    </row>
    <row r="343" ht="14.25" customHeight="1">
      <c r="A343" s="19"/>
      <c r="B343" s="19"/>
      <c r="C343" s="156"/>
      <c r="D343" s="150"/>
      <c r="E343" s="156"/>
    </row>
    <row r="344" ht="14.25" customHeight="1">
      <c r="A344" s="19"/>
      <c r="B344" s="19"/>
      <c r="C344" s="156"/>
      <c r="D344" s="150"/>
      <c r="E344" s="156"/>
    </row>
    <row r="345" ht="14.25" customHeight="1">
      <c r="A345" s="19"/>
      <c r="B345" s="19"/>
      <c r="C345" s="156"/>
      <c r="D345" s="150"/>
      <c r="E345" s="156"/>
    </row>
    <row r="346" ht="14.25" customHeight="1">
      <c r="A346" s="19"/>
      <c r="B346" s="19"/>
      <c r="C346" s="156"/>
      <c r="D346" s="150"/>
      <c r="E346" s="156"/>
    </row>
    <row r="347" ht="14.25" customHeight="1">
      <c r="A347" s="19"/>
      <c r="B347" s="19"/>
      <c r="C347" s="156"/>
      <c r="D347" s="150"/>
      <c r="E347" s="156"/>
    </row>
    <row r="348" ht="14.25" customHeight="1">
      <c r="A348" s="19"/>
      <c r="B348" s="19"/>
      <c r="C348" s="156"/>
      <c r="D348" s="150"/>
      <c r="E348" s="156"/>
    </row>
    <row r="349" ht="14.25" customHeight="1">
      <c r="A349" s="19"/>
      <c r="B349" s="19"/>
      <c r="C349" s="156"/>
      <c r="D349" s="150"/>
      <c r="E349" s="156"/>
    </row>
    <row r="350" ht="14.25" customHeight="1">
      <c r="A350" s="19"/>
      <c r="B350" s="19"/>
      <c r="C350" s="156"/>
      <c r="D350" s="150"/>
      <c r="E350" s="156"/>
    </row>
    <row r="351" ht="14.25" customHeight="1">
      <c r="A351" s="19"/>
      <c r="B351" s="19"/>
      <c r="C351" s="156"/>
      <c r="D351" s="150"/>
      <c r="E351" s="156"/>
    </row>
    <row r="352" ht="14.25" customHeight="1">
      <c r="A352" s="19"/>
      <c r="B352" s="19"/>
      <c r="C352" s="156"/>
      <c r="D352" s="150"/>
      <c r="E352" s="156"/>
    </row>
    <row r="353" ht="14.25" customHeight="1">
      <c r="A353" s="19"/>
      <c r="B353" s="19"/>
      <c r="C353" s="156"/>
      <c r="D353" s="150"/>
      <c r="E353" s="156"/>
    </row>
    <row r="354" ht="14.25" customHeight="1">
      <c r="A354" s="19"/>
      <c r="B354" s="19"/>
      <c r="C354" s="156"/>
      <c r="D354" s="150"/>
      <c r="E354" s="156"/>
    </row>
    <row r="355" ht="14.25" customHeight="1">
      <c r="A355" s="19"/>
      <c r="B355" s="19"/>
      <c r="C355" s="156"/>
      <c r="D355" s="150"/>
      <c r="E355" s="156"/>
    </row>
    <row r="356" ht="14.25" customHeight="1">
      <c r="A356" s="19"/>
      <c r="B356" s="19"/>
      <c r="C356" s="156"/>
      <c r="D356" s="150"/>
      <c r="E356" s="156"/>
    </row>
    <row r="357" ht="14.25" customHeight="1">
      <c r="A357" s="19"/>
      <c r="B357" s="19"/>
      <c r="C357" s="156"/>
      <c r="D357" s="150"/>
      <c r="E357" s="156"/>
    </row>
    <row r="358" ht="14.25" customHeight="1">
      <c r="A358" s="19"/>
      <c r="B358" s="19"/>
      <c r="C358" s="156"/>
      <c r="D358" s="150"/>
      <c r="E358" s="156"/>
    </row>
    <row r="359" ht="14.25" customHeight="1">
      <c r="A359" s="19"/>
      <c r="B359" s="19"/>
      <c r="C359" s="156"/>
      <c r="D359" s="150"/>
      <c r="E359" s="156"/>
    </row>
    <row r="360" ht="14.25" customHeight="1">
      <c r="A360" s="19"/>
      <c r="B360" s="19"/>
      <c r="C360" s="156"/>
      <c r="D360" s="150"/>
      <c r="E360" s="156"/>
    </row>
    <row r="361" ht="14.25" customHeight="1">
      <c r="A361" s="19"/>
      <c r="B361" s="19"/>
      <c r="C361" s="156"/>
      <c r="D361" s="150"/>
      <c r="E361" s="156"/>
    </row>
    <row r="362" ht="15.75" customHeight="1">
      <c r="A362" s="156"/>
      <c r="B362" s="156"/>
      <c r="C362" s="156"/>
      <c r="D362" s="156"/>
      <c r="E362" s="156"/>
    </row>
    <row r="363" ht="15.75" customHeight="1">
      <c r="A363" s="156"/>
      <c r="B363" s="156"/>
      <c r="C363" s="156"/>
      <c r="D363" s="156"/>
      <c r="E363" s="156"/>
    </row>
    <row r="364" ht="15.75" customHeight="1">
      <c r="A364" s="156"/>
      <c r="B364" s="156"/>
      <c r="C364" s="156"/>
      <c r="D364" s="156"/>
      <c r="E364" s="156"/>
    </row>
    <row r="365" ht="15.75" customHeight="1">
      <c r="A365" s="156"/>
      <c r="B365" s="156"/>
      <c r="C365" s="156"/>
      <c r="D365" s="156"/>
      <c r="E365" s="156"/>
    </row>
    <row r="366" ht="15.75" customHeight="1">
      <c r="A366" s="156"/>
      <c r="B366" s="156"/>
      <c r="C366" s="156"/>
      <c r="D366" s="156"/>
      <c r="E366" s="156"/>
    </row>
    <row r="367" ht="15.75" customHeight="1">
      <c r="A367" s="156"/>
      <c r="B367" s="156"/>
      <c r="C367" s="156"/>
      <c r="D367" s="156"/>
      <c r="E367" s="156"/>
    </row>
    <row r="368" ht="15.75" customHeight="1">
      <c r="A368" s="156"/>
      <c r="B368" s="156"/>
      <c r="C368" s="156"/>
      <c r="D368" s="156"/>
      <c r="E368" s="156"/>
    </row>
    <row r="369" ht="15.75" customHeight="1">
      <c r="A369" s="156"/>
      <c r="B369" s="156"/>
      <c r="C369" s="156"/>
      <c r="D369" s="156"/>
      <c r="E369" s="156"/>
    </row>
    <row r="370" ht="15.75" customHeight="1">
      <c r="A370" s="156"/>
      <c r="B370" s="156"/>
      <c r="C370" s="156"/>
      <c r="D370" s="156"/>
      <c r="E370" s="156"/>
    </row>
    <row r="371" ht="15.75" customHeight="1">
      <c r="A371" s="156"/>
      <c r="B371" s="156"/>
      <c r="C371" s="156"/>
      <c r="D371" s="156"/>
      <c r="E371" s="156"/>
    </row>
    <row r="372" ht="15.75" customHeight="1">
      <c r="A372" s="156"/>
      <c r="B372" s="156"/>
      <c r="C372" s="156"/>
      <c r="D372" s="156"/>
      <c r="E372" s="156"/>
    </row>
    <row r="373" ht="15.75" customHeight="1">
      <c r="A373" s="156"/>
      <c r="B373" s="156"/>
      <c r="C373" s="156"/>
      <c r="D373" s="156"/>
      <c r="E373" s="156"/>
    </row>
    <row r="374" ht="15.75" customHeight="1">
      <c r="A374" s="156"/>
      <c r="B374" s="156"/>
      <c r="C374" s="156"/>
      <c r="D374" s="156"/>
      <c r="E374" s="156"/>
    </row>
    <row r="375" ht="15.75" customHeight="1">
      <c r="A375" s="156"/>
      <c r="B375" s="156"/>
      <c r="C375" s="156"/>
      <c r="D375" s="156"/>
      <c r="E375" s="156"/>
    </row>
    <row r="376" ht="15.75" customHeight="1">
      <c r="A376" s="156"/>
      <c r="B376" s="156"/>
      <c r="C376" s="156"/>
      <c r="D376" s="156"/>
      <c r="E376" s="156"/>
    </row>
    <row r="377" ht="15.75" customHeight="1">
      <c r="A377" s="156"/>
      <c r="B377" s="156"/>
      <c r="C377" s="156"/>
      <c r="D377" s="156"/>
      <c r="E377" s="156"/>
    </row>
    <row r="378" ht="15.75" customHeight="1">
      <c r="A378" s="156"/>
      <c r="B378" s="156"/>
      <c r="C378" s="156"/>
      <c r="D378" s="156"/>
      <c r="E378" s="156"/>
    </row>
    <row r="379" ht="15.75" customHeight="1">
      <c r="A379" s="156"/>
      <c r="B379" s="156"/>
      <c r="C379" s="156"/>
      <c r="D379" s="156"/>
      <c r="E379" s="156"/>
    </row>
    <row r="380" ht="15.75" customHeight="1">
      <c r="A380" s="156"/>
      <c r="B380" s="156"/>
      <c r="C380" s="156"/>
      <c r="D380" s="156"/>
      <c r="E380" s="156"/>
    </row>
    <row r="381" ht="15.75" customHeight="1">
      <c r="A381" s="156"/>
      <c r="B381" s="156"/>
      <c r="C381" s="156"/>
      <c r="D381" s="156"/>
      <c r="E381" s="156"/>
    </row>
    <row r="382" ht="15.75" customHeight="1">
      <c r="A382" s="156"/>
      <c r="B382" s="156"/>
      <c r="C382" s="156"/>
      <c r="D382" s="156"/>
      <c r="E382" s="156"/>
    </row>
    <row r="383" ht="15.75" customHeight="1">
      <c r="A383" s="156"/>
      <c r="B383" s="156"/>
      <c r="C383" s="156"/>
      <c r="D383" s="156"/>
      <c r="E383" s="156"/>
    </row>
    <row r="384" ht="15.75" customHeight="1">
      <c r="A384" s="156"/>
      <c r="B384" s="156"/>
      <c r="C384" s="156"/>
      <c r="D384" s="156"/>
      <c r="E384" s="156"/>
    </row>
    <row r="385" ht="15.75" customHeight="1">
      <c r="A385" s="156"/>
      <c r="B385" s="156"/>
      <c r="C385" s="156"/>
      <c r="D385" s="156"/>
      <c r="E385" s="156"/>
    </row>
    <row r="386" ht="15.75" customHeight="1">
      <c r="A386" s="156"/>
      <c r="B386" s="156"/>
      <c r="C386" s="156"/>
      <c r="D386" s="156"/>
      <c r="E386" s="156"/>
    </row>
    <row r="387" ht="15.75" customHeight="1">
      <c r="A387" s="156"/>
      <c r="B387" s="156"/>
      <c r="C387" s="156"/>
      <c r="D387" s="156"/>
      <c r="E387" s="156"/>
    </row>
    <row r="388" ht="15.75" customHeight="1">
      <c r="A388" s="156"/>
      <c r="B388" s="156"/>
      <c r="C388" s="156"/>
      <c r="D388" s="156"/>
      <c r="E388" s="156"/>
    </row>
    <row r="389" ht="15.75" customHeight="1">
      <c r="A389" s="156"/>
      <c r="B389" s="156"/>
      <c r="C389" s="156"/>
      <c r="D389" s="156"/>
      <c r="E389" s="156"/>
    </row>
    <row r="390" ht="15.75" customHeight="1">
      <c r="A390" s="156"/>
      <c r="B390" s="156"/>
      <c r="C390" s="156"/>
      <c r="D390" s="156"/>
      <c r="E390" s="156"/>
    </row>
    <row r="391" ht="15.75" customHeight="1">
      <c r="A391" s="156"/>
      <c r="B391" s="156"/>
      <c r="C391" s="156"/>
      <c r="D391" s="156"/>
      <c r="E391" s="156"/>
    </row>
    <row r="392" ht="15.75" customHeight="1">
      <c r="A392" s="156"/>
      <c r="B392" s="156"/>
      <c r="C392" s="156"/>
      <c r="D392" s="156"/>
      <c r="E392" s="156"/>
    </row>
    <row r="393" ht="15.75" customHeight="1">
      <c r="A393" s="156"/>
      <c r="B393" s="156"/>
      <c r="C393" s="156"/>
      <c r="D393" s="156"/>
      <c r="E393" s="156"/>
    </row>
    <row r="394" ht="15.75" customHeight="1">
      <c r="A394" s="156"/>
      <c r="B394" s="156"/>
      <c r="C394" s="156"/>
      <c r="D394" s="156"/>
      <c r="E394" s="156"/>
    </row>
    <row r="395" ht="15.75" customHeight="1">
      <c r="A395" s="156"/>
      <c r="B395" s="156"/>
      <c r="C395" s="156"/>
      <c r="D395" s="156"/>
      <c r="E395" s="156"/>
    </row>
    <row r="396" ht="15.75" customHeight="1">
      <c r="A396" s="156"/>
      <c r="B396" s="156"/>
      <c r="C396" s="156"/>
      <c r="D396" s="156"/>
      <c r="E396" s="156"/>
    </row>
    <row r="397" ht="15.75" customHeight="1">
      <c r="A397" s="156"/>
      <c r="B397" s="156"/>
      <c r="C397" s="156"/>
      <c r="D397" s="156"/>
      <c r="E397" s="156"/>
    </row>
    <row r="398" ht="15.75" customHeight="1">
      <c r="A398" s="156"/>
      <c r="B398" s="156"/>
      <c r="C398" s="156"/>
      <c r="D398" s="156"/>
      <c r="E398" s="156"/>
    </row>
    <row r="399" ht="15.75" customHeight="1">
      <c r="A399" s="156"/>
      <c r="B399" s="156"/>
      <c r="C399" s="156"/>
      <c r="D399" s="156"/>
      <c r="E399" s="156"/>
    </row>
    <row r="400" ht="15.75" customHeight="1">
      <c r="A400" s="156"/>
      <c r="B400" s="156"/>
      <c r="C400" s="156"/>
      <c r="D400" s="156"/>
      <c r="E400" s="156"/>
    </row>
    <row r="401" ht="15.75" customHeight="1">
      <c r="A401" s="156"/>
      <c r="B401" s="156"/>
      <c r="C401" s="156"/>
      <c r="D401" s="156"/>
      <c r="E401" s="156"/>
    </row>
    <row r="402" ht="15.75" customHeight="1">
      <c r="A402" s="156"/>
      <c r="B402" s="156"/>
      <c r="C402" s="156"/>
      <c r="D402" s="156"/>
      <c r="E402" s="156"/>
    </row>
    <row r="403" ht="15.75" customHeight="1">
      <c r="A403" s="156"/>
      <c r="B403" s="156"/>
      <c r="C403" s="156"/>
      <c r="D403" s="156"/>
      <c r="E403" s="156"/>
    </row>
    <row r="404" ht="15.75" customHeight="1">
      <c r="A404" s="156"/>
      <c r="B404" s="156"/>
      <c r="C404" s="156"/>
      <c r="D404" s="156"/>
      <c r="E404" s="156"/>
    </row>
    <row r="405" ht="15.75" customHeight="1">
      <c r="A405" s="156"/>
      <c r="B405" s="156"/>
      <c r="C405" s="156"/>
      <c r="D405" s="156"/>
      <c r="E405" s="156"/>
    </row>
    <row r="406" ht="15.75" customHeight="1">
      <c r="A406" s="156"/>
      <c r="B406" s="156"/>
      <c r="C406" s="156"/>
      <c r="D406" s="156"/>
      <c r="E406" s="156"/>
    </row>
    <row r="407" ht="15.75" customHeight="1">
      <c r="A407" s="156"/>
      <c r="B407" s="156"/>
      <c r="C407" s="156"/>
      <c r="D407" s="156"/>
      <c r="E407" s="156"/>
    </row>
    <row r="408" ht="15.75" customHeight="1">
      <c r="A408" s="156"/>
      <c r="B408" s="156"/>
      <c r="C408" s="156"/>
      <c r="D408" s="156"/>
      <c r="E408" s="156"/>
    </row>
    <row r="409" ht="15.75" customHeight="1">
      <c r="A409" s="156"/>
      <c r="B409" s="156"/>
      <c r="C409" s="156"/>
      <c r="D409" s="156"/>
      <c r="E409" s="156"/>
    </row>
    <row r="410" ht="15.75" customHeight="1">
      <c r="A410" s="156"/>
      <c r="B410" s="156"/>
      <c r="C410" s="156"/>
      <c r="D410" s="156"/>
      <c r="E410" s="156"/>
    </row>
    <row r="411" ht="15.75" customHeight="1">
      <c r="A411" s="156"/>
      <c r="B411" s="156"/>
      <c r="C411" s="156"/>
      <c r="D411" s="156"/>
      <c r="E411" s="156"/>
    </row>
    <row r="412" ht="15.75" customHeight="1">
      <c r="A412" s="156"/>
      <c r="B412" s="156"/>
      <c r="C412" s="156"/>
      <c r="D412" s="156"/>
      <c r="E412" s="156"/>
    </row>
    <row r="413" ht="15.75" customHeight="1">
      <c r="A413" s="156"/>
      <c r="B413" s="156"/>
      <c r="C413" s="156"/>
      <c r="D413" s="156"/>
      <c r="E413" s="156"/>
    </row>
    <row r="414" ht="15.75" customHeight="1">
      <c r="A414" s="156"/>
      <c r="B414" s="156"/>
      <c r="C414" s="156"/>
      <c r="D414" s="156"/>
      <c r="E414" s="156"/>
    </row>
    <row r="415" ht="15.75" customHeight="1">
      <c r="A415" s="156"/>
      <c r="B415" s="156"/>
      <c r="C415" s="156"/>
      <c r="D415" s="156"/>
      <c r="E415" s="156"/>
    </row>
    <row r="416" ht="15.75" customHeight="1">
      <c r="A416" s="156"/>
      <c r="B416" s="156"/>
      <c r="C416" s="156"/>
      <c r="D416" s="156"/>
      <c r="E416" s="156"/>
    </row>
    <row r="417" ht="15.75" customHeight="1">
      <c r="A417" s="156"/>
      <c r="B417" s="156"/>
      <c r="C417" s="156"/>
      <c r="D417" s="156"/>
      <c r="E417" s="156"/>
    </row>
    <row r="418" ht="15.75" customHeight="1">
      <c r="A418" s="156"/>
      <c r="B418" s="156"/>
      <c r="C418" s="156"/>
      <c r="D418" s="156"/>
      <c r="E418" s="156"/>
    </row>
    <row r="419" ht="15.75" customHeight="1">
      <c r="A419" s="156"/>
      <c r="B419" s="156"/>
      <c r="C419" s="156"/>
      <c r="D419" s="156"/>
      <c r="E419" s="156"/>
    </row>
    <row r="420" ht="15.75" customHeight="1">
      <c r="A420" s="156"/>
      <c r="B420" s="156"/>
      <c r="C420" s="156"/>
      <c r="D420" s="156"/>
      <c r="E420" s="156"/>
    </row>
    <row r="421" ht="15.75" customHeight="1">
      <c r="A421" s="156"/>
      <c r="B421" s="156"/>
      <c r="C421" s="156"/>
      <c r="D421" s="156"/>
      <c r="E421" s="156"/>
    </row>
    <row r="422" ht="15.75" customHeight="1">
      <c r="A422" s="156"/>
      <c r="B422" s="156"/>
      <c r="C422" s="156"/>
      <c r="D422" s="156"/>
      <c r="E422" s="156"/>
    </row>
    <row r="423" ht="15.75" customHeight="1">
      <c r="A423" s="156"/>
      <c r="B423" s="156"/>
      <c r="C423" s="156"/>
      <c r="D423" s="156"/>
      <c r="E423" s="156"/>
    </row>
    <row r="424" ht="15.75" customHeight="1">
      <c r="A424" s="156"/>
      <c r="B424" s="156"/>
      <c r="C424" s="156"/>
      <c r="D424" s="156"/>
      <c r="E424" s="156"/>
    </row>
    <row r="425" ht="15.75" customHeight="1">
      <c r="A425" s="156"/>
      <c r="B425" s="156"/>
      <c r="C425" s="156"/>
      <c r="D425" s="156"/>
      <c r="E425" s="156"/>
    </row>
    <row r="426" ht="15.75" customHeight="1">
      <c r="A426" s="156"/>
      <c r="B426" s="156"/>
      <c r="C426" s="156"/>
      <c r="D426" s="156"/>
      <c r="E426" s="156"/>
    </row>
    <row r="427" ht="15.75" customHeight="1">
      <c r="A427" s="156"/>
      <c r="B427" s="156"/>
      <c r="C427" s="156"/>
      <c r="D427" s="156"/>
      <c r="E427" s="156"/>
    </row>
    <row r="428" ht="15.75" customHeight="1">
      <c r="A428" s="156"/>
      <c r="B428" s="156"/>
      <c r="C428" s="156"/>
      <c r="D428" s="156"/>
      <c r="E428" s="156"/>
    </row>
    <row r="429" ht="15.75" customHeight="1">
      <c r="A429" s="156"/>
      <c r="B429" s="156"/>
      <c r="C429" s="156"/>
      <c r="D429" s="156"/>
      <c r="E429" s="156"/>
    </row>
    <row r="430" ht="15.75" customHeight="1">
      <c r="A430" s="156"/>
      <c r="B430" s="156"/>
      <c r="C430" s="156"/>
      <c r="D430" s="156"/>
      <c r="E430" s="156"/>
    </row>
    <row r="431" ht="15.75" customHeight="1">
      <c r="A431" s="156"/>
      <c r="B431" s="156"/>
      <c r="C431" s="156"/>
      <c r="D431" s="156"/>
      <c r="E431" s="156"/>
    </row>
    <row r="432" ht="15.75" customHeight="1">
      <c r="A432" s="156"/>
      <c r="B432" s="156"/>
      <c r="C432" s="156"/>
      <c r="D432" s="156"/>
      <c r="E432" s="156"/>
    </row>
    <row r="433" ht="15.75" customHeight="1">
      <c r="A433" s="156"/>
      <c r="B433" s="156"/>
      <c r="C433" s="156"/>
      <c r="D433" s="156"/>
      <c r="E433" s="156"/>
    </row>
    <row r="434" ht="15.75" customHeight="1">
      <c r="A434" s="156"/>
      <c r="B434" s="156"/>
      <c r="C434" s="156"/>
      <c r="D434" s="156"/>
      <c r="E434" s="156"/>
    </row>
    <row r="435" ht="15.75" customHeight="1">
      <c r="A435" s="156"/>
      <c r="B435" s="156"/>
      <c r="C435" s="156"/>
      <c r="D435" s="156"/>
      <c r="E435" s="156"/>
    </row>
    <row r="436" ht="15.75" customHeight="1">
      <c r="A436" s="156"/>
      <c r="B436" s="156"/>
      <c r="C436" s="156"/>
      <c r="D436" s="156"/>
      <c r="E436" s="156"/>
    </row>
    <row r="437" ht="15.75" customHeight="1">
      <c r="A437" s="156"/>
      <c r="B437" s="156"/>
      <c r="C437" s="156"/>
      <c r="D437" s="156"/>
      <c r="E437" s="156"/>
    </row>
    <row r="438" ht="15.75" customHeight="1">
      <c r="A438" s="156"/>
      <c r="B438" s="156"/>
      <c r="C438" s="156"/>
      <c r="D438" s="156"/>
      <c r="E438" s="156"/>
    </row>
    <row r="439" ht="15.75" customHeight="1">
      <c r="A439" s="156"/>
      <c r="B439" s="156"/>
      <c r="C439" s="156"/>
      <c r="D439" s="156"/>
      <c r="E439" s="156"/>
    </row>
    <row r="440" ht="15.75" customHeight="1">
      <c r="A440" s="156"/>
      <c r="B440" s="156"/>
      <c r="C440" s="156"/>
      <c r="D440" s="156"/>
      <c r="E440" s="156"/>
    </row>
    <row r="441" ht="15.75" customHeight="1">
      <c r="A441" s="156"/>
      <c r="B441" s="156"/>
      <c r="C441" s="156"/>
      <c r="D441" s="156"/>
      <c r="E441" s="156"/>
    </row>
    <row r="442" ht="15.75" customHeight="1">
      <c r="A442" s="156"/>
      <c r="B442" s="156"/>
      <c r="C442" s="156"/>
      <c r="D442" s="156"/>
      <c r="E442" s="156"/>
    </row>
    <row r="443" ht="15.75" customHeight="1">
      <c r="A443" s="156"/>
      <c r="B443" s="156"/>
      <c r="C443" s="156"/>
      <c r="D443" s="156"/>
      <c r="E443" s="156"/>
    </row>
    <row r="444" ht="15.75" customHeight="1">
      <c r="A444" s="156"/>
      <c r="B444" s="156"/>
      <c r="C444" s="156"/>
      <c r="D444" s="156"/>
      <c r="E444" s="156"/>
    </row>
    <row r="445" ht="15.75" customHeight="1">
      <c r="A445" s="156"/>
      <c r="B445" s="156"/>
      <c r="C445" s="156"/>
      <c r="D445" s="156"/>
      <c r="E445" s="156"/>
    </row>
    <row r="446" ht="15.75" customHeight="1">
      <c r="A446" s="156"/>
      <c r="B446" s="156"/>
      <c r="C446" s="156"/>
      <c r="D446" s="156"/>
      <c r="E446" s="156"/>
    </row>
    <row r="447" ht="15.75" customHeight="1">
      <c r="A447" s="156"/>
      <c r="B447" s="156"/>
      <c r="C447" s="156"/>
      <c r="D447" s="156"/>
      <c r="E447" s="156"/>
    </row>
    <row r="448" ht="15.75" customHeight="1">
      <c r="A448" s="156"/>
      <c r="B448" s="156"/>
      <c r="C448" s="156"/>
      <c r="D448" s="156"/>
      <c r="E448" s="156"/>
    </row>
    <row r="449" ht="15.75" customHeight="1">
      <c r="A449" s="156"/>
      <c r="B449" s="156"/>
      <c r="C449" s="156"/>
      <c r="D449" s="156"/>
      <c r="E449" s="156"/>
    </row>
    <row r="450" ht="15.75" customHeight="1">
      <c r="A450" s="156"/>
      <c r="B450" s="156"/>
      <c r="C450" s="156"/>
      <c r="D450" s="156"/>
      <c r="E450" s="156"/>
    </row>
    <row r="451" ht="15.75" customHeight="1">
      <c r="A451" s="156"/>
      <c r="B451" s="156"/>
      <c r="C451" s="156"/>
      <c r="D451" s="156"/>
      <c r="E451" s="156"/>
    </row>
    <row r="452" ht="15.75" customHeight="1">
      <c r="A452" s="156"/>
      <c r="B452" s="156"/>
      <c r="C452" s="156"/>
      <c r="D452" s="156"/>
      <c r="E452" s="156"/>
    </row>
    <row r="453" ht="15.75" customHeight="1">
      <c r="A453" s="156"/>
      <c r="B453" s="156"/>
      <c r="C453" s="156"/>
      <c r="D453" s="156"/>
      <c r="E453" s="156"/>
    </row>
    <row r="454" ht="15.75" customHeight="1">
      <c r="A454" s="156"/>
      <c r="B454" s="156"/>
      <c r="C454" s="156"/>
      <c r="D454" s="156"/>
      <c r="E454" s="156"/>
    </row>
    <row r="455" ht="15.75" customHeight="1">
      <c r="A455" s="156"/>
      <c r="B455" s="156"/>
      <c r="C455" s="156"/>
      <c r="D455" s="156"/>
      <c r="E455" s="156"/>
    </row>
    <row r="456" ht="15.75" customHeight="1">
      <c r="A456" s="156"/>
      <c r="B456" s="156"/>
      <c r="C456" s="156"/>
      <c r="D456" s="156"/>
      <c r="E456" s="156"/>
    </row>
    <row r="457" ht="15.75" customHeight="1">
      <c r="A457" s="156"/>
      <c r="B457" s="156"/>
      <c r="C457" s="156"/>
      <c r="D457" s="156"/>
      <c r="E457" s="156"/>
    </row>
    <row r="458" ht="15.75" customHeight="1">
      <c r="A458" s="156"/>
      <c r="B458" s="156"/>
      <c r="C458" s="156"/>
      <c r="D458" s="156"/>
      <c r="E458" s="156"/>
    </row>
    <row r="459" ht="15.75" customHeight="1">
      <c r="A459" s="156"/>
      <c r="B459" s="156"/>
      <c r="C459" s="156"/>
      <c r="D459" s="156"/>
      <c r="E459" s="156"/>
    </row>
    <row r="460" ht="15.75" customHeight="1">
      <c r="A460" s="156"/>
      <c r="B460" s="156"/>
      <c r="C460" s="156"/>
      <c r="D460" s="156"/>
      <c r="E460" s="156"/>
    </row>
    <row r="461" ht="15.75" customHeight="1">
      <c r="A461" s="156"/>
      <c r="B461" s="156"/>
      <c r="C461" s="156"/>
      <c r="D461" s="156"/>
      <c r="E461" s="156"/>
    </row>
    <row r="462" ht="15.75" customHeight="1">
      <c r="A462" s="156"/>
      <c r="B462" s="156"/>
      <c r="C462" s="156"/>
      <c r="D462" s="156"/>
      <c r="E462" s="156"/>
    </row>
    <row r="463" ht="15.75" customHeight="1">
      <c r="A463" s="156"/>
      <c r="B463" s="156"/>
      <c r="C463" s="156"/>
      <c r="D463" s="156"/>
      <c r="E463" s="156"/>
    </row>
    <row r="464" ht="15.75" customHeight="1">
      <c r="A464" s="156"/>
      <c r="B464" s="156"/>
      <c r="C464" s="156"/>
      <c r="D464" s="156"/>
      <c r="E464" s="156"/>
    </row>
    <row r="465" ht="15.75" customHeight="1">
      <c r="A465" s="156"/>
      <c r="B465" s="156"/>
      <c r="C465" s="156"/>
      <c r="D465" s="156"/>
      <c r="E465" s="156"/>
    </row>
    <row r="466" ht="15.75" customHeight="1">
      <c r="A466" s="156"/>
      <c r="B466" s="156"/>
      <c r="C466" s="156"/>
      <c r="D466" s="156"/>
      <c r="E466" s="156"/>
    </row>
    <row r="467" ht="15.75" customHeight="1">
      <c r="A467" s="156"/>
      <c r="B467" s="156"/>
      <c r="C467" s="156"/>
      <c r="D467" s="156"/>
      <c r="E467" s="156"/>
    </row>
    <row r="468" ht="15.75" customHeight="1">
      <c r="A468" s="156"/>
      <c r="B468" s="156"/>
      <c r="C468" s="156"/>
      <c r="D468" s="156"/>
      <c r="E468" s="156"/>
    </row>
    <row r="469" ht="15.75" customHeight="1">
      <c r="A469" s="156"/>
      <c r="B469" s="156"/>
      <c r="C469" s="156"/>
      <c r="D469" s="156"/>
      <c r="E469" s="156"/>
    </row>
    <row r="470" ht="15.75" customHeight="1">
      <c r="A470" s="156"/>
      <c r="B470" s="156"/>
      <c r="C470" s="156"/>
      <c r="D470" s="156"/>
      <c r="E470" s="156"/>
    </row>
    <row r="471" ht="15.75" customHeight="1">
      <c r="A471" s="156"/>
      <c r="B471" s="156"/>
      <c r="C471" s="156"/>
      <c r="D471" s="156"/>
      <c r="E471" s="156"/>
    </row>
    <row r="472" ht="15.75" customHeight="1">
      <c r="A472" s="156"/>
      <c r="B472" s="156"/>
      <c r="C472" s="156"/>
      <c r="D472" s="156"/>
      <c r="E472" s="156"/>
    </row>
    <row r="473" ht="15.75" customHeight="1">
      <c r="A473" s="156"/>
      <c r="B473" s="156"/>
      <c r="C473" s="156"/>
      <c r="D473" s="156"/>
      <c r="E473" s="156"/>
    </row>
    <row r="474" ht="15.75" customHeight="1">
      <c r="A474" s="156"/>
      <c r="B474" s="156"/>
      <c r="C474" s="156"/>
      <c r="D474" s="156"/>
      <c r="E474" s="156"/>
    </row>
    <row r="475" ht="15.75" customHeight="1">
      <c r="A475" s="156"/>
      <c r="B475" s="156"/>
      <c r="C475" s="156"/>
      <c r="D475" s="156"/>
      <c r="E475" s="156"/>
    </row>
    <row r="476" ht="15.75" customHeight="1">
      <c r="A476" s="156"/>
      <c r="B476" s="156"/>
      <c r="C476" s="156"/>
      <c r="D476" s="156"/>
      <c r="E476" s="156"/>
    </row>
    <row r="477" ht="15.75" customHeight="1">
      <c r="A477" s="156"/>
      <c r="B477" s="156"/>
      <c r="C477" s="156"/>
      <c r="D477" s="156"/>
      <c r="E477" s="156"/>
    </row>
    <row r="478" ht="15.75" customHeight="1">
      <c r="A478" s="156"/>
      <c r="B478" s="156"/>
      <c r="C478" s="156"/>
      <c r="D478" s="156"/>
      <c r="E478" s="156"/>
    </row>
    <row r="479" ht="15.75" customHeight="1">
      <c r="A479" s="156"/>
      <c r="B479" s="156"/>
      <c r="C479" s="156"/>
      <c r="D479" s="156"/>
      <c r="E479" s="156"/>
    </row>
    <row r="480" ht="15.75" customHeight="1">
      <c r="A480" s="156"/>
      <c r="B480" s="156"/>
      <c r="C480" s="156"/>
      <c r="D480" s="156"/>
      <c r="E480" s="156"/>
    </row>
    <row r="481" ht="15.75" customHeight="1">
      <c r="A481" s="156"/>
      <c r="B481" s="156"/>
      <c r="C481" s="156"/>
      <c r="D481" s="156"/>
      <c r="E481" s="156"/>
    </row>
    <row r="482" ht="15.75" customHeight="1">
      <c r="A482" s="156"/>
      <c r="B482" s="156"/>
      <c r="C482" s="156"/>
      <c r="D482" s="156"/>
      <c r="E482" s="156"/>
    </row>
    <row r="483" ht="15.75" customHeight="1">
      <c r="A483" s="156"/>
      <c r="B483" s="156"/>
      <c r="C483" s="156"/>
      <c r="D483" s="156"/>
      <c r="E483" s="156"/>
    </row>
    <row r="484" ht="15.75" customHeight="1">
      <c r="A484" s="156"/>
      <c r="B484" s="156"/>
      <c r="C484" s="156"/>
      <c r="D484" s="156"/>
      <c r="E484" s="156"/>
    </row>
    <row r="485" ht="15.75" customHeight="1">
      <c r="A485" s="156"/>
      <c r="B485" s="156"/>
      <c r="C485" s="156"/>
      <c r="D485" s="156"/>
      <c r="E485" s="156"/>
    </row>
    <row r="486" ht="15.75" customHeight="1">
      <c r="A486" s="156"/>
      <c r="B486" s="156"/>
      <c r="C486" s="156"/>
      <c r="D486" s="156"/>
      <c r="E486" s="156"/>
    </row>
    <row r="487" ht="15.75" customHeight="1">
      <c r="A487" s="156"/>
      <c r="B487" s="156"/>
      <c r="C487" s="156"/>
      <c r="D487" s="156"/>
      <c r="E487" s="156"/>
    </row>
    <row r="488" ht="15.75" customHeight="1">
      <c r="A488" s="156"/>
      <c r="B488" s="156"/>
      <c r="C488" s="156"/>
      <c r="D488" s="156"/>
      <c r="E488" s="156"/>
    </row>
    <row r="489" ht="15.75" customHeight="1">
      <c r="A489" s="156"/>
      <c r="B489" s="156"/>
      <c r="C489" s="156"/>
      <c r="D489" s="156"/>
      <c r="E489" s="156"/>
    </row>
    <row r="490" ht="15.75" customHeight="1">
      <c r="A490" s="156"/>
      <c r="B490" s="156"/>
      <c r="C490" s="156"/>
      <c r="D490" s="156"/>
      <c r="E490" s="156"/>
    </row>
    <row r="491" ht="15.75" customHeight="1">
      <c r="A491" s="156"/>
      <c r="B491" s="156"/>
      <c r="C491" s="156"/>
      <c r="D491" s="156"/>
      <c r="E491" s="156"/>
    </row>
    <row r="492" ht="15.75" customHeight="1">
      <c r="A492" s="156"/>
      <c r="B492" s="156"/>
      <c r="C492" s="156"/>
      <c r="D492" s="156"/>
      <c r="E492" s="156"/>
    </row>
    <row r="493" ht="15.75" customHeight="1">
      <c r="A493" s="156"/>
      <c r="B493" s="156"/>
      <c r="C493" s="156"/>
      <c r="D493" s="156"/>
      <c r="E493" s="156"/>
    </row>
    <row r="494" ht="15.75" customHeight="1">
      <c r="A494" s="156"/>
      <c r="B494" s="156"/>
      <c r="C494" s="156"/>
      <c r="D494" s="156"/>
      <c r="E494" s="156"/>
    </row>
    <row r="495" ht="15.75" customHeight="1">
      <c r="A495" s="156"/>
      <c r="B495" s="156"/>
      <c r="C495" s="156"/>
      <c r="D495" s="156"/>
      <c r="E495" s="156"/>
    </row>
    <row r="496" ht="15.75" customHeight="1">
      <c r="A496" s="156"/>
      <c r="B496" s="156"/>
      <c r="C496" s="156"/>
      <c r="D496" s="156"/>
      <c r="E496" s="156"/>
    </row>
    <row r="497" ht="15.75" customHeight="1">
      <c r="A497" s="156"/>
      <c r="B497" s="156"/>
      <c r="C497" s="156"/>
      <c r="D497" s="156"/>
      <c r="E497" s="156"/>
    </row>
    <row r="498" ht="15.75" customHeight="1">
      <c r="A498" s="156"/>
      <c r="B498" s="156"/>
      <c r="C498" s="156"/>
      <c r="D498" s="156"/>
      <c r="E498" s="156"/>
    </row>
    <row r="499" ht="15.75" customHeight="1">
      <c r="A499" s="156"/>
      <c r="B499" s="156"/>
      <c r="C499" s="156"/>
      <c r="D499" s="156"/>
      <c r="E499" s="156"/>
    </row>
    <row r="500" ht="15.75" customHeight="1">
      <c r="A500" s="156"/>
      <c r="B500" s="156"/>
      <c r="C500" s="156"/>
      <c r="D500" s="156"/>
      <c r="E500" s="156"/>
    </row>
    <row r="501" ht="15.75" customHeight="1">
      <c r="A501" s="156"/>
      <c r="B501" s="156"/>
      <c r="C501" s="156"/>
      <c r="D501" s="156"/>
      <c r="E501" s="156"/>
    </row>
    <row r="502" ht="15.75" customHeight="1">
      <c r="A502" s="156"/>
      <c r="B502" s="156"/>
      <c r="C502" s="156"/>
      <c r="D502" s="156"/>
      <c r="E502" s="156"/>
    </row>
    <row r="503" ht="15.75" customHeight="1">
      <c r="A503" s="156"/>
      <c r="B503" s="156"/>
      <c r="C503" s="156"/>
      <c r="D503" s="156"/>
      <c r="E503" s="156"/>
    </row>
    <row r="504" ht="15.75" customHeight="1">
      <c r="A504" s="156"/>
      <c r="B504" s="156"/>
      <c r="C504" s="156"/>
      <c r="D504" s="156"/>
      <c r="E504" s="156"/>
    </row>
    <row r="505" ht="15.75" customHeight="1">
      <c r="A505" s="156"/>
      <c r="B505" s="156"/>
      <c r="C505" s="156"/>
      <c r="D505" s="156"/>
      <c r="E505" s="156"/>
    </row>
    <row r="506" ht="15.75" customHeight="1">
      <c r="A506" s="156"/>
      <c r="B506" s="156"/>
      <c r="C506" s="156"/>
      <c r="D506" s="156"/>
      <c r="E506" s="156"/>
    </row>
    <row r="507" ht="15.75" customHeight="1">
      <c r="A507" s="156"/>
      <c r="B507" s="156"/>
      <c r="C507" s="156"/>
      <c r="D507" s="156"/>
      <c r="E507" s="156"/>
    </row>
    <row r="508" ht="15.75" customHeight="1">
      <c r="A508" s="156"/>
      <c r="B508" s="156"/>
      <c r="C508" s="156"/>
      <c r="D508" s="156"/>
      <c r="E508" s="156"/>
    </row>
    <row r="509" ht="15.75" customHeight="1">
      <c r="A509" s="156"/>
      <c r="B509" s="156"/>
      <c r="C509" s="156"/>
      <c r="D509" s="156"/>
      <c r="E509" s="156"/>
    </row>
    <row r="510" ht="15.75" customHeight="1">
      <c r="A510" s="156"/>
      <c r="B510" s="156"/>
      <c r="C510" s="156"/>
      <c r="D510" s="156"/>
      <c r="E510" s="156"/>
    </row>
    <row r="511" ht="15.75" customHeight="1">
      <c r="A511" s="156"/>
      <c r="B511" s="156"/>
      <c r="C511" s="156"/>
      <c r="D511" s="156"/>
      <c r="E511" s="156"/>
    </row>
    <row r="512" ht="15.75" customHeight="1">
      <c r="A512" s="156"/>
      <c r="B512" s="156"/>
      <c r="C512" s="156"/>
      <c r="D512" s="156"/>
      <c r="E512" s="156"/>
    </row>
    <row r="513" ht="15.75" customHeight="1">
      <c r="A513" s="156"/>
      <c r="B513" s="156"/>
      <c r="C513" s="156"/>
      <c r="D513" s="156"/>
      <c r="E513" s="156"/>
    </row>
    <row r="514" ht="15.75" customHeight="1">
      <c r="A514" s="156"/>
      <c r="B514" s="156"/>
      <c r="C514" s="156"/>
      <c r="D514" s="156"/>
      <c r="E514" s="156"/>
    </row>
    <row r="515" ht="15.75" customHeight="1">
      <c r="A515" s="156"/>
      <c r="B515" s="156"/>
      <c r="C515" s="156"/>
      <c r="D515" s="156"/>
      <c r="E515" s="156"/>
    </row>
    <row r="516" ht="15.75" customHeight="1">
      <c r="A516" s="156"/>
      <c r="B516" s="156"/>
      <c r="C516" s="156"/>
      <c r="D516" s="156"/>
      <c r="E516" s="156"/>
    </row>
    <row r="517" ht="15.75" customHeight="1">
      <c r="A517" s="156"/>
      <c r="B517" s="156"/>
      <c r="C517" s="156"/>
      <c r="D517" s="156"/>
      <c r="E517" s="156"/>
    </row>
    <row r="518" ht="15.75" customHeight="1">
      <c r="A518" s="156"/>
      <c r="B518" s="156"/>
      <c r="C518" s="156"/>
      <c r="D518" s="156"/>
      <c r="E518" s="156"/>
    </row>
    <row r="519" ht="15.75" customHeight="1">
      <c r="A519" s="156"/>
      <c r="B519" s="156"/>
      <c r="C519" s="156"/>
      <c r="D519" s="156"/>
      <c r="E519" s="156"/>
    </row>
    <row r="520" ht="15.75" customHeight="1">
      <c r="A520" s="156"/>
      <c r="B520" s="156"/>
      <c r="C520" s="156"/>
      <c r="D520" s="156"/>
      <c r="E520" s="156"/>
    </row>
    <row r="521" ht="15.75" customHeight="1">
      <c r="A521" s="156"/>
      <c r="B521" s="156"/>
      <c r="C521" s="156"/>
      <c r="D521" s="156"/>
      <c r="E521" s="156"/>
    </row>
    <row r="522" ht="15.75" customHeight="1">
      <c r="A522" s="156"/>
      <c r="B522" s="156"/>
      <c r="C522" s="156"/>
      <c r="D522" s="156"/>
      <c r="E522" s="156"/>
    </row>
    <row r="523" ht="15.75" customHeight="1">
      <c r="A523" s="156"/>
      <c r="B523" s="156"/>
      <c r="C523" s="156"/>
      <c r="D523" s="156"/>
      <c r="E523" s="156"/>
    </row>
    <row r="524" ht="15.75" customHeight="1">
      <c r="A524" s="156"/>
      <c r="B524" s="156"/>
      <c r="C524" s="156"/>
      <c r="D524" s="156"/>
      <c r="E524" s="156"/>
    </row>
    <row r="525" ht="15.75" customHeight="1">
      <c r="A525" s="156"/>
      <c r="B525" s="156"/>
      <c r="C525" s="156"/>
      <c r="D525" s="156"/>
      <c r="E525" s="156"/>
    </row>
    <row r="526" ht="15.75" customHeight="1">
      <c r="A526" s="156"/>
      <c r="B526" s="156"/>
      <c r="C526" s="156"/>
      <c r="D526" s="156"/>
      <c r="E526" s="156"/>
    </row>
    <row r="527" ht="15.75" customHeight="1">
      <c r="A527" s="156"/>
      <c r="B527" s="156"/>
      <c r="C527" s="156"/>
      <c r="D527" s="156"/>
      <c r="E527" s="156"/>
    </row>
    <row r="528" ht="15.75" customHeight="1">
      <c r="A528" s="156"/>
      <c r="B528" s="156"/>
      <c r="C528" s="156"/>
      <c r="D528" s="156"/>
      <c r="E528" s="156"/>
    </row>
    <row r="529" ht="15.75" customHeight="1">
      <c r="A529" s="156"/>
      <c r="B529" s="156"/>
      <c r="C529" s="156"/>
      <c r="D529" s="156"/>
      <c r="E529" s="156"/>
    </row>
    <row r="530" ht="15.75" customHeight="1">
      <c r="A530" s="156"/>
      <c r="B530" s="156"/>
      <c r="C530" s="156"/>
      <c r="D530" s="156"/>
      <c r="E530" s="156"/>
    </row>
    <row r="531" ht="15.75" customHeight="1">
      <c r="A531" s="156"/>
      <c r="B531" s="156"/>
      <c r="C531" s="156"/>
      <c r="D531" s="156"/>
      <c r="E531" s="156"/>
    </row>
    <row r="532" ht="15.75" customHeight="1">
      <c r="A532" s="156"/>
      <c r="B532" s="156"/>
      <c r="C532" s="156"/>
      <c r="D532" s="156"/>
      <c r="E532" s="156"/>
    </row>
    <row r="533" ht="15.75" customHeight="1">
      <c r="A533" s="156"/>
      <c r="B533" s="156"/>
      <c r="C533" s="156"/>
      <c r="D533" s="156"/>
      <c r="E533" s="156"/>
    </row>
    <row r="534" ht="15.75" customHeight="1">
      <c r="A534" s="156"/>
      <c r="B534" s="156"/>
      <c r="C534" s="156"/>
      <c r="D534" s="156"/>
      <c r="E534" s="156"/>
    </row>
    <row r="535" ht="15.75" customHeight="1">
      <c r="A535" s="156"/>
      <c r="B535" s="156"/>
      <c r="C535" s="156"/>
      <c r="D535" s="156"/>
      <c r="E535" s="156"/>
    </row>
    <row r="536" ht="15.75" customHeight="1">
      <c r="A536" s="156"/>
      <c r="B536" s="156"/>
      <c r="C536" s="156"/>
      <c r="D536" s="156"/>
      <c r="E536" s="156"/>
    </row>
    <row r="537" ht="15.75" customHeight="1">
      <c r="A537" s="156"/>
      <c r="B537" s="156"/>
      <c r="C537" s="156"/>
      <c r="D537" s="156"/>
      <c r="E537" s="156"/>
    </row>
    <row r="538" ht="15.75" customHeight="1">
      <c r="A538" s="156"/>
      <c r="B538" s="156"/>
      <c r="C538" s="156"/>
      <c r="D538" s="156"/>
      <c r="E538" s="156"/>
    </row>
    <row r="539" ht="15.75" customHeight="1">
      <c r="A539" s="156"/>
      <c r="B539" s="156"/>
      <c r="C539" s="156"/>
      <c r="D539" s="156"/>
      <c r="E539" s="156"/>
    </row>
    <row r="540" ht="15.75" customHeight="1">
      <c r="A540" s="156"/>
      <c r="B540" s="156"/>
      <c r="C540" s="156"/>
      <c r="D540" s="156"/>
      <c r="E540" s="156"/>
    </row>
    <row r="541" ht="15.75" customHeight="1">
      <c r="A541" s="156"/>
      <c r="B541" s="156"/>
      <c r="C541" s="156"/>
      <c r="D541" s="156"/>
      <c r="E541" s="156"/>
    </row>
    <row r="542" ht="15.75" customHeight="1">
      <c r="A542" s="156"/>
      <c r="B542" s="156"/>
      <c r="C542" s="156"/>
      <c r="D542" s="156"/>
      <c r="E542" s="156"/>
    </row>
    <row r="543" ht="15.75" customHeight="1">
      <c r="A543" s="156"/>
      <c r="B543" s="156"/>
      <c r="C543" s="156"/>
      <c r="D543" s="156"/>
      <c r="E543" s="156"/>
    </row>
    <row r="544" ht="15.75" customHeight="1">
      <c r="A544" s="156"/>
      <c r="B544" s="156"/>
      <c r="C544" s="156"/>
      <c r="D544" s="156"/>
      <c r="E544" s="156"/>
    </row>
    <row r="545" ht="15.75" customHeight="1">
      <c r="A545" s="156"/>
      <c r="B545" s="156"/>
      <c r="C545" s="156"/>
      <c r="D545" s="156"/>
      <c r="E545" s="156"/>
    </row>
    <row r="546" ht="15.75" customHeight="1">
      <c r="A546" s="156"/>
      <c r="B546" s="156"/>
      <c r="C546" s="156"/>
      <c r="D546" s="156"/>
      <c r="E546" s="156"/>
    </row>
    <row r="547" ht="15.75" customHeight="1">
      <c r="A547" s="156"/>
      <c r="B547" s="156"/>
      <c r="C547" s="156"/>
      <c r="D547" s="156"/>
      <c r="E547" s="156"/>
    </row>
    <row r="548" ht="15.75" customHeight="1">
      <c r="A548" s="156"/>
      <c r="B548" s="156"/>
      <c r="C548" s="156"/>
      <c r="D548" s="156"/>
      <c r="E548" s="156"/>
    </row>
    <row r="549" ht="15.75" customHeight="1">
      <c r="A549" s="156"/>
      <c r="B549" s="156"/>
      <c r="C549" s="156"/>
      <c r="D549" s="156"/>
      <c r="E549" s="156"/>
    </row>
    <row r="550" ht="15.75" customHeight="1">
      <c r="A550" s="156"/>
      <c r="B550" s="156"/>
      <c r="C550" s="156"/>
      <c r="D550" s="156"/>
      <c r="E550" s="156"/>
    </row>
    <row r="551" ht="15.75" customHeight="1">
      <c r="A551" s="156"/>
      <c r="B551" s="156"/>
      <c r="C551" s="156"/>
      <c r="D551" s="156"/>
      <c r="E551" s="156"/>
    </row>
    <row r="552" ht="15.75" customHeight="1">
      <c r="A552" s="156"/>
      <c r="B552" s="156"/>
      <c r="C552" s="156"/>
      <c r="D552" s="156"/>
      <c r="E552" s="156"/>
    </row>
    <row r="553" ht="15.75" customHeight="1">
      <c r="A553" s="156"/>
      <c r="B553" s="156"/>
      <c r="C553" s="156"/>
      <c r="D553" s="156"/>
      <c r="E553" s="156"/>
    </row>
    <row r="554" ht="15.75" customHeight="1">
      <c r="A554" s="156"/>
      <c r="B554" s="156"/>
      <c r="C554" s="156"/>
      <c r="D554" s="156"/>
      <c r="E554" s="156"/>
    </row>
    <row r="555" ht="15.75" customHeight="1">
      <c r="A555" s="156"/>
      <c r="B555" s="156"/>
      <c r="C555" s="156"/>
      <c r="D555" s="156"/>
      <c r="E555" s="156"/>
    </row>
    <row r="556" ht="15.75" customHeight="1">
      <c r="A556" s="156"/>
      <c r="B556" s="156"/>
      <c r="C556" s="156"/>
      <c r="D556" s="156"/>
      <c r="E556" s="156"/>
    </row>
    <row r="557" ht="15.75" customHeight="1">
      <c r="A557" s="156"/>
      <c r="B557" s="156"/>
      <c r="C557" s="156"/>
      <c r="D557" s="156"/>
      <c r="E557" s="156"/>
    </row>
    <row r="558" ht="15.75" customHeight="1">
      <c r="A558" s="156"/>
      <c r="B558" s="156"/>
      <c r="C558" s="156"/>
      <c r="D558" s="156"/>
      <c r="E558" s="156"/>
    </row>
    <row r="559" ht="15.75" customHeight="1">
      <c r="A559" s="156"/>
      <c r="B559" s="156"/>
      <c r="C559" s="156"/>
      <c r="D559" s="156"/>
      <c r="E559" s="156"/>
    </row>
    <row r="560" ht="15.75" customHeight="1">
      <c r="A560" s="156"/>
      <c r="B560" s="156"/>
      <c r="C560" s="156"/>
      <c r="D560" s="156"/>
      <c r="E560" s="156"/>
    </row>
    <row r="561" ht="15.75" customHeight="1">
      <c r="A561" s="156"/>
      <c r="B561" s="156"/>
      <c r="C561" s="156"/>
      <c r="D561" s="156"/>
      <c r="E561" s="156"/>
    </row>
    <row r="562" ht="15.75" customHeight="1">
      <c r="A562" s="156"/>
      <c r="B562" s="156"/>
      <c r="C562" s="156"/>
      <c r="D562" s="156"/>
      <c r="E562" s="156"/>
    </row>
    <row r="563" ht="15.75" customHeight="1">
      <c r="A563" s="156"/>
      <c r="B563" s="156"/>
      <c r="C563" s="156"/>
      <c r="D563" s="156"/>
      <c r="E563" s="156"/>
    </row>
    <row r="564" ht="15.75" customHeight="1">
      <c r="A564" s="156"/>
      <c r="B564" s="156"/>
      <c r="C564" s="156"/>
      <c r="D564" s="156"/>
      <c r="E564" s="156"/>
    </row>
    <row r="565" ht="15.75" customHeight="1">
      <c r="A565" s="156"/>
      <c r="B565" s="156"/>
      <c r="C565" s="156"/>
      <c r="D565" s="156"/>
      <c r="E565" s="156"/>
    </row>
    <row r="566" ht="15.75" customHeight="1">
      <c r="A566" s="156"/>
      <c r="B566" s="156"/>
      <c r="C566" s="156"/>
      <c r="D566" s="156"/>
      <c r="E566" s="156"/>
    </row>
    <row r="567" ht="15.75" customHeight="1">
      <c r="A567" s="156"/>
      <c r="B567" s="156"/>
      <c r="C567" s="156"/>
      <c r="D567" s="156"/>
      <c r="E567" s="156"/>
    </row>
    <row r="568" ht="15.75" customHeight="1">
      <c r="A568" s="156"/>
      <c r="B568" s="156"/>
      <c r="C568" s="156"/>
      <c r="D568" s="156"/>
      <c r="E568" s="156"/>
    </row>
    <row r="569" ht="15.75" customHeight="1">
      <c r="A569" s="156"/>
      <c r="B569" s="156"/>
      <c r="C569" s="156"/>
      <c r="D569" s="156"/>
      <c r="E569" s="156"/>
    </row>
    <row r="570" ht="15.75" customHeight="1">
      <c r="A570" s="156"/>
      <c r="B570" s="156"/>
      <c r="C570" s="156"/>
      <c r="D570" s="156"/>
      <c r="E570" s="156"/>
    </row>
    <row r="571" ht="15.75" customHeight="1">
      <c r="A571" s="156"/>
      <c r="B571" s="156"/>
      <c r="C571" s="156"/>
      <c r="D571" s="156"/>
      <c r="E571" s="156"/>
    </row>
    <row r="572" ht="15.75" customHeight="1">
      <c r="A572" s="156"/>
      <c r="B572" s="156"/>
      <c r="C572" s="156"/>
      <c r="D572" s="156"/>
      <c r="E572" s="156"/>
    </row>
    <row r="573" ht="15.75" customHeight="1">
      <c r="A573" s="156"/>
      <c r="B573" s="156"/>
      <c r="C573" s="156"/>
      <c r="D573" s="156"/>
      <c r="E573" s="156"/>
    </row>
    <row r="574" ht="15.75" customHeight="1">
      <c r="A574" s="156"/>
      <c r="B574" s="156"/>
      <c r="C574" s="156"/>
      <c r="D574" s="156"/>
      <c r="E574" s="156"/>
    </row>
    <row r="575" ht="15.75" customHeight="1">
      <c r="A575" s="156"/>
      <c r="B575" s="156"/>
      <c r="C575" s="156"/>
      <c r="D575" s="156"/>
      <c r="E575" s="156"/>
    </row>
    <row r="576" ht="15.75" customHeight="1">
      <c r="A576" s="156"/>
      <c r="B576" s="156"/>
      <c r="C576" s="156"/>
      <c r="D576" s="156"/>
      <c r="E576" s="156"/>
    </row>
    <row r="577" ht="15.75" customHeight="1">
      <c r="A577" s="156"/>
      <c r="B577" s="156"/>
      <c r="C577" s="156"/>
      <c r="D577" s="156"/>
      <c r="E577" s="156"/>
    </row>
    <row r="578" ht="15.75" customHeight="1">
      <c r="A578" s="156"/>
      <c r="B578" s="156"/>
      <c r="C578" s="156"/>
      <c r="D578" s="156"/>
      <c r="E578" s="156"/>
    </row>
    <row r="579" ht="15.75" customHeight="1">
      <c r="A579" s="156"/>
      <c r="B579" s="156"/>
      <c r="C579" s="156"/>
      <c r="D579" s="156"/>
      <c r="E579" s="156"/>
    </row>
    <row r="580" ht="15.75" customHeight="1">
      <c r="A580" s="156"/>
      <c r="B580" s="156"/>
      <c r="C580" s="156"/>
      <c r="D580" s="156"/>
      <c r="E580" s="156"/>
    </row>
    <row r="581" ht="15.75" customHeight="1">
      <c r="A581" s="156"/>
      <c r="B581" s="156"/>
      <c r="C581" s="156"/>
      <c r="D581" s="156"/>
      <c r="E581" s="156"/>
    </row>
    <row r="582" ht="15.75" customHeight="1">
      <c r="A582" s="156"/>
      <c r="B582" s="156"/>
      <c r="C582" s="156"/>
      <c r="D582" s="156"/>
      <c r="E582" s="156"/>
    </row>
    <row r="583" ht="15.75" customHeight="1">
      <c r="A583" s="156"/>
      <c r="B583" s="156"/>
      <c r="C583" s="156"/>
      <c r="D583" s="156"/>
      <c r="E583" s="156"/>
    </row>
    <row r="584" ht="15.75" customHeight="1">
      <c r="A584" s="156"/>
      <c r="B584" s="156"/>
      <c r="C584" s="156"/>
      <c r="D584" s="156"/>
      <c r="E584" s="156"/>
    </row>
    <row r="585" ht="15.75" customHeight="1">
      <c r="A585" s="156"/>
      <c r="B585" s="156"/>
      <c r="C585" s="156"/>
      <c r="D585" s="156"/>
      <c r="E585" s="156"/>
    </row>
    <row r="586" ht="15.75" customHeight="1">
      <c r="A586" s="156"/>
      <c r="B586" s="156"/>
      <c r="C586" s="156"/>
      <c r="D586" s="156"/>
      <c r="E586" s="156"/>
    </row>
    <row r="587" ht="15.75" customHeight="1">
      <c r="A587" s="156"/>
      <c r="B587" s="156"/>
      <c r="C587" s="156"/>
      <c r="D587" s="156"/>
      <c r="E587" s="156"/>
    </row>
    <row r="588" ht="15.75" customHeight="1">
      <c r="A588" s="156"/>
      <c r="B588" s="156"/>
      <c r="C588" s="156"/>
      <c r="D588" s="156"/>
      <c r="E588" s="156"/>
    </row>
    <row r="589" ht="15.75" customHeight="1">
      <c r="A589" s="156"/>
      <c r="B589" s="156"/>
      <c r="C589" s="156"/>
      <c r="D589" s="156"/>
      <c r="E589" s="156"/>
    </row>
    <row r="590" ht="15.75" customHeight="1">
      <c r="A590" s="156"/>
      <c r="B590" s="156"/>
      <c r="C590" s="156"/>
      <c r="D590" s="156"/>
      <c r="E590" s="156"/>
    </row>
    <row r="591" ht="15.75" customHeight="1">
      <c r="A591" s="156"/>
      <c r="B591" s="156"/>
      <c r="C591" s="156"/>
      <c r="D591" s="156"/>
      <c r="E591" s="156"/>
    </row>
    <row r="592" ht="15.75" customHeight="1">
      <c r="A592" s="156"/>
      <c r="B592" s="156"/>
      <c r="C592" s="156"/>
      <c r="D592" s="156"/>
      <c r="E592" s="156"/>
    </row>
    <row r="593" ht="15.75" customHeight="1">
      <c r="A593" s="156"/>
      <c r="B593" s="156"/>
      <c r="C593" s="156"/>
      <c r="D593" s="156"/>
      <c r="E593" s="156"/>
    </row>
    <row r="594" ht="15.75" customHeight="1">
      <c r="A594" s="156"/>
      <c r="B594" s="156"/>
      <c r="C594" s="156"/>
      <c r="D594" s="156"/>
      <c r="E594" s="156"/>
    </row>
    <row r="595" ht="15.75" customHeight="1">
      <c r="A595" s="156"/>
      <c r="B595" s="156"/>
      <c r="C595" s="156"/>
      <c r="D595" s="156"/>
      <c r="E595" s="156"/>
    </row>
    <row r="596" ht="15.75" customHeight="1">
      <c r="A596" s="156"/>
      <c r="B596" s="156"/>
      <c r="C596" s="156"/>
      <c r="D596" s="156"/>
      <c r="E596" s="156"/>
    </row>
    <row r="597" ht="15.75" customHeight="1">
      <c r="A597" s="156"/>
      <c r="B597" s="156"/>
      <c r="C597" s="156"/>
      <c r="D597" s="156"/>
      <c r="E597" s="156"/>
    </row>
    <row r="598" ht="15.75" customHeight="1">
      <c r="A598" s="156"/>
      <c r="B598" s="156"/>
      <c r="C598" s="156"/>
      <c r="D598" s="156"/>
      <c r="E598" s="156"/>
    </row>
    <row r="599" ht="15.75" customHeight="1">
      <c r="A599" s="156"/>
      <c r="B599" s="156"/>
      <c r="C599" s="156"/>
      <c r="D599" s="156"/>
      <c r="E599" s="156"/>
    </row>
    <row r="600" ht="15.75" customHeight="1">
      <c r="A600" s="156"/>
      <c r="B600" s="156"/>
      <c r="C600" s="156"/>
      <c r="D600" s="156"/>
      <c r="E600" s="156"/>
    </row>
    <row r="601" ht="15.75" customHeight="1">
      <c r="A601" s="156"/>
      <c r="B601" s="156"/>
      <c r="C601" s="156"/>
      <c r="D601" s="156"/>
      <c r="E601" s="156"/>
    </row>
    <row r="602" ht="15.75" customHeight="1">
      <c r="A602" s="156"/>
      <c r="B602" s="156"/>
      <c r="C602" s="156"/>
      <c r="D602" s="156"/>
      <c r="E602" s="156"/>
    </row>
    <row r="603" ht="15.75" customHeight="1">
      <c r="A603" s="156"/>
      <c r="B603" s="156"/>
      <c r="C603" s="156"/>
      <c r="D603" s="156"/>
      <c r="E603" s="156"/>
    </row>
    <row r="604" ht="15.75" customHeight="1">
      <c r="A604" s="156"/>
      <c r="B604" s="156"/>
      <c r="C604" s="156"/>
      <c r="D604" s="156"/>
      <c r="E604" s="156"/>
    </row>
    <row r="605" ht="15.75" customHeight="1">
      <c r="A605" s="156"/>
      <c r="B605" s="156"/>
      <c r="C605" s="156"/>
      <c r="D605" s="156"/>
      <c r="E605" s="156"/>
    </row>
    <row r="606" ht="15.75" customHeight="1">
      <c r="A606" s="156"/>
      <c r="B606" s="156"/>
      <c r="C606" s="156"/>
      <c r="D606" s="156"/>
      <c r="E606" s="156"/>
    </row>
    <row r="607" ht="15.75" customHeight="1">
      <c r="A607" s="156"/>
      <c r="B607" s="156"/>
      <c r="C607" s="156"/>
      <c r="D607" s="156"/>
      <c r="E607" s="156"/>
    </row>
    <row r="608" ht="15.75" customHeight="1">
      <c r="A608" s="156"/>
      <c r="B608" s="156"/>
      <c r="C608" s="156"/>
      <c r="D608" s="156"/>
      <c r="E608" s="156"/>
    </row>
    <row r="609" ht="15.75" customHeight="1">
      <c r="A609" s="156"/>
      <c r="B609" s="156"/>
      <c r="C609" s="156"/>
      <c r="D609" s="156"/>
      <c r="E609" s="156"/>
    </row>
    <row r="610" ht="15.75" customHeight="1">
      <c r="A610" s="156"/>
      <c r="B610" s="156"/>
      <c r="C610" s="156"/>
      <c r="D610" s="156"/>
      <c r="E610" s="156"/>
    </row>
    <row r="611" ht="15.75" customHeight="1">
      <c r="A611" s="156"/>
      <c r="B611" s="156"/>
      <c r="C611" s="156"/>
      <c r="D611" s="156"/>
      <c r="E611" s="156"/>
    </row>
    <row r="612" ht="15.75" customHeight="1">
      <c r="A612" s="156"/>
      <c r="B612" s="156"/>
      <c r="C612" s="156"/>
      <c r="D612" s="156"/>
      <c r="E612" s="156"/>
    </row>
    <row r="613" ht="15.75" customHeight="1">
      <c r="A613" s="156"/>
      <c r="B613" s="156"/>
      <c r="C613" s="156"/>
      <c r="D613" s="156"/>
      <c r="E613" s="156"/>
    </row>
    <row r="614" ht="15.75" customHeight="1">
      <c r="A614" s="156"/>
      <c r="B614" s="156"/>
      <c r="C614" s="156"/>
      <c r="D614" s="156"/>
      <c r="E614" s="156"/>
    </row>
    <row r="615" ht="15.75" customHeight="1">
      <c r="A615" s="156"/>
      <c r="B615" s="156"/>
      <c r="C615" s="156"/>
      <c r="D615" s="156"/>
      <c r="E615" s="156"/>
    </row>
    <row r="616" ht="15.75" customHeight="1">
      <c r="A616" s="156"/>
      <c r="B616" s="156"/>
      <c r="C616" s="156"/>
      <c r="D616" s="156"/>
      <c r="E616" s="156"/>
    </row>
    <row r="617" ht="15.75" customHeight="1">
      <c r="A617" s="156"/>
      <c r="B617" s="156"/>
      <c r="C617" s="156"/>
      <c r="D617" s="156"/>
      <c r="E617" s="156"/>
    </row>
    <row r="618" ht="15.75" customHeight="1">
      <c r="A618" s="156"/>
      <c r="B618" s="156"/>
      <c r="C618" s="156"/>
      <c r="D618" s="156"/>
      <c r="E618" s="156"/>
    </row>
    <row r="619" ht="15.75" customHeight="1">
      <c r="A619" s="156"/>
      <c r="B619" s="156"/>
      <c r="C619" s="156"/>
      <c r="D619" s="156"/>
      <c r="E619" s="156"/>
    </row>
    <row r="620" ht="15.75" customHeight="1">
      <c r="A620" s="156"/>
      <c r="B620" s="156"/>
      <c r="C620" s="156"/>
      <c r="D620" s="156"/>
      <c r="E620" s="156"/>
    </row>
    <row r="621" ht="15.75" customHeight="1">
      <c r="A621" s="156"/>
      <c r="B621" s="156"/>
      <c r="C621" s="156"/>
      <c r="D621" s="156"/>
      <c r="E621" s="156"/>
    </row>
    <row r="622" ht="15.75" customHeight="1">
      <c r="A622" s="156"/>
      <c r="B622" s="156"/>
      <c r="C622" s="156"/>
      <c r="D622" s="156"/>
      <c r="E622" s="156"/>
    </row>
    <row r="623" ht="15.75" customHeight="1">
      <c r="A623" s="156"/>
      <c r="B623" s="156"/>
      <c r="C623" s="156"/>
      <c r="D623" s="156"/>
      <c r="E623" s="156"/>
    </row>
    <row r="624" ht="15.75" customHeight="1">
      <c r="A624" s="156"/>
      <c r="B624" s="156"/>
      <c r="C624" s="156"/>
      <c r="D624" s="156"/>
      <c r="E624" s="156"/>
    </row>
    <row r="625" ht="15.75" customHeight="1">
      <c r="A625" s="156"/>
      <c r="B625" s="156"/>
      <c r="C625" s="156"/>
      <c r="D625" s="156"/>
      <c r="E625" s="156"/>
    </row>
    <row r="626" ht="15.75" customHeight="1">
      <c r="A626" s="156"/>
      <c r="B626" s="156"/>
      <c r="C626" s="156"/>
      <c r="D626" s="156"/>
      <c r="E626" s="156"/>
    </row>
    <row r="627" ht="15.75" customHeight="1">
      <c r="A627" s="156"/>
      <c r="B627" s="156"/>
      <c r="C627" s="156"/>
      <c r="D627" s="156"/>
      <c r="E627" s="156"/>
    </row>
    <row r="628" ht="15.75" customHeight="1">
      <c r="A628" s="156"/>
      <c r="B628" s="156"/>
      <c r="C628" s="156"/>
      <c r="D628" s="156"/>
      <c r="E628" s="156"/>
    </row>
    <row r="629" ht="15.75" customHeight="1">
      <c r="A629" s="156"/>
      <c r="B629" s="156"/>
      <c r="C629" s="156"/>
      <c r="D629" s="156"/>
      <c r="E629" s="156"/>
    </row>
    <row r="630" ht="15.75" customHeight="1">
      <c r="A630" s="156"/>
      <c r="B630" s="156"/>
      <c r="C630" s="156"/>
      <c r="D630" s="156"/>
      <c r="E630" s="156"/>
    </row>
    <row r="631" ht="15.75" customHeight="1">
      <c r="A631" s="156"/>
      <c r="B631" s="156"/>
      <c r="C631" s="156"/>
      <c r="D631" s="156"/>
      <c r="E631" s="156"/>
    </row>
    <row r="632" ht="15.75" customHeight="1">
      <c r="A632" s="156"/>
      <c r="B632" s="156"/>
      <c r="C632" s="156"/>
      <c r="D632" s="156"/>
      <c r="E632" s="156"/>
    </row>
    <row r="633" ht="15.75" customHeight="1">
      <c r="A633" s="156"/>
      <c r="B633" s="156"/>
      <c r="C633" s="156"/>
      <c r="D633" s="156"/>
      <c r="E633" s="156"/>
    </row>
    <row r="634" ht="15.75" customHeight="1">
      <c r="A634" s="156"/>
      <c r="B634" s="156"/>
      <c r="C634" s="156"/>
      <c r="D634" s="156"/>
      <c r="E634" s="156"/>
    </row>
    <row r="635" ht="15.75" customHeight="1">
      <c r="A635" s="156"/>
      <c r="B635" s="156"/>
      <c r="C635" s="156"/>
      <c r="D635" s="156"/>
      <c r="E635" s="156"/>
    </row>
    <row r="636" ht="15.75" customHeight="1">
      <c r="A636" s="156"/>
      <c r="B636" s="156"/>
      <c r="C636" s="156"/>
      <c r="D636" s="156"/>
      <c r="E636" s="156"/>
    </row>
    <row r="637" ht="15.75" customHeight="1">
      <c r="A637" s="156"/>
      <c r="B637" s="156"/>
      <c r="C637" s="156"/>
      <c r="D637" s="156"/>
      <c r="E637" s="156"/>
    </row>
    <row r="638" ht="15.75" customHeight="1">
      <c r="A638" s="156"/>
      <c r="B638" s="156"/>
      <c r="C638" s="156"/>
      <c r="D638" s="156"/>
      <c r="E638" s="156"/>
    </row>
    <row r="639" ht="15.75" customHeight="1">
      <c r="A639" s="156"/>
      <c r="B639" s="156"/>
      <c r="C639" s="156"/>
      <c r="D639" s="156"/>
      <c r="E639" s="156"/>
    </row>
    <row r="640" ht="15.75" customHeight="1">
      <c r="A640" s="156"/>
      <c r="B640" s="156"/>
      <c r="C640" s="156"/>
      <c r="D640" s="156"/>
      <c r="E640" s="156"/>
    </row>
    <row r="641" ht="15.75" customHeight="1">
      <c r="A641" s="156"/>
      <c r="B641" s="156"/>
      <c r="C641" s="156"/>
      <c r="D641" s="156"/>
      <c r="E641" s="156"/>
    </row>
    <row r="642" ht="15.75" customHeight="1">
      <c r="A642" s="156"/>
      <c r="B642" s="156"/>
      <c r="C642" s="156"/>
      <c r="D642" s="156"/>
      <c r="E642" s="156"/>
    </row>
    <row r="643" ht="15.75" customHeight="1">
      <c r="A643" s="156"/>
      <c r="B643" s="156"/>
      <c r="C643" s="156"/>
      <c r="D643" s="156"/>
      <c r="E643" s="156"/>
    </row>
    <row r="644" ht="15.75" customHeight="1">
      <c r="A644" s="156"/>
      <c r="B644" s="156"/>
      <c r="C644" s="156"/>
      <c r="D644" s="156"/>
      <c r="E644" s="156"/>
    </row>
    <row r="645" ht="15.75" customHeight="1">
      <c r="A645" s="156"/>
      <c r="B645" s="156"/>
      <c r="C645" s="156"/>
      <c r="D645" s="156"/>
      <c r="E645" s="156"/>
    </row>
    <row r="646" ht="15.75" customHeight="1">
      <c r="A646" s="156"/>
      <c r="B646" s="156"/>
      <c r="C646" s="156"/>
      <c r="D646" s="156"/>
      <c r="E646" s="156"/>
    </row>
    <row r="647" ht="15.75" customHeight="1">
      <c r="A647" s="156"/>
      <c r="B647" s="156"/>
      <c r="C647" s="156"/>
      <c r="D647" s="156"/>
      <c r="E647" s="156"/>
    </row>
    <row r="648" ht="15.75" customHeight="1">
      <c r="A648" s="156"/>
      <c r="B648" s="156"/>
      <c r="C648" s="156"/>
      <c r="D648" s="156"/>
      <c r="E648" s="156"/>
    </row>
    <row r="649" ht="15.75" customHeight="1">
      <c r="A649" s="156"/>
      <c r="B649" s="156"/>
      <c r="C649" s="156"/>
      <c r="D649" s="156"/>
      <c r="E649" s="156"/>
    </row>
    <row r="650" ht="15.75" customHeight="1">
      <c r="A650" s="156"/>
      <c r="B650" s="156"/>
      <c r="C650" s="156"/>
      <c r="D650" s="156"/>
      <c r="E650" s="156"/>
    </row>
    <row r="651" ht="15.75" customHeight="1">
      <c r="A651" s="156"/>
      <c r="B651" s="156"/>
      <c r="C651" s="156"/>
      <c r="D651" s="156"/>
      <c r="E651" s="156"/>
    </row>
    <row r="652" ht="15.75" customHeight="1">
      <c r="A652" s="156"/>
      <c r="B652" s="156"/>
      <c r="C652" s="156"/>
      <c r="D652" s="156"/>
      <c r="E652" s="156"/>
    </row>
    <row r="653" ht="15.75" customHeight="1">
      <c r="A653" s="156"/>
      <c r="B653" s="156"/>
      <c r="C653" s="156"/>
      <c r="D653" s="156"/>
      <c r="E653" s="156"/>
    </row>
    <row r="654" ht="15.75" customHeight="1">
      <c r="A654" s="156"/>
      <c r="B654" s="156"/>
      <c r="C654" s="156"/>
      <c r="D654" s="156"/>
      <c r="E654" s="156"/>
    </row>
    <row r="655" ht="15.75" customHeight="1">
      <c r="A655" s="156"/>
      <c r="B655" s="156"/>
      <c r="C655" s="156"/>
      <c r="D655" s="156"/>
      <c r="E655" s="156"/>
    </row>
    <row r="656" ht="15.75" customHeight="1">
      <c r="A656" s="156"/>
      <c r="B656" s="156"/>
      <c r="C656" s="156"/>
      <c r="D656" s="156"/>
      <c r="E656" s="156"/>
    </row>
    <row r="657" ht="15.75" customHeight="1">
      <c r="A657" s="156"/>
      <c r="B657" s="156"/>
      <c r="C657" s="156"/>
      <c r="D657" s="156"/>
      <c r="E657" s="156"/>
    </row>
    <row r="658" ht="15.75" customHeight="1">
      <c r="A658" s="156"/>
      <c r="B658" s="156"/>
      <c r="C658" s="156"/>
      <c r="D658" s="156"/>
      <c r="E658" s="156"/>
    </row>
    <row r="659" ht="15.75" customHeight="1">
      <c r="A659" s="156"/>
      <c r="B659" s="156"/>
      <c r="C659" s="156"/>
      <c r="D659" s="156"/>
      <c r="E659" s="156"/>
    </row>
    <row r="660" ht="15.75" customHeight="1">
      <c r="A660" s="156"/>
      <c r="B660" s="156"/>
      <c r="C660" s="156"/>
      <c r="D660" s="156"/>
      <c r="E660" s="156"/>
    </row>
    <row r="661" ht="15.75" customHeight="1">
      <c r="A661" s="156"/>
      <c r="B661" s="156"/>
      <c r="C661" s="156"/>
      <c r="D661" s="156"/>
      <c r="E661" s="156"/>
    </row>
    <row r="662" ht="15.75" customHeight="1">
      <c r="A662" s="156"/>
      <c r="B662" s="156"/>
      <c r="C662" s="156"/>
      <c r="D662" s="156"/>
      <c r="E662" s="156"/>
    </row>
    <row r="663" ht="15.75" customHeight="1">
      <c r="A663" s="156"/>
      <c r="B663" s="156"/>
      <c r="C663" s="156"/>
      <c r="D663" s="156"/>
      <c r="E663" s="156"/>
    </row>
    <row r="664" ht="15.75" customHeight="1">
      <c r="A664" s="156"/>
      <c r="B664" s="156"/>
      <c r="C664" s="156"/>
      <c r="D664" s="156"/>
      <c r="E664" s="156"/>
    </row>
    <row r="665" ht="15.75" customHeight="1">
      <c r="A665" s="156"/>
      <c r="B665" s="156"/>
      <c r="C665" s="156"/>
      <c r="D665" s="156"/>
      <c r="E665" s="156"/>
    </row>
    <row r="666" ht="15.75" customHeight="1">
      <c r="A666" s="156"/>
      <c r="B666" s="156"/>
      <c r="C666" s="156"/>
      <c r="D666" s="156"/>
      <c r="E666" s="156"/>
    </row>
    <row r="667" ht="15.75" customHeight="1">
      <c r="A667" s="156"/>
      <c r="B667" s="156"/>
      <c r="C667" s="156"/>
      <c r="D667" s="156"/>
      <c r="E667" s="156"/>
    </row>
    <row r="668" ht="15.75" customHeight="1">
      <c r="A668" s="156"/>
      <c r="B668" s="156"/>
      <c r="C668" s="156"/>
      <c r="D668" s="156"/>
      <c r="E668" s="156"/>
    </row>
    <row r="669" ht="15.75" customHeight="1">
      <c r="A669" s="156"/>
      <c r="B669" s="156"/>
      <c r="C669" s="156"/>
      <c r="D669" s="156"/>
      <c r="E669" s="156"/>
    </row>
    <row r="670" ht="15.75" customHeight="1">
      <c r="A670" s="156"/>
      <c r="B670" s="156"/>
      <c r="C670" s="156"/>
      <c r="D670" s="156"/>
      <c r="E670" s="156"/>
    </row>
    <row r="671" ht="15.75" customHeight="1">
      <c r="A671" s="156"/>
      <c r="B671" s="156"/>
      <c r="C671" s="156"/>
      <c r="D671" s="156"/>
      <c r="E671" s="156"/>
    </row>
    <row r="672" ht="15.75" customHeight="1">
      <c r="A672" s="156"/>
      <c r="B672" s="156"/>
      <c r="C672" s="156"/>
      <c r="D672" s="156"/>
      <c r="E672" s="156"/>
    </row>
    <row r="673" ht="15.75" customHeight="1">
      <c r="A673" s="156"/>
      <c r="B673" s="156"/>
      <c r="C673" s="156"/>
      <c r="D673" s="156"/>
      <c r="E673" s="156"/>
    </row>
    <row r="674" ht="15.75" customHeight="1">
      <c r="A674" s="156"/>
      <c r="B674" s="156"/>
      <c r="C674" s="156"/>
      <c r="D674" s="156"/>
      <c r="E674" s="156"/>
    </row>
    <row r="675" ht="15.75" customHeight="1">
      <c r="A675" s="156"/>
      <c r="B675" s="156"/>
      <c r="C675" s="156"/>
      <c r="D675" s="156"/>
      <c r="E675" s="156"/>
    </row>
    <row r="676" ht="15.75" customHeight="1">
      <c r="A676" s="156"/>
      <c r="B676" s="156"/>
      <c r="C676" s="156"/>
      <c r="D676" s="156"/>
      <c r="E676" s="156"/>
    </row>
    <row r="677" ht="15.75" customHeight="1">
      <c r="A677" s="156"/>
      <c r="B677" s="156"/>
      <c r="C677" s="156"/>
      <c r="D677" s="156"/>
      <c r="E677" s="156"/>
    </row>
    <row r="678" ht="15.75" customHeight="1">
      <c r="A678" s="156"/>
      <c r="B678" s="156"/>
      <c r="C678" s="156"/>
      <c r="D678" s="156"/>
      <c r="E678" s="156"/>
    </row>
    <row r="679" ht="15.75" customHeight="1">
      <c r="A679" s="156"/>
      <c r="B679" s="156"/>
      <c r="C679" s="156"/>
      <c r="D679" s="156"/>
      <c r="E679" s="156"/>
    </row>
    <row r="680" ht="15.75" customHeight="1">
      <c r="A680" s="156"/>
      <c r="B680" s="156"/>
      <c r="C680" s="156"/>
      <c r="D680" s="156"/>
      <c r="E680" s="156"/>
    </row>
    <row r="681" ht="15.75" customHeight="1">
      <c r="A681" s="156"/>
      <c r="B681" s="156"/>
      <c r="C681" s="156"/>
      <c r="D681" s="156"/>
      <c r="E681" s="156"/>
    </row>
    <row r="682" ht="15.75" customHeight="1">
      <c r="A682" s="156"/>
      <c r="B682" s="156"/>
      <c r="C682" s="156"/>
      <c r="D682" s="156"/>
      <c r="E682" s="156"/>
    </row>
    <row r="683" ht="15.75" customHeight="1">
      <c r="A683" s="156"/>
      <c r="B683" s="156"/>
      <c r="C683" s="156"/>
      <c r="D683" s="156"/>
      <c r="E683" s="156"/>
    </row>
    <row r="684" ht="15.75" customHeight="1">
      <c r="A684" s="156"/>
      <c r="B684" s="156"/>
      <c r="C684" s="156"/>
      <c r="D684" s="156"/>
      <c r="E684" s="156"/>
    </row>
    <row r="685" ht="15.75" customHeight="1">
      <c r="A685" s="156"/>
      <c r="B685" s="156"/>
      <c r="C685" s="156"/>
      <c r="D685" s="156"/>
      <c r="E685" s="156"/>
    </row>
    <row r="686" ht="15.75" customHeight="1">
      <c r="A686" s="156"/>
      <c r="B686" s="156"/>
      <c r="C686" s="156"/>
      <c r="D686" s="156"/>
      <c r="E686" s="156"/>
    </row>
    <row r="687" ht="15.75" customHeight="1">
      <c r="A687" s="156"/>
      <c r="B687" s="156"/>
      <c r="C687" s="156"/>
      <c r="D687" s="156"/>
      <c r="E687" s="156"/>
    </row>
    <row r="688" ht="15.75" customHeight="1">
      <c r="A688" s="156"/>
      <c r="B688" s="156"/>
      <c r="C688" s="156"/>
      <c r="D688" s="156"/>
      <c r="E688" s="156"/>
    </row>
    <row r="689" ht="15.75" customHeight="1">
      <c r="A689" s="156"/>
      <c r="B689" s="156"/>
      <c r="C689" s="156"/>
      <c r="D689" s="156"/>
      <c r="E689" s="156"/>
    </row>
    <row r="690" ht="15.75" customHeight="1">
      <c r="A690" s="156"/>
      <c r="B690" s="156"/>
      <c r="C690" s="156"/>
      <c r="D690" s="156"/>
      <c r="E690" s="156"/>
    </row>
    <row r="691" ht="15.75" customHeight="1">
      <c r="A691" s="156"/>
      <c r="B691" s="156"/>
      <c r="C691" s="156"/>
      <c r="D691" s="156"/>
      <c r="E691" s="156"/>
    </row>
    <row r="692" ht="15.75" customHeight="1">
      <c r="A692" s="156"/>
      <c r="B692" s="156"/>
      <c r="C692" s="156"/>
      <c r="D692" s="156"/>
      <c r="E692" s="156"/>
    </row>
    <row r="693" ht="15.75" customHeight="1">
      <c r="A693" s="156"/>
      <c r="B693" s="156"/>
      <c r="C693" s="156"/>
      <c r="D693" s="156"/>
      <c r="E693" s="156"/>
    </row>
    <row r="694" ht="15.75" customHeight="1">
      <c r="A694" s="156"/>
      <c r="B694" s="156"/>
      <c r="C694" s="156"/>
      <c r="D694" s="156"/>
      <c r="E694" s="156"/>
    </row>
    <row r="695" ht="15.75" customHeight="1">
      <c r="A695" s="156"/>
      <c r="B695" s="156"/>
      <c r="C695" s="156"/>
      <c r="D695" s="156"/>
      <c r="E695" s="156"/>
    </row>
    <row r="696" ht="15.75" customHeight="1">
      <c r="A696" s="156"/>
      <c r="B696" s="156"/>
      <c r="C696" s="156"/>
      <c r="D696" s="156"/>
      <c r="E696" s="156"/>
    </row>
    <row r="697" ht="15.75" customHeight="1">
      <c r="A697" s="156"/>
      <c r="B697" s="156"/>
      <c r="C697" s="156"/>
      <c r="D697" s="156"/>
      <c r="E697" s="156"/>
    </row>
    <row r="698" ht="15.75" customHeight="1">
      <c r="A698" s="156"/>
      <c r="B698" s="156"/>
      <c r="C698" s="156"/>
      <c r="D698" s="156"/>
      <c r="E698" s="156"/>
    </row>
    <row r="699" ht="15.75" customHeight="1">
      <c r="A699" s="156"/>
      <c r="B699" s="156"/>
      <c r="C699" s="156"/>
      <c r="D699" s="156"/>
      <c r="E699" s="156"/>
    </row>
    <row r="700" ht="15.75" customHeight="1">
      <c r="A700" s="156"/>
      <c r="B700" s="156"/>
      <c r="C700" s="156"/>
      <c r="D700" s="156"/>
      <c r="E700" s="156"/>
    </row>
    <row r="701" ht="15.75" customHeight="1">
      <c r="A701" s="156"/>
      <c r="B701" s="156"/>
      <c r="C701" s="156"/>
      <c r="D701" s="156"/>
      <c r="E701" s="156"/>
    </row>
    <row r="702" ht="15.75" customHeight="1">
      <c r="A702" s="156"/>
      <c r="B702" s="156"/>
      <c r="C702" s="156"/>
      <c r="D702" s="156"/>
      <c r="E702" s="156"/>
    </row>
    <row r="703" ht="15.75" customHeight="1">
      <c r="A703" s="156"/>
      <c r="B703" s="156"/>
      <c r="C703" s="156"/>
      <c r="D703" s="156"/>
      <c r="E703" s="156"/>
    </row>
    <row r="704" ht="15.75" customHeight="1">
      <c r="A704" s="156"/>
      <c r="B704" s="156"/>
      <c r="C704" s="156"/>
      <c r="D704" s="156"/>
      <c r="E704" s="156"/>
    </row>
    <row r="705" ht="15.75" customHeight="1">
      <c r="A705" s="156"/>
      <c r="B705" s="156"/>
      <c r="C705" s="156"/>
      <c r="D705" s="156"/>
      <c r="E705" s="156"/>
    </row>
    <row r="706" ht="15.75" customHeight="1">
      <c r="A706" s="156"/>
      <c r="B706" s="156"/>
      <c r="C706" s="156"/>
      <c r="D706" s="156"/>
      <c r="E706" s="156"/>
    </row>
    <row r="707" ht="15.75" customHeight="1">
      <c r="A707" s="156"/>
      <c r="B707" s="156"/>
      <c r="C707" s="156"/>
      <c r="D707" s="156"/>
      <c r="E707" s="156"/>
    </row>
    <row r="708" ht="15.75" customHeight="1">
      <c r="A708" s="156"/>
      <c r="B708" s="156"/>
      <c r="C708" s="156"/>
      <c r="D708" s="156"/>
      <c r="E708" s="156"/>
    </row>
    <row r="709" ht="15.75" customHeight="1">
      <c r="A709" s="156"/>
      <c r="B709" s="156"/>
      <c r="C709" s="156"/>
      <c r="D709" s="156"/>
      <c r="E709" s="156"/>
    </row>
    <row r="710" ht="15.75" customHeight="1">
      <c r="A710" s="156"/>
      <c r="B710" s="156"/>
      <c r="C710" s="156"/>
      <c r="D710" s="156"/>
      <c r="E710" s="156"/>
    </row>
    <row r="711" ht="15.75" customHeight="1">
      <c r="A711" s="156"/>
      <c r="B711" s="156"/>
      <c r="C711" s="156"/>
      <c r="D711" s="156"/>
      <c r="E711" s="156"/>
    </row>
    <row r="712" ht="15.75" customHeight="1">
      <c r="A712" s="156"/>
      <c r="B712" s="156"/>
      <c r="C712" s="156"/>
      <c r="D712" s="156"/>
      <c r="E712" s="156"/>
    </row>
    <row r="713" ht="15.75" customHeight="1">
      <c r="A713" s="156"/>
      <c r="B713" s="156"/>
      <c r="C713" s="156"/>
      <c r="D713" s="156"/>
      <c r="E713" s="156"/>
    </row>
    <row r="714" ht="15.75" customHeight="1">
      <c r="A714" s="156"/>
      <c r="B714" s="156"/>
      <c r="C714" s="156"/>
      <c r="D714" s="156"/>
      <c r="E714" s="156"/>
    </row>
    <row r="715" ht="15.75" customHeight="1">
      <c r="A715" s="156"/>
      <c r="B715" s="156"/>
      <c r="C715" s="156"/>
      <c r="D715" s="156"/>
      <c r="E715" s="156"/>
    </row>
    <row r="716" ht="15.75" customHeight="1">
      <c r="A716" s="156"/>
      <c r="B716" s="156"/>
      <c r="C716" s="156"/>
      <c r="D716" s="156"/>
      <c r="E716" s="156"/>
    </row>
    <row r="717" ht="15.75" customHeight="1">
      <c r="A717" s="156"/>
      <c r="B717" s="156"/>
      <c r="C717" s="156"/>
      <c r="D717" s="156"/>
      <c r="E717" s="156"/>
    </row>
    <row r="718" ht="15.75" customHeight="1">
      <c r="A718" s="156"/>
      <c r="B718" s="156"/>
      <c r="C718" s="156"/>
      <c r="D718" s="156"/>
      <c r="E718" s="156"/>
    </row>
    <row r="719" ht="15.75" customHeight="1">
      <c r="A719" s="156"/>
      <c r="B719" s="156"/>
      <c r="C719" s="156"/>
      <c r="D719" s="156"/>
      <c r="E719" s="156"/>
    </row>
    <row r="720" ht="15.75" customHeight="1">
      <c r="A720" s="156"/>
      <c r="B720" s="156"/>
      <c r="C720" s="156"/>
      <c r="D720" s="156"/>
      <c r="E720" s="156"/>
    </row>
    <row r="721" ht="15.75" customHeight="1">
      <c r="A721" s="156"/>
      <c r="B721" s="156"/>
      <c r="C721" s="156"/>
      <c r="D721" s="156"/>
      <c r="E721" s="156"/>
    </row>
    <row r="722" ht="15.75" customHeight="1">
      <c r="A722" s="156"/>
      <c r="B722" s="156"/>
      <c r="C722" s="156"/>
      <c r="D722" s="156"/>
      <c r="E722" s="156"/>
    </row>
    <row r="723" ht="15.75" customHeight="1">
      <c r="A723" s="156"/>
      <c r="B723" s="156"/>
      <c r="C723" s="156"/>
      <c r="D723" s="156"/>
      <c r="E723" s="156"/>
    </row>
    <row r="724" ht="15.75" customHeight="1">
      <c r="A724" s="156"/>
      <c r="B724" s="156"/>
      <c r="C724" s="156"/>
      <c r="D724" s="156"/>
      <c r="E724" s="156"/>
    </row>
    <row r="725" ht="15.75" customHeight="1">
      <c r="A725" s="156"/>
      <c r="B725" s="156"/>
      <c r="C725" s="156"/>
      <c r="D725" s="156"/>
      <c r="E725" s="156"/>
    </row>
    <row r="726" ht="15.75" customHeight="1">
      <c r="A726" s="156"/>
      <c r="B726" s="156"/>
      <c r="C726" s="156"/>
      <c r="D726" s="156"/>
      <c r="E726" s="156"/>
    </row>
    <row r="727" ht="15.75" customHeight="1">
      <c r="A727" s="156"/>
      <c r="B727" s="156"/>
      <c r="C727" s="156"/>
      <c r="D727" s="156"/>
      <c r="E727" s="156"/>
    </row>
    <row r="728" ht="15.75" customHeight="1">
      <c r="A728" s="156"/>
      <c r="B728" s="156"/>
      <c r="C728" s="156"/>
      <c r="D728" s="156"/>
      <c r="E728" s="156"/>
    </row>
    <row r="729" ht="15.75" customHeight="1">
      <c r="A729" s="156"/>
      <c r="B729" s="156"/>
      <c r="C729" s="156"/>
      <c r="D729" s="156"/>
      <c r="E729" s="156"/>
    </row>
    <row r="730" ht="15.75" customHeight="1">
      <c r="A730" s="156"/>
      <c r="B730" s="156"/>
      <c r="C730" s="156"/>
      <c r="D730" s="156"/>
      <c r="E730" s="156"/>
    </row>
    <row r="731" ht="15.75" customHeight="1">
      <c r="A731" s="156"/>
      <c r="B731" s="156"/>
      <c r="C731" s="156"/>
      <c r="D731" s="156"/>
      <c r="E731" s="156"/>
    </row>
    <row r="732" ht="15.75" customHeight="1">
      <c r="A732" s="156"/>
      <c r="B732" s="156"/>
      <c r="C732" s="156"/>
      <c r="D732" s="156"/>
      <c r="E732" s="156"/>
    </row>
    <row r="733" ht="15.75" customHeight="1">
      <c r="A733" s="156"/>
      <c r="B733" s="156"/>
      <c r="C733" s="156"/>
      <c r="D733" s="156"/>
      <c r="E733" s="156"/>
    </row>
    <row r="734" ht="15.75" customHeight="1">
      <c r="A734" s="156"/>
      <c r="B734" s="156"/>
      <c r="C734" s="156"/>
      <c r="D734" s="156"/>
      <c r="E734" s="156"/>
    </row>
    <row r="735" ht="15.75" customHeight="1">
      <c r="A735" s="156"/>
      <c r="B735" s="156"/>
      <c r="C735" s="156"/>
      <c r="D735" s="156"/>
      <c r="E735" s="156"/>
    </row>
    <row r="736" ht="15.75" customHeight="1">
      <c r="A736" s="156"/>
      <c r="B736" s="156"/>
      <c r="C736" s="156"/>
      <c r="D736" s="156"/>
      <c r="E736" s="156"/>
    </row>
    <row r="737" ht="15.75" customHeight="1">
      <c r="A737" s="156"/>
      <c r="B737" s="156"/>
      <c r="C737" s="156"/>
      <c r="D737" s="156"/>
      <c r="E737" s="156"/>
    </row>
    <row r="738" ht="15.75" customHeight="1">
      <c r="A738" s="156"/>
      <c r="B738" s="156"/>
      <c r="C738" s="156"/>
      <c r="D738" s="156"/>
      <c r="E738" s="156"/>
    </row>
    <row r="739" ht="15.75" customHeight="1">
      <c r="A739" s="156"/>
      <c r="B739" s="156"/>
      <c r="C739" s="156"/>
      <c r="D739" s="156"/>
      <c r="E739" s="156"/>
    </row>
    <row r="740" ht="15.75" customHeight="1">
      <c r="A740" s="156"/>
      <c r="B740" s="156"/>
      <c r="C740" s="156"/>
      <c r="D740" s="156"/>
      <c r="E740" s="156"/>
    </row>
    <row r="741" ht="15.75" customHeight="1">
      <c r="A741" s="156"/>
      <c r="B741" s="156"/>
      <c r="C741" s="156"/>
      <c r="D741" s="156"/>
      <c r="E741" s="156"/>
    </row>
    <row r="742" ht="15.75" customHeight="1">
      <c r="A742" s="156"/>
      <c r="B742" s="156"/>
      <c r="C742" s="156"/>
      <c r="D742" s="156"/>
      <c r="E742" s="156"/>
    </row>
    <row r="743" ht="15.75" customHeight="1">
      <c r="A743" s="156"/>
      <c r="B743" s="156"/>
      <c r="C743" s="156"/>
      <c r="D743" s="156"/>
      <c r="E743" s="156"/>
    </row>
    <row r="744" ht="15.75" customHeight="1">
      <c r="A744" s="156"/>
      <c r="B744" s="156"/>
      <c r="C744" s="156"/>
      <c r="D744" s="156"/>
      <c r="E744" s="156"/>
    </row>
    <row r="745" ht="15.75" customHeight="1">
      <c r="A745" s="156"/>
      <c r="B745" s="156"/>
      <c r="C745" s="156"/>
      <c r="D745" s="156"/>
      <c r="E745" s="156"/>
    </row>
    <row r="746" ht="15.75" customHeight="1">
      <c r="A746" s="156"/>
      <c r="B746" s="156"/>
      <c r="C746" s="156"/>
      <c r="D746" s="156"/>
      <c r="E746" s="156"/>
    </row>
    <row r="747" ht="15.75" customHeight="1">
      <c r="A747" s="156"/>
      <c r="B747" s="156"/>
      <c r="C747" s="156"/>
      <c r="D747" s="156"/>
      <c r="E747" s="156"/>
    </row>
    <row r="748" ht="15.75" customHeight="1">
      <c r="A748" s="156"/>
      <c r="B748" s="156"/>
      <c r="C748" s="156"/>
      <c r="D748" s="156"/>
      <c r="E748" s="156"/>
    </row>
    <row r="749" ht="15.75" customHeight="1">
      <c r="A749" s="156"/>
      <c r="B749" s="156"/>
      <c r="C749" s="156"/>
      <c r="D749" s="156"/>
      <c r="E749" s="156"/>
    </row>
    <row r="750" ht="15.75" customHeight="1">
      <c r="A750" s="156"/>
      <c r="B750" s="156"/>
      <c r="C750" s="156"/>
      <c r="D750" s="156"/>
      <c r="E750" s="156"/>
    </row>
    <row r="751" ht="15.75" customHeight="1">
      <c r="A751" s="156"/>
      <c r="B751" s="156"/>
      <c r="C751" s="156"/>
      <c r="D751" s="156"/>
      <c r="E751" s="156"/>
    </row>
    <row r="752" ht="15.75" customHeight="1">
      <c r="A752" s="156"/>
      <c r="B752" s="156"/>
      <c r="C752" s="156"/>
      <c r="D752" s="156"/>
      <c r="E752" s="156"/>
    </row>
    <row r="753" ht="15.75" customHeight="1">
      <c r="A753" s="156"/>
      <c r="B753" s="156"/>
      <c r="C753" s="156"/>
      <c r="D753" s="156"/>
      <c r="E753" s="156"/>
    </row>
    <row r="754" ht="15.75" customHeight="1">
      <c r="A754" s="156"/>
      <c r="B754" s="156"/>
      <c r="C754" s="156"/>
      <c r="D754" s="156"/>
      <c r="E754" s="156"/>
    </row>
    <row r="755" ht="15.75" customHeight="1">
      <c r="A755" s="156"/>
      <c r="B755" s="156"/>
      <c r="C755" s="156"/>
      <c r="D755" s="156"/>
      <c r="E755" s="156"/>
    </row>
    <row r="756" ht="15.75" customHeight="1">
      <c r="A756" s="156"/>
      <c r="B756" s="156"/>
      <c r="C756" s="156"/>
      <c r="D756" s="156"/>
      <c r="E756" s="156"/>
    </row>
    <row r="757" ht="15.75" customHeight="1">
      <c r="A757" s="156"/>
      <c r="B757" s="156"/>
      <c r="C757" s="156"/>
      <c r="D757" s="156"/>
      <c r="E757" s="156"/>
    </row>
    <row r="758" ht="15.75" customHeight="1">
      <c r="A758" s="156"/>
      <c r="B758" s="156"/>
      <c r="C758" s="156"/>
      <c r="D758" s="156"/>
      <c r="E758" s="156"/>
    </row>
    <row r="759" ht="15.75" customHeight="1">
      <c r="A759" s="156"/>
      <c r="B759" s="156"/>
      <c r="C759" s="156"/>
      <c r="D759" s="156"/>
      <c r="E759" s="156"/>
    </row>
    <row r="760" ht="15.75" customHeight="1">
      <c r="A760" s="156"/>
      <c r="B760" s="156"/>
      <c r="C760" s="156"/>
      <c r="D760" s="156"/>
      <c r="E760" s="156"/>
    </row>
    <row r="761" ht="15.75" customHeight="1">
      <c r="A761" s="156"/>
      <c r="B761" s="156"/>
      <c r="C761" s="156"/>
      <c r="D761" s="156"/>
      <c r="E761" s="156"/>
    </row>
    <row r="762" ht="15.75" customHeight="1">
      <c r="A762" s="156"/>
      <c r="B762" s="156"/>
      <c r="C762" s="156"/>
      <c r="D762" s="156"/>
      <c r="E762" s="156"/>
    </row>
    <row r="763" ht="15.75" customHeight="1">
      <c r="A763" s="156"/>
      <c r="B763" s="156"/>
      <c r="C763" s="156"/>
      <c r="D763" s="156"/>
      <c r="E763" s="156"/>
    </row>
    <row r="764" ht="15.75" customHeight="1">
      <c r="A764" s="156"/>
      <c r="B764" s="156"/>
      <c r="C764" s="156"/>
      <c r="D764" s="156"/>
      <c r="E764" s="156"/>
    </row>
    <row r="765" ht="15.75" customHeight="1">
      <c r="A765" s="156"/>
      <c r="B765" s="156"/>
      <c r="C765" s="156"/>
      <c r="D765" s="156"/>
      <c r="E765" s="156"/>
    </row>
    <row r="766" ht="15.75" customHeight="1">
      <c r="A766" s="156"/>
      <c r="B766" s="156"/>
      <c r="C766" s="156"/>
      <c r="D766" s="156"/>
      <c r="E766" s="156"/>
    </row>
    <row r="767" ht="15.75" customHeight="1">
      <c r="A767" s="156"/>
      <c r="B767" s="156"/>
      <c r="C767" s="156"/>
      <c r="D767" s="156"/>
      <c r="E767" s="156"/>
    </row>
    <row r="768" ht="15.75" customHeight="1">
      <c r="A768" s="156"/>
      <c r="B768" s="156"/>
      <c r="C768" s="156"/>
      <c r="D768" s="156"/>
      <c r="E768" s="156"/>
    </row>
    <row r="769" ht="15.75" customHeight="1">
      <c r="A769" s="156"/>
      <c r="B769" s="156"/>
      <c r="C769" s="156"/>
      <c r="D769" s="156"/>
      <c r="E769" s="156"/>
    </row>
    <row r="770" ht="15.75" customHeight="1">
      <c r="A770" s="156"/>
      <c r="B770" s="156"/>
      <c r="C770" s="156"/>
      <c r="D770" s="156"/>
      <c r="E770" s="156"/>
    </row>
    <row r="771" ht="15.75" customHeight="1">
      <c r="A771" s="156"/>
      <c r="B771" s="156"/>
      <c r="C771" s="156"/>
      <c r="D771" s="156"/>
      <c r="E771" s="156"/>
    </row>
    <row r="772" ht="15.75" customHeight="1">
      <c r="A772" s="156"/>
      <c r="B772" s="156"/>
      <c r="C772" s="156"/>
      <c r="D772" s="156"/>
      <c r="E772" s="156"/>
    </row>
    <row r="773" ht="15.75" customHeight="1">
      <c r="A773" s="156"/>
      <c r="B773" s="156"/>
      <c r="C773" s="156"/>
      <c r="D773" s="156"/>
      <c r="E773" s="156"/>
    </row>
    <row r="774" ht="15.75" customHeight="1">
      <c r="A774" s="156"/>
      <c r="B774" s="156"/>
      <c r="C774" s="156"/>
      <c r="D774" s="156"/>
      <c r="E774" s="156"/>
    </row>
    <row r="775" ht="15.75" customHeight="1">
      <c r="A775" s="156"/>
      <c r="B775" s="156"/>
      <c r="C775" s="156"/>
      <c r="D775" s="156"/>
      <c r="E775" s="156"/>
    </row>
    <row r="776" ht="15.75" customHeight="1">
      <c r="A776" s="156"/>
      <c r="B776" s="156"/>
      <c r="C776" s="156"/>
      <c r="D776" s="156"/>
      <c r="E776" s="156"/>
    </row>
    <row r="777" ht="15.75" customHeight="1">
      <c r="A777" s="156"/>
      <c r="B777" s="156"/>
      <c r="C777" s="156"/>
      <c r="D777" s="156"/>
      <c r="E777" s="156"/>
    </row>
    <row r="778" ht="15.75" customHeight="1">
      <c r="A778" s="156"/>
      <c r="B778" s="156"/>
      <c r="C778" s="156"/>
      <c r="D778" s="156"/>
      <c r="E778" s="156"/>
    </row>
    <row r="779" ht="15.75" customHeight="1">
      <c r="A779" s="156"/>
      <c r="B779" s="156"/>
      <c r="C779" s="156"/>
      <c r="D779" s="156"/>
      <c r="E779" s="156"/>
    </row>
    <row r="780" ht="15.75" customHeight="1">
      <c r="A780" s="156"/>
      <c r="B780" s="156"/>
      <c r="C780" s="156"/>
      <c r="D780" s="156"/>
      <c r="E780" s="156"/>
    </row>
    <row r="781" ht="15.75" customHeight="1">
      <c r="A781" s="156"/>
      <c r="B781" s="156"/>
      <c r="C781" s="156"/>
      <c r="D781" s="156"/>
      <c r="E781" s="156"/>
    </row>
    <row r="782" ht="15.75" customHeight="1">
      <c r="A782" s="156"/>
      <c r="B782" s="156"/>
      <c r="C782" s="156"/>
      <c r="D782" s="156"/>
      <c r="E782" s="156"/>
    </row>
    <row r="783" ht="15.75" customHeight="1">
      <c r="A783" s="156"/>
      <c r="B783" s="156"/>
      <c r="C783" s="156"/>
      <c r="D783" s="156"/>
      <c r="E783" s="156"/>
    </row>
    <row r="784" ht="15.75" customHeight="1">
      <c r="A784" s="156"/>
      <c r="B784" s="156"/>
      <c r="C784" s="156"/>
      <c r="D784" s="156"/>
      <c r="E784" s="156"/>
    </row>
    <row r="785" ht="15.75" customHeight="1">
      <c r="A785" s="156"/>
      <c r="B785" s="156"/>
      <c r="C785" s="156"/>
      <c r="D785" s="156"/>
      <c r="E785" s="156"/>
    </row>
    <row r="786" ht="15.75" customHeight="1">
      <c r="A786" s="156"/>
      <c r="B786" s="156"/>
      <c r="C786" s="156"/>
      <c r="D786" s="156"/>
      <c r="E786" s="156"/>
    </row>
    <row r="787" ht="15.75" customHeight="1">
      <c r="A787" s="156"/>
      <c r="B787" s="156"/>
      <c r="C787" s="156"/>
      <c r="D787" s="156"/>
      <c r="E787" s="156"/>
    </row>
    <row r="788" ht="15.75" customHeight="1">
      <c r="A788" s="156"/>
      <c r="B788" s="156"/>
      <c r="C788" s="156"/>
      <c r="D788" s="156"/>
      <c r="E788" s="156"/>
    </row>
    <row r="789" ht="15.75" customHeight="1">
      <c r="A789" s="156"/>
      <c r="B789" s="156"/>
      <c r="C789" s="156"/>
      <c r="D789" s="156"/>
      <c r="E789" s="156"/>
    </row>
    <row r="790" ht="15.75" customHeight="1">
      <c r="A790" s="156"/>
      <c r="B790" s="156"/>
      <c r="C790" s="156"/>
      <c r="D790" s="156"/>
      <c r="E790" s="156"/>
    </row>
    <row r="791" ht="15.75" customHeight="1">
      <c r="A791" s="156"/>
      <c r="B791" s="156"/>
      <c r="C791" s="156"/>
      <c r="D791" s="156"/>
      <c r="E791" s="156"/>
    </row>
    <row r="792" ht="15.75" customHeight="1">
      <c r="A792" s="156"/>
      <c r="B792" s="156"/>
      <c r="C792" s="156"/>
      <c r="D792" s="156"/>
      <c r="E792" s="156"/>
    </row>
    <row r="793" ht="15.75" customHeight="1">
      <c r="A793" s="156"/>
      <c r="B793" s="156"/>
      <c r="C793" s="156"/>
      <c r="D793" s="156"/>
      <c r="E793" s="156"/>
    </row>
    <row r="794" ht="15.75" customHeight="1">
      <c r="A794" s="156"/>
      <c r="B794" s="156"/>
      <c r="C794" s="156"/>
      <c r="D794" s="156"/>
      <c r="E794" s="156"/>
    </row>
    <row r="795" ht="15.75" customHeight="1">
      <c r="A795" s="156"/>
      <c r="B795" s="156"/>
      <c r="C795" s="156"/>
      <c r="D795" s="156"/>
      <c r="E795" s="156"/>
    </row>
    <row r="796" ht="15.75" customHeight="1">
      <c r="A796" s="156"/>
      <c r="B796" s="156"/>
      <c r="C796" s="156"/>
      <c r="D796" s="156"/>
      <c r="E796" s="156"/>
    </row>
    <row r="797" ht="15.75" customHeight="1">
      <c r="A797" s="156"/>
      <c r="B797" s="156"/>
      <c r="C797" s="156"/>
      <c r="D797" s="156"/>
      <c r="E797" s="156"/>
    </row>
    <row r="798" ht="15.75" customHeight="1">
      <c r="A798" s="156"/>
      <c r="B798" s="156"/>
      <c r="C798" s="156"/>
      <c r="D798" s="156"/>
      <c r="E798" s="156"/>
    </row>
    <row r="799" ht="15.75" customHeight="1">
      <c r="A799" s="156"/>
      <c r="B799" s="156"/>
      <c r="C799" s="156"/>
      <c r="D799" s="156"/>
      <c r="E799" s="156"/>
    </row>
    <row r="800" ht="15.75" customHeight="1">
      <c r="A800" s="156"/>
      <c r="B800" s="156"/>
      <c r="C800" s="156"/>
      <c r="D800" s="156"/>
      <c r="E800" s="156"/>
    </row>
    <row r="801" ht="15.75" customHeight="1">
      <c r="A801" s="156"/>
      <c r="B801" s="156"/>
      <c r="C801" s="156"/>
      <c r="D801" s="156"/>
      <c r="E801" s="156"/>
    </row>
    <row r="802" ht="15.75" customHeight="1">
      <c r="A802" s="156"/>
      <c r="B802" s="156"/>
      <c r="C802" s="156"/>
      <c r="D802" s="156"/>
      <c r="E802" s="156"/>
    </row>
    <row r="803" ht="15.75" customHeight="1">
      <c r="A803" s="156"/>
      <c r="B803" s="156"/>
      <c r="C803" s="156"/>
      <c r="D803" s="156"/>
      <c r="E803" s="156"/>
    </row>
    <row r="804" ht="15.75" customHeight="1">
      <c r="A804" s="156"/>
      <c r="B804" s="156"/>
      <c r="C804" s="156"/>
      <c r="D804" s="156"/>
      <c r="E804" s="156"/>
    </row>
    <row r="805" ht="15.75" customHeight="1">
      <c r="A805" s="156"/>
      <c r="B805" s="156"/>
      <c r="C805" s="156"/>
      <c r="D805" s="156"/>
      <c r="E805" s="156"/>
    </row>
    <row r="806" ht="15.75" customHeight="1">
      <c r="A806" s="156"/>
      <c r="B806" s="156"/>
      <c r="C806" s="156"/>
      <c r="D806" s="156"/>
      <c r="E806" s="156"/>
    </row>
    <row r="807" ht="15.75" customHeight="1">
      <c r="A807" s="156"/>
      <c r="B807" s="156"/>
      <c r="C807" s="156"/>
      <c r="D807" s="156"/>
      <c r="E807" s="156"/>
    </row>
    <row r="808" ht="15.75" customHeight="1">
      <c r="A808" s="156"/>
      <c r="B808" s="156"/>
      <c r="C808" s="156"/>
      <c r="D808" s="156"/>
      <c r="E808" s="156"/>
    </row>
    <row r="809" ht="15.75" customHeight="1">
      <c r="A809" s="156"/>
      <c r="B809" s="156"/>
      <c r="C809" s="156"/>
      <c r="D809" s="156"/>
      <c r="E809" s="156"/>
    </row>
    <row r="810" ht="15.75" customHeight="1">
      <c r="A810" s="156"/>
      <c r="B810" s="156"/>
      <c r="C810" s="156"/>
      <c r="D810" s="156"/>
      <c r="E810" s="156"/>
    </row>
    <row r="811" ht="15.75" customHeight="1">
      <c r="A811" s="156"/>
      <c r="B811" s="156"/>
      <c r="C811" s="156"/>
      <c r="D811" s="156"/>
      <c r="E811" s="156"/>
    </row>
    <row r="812" ht="15.75" customHeight="1">
      <c r="A812" s="156"/>
      <c r="B812" s="156"/>
      <c r="C812" s="156"/>
      <c r="D812" s="156"/>
      <c r="E812" s="156"/>
    </row>
    <row r="813" ht="15.75" customHeight="1">
      <c r="A813" s="156"/>
      <c r="B813" s="156"/>
      <c r="C813" s="156"/>
      <c r="D813" s="156"/>
      <c r="E813" s="156"/>
    </row>
    <row r="814" ht="15.75" customHeight="1">
      <c r="A814" s="156"/>
      <c r="B814" s="156"/>
      <c r="C814" s="156"/>
      <c r="D814" s="156"/>
      <c r="E814" s="156"/>
    </row>
    <row r="815" ht="15.75" customHeight="1">
      <c r="A815" s="156"/>
      <c r="B815" s="156"/>
      <c r="C815" s="156"/>
      <c r="D815" s="156"/>
      <c r="E815" s="156"/>
    </row>
    <row r="816" ht="15.75" customHeight="1">
      <c r="A816" s="156"/>
      <c r="B816" s="156"/>
      <c r="C816" s="156"/>
      <c r="D816" s="156"/>
      <c r="E816" s="156"/>
    </row>
    <row r="817" ht="15.75" customHeight="1">
      <c r="A817" s="156"/>
      <c r="B817" s="156"/>
      <c r="C817" s="156"/>
      <c r="D817" s="156"/>
      <c r="E817" s="156"/>
    </row>
    <row r="818" ht="15.75" customHeight="1">
      <c r="A818" s="156"/>
      <c r="B818" s="156"/>
      <c r="C818" s="156"/>
      <c r="D818" s="156"/>
      <c r="E818" s="156"/>
    </row>
    <row r="819" ht="15.75" customHeight="1">
      <c r="A819" s="156"/>
      <c r="B819" s="156"/>
      <c r="C819" s="156"/>
      <c r="D819" s="156"/>
      <c r="E819" s="156"/>
    </row>
    <row r="820" ht="15.75" customHeight="1">
      <c r="A820" s="156"/>
      <c r="B820" s="156"/>
      <c r="C820" s="156"/>
      <c r="D820" s="156"/>
      <c r="E820" s="156"/>
    </row>
    <row r="821" ht="15.75" customHeight="1">
      <c r="A821" s="156"/>
      <c r="B821" s="156"/>
      <c r="C821" s="156"/>
      <c r="D821" s="156"/>
      <c r="E821" s="156"/>
    </row>
    <row r="822" ht="15.75" customHeight="1">
      <c r="A822" s="156"/>
      <c r="B822" s="156"/>
      <c r="C822" s="156"/>
      <c r="D822" s="156"/>
      <c r="E822" s="156"/>
    </row>
    <row r="823" ht="15.75" customHeight="1">
      <c r="A823" s="156"/>
      <c r="B823" s="156"/>
      <c r="C823" s="156"/>
      <c r="D823" s="156"/>
      <c r="E823" s="156"/>
    </row>
    <row r="824" ht="15.75" customHeight="1">
      <c r="A824" s="156"/>
      <c r="B824" s="156"/>
      <c r="C824" s="156"/>
      <c r="D824" s="156"/>
      <c r="E824" s="156"/>
    </row>
    <row r="825" ht="15.75" customHeight="1">
      <c r="A825" s="156"/>
      <c r="B825" s="156"/>
      <c r="C825" s="156"/>
      <c r="D825" s="156"/>
      <c r="E825" s="156"/>
    </row>
    <row r="826" ht="15.75" customHeight="1">
      <c r="A826" s="156"/>
      <c r="B826" s="156"/>
      <c r="C826" s="156"/>
      <c r="D826" s="156"/>
      <c r="E826" s="156"/>
    </row>
    <row r="827" ht="15.75" customHeight="1">
      <c r="A827" s="156"/>
      <c r="B827" s="156"/>
      <c r="C827" s="156"/>
      <c r="D827" s="156"/>
      <c r="E827" s="156"/>
    </row>
    <row r="828" ht="15.75" customHeight="1">
      <c r="A828" s="156"/>
      <c r="B828" s="156"/>
      <c r="C828" s="156"/>
      <c r="D828" s="156"/>
      <c r="E828" s="156"/>
    </row>
    <row r="829" ht="15.75" customHeight="1">
      <c r="A829" s="156"/>
      <c r="B829" s="156"/>
      <c r="C829" s="156"/>
      <c r="D829" s="156"/>
      <c r="E829" s="156"/>
    </row>
    <row r="830" ht="15.75" customHeight="1">
      <c r="A830" s="156"/>
      <c r="B830" s="156"/>
      <c r="C830" s="156"/>
      <c r="D830" s="156"/>
      <c r="E830" s="156"/>
    </row>
    <row r="831" ht="15.75" customHeight="1">
      <c r="A831" s="156"/>
      <c r="B831" s="156"/>
      <c r="C831" s="156"/>
      <c r="D831" s="156"/>
      <c r="E831" s="156"/>
    </row>
    <row r="832" ht="15.75" customHeight="1">
      <c r="A832" s="156"/>
      <c r="B832" s="156"/>
      <c r="C832" s="156"/>
      <c r="D832" s="156"/>
      <c r="E832" s="156"/>
    </row>
    <row r="833" ht="15.75" customHeight="1">
      <c r="A833" s="156"/>
      <c r="B833" s="156"/>
      <c r="C833" s="156"/>
      <c r="D833" s="156"/>
      <c r="E833" s="156"/>
    </row>
    <row r="834" ht="15.75" customHeight="1">
      <c r="A834" s="156"/>
      <c r="B834" s="156"/>
      <c r="C834" s="156"/>
      <c r="D834" s="156"/>
      <c r="E834" s="156"/>
    </row>
    <row r="835" ht="15.75" customHeight="1">
      <c r="A835" s="156"/>
      <c r="B835" s="156"/>
      <c r="C835" s="156"/>
      <c r="D835" s="156"/>
      <c r="E835" s="156"/>
    </row>
    <row r="836" ht="15.75" customHeight="1">
      <c r="A836" s="156"/>
      <c r="B836" s="156"/>
      <c r="C836" s="156"/>
      <c r="D836" s="156"/>
      <c r="E836" s="156"/>
    </row>
    <row r="837" ht="15.75" customHeight="1">
      <c r="A837" s="156"/>
      <c r="B837" s="156"/>
      <c r="C837" s="156"/>
      <c r="D837" s="156"/>
      <c r="E837" s="156"/>
    </row>
    <row r="838" ht="15.75" customHeight="1">
      <c r="A838" s="156"/>
      <c r="B838" s="156"/>
      <c r="C838" s="156"/>
      <c r="D838" s="156"/>
      <c r="E838" s="156"/>
    </row>
    <row r="839" ht="15.75" customHeight="1">
      <c r="A839" s="156"/>
      <c r="B839" s="156"/>
      <c r="C839" s="156"/>
      <c r="D839" s="156"/>
      <c r="E839" s="156"/>
    </row>
    <row r="840" ht="15.75" customHeight="1">
      <c r="A840" s="156"/>
      <c r="B840" s="156"/>
      <c r="C840" s="156"/>
      <c r="D840" s="156"/>
      <c r="E840" s="156"/>
    </row>
    <row r="841" ht="15.75" customHeight="1">
      <c r="A841" s="156"/>
      <c r="B841" s="156"/>
      <c r="C841" s="156"/>
      <c r="D841" s="156"/>
      <c r="E841" s="156"/>
    </row>
    <row r="842" ht="15.75" customHeight="1">
      <c r="A842" s="156"/>
      <c r="B842" s="156"/>
      <c r="C842" s="156"/>
      <c r="D842" s="156"/>
      <c r="E842" s="156"/>
    </row>
    <row r="843" ht="15.75" customHeight="1">
      <c r="A843" s="156"/>
      <c r="B843" s="156"/>
      <c r="C843" s="156"/>
      <c r="D843" s="156"/>
      <c r="E843" s="156"/>
    </row>
    <row r="844" ht="15.75" customHeight="1">
      <c r="A844" s="156"/>
      <c r="B844" s="156"/>
      <c r="C844" s="156"/>
      <c r="D844" s="156"/>
      <c r="E844" s="156"/>
    </row>
    <row r="845" ht="15.75" customHeight="1">
      <c r="A845" s="156"/>
      <c r="B845" s="156"/>
      <c r="C845" s="156"/>
      <c r="D845" s="156"/>
      <c r="E845" s="156"/>
    </row>
    <row r="846" ht="15.75" customHeight="1">
      <c r="A846" s="156"/>
      <c r="B846" s="156"/>
      <c r="C846" s="156"/>
      <c r="D846" s="156"/>
      <c r="E846" s="156"/>
    </row>
    <row r="847" ht="15.75" customHeight="1">
      <c r="A847" s="156"/>
      <c r="B847" s="156"/>
      <c r="C847" s="156"/>
      <c r="D847" s="156"/>
      <c r="E847" s="156"/>
    </row>
    <row r="848" ht="15.75" customHeight="1">
      <c r="A848" s="156"/>
      <c r="B848" s="156"/>
      <c r="C848" s="156"/>
      <c r="D848" s="156"/>
      <c r="E848" s="156"/>
    </row>
    <row r="849" ht="15.75" customHeight="1">
      <c r="A849" s="156"/>
      <c r="B849" s="156"/>
      <c r="C849" s="156"/>
      <c r="D849" s="156"/>
      <c r="E849" s="156"/>
    </row>
    <row r="850" ht="15.75" customHeight="1">
      <c r="A850" s="156"/>
      <c r="B850" s="156"/>
      <c r="C850" s="156"/>
      <c r="D850" s="156"/>
      <c r="E850" s="156"/>
    </row>
    <row r="851" ht="15.75" customHeight="1">
      <c r="A851" s="156"/>
      <c r="B851" s="156"/>
      <c r="C851" s="156"/>
      <c r="D851" s="156"/>
      <c r="E851" s="156"/>
    </row>
    <row r="852" ht="15.75" customHeight="1">
      <c r="A852" s="156"/>
      <c r="B852" s="156"/>
      <c r="C852" s="156"/>
      <c r="D852" s="156"/>
      <c r="E852" s="156"/>
    </row>
    <row r="853" ht="15.75" customHeight="1">
      <c r="A853" s="156"/>
      <c r="B853" s="156"/>
      <c r="C853" s="156"/>
      <c r="D853" s="156"/>
      <c r="E853" s="156"/>
    </row>
    <row r="854" ht="15.75" customHeight="1">
      <c r="A854" s="156"/>
      <c r="B854" s="156"/>
      <c r="C854" s="156"/>
      <c r="D854" s="156"/>
      <c r="E854" s="156"/>
    </row>
    <row r="855" ht="15.75" customHeight="1">
      <c r="A855" s="156"/>
      <c r="B855" s="156"/>
      <c r="C855" s="156"/>
      <c r="D855" s="156"/>
      <c r="E855" s="156"/>
    </row>
    <row r="856" ht="15.75" customHeight="1">
      <c r="A856" s="156"/>
      <c r="B856" s="156"/>
      <c r="C856" s="156"/>
      <c r="D856" s="156"/>
      <c r="E856" s="156"/>
    </row>
    <row r="857" ht="15.75" customHeight="1">
      <c r="A857" s="156"/>
      <c r="B857" s="156"/>
      <c r="C857" s="156"/>
      <c r="D857" s="156"/>
      <c r="E857" s="156"/>
    </row>
    <row r="858" ht="15.75" customHeight="1">
      <c r="A858" s="156"/>
      <c r="B858" s="156"/>
      <c r="C858" s="156"/>
      <c r="D858" s="156"/>
      <c r="E858" s="156"/>
    </row>
    <row r="859" ht="15.75" customHeight="1">
      <c r="A859" s="156"/>
      <c r="B859" s="156"/>
      <c r="C859" s="156"/>
      <c r="D859" s="156"/>
      <c r="E859" s="156"/>
    </row>
    <row r="860" ht="15.75" customHeight="1">
      <c r="A860" s="156"/>
      <c r="B860" s="156"/>
      <c r="C860" s="156"/>
      <c r="D860" s="156"/>
      <c r="E860" s="156"/>
    </row>
    <row r="861" ht="15.75" customHeight="1">
      <c r="A861" s="156"/>
      <c r="B861" s="156"/>
      <c r="C861" s="156"/>
      <c r="D861" s="156"/>
      <c r="E861" s="156"/>
    </row>
    <row r="862" ht="15.75" customHeight="1">
      <c r="A862" s="156"/>
      <c r="B862" s="156"/>
      <c r="C862" s="156"/>
      <c r="D862" s="156"/>
      <c r="E862" s="156"/>
    </row>
    <row r="863" ht="15.75" customHeight="1">
      <c r="A863" s="156"/>
      <c r="B863" s="156"/>
      <c r="C863" s="156"/>
      <c r="D863" s="156"/>
      <c r="E863" s="156"/>
    </row>
    <row r="864" ht="15.75" customHeight="1">
      <c r="A864" s="156"/>
      <c r="B864" s="156"/>
      <c r="C864" s="156"/>
      <c r="D864" s="156"/>
      <c r="E864" s="156"/>
    </row>
    <row r="865" ht="15.75" customHeight="1">
      <c r="A865" s="156"/>
      <c r="B865" s="156"/>
      <c r="C865" s="156"/>
      <c r="D865" s="156"/>
      <c r="E865" s="156"/>
    </row>
    <row r="866" ht="15.75" customHeight="1">
      <c r="A866" s="156"/>
      <c r="B866" s="156"/>
      <c r="C866" s="156"/>
      <c r="D866" s="156"/>
      <c r="E866" s="156"/>
    </row>
    <row r="867" ht="15.75" customHeight="1">
      <c r="A867" s="156"/>
      <c r="B867" s="156"/>
      <c r="C867" s="156"/>
      <c r="D867" s="156"/>
      <c r="E867" s="156"/>
    </row>
    <row r="868" ht="15.75" customHeight="1">
      <c r="A868" s="156"/>
      <c r="B868" s="156"/>
      <c r="C868" s="156"/>
      <c r="D868" s="156"/>
      <c r="E868" s="156"/>
    </row>
    <row r="869" ht="15.75" customHeight="1">
      <c r="A869" s="156"/>
      <c r="B869" s="156"/>
      <c r="C869" s="156"/>
      <c r="D869" s="156"/>
      <c r="E869" s="156"/>
    </row>
    <row r="870" ht="15.75" customHeight="1">
      <c r="A870" s="156"/>
      <c r="B870" s="156"/>
      <c r="C870" s="156"/>
      <c r="D870" s="156"/>
      <c r="E870" s="156"/>
    </row>
    <row r="871" ht="15.75" customHeight="1">
      <c r="A871" s="156"/>
      <c r="B871" s="156"/>
      <c r="C871" s="156"/>
      <c r="D871" s="156"/>
      <c r="E871" s="156"/>
    </row>
    <row r="872" ht="15.75" customHeight="1">
      <c r="A872" s="156"/>
      <c r="B872" s="156"/>
      <c r="C872" s="156"/>
      <c r="D872" s="156"/>
      <c r="E872" s="156"/>
    </row>
    <row r="873" ht="15.75" customHeight="1">
      <c r="A873" s="156"/>
      <c r="B873" s="156"/>
      <c r="C873" s="156"/>
      <c r="D873" s="156"/>
      <c r="E873" s="156"/>
    </row>
    <row r="874" ht="15.75" customHeight="1">
      <c r="A874" s="156"/>
      <c r="B874" s="156"/>
      <c r="C874" s="156"/>
      <c r="D874" s="156"/>
      <c r="E874" s="156"/>
    </row>
    <row r="875" ht="15.75" customHeight="1">
      <c r="A875" s="156"/>
      <c r="B875" s="156"/>
      <c r="C875" s="156"/>
      <c r="D875" s="156"/>
      <c r="E875" s="156"/>
    </row>
    <row r="876" ht="15.75" customHeight="1">
      <c r="A876" s="156"/>
      <c r="B876" s="156"/>
      <c r="C876" s="156"/>
      <c r="D876" s="156"/>
      <c r="E876" s="156"/>
    </row>
    <row r="877" ht="15.75" customHeight="1">
      <c r="A877" s="156"/>
      <c r="B877" s="156"/>
      <c r="C877" s="156"/>
      <c r="D877" s="156"/>
      <c r="E877" s="156"/>
    </row>
    <row r="878" ht="15.75" customHeight="1">
      <c r="A878" s="156"/>
      <c r="B878" s="156"/>
      <c r="C878" s="156"/>
      <c r="D878" s="156"/>
      <c r="E878" s="156"/>
    </row>
    <row r="879" ht="15.75" customHeight="1">
      <c r="A879" s="156"/>
      <c r="B879" s="156"/>
      <c r="C879" s="156"/>
      <c r="D879" s="156"/>
      <c r="E879" s="156"/>
    </row>
    <row r="880" ht="15.75" customHeight="1">
      <c r="A880" s="156"/>
      <c r="B880" s="156"/>
      <c r="C880" s="156"/>
      <c r="D880" s="156"/>
      <c r="E880" s="156"/>
    </row>
    <row r="881" ht="15.75" customHeight="1">
      <c r="A881" s="156"/>
      <c r="B881" s="156"/>
      <c r="C881" s="156"/>
      <c r="D881" s="156"/>
      <c r="E881" s="156"/>
    </row>
    <row r="882" ht="15.75" customHeight="1">
      <c r="A882" s="156"/>
      <c r="B882" s="156"/>
      <c r="C882" s="156"/>
      <c r="D882" s="156"/>
      <c r="E882" s="156"/>
    </row>
    <row r="883" ht="15.75" customHeight="1">
      <c r="A883" s="156"/>
      <c r="B883" s="156"/>
      <c r="C883" s="156"/>
      <c r="D883" s="156"/>
      <c r="E883" s="156"/>
    </row>
    <row r="884" ht="15.75" customHeight="1">
      <c r="A884" s="156"/>
      <c r="B884" s="156"/>
      <c r="C884" s="156"/>
      <c r="D884" s="156"/>
      <c r="E884" s="156"/>
    </row>
    <row r="885" ht="15.75" customHeight="1">
      <c r="A885" s="156"/>
      <c r="B885" s="156"/>
      <c r="C885" s="156"/>
      <c r="D885" s="156"/>
      <c r="E885" s="156"/>
    </row>
    <row r="886" ht="15.75" customHeight="1">
      <c r="A886" s="156"/>
      <c r="B886" s="156"/>
      <c r="C886" s="156"/>
      <c r="D886" s="156"/>
      <c r="E886" s="156"/>
    </row>
    <row r="887" ht="15.75" customHeight="1">
      <c r="A887" s="156"/>
      <c r="B887" s="156"/>
      <c r="C887" s="156"/>
      <c r="D887" s="156"/>
      <c r="E887" s="156"/>
    </row>
    <row r="888" ht="15.75" customHeight="1">
      <c r="A888" s="156"/>
      <c r="B888" s="156"/>
      <c r="C888" s="156"/>
      <c r="D888" s="156"/>
      <c r="E888" s="156"/>
    </row>
    <row r="889" ht="15.75" customHeight="1">
      <c r="A889" s="156"/>
      <c r="B889" s="156"/>
      <c r="C889" s="156"/>
      <c r="D889" s="156"/>
      <c r="E889" s="156"/>
    </row>
    <row r="890" ht="15.75" customHeight="1">
      <c r="A890" s="156"/>
      <c r="B890" s="156"/>
      <c r="C890" s="156"/>
      <c r="D890" s="156"/>
      <c r="E890" s="156"/>
    </row>
    <row r="891" ht="15.75" customHeight="1">
      <c r="A891" s="156"/>
      <c r="B891" s="156"/>
      <c r="C891" s="156"/>
      <c r="D891" s="156"/>
      <c r="E891" s="156"/>
    </row>
    <row r="892" ht="15.75" customHeight="1">
      <c r="A892" s="156"/>
      <c r="B892" s="156"/>
      <c r="C892" s="156"/>
      <c r="D892" s="156"/>
      <c r="E892" s="156"/>
    </row>
    <row r="893" ht="15.75" customHeight="1">
      <c r="A893" s="156"/>
      <c r="B893" s="156"/>
      <c r="C893" s="156"/>
      <c r="D893" s="156"/>
      <c r="E893" s="156"/>
    </row>
    <row r="894" ht="15.75" customHeight="1">
      <c r="A894" s="156"/>
      <c r="B894" s="156"/>
      <c r="C894" s="156"/>
      <c r="D894" s="156"/>
      <c r="E894" s="156"/>
    </row>
    <row r="895" ht="15.75" customHeight="1">
      <c r="A895" s="156"/>
      <c r="B895" s="156"/>
      <c r="C895" s="156"/>
      <c r="D895" s="156"/>
      <c r="E895" s="156"/>
    </row>
    <row r="896" ht="15.75" customHeight="1">
      <c r="A896" s="156"/>
      <c r="B896" s="156"/>
      <c r="C896" s="156"/>
      <c r="D896" s="156"/>
      <c r="E896" s="156"/>
    </row>
    <row r="897" ht="15.75" customHeight="1">
      <c r="A897" s="156"/>
      <c r="B897" s="156"/>
      <c r="C897" s="156"/>
      <c r="D897" s="156"/>
      <c r="E897" s="156"/>
    </row>
    <row r="898" ht="15.75" customHeight="1">
      <c r="A898" s="156"/>
      <c r="B898" s="156"/>
      <c r="C898" s="156"/>
      <c r="D898" s="156"/>
      <c r="E898" s="156"/>
    </row>
    <row r="899" ht="15.75" customHeight="1">
      <c r="A899" s="156"/>
      <c r="B899" s="156"/>
      <c r="C899" s="156"/>
      <c r="D899" s="156"/>
      <c r="E899" s="156"/>
    </row>
    <row r="900" ht="15.75" customHeight="1">
      <c r="A900" s="156"/>
      <c r="B900" s="156"/>
      <c r="C900" s="156"/>
      <c r="D900" s="156"/>
      <c r="E900" s="156"/>
    </row>
    <row r="901" ht="15.75" customHeight="1">
      <c r="A901" s="156"/>
      <c r="B901" s="156"/>
      <c r="C901" s="156"/>
      <c r="D901" s="156"/>
      <c r="E901" s="156"/>
    </row>
    <row r="902" ht="15.75" customHeight="1">
      <c r="A902" s="156"/>
      <c r="B902" s="156"/>
      <c r="C902" s="156"/>
      <c r="D902" s="156"/>
      <c r="E902" s="156"/>
    </row>
    <row r="903" ht="15.75" customHeight="1">
      <c r="A903" s="156"/>
      <c r="B903" s="156"/>
      <c r="C903" s="156"/>
      <c r="D903" s="156"/>
      <c r="E903" s="156"/>
    </row>
    <row r="904" ht="15.75" customHeight="1">
      <c r="A904" s="156"/>
      <c r="B904" s="156"/>
      <c r="C904" s="156"/>
      <c r="D904" s="156"/>
      <c r="E904" s="156"/>
    </row>
    <row r="905" ht="15.75" customHeight="1">
      <c r="A905" s="156"/>
      <c r="B905" s="156"/>
      <c r="C905" s="156"/>
      <c r="D905" s="156"/>
      <c r="E905" s="156"/>
    </row>
    <row r="906" ht="15.75" customHeight="1">
      <c r="A906" s="156"/>
      <c r="B906" s="156"/>
      <c r="C906" s="156"/>
      <c r="D906" s="156"/>
      <c r="E906" s="156"/>
    </row>
    <row r="907" ht="15.75" customHeight="1">
      <c r="A907" s="156"/>
      <c r="B907" s="156"/>
      <c r="C907" s="156"/>
      <c r="D907" s="156"/>
      <c r="E907" s="156"/>
    </row>
    <row r="908" ht="15.75" customHeight="1">
      <c r="A908" s="156"/>
      <c r="B908" s="156"/>
      <c r="C908" s="156"/>
      <c r="D908" s="156"/>
      <c r="E908" s="156"/>
    </row>
    <row r="909" ht="15.75" customHeight="1">
      <c r="A909" s="156"/>
      <c r="B909" s="156"/>
      <c r="C909" s="156"/>
      <c r="D909" s="156"/>
      <c r="E909" s="156"/>
    </row>
    <row r="910" ht="15.75" customHeight="1">
      <c r="A910" s="156"/>
      <c r="B910" s="156"/>
      <c r="C910" s="156"/>
      <c r="D910" s="156"/>
      <c r="E910" s="156"/>
    </row>
    <row r="911" ht="15.75" customHeight="1">
      <c r="A911" s="156"/>
      <c r="B911" s="156"/>
      <c r="C911" s="156"/>
      <c r="D911" s="156"/>
      <c r="E911" s="156"/>
    </row>
    <row r="912" ht="15.75" customHeight="1">
      <c r="A912" s="156"/>
      <c r="B912" s="156"/>
      <c r="C912" s="156"/>
      <c r="D912" s="156"/>
      <c r="E912" s="156"/>
    </row>
    <row r="913" ht="15.75" customHeight="1">
      <c r="A913" s="156"/>
      <c r="B913" s="156"/>
      <c r="C913" s="156"/>
      <c r="D913" s="156"/>
      <c r="E913" s="156"/>
    </row>
    <row r="914" ht="15.75" customHeight="1">
      <c r="A914" s="156"/>
      <c r="B914" s="156"/>
      <c r="C914" s="156"/>
      <c r="D914" s="156"/>
      <c r="E914" s="156"/>
    </row>
    <row r="915" ht="15.75" customHeight="1">
      <c r="A915" s="156"/>
      <c r="B915" s="156"/>
      <c r="C915" s="156"/>
      <c r="D915" s="156"/>
      <c r="E915" s="156"/>
    </row>
    <row r="916" ht="15.75" customHeight="1">
      <c r="A916" s="156"/>
      <c r="B916" s="156"/>
      <c r="C916" s="156"/>
      <c r="D916" s="156"/>
      <c r="E916" s="156"/>
    </row>
    <row r="917" ht="15.75" customHeight="1">
      <c r="A917" s="156"/>
      <c r="B917" s="156"/>
      <c r="C917" s="156"/>
      <c r="D917" s="156"/>
      <c r="E917" s="156"/>
    </row>
    <row r="918" ht="15.75" customHeight="1">
      <c r="A918" s="156"/>
      <c r="B918" s="156"/>
      <c r="C918" s="156"/>
      <c r="D918" s="156"/>
      <c r="E918" s="156"/>
    </row>
    <row r="919" ht="15.75" customHeight="1">
      <c r="A919" s="156"/>
      <c r="B919" s="156"/>
      <c r="C919" s="156"/>
      <c r="D919" s="156"/>
      <c r="E919" s="156"/>
    </row>
    <row r="920" ht="15.75" customHeight="1">
      <c r="A920" s="156"/>
      <c r="B920" s="156"/>
      <c r="C920" s="156"/>
      <c r="D920" s="156"/>
      <c r="E920" s="156"/>
    </row>
    <row r="921" ht="15.75" customHeight="1">
      <c r="A921" s="156"/>
      <c r="B921" s="156"/>
      <c r="C921" s="156"/>
      <c r="D921" s="156"/>
      <c r="E921" s="156"/>
    </row>
    <row r="922" ht="15.75" customHeight="1">
      <c r="A922" s="156"/>
      <c r="B922" s="156"/>
      <c r="C922" s="156"/>
      <c r="D922" s="156"/>
      <c r="E922" s="156"/>
    </row>
    <row r="923" ht="15.75" customHeight="1">
      <c r="A923" s="156"/>
      <c r="B923" s="156"/>
      <c r="C923" s="156"/>
      <c r="D923" s="156"/>
      <c r="E923" s="156"/>
    </row>
    <row r="924" ht="15.75" customHeight="1">
      <c r="A924" s="156"/>
      <c r="B924" s="156"/>
      <c r="C924" s="156"/>
      <c r="D924" s="156"/>
      <c r="E924" s="156"/>
    </row>
    <row r="925" ht="15.75" customHeight="1">
      <c r="A925" s="156"/>
      <c r="B925" s="156"/>
      <c r="C925" s="156"/>
      <c r="D925" s="156"/>
      <c r="E925" s="156"/>
    </row>
    <row r="926" ht="15.75" customHeight="1">
      <c r="A926" s="156"/>
      <c r="B926" s="156"/>
      <c r="C926" s="156"/>
      <c r="D926" s="156"/>
      <c r="E926" s="156"/>
    </row>
    <row r="927" ht="15.75" customHeight="1">
      <c r="A927" s="156"/>
      <c r="B927" s="156"/>
      <c r="C927" s="156"/>
      <c r="D927" s="156"/>
      <c r="E927" s="156"/>
    </row>
    <row r="928" ht="15.75" customHeight="1">
      <c r="A928" s="156"/>
      <c r="B928" s="156"/>
      <c r="C928" s="156"/>
      <c r="D928" s="156"/>
      <c r="E928" s="156"/>
    </row>
    <row r="929" ht="15.75" customHeight="1">
      <c r="A929" s="156"/>
      <c r="B929" s="156"/>
      <c r="C929" s="156"/>
      <c r="D929" s="156"/>
      <c r="E929" s="156"/>
    </row>
    <row r="930" ht="15.75" customHeight="1">
      <c r="A930" s="156"/>
      <c r="B930" s="156"/>
      <c r="C930" s="156"/>
      <c r="D930" s="156"/>
      <c r="E930" s="156"/>
    </row>
    <row r="931" ht="15.75" customHeight="1">
      <c r="A931" s="156"/>
      <c r="B931" s="156"/>
      <c r="C931" s="156"/>
      <c r="D931" s="156"/>
      <c r="E931" s="156"/>
    </row>
    <row r="932" ht="15.75" customHeight="1">
      <c r="A932" s="156"/>
      <c r="B932" s="156"/>
      <c r="C932" s="156"/>
      <c r="D932" s="156"/>
      <c r="E932" s="156"/>
    </row>
    <row r="933" ht="15.75" customHeight="1">
      <c r="A933" s="156"/>
      <c r="B933" s="156"/>
      <c r="C933" s="156"/>
      <c r="D933" s="156"/>
      <c r="E933" s="156"/>
    </row>
    <row r="934" ht="15.75" customHeight="1">
      <c r="A934" s="156"/>
      <c r="B934" s="156"/>
      <c r="C934" s="156"/>
      <c r="D934" s="156"/>
      <c r="E934" s="156"/>
    </row>
    <row r="935" ht="15.75" customHeight="1">
      <c r="A935" s="156"/>
      <c r="B935" s="156"/>
      <c r="C935" s="156"/>
      <c r="D935" s="156"/>
      <c r="E935" s="156"/>
    </row>
    <row r="936" ht="15.75" customHeight="1">
      <c r="A936" s="156"/>
      <c r="B936" s="156"/>
      <c r="C936" s="156"/>
      <c r="D936" s="156"/>
      <c r="E936" s="156"/>
    </row>
    <row r="937" ht="15.75" customHeight="1">
      <c r="A937" s="156"/>
      <c r="B937" s="156"/>
      <c r="C937" s="156"/>
      <c r="D937" s="156"/>
      <c r="E937" s="156"/>
    </row>
    <row r="938" ht="15.75" customHeight="1">
      <c r="A938" s="156"/>
      <c r="B938" s="156"/>
      <c r="C938" s="156"/>
      <c r="D938" s="156"/>
      <c r="E938" s="156"/>
    </row>
    <row r="939" ht="15.75" customHeight="1">
      <c r="A939" s="156"/>
      <c r="B939" s="156"/>
      <c r="C939" s="156"/>
      <c r="D939" s="156"/>
      <c r="E939" s="156"/>
    </row>
    <row r="940" ht="15.75" customHeight="1">
      <c r="A940" s="156"/>
      <c r="B940" s="156"/>
      <c r="C940" s="156"/>
      <c r="D940" s="156"/>
      <c r="E940" s="156"/>
    </row>
    <row r="941" ht="15.75" customHeight="1">
      <c r="A941" s="156"/>
      <c r="B941" s="156"/>
      <c r="C941" s="156"/>
      <c r="D941" s="156"/>
      <c r="E941" s="156"/>
    </row>
    <row r="942" ht="15.75" customHeight="1">
      <c r="A942" s="156"/>
      <c r="B942" s="156"/>
      <c r="C942" s="156"/>
      <c r="D942" s="156"/>
      <c r="E942" s="156"/>
    </row>
    <row r="943" ht="15.75" customHeight="1">
      <c r="A943" s="156"/>
      <c r="B943" s="156"/>
      <c r="C943" s="156"/>
      <c r="D943" s="156"/>
      <c r="E943" s="156"/>
    </row>
    <row r="944" ht="15.75" customHeight="1">
      <c r="A944" s="156"/>
      <c r="B944" s="156"/>
      <c r="C944" s="156"/>
      <c r="D944" s="156"/>
      <c r="E944" s="156"/>
    </row>
    <row r="945" ht="15.75" customHeight="1">
      <c r="A945" s="156"/>
      <c r="B945" s="156"/>
      <c r="C945" s="156"/>
      <c r="D945" s="156"/>
      <c r="E945" s="156"/>
    </row>
    <row r="946" ht="15.75" customHeight="1">
      <c r="A946" s="156"/>
      <c r="B946" s="156"/>
      <c r="C946" s="156"/>
      <c r="D946" s="156"/>
      <c r="E946" s="156"/>
    </row>
    <row r="947" ht="15.75" customHeight="1">
      <c r="A947" s="156"/>
      <c r="B947" s="156"/>
      <c r="C947" s="156"/>
      <c r="D947" s="156"/>
      <c r="E947" s="156"/>
    </row>
    <row r="948" ht="15.75" customHeight="1">
      <c r="A948" s="156"/>
      <c r="B948" s="156"/>
      <c r="C948" s="156"/>
      <c r="D948" s="156"/>
      <c r="E948" s="156"/>
    </row>
    <row r="949" ht="15.75" customHeight="1">
      <c r="A949" s="156"/>
      <c r="B949" s="156"/>
      <c r="C949" s="156"/>
      <c r="D949" s="156"/>
      <c r="E949" s="156"/>
    </row>
    <row r="950" ht="15.75" customHeight="1">
      <c r="A950" s="156"/>
      <c r="B950" s="156"/>
      <c r="C950" s="156"/>
      <c r="D950" s="156"/>
      <c r="E950" s="156"/>
    </row>
    <row r="951" ht="15.75" customHeight="1">
      <c r="A951" s="156"/>
      <c r="B951" s="156"/>
      <c r="C951" s="156"/>
      <c r="D951" s="156"/>
      <c r="E951" s="156"/>
    </row>
    <row r="952" ht="15.75" customHeight="1">
      <c r="A952" s="156"/>
      <c r="B952" s="156"/>
      <c r="C952" s="156"/>
      <c r="D952" s="156"/>
      <c r="E952" s="156"/>
    </row>
    <row r="953" ht="15.75" customHeight="1">
      <c r="A953" s="156"/>
      <c r="B953" s="156"/>
      <c r="C953" s="156"/>
      <c r="D953" s="156"/>
      <c r="E953" s="156"/>
    </row>
    <row r="954" ht="15.75" customHeight="1">
      <c r="A954" s="156"/>
      <c r="B954" s="156"/>
      <c r="C954" s="156"/>
      <c r="D954" s="156"/>
      <c r="E954" s="156"/>
    </row>
    <row r="955" ht="15.75" customHeight="1">
      <c r="A955" s="156"/>
      <c r="B955" s="156"/>
      <c r="C955" s="156"/>
      <c r="D955" s="156"/>
      <c r="E955" s="156"/>
    </row>
    <row r="956" ht="15.75" customHeight="1">
      <c r="A956" s="156"/>
      <c r="B956" s="156"/>
      <c r="C956" s="156"/>
      <c r="D956" s="156"/>
      <c r="E956" s="156"/>
    </row>
    <row r="957" ht="15.75" customHeight="1">
      <c r="A957" s="156"/>
      <c r="B957" s="156"/>
      <c r="C957" s="156"/>
      <c r="D957" s="156"/>
      <c r="E957" s="156"/>
    </row>
    <row r="958" ht="15.75" customHeight="1">
      <c r="A958" s="156"/>
      <c r="B958" s="156"/>
      <c r="C958" s="156"/>
      <c r="D958" s="156"/>
      <c r="E958" s="156"/>
    </row>
    <row r="959" ht="15.75" customHeight="1">
      <c r="A959" s="156"/>
      <c r="B959" s="156"/>
      <c r="C959" s="156"/>
      <c r="D959" s="156"/>
      <c r="E959" s="156"/>
    </row>
    <row r="960" ht="15.75" customHeight="1">
      <c r="A960" s="156"/>
      <c r="B960" s="156"/>
      <c r="C960" s="156"/>
      <c r="D960" s="156"/>
      <c r="E960" s="156"/>
    </row>
    <row r="961" ht="15.75" customHeight="1">
      <c r="A961" s="156"/>
      <c r="B961" s="156"/>
      <c r="C961" s="156"/>
      <c r="D961" s="156"/>
      <c r="E961" s="156"/>
    </row>
    <row r="962" ht="15.75" customHeight="1">
      <c r="A962" s="156"/>
      <c r="B962" s="156"/>
      <c r="C962" s="156"/>
      <c r="D962" s="156"/>
      <c r="E962" s="156"/>
    </row>
    <row r="963" ht="15.75" customHeight="1">
      <c r="A963" s="156"/>
      <c r="B963" s="156"/>
      <c r="C963" s="156"/>
      <c r="D963" s="156"/>
      <c r="E963" s="156"/>
    </row>
    <row r="964" ht="15.75" customHeight="1">
      <c r="A964" s="156"/>
      <c r="B964" s="156"/>
      <c r="C964" s="156"/>
      <c r="D964" s="156"/>
      <c r="E964" s="156"/>
    </row>
    <row r="965" ht="15.75" customHeight="1">
      <c r="A965" s="156"/>
      <c r="B965" s="156"/>
      <c r="C965" s="156"/>
      <c r="D965" s="156"/>
      <c r="E965" s="156"/>
    </row>
    <row r="966" ht="15.75" customHeight="1">
      <c r="A966" s="156"/>
      <c r="B966" s="156"/>
      <c r="C966" s="156"/>
      <c r="D966" s="156"/>
      <c r="E966" s="156"/>
    </row>
    <row r="967" ht="15.75" customHeight="1">
      <c r="A967" s="156"/>
      <c r="B967" s="156"/>
      <c r="C967" s="156"/>
      <c r="D967" s="156"/>
      <c r="E967" s="156"/>
    </row>
    <row r="968" ht="15.75" customHeight="1">
      <c r="A968" s="156"/>
      <c r="B968" s="156"/>
      <c r="C968" s="156"/>
      <c r="D968" s="156"/>
      <c r="E968" s="156"/>
    </row>
    <row r="969" ht="15.75" customHeight="1">
      <c r="A969" s="156"/>
      <c r="B969" s="156"/>
      <c r="C969" s="156"/>
      <c r="D969" s="156"/>
      <c r="E969" s="156"/>
    </row>
    <row r="970" ht="15.75" customHeight="1">
      <c r="A970" s="156"/>
      <c r="B970" s="156"/>
      <c r="C970" s="156"/>
      <c r="D970" s="156"/>
      <c r="E970" s="156"/>
    </row>
    <row r="971" ht="15.75" customHeight="1">
      <c r="A971" s="156"/>
      <c r="B971" s="156"/>
      <c r="C971" s="156"/>
      <c r="D971" s="156"/>
      <c r="E971" s="156"/>
    </row>
    <row r="972" ht="15.75" customHeight="1">
      <c r="A972" s="156"/>
      <c r="B972" s="156"/>
      <c r="C972" s="156"/>
      <c r="D972" s="156"/>
      <c r="E972" s="156"/>
    </row>
    <row r="973" ht="15.75" customHeight="1">
      <c r="A973" s="156"/>
      <c r="B973" s="156"/>
      <c r="C973" s="156"/>
      <c r="D973" s="156"/>
      <c r="E973" s="156"/>
    </row>
    <row r="974" ht="15.75" customHeight="1">
      <c r="A974" s="156"/>
      <c r="B974" s="156"/>
      <c r="C974" s="156"/>
      <c r="D974" s="156"/>
      <c r="E974" s="156"/>
    </row>
    <row r="975" ht="15.75" customHeight="1">
      <c r="A975" s="156"/>
      <c r="B975" s="156"/>
      <c r="C975" s="156"/>
      <c r="D975" s="156"/>
      <c r="E975" s="156"/>
    </row>
    <row r="976" ht="15.75" customHeight="1">
      <c r="A976" s="156"/>
      <c r="B976" s="156"/>
      <c r="C976" s="156"/>
      <c r="D976" s="156"/>
      <c r="E976" s="156"/>
    </row>
    <row r="977" ht="15.75" customHeight="1">
      <c r="A977" s="156"/>
      <c r="B977" s="156"/>
      <c r="C977" s="156"/>
      <c r="D977" s="156"/>
      <c r="E977" s="156"/>
    </row>
    <row r="978" ht="15.75" customHeight="1">
      <c r="A978" s="156"/>
      <c r="B978" s="156"/>
      <c r="C978" s="156"/>
      <c r="D978" s="156"/>
      <c r="E978" s="156"/>
    </row>
    <row r="979" ht="15.75" customHeight="1">
      <c r="A979" s="156"/>
      <c r="B979" s="156"/>
      <c r="C979" s="156"/>
      <c r="D979" s="156"/>
      <c r="E979" s="156"/>
    </row>
    <row r="980" ht="15.75" customHeight="1">
      <c r="A980" s="156"/>
      <c r="B980" s="156"/>
      <c r="C980" s="156"/>
      <c r="D980" s="156"/>
      <c r="E980" s="156"/>
    </row>
    <row r="981" ht="15.75" customHeight="1">
      <c r="A981" s="156"/>
      <c r="B981" s="156"/>
      <c r="C981" s="156"/>
      <c r="D981" s="156"/>
      <c r="E981" s="156"/>
    </row>
    <row r="982" ht="15.75" customHeight="1">
      <c r="A982" s="156"/>
      <c r="B982" s="156"/>
      <c r="C982" s="156"/>
      <c r="D982" s="156"/>
      <c r="E982" s="156"/>
    </row>
    <row r="983" ht="15.75" customHeight="1">
      <c r="A983" s="156"/>
      <c r="B983" s="156"/>
      <c r="C983" s="156"/>
      <c r="D983" s="156"/>
      <c r="E983" s="156"/>
    </row>
    <row r="984" ht="15.75" customHeight="1">
      <c r="A984" s="156"/>
      <c r="B984" s="156"/>
      <c r="C984" s="156"/>
      <c r="D984" s="156"/>
      <c r="E984" s="156"/>
    </row>
    <row r="985" ht="15.75" customHeight="1">
      <c r="A985" s="156"/>
      <c r="B985" s="156"/>
      <c r="C985" s="156"/>
      <c r="D985" s="156"/>
      <c r="E985" s="156"/>
    </row>
    <row r="986" ht="15.75" customHeight="1">
      <c r="A986" s="156"/>
      <c r="B986" s="156"/>
      <c r="C986" s="156"/>
      <c r="D986" s="156"/>
      <c r="E986" s="156"/>
    </row>
    <row r="987" ht="15.75" customHeight="1">
      <c r="A987" s="156"/>
      <c r="B987" s="156"/>
      <c r="C987" s="156"/>
      <c r="D987" s="156"/>
      <c r="E987" s="156"/>
    </row>
    <row r="988" ht="15.75" customHeight="1">
      <c r="A988" s="156"/>
      <c r="B988" s="156"/>
      <c r="C988" s="156"/>
      <c r="D988" s="156"/>
      <c r="E988" s="156"/>
    </row>
    <row r="989" ht="15.75" customHeight="1">
      <c r="A989" s="156"/>
      <c r="B989" s="156"/>
      <c r="C989" s="156"/>
      <c r="D989" s="156"/>
      <c r="E989" s="156"/>
    </row>
    <row r="990" ht="15.75" customHeight="1">
      <c r="A990" s="156"/>
      <c r="B990" s="156"/>
      <c r="C990" s="156"/>
      <c r="D990" s="156"/>
      <c r="E990" s="156"/>
    </row>
    <row r="991" ht="15.75" customHeight="1">
      <c r="A991" s="156"/>
      <c r="B991" s="156"/>
      <c r="C991" s="156"/>
      <c r="D991" s="156"/>
      <c r="E991" s="156"/>
    </row>
    <row r="992" ht="15.75" customHeight="1">
      <c r="A992" s="156"/>
      <c r="B992" s="156"/>
      <c r="C992" s="156"/>
      <c r="D992" s="156"/>
      <c r="E992" s="156"/>
    </row>
    <row r="993" ht="15.75" customHeight="1">
      <c r="A993" s="156"/>
      <c r="B993" s="156"/>
      <c r="C993" s="156"/>
      <c r="D993" s="156"/>
      <c r="E993" s="156"/>
    </row>
    <row r="994" ht="15.75" customHeight="1">
      <c r="A994" s="156"/>
      <c r="B994" s="156"/>
      <c r="C994" s="156"/>
      <c r="D994" s="156"/>
      <c r="E994" s="156"/>
    </row>
    <row r="995" ht="15.75" customHeight="1">
      <c r="A995" s="156"/>
      <c r="B995" s="156"/>
      <c r="C995" s="156"/>
      <c r="D995" s="156"/>
      <c r="E995" s="156"/>
    </row>
    <row r="996" ht="15.75" customHeight="1">
      <c r="A996" s="156"/>
      <c r="B996" s="156"/>
      <c r="C996" s="156"/>
      <c r="D996" s="156"/>
      <c r="E996" s="156"/>
    </row>
    <row r="997" ht="15.75" customHeight="1">
      <c r="A997" s="156"/>
      <c r="B997" s="156"/>
      <c r="C997" s="156"/>
      <c r="D997" s="156"/>
      <c r="E997" s="156"/>
    </row>
    <row r="998" ht="15.75" customHeight="1">
      <c r="A998" s="156"/>
      <c r="B998" s="156"/>
      <c r="C998" s="156"/>
      <c r="D998" s="156"/>
      <c r="E998" s="156"/>
    </row>
    <row r="999" ht="15.75" customHeight="1">
      <c r="A999" s="156"/>
      <c r="B999" s="156"/>
      <c r="C999" s="156"/>
      <c r="D999" s="156"/>
      <c r="E999" s="156"/>
    </row>
    <row r="1000" ht="15.75" customHeight="1">
      <c r="A1000" s="156"/>
      <c r="B1000" s="156"/>
      <c r="C1000" s="156"/>
      <c r="D1000" s="156"/>
      <c r="E1000" s="156"/>
    </row>
  </sheetData>
  <drawing r:id="rId1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7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54" t="s">
        <v>5</v>
      </c>
      <c r="H1" s="19" t="s">
        <v>7</v>
      </c>
      <c r="I1" s="25">
        <f>MATCH("",A2:A161,-1)</f>
        <v>62</v>
      </c>
    </row>
    <row r="2" ht="14.25" customHeight="1">
      <c r="A2" s="155" t="str">
        <f>IFERROR(__xludf.DUMMYFUNCTION(" IMPORTRANGE(""https://docs.google.com/spreadsheets/d/1vDwNJASDYVPn25A4GUxhzBScMkWDbr8AgmYjngBeDWQ/edit?gid=695545632#gid=695545632"",""Roller Coaster!A2:B161"")"),"RRazeRR_")</f>
        <v>RRazeRR_</v>
      </c>
      <c r="B2" s="155"/>
      <c r="C2" s="156">
        <f t="shared" ref="C2:C161" si="1">COUNTIF(B2:B160,A2)</f>
        <v>6</v>
      </c>
      <c r="D2" s="33">
        <v>1.0</v>
      </c>
      <c r="E2" s="155">
        <f t="shared" ref="E2:E161" si="2">260*(1-(D2/($I$1+1)))*POWER((SQRT(($I$1+1)/D2)),1/2)</f>
        <v>720.8744372</v>
      </c>
    </row>
    <row r="3" ht="14.25" customHeight="1">
      <c r="A3" s="155" t="str">
        <f>IFERROR(__xludf.DUMMYFUNCTION("""COMPUTED_VALUE"""),"kinchuck")</f>
        <v>kinchuck</v>
      </c>
      <c r="B3" s="155" t="str">
        <f>IFERROR(__xludf.DUMMYFUNCTION("""COMPUTED_VALUE"""),"RRazeRR_")</f>
        <v>RRazeRR_</v>
      </c>
      <c r="C3" s="156">
        <f t="shared" si="1"/>
        <v>2</v>
      </c>
      <c r="D3" s="33">
        <v>2.0</v>
      </c>
      <c r="E3" s="155">
        <f t="shared" si="2"/>
        <v>596.4036216</v>
      </c>
    </row>
    <row r="4" ht="14.25" customHeight="1">
      <c r="A4" s="155" t="str">
        <f>IFERROR(__xludf.DUMMYFUNCTION("""COMPUTED_VALUE"""),"JM-Chatte")</f>
        <v>JM-Chatte</v>
      </c>
      <c r="B4" s="155" t="str">
        <f>IFERROR(__xludf.DUMMYFUNCTION("""COMPUTED_VALUE"""),"RRazeRR_")</f>
        <v>RRazeRR_</v>
      </c>
      <c r="C4" s="156">
        <f t="shared" si="1"/>
        <v>7</v>
      </c>
      <c r="D4" s="33">
        <v>3.0</v>
      </c>
      <c r="E4" s="155">
        <f t="shared" si="2"/>
        <v>530.0768925</v>
      </c>
    </row>
    <row r="5" ht="14.25" customHeight="1">
      <c r="A5" s="155" t="str">
        <f>IFERROR(__xludf.DUMMYFUNCTION("""COMPUTED_VALUE"""),"_VisMaVie_")</f>
        <v>_VisMaVie_</v>
      </c>
      <c r="B5" s="155" t="str">
        <f>IFERROR(__xludf.DUMMYFUNCTION("""COMPUTED_VALUE"""),"RRazeRR_")</f>
        <v>RRazeRR_</v>
      </c>
      <c r="C5" s="156">
        <f t="shared" si="1"/>
        <v>5</v>
      </c>
      <c r="D5" s="33">
        <v>4.0</v>
      </c>
      <c r="E5" s="155">
        <f t="shared" si="2"/>
        <v>485.0705964</v>
      </c>
    </row>
    <row r="6" ht="14.25" customHeight="1">
      <c r="A6" s="155" t="str">
        <f>IFERROR(__xludf.DUMMYFUNCTION("""COMPUTED_VALUE"""),"alexinzaghi")</f>
        <v>alexinzaghi</v>
      </c>
      <c r="B6" s="155" t="str">
        <f>IFERROR(__xludf.DUMMYFUNCTION("""COMPUTED_VALUE"""),"JM-Chatte")</f>
        <v>JM-Chatte</v>
      </c>
      <c r="C6" s="156">
        <f t="shared" si="1"/>
        <v>2</v>
      </c>
      <c r="D6" s="33">
        <v>5.0</v>
      </c>
      <c r="E6" s="155">
        <f t="shared" si="2"/>
        <v>450.975998</v>
      </c>
    </row>
    <row r="7" ht="14.25" customHeight="1">
      <c r="A7" s="155" t="str">
        <f>IFERROR(__xludf.DUMMYFUNCTION("""COMPUTED_VALUE"""),"Mako Lemore")</f>
        <v>Mako Lemore</v>
      </c>
      <c r="B7" s="155" t="str">
        <f>IFERROR(__xludf.DUMMYFUNCTION("""COMPUTED_VALUE"""),"JM-Chatte")</f>
        <v>JM-Chatte</v>
      </c>
      <c r="C7" s="156">
        <f t="shared" si="1"/>
        <v>2</v>
      </c>
      <c r="D7" s="33">
        <v>6.0</v>
      </c>
      <c r="E7" s="155">
        <f t="shared" si="2"/>
        <v>423.4527708</v>
      </c>
    </row>
    <row r="8" ht="14.25" customHeight="1">
      <c r="A8" s="155" t="str">
        <f>IFERROR(__xludf.DUMMYFUNCTION("""COMPUTED_VALUE"""),"_Sale-Bet_")</f>
        <v>_Sale-Bet_</v>
      </c>
      <c r="B8" s="155" t="str">
        <f>IFERROR(__xludf.DUMMYFUNCTION("""COMPUTED_VALUE"""),"RRazeRR_")</f>
        <v>RRazeRR_</v>
      </c>
      <c r="C8" s="156">
        <f t="shared" si="1"/>
        <v>3</v>
      </c>
      <c r="D8" s="33">
        <v>7.0</v>
      </c>
      <c r="E8" s="155">
        <f t="shared" si="2"/>
        <v>400.2961866</v>
      </c>
    </row>
    <row r="9" ht="14.25" customHeight="1">
      <c r="A9" s="155" t="str">
        <f>IFERROR(__xludf.DUMMYFUNCTION("""COMPUTED_VALUE"""),"Legabodu86")</f>
        <v>Legabodu86</v>
      </c>
      <c r="B9" s="155" t="str">
        <f>IFERROR(__xludf.DUMMYFUNCTION("""COMPUTED_VALUE"""),"JM-Chatte")</f>
        <v>JM-Chatte</v>
      </c>
      <c r="C9" s="156">
        <f t="shared" si="1"/>
        <v>4</v>
      </c>
      <c r="D9" s="33">
        <v>8.0</v>
      </c>
      <c r="E9" s="155">
        <f t="shared" si="2"/>
        <v>380.2402866</v>
      </c>
    </row>
    <row r="10" ht="14.25" customHeight="1">
      <c r="A10" s="155" t="str">
        <f>IFERROR(__xludf.DUMMYFUNCTION("""COMPUTED_VALUE"""),"KamehamehAS")</f>
        <v>KamehamehAS</v>
      </c>
      <c r="B10" s="155" t="str">
        <f>IFERROR(__xludf.DUMMYFUNCTION("""COMPUTED_VALUE"""),"Legabodu86")</f>
        <v>Legabodu86</v>
      </c>
      <c r="C10" s="156">
        <f t="shared" si="1"/>
        <v>2</v>
      </c>
      <c r="D10" s="33">
        <v>9.0</v>
      </c>
      <c r="E10" s="155">
        <f t="shared" si="2"/>
        <v>362.4942052</v>
      </c>
    </row>
    <row r="11" ht="14.25" customHeight="1">
      <c r="A11" s="155" t="str">
        <f>IFERROR(__xludf.DUMMYFUNCTION("""COMPUTED_VALUE"""),"Vaillant 86")</f>
        <v>Vaillant 86</v>
      </c>
      <c r="B11" s="155" t="str">
        <f>IFERROR(__xludf.DUMMYFUNCTION("""COMPUTED_VALUE"""),"Mako Lemore")</f>
        <v>Mako Lemore</v>
      </c>
      <c r="C11" s="156">
        <f t="shared" si="1"/>
        <v>0</v>
      </c>
      <c r="D11" s="33">
        <v>10.0</v>
      </c>
      <c r="E11" s="155">
        <f t="shared" si="2"/>
        <v>346.5323673</v>
      </c>
    </row>
    <row r="12" ht="14.25" customHeight="1">
      <c r="A12" s="155" t="str">
        <f>IFERROR(__xludf.DUMMYFUNCTION("""COMPUTED_VALUE"""),"A_iniesta")</f>
        <v>A_iniesta</v>
      </c>
      <c r="B12" s="155" t="str">
        <f>IFERROR(__xludf.DUMMYFUNCTION("""COMPUTED_VALUE"""),"alexinzaghi")</f>
        <v>alexinzaghi</v>
      </c>
      <c r="C12" s="156">
        <f t="shared" si="1"/>
        <v>4</v>
      </c>
      <c r="D12" s="33">
        <v>11.0</v>
      </c>
      <c r="E12" s="155">
        <f t="shared" si="2"/>
        <v>331.9885521</v>
      </c>
    </row>
    <row r="13" ht="14.25" customHeight="1">
      <c r="A13" s="155" t="str">
        <f>IFERROR(__xludf.DUMMYFUNCTION("""COMPUTED_VALUE"""),"cassius-86")</f>
        <v>cassius-86</v>
      </c>
      <c r="B13" s="155" t="str">
        <f>IFERROR(__xludf.DUMMYFUNCTION("""COMPUTED_VALUE"""),"_Sale-Bet_")</f>
        <v>_Sale-Bet_</v>
      </c>
      <c r="C13" s="156">
        <f t="shared" si="1"/>
        <v>0</v>
      </c>
      <c r="D13" s="33">
        <v>12.0</v>
      </c>
      <c r="E13" s="155">
        <f t="shared" si="2"/>
        <v>318.5978205</v>
      </c>
    </row>
    <row r="14" ht="14.25" customHeight="1">
      <c r="A14" s="155" t="str">
        <f>IFERROR(__xludf.DUMMYFUNCTION("""COMPUTED_VALUE"""),"kiki86 x")</f>
        <v>kiki86 x</v>
      </c>
      <c r="B14" s="155" t="str">
        <f>IFERROR(__xludf.DUMMYFUNCTION("""COMPUTED_VALUE"""),"RRazeRR_")</f>
        <v>RRazeRR_</v>
      </c>
      <c r="C14" s="156">
        <f t="shared" si="1"/>
        <v>1</v>
      </c>
      <c r="D14" s="33">
        <v>13.0</v>
      </c>
      <c r="E14" s="155">
        <f t="shared" si="2"/>
        <v>306.1625752</v>
      </c>
    </row>
    <row r="15" ht="14.25" customHeight="1">
      <c r="A15" s="155" t="str">
        <f>IFERROR(__xludf.DUMMYFUNCTION("""COMPUTED_VALUE"""),"Xenocq79")</f>
        <v>Xenocq79</v>
      </c>
      <c r="B15" s="155" t="str">
        <f>IFERROR(__xludf.DUMMYFUNCTION("""COMPUTED_VALUE"""),"kinchuck")</f>
        <v>kinchuck</v>
      </c>
      <c r="C15" s="156">
        <f t="shared" si="1"/>
        <v>1</v>
      </c>
      <c r="D15" s="33">
        <v>14.0</v>
      </c>
      <c r="E15" s="155">
        <f t="shared" si="2"/>
        <v>294.5316748</v>
      </c>
    </row>
    <row r="16" ht="14.25" customHeight="1">
      <c r="A16" s="155" t="str">
        <f>IFERROR(__xludf.DUMMYFUNCTION("""COMPUTED_VALUE"""),"Spyke 22")</f>
        <v>Spyke 22</v>
      </c>
      <c r="B16" s="155" t="str">
        <f>IFERROR(__xludf.DUMMYFUNCTION("""COMPUTED_VALUE"""),"_Sale-Bet_")</f>
        <v>_Sale-Bet_</v>
      </c>
      <c r="C16" s="156">
        <f t="shared" si="1"/>
        <v>1</v>
      </c>
      <c r="D16" s="33">
        <v>15.0</v>
      </c>
      <c r="E16" s="155">
        <f t="shared" si="2"/>
        <v>283.5870262</v>
      </c>
    </row>
    <row r="17" ht="14.25" customHeight="1">
      <c r="A17" s="155" t="str">
        <f>IFERROR(__xludf.DUMMYFUNCTION("""COMPUTED_VALUE"""),"titounio")</f>
        <v>titounio</v>
      </c>
      <c r="B17" s="155" t="str">
        <f>IFERROR(__xludf.DUMMYFUNCTION("""COMPUTED_VALUE"""),"Legabodu86")</f>
        <v>Legabodu86</v>
      </c>
      <c r="C17" s="156">
        <f t="shared" si="1"/>
        <v>5</v>
      </c>
      <c r="D17" s="33">
        <v>16.0</v>
      </c>
      <c r="E17" s="155">
        <f t="shared" si="2"/>
        <v>273.2346657</v>
      </c>
    </row>
    <row r="18" ht="14.25" customHeight="1">
      <c r="A18" s="155" t="str">
        <f>IFERROR(__xludf.DUMMYFUNCTION("""COMPUTED_VALUE"""),"Immond")</f>
        <v>Immond</v>
      </c>
      <c r="B18" s="155" t="str">
        <f>IFERROR(__xludf.DUMMYFUNCTION("""COMPUTED_VALUE"""),"A_iniesta")</f>
        <v>A_iniesta</v>
      </c>
      <c r="C18" s="156">
        <f t="shared" si="1"/>
        <v>2</v>
      </c>
      <c r="D18" s="33">
        <v>17.0</v>
      </c>
      <c r="E18" s="155">
        <f t="shared" si="2"/>
        <v>263.3986454</v>
      </c>
    </row>
    <row r="19" ht="14.25" customHeight="1">
      <c r="A19" s="155" t="str">
        <f>IFERROR(__xludf.DUMMYFUNCTION("""COMPUTED_VALUE"""),"RicDeckard")</f>
        <v>RicDeckard</v>
      </c>
      <c r="B19" s="155" t="str">
        <f>IFERROR(__xludf.DUMMYFUNCTION("""COMPUTED_VALUE"""),"A_iniesta")</f>
        <v>A_iniesta</v>
      </c>
      <c r="C19" s="156">
        <f t="shared" si="1"/>
        <v>1</v>
      </c>
      <c r="D19" s="33">
        <v>18.0</v>
      </c>
      <c r="E19" s="155">
        <f t="shared" si="2"/>
        <v>254.0167314</v>
      </c>
    </row>
    <row r="20" ht="14.25" customHeight="1">
      <c r="A20" s="155" t="str">
        <f>IFERROR(__xludf.DUMMYFUNCTION("""COMPUTED_VALUE"""),"Likeafish")</f>
        <v>Likeafish</v>
      </c>
      <c r="B20" s="155" t="str">
        <f>IFERROR(__xludf.DUMMYFUNCTION("""COMPUTED_VALUE"""),"A_iniesta")</f>
        <v>A_iniesta</v>
      </c>
      <c r="C20" s="156">
        <f t="shared" si="1"/>
        <v>1</v>
      </c>
      <c r="D20" s="33">
        <v>19.0</v>
      </c>
      <c r="E20" s="155">
        <f t="shared" si="2"/>
        <v>245.0373077</v>
      </c>
    </row>
    <row r="21" ht="14.25" customHeight="1">
      <c r="A21" s="155" t="str">
        <f>IFERROR(__xludf.DUMMYFUNCTION("""COMPUTED_VALUE"""),"TontonZgueg")</f>
        <v>TontonZgueg</v>
      </c>
      <c r="B21" s="155" t="str">
        <f>IFERROR(__xludf.DUMMYFUNCTION("""COMPUTED_VALUE"""),"JM-Chatte")</f>
        <v>JM-Chatte</v>
      </c>
      <c r="C21" s="156">
        <f t="shared" si="1"/>
        <v>1</v>
      </c>
      <c r="D21" s="33">
        <v>20.0</v>
      </c>
      <c r="E21" s="155">
        <f t="shared" si="2"/>
        <v>236.4171037</v>
      </c>
    </row>
    <row r="22" ht="14.25" customHeight="1">
      <c r="A22" s="155" t="str">
        <f>IFERROR(__xludf.DUMMYFUNCTION("""COMPUTED_VALUE"""),"emmanuel.g")</f>
        <v>emmanuel.g</v>
      </c>
      <c r="B22" s="155" t="str">
        <f>IFERROR(__xludf.DUMMYFUNCTION("""COMPUTED_VALUE"""),"KamehamehAS")</f>
        <v>KamehamehAS</v>
      </c>
      <c r="C22" s="156">
        <f t="shared" si="1"/>
        <v>0</v>
      </c>
      <c r="D22" s="33">
        <v>21.0</v>
      </c>
      <c r="E22" s="155">
        <f t="shared" si="2"/>
        <v>228.1194956</v>
      </c>
    </row>
    <row r="23" ht="14.25" customHeight="1">
      <c r="A23" s="155" t="str">
        <f>IFERROR(__xludf.DUMMYFUNCTION("""COMPUTED_VALUE"""),"M2TH___off")</f>
        <v>M2TH___off</v>
      </c>
      <c r="B23" s="155" t="str">
        <f>IFERROR(__xludf.DUMMYFUNCTION("""COMPUTED_VALUE"""),"_VisMaVie_")</f>
        <v>_VisMaVie_</v>
      </c>
      <c r="C23" s="156">
        <f t="shared" si="1"/>
        <v>3</v>
      </c>
      <c r="D23" s="33">
        <v>22.0</v>
      </c>
      <c r="E23" s="155">
        <f t="shared" si="2"/>
        <v>220.1132176</v>
      </c>
    </row>
    <row r="24" ht="14.25" customHeight="1">
      <c r="A24" s="155" t="str">
        <f>IFERROR(__xludf.DUMMYFUNCTION("""COMPUTED_VALUE"""),"8kinder6")</f>
        <v>8kinder6</v>
      </c>
      <c r="B24" s="155" t="str">
        <f>IFERROR(__xludf.DUMMYFUNCTION("""COMPUTED_VALUE"""),"titounio")</f>
        <v>titounio</v>
      </c>
      <c r="C24" s="156">
        <f t="shared" si="1"/>
        <v>1</v>
      </c>
      <c r="D24" s="33">
        <v>23.0</v>
      </c>
      <c r="E24" s="155">
        <f t="shared" si="2"/>
        <v>212.3713698</v>
      </c>
    </row>
    <row r="25" ht="14.25" customHeight="1">
      <c r="A25" s="155" t="str">
        <f>IFERROR(__xludf.DUMMYFUNCTION("""COMPUTED_VALUE"""),"Redblood92")</f>
        <v>Redblood92</v>
      </c>
      <c r="B25" s="155" t="str">
        <f>IFERROR(__xludf.DUMMYFUNCTION("""COMPUTED_VALUE"""),"_VisMaVie_")</f>
        <v>_VisMaVie_</v>
      </c>
      <c r="C25" s="156">
        <f t="shared" si="1"/>
        <v>1</v>
      </c>
      <c r="D25" s="33">
        <v>24.0</v>
      </c>
      <c r="E25" s="155">
        <f t="shared" si="2"/>
        <v>204.8706439</v>
      </c>
    </row>
    <row r="26" ht="14.25" customHeight="1">
      <c r="A26" s="155" t="str">
        <f>IFERROR(__xludf.DUMMYFUNCTION("""COMPUTED_VALUE"""),"COMBERS")</f>
        <v>COMBERS</v>
      </c>
      <c r="B26" s="155" t="str">
        <f>IFERROR(__xludf.DUMMYFUNCTION("""COMPUTED_VALUE"""),"Immond")</f>
        <v>Immond</v>
      </c>
      <c r="C26" s="156">
        <f t="shared" si="1"/>
        <v>0</v>
      </c>
      <c r="D26" s="33">
        <v>25.0</v>
      </c>
      <c r="E26" s="155">
        <f t="shared" si="2"/>
        <v>197.5907139</v>
      </c>
    </row>
    <row r="27" ht="14.25" customHeight="1">
      <c r="A27" s="155" t="str">
        <f>IFERROR(__xludf.DUMMYFUNCTION("""COMPUTED_VALUE"""),"gregmoore")</f>
        <v>gregmoore</v>
      </c>
      <c r="B27" s="155" t="str">
        <f>IFERROR(__xludf.DUMMYFUNCTION("""COMPUTED_VALUE"""),"JM-Chatte")</f>
        <v>JM-Chatte</v>
      </c>
      <c r="C27" s="156">
        <f t="shared" si="1"/>
        <v>0</v>
      </c>
      <c r="D27" s="33">
        <v>26.0</v>
      </c>
      <c r="E27" s="155">
        <f t="shared" si="2"/>
        <v>190.5137488</v>
      </c>
    </row>
    <row r="28" ht="14.25" customHeight="1">
      <c r="A28" s="155" t="str">
        <f>IFERROR(__xludf.DUMMYFUNCTION("""COMPUTED_VALUE"""),"Fishtipanda")</f>
        <v>Fishtipanda</v>
      </c>
      <c r="B28" s="155" t="str">
        <f>IFERROR(__xludf.DUMMYFUNCTION("""COMPUTED_VALUE"""),"_Sale-Bet_")</f>
        <v>_Sale-Bet_</v>
      </c>
      <c r="C28" s="156">
        <f t="shared" si="1"/>
        <v>1</v>
      </c>
      <c r="D28" s="33">
        <v>27.0</v>
      </c>
      <c r="E28" s="155">
        <f t="shared" si="2"/>
        <v>183.624022</v>
      </c>
    </row>
    <row r="29" ht="14.25" customHeight="1">
      <c r="A29" s="155" t="str">
        <f>IFERROR(__xludf.DUMMYFUNCTION("""COMPUTED_VALUE"""),"Mistral86")</f>
        <v>Mistral86</v>
      </c>
      <c r="B29" s="155" t="str">
        <f>IFERROR(__xludf.DUMMYFUNCTION("""COMPUTED_VALUE"""),"Legabodu86")</f>
        <v>Legabodu86</v>
      </c>
      <c r="C29" s="156">
        <f t="shared" si="1"/>
        <v>1</v>
      </c>
      <c r="D29" s="33">
        <v>28.0</v>
      </c>
      <c r="E29" s="155">
        <f t="shared" si="2"/>
        <v>176.9075925</v>
      </c>
    </row>
    <row r="30" ht="14.25" customHeight="1">
      <c r="A30" s="155" t="str">
        <f>IFERROR(__xludf.DUMMYFUNCTION("""COMPUTED_VALUE"""),"Patgaret")</f>
        <v>Patgaret</v>
      </c>
      <c r="B30" s="155" t="str">
        <f>IFERROR(__xludf.DUMMYFUNCTION("""COMPUTED_VALUE"""),"JM-Chatte")</f>
        <v>JM-Chatte</v>
      </c>
      <c r="C30" s="156">
        <f t="shared" si="1"/>
        <v>0</v>
      </c>
      <c r="D30" s="33">
        <v>29.0</v>
      </c>
      <c r="E30" s="155">
        <f t="shared" si="2"/>
        <v>170.3520458</v>
      </c>
    </row>
    <row r="31" ht="14.25" customHeight="1">
      <c r="A31" s="155" t="str">
        <f>IFERROR(__xludf.DUMMYFUNCTION("""COMPUTED_VALUE"""),"Mikalack")</f>
        <v>Mikalack</v>
      </c>
      <c r="B31" s="155" t="str">
        <f>IFERROR(__xludf.DUMMYFUNCTION("""COMPUTED_VALUE"""),"titounio")</f>
        <v>titounio</v>
      </c>
      <c r="C31" s="156">
        <f t="shared" si="1"/>
        <v>0</v>
      </c>
      <c r="D31" s="33">
        <v>30.0</v>
      </c>
      <c r="E31" s="155">
        <f t="shared" si="2"/>
        <v>163.9462782</v>
      </c>
    </row>
    <row r="32" ht="14.25" customHeight="1">
      <c r="A32" s="155" t="str">
        <f>IFERROR(__xludf.DUMMYFUNCTION("""COMPUTED_VALUE"""),"jejehehe")</f>
        <v>jejehehe</v>
      </c>
      <c r="B32" s="155" t="str">
        <f>IFERROR(__xludf.DUMMYFUNCTION("""COMPUTED_VALUE"""),"_VisMaVie_")</f>
        <v>_VisMaVie_</v>
      </c>
      <c r="C32" s="156">
        <f t="shared" si="1"/>
        <v>0</v>
      </c>
      <c r="D32" s="33">
        <v>31.0</v>
      </c>
      <c r="E32" s="155">
        <f t="shared" si="2"/>
        <v>157.6803193</v>
      </c>
    </row>
    <row r="33" ht="14.25" customHeight="1">
      <c r="A33" s="155" t="str">
        <f>IFERROR(__xludf.DUMMYFUNCTION("""COMPUTED_VALUE"""),"HIPPO777")</f>
        <v>HIPPO777</v>
      </c>
      <c r="B33" s="155" t="str">
        <f>IFERROR(__xludf.DUMMYFUNCTION("""COMPUTED_VALUE"""),"kiki86 x")</f>
        <v>kiki86 x</v>
      </c>
      <c r="C33" s="156">
        <f t="shared" si="1"/>
        <v>0</v>
      </c>
      <c r="D33" s="33">
        <v>32.0</v>
      </c>
      <c r="E33" s="155">
        <f t="shared" si="2"/>
        <v>151.5451825</v>
      </c>
    </row>
    <row r="34" ht="14.25" customHeight="1">
      <c r="A34" s="155" t="str">
        <f>IFERROR(__xludf.DUMMYFUNCTION("""COMPUTED_VALUE"""),"Sharky")</f>
        <v>Sharky</v>
      </c>
      <c r="B34" s="155" t="str">
        <f>IFERROR(__xludf.DUMMYFUNCTION("""COMPUTED_VALUE"""),"KamehamehAS")</f>
        <v>KamehamehAS</v>
      </c>
      <c r="C34" s="156">
        <f t="shared" si="1"/>
        <v>1</v>
      </c>
      <c r="D34" s="33">
        <v>33.0</v>
      </c>
      <c r="E34" s="155">
        <f t="shared" si="2"/>
        <v>145.5327399</v>
      </c>
    </row>
    <row r="35" ht="14.25" customHeight="1">
      <c r="A35" s="155" t="str">
        <f>IFERROR(__xludf.DUMMYFUNCTION("""COMPUTED_VALUE"""),"SINGE7")</f>
        <v>SINGE7</v>
      </c>
      <c r="B35" s="155" t="str">
        <f>IFERROR(__xludf.DUMMYFUNCTION("""COMPUTED_VALUE"""),"RRazeRR_")</f>
        <v>RRazeRR_</v>
      </c>
      <c r="C35" s="156">
        <f t="shared" si="1"/>
        <v>0</v>
      </c>
      <c r="D35" s="33">
        <v>34.0</v>
      </c>
      <c r="E35" s="155">
        <f t="shared" si="2"/>
        <v>139.6356158</v>
      </c>
    </row>
    <row r="36" ht="14.25" customHeight="1">
      <c r="A36" s="155" t="str">
        <f>IFERROR(__xludf.DUMMYFUNCTION("""COMPUTED_VALUE"""),"Marco")</f>
        <v>Marco</v>
      </c>
      <c r="B36" s="155" t="str">
        <f>IFERROR(__xludf.DUMMYFUNCTION("""COMPUTED_VALUE"""),"Fishtipanda")</f>
        <v>Fishtipanda</v>
      </c>
      <c r="C36" s="156">
        <f t="shared" si="1"/>
        <v>0</v>
      </c>
      <c r="D36" s="33">
        <v>35.0</v>
      </c>
      <c r="E36" s="155">
        <f t="shared" si="2"/>
        <v>133.847097</v>
      </c>
    </row>
    <row r="37" ht="14.25" customHeight="1">
      <c r="A37" s="155" t="str">
        <f>IFERROR(__xludf.DUMMYFUNCTION("""COMPUTED_VALUE"""),"Blochedu86")</f>
        <v>Blochedu86</v>
      </c>
      <c r="B37" s="155" t="str">
        <f>IFERROR(__xludf.DUMMYFUNCTION("""COMPUTED_VALUE"""),"titounio")</f>
        <v>titounio</v>
      </c>
      <c r="C37" s="156">
        <f t="shared" si="1"/>
        <v>0</v>
      </c>
      <c r="D37" s="33">
        <v>36.0</v>
      </c>
      <c r="E37" s="155">
        <f t="shared" si="2"/>
        <v>128.1610553</v>
      </c>
    </row>
    <row r="38" ht="14.25" customHeight="1">
      <c r="A38" s="155" t="str">
        <f>IFERROR(__xludf.DUMMYFUNCTION("""COMPUTED_VALUE"""),"StephBoss05")</f>
        <v>StephBoss05</v>
      </c>
      <c r="B38" s="155" t="str">
        <f>IFERROR(__xludf.DUMMYFUNCTION("""COMPUTED_VALUE"""),"Redblood92")</f>
        <v>Redblood92</v>
      </c>
      <c r="C38" s="156">
        <f t="shared" si="1"/>
        <v>1</v>
      </c>
      <c r="D38" s="33">
        <v>37.0</v>
      </c>
      <c r="E38" s="155">
        <f t="shared" si="2"/>
        <v>122.5718816</v>
      </c>
    </row>
    <row r="39" ht="14.25" customHeight="1">
      <c r="A39" s="155" t="str">
        <f>IFERROR(__xludf.DUMMYFUNCTION("""COMPUTED_VALUE"""),"POMB1664")</f>
        <v>POMB1664</v>
      </c>
      <c r="B39" s="155" t="str">
        <f>IFERROR(__xludf.DUMMYFUNCTION("""COMPUTED_VALUE"""),"A_iniesta")</f>
        <v>A_iniesta</v>
      </c>
      <c r="C39" s="156">
        <f t="shared" si="1"/>
        <v>0</v>
      </c>
      <c r="D39" s="33">
        <v>38.0</v>
      </c>
      <c r="E39" s="155">
        <f t="shared" si="2"/>
        <v>117.0744282</v>
      </c>
    </row>
    <row r="40" ht="14.25" customHeight="1">
      <c r="A40" s="155" t="str">
        <f>IFERROR(__xludf.DUMMYFUNCTION("""COMPUTED_VALUE"""),"Pitt86700")</f>
        <v>Pitt86700</v>
      </c>
      <c r="B40" s="155" t="str">
        <f>IFERROR(__xludf.DUMMYFUNCTION("""COMPUTED_VALUE"""),"kinchuck")</f>
        <v>kinchuck</v>
      </c>
      <c r="C40" s="156">
        <f t="shared" si="1"/>
        <v>0</v>
      </c>
      <c r="D40" s="33">
        <v>39.0</v>
      </c>
      <c r="E40" s="155">
        <f t="shared" si="2"/>
        <v>111.6639601</v>
      </c>
    </row>
    <row r="41" ht="14.25" customHeight="1">
      <c r="A41" s="155" t="str">
        <f>IFERROR(__xludf.DUMMYFUNCTION("""COMPUTED_VALUE"""),"Senfou")</f>
        <v>Senfou</v>
      </c>
      <c r="B41" s="155" t="str">
        <f>IFERROR(__xludf.DUMMYFUNCTION("""COMPUTED_VALUE"""),"alexinzaghi")</f>
        <v>alexinzaghi</v>
      </c>
      <c r="C41" s="156">
        <f t="shared" si="1"/>
        <v>0</v>
      </c>
      <c r="D41" s="33">
        <v>40.0</v>
      </c>
      <c r="E41" s="155">
        <f t="shared" si="2"/>
        <v>106.3361113</v>
      </c>
    </row>
    <row r="42" ht="14.25" customHeight="1">
      <c r="A42" s="155" t="str">
        <f>IFERROR(__xludf.DUMMYFUNCTION("""COMPUTED_VALUE"""),"NIKOGIGI86")</f>
        <v>NIKOGIGI86</v>
      </c>
      <c r="B42" s="155" t="str">
        <f>IFERROR(__xludf.DUMMYFUNCTION("""COMPUTED_VALUE"""),"_VisMaVie_")</f>
        <v>_VisMaVie_</v>
      </c>
      <c r="C42" s="156">
        <f t="shared" si="1"/>
        <v>1</v>
      </c>
      <c r="D42" s="33">
        <v>41.0</v>
      </c>
      <c r="E42" s="155">
        <f t="shared" si="2"/>
        <v>101.0868474</v>
      </c>
    </row>
    <row r="43" ht="14.25" customHeight="1">
      <c r="A43" s="155" t="str">
        <f>IFERROR(__xludf.DUMMYFUNCTION("""COMPUTED_VALUE"""),"Scherkan86")</f>
        <v>Scherkan86</v>
      </c>
      <c r="B43" s="155" t="str">
        <f>IFERROR(__xludf.DUMMYFUNCTION("""COMPUTED_VALUE"""),"JM-Chatte")</f>
        <v>JM-Chatte</v>
      </c>
      <c r="C43" s="156">
        <f t="shared" si="1"/>
        <v>0</v>
      </c>
      <c r="D43" s="33">
        <v>42.0</v>
      </c>
      <c r="E43" s="155">
        <f t="shared" si="2"/>
        <v>95.91243304</v>
      </c>
    </row>
    <row r="44" ht="14.25" customHeight="1">
      <c r="A44" s="155" t="str">
        <f>IFERROR(__xludf.DUMMYFUNCTION("""COMPUTED_VALUE"""),"rastamokett")</f>
        <v>rastamokett</v>
      </c>
      <c r="B44" s="155" t="str">
        <f>IFERROR(__xludf.DUMMYFUNCTION("""COMPUTED_VALUE"""),"M2TH___off")</f>
        <v>M2TH___off</v>
      </c>
      <c r="C44" s="156">
        <f t="shared" si="1"/>
        <v>0</v>
      </c>
      <c r="D44" s="33">
        <v>43.0</v>
      </c>
      <c r="E44" s="155">
        <f t="shared" si="2"/>
        <v>90.8094024</v>
      </c>
    </row>
    <row r="45" ht="14.25" customHeight="1">
      <c r="A45" s="155" t="str">
        <f>IFERROR(__xludf.DUMMYFUNCTION("""COMPUTED_VALUE"""),"erniedog56x")</f>
        <v>erniedog56x</v>
      </c>
      <c r="B45" s="155" t="str">
        <f>IFERROR(__xludf.DUMMYFUNCTION("""COMPUTED_VALUE"""),"Mako Lemore")</f>
        <v>Mako Lemore</v>
      </c>
      <c r="C45" s="156">
        <f t="shared" si="1"/>
        <v>0</v>
      </c>
      <c r="D45" s="33">
        <v>44.0</v>
      </c>
      <c r="E45" s="155">
        <f t="shared" si="2"/>
        <v>85.77453409</v>
      </c>
    </row>
    <row r="46" ht="14.25" customHeight="1">
      <c r="A46" s="155" t="str">
        <f>IFERROR(__xludf.DUMMYFUNCTION("""COMPUTED_VALUE"""),"FridAKahlo")</f>
        <v>FridAKahlo</v>
      </c>
      <c r="B46" s="155" t="str">
        <f>IFERROR(__xludf.DUMMYFUNCTION("""COMPUTED_VALUE"""),"TontonZgueg")</f>
        <v>TontonZgueg</v>
      </c>
      <c r="C46" s="156">
        <f t="shared" si="1"/>
        <v>0</v>
      </c>
      <c r="D46" s="33">
        <v>45.0</v>
      </c>
      <c r="E46" s="155">
        <f t="shared" si="2"/>
        <v>80.80482844</v>
      </c>
    </row>
    <row r="47" ht="14.25" customHeight="1">
      <c r="A47" s="155" t="str">
        <f>IFERROR(__xludf.DUMMYFUNCTION("""COMPUTED_VALUE"""),"Mitch")</f>
        <v>Mitch</v>
      </c>
      <c r="B47" s="155" t="str">
        <f>IFERROR(__xludf.DUMMYFUNCTION("""COMPUTED_VALUE"""),"Legabodu86")</f>
        <v>Legabodu86</v>
      </c>
      <c r="C47" s="156">
        <f t="shared" si="1"/>
        <v>0</v>
      </c>
      <c r="D47" s="33">
        <v>46.0</v>
      </c>
      <c r="E47" s="155">
        <f t="shared" si="2"/>
        <v>75.89748751</v>
      </c>
    </row>
    <row r="48" ht="14.25" customHeight="1">
      <c r="A48" s="155" t="str">
        <f>IFERROR(__xludf.DUMMYFUNCTION("""COMPUTED_VALUE"""),"Eliran")</f>
        <v>Eliran</v>
      </c>
      <c r="B48" s="155" t="str">
        <f>IFERROR(__xludf.DUMMYFUNCTION("""COMPUTED_VALUE"""),"8kinder6")</f>
        <v>8kinder6</v>
      </c>
      <c r="C48" s="156">
        <f t="shared" si="1"/>
        <v>0</v>
      </c>
      <c r="D48" s="33">
        <v>47.0</v>
      </c>
      <c r="E48" s="155">
        <f t="shared" si="2"/>
        <v>71.04989723</v>
      </c>
    </row>
    <row r="49" ht="14.25" customHeight="1">
      <c r="A49" s="155" t="str">
        <f>IFERROR(__xludf.DUMMYFUNCTION("""COMPUTED_VALUE"""),"GPdB")</f>
        <v>GPdB</v>
      </c>
      <c r="B49" s="155" t="str">
        <f>IFERROR(__xludf.DUMMYFUNCTION("""COMPUTED_VALUE"""),"_VisMaVie_")</f>
        <v>_VisMaVie_</v>
      </c>
      <c r="C49" s="156">
        <f t="shared" si="1"/>
        <v>0</v>
      </c>
      <c r="D49" s="33">
        <v>48.0</v>
      </c>
      <c r="E49" s="155">
        <f t="shared" si="2"/>
        <v>66.25961157</v>
      </c>
    </row>
    <row r="50" ht="14.25" customHeight="1">
      <c r="A50" s="155" t="str">
        <f>IFERROR(__xludf.DUMMYFUNCTION("""COMPUTED_VALUE"""),"Foldzilla")</f>
        <v>Foldzilla</v>
      </c>
      <c r="B50" s="155" t="str">
        <f>IFERROR(__xludf.DUMMYFUNCTION("""COMPUTED_VALUE"""),"Xenocq79")</f>
        <v>Xenocq79</v>
      </c>
      <c r="C50" s="156">
        <f t="shared" si="1"/>
        <v>0</v>
      </c>
      <c r="D50" s="33">
        <v>49.0</v>
      </c>
      <c r="E50" s="155">
        <f t="shared" si="2"/>
        <v>61.5243383</v>
      </c>
    </row>
    <row r="51" ht="14.25" customHeight="1">
      <c r="A51" s="155" t="str">
        <f>IFERROR(__xludf.DUMMYFUNCTION("""COMPUTED_VALUE"""),"shokooo")</f>
        <v>shokooo</v>
      </c>
      <c r="B51" s="155" t="str">
        <f>IFERROR(__xludf.DUMMYFUNCTION("""COMPUTED_VALUE"""),"Likeafish")</f>
        <v>Likeafish</v>
      </c>
      <c r="C51" s="156">
        <f t="shared" si="1"/>
        <v>0</v>
      </c>
      <c r="D51" s="33">
        <v>50.0</v>
      </c>
      <c r="E51" s="155">
        <f t="shared" si="2"/>
        <v>56.84192629</v>
      </c>
    </row>
    <row r="52" ht="14.25" customHeight="1">
      <c r="A52" s="155" t="str">
        <f>IFERROR(__xludf.DUMMYFUNCTION("""COMPUTED_VALUE"""),"Le MARVEL")</f>
        <v>Le MARVEL</v>
      </c>
      <c r="B52" s="155" t="str">
        <f>IFERROR(__xludf.DUMMYFUNCTION("""COMPUTED_VALUE"""),"Spyke 22")</f>
        <v>Spyke 22</v>
      </c>
      <c r="C52" s="156">
        <f t="shared" si="1"/>
        <v>0</v>
      </c>
      <c r="D52" s="33">
        <v>51.0</v>
      </c>
      <c r="E52" s="155">
        <f t="shared" si="2"/>
        <v>52.21035401</v>
      </c>
    </row>
    <row r="53" ht="14.25" customHeight="1">
      <c r="A53" s="155" t="str">
        <f>IFERROR(__xludf.DUMMYFUNCTION("""COMPUTED_VALUE"""),"Baykoku")</f>
        <v>Baykoku</v>
      </c>
      <c r="B53" s="155" t="str">
        <f>IFERROR(__xludf.DUMMYFUNCTION("""COMPUTED_VALUE"""),"M2TH___off")</f>
        <v>M2TH___off</v>
      </c>
      <c r="C53" s="156">
        <f t="shared" si="1"/>
        <v>0</v>
      </c>
      <c r="D53" s="33">
        <v>52.0</v>
      </c>
      <c r="E53" s="155">
        <f t="shared" si="2"/>
        <v>47.62771927</v>
      </c>
    </row>
    <row r="54" ht="14.25" customHeight="1">
      <c r="A54" s="155" t="str">
        <f>IFERROR(__xludf.DUMMYFUNCTION("""COMPUTED_VALUE"""),"BBH 75")</f>
        <v>BBH 75</v>
      </c>
      <c r="B54" s="155" t="str">
        <f>IFERROR(__xludf.DUMMYFUNCTION("""COMPUTED_VALUE"""),"M2TH___off")</f>
        <v>M2TH___off</v>
      </c>
      <c r="C54" s="156">
        <f t="shared" si="1"/>
        <v>0</v>
      </c>
      <c r="D54" s="33">
        <v>53.0</v>
      </c>
      <c r="E54" s="155">
        <f t="shared" si="2"/>
        <v>43.09222993</v>
      </c>
    </row>
    <row r="55" ht="14.25" customHeight="1">
      <c r="A55" s="155" t="str">
        <f>IFERROR(__xludf.DUMMYFUNCTION("""COMPUTED_VALUE"""),"iOneGeek")</f>
        <v>iOneGeek</v>
      </c>
      <c r="B55" s="155" t="str">
        <f>IFERROR(__xludf.DUMMYFUNCTION("""COMPUTED_VALUE"""),"Mistral86")</f>
        <v>Mistral86</v>
      </c>
      <c r="C55" s="156">
        <f t="shared" si="1"/>
        <v>0</v>
      </c>
      <c r="D55" s="33">
        <v>54.0</v>
      </c>
      <c r="E55" s="155">
        <f t="shared" si="2"/>
        <v>38.60219545</v>
      </c>
    </row>
    <row r="56" ht="14.25" customHeight="1">
      <c r="A56" s="155" t="str">
        <f>IFERROR(__xludf.DUMMYFUNCTION("""COMPUTED_VALUE"""),"_Macash_")</f>
        <v>_Macash_</v>
      </c>
      <c r="B56" s="155"/>
      <c r="C56" s="156">
        <f t="shared" si="1"/>
        <v>0</v>
      </c>
      <c r="D56" s="33">
        <v>55.0</v>
      </c>
      <c r="E56" s="155">
        <f t="shared" si="2"/>
        <v>34.15601932</v>
      </c>
    </row>
    <row r="57" ht="14.25" customHeight="1">
      <c r="A57" s="155" t="str">
        <f>IFERROR(__xludf.DUMMYFUNCTION("""COMPUTED_VALUE"""),"Agouty79")</f>
        <v>Agouty79</v>
      </c>
      <c r="B57" s="155" t="str">
        <f>IFERROR(__xludf.DUMMYFUNCTION("""COMPUTED_VALUE"""),"Immond")</f>
        <v>Immond</v>
      </c>
      <c r="C57" s="156">
        <f t="shared" si="1"/>
        <v>0</v>
      </c>
      <c r="D57" s="33">
        <v>56.0</v>
      </c>
      <c r="E57" s="155">
        <f t="shared" si="2"/>
        <v>29.75219208</v>
      </c>
    </row>
    <row r="58" ht="14.25" customHeight="1">
      <c r="A58" s="155" t="str">
        <f>IFERROR(__xludf.DUMMYFUNCTION("""COMPUTED_VALUE"""),"sonic86")</f>
        <v>sonic86</v>
      </c>
      <c r="B58" s="155" t="str">
        <f>IFERROR(__xludf.DUMMYFUNCTION("""COMPUTED_VALUE"""),"NIKOGIGI86")</f>
        <v>NIKOGIGI86</v>
      </c>
      <c r="C58" s="156">
        <f t="shared" si="1"/>
        <v>0</v>
      </c>
      <c r="D58" s="33">
        <v>57.0</v>
      </c>
      <c r="E58" s="155">
        <f t="shared" si="2"/>
        <v>25.3892851</v>
      </c>
    </row>
    <row r="59" ht="14.25" customHeight="1">
      <c r="A59" s="155" t="str">
        <f>IFERROR(__xludf.DUMMYFUNCTION("""COMPUTED_VALUE"""),"marypops64")</f>
        <v>marypops64</v>
      </c>
      <c r="B59" s="155" t="str">
        <f>IFERROR(__xludf.DUMMYFUNCTION("""COMPUTED_VALUE"""),"titounio")</f>
        <v>titounio</v>
      </c>
      <c r="C59" s="156">
        <f t="shared" si="1"/>
        <v>0</v>
      </c>
      <c r="D59" s="33">
        <v>58.0</v>
      </c>
      <c r="E59" s="155">
        <f t="shared" si="2"/>
        <v>21.0659448</v>
      </c>
    </row>
    <row r="60" ht="14.25" customHeight="1">
      <c r="A60" s="155" t="str">
        <f>IFERROR(__xludf.DUMMYFUNCTION("""COMPUTED_VALUE"""),"belussac")</f>
        <v>belussac</v>
      </c>
      <c r="B60" s="155" t="str">
        <f>IFERROR(__xludf.DUMMYFUNCTION("""COMPUTED_VALUE"""),"RicDeckard")</f>
        <v>RicDeckard</v>
      </c>
      <c r="C60" s="156">
        <f t="shared" si="1"/>
        <v>0</v>
      </c>
      <c r="D60" s="33">
        <v>59.0</v>
      </c>
      <c r="E60" s="155">
        <f t="shared" si="2"/>
        <v>16.78088744</v>
      </c>
    </row>
    <row r="61" ht="14.25" customHeight="1">
      <c r="A61" s="155" t="str">
        <f>IFERROR(__xludf.DUMMYFUNCTION("""COMPUTED_VALUE"""),"christ86000")</f>
        <v>christ86000</v>
      </c>
      <c r="B61" s="155" t="str">
        <f>IFERROR(__xludf.DUMMYFUNCTION("""COMPUTED_VALUE"""),"Sharky")</f>
        <v>Sharky</v>
      </c>
      <c r="C61" s="156">
        <f t="shared" si="1"/>
        <v>0</v>
      </c>
      <c r="D61" s="33">
        <v>60.0</v>
      </c>
      <c r="E61" s="155">
        <f t="shared" si="2"/>
        <v>12.53289433</v>
      </c>
    </row>
    <row r="62" ht="14.25" customHeight="1">
      <c r="A62" s="155" t="str">
        <f>IFERROR(__xludf.DUMMYFUNCTION("""COMPUTED_VALUE"""),"chatouill86")</f>
        <v>chatouill86</v>
      </c>
      <c r="B62" s="155" t="str">
        <f>IFERROR(__xludf.DUMMYFUNCTION("""COMPUTED_VALUE"""),"StephBoss05")</f>
        <v>StephBoss05</v>
      </c>
      <c r="C62" s="156">
        <f t="shared" si="1"/>
        <v>0</v>
      </c>
      <c r="D62" s="33">
        <v>61.0</v>
      </c>
      <c r="E62" s="155">
        <f t="shared" si="2"/>
        <v>8.320807461</v>
      </c>
    </row>
    <row r="63" ht="14.25" customHeight="1">
      <c r="A63" s="155" t="str">
        <f>IFERROR(__xludf.DUMMYFUNCTION("""COMPUTED_VALUE"""),"XFLOXANXGEX")</f>
        <v>XFLOXANXGEX</v>
      </c>
      <c r="B63" s="155" t="str">
        <f>IFERROR(__xludf.DUMMYFUNCTION("""COMPUTED_VALUE"""),"titounio")</f>
        <v>titounio</v>
      </c>
      <c r="C63" s="156">
        <f t="shared" si="1"/>
        <v>0</v>
      </c>
      <c r="D63" s="33">
        <v>62.0</v>
      </c>
      <c r="E63" s="155">
        <f t="shared" si="2"/>
        <v>4.143525477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>
        <f t="shared" si="2"/>
        <v>0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-4.110767766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-8.189730156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-12.23779593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-16.25583291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-20.24467047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-24.2051018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-28.13788601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-32.04375007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-35.92339066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-39.77747586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-43.60664669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-47.4115186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-51.19268284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-54.95070773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-58.68613986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-62.39950517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-66.09131006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-69.76204231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-73.41217205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-77.04215255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-80.65242112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-84.2433998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-87.81549609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-91.36910366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-94.90460294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-98.42236175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-101.9227359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-105.4060695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-108.8726959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-112.3229377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-115.7571075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-119.1755083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-122.5784337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-125.9661684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-129.3389888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-132.697163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-136.0409512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-139.3706062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-142.6863734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-145.9884915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-149.2771922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-152.552701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-155.8152372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-159.065014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-162.3022389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-165.527114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-168.7398359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-171.9405963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-175.1295817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-178.3069738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-181.47295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-184.627683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-187.7713411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-190.9040888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-194.0260863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-197.1374899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-200.2384524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-203.3291227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-206.4096464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-209.4801655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-212.5408189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-215.5917422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-218.633068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-221.6649257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-224.6874421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-227.700741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-230.7049435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-233.700168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-236.6865307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-239.6641447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-242.6331212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-245.5935689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-248.5455941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-251.489301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-254.4247917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-257.3521662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-260.2715222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-263.1829559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-266.0865613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-268.9824305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-271.8706539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-274.7513201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-277.6245159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-280.4903267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-283.3488359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-286.2001256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-289.0442762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-291.8813668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-294.7114747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-297.534676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-300.3510455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-303.1606564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-305.9635807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-308.7598892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-311.5496512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-314.3329351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-317.1098079</v>
      </c>
    </row>
    <row r="162" ht="14.25" customHeight="1">
      <c r="A162" s="19"/>
      <c r="B162" s="19"/>
      <c r="C162" s="156"/>
      <c r="D162" s="150"/>
      <c r="E162" s="156"/>
    </row>
    <row r="163" ht="14.25" customHeight="1">
      <c r="A163" s="19"/>
      <c r="B163" s="19"/>
      <c r="C163" s="156"/>
      <c r="D163" s="150"/>
      <c r="E163" s="156"/>
    </row>
    <row r="164" ht="14.25" customHeight="1">
      <c r="A164" s="19"/>
      <c r="B164" s="19"/>
      <c r="C164" s="156"/>
      <c r="D164" s="150"/>
      <c r="E164" s="156"/>
    </row>
    <row r="165" ht="14.25" customHeight="1">
      <c r="A165" s="19"/>
      <c r="B165" s="19"/>
      <c r="C165" s="156"/>
      <c r="D165" s="150"/>
      <c r="E165" s="156"/>
    </row>
    <row r="166" ht="14.25" customHeight="1">
      <c r="A166" s="19"/>
      <c r="B166" s="19"/>
      <c r="C166" s="156"/>
      <c r="D166" s="150"/>
      <c r="E166" s="156"/>
    </row>
    <row r="167" ht="14.25" customHeight="1">
      <c r="A167" s="19"/>
      <c r="B167" s="19"/>
      <c r="C167" s="156"/>
      <c r="D167" s="150"/>
      <c r="E167" s="156"/>
    </row>
    <row r="168" ht="14.25" customHeight="1">
      <c r="A168" s="19"/>
      <c r="B168" s="19"/>
      <c r="C168" s="156"/>
      <c r="D168" s="150"/>
      <c r="E168" s="156"/>
    </row>
    <row r="169" ht="14.25" customHeight="1">
      <c r="A169" s="19"/>
      <c r="B169" s="19"/>
      <c r="C169" s="156"/>
      <c r="D169" s="150"/>
      <c r="E169" s="156"/>
    </row>
    <row r="170" ht="14.25" customHeight="1">
      <c r="A170" s="19"/>
      <c r="B170" s="19"/>
      <c r="C170" s="156"/>
      <c r="D170" s="150"/>
      <c r="E170" s="156"/>
    </row>
    <row r="171" ht="14.25" customHeight="1">
      <c r="A171" s="19"/>
      <c r="B171" s="19"/>
      <c r="C171" s="156"/>
      <c r="D171" s="150"/>
      <c r="E171" s="156"/>
    </row>
    <row r="172" ht="14.25" customHeight="1">
      <c r="A172" s="19"/>
      <c r="B172" s="19"/>
      <c r="C172" s="156"/>
      <c r="D172" s="150"/>
      <c r="E172" s="156"/>
    </row>
    <row r="173" ht="14.25" customHeight="1">
      <c r="A173" s="19"/>
      <c r="B173" s="19"/>
      <c r="C173" s="156"/>
      <c r="D173" s="150"/>
      <c r="E173" s="156"/>
    </row>
    <row r="174" ht="14.25" customHeight="1">
      <c r="A174" s="19"/>
      <c r="B174" s="19"/>
      <c r="C174" s="156"/>
      <c r="D174" s="150"/>
      <c r="E174" s="156"/>
    </row>
    <row r="175" ht="14.25" customHeight="1">
      <c r="A175" s="19"/>
      <c r="B175" s="19"/>
      <c r="C175" s="156"/>
      <c r="D175" s="150"/>
      <c r="E175" s="156"/>
    </row>
    <row r="176" ht="14.25" customHeight="1">
      <c r="A176" s="19"/>
      <c r="B176" s="19"/>
      <c r="C176" s="156"/>
      <c r="D176" s="150"/>
      <c r="E176" s="156"/>
    </row>
    <row r="177" ht="14.25" customHeight="1">
      <c r="A177" s="19"/>
      <c r="B177" s="19"/>
      <c r="C177" s="156"/>
      <c r="D177" s="150"/>
      <c r="E177" s="156"/>
    </row>
    <row r="178" ht="14.25" customHeight="1">
      <c r="A178" s="19"/>
      <c r="B178" s="19"/>
      <c r="C178" s="156"/>
      <c r="D178" s="150"/>
      <c r="E178" s="156"/>
    </row>
    <row r="179" ht="14.25" customHeight="1">
      <c r="A179" s="19"/>
      <c r="B179" s="19"/>
      <c r="C179" s="156"/>
      <c r="D179" s="150"/>
      <c r="E179" s="156"/>
    </row>
    <row r="180" ht="14.25" customHeight="1">
      <c r="A180" s="19"/>
      <c r="B180" s="19"/>
      <c r="C180" s="156"/>
      <c r="D180" s="150"/>
      <c r="E180" s="156"/>
    </row>
    <row r="181" ht="14.25" customHeight="1">
      <c r="A181" s="19"/>
      <c r="B181" s="19"/>
      <c r="C181" s="156"/>
      <c r="D181" s="150"/>
      <c r="E181" s="156"/>
    </row>
    <row r="182" ht="14.25" customHeight="1">
      <c r="A182" s="19"/>
      <c r="B182" s="19"/>
      <c r="C182" s="156"/>
      <c r="D182" s="150"/>
      <c r="E182" s="156"/>
    </row>
    <row r="183" ht="14.25" customHeight="1">
      <c r="A183" s="19"/>
      <c r="B183" s="19"/>
      <c r="C183" s="156"/>
      <c r="D183" s="150"/>
      <c r="E183" s="156"/>
    </row>
    <row r="184" ht="14.25" customHeight="1">
      <c r="A184" s="19"/>
      <c r="B184" s="19"/>
      <c r="C184" s="156"/>
      <c r="D184" s="150"/>
      <c r="E184" s="156"/>
    </row>
    <row r="185" ht="14.25" customHeight="1">
      <c r="A185" s="19"/>
      <c r="B185" s="19"/>
      <c r="C185" s="156"/>
      <c r="D185" s="150"/>
      <c r="E185" s="156"/>
    </row>
    <row r="186" ht="14.25" customHeight="1">
      <c r="A186" s="19"/>
      <c r="B186" s="19"/>
      <c r="C186" s="156"/>
      <c r="D186" s="150"/>
      <c r="E186" s="156"/>
    </row>
    <row r="187" ht="14.25" customHeight="1">
      <c r="A187" s="19"/>
      <c r="B187" s="19"/>
      <c r="C187" s="156"/>
      <c r="D187" s="150"/>
      <c r="E187" s="156"/>
    </row>
    <row r="188" ht="14.25" customHeight="1">
      <c r="A188" s="19"/>
      <c r="B188" s="19"/>
      <c r="C188" s="156"/>
      <c r="D188" s="150"/>
      <c r="E188" s="156"/>
    </row>
    <row r="189" ht="14.25" customHeight="1">
      <c r="A189" s="19"/>
      <c r="B189" s="19"/>
      <c r="C189" s="156"/>
      <c r="D189" s="150"/>
      <c r="E189" s="156"/>
    </row>
    <row r="190" ht="14.25" customHeight="1">
      <c r="A190" s="19"/>
      <c r="B190" s="19"/>
      <c r="C190" s="156"/>
      <c r="D190" s="150"/>
      <c r="E190" s="156"/>
    </row>
    <row r="191" ht="14.25" customHeight="1">
      <c r="A191" s="19"/>
      <c r="B191" s="19"/>
      <c r="C191" s="156"/>
      <c r="D191" s="150"/>
      <c r="E191" s="156"/>
    </row>
    <row r="192" ht="14.25" customHeight="1">
      <c r="A192" s="19"/>
      <c r="B192" s="19"/>
      <c r="C192" s="156"/>
      <c r="D192" s="150"/>
      <c r="E192" s="156"/>
    </row>
    <row r="193" ht="14.25" customHeight="1">
      <c r="A193" s="19"/>
      <c r="B193" s="19"/>
      <c r="C193" s="156"/>
      <c r="D193" s="150"/>
      <c r="E193" s="156"/>
    </row>
    <row r="194" ht="14.25" customHeight="1">
      <c r="A194" s="19"/>
      <c r="B194" s="19"/>
      <c r="C194" s="156"/>
      <c r="D194" s="150"/>
      <c r="E194" s="156"/>
    </row>
    <row r="195" ht="14.25" customHeight="1">
      <c r="A195" s="19"/>
      <c r="B195" s="19"/>
      <c r="C195" s="156"/>
      <c r="D195" s="150"/>
      <c r="E195" s="156"/>
    </row>
    <row r="196" ht="14.25" customHeight="1">
      <c r="A196" s="19"/>
      <c r="B196" s="19"/>
      <c r="C196" s="156"/>
      <c r="D196" s="150"/>
      <c r="E196" s="156"/>
    </row>
    <row r="197" ht="14.25" customHeight="1">
      <c r="A197" s="19"/>
      <c r="B197" s="19"/>
      <c r="C197" s="156"/>
      <c r="D197" s="150"/>
      <c r="E197" s="156"/>
    </row>
    <row r="198" ht="14.25" customHeight="1">
      <c r="A198" s="19"/>
      <c r="B198" s="19"/>
      <c r="C198" s="156"/>
      <c r="D198" s="150"/>
      <c r="E198" s="156"/>
    </row>
    <row r="199" ht="14.25" customHeight="1">
      <c r="A199" s="19"/>
      <c r="B199" s="19"/>
      <c r="C199" s="156"/>
      <c r="D199" s="150"/>
      <c r="E199" s="156"/>
    </row>
    <row r="200" ht="14.25" customHeight="1">
      <c r="A200" s="19"/>
      <c r="B200" s="19"/>
      <c r="C200" s="156"/>
      <c r="D200" s="150"/>
      <c r="E200" s="156"/>
    </row>
    <row r="201" ht="14.25" customHeight="1">
      <c r="A201" s="19"/>
      <c r="B201" s="19"/>
      <c r="C201" s="156"/>
      <c r="D201" s="150"/>
      <c r="E201" s="156"/>
    </row>
    <row r="202" ht="14.25" customHeight="1">
      <c r="A202" s="19"/>
      <c r="B202" s="19"/>
      <c r="C202" s="156"/>
      <c r="D202" s="150"/>
      <c r="E202" s="156"/>
    </row>
    <row r="203" ht="14.25" customHeight="1">
      <c r="A203" s="19"/>
      <c r="B203" s="19"/>
      <c r="C203" s="156"/>
      <c r="D203" s="150"/>
      <c r="E203" s="156"/>
    </row>
    <row r="204" ht="14.25" customHeight="1">
      <c r="A204" s="19"/>
      <c r="B204" s="19"/>
      <c r="C204" s="156"/>
      <c r="D204" s="150"/>
      <c r="E204" s="156"/>
    </row>
    <row r="205" ht="14.25" customHeight="1">
      <c r="A205" s="19"/>
      <c r="B205" s="19"/>
      <c r="C205" s="156"/>
      <c r="D205" s="150"/>
      <c r="E205" s="156"/>
    </row>
    <row r="206" ht="14.25" customHeight="1">
      <c r="A206" s="19"/>
      <c r="B206" s="19"/>
      <c r="C206" s="156"/>
      <c r="D206" s="150"/>
      <c r="E206" s="156"/>
    </row>
    <row r="207" ht="14.25" customHeight="1">
      <c r="A207" s="19"/>
      <c r="B207" s="19"/>
      <c r="C207" s="156"/>
      <c r="D207" s="150"/>
      <c r="E207" s="156"/>
    </row>
    <row r="208" ht="14.25" customHeight="1">
      <c r="A208" s="19"/>
      <c r="B208" s="19"/>
      <c r="C208" s="156"/>
      <c r="D208" s="150"/>
      <c r="E208" s="156"/>
    </row>
    <row r="209" ht="14.25" customHeight="1">
      <c r="A209" s="19"/>
      <c r="B209" s="19"/>
      <c r="C209" s="156"/>
      <c r="D209" s="150"/>
      <c r="E209" s="156"/>
    </row>
    <row r="210" ht="14.25" customHeight="1">
      <c r="A210" s="19"/>
      <c r="B210" s="19"/>
      <c r="C210" s="156"/>
      <c r="D210" s="150"/>
      <c r="E210" s="156"/>
    </row>
    <row r="211" ht="14.25" customHeight="1">
      <c r="A211" s="19"/>
      <c r="B211" s="19"/>
      <c r="C211" s="156"/>
      <c r="D211" s="150"/>
      <c r="E211" s="156"/>
    </row>
    <row r="212" ht="14.25" customHeight="1">
      <c r="A212" s="19"/>
      <c r="B212" s="19"/>
      <c r="C212" s="156"/>
      <c r="D212" s="150"/>
      <c r="E212" s="156"/>
    </row>
    <row r="213" ht="14.25" customHeight="1">
      <c r="A213" s="19"/>
      <c r="B213" s="19"/>
      <c r="C213" s="156"/>
      <c r="D213" s="150"/>
      <c r="E213" s="156"/>
    </row>
    <row r="214" ht="14.25" customHeight="1">
      <c r="A214" s="19"/>
      <c r="B214" s="19"/>
      <c r="C214" s="156"/>
      <c r="D214" s="150"/>
      <c r="E214" s="156"/>
    </row>
    <row r="215" ht="14.25" customHeight="1">
      <c r="A215" s="19"/>
      <c r="B215" s="19"/>
      <c r="C215" s="156"/>
      <c r="D215" s="150"/>
      <c r="E215" s="156"/>
    </row>
    <row r="216" ht="14.25" customHeight="1">
      <c r="A216" s="19"/>
      <c r="B216" s="19"/>
      <c r="C216" s="156"/>
      <c r="D216" s="150"/>
      <c r="E216" s="156"/>
    </row>
    <row r="217" ht="14.25" customHeight="1">
      <c r="A217" s="19"/>
      <c r="B217" s="19"/>
      <c r="C217" s="156"/>
      <c r="D217" s="150"/>
      <c r="E217" s="156"/>
    </row>
    <row r="218" ht="14.25" customHeight="1">
      <c r="A218" s="19"/>
      <c r="B218" s="19"/>
      <c r="C218" s="156"/>
      <c r="D218" s="150"/>
      <c r="E218" s="156"/>
    </row>
    <row r="219" ht="14.25" customHeight="1">
      <c r="A219" s="19"/>
      <c r="B219" s="19"/>
      <c r="C219" s="156"/>
      <c r="D219" s="150"/>
      <c r="E219" s="156"/>
    </row>
    <row r="220" ht="14.25" customHeight="1">
      <c r="A220" s="19"/>
      <c r="B220" s="19"/>
      <c r="C220" s="156"/>
      <c r="D220" s="150"/>
      <c r="E220" s="156"/>
    </row>
    <row r="221" ht="14.25" customHeight="1">
      <c r="A221" s="19"/>
      <c r="B221" s="19"/>
      <c r="C221" s="156"/>
      <c r="D221" s="150"/>
      <c r="E221" s="156"/>
    </row>
    <row r="222" ht="14.25" customHeight="1">
      <c r="A222" s="19"/>
      <c r="B222" s="19"/>
      <c r="C222" s="156"/>
      <c r="D222" s="150"/>
      <c r="E222" s="156"/>
    </row>
    <row r="223" ht="14.25" customHeight="1">
      <c r="A223" s="19"/>
      <c r="B223" s="19"/>
      <c r="C223" s="156"/>
      <c r="D223" s="150"/>
      <c r="E223" s="156"/>
    </row>
    <row r="224" ht="14.25" customHeight="1">
      <c r="A224" s="19"/>
      <c r="B224" s="19"/>
      <c r="C224" s="156"/>
      <c r="D224" s="150"/>
      <c r="E224" s="156"/>
    </row>
    <row r="225" ht="14.25" customHeight="1">
      <c r="A225" s="19"/>
      <c r="B225" s="19"/>
      <c r="C225" s="156"/>
      <c r="D225" s="150"/>
      <c r="E225" s="156"/>
    </row>
    <row r="226" ht="14.25" customHeight="1">
      <c r="A226" s="19"/>
      <c r="B226" s="19"/>
      <c r="C226" s="156"/>
      <c r="D226" s="150"/>
      <c r="E226" s="156"/>
    </row>
    <row r="227" ht="14.25" customHeight="1">
      <c r="A227" s="19"/>
      <c r="B227" s="19"/>
      <c r="C227" s="156"/>
      <c r="D227" s="150"/>
      <c r="E227" s="156"/>
    </row>
    <row r="228" ht="14.25" customHeight="1">
      <c r="A228" s="19"/>
      <c r="B228" s="19"/>
      <c r="C228" s="156"/>
      <c r="D228" s="150"/>
      <c r="E228" s="156"/>
    </row>
    <row r="229" ht="14.25" customHeight="1">
      <c r="A229" s="19"/>
      <c r="B229" s="19"/>
      <c r="C229" s="156"/>
      <c r="D229" s="150"/>
      <c r="E229" s="156"/>
    </row>
    <row r="230" ht="14.25" customHeight="1">
      <c r="A230" s="19"/>
      <c r="B230" s="19"/>
      <c r="C230" s="156"/>
      <c r="D230" s="150"/>
      <c r="E230" s="156"/>
    </row>
    <row r="231" ht="14.25" customHeight="1">
      <c r="A231" s="19"/>
      <c r="B231" s="19"/>
      <c r="C231" s="156"/>
      <c r="D231" s="150"/>
      <c r="E231" s="156"/>
    </row>
    <row r="232" ht="14.25" customHeight="1">
      <c r="A232" s="19"/>
      <c r="B232" s="19"/>
      <c r="C232" s="156"/>
      <c r="D232" s="150"/>
      <c r="E232" s="156"/>
    </row>
    <row r="233" ht="14.25" customHeight="1">
      <c r="A233" s="19"/>
      <c r="B233" s="19"/>
      <c r="C233" s="156"/>
      <c r="D233" s="150"/>
      <c r="E233" s="156"/>
    </row>
    <row r="234" ht="14.25" customHeight="1">
      <c r="A234" s="19"/>
      <c r="B234" s="19"/>
      <c r="C234" s="156"/>
      <c r="D234" s="150"/>
      <c r="E234" s="156"/>
    </row>
    <row r="235" ht="14.25" customHeight="1">
      <c r="A235" s="19"/>
      <c r="B235" s="19"/>
      <c r="C235" s="156"/>
      <c r="D235" s="150"/>
      <c r="E235" s="156"/>
    </row>
    <row r="236" ht="14.25" customHeight="1">
      <c r="A236" s="19"/>
      <c r="B236" s="19"/>
      <c r="C236" s="156"/>
      <c r="D236" s="150"/>
      <c r="E236" s="156"/>
    </row>
    <row r="237" ht="14.25" customHeight="1">
      <c r="A237" s="19"/>
      <c r="B237" s="19"/>
      <c r="C237" s="156"/>
      <c r="D237" s="150"/>
      <c r="E237" s="156"/>
    </row>
    <row r="238" ht="14.25" customHeight="1">
      <c r="A238" s="19"/>
      <c r="B238" s="19"/>
      <c r="C238" s="156"/>
      <c r="D238" s="150"/>
      <c r="E238" s="156"/>
    </row>
    <row r="239" ht="14.25" customHeight="1">
      <c r="A239" s="19"/>
      <c r="B239" s="19"/>
      <c r="C239" s="156"/>
      <c r="D239" s="150"/>
      <c r="E239" s="156"/>
    </row>
    <row r="240" ht="14.25" customHeight="1">
      <c r="A240" s="19"/>
      <c r="B240" s="19"/>
      <c r="C240" s="156"/>
      <c r="D240" s="150"/>
      <c r="E240" s="156"/>
    </row>
    <row r="241" ht="14.25" customHeight="1">
      <c r="A241" s="19"/>
      <c r="B241" s="19"/>
      <c r="C241" s="156"/>
      <c r="D241" s="150"/>
      <c r="E241" s="156"/>
    </row>
    <row r="242" ht="14.25" customHeight="1">
      <c r="A242" s="19"/>
      <c r="B242" s="19"/>
      <c r="C242" s="156"/>
      <c r="D242" s="150"/>
      <c r="E242" s="156"/>
    </row>
    <row r="243" ht="14.25" customHeight="1">
      <c r="A243" s="19"/>
      <c r="B243" s="19"/>
      <c r="C243" s="156"/>
      <c r="D243" s="150"/>
      <c r="E243" s="156"/>
    </row>
    <row r="244" ht="14.25" customHeight="1">
      <c r="A244" s="19"/>
      <c r="B244" s="19"/>
      <c r="C244" s="156"/>
      <c r="D244" s="150"/>
      <c r="E244" s="156"/>
    </row>
    <row r="245" ht="14.25" customHeight="1">
      <c r="A245" s="19"/>
      <c r="B245" s="19"/>
      <c r="C245" s="156"/>
      <c r="D245" s="150"/>
      <c r="E245" s="156"/>
    </row>
    <row r="246" ht="14.25" customHeight="1">
      <c r="A246" s="19"/>
      <c r="B246" s="19"/>
      <c r="C246" s="156"/>
      <c r="D246" s="150"/>
      <c r="E246" s="156"/>
    </row>
    <row r="247" ht="14.25" customHeight="1">
      <c r="A247" s="19"/>
      <c r="B247" s="19"/>
      <c r="C247" s="156"/>
      <c r="D247" s="150"/>
      <c r="E247" s="156"/>
    </row>
    <row r="248" ht="14.25" customHeight="1">
      <c r="A248" s="19"/>
      <c r="B248" s="19"/>
      <c r="C248" s="156"/>
      <c r="D248" s="150"/>
      <c r="E248" s="156"/>
    </row>
    <row r="249" ht="14.25" customHeight="1">
      <c r="A249" s="19"/>
      <c r="B249" s="19"/>
      <c r="C249" s="156"/>
      <c r="D249" s="150"/>
      <c r="E249" s="156"/>
    </row>
    <row r="250" ht="14.25" customHeight="1">
      <c r="A250" s="19"/>
      <c r="B250" s="19"/>
      <c r="C250" s="156"/>
      <c r="D250" s="150"/>
      <c r="E250" s="156"/>
    </row>
    <row r="251" ht="14.25" customHeight="1">
      <c r="A251" s="19"/>
      <c r="B251" s="19"/>
      <c r="C251" s="156"/>
      <c r="D251" s="150"/>
      <c r="E251" s="156"/>
    </row>
    <row r="252" ht="14.25" customHeight="1">
      <c r="A252" s="19"/>
      <c r="B252" s="19"/>
      <c r="C252" s="156"/>
      <c r="D252" s="150"/>
      <c r="E252" s="156"/>
    </row>
    <row r="253" ht="14.25" customHeight="1">
      <c r="A253" s="19"/>
      <c r="B253" s="19"/>
      <c r="C253" s="156"/>
      <c r="D253" s="150"/>
      <c r="E253" s="156"/>
    </row>
    <row r="254" ht="14.25" customHeight="1">
      <c r="A254" s="19"/>
      <c r="B254" s="19"/>
      <c r="C254" s="156"/>
      <c r="D254" s="150"/>
      <c r="E254" s="156"/>
    </row>
    <row r="255" ht="14.25" customHeight="1">
      <c r="A255" s="19"/>
      <c r="B255" s="19"/>
      <c r="C255" s="156"/>
      <c r="D255" s="150"/>
      <c r="E255" s="156"/>
    </row>
    <row r="256" ht="14.25" customHeight="1">
      <c r="A256" s="19"/>
      <c r="B256" s="19"/>
      <c r="C256" s="156"/>
      <c r="D256" s="150"/>
      <c r="E256" s="156"/>
    </row>
    <row r="257" ht="14.25" customHeight="1">
      <c r="A257" s="19"/>
      <c r="B257" s="19"/>
      <c r="C257" s="156"/>
      <c r="D257" s="150"/>
      <c r="E257" s="156"/>
    </row>
    <row r="258" ht="14.25" customHeight="1">
      <c r="A258" s="19"/>
      <c r="B258" s="19"/>
      <c r="C258" s="156"/>
      <c r="D258" s="150"/>
      <c r="E258" s="156"/>
    </row>
    <row r="259" ht="14.25" customHeight="1">
      <c r="A259" s="19"/>
      <c r="B259" s="19"/>
      <c r="C259" s="156"/>
      <c r="D259" s="150"/>
      <c r="E259" s="156"/>
    </row>
    <row r="260" ht="14.25" customHeight="1">
      <c r="A260" s="19"/>
      <c r="B260" s="19"/>
      <c r="C260" s="156"/>
      <c r="D260" s="150"/>
      <c r="E260" s="156"/>
    </row>
    <row r="261" ht="14.25" customHeight="1">
      <c r="A261" s="19"/>
      <c r="B261" s="19"/>
      <c r="C261" s="156"/>
      <c r="D261" s="150"/>
      <c r="E261" s="156"/>
    </row>
    <row r="262" ht="14.25" customHeight="1">
      <c r="A262" s="19"/>
      <c r="B262" s="19"/>
      <c r="C262" s="156"/>
      <c r="D262" s="150"/>
      <c r="E262" s="156"/>
    </row>
    <row r="263" ht="14.25" customHeight="1">
      <c r="A263" s="19"/>
      <c r="B263" s="19"/>
      <c r="C263" s="156"/>
      <c r="D263" s="150"/>
      <c r="E263" s="156"/>
    </row>
    <row r="264" ht="14.25" customHeight="1">
      <c r="A264" s="19"/>
      <c r="B264" s="19"/>
      <c r="C264" s="156"/>
      <c r="D264" s="150"/>
      <c r="E264" s="156"/>
    </row>
    <row r="265" ht="14.25" customHeight="1">
      <c r="A265" s="19"/>
      <c r="B265" s="19"/>
      <c r="C265" s="156"/>
      <c r="D265" s="150"/>
      <c r="E265" s="156"/>
    </row>
    <row r="266" ht="14.25" customHeight="1">
      <c r="A266" s="19"/>
      <c r="B266" s="19"/>
      <c r="C266" s="156"/>
      <c r="D266" s="150"/>
      <c r="E266" s="156"/>
    </row>
    <row r="267" ht="14.25" customHeight="1">
      <c r="A267" s="19"/>
      <c r="B267" s="19"/>
      <c r="C267" s="156"/>
      <c r="D267" s="150"/>
      <c r="E267" s="156"/>
    </row>
    <row r="268" ht="14.25" customHeight="1">
      <c r="A268" s="19"/>
      <c r="B268" s="19"/>
      <c r="C268" s="156"/>
      <c r="D268" s="150"/>
      <c r="E268" s="156"/>
    </row>
    <row r="269" ht="14.25" customHeight="1">
      <c r="A269" s="19"/>
      <c r="B269" s="19"/>
      <c r="C269" s="156"/>
      <c r="D269" s="150"/>
      <c r="E269" s="156"/>
    </row>
    <row r="270" ht="14.25" customHeight="1">
      <c r="A270" s="19"/>
      <c r="B270" s="19"/>
      <c r="C270" s="156"/>
      <c r="D270" s="150"/>
      <c r="E270" s="156"/>
    </row>
    <row r="271" ht="14.25" customHeight="1">
      <c r="A271" s="19"/>
      <c r="B271" s="19"/>
      <c r="C271" s="156"/>
      <c r="D271" s="150"/>
      <c r="E271" s="156"/>
    </row>
    <row r="272" ht="14.25" customHeight="1">
      <c r="A272" s="19"/>
      <c r="B272" s="19"/>
      <c r="C272" s="156"/>
      <c r="D272" s="150"/>
      <c r="E272" s="156"/>
    </row>
    <row r="273" ht="14.25" customHeight="1">
      <c r="A273" s="19"/>
      <c r="B273" s="19"/>
      <c r="C273" s="156"/>
      <c r="D273" s="150"/>
      <c r="E273" s="156"/>
    </row>
    <row r="274" ht="14.25" customHeight="1">
      <c r="A274" s="19"/>
      <c r="B274" s="19"/>
      <c r="C274" s="156"/>
      <c r="D274" s="150"/>
      <c r="E274" s="156"/>
    </row>
    <row r="275" ht="14.25" customHeight="1">
      <c r="A275" s="19"/>
      <c r="B275" s="19"/>
      <c r="C275" s="156"/>
      <c r="D275" s="150"/>
      <c r="E275" s="156"/>
    </row>
    <row r="276" ht="14.25" customHeight="1">
      <c r="A276" s="19"/>
      <c r="B276" s="19"/>
      <c r="C276" s="156"/>
      <c r="D276" s="150"/>
      <c r="E276" s="156"/>
    </row>
    <row r="277" ht="14.25" customHeight="1">
      <c r="A277" s="19"/>
      <c r="B277" s="19"/>
      <c r="C277" s="156"/>
      <c r="D277" s="150"/>
      <c r="E277" s="156"/>
    </row>
    <row r="278" ht="14.25" customHeight="1">
      <c r="A278" s="19"/>
      <c r="B278" s="19"/>
      <c r="C278" s="156"/>
      <c r="D278" s="150"/>
      <c r="E278" s="156"/>
    </row>
    <row r="279" ht="14.25" customHeight="1">
      <c r="A279" s="19"/>
      <c r="B279" s="19"/>
      <c r="C279" s="156"/>
      <c r="D279" s="150"/>
      <c r="E279" s="156"/>
    </row>
    <row r="280" ht="14.25" customHeight="1">
      <c r="A280" s="19"/>
      <c r="B280" s="19"/>
      <c r="C280" s="156"/>
      <c r="D280" s="150"/>
      <c r="E280" s="156"/>
    </row>
    <row r="281" ht="14.25" customHeight="1">
      <c r="A281" s="19"/>
      <c r="B281" s="19"/>
      <c r="C281" s="156"/>
      <c r="D281" s="150"/>
      <c r="E281" s="156"/>
    </row>
    <row r="282" ht="14.25" customHeight="1">
      <c r="A282" s="19"/>
      <c r="B282" s="19"/>
      <c r="C282" s="156"/>
      <c r="D282" s="150"/>
      <c r="E282" s="156"/>
    </row>
    <row r="283" ht="14.25" customHeight="1">
      <c r="A283" s="19"/>
      <c r="B283" s="19"/>
      <c r="C283" s="156"/>
      <c r="D283" s="150"/>
      <c r="E283" s="156"/>
    </row>
    <row r="284" ht="14.25" customHeight="1">
      <c r="A284" s="19"/>
      <c r="B284" s="19"/>
      <c r="C284" s="156"/>
      <c r="D284" s="150"/>
      <c r="E284" s="156"/>
    </row>
    <row r="285" ht="14.25" customHeight="1">
      <c r="A285" s="19"/>
      <c r="B285" s="19"/>
      <c r="C285" s="156"/>
      <c r="D285" s="150"/>
      <c r="E285" s="156"/>
    </row>
    <row r="286" ht="14.25" customHeight="1">
      <c r="A286" s="19"/>
      <c r="B286" s="19"/>
      <c r="C286" s="156"/>
      <c r="D286" s="150"/>
      <c r="E286" s="156"/>
    </row>
    <row r="287" ht="14.25" customHeight="1">
      <c r="A287" s="19"/>
      <c r="B287" s="19"/>
      <c r="C287" s="156"/>
      <c r="D287" s="150"/>
      <c r="E287" s="156"/>
    </row>
    <row r="288" ht="14.25" customHeight="1">
      <c r="A288" s="19"/>
      <c r="B288" s="19"/>
      <c r="C288" s="156"/>
      <c r="D288" s="150"/>
      <c r="E288" s="156"/>
    </row>
    <row r="289" ht="14.25" customHeight="1">
      <c r="A289" s="19"/>
      <c r="B289" s="19"/>
      <c r="C289" s="156"/>
      <c r="D289" s="150"/>
      <c r="E289" s="156"/>
    </row>
    <row r="290" ht="14.25" customHeight="1">
      <c r="A290" s="19"/>
      <c r="B290" s="19"/>
      <c r="C290" s="156"/>
      <c r="D290" s="150"/>
      <c r="E290" s="156"/>
    </row>
    <row r="291" ht="14.25" customHeight="1">
      <c r="A291" s="19"/>
      <c r="B291" s="19"/>
      <c r="C291" s="156"/>
      <c r="D291" s="150"/>
      <c r="E291" s="156"/>
    </row>
    <row r="292" ht="14.25" customHeight="1">
      <c r="A292" s="19"/>
      <c r="B292" s="19"/>
      <c r="C292" s="156"/>
      <c r="D292" s="150"/>
      <c r="E292" s="156"/>
    </row>
    <row r="293" ht="14.25" customHeight="1">
      <c r="A293" s="19"/>
      <c r="B293" s="19"/>
      <c r="C293" s="156"/>
      <c r="D293" s="150"/>
      <c r="E293" s="156"/>
    </row>
    <row r="294" ht="14.25" customHeight="1">
      <c r="A294" s="19"/>
      <c r="B294" s="19"/>
      <c r="C294" s="156"/>
      <c r="D294" s="150"/>
      <c r="E294" s="156"/>
    </row>
    <row r="295" ht="14.25" customHeight="1">
      <c r="A295" s="19"/>
      <c r="B295" s="19"/>
      <c r="C295" s="156"/>
      <c r="D295" s="150"/>
      <c r="E295" s="156"/>
    </row>
    <row r="296" ht="14.25" customHeight="1">
      <c r="A296" s="19"/>
      <c r="B296" s="19"/>
      <c r="C296" s="156"/>
      <c r="D296" s="150"/>
      <c r="E296" s="156"/>
    </row>
    <row r="297" ht="14.25" customHeight="1">
      <c r="A297" s="19"/>
      <c r="B297" s="19"/>
      <c r="C297" s="156"/>
      <c r="D297" s="150"/>
      <c r="E297" s="156"/>
    </row>
    <row r="298" ht="14.25" customHeight="1">
      <c r="A298" s="19"/>
      <c r="B298" s="19"/>
      <c r="C298" s="156"/>
      <c r="D298" s="150"/>
      <c r="E298" s="156"/>
    </row>
    <row r="299" ht="14.25" customHeight="1">
      <c r="A299" s="19"/>
      <c r="B299" s="19"/>
      <c r="C299" s="156"/>
      <c r="D299" s="150"/>
      <c r="E299" s="156"/>
    </row>
    <row r="300" ht="14.25" customHeight="1">
      <c r="A300" s="19"/>
      <c r="B300" s="19"/>
      <c r="C300" s="156"/>
      <c r="D300" s="150"/>
      <c r="E300" s="156"/>
    </row>
    <row r="301" ht="14.25" customHeight="1">
      <c r="A301" s="19"/>
      <c r="B301" s="19"/>
      <c r="C301" s="156"/>
      <c r="D301" s="150"/>
      <c r="E301" s="156"/>
    </row>
    <row r="302" ht="14.25" customHeight="1">
      <c r="A302" s="19"/>
      <c r="B302" s="19"/>
      <c r="C302" s="156"/>
      <c r="D302" s="150"/>
      <c r="E302" s="156"/>
    </row>
    <row r="303" ht="14.25" customHeight="1">
      <c r="A303" s="19"/>
      <c r="B303" s="19"/>
      <c r="C303" s="156"/>
      <c r="D303" s="150"/>
      <c r="E303" s="156"/>
    </row>
    <row r="304" ht="14.25" customHeight="1">
      <c r="A304" s="19"/>
      <c r="B304" s="19"/>
      <c r="C304" s="156"/>
      <c r="D304" s="150"/>
      <c r="E304" s="156"/>
    </row>
    <row r="305" ht="14.25" customHeight="1">
      <c r="A305" s="19"/>
      <c r="B305" s="19"/>
      <c r="C305" s="156"/>
      <c r="D305" s="150"/>
      <c r="E305" s="156"/>
    </row>
    <row r="306" ht="14.25" customHeight="1">
      <c r="A306" s="19"/>
      <c r="B306" s="19"/>
      <c r="C306" s="156"/>
      <c r="D306" s="150"/>
      <c r="E306" s="156"/>
    </row>
    <row r="307" ht="14.25" customHeight="1">
      <c r="A307" s="19"/>
      <c r="B307" s="19"/>
      <c r="C307" s="156"/>
      <c r="D307" s="150"/>
      <c r="E307" s="156"/>
    </row>
    <row r="308" ht="14.25" customHeight="1">
      <c r="A308" s="19"/>
      <c r="B308" s="19"/>
      <c r="C308" s="156"/>
      <c r="D308" s="150"/>
      <c r="E308" s="156"/>
    </row>
    <row r="309" ht="14.25" customHeight="1">
      <c r="A309" s="19"/>
      <c r="B309" s="19"/>
      <c r="C309" s="156"/>
      <c r="D309" s="150"/>
      <c r="E309" s="156"/>
    </row>
    <row r="310" ht="14.25" customHeight="1">
      <c r="A310" s="19"/>
      <c r="B310" s="19"/>
      <c r="C310" s="156"/>
      <c r="D310" s="150"/>
      <c r="E310" s="156"/>
    </row>
    <row r="311" ht="14.25" customHeight="1">
      <c r="A311" s="19"/>
      <c r="B311" s="19"/>
      <c r="C311" s="156"/>
      <c r="D311" s="150"/>
      <c r="E311" s="156"/>
    </row>
    <row r="312" ht="14.25" customHeight="1">
      <c r="A312" s="19"/>
      <c r="B312" s="19"/>
      <c r="C312" s="156"/>
      <c r="D312" s="150"/>
      <c r="E312" s="156"/>
    </row>
    <row r="313" ht="14.25" customHeight="1">
      <c r="A313" s="19"/>
      <c r="B313" s="19"/>
      <c r="C313" s="156"/>
      <c r="D313" s="150"/>
      <c r="E313" s="156"/>
    </row>
    <row r="314" ht="14.25" customHeight="1">
      <c r="A314" s="19"/>
      <c r="B314" s="19"/>
      <c r="C314" s="156"/>
      <c r="D314" s="150"/>
      <c r="E314" s="156"/>
    </row>
    <row r="315" ht="14.25" customHeight="1">
      <c r="A315" s="19"/>
      <c r="B315" s="19"/>
      <c r="C315" s="156"/>
      <c r="D315" s="150"/>
      <c r="E315" s="156"/>
    </row>
    <row r="316" ht="14.25" customHeight="1">
      <c r="A316" s="19"/>
      <c r="B316" s="19"/>
      <c r="C316" s="156"/>
      <c r="D316" s="150"/>
      <c r="E316" s="156"/>
    </row>
    <row r="317" ht="14.25" customHeight="1">
      <c r="A317" s="19"/>
      <c r="B317" s="19"/>
      <c r="C317" s="156"/>
      <c r="D317" s="150"/>
      <c r="E317" s="156"/>
    </row>
    <row r="318" ht="14.25" customHeight="1">
      <c r="A318" s="19"/>
      <c r="B318" s="19"/>
      <c r="C318" s="156"/>
      <c r="D318" s="150"/>
      <c r="E318" s="156"/>
    </row>
    <row r="319" ht="14.25" customHeight="1">
      <c r="A319" s="19"/>
      <c r="B319" s="19"/>
      <c r="C319" s="156"/>
      <c r="D319" s="150"/>
      <c r="E319" s="156"/>
    </row>
    <row r="320" ht="14.25" customHeight="1">
      <c r="A320" s="19"/>
      <c r="B320" s="19"/>
      <c r="C320" s="156"/>
      <c r="D320" s="150"/>
      <c r="E320" s="156"/>
    </row>
    <row r="321" ht="14.25" customHeight="1">
      <c r="A321" s="19"/>
      <c r="B321" s="19"/>
      <c r="C321" s="156"/>
      <c r="D321" s="150"/>
      <c r="E321" s="156"/>
    </row>
    <row r="322" ht="14.25" customHeight="1">
      <c r="A322" s="19"/>
      <c r="B322" s="19"/>
      <c r="C322" s="156"/>
      <c r="D322" s="150"/>
      <c r="E322" s="156"/>
    </row>
    <row r="323" ht="14.25" customHeight="1">
      <c r="A323" s="19"/>
      <c r="B323" s="19"/>
      <c r="C323" s="156"/>
      <c r="D323" s="150"/>
      <c r="E323" s="156"/>
    </row>
    <row r="324" ht="14.25" customHeight="1">
      <c r="A324" s="19"/>
      <c r="B324" s="19"/>
      <c r="C324" s="156"/>
      <c r="D324" s="150"/>
      <c r="E324" s="156"/>
    </row>
    <row r="325" ht="14.25" customHeight="1">
      <c r="A325" s="19"/>
      <c r="B325" s="19"/>
      <c r="C325" s="156"/>
      <c r="D325" s="150"/>
      <c r="E325" s="156"/>
    </row>
    <row r="326" ht="14.25" customHeight="1">
      <c r="A326" s="19"/>
      <c r="B326" s="19"/>
      <c r="C326" s="156"/>
      <c r="D326" s="150"/>
      <c r="E326" s="156"/>
    </row>
    <row r="327" ht="14.25" customHeight="1">
      <c r="A327" s="19"/>
      <c r="B327" s="19"/>
      <c r="C327" s="156"/>
      <c r="D327" s="150"/>
      <c r="E327" s="156"/>
    </row>
    <row r="328" ht="14.25" customHeight="1">
      <c r="A328" s="19"/>
      <c r="B328" s="19"/>
      <c r="C328" s="156"/>
      <c r="D328" s="150"/>
      <c r="E328" s="156"/>
    </row>
    <row r="329" ht="14.25" customHeight="1">
      <c r="A329" s="19"/>
      <c r="B329" s="19"/>
      <c r="C329" s="156"/>
      <c r="D329" s="150"/>
      <c r="E329" s="156"/>
    </row>
    <row r="330" ht="14.25" customHeight="1">
      <c r="A330" s="19"/>
      <c r="B330" s="19"/>
      <c r="C330" s="156"/>
      <c r="D330" s="150"/>
      <c r="E330" s="156"/>
    </row>
    <row r="331" ht="14.25" customHeight="1">
      <c r="A331" s="19"/>
      <c r="B331" s="19"/>
      <c r="C331" s="156"/>
      <c r="D331" s="150"/>
      <c r="E331" s="156"/>
    </row>
    <row r="332" ht="14.25" customHeight="1">
      <c r="A332" s="19"/>
      <c r="B332" s="19"/>
      <c r="C332" s="156"/>
      <c r="D332" s="150"/>
      <c r="E332" s="156"/>
    </row>
    <row r="333" ht="14.25" customHeight="1">
      <c r="A333" s="19"/>
      <c r="B333" s="19"/>
      <c r="C333" s="156"/>
      <c r="D333" s="150"/>
      <c r="E333" s="156"/>
    </row>
    <row r="334" ht="14.25" customHeight="1">
      <c r="A334" s="19"/>
      <c r="B334" s="19"/>
      <c r="C334" s="156"/>
      <c r="D334" s="150"/>
      <c r="E334" s="156"/>
    </row>
    <row r="335" ht="14.25" customHeight="1">
      <c r="A335" s="19"/>
      <c r="B335" s="19"/>
      <c r="C335" s="156"/>
      <c r="D335" s="150"/>
      <c r="E335" s="156"/>
    </row>
    <row r="336" ht="14.25" customHeight="1">
      <c r="A336" s="19"/>
      <c r="B336" s="19"/>
      <c r="C336" s="156"/>
      <c r="D336" s="150"/>
      <c r="E336" s="156"/>
    </row>
    <row r="337" ht="14.25" customHeight="1">
      <c r="A337" s="19"/>
      <c r="B337" s="19"/>
      <c r="C337" s="156"/>
      <c r="D337" s="150"/>
      <c r="E337" s="156"/>
    </row>
    <row r="338" ht="14.25" customHeight="1">
      <c r="A338" s="19"/>
      <c r="B338" s="19"/>
      <c r="C338" s="156"/>
      <c r="D338" s="150"/>
      <c r="E338" s="156"/>
    </row>
    <row r="339" ht="14.25" customHeight="1">
      <c r="A339" s="19"/>
      <c r="B339" s="19"/>
      <c r="C339" s="156"/>
      <c r="D339" s="150"/>
      <c r="E339" s="156"/>
    </row>
    <row r="340" ht="14.25" customHeight="1">
      <c r="A340" s="19"/>
      <c r="B340" s="19"/>
      <c r="C340" s="156"/>
      <c r="D340" s="150"/>
      <c r="E340" s="156"/>
    </row>
    <row r="341" ht="14.25" customHeight="1">
      <c r="A341" s="19"/>
      <c r="B341" s="19"/>
      <c r="C341" s="156"/>
      <c r="D341" s="150"/>
      <c r="E341" s="156"/>
    </row>
    <row r="342" ht="14.25" customHeight="1">
      <c r="A342" s="19"/>
      <c r="B342" s="19"/>
      <c r="C342" s="156"/>
      <c r="D342" s="150"/>
      <c r="E342" s="156"/>
    </row>
    <row r="343" ht="14.25" customHeight="1">
      <c r="A343" s="19"/>
      <c r="B343" s="19"/>
      <c r="C343" s="156"/>
      <c r="D343" s="150"/>
      <c r="E343" s="156"/>
    </row>
    <row r="344" ht="14.25" customHeight="1">
      <c r="A344" s="19"/>
      <c r="B344" s="19"/>
      <c r="C344" s="156"/>
      <c r="D344" s="150"/>
      <c r="E344" s="156"/>
    </row>
    <row r="345" ht="14.25" customHeight="1">
      <c r="A345" s="19"/>
      <c r="B345" s="19"/>
      <c r="C345" s="156"/>
      <c r="D345" s="150"/>
      <c r="E345" s="156"/>
    </row>
    <row r="346" ht="14.25" customHeight="1">
      <c r="A346" s="19"/>
      <c r="B346" s="19"/>
      <c r="C346" s="156"/>
      <c r="D346" s="150"/>
      <c r="E346" s="156"/>
    </row>
    <row r="347" ht="14.25" customHeight="1">
      <c r="A347" s="19"/>
      <c r="B347" s="19"/>
      <c r="C347" s="156"/>
      <c r="D347" s="150"/>
      <c r="E347" s="156"/>
    </row>
    <row r="348" ht="14.25" customHeight="1">
      <c r="A348" s="19"/>
      <c r="B348" s="19"/>
      <c r="C348" s="156"/>
      <c r="D348" s="150"/>
      <c r="E348" s="156"/>
    </row>
    <row r="349" ht="14.25" customHeight="1">
      <c r="A349" s="19"/>
      <c r="B349" s="19"/>
      <c r="C349" s="156"/>
      <c r="D349" s="150"/>
      <c r="E349" s="156"/>
    </row>
    <row r="350" ht="14.25" customHeight="1">
      <c r="A350" s="19"/>
      <c r="B350" s="19"/>
      <c r="C350" s="156"/>
      <c r="D350" s="150"/>
      <c r="E350" s="156"/>
    </row>
    <row r="351" ht="14.25" customHeight="1">
      <c r="A351" s="19"/>
      <c r="B351" s="19"/>
      <c r="C351" s="156"/>
      <c r="D351" s="150"/>
      <c r="E351" s="156"/>
    </row>
    <row r="352" ht="14.25" customHeight="1">
      <c r="A352" s="19"/>
      <c r="B352" s="19"/>
      <c r="C352" s="156"/>
      <c r="D352" s="150"/>
      <c r="E352" s="156"/>
    </row>
    <row r="353" ht="14.25" customHeight="1">
      <c r="A353" s="19"/>
      <c r="B353" s="19"/>
      <c r="C353" s="156"/>
      <c r="D353" s="150"/>
      <c r="E353" s="156"/>
    </row>
    <row r="354" ht="14.25" customHeight="1">
      <c r="A354" s="19"/>
      <c r="B354" s="19"/>
      <c r="C354" s="156"/>
      <c r="D354" s="150"/>
      <c r="E354" s="156"/>
    </row>
    <row r="355" ht="14.25" customHeight="1">
      <c r="A355" s="19"/>
      <c r="B355" s="19"/>
      <c r="C355" s="156"/>
      <c r="D355" s="150"/>
      <c r="E355" s="156"/>
    </row>
    <row r="356" ht="14.25" customHeight="1">
      <c r="A356" s="19"/>
      <c r="B356" s="19"/>
      <c r="C356" s="156"/>
      <c r="D356" s="150"/>
      <c r="E356" s="156"/>
    </row>
    <row r="357" ht="14.25" customHeight="1">
      <c r="A357" s="19"/>
      <c r="B357" s="19"/>
      <c r="C357" s="156"/>
      <c r="D357" s="150"/>
      <c r="E357" s="156"/>
    </row>
    <row r="358" ht="14.25" customHeight="1">
      <c r="A358" s="19"/>
      <c r="B358" s="19"/>
      <c r="C358" s="156"/>
      <c r="D358" s="150"/>
      <c r="E358" s="156"/>
    </row>
    <row r="359" ht="14.25" customHeight="1">
      <c r="A359" s="19"/>
      <c r="B359" s="19"/>
      <c r="C359" s="156"/>
      <c r="D359" s="150"/>
      <c r="E359" s="156"/>
    </row>
    <row r="360" ht="14.25" customHeight="1">
      <c r="A360" s="19"/>
      <c r="B360" s="19"/>
      <c r="C360" s="156"/>
      <c r="D360" s="150"/>
      <c r="E360" s="156"/>
    </row>
    <row r="361" ht="14.25" customHeight="1">
      <c r="A361" s="19"/>
      <c r="B361" s="19"/>
      <c r="C361" s="156"/>
      <c r="D361" s="150"/>
      <c r="E361" s="156"/>
    </row>
    <row r="362" ht="15.75" customHeight="1">
      <c r="A362" s="156"/>
      <c r="B362" s="156"/>
      <c r="C362" s="156"/>
      <c r="D362" s="156"/>
      <c r="E362" s="156"/>
    </row>
    <row r="363" ht="15.75" customHeight="1">
      <c r="A363" s="156"/>
      <c r="B363" s="156"/>
      <c r="C363" s="156"/>
      <c r="D363" s="156"/>
      <c r="E363" s="156"/>
    </row>
    <row r="364" ht="15.75" customHeight="1">
      <c r="A364" s="156"/>
      <c r="B364" s="156"/>
      <c r="C364" s="156"/>
      <c r="D364" s="156"/>
      <c r="E364" s="156"/>
    </row>
    <row r="365" ht="15.75" customHeight="1">
      <c r="A365" s="156"/>
      <c r="B365" s="156"/>
      <c r="C365" s="156"/>
      <c r="D365" s="156"/>
      <c r="E365" s="156"/>
    </row>
    <row r="366" ht="15.75" customHeight="1">
      <c r="A366" s="156"/>
      <c r="B366" s="156"/>
      <c r="C366" s="156"/>
      <c r="D366" s="156"/>
      <c r="E366" s="156"/>
    </row>
    <row r="367" ht="15.75" customHeight="1">
      <c r="A367" s="156"/>
      <c r="B367" s="156"/>
      <c r="C367" s="156"/>
      <c r="D367" s="156"/>
      <c r="E367" s="156"/>
    </row>
    <row r="368" ht="15.75" customHeight="1">
      <c r="A368" s="156"/>
      <c r="B368" s="156"/>
      <c r="C368" s="156"/>
      <c r="D368" s="156"/>
      <c r="E368" s="156"/>
    </row>
    <row r="369" ht="15.75" customHeight="1">
      <c r="A369" s="156"/>
      <c r="B369" s="156"/>
      <c r="C369" s="156"/>
      <c r="D369" s="156"/>
      <c r="E369" s="156"/>
    </row>
    <row r="370" ht="15.75" customHeight="1">
      <c r="A370" s="156"/>
      <c r="B370" s="156"/>
      <c r="C370" s="156"/>
      <c r="D370" s="156"/>
      <c r="E370" s="156"/>
    </row>
    <row r="371" ht="15.75" customHeight="1">
      <c r="A371" s="156"/>
      <c r="B371" s="156"/>
      <c r="C371" s="156"/>
      <c r="D371" s="156"/>
      <c r="E371" s="156"/>
    </row>
    <row r="372" ht="15.75" customHeight="1">
      <c r="A372" s="156"/>
      <c r="B372" s="156"/>
      <c r="C372" s="156"/>
      <c r="D372" s="156"/>
      <c r="E372" s="156"/>
    </row>
    <row r="373" ht="15.75" customHeight="1">
      <c r="A373" s="156"/>
      <c r="B373" s="156"/>
      <c r="C373" s="156"/>
      <c r="D373" s="156"/>
      <c r="E373" s="156"/>
    </row>
    <row r="374" ht="15.75" customHeight="1">
      <c r="A374" s="156"/>
      <c r="B374" s="156"/>
      <c r="C374" s="156"/>
      <c r="D374" s="156"/>
      <c r="E374" s="156"/>
    </row>
    <row r="375" ht="15.75" customHeight="1">
      <c r="A375" s="156"/>
      <c r="B375" s="156"/>
      <c r="C375" s="156"/>
      <c r="D375" s="156"/>
      <c r="E375" s="156"/>
    </row>
    <row r="376" ht="15.75" customHeight="1">
      <c r="A376" s="156"/>
      <c r="B376" s="156"/>
      <c r="C376" s="156"/>
      <c r="D376" s="156"/>
      <c r="E376" s="156"/>
    </row>
    <row r="377" ht="15.75" customHeight="1">
      <c r="A377" s="156"/>
      <c r="B377" s="156"/>
      <c r="C377" s="156"/>
      <c r="D377" s="156"/>
      <c r="E377" s="156"/>
    </row>
    <row r="378" ht="15.75" customHeight="1">
      <c r="A378" s="156"/>
      <c r="B378" s="156"/>
      <c r="C378" s="156"/>
      <c r="D378" s="156"/>
      <c r="E378" s="156"/>
    </row>
    <row r="379" ht="15.75" customHeight="1">
      <c r="A379" s="156"/>
      <c r="B379" s="156"/>
      <c r="C379" s="156"/>
      <c r="D379" s="156"/>
      <c r="E379" s="156"/>
    </row>
    <row r="380" ht="15.75" customHeight="1">
      <c r="A380" s="156"/>
      <c r="B380" s="156"/>
      <c r="C380" s="156"/>
      <c r="D380" s="156"/>
      <c r="E380" s="156"/>
    </row>
    <row r="381" ht="15.75" customHeight="1">
      <c r="A381" s="156"/>
      <c r="B381" s="156"/>
      <c r="C381" s="156"/>
      <c r="D381" s="156"/>
      <c r="E381" s="156"/>
    </row>
    <row r="382" ht="15.75" customHeight="1">
      <c r="A382" s="156"/>
      <c r="B382" s="156"/>
      <c r="C382" s="156"/>
      <c r="D382" s="156"/>
      <c r="E382" s="156"/>
    </row>
    <row r="383" ht="15.75" customHeight="1">
      <c r="A383" s="156"/>
      <c r="B383" s="156"/>
      <c r="C383" s="156"/>
      <c r="D383" s="156"/>
      <c r="E383" s="156"/>
    </row>
    <row r="384" ht="15.75" customHeight="1">
      <c r="A384" s="156"/>
      <c r="B384" s="156"/>
      <c r="C384" s="156"/>
      <c r="D384" s="156"/>
      <c r="E384" s="156"/>
    </row>
    <row r="385" ht="15.75" customHeight="1">
      <c r="A385" s="156"/>
      <c r="B385" s="156"/>
      <c r="C385" s="156"/>
      <c r="D385" s="156"/>
      <c r="E385" s="156"/>
    </row>
    <row r="386" ht="15.75" customHeight="1">
      <c r="A386" s="156"/>
      <c r="B386" s="156"/>
      <c r="C386" s="156"/>
      <c r="D386" s="156"/>
      <c r="E386" s="156"/>
    </row>
    <row r="387" ht="15.75" customHeight="1">
      <c r="A387" s="156"/>
      <c r="B387" s="156"/>
      <c r="C387" s="156"/>
      <c r="D387" s="156"/>
      <c r="E387" s="156"/>
    </row>
    <row r="388" ht="15.75" customHeight="1">
      <c r="A388" s="156"/>
      <c r="B388" s="156"/>
      <c r="C388" s="156"/>
      <c r="D388" s="156"/>
      <c r="E388" s="156"/>
    </row>
    <row r="389" ht="15.75" customHeight="1">
      <c r="A389" s="156"/>
      <c r="B389" s="156"/>
      <c r="C389" s="156"/>
      <c r="D389" s="156"/>
      <c r="E389" s="156"/>
    </row>
    <row r="390" ht="15.75" customHeight="1">
      <c r="A390" s="156"/>
      <c r="B390" s="156"/>
      <c r="C390" s="156"/>
      <c r="D390" s="156"/>
      <c r="E390" s="156"/>
    </row>
    <row r="391" ht="15.75" customHeight="1">
      <c r="A391" s="156"/>
      <c r="B391" s="156"/>
      <c r="C391" s="156"/>
      <c r="D391" s="156"/>
      <c r="E391" s="156"/>
    </row>
    <row r="392" ht="15.75" customHeight="1">
      <c r="A392" s="156"/>
      <c r="B392" s="156"/>
      <c r="C392" s="156"/>
      <c r="D392" s="156"/>
      <c r="E392" s="156"/>
    </row>
    <row r="393" ht="15.75" customHeight="1">
      <c r="A393" s="156"/>
      <c r="B393" s="156"/>
      <c r="C393" s="156"/>
      <c r="D393" s="156"/>
      <c r="E393" s="156"/>
    </row>
    <row r="394" ht="15.75" customHeight="1">
      <c r="A394" s="156"/>
      <c r="B394" s="156"/>
      <c r="C394" s="156"/>
      <c r="D394" s="156"/>
      <c r="E394" s="156"/>
    </row>
    <row r="395" ht="15.75" customHeight="1">
      <c r="A395" s="156"/>
      <c r="B395" s="156"/>
      <c r="C395" s="156"/>
      <c r="D395" s="156"/>
      <c r="E395" s="156"/>
    </row>
    <row r="396" ht="15.75" customHeight="1">
      <c r="A396" s="156"/>
      <c r="B396" s="156"/>
      <c r="C396" s="156"/>
      <c r="D396" s="156"/>
      <c r="E396" s="156"/>
    </row>
    <row r="397" ht="15.75" customHeight="1">
      <c r="A397" s="156"/>
      <c r="B397" s="156"/>
      <c r="C397" s="156"/>
      <c r="D397" s="156"/>
      <c r="E397" s="156"/>
    </row>
    <row r="398" ht="15.75" customHeight="1">
      <c r="A398" s="156"/>
      <c r="B398" s="156"/>
      <c r="C398" s="156"/>
      <c r="D398" s="156"/>
      <c r="E398" s="156"/>
    </row>
    <row r="399" ht="15.75" customHeight="1">
      <c r="A399" s="156"/>
      <c r="B399" s="156"/>
      <c r="C399" s="156"/>
      <c r="D399" s="156"/>
      <c r="E399" s="156"/>
    </row>
    <row r="400" ht="15.75" customHeight="1">
      <c r="A400" s="156"/>
      <c r="B400" s="156"/>
      <c r="C400" s="156"/>
      <c r="D400" s="156"/>
      <c r="E400" s="156"/>
    </row>
    <row r="401" ht="15.75" customHeight="1">
      <c r="A401" s="156"/>
      <c r="B401" s="156"/>
      <c r="C401" s="156"/>
      <c r="D401" s="156"/>
      <c r="E401" s="156"/>
    </row>
    <row r="402" ht="15.75" customHeight="1">
      <c r="A402" s="156"/>
      <c r="B402" s="156"/>
      <c r="C402" s="156"/>
      <c r="D402" s="156"/>
      <c r="E402" s="156"/>
    </row>
    <row r="403" ht="15.75" customHeight="1">
      <c r="A403" s="156"/>
      <c r="B403" s="156"/>
      <c r="C403" s="156"/>
      <c r="D403" s="156"/>
      <c r="E403" s="156"/>
    </row>
    <row r="404" ht="15.75" customHeight="1">
      <c r="A404" s="156"/>
      <c r="B404" s="156"/>
      <c r="C404" s="156"/>
      <c r="D404" s="156"/>
      <c r="E404" s="156"/>
    </row>
    <row r="405" ht="15.75" customHeight="1">
      <c r="A405" s="156"/>
      <c r="B405" s="156"/>
      <c r="C405" s="156"/>
      <c r="D405" s="156"/>
      <c r="E405" s="156"/>
    </row>
    <row r="406" ht="15.75" customHeight="1">
      <c r="A406" s="156"/>
      <c r="B406" s="156"/>
      <c r="C406" s="156"/>
      <c r="D406" s="156"/>
      <c r="E406" s="156"/>
    </row>
    <row r="407" ht="15.75" customHeight="1">
      <c r="A407" s="156"/>
      <c r="B407" s="156"/>
      <c r="C407" s="156"/>
      <c r="D407" s="156"/>
      <c r="E407" s="156"/>
    </row>
    <row r="408" ht="15.75" customHeight="1">
      <c r="A408" s="156"/>
      <c r="B408" s="156"/>
      <c r="C408" s="156"/>
      <c r="D408" s="156"/>
      <c r="E408" s="156"/>
    </row>
    <row r="409" ht="15.75" customHeight="1">
      <c r="A409" s="156"/>
      <c r="B409" s="156"/>
      <c r="C409" s="156"/>
      <c r="D409" s="156"/>
      <c r="E409" s="156"/>
    </row>
    <row r="410" ht="15.75" customHeight="1">
      <c r="A410" s="156"/>
      <c r="B410" s="156"/>
      <c r="C410" s="156"/>
      <c r="D410" s="156"/>
      <c r="E410" s="156"/>
    </row>
    <row r="411" ht="15.75" customHeight="1">
      <c r="A411" s="156"/>
      <c r="B411" s="156"/>
      <c r="C411" s="156"/>
      <c r="D411" s="156"/>
      <c r="E411" s="156"/>
    </row>
    <row r="412" ht="15.75" customHeight="1">
      <c r="A412" s="156"/>
      <c r="B412" s="156"/>
      <c r="C412" s="156"/>
      <c r="D412" s="156"/>
      <c r="E412" s="156"/>
    </row>
    <row r="413" ht="15.75" customHeight="1">
      <c r="A413" s="156"/>
      <c r="B413" s="156"/>
      <c r="C413" s="156"/>
      <c r="D413" s="156"/>
      <c r="E413" s="156"/>
    </row>
    <row r="414" ht="15.75" customHeight="1">
      <c r="A414" s="156"/>
      <c r="B414" s="156"/>
      <c r="C414" s="156"/>
      <c r="D414" s="156"/>
      <c r="E414" s="156"/>
    </row>
    <row r="415" ht="15.75" customHeight="1">
      <c r="A415" s="156"/>
      <c r="B415" s="156"/>
      <c r="C415" s="156"/>
      <c r="D415" s="156"/>
      <c r="E415" s="156"/>
    </row>
    <row r="416" ht="15.75" customHeight="1">
      <c r="A416" s="156"/>
      <c r="B416" s="156"/>
      <c r="C416" s="156"/>
      <c r="D416" s="156"/>
      <c r="E416" s="156"/>
    </row>
    <row r="417" ht="15.75" customHeight="1">
      <c r="A417" s="156"/>
      <c r="B417" s="156"/>
      <c r="C417" s="156"/>
      <c r="D417" s="156"/>
      <c r="E417" s="156"/>
    </row>
    <row r="418" ht="15.75" customHeight="1">
      <c r="A418" s="156"/>
      <c r="B418" s="156"/>
      <c r="C418" s="156"/>
      <c r="D418" s="156"/>
      <c r="E418" s="156"/>
    </row>
    <row r="419" ht="15.75" customHeight="1">
      <c r="A419" s="156"/>
      <c r="B419" s="156"/>
      <c r="C419" s="156"/>
      <c r="D419" s="156"/>
      <c r="E419" s="156"/>
    </row>
    <row r="420" ht="15.75" customHeight="1">
      <c r="A420" s="156"/>
      <c r="B420" s="156"/>
      <c r="C420" s="156"/>
      <c r="D420" s="156"/>
      <c r="E420" s="156"/>
    </row>
    <row r="421" ht="15.75" customHeight="1">
      <c r="A421" s="156"/>
      <c r="B421" s="156"/>
      <c r="C421" s="156"/>
      <c r="D421" s="156"/>
      <c r="E421" s="156"/>
    </row>
    <row r="422" ht="15.75" customHeight="1">
      <c r="A422" s="156"/>
      <c r="B422" s="156"/>
      <c r="C422" s="156"/>
      <c r="D422" s="156"/>
      <c r="E422" s="156"/>
    </row>
    <row r="423" ht="15.75" customHeight="1">
      <c r="A423" s="156"/>
      <c r="B423" s="156"/>
      <c r="C423" s="156"/>
      <c r="D423" s="156"/>
      <c r="E423" s="156"/>
    </row>
    <row r="424" ht="15.75" customHeight="1">
      <c r="A424" s="156"/>
      <c r="B424" s="156"/>
      <c r="C424" s="156"/>
      <c r="D424" s="156"/>
      <c r="E424" s="156"/>
    </row>
    <row r="425" ht="15.75" customHeight="1">
      <c r="A425" s="156"/>
      <c r="B425" s="156"/>
      <c r="C425" s="156"/>
      <c r="D425" s="156"/>
      <c r="E425" s="156"/>
    </row>
    <row r="426" ht="15.75" customHeight="1">
      <c r="A426" s="156"/>
      <c r="B426" s="156"/>
      <c r="C426" s="156"/>
      <c r="D426" s="156"/>
      <c r="E426" s="156"/>
    </row>
    <row r="427" ht="15.75" customHeight="1">
      <c r="A427" s="156"/>
      <c r="B427" s="156"/>
      <c r="C427" s="156"/>
      <c r="D427" s="156"/>
      <c r="E427" s="156"/>
    </row>
    <row r="428" ht="15.75" customHeight="1">
      <c r="A428" s="156"/>
      <c r="B428" s="156"/>
      <c r="C428" s="156"/>
      <c r="D428" s="156"/>
      <c r="E428" s="156"/>
    </row>
    <row r="429" ht="15.75" customHeight="1">
      <c r="A429" s="156"/>
      <c r="B429" s="156"/>
      <c r="C429" s="156"/>
      <c r="D429" s="156"/>
      <c r="E429" s="156"/>
    </row>
    <row r="430" ht="15.75" customHeight="1">
      <c r="A430" s="156"/>
      <c r="B430" s="156"/>
      <c r="C430" s="156"/>
      <c r="D430" s="156"/>
      <c r="E430" s="156"/>
    </row>
    <row r="431" ht="15.75" customHeight="1">
      <c r="A431" s="156"/>
      <c r="B431" s="156"/>
      <c r="C431" s="156"/>
      <c r="D431" s="156"/>
      <c r="E431" s="156"/>
    </row>
    <row r="432" ht="15.75" customHeight="1">
      <c r="A432" s="156"/>
      <c r="B432" s="156"/>
      <c r="C432" s="156"/>
      <c r="D432" s="156"/>
      <c r="E432" s="156"/>
    </row>
    <row r="433" ht="15.75" customHeight="1">
      <c r="A433" s="156"/>
      <c r="B433" s="156"/>
      <c r="C433" s="156"/>
      <c r="D433" s="156"/>
      <c r="E433" s="156"/>
    </row>
    <row r="434" ht="15.75" customHeight="1">
      <c r="A434" s="156"/>
      <c r="B434" s="156"/>
      <c r="C434" s="156"/>
      <c r="D434" s="156"/>
      <c r="E434" s="156"/>
    </row>
    <row r="435" ht="15.75" customHeight="1">
      <c r="A435" s="156"/>
      <c r="B435" s="156"/>
      <c r="C435" s="156"/>
      <c r="D435" s="156"/>
      <c r="E435" s="156"/>
    </row>
    <row r="436" ht="15.75" customHeight="1">
      <c r="A436" s="156"/>
      <c r="B436" s="156"/>
      <c r="C436" s="156"/>
      <c r="D436" s="156"/>
      <c r="E436" s="156"/>
    </row>
    <row r="437" ht="15.75" customHeight="1">
      <c r="A437" s="156"/>
      <c r="B437" s="156"/>
      <c r="C437" s="156"/>
      <c r="D437" s="156"/>
      <c r="E437" s="156"/>
    </row>
    <row r="438" ht="15.75" customHeight="1">
      <c r="A438" s="156"/>
      <c r="B438" s="156"/>
      <c r="C438" s="156"/>
      <c r="D438" s="156"/>
      <c r="E438" s="156"/>
    </row>
    <row r="439" ht="15.75" customHeight="1">
      <c r="A439" s="156"/>
      <c r="B439" s="156"/>
      <c r="C439" s="156"/>
      <c r="D439" s="156"/>
      <c r="E439" s="156"/>
    </row>
    <row r="440" ht="15.75" customHeight="1">
      <c r="A440" s="156"/>
      <c r="B440" s="156"/>
      <c r="C440" s="156"/>
      <c r="D440" s="156"/>
      <c r="E440" s="156"/>
    </row>
    <row r="441" ht="15.75" customHeight="1">
      <c r="A441" s="156"/>
      <c r="B441" s="156"/>
      <c r="C441" s="156"/>
      <c r="D441" s="156"/>
      <c r="E441" s="156"/>
    </row>
    <row r="442" ht="15.75" customHeight="1">
      <c r="A442" s="156"/>
      <c r="B442" s="156"/>
      <c r="C442" s="156"/>
      <c r="D442" s="156"/>
      <c r="E442" s="156"/>
    </row>
    <row r="443" ht="15.75" customHeight="1">
      <c r="A443" s="156"/>
      <c r="B443" s="156"/>
      <c r="C443" s="156"/>
      <c r="D443" s="156"/>
      <c r="E443" s="156"/>
    </row>
    <row r="444" ht="15.75" customHeight="1">
      <c r="A444" s="156"/>
      <c r="B444" s="156"/>
      <c r="C444" s="156"/>
      <c r="D444" s="156"/>
      <c r="E444" s="156"/>
    </row>
    <row r="445" ht="15.75" customHeight="1">
      <c r="A445" s="156"/>
      <c r="B445" s="156"/>
      <c r="C445" s="156"/>
      <c r="D445" s="156"/>
      <c r="E445" s="156"/>
    </row>
    <row r="446" ht="15.75" customHeight="1">
      <c r="A446" s="156"/>
      <c r="B446" s="156"/>
      <c r="C446" s="156"/>
      <c r="D446" s="156"/>
      <c r="E446" s="156"/>
    </row>
    <row r="447" ht="15.75" customHeight="1">
      <c r="A447" s="156"/>
      <c r="B447" s="156"/>
      <c r="C447" s="156"/>
      <c r="D447" s="156"/>
      <c r="E447" s="156"/>
    </row>
    <row r="448" ht="15.75" customHeight="1">
      <c r="A448" s="156"/>
      <c r="B448" s="156"/>
      <c r="C448" s="156"/>
      <c r="D448" s="156"/>
      <c r="E448" s="156"/>
    </row>
    <row r="449" ht="15.75" customHeight="1">
      <c r="A449" s="156"/>
      <c r="B449" s="156"/>
      <c r="C449" s="156"/>
      <c r="D449" s="156"/>
      <c r="E449" s="156"/>
    </row>
    <row r="450" ht="15.75" customHeight="1">
      <c r="A450" s="156"/>
      <c r="B450" s="156"/>
      <c r="C450" s="156"/>
      <c r="D450" s="156"/>
      <c r="E450" s="156"/>
    </row>
    <row r="451" ht="15.75" customHeight="1">
      <c r="A451" s="156"/>
      <c r="B451" s="156"/>
      <c r="C451" s="156"/>
      <c r="D451" s="156"/>
      <c r="E451" s="156"/>
    </row>
    <row r="452" ht="15.75" customHeight="1">
      <c r="A452" s="156"/>
      <c r="B452" s="156"/>
      <c r="C452" s="156"/>
      <c r="D452" s="156"/>
      <c r="E452" s="156"/>
    </row>
    <row r="453" ht="15.75" customHeight="1">
      <c r="A453" s="156"/>
      <c r="B453" s="156"/>
      <c r="C453" s="156"/>
      <c r="D453" s="156"/>
      <c r="E453" s="156"/>
    </row>
    <row r="454" ht="15.75" customHeight="1">
      <c r="A454" s="156"/>
      <c r="B454" s="156"/>
      <c r="C454" s="156"/>
      <c r="D454" s="156"/>
      <c r="E454" s="156"/>
    </row>
    <row r="455" ht="15.75" customHeight="1">
      <c r="A455" s="156"/>
      <c r="B455" s="156"/>
      <c r="C455" s="156"/>
      <c r="D455" s="156"/>
      <c r="E455" s="156"/>
    </row>
    <row r="456" ht="15.75" customHeight="1">
      <c r="A456" s="156"/>
      <c r="B456" s="156"/>
      <c r="C456" s="156"/>
      <c r="D456" s="156"/>
      <c r="E456" s="156"/>
    </row>
    <row r="457" ht="15.75" customHeight="1">
      <c r="A457" s="156"/>
      <c r="B457" s="156"/>
      <c r="C457" s="156"/>
      <c r="D457" s="156"/>
      <c r="E457" s="156"/>
    </row>
    <row r="458" ht="15.75" customHeight="1">
      <c r="A458" s="156"/>
      <c r="B458" s="156"/>
      <c r="C458" s="156"/>
      <c r="D458" s="156"/>
      <c r="E458" s="156"/>
    </row>
    <row r="459" ht="15.75" customHeight="1">
      <c r="A459" s="156"/>
      <c r="B459" s="156"/>
      <c r="C459" s="156"/>
      <c r="D459" s="156"/>
      <c r="E459" s="156"/>
    </row>
    <row r="460" ht="15.75" customHeight="1">
      <c r="A460" s="156"/>
      <c r="B460" s="156"/>
      <c r="C460" s="156"/>
      <c r="D460" s="156"/>
      <c r="E460" s="156"/>
    </row>
    <row r="461" ht="15.75" customHeight="1">
      <c r="A461" s="156"/>
      <c r="B461" s="156"/>
      <c r="C461" s="156"/>
      <c r="D461" s="156"/>
      <c r="E461" s="156"/>
    </row>
    <row r="462" ht="15.75" customHeight="1">
      <c r="A462" s="156"/>
      <c r="B462" s="156"/>
      <c r="C462" s="156"/>
      <c r="D462" s="156"/>
      <c r="E462" s="156"/>
    </row>
    <row r="463" ht="15.75" customHeight="1">
      <c r="A463" s="156"/>
      <c r="B463" s="156"/>
      <c r="C463" s="156"/>
      <c r="D463" s="156"/>
      <c r="E463" s="156"/>
    </row>
    <row r="464" ht="15.75" customHeight="1">
      <c r="A464" s="156"/>
      <c r="B464" s="156"/>
      <c r="C464" s="156"/>
      <c r="D464" s="156"/>
      <c r="E464" s="156"/>
    </row>
    <row r="465" ht="15.75" customHeight="1">
      <c r="A465" s="156"/>
      <c r="B465" s="156"/>
      <c r="C465" s="156"/>
      <c r="D465" s="156"/>
      <c r="E465" s="156"/>
    </row>
    <row r="466" ht="15.75" customHeight="1">
      <c r="A466" s="156"/>
      <c r="B466" s="156"/>
      <c r="C466" s="156"/>
      <c r="D466" s="156"/>
      <c r="E466" s="156"/>
    </row>
    <row r="467" ht="15.75" customHeight="1">
      <c r="A467" s="156"/>
      <c r="B467" s="156"/>
      <c r="C467" s="156"/>
      <c r="D467" s="156"/>
      <c r="E467" s="156"/>
    </row>
    <row r="468" ht="15.75" customHeight="1">
      <c r="A468" s="156"/>
      <c r="B468" s="156"/>
      <c r="C468" s="156"/>
      <c r="D468" s="156"/>
      <c r="E468" s="156"/>
    </row>
    <row r="469" ht="15.75" customHeight="1">
      <c r="A469" s="156"/>
      <c r="B469" s="156"/>
      <c r="C469" s="156"/>
      <c r="D469" s="156"/>
      <c r="E469" s="156"/>
    </row>
    <row r="470" ht="15.75" customHeight="1">
      <c r="A470" s="156"/>
      <c r="B470" s="156"/>
      <c r="C470" s="156"/>
      <c r="D470" s="156"/>
      <c r="E470" s="156"/>
    </row>
    <row r="471" ht="15.75" customHeight="1">
      <c r="A471" s="156"/>
      <c r="B471" s="156"/>
      <c r="C471" s="156"/>
      <c r="D471" s="156"/>
      <c r="E471" s="156"/>
    </row>
    <row r="472" ht="15.75" customHeight="1">
      <c r="A472" s="156"/>
      <c r="B472" s="156"/>
      <c r="C472" s="156"/>
      <c r="D472" s="156"/>
      <c r="E472" s="156"/>
    </row>
    <row r="473" ht="15.75" customHeight="1">
      <c r="A473" s="156"/>
      <c r="B473" s="156"/>
      <c r="C473" s="156"/>
      <c r="D473" s="156"/>
      <c r="E473" s="156"/>
    </row>
    <row r="474" ht="15.75" customHeight="1">
      <c r="A474" s="156"/>
      <c r="B474" s="156"/>
      <c r="C474" s="156"/>
      <c r="D474" s="156"/>
      <c r="E474" s="156"/>
    </row>
    <row r="475" ht="15.75" customHeight="1">
      <c r="A475" s="156"/>
      <c r="B475" s="156"/>
      <c r="C475" s="156"/>
      <c r="D475" s="156"/>
      <c r="E475" s="156"/>
    </row>
    <row r="476" ht="15.75" customHeight="1">
      <c r="A476" s="156"/>
      <c r="B476" s="156"/>
      <c r="C476" s="156"/>
      <c r="D476" s="156"/>
      <c r="E476" s="156"/>
    </row>
    <row r="477" ht="15.75" customHeight="1">
      <c r="A477" s="156"/>
      <c r="B477" s="156"/>
      <c r="C477" s="156"/>
      <c r="D477" s="156"/>
      <c r="E477" s="156"/>
    </row>
    <row r="478" ht="15.75" customHeight="1">
      <c r="A478" s="156"/>
      <c r="B478" s="156"/>
      <c r="C478" s="156"/>
      <c r="D478" s="156"/>
      <c r="E478" s="156"/>
    </row>
    <row r="479" ht="15.75" customHeight="1">
      <c r="A479" s="156"/>
      <c r="B479" s="156"/>
      <c r="C479" s="156"/>
      <c r="D479" s="156"/>
      <c r="E479" s="156"/>
    </row>
    <row r="480" ht="15.75" customHeight="1">
      <c r="A480" s="156"/>
      <c r="B480" s="156"/>
      <c r="C480" s="156"/>
      <c r="D480" s="156"/>
      <c r="E480" s="156"/>
    </row>
    <row r="481" ht="15.75" customHeight="1">
      <c r="A481" s="156"/>
      <c r="B481" s="156"/>
      <c r="C481" s="156"/>
      <c r="D481" s="156"/>
      <c r="E481" s="156"/>
    </row>
    <row r="482" ht="15.75" customHeight="1">
      <c r="A482" s="156"/>
      <c r="B482" s="156"/>
      <c r="C482" s="156"/>
      <c r="D482" s="156"/>
      <c r="E482" s="156"/>
    </row>
    <row r="483" ht="15.75" customHeight="1">
      <c r="A483" s="156"/>
      <c r="B483" s="156"/>
      <c r="C483" s="156"/>
      <c r="D483" s="156"/>
      <c r="E483" s="156"/>
    </row>
    <row r="484" ht="15.75" customHeight="1">
      <c r="A484" s="156"/>
      <c r="B484" s="156"/>
      <c r="C484" s="156"/>
      <c r="D484" s="156"/>
      <c r="E484" s="156"/>
    </row>
    <row r="485" ht="15.75" customHeight="1">
      <c r="A485" s="156"/>
      <c r="B485" s="156"/>
      <c r="C485" s="156"/>
      <c r="D485" s="156"/>
      <c r="E485" s="156"/>
    </row>
    <row r="486" ht="15.75" customHeight="1">
      <c r="A486" s="156"/>
      <c r="B486" s="156"/>
      <c r="C486" s="156"/>
      <c r="D486" s="156"/>
      <c r="E486" s="156"/>
    </row>
    <row r="487" ht="15.75" customHeight="1">
      <c r="A487" s="156"/>
      <c r="B487" s="156"/>
      <c r="C487" s="156"/>
      <c r="D487" s="156"/>
      <c r="E487" s="156"/>
    </row>
    <row r="488" ht="15.75" customHeight="1">
      <c r="A488" s="156"/>
      <c r="B488" s="156"/>
      <c r="C488" s="156"/>
      <c r="D488" s="156"/>
      <c r="E488" s="156"/>
    </row>
    <row r="489" ht="15.75" customHeight="1">
      <c r="A489" s="156"/>
      <c r="B489" s="156"/>
      <c r="C489" s="156"/>
      <c r="D489" s="156"/>
      <c r="E489" s="156"/>
    </row>
    <row r="490" ht="15.75" customHeight="1">
      <c r="A490" s="156"/>
      <c r="B490" s="156"/>
      <c r="C490" s="156"/>
      <c r="D490" s="156"/>
      <c r="E490" s="156"/>
    </row>
    <row r="491" ht="15.75" customHeight="1">
      <c r="A491" s="156"/>
      <c r="B491" s="156"/>
      <c r="C491" s="156"/>
      <c r="D491" s="156"/>
      <c r="E491" s="156"/>
    </row>
    <row r="492" ht="15.75" customHeight="1">
      <c r="A492" s="156"/>
      <c r="B492" s="156"/>
      <c r="C492" s="156"/>
      <c r="D492" s="156"/>
      <c r="E492" s="156"/>
    </row>
    <row r="493" ht="15.75" customHeight="1">
      <c r="A493" s="156"/>
      <c r="B493" s="156"/>
      <c r="C493" s="156"/>
      <c r="D493" s="156"/>
      <c r="E493" s="156"/>
    </row>
    <row r="494" ht="15.75" customHeight="1">
      <c r="A494" s="156"/>
      <c r="B494" s="156"/>
      <c r="C494" s="156"/>
      <c r="D494" s="156"/>
      <c r="E494" s="156"/>
    </row>
    <row r="495" ht="15.75" customHeight="1">
      <c r="A495" s="156"/>
      <c r="B495" s="156"/>
      <c r="C495" s="156"/>
      <c r="D495" s="156"/>
      <c r="E495" s="156"/>
    </row>
    <row r="496" ht="15.75" customHeight="1">
      <c r="A496" s="156"/>
      <c r="B496" s="156"/>
      <c r="C496" s="156"/>
      <c r="D496" s="156"/>
      <c r="E496" s="156"/>
    </row>
    <row r="497" ht="15.75" customHeight="1">
      <c r="A497" s="156"/>
      <c r="B497" s="156"/>
      <c r="C497" s="156"/>
      <c r="D497" s="156"/>
      <c r="E497" s="156"/>
    </row>
    <row r="498" ht="15.75" customHeight="1">
      <c r="A498" s="156"/>
      <c r="B498" s="156"/>
      <c r="C498" s="156"/>
      <c r="D498" s="156"/>
      <c r="E498" s="156"/>
    </row>
    <row r="499" ht="15.75" customHeight="1">
      <c r="A499" s="156"/>
      <c r="B499" s="156"/>
      <c r="C499" s="156"/>
      <c r="D499" s="156"/>
      <c r="E499" s="156"/>
    </row>
    <row r="500" ht="15.75" customHeight="1">
      <c r="A500" s="156"/>
      <c r="B500" s="156"/>
      <c r="C500" s="156"/>
      <c r="D500" s="156"/>
      <c r="E500" s="156"/>
    </row>
    <row r="501" ht="15.75" customHeight="1">
      <c r="A501" s="156"/>
      <c r="B501" s="156"/>
      <c r="C501" s="156"/>
      <c r="D501" s="156"/>
      <c r="E501" s="156"/>
    </row>
    <row r="502" ht="15.75" customHeight="1">
      <c r="A502" s="156"/>
      <c r="B502" s="156"/>
      <c r="C502" s="156"/>
      <c r="D502" s="156"/>
      <c r="E502" s="156"/>
    </row>
    <row r="503" ht="15.75" customHeight="1">
      <c r="A503" s="156"/>
      <c r="B503" s="156"/>
      <c r="C503" s="156"/>
      <c r="D503" s="156"/>
      <c r="E503" s="156"/>
    </row>
    <row r="504" ht="15.75" customHeight="1">
      <c r="A504" s="156"/>
      <c r="B504" s="156"/>
      <c r="C504" s="156"/>
      <c r="D504" s="156"/>
      <c r="E504" s="156"/>
    </row>
    <row r="505" ht="15.75" customHeight="1">
      <c r="A505" s="156"/>
      <c r="B505" s="156"/>
      <c r="C505" s="156"/>
      <c r="D505" s="156"/>
      <c r="E505" s="156"/>
    </row>
    <row r="506" ht="15.75" customHeight="1">
      <c r="A506" s="156"/>
      <c r="B506" s="156"/>
      <c r="C506" s="156"/>
      <c r="D506" s="156"/>
      <c r="E506" s="156"/>
    </row>
    <row r="507" ht="15.75" customHeight="1">
      <c r="A507" s="156"/>
      <c r="B507" s="156"/>
      <c r="C507" s="156"/>
      <c r="D507" s="156"/>
      <c r="E507" s="156"/>
    </row>
    <row r="508" ht="15.75" customHeight="1">
      <c r="A508" s="156"/>
      <c r="B508" s="156"/>
      <c r="C508" s="156"/>
      <c r="D508" s="156"/>
      <c r="E508" s="156"/>
    </row>
    <row r="509" ht="15.75" customHeight="1">
      <c r="A509" s="156"/>
      <c r="B509" s="156"/>
      <c r="C509" s="156"/>
      <c r="D509" s="156"/>
      <c r="E509" s="156"/>
    </row>
    <row r="510" ht="15.75" customHeight="1">
      <c r="A510" s="156"/>
      <c r="B510" s="156"/>
      <c r="C510" s="156"/>
      <c r="D510" s="156"/>
      <c r="E510" s="156"/>
    </row>
    <row r="511" ht="15.75" customHeight="1">
      <c r="A511" s="156"/>
      <c r="B511" s="156"/>
      <c r="C511" s="156"/>
      <c r="D511" s="156"/>
      <c r="E511" s="156"/>
    </row>
    <row r="512" ht="15.75" customHeight="1">
      <c r="A512" s="156"/>
      <c r="B512" s="156"/>
      <c r="C512" s="156"/>
      <c r="D512" s="156"/>
      <c r="E512" s="156"/>
    </row>
    <row r="513" ht="15.75" customHeight="1">
      <c r="A513" s="156"/>
      <c r="B513" s="156"/>
      <c r="C513" s="156"/>
      <c r="D513" s="156"/>
      <c r="E513" s="156"/>
    </row>
    <row r="514" ht="15.75" customHeight="1">
      <c r="A514" s="156"/>
      <c r="B514" s="156"/>
      <c r="C514" s="156"/>
      <c r="D514" s="156"/>
      <c r="E514" s="156"/>
    </row>
    <row r="515" ht="15.75" customHeight="1">
      <c r="A515" s="156"/>
      <c r="B515" s="156"/>
      <c r="C515" s="156"/>
      <c r="D515" s="156"/>
      <c r="E515" s="156"/>
    </row>
    <row r="516" ht="15.75" customHeight="1">
      <c r="A516" s="156"/>
      <c r="B516" s="156"/>
      <c r="C516" s="156"/>
      <c r="D516" s="156"/>
      <c r="E516" s="156"/>
    </row>
    <row r="517" ht="15.75" customHeight="1">
      <c r="A517" s="156"/>
      <c r="B517" s="156"/>
      <c r="C517" s="156"/>
      <c r="D517" s="156"/>
      <c r="E517" s="156"/>
    </row>
    <row r="518" ht="15.75" customHeight="1">
      <c r="A518" s="156"/>
      <c r="B518" s="156"/>
      <c r="C518" s="156"/>
      <c r="D518" s="156"/>
      <c r="E518" s="156"/>
    </row>
    <row r="519" ht="15.75" customHeight="1">
      <c r="A519" s="156"/>
      <c r="B519" s="156"/>
      <c r="C519" s="156"/>
      <c r="D519" s="156"/>
      <c r="E519" s="156"/>
    </row>
    <row r="520" ht="15.75" customHeight="1">
      <c r="A520" s="156"/>
      <c r="B520" s="156"/>
      <c r="C520" s="156"/>
      <c r="D520" s="156"/>
      <c r="E520" s="156"/>
    </row>
    <row r="521" ht="15.75" customHeight="1">
      <c r="A521" s="156"/>
      <c r="B521" s="156"/>
      <c r="C521" s="156"/>
      <c r="D521" s="156"/>
      <c r="E521" s="156"/>
    </row>
    <row r="522" ht="15.75" customHeight="1">
      <c r="A522" s="156"/>
      <c r="B522" s="156"/>
      <c r="C522" s="156"/>
      <c r="D522" s="156"/>
      <c r="E522" s="156"/>
    </row>
    <row r="523" ht="15.75" customHeight="1">
      <c r="A523" s="156"/>
      <c r="B523" s="156"/>
      <c r="C523" s="156"/>
      <c r="D523" s="156"/>
      <c r="E523" s="156"/>
    </row>
    <row r="524" ht="15.75" customHeight="1">
      <c r="A524" s="156"/>
      <c r="B524" s="156"/>
      <c r="C524" s="156"/>
      <c r="D524" s="156"/>
      <c r="E524" s="156"/>
    </row>
    <row r="525" ht="15.75" customHeight="1">
      <c r="A525" s="156"/>
      <c r="B525" s="156"/>
      <c r="C525" s="156"/>
      <c r="D525" s="156"/>
      <c r="E525" s="156"/>
    </row>
    <row r="526" ht="15.75" customHeight="1">
      <c r="A526" s="156"/>
      <c r="B526" s="156"/>
      <c r="C526" s="156"/>
      <c r="D526" s="156"/>
      <c r="E526" s="156"/>
    </row>
    <row r="527" ht="15.75" customHeight="1">
      <c r="A527" s="156"/>
      <c r="B527" s="156"/>
      <c r="C527" s="156"/>
      <c r="D527" s="156"/>
      <c r="E527" s="156"/>
    </row>
    <row r="528" ht="15.75" customHeight="1">
      <c r="A528" s="156"/>
      <c r="B528" s="156"/>
      <c r="C528" s="156"/>
      <c r="D528" s="156"/>
      <c r="E528" s="156"/>
    </row>
    <row r="529" ht="15.75" customHeight="1">
      <c r="A529" s="156"/>
      <c r="B529" s="156"/>
      <c r="C529" s="156"/>
      <c r="D529" s="156"/>
      <c r="E529" s="156"/>
    </row>
    <row r="530" ht="15.75" customHeight="1">
      <c r="A530" s="156"/>
      <c r="B530" s="156"/>
      <c r="C530" s="156"/>
      <c r="D530" s="156"/>
      <c r="E530" s="156"/>
    </row>
    <row r="531" ht="15.75" customHeight="1">
      <c r="A531" s="156"/>
      <c r="B531" s="156"/>
      <c r="C531" s="156"/>
      <c r="D531" s="156"/>
      <c r="E531" s="156"/>
    </row>
    <row r="532" ht="15.75" customHeight="1">
      <c r="A532" s="156"/>
      <c r="B532" s="156"/>
      <c r="C532" s="156"/>
      <c r="D532" s="156"/>
      <c r="E532" s="156"/>
    </row>
    <row r="533" ht="15.75" customHeight="1">
      <c r="A533" s="156"/>
      <c r="B533" s="156"/>
      <c r="C533" s="156"/>
      <c r="D533" s="156"/>
      <c r="E533" s="156"/>
    </row>
    <row r="534" ht="15.75" customHeight="1">
      <c r="A534" s="156"/>
      <c r="B534" s="156"/>
      <c r="C534" s="156"/>
      <c r="D534" s="156"/>
      <c r="E534" s="156"/>
    </row>
    <row r="535" ht="15.75" customHeight="1">
      <c r="A535" s="156"/>
      <c r="B535" s="156"/>
      <c r="C535" s="156"/>
      <c r="D535" s="156"/>
      <c r="E535" s="156"/>
    </row>
    <row r="536" ht="15.75" customHeight="1">
      <c r="A536" s="156"/>
      <c r="B536" s="156"/>
      <c r="C536" s="156"/>
      <c r="D536" s="156"/>
      <c r="E536" s="156"/>
    </row>
    <row r="537" ht="15.75" customHeight="1">
      <c r="A537" s="156"/>
      <c r="B537" s="156"/>
      <c r="C537" s="156"/>
      <c r="D537" s="156"/>
      <c r="E537" s="156"/>
    </row>
    <row r="538" ht="15.75" customHeight="1">
      <c r="A538" s="156"/>
      <c r="B538" s="156"/>
      <c r="C538" s="156"/>
      <c r="D538" s="156"/>
      <c r="E538" s="156"/>
    </row>
    <row r="539" ht="15.75" customHeight="1">
      <c r="A539" s="156"/>
      <c r="B539" s="156"/>
      <c r="C539" s="156"/>
      <c r="D539" s="156"/>
      <c r="E539" s="156"/>
    </row>
    <row r="540" ht="15.75" customHeight="1">
      <c r="A540" s="156"/>
      <c r="B540" s="156"/>
      <c r="C540" s="156"/>
      <c r="D540" s="156"/>
      <c r="E540" s="156"/>
    </row>
    <row r="541" ht="15.75" customHeight="1">
      <c r="A541" s="156"/>
      <c r="B541" s="156"/>
      <c r="C541" s="156"/>
      <c r="D541" s="156"/>
      <c r="E541" s="156"/>
    </row>
    <row r="542" ht="15.75" customHeight="1">
      <c r="A542" s="156"/>
      <c r="B542" s="156"/>
      <c r="C542" s="156"/>
      <c r="D542" s="156"/>
      <c r="E542" s="156"/>
    </row>
    <row r="543" ht="15.75" customHeight="1">
      <c r="A543" s="156"/>
      <c r="B543" s="156"/>
      <c r="C543" s="156"/>
      <c r="D543" s="156"/>
      <c r="E543" s="156"/>
    </row>
    <row r="544" ht="15.75" customHeight="1">
      <c r="A544" s="156"/>
      <c r="B544" s="156"/>
      <c r="C544" s="156"/>
      <c r="D544" s="156"/>
      <c r="E544" s="156"/>
    </row>
    <row r="545" ht="15.75" customHeight="1">
      <c r="A545" s="156"/>
      <c r="B545" s="156"/>
      <c r="C545" s="156"/>
      <c r="D545" s="156"/>
      <c r="E545" s="156"/>
    </row>
    <row r="546" ht="15.75" customHeight="1">
      <c r="A546" s="156"/>
      <c r="B546" s="156"/>
      <c r="C546" s="156"/>
      <c r="D546" s="156"/>
      <c r="E546" s="156"/>
    </row>
    <row r="547" ht="15.75" customHeight="1">
      <c r="A547" s="156"/>
      <c r="B547" s="156"/>
      <c r="C547" s="156"/>
      <c r="D547" s="156"/>
      <c r="E547" s="156"/>
    </row>
    <row r="548" ht="15.75" customHeight="1">
      <c r="A548" s="156"/>
      <c r="B548" s="156"/>
      <c r="C548" s="156"/>
      <c r="D548" s="156"/>
      <c r="E548" s="156"/>
    </row>
    <row r="549" ht="15.75" customHeight="1">
      <c r="A549" s="156"/>
      <c r="B549" s="156"/>
      <c r="C549" s="156"/>
      <c r="D549" s="156"/>
      <c r="E549" s="156"/>
    </row>
    <row r="550" ht="15.75" customHeight="1">
      <c r="A550" s="156"/>
      <c r="B550" s="156"/>
      <c r="C550" s="156"/>
      <c r="D550" s="156"/>
      <c r="E550" s="156"/>
    </row>
    <row r="551" ht="15.75" customHeight="1">
      <c r="A551" s="156"/>
      <c r="B551" s="156"/>
      <c r="C551" s="156"/>
      <c r="D551" s="156"/>
      <c r="E551" s="156"/>
    </row>
    <row r="552" ht="15.75" customHeight="1">
      <c r="A552" s="156"/>
      <c r="B552" s="156"/>
      <c r="C552" s="156"/>
      <c r="D552" s="156"/>
      <c r="E552" s="156"/>
    </row>
    <row r="553" ht="15.75" customHeight="1">
      <c r="A553" s="156"/>
      <c r="B553" s="156"/>
      <c r="C553" s="156"/>
      <c r="D553" s="156"/>
      <c r="E553" s="156"/>
    </row>
    <row r="554" ht="15.75" customHeight="1">
      <c r="A554" s="156"/>
      <c r="B554" s="156"/>
      <c r="C554" s="156"/>
      <c r="D554" s="156"/>
      <c r="E554" s="156"/>
    </row>
    <row r="555" ht="15.75" customHeight="1">
      <c r="A555" s="156"/>
      <c r="B555" s="156"/>
      <c r="C555" s="156"/>
      <c r="D555" s="156"/>
      <c r="E555" s="156"/>
    </row>
    <row r="556" ht="15.75" customHeight="1">
      <c r="A556" s="156"/>
      <c r="B556" s="156"/>
      <c r="C556" s="156"/>
      <c r="D556" s="156"/>
      <c r="E556" s="156"/>
    </row>
    <row r="557" ht="15.75" customHeight="1">
      <c r="A557" s="156"/>
      <c r="B557" s="156"/>
      <c r="C557" s="156"/>
      <c r="D557" s="156"/>
      <c r="E557" s="156"/>
    </row>
    <row r="558" ht="15.75" customHeight="1">
      <c r="A558" s="156"/>
      <c r="B558" s="156"/>
      <c r="C558" s="156"/>
      <c r="D558" s="156"/>
      <c r="E558" s="156"/>
    </row>
    <row r="559" ht="15.75" customHeight="1">
      <c r="A559" s="156"/>
      <c r="B559" s="156"/>
      <c r="C559" s="156"/>
      <c r="D559" s="156"/>
      <c r="E559" s="156"/>
    </row>
    <row r="560" ht="15.75" customHeight="1">
      <c r="A560" s="156"/>
      <c r="B560" s="156"/>
      <c r="C560" s="156"/>
      <c r="D560" s="156"/>
      <c r="E560" s="156"/>
    </row>
    <row r="561" ht="15.75" customHeight="1">
      <c r="A561" s="156"/>
      <c r="B561" s="156"/>
      <c r="C561" s="156"/>
      <c r="D561" s="156"/>
      <c r="E561" s="156"/>
    </row>
    <row r="562" ht="15.75" customHeight="1">
      <c r="A562" s="156"/>
      <c r="B562" s="156"/>
      <c r="C562" s="156"/>
      <c r="D562" s="156"/>
      <c r="E562" s="156"/>
    </row>
    <row r="563" ht="15.75" customHeight="1">
      <c r="A563" s="156"/>
      <c r="B563" s="156"/>
      <c r="C563" s="156"/>
      <c r="D563" s="156"/>
      <c r="E563" s="156"/>
    </row>
    <row r="564" ht="15.75" customHeight="1">
      <c r="A564" s="156"/>
      <c r="B564" s="156"/>
      <c r="C564" s="156"/>
      <c r="D564" s="156"/>
      <c r="E564" s="156"/>
    </row>
    <row r="565" ht="15.75" customHeight="1">
      <c r="A565" s="156"/>
      <c r="B565" s="156"/>
      <c r="C565" s="156"/>
      <c r="D565" s="156"/>
      <c r="E565" s="156"/>
    </row>
    <row r="566" ht="15.75" customHeight="1">
      <c r="A566" s="156"/>
      <c r="B566" s="156"/>
      <c r="C566" s="156"/>
      <c r="D566" s="156"/>
      <c r="E566" s="156"/>
    </row>
    <row r="567" ht="15.75" customHeight="1">
      <c r="A567" s="156"/>
      <c r="B567" s="156"/>
      <c r="C567" s="156"/>
      <c r="D567" s="156"/>
      <c r="E567" s="156"/>
    </row>
    <row r="568" ht="15.75" customHeight="1">
      <c r="A568" s="156"/>
      <c r="B568" s="156"/>
      <c r="C568" s="156"/>
      <c r="D568" s="156"/>
      <c r="E568" s="156"/>
    </row>
    <row r="569" ht="15.75" customHeight="1">
      <c r="A569" s="156"/>
      <c r="B569" s="156"/>
      <c r="C569" s="156"/>
      <c r="D569" s="156"/>
      <c r="E569" s="156"/>
    </row>
    <row r="570" ht="15.75" customHeight="1">
      <c r="A570" s="156"/>
      <c r="B570" s="156"/>
      <c r="C570" s="156"/>
      <c r="D570" s="156"/>
      <c r="E570" s="156"/>
    </row>
    <row r="571" ht="15.75" customHeight="1">
      <c r="A571" s="156"/>
      <c r="B571" s="156"/>
      <c r="C571" s="156"/>
      <c r="D571" s="156"/>
      <c r="E571" s="156"/>
    </row>
    <row r="572" ht="15.75" customHeight="1">
      <c r="A572" s="156"/>
      <c r="B572" s="156"/>
      <c r="C572" s="156"/>
      <c r="D572" s="156"/>
      <c r="E572" s="156"/>
    </row>
    <row r="573" ht="15.75" customHeight="1">
      <c r="A573" s="156"/>
      <c r="B573" s="156"/>
      <c r="C573" s="156"/>
      <c r="D573" s="156"/>
      <c r="E573" s="156"/>
    </row>
    <row r="574" ht="15.75" customHeight="1">
      <c r="A574" s="156"/>
      <c r="B574" s="156"/>
      <c r="C574" s="156"/>
      <c r="D574" s="156"/>
      <c r="E574" s="156"/>
    </row>
    <row r="575" ht="15.75" customHeight="1">
      <c r="A575" s="156"/>
      <c r="B575" s="156"/>
      <c r="C575" s="156"/>
      <c r="D575" s="156"/>
      <c r="E575" s="156"/>
    </row>
    <row r="576" ht="15.75" customHeight="1">
      <c r="A576" s="156"/>
      <c r="B576" s="156"/>
      <c r="C576" s="156"/>
      <c r="D576" s="156"/>
      <c r="E576" s="156"/>
    </row>
    <row r="577" ht="15.75" customHeight="1">
      <c r="A577" s="156"/>
      <c r="B577" s="156"/>
      <c r="C577" s="156"/>
      <c r="D577" s="156"/>
      <c r="E577" s="156"/>
    </row>
    <row r="578" ht="15.75" customHeight="1">
      <c r="A578" s="156"/>
      <c r="B578" s="156"/>
      <c r="C578" s="156"/>
      <c r="D578" s="156"/>
      <c r="E578" s="156"/>
    </row>
    <row r="579" ht="15.75" customHeight="1">
      <c r="A579" s="156"/>
      <c r="B579" s="156"/>
      <c r="C579" s="156"/>
      <c r="D579" s="156"/>
      <c r="E579" s="156"/>
    </row>
    <row r="580" ht="15.75" customHeight="1">
      <c r="A580" s="156"/>
      <c r="B580" s="156"/>
      <c r="C580" s="156"/>
      <c r="D580" s="156"/>
      <c r="E580" s="156"/>
    </row>
    <row r="581" ht="15.75" customHeight="1">
      <c r="A581" s="156"/>
      <c r="B581" s="156"/>
      <c r="C581" s="156"/>
      <c r="D581" s="156"/>
      <c r="E581" s="156"/>
    </row>
    <row r="582" ht="15.75" customHeight="1">
      <c r="A582" s="156"/>
      <c r="B582" s="156"/>
      <c r="C582" s="156"/>
      <c r="D582" s="156"/>
      <c r="E582" s="156"/>
    </row>
    <row r="583" ht="15.75" customHeight="1">
      <c r="A583" s="156"/>
      <c r="B583" s="156"/>
      <c r="C583" s="156"/>
      <c r="D583" s="156"/>
      <c r="E583" s="156"/>
    </row>
    <row r="584" ht="15.75" customHeight="1">
      <c r="A584" s="156"/>
      <c r="B584" s="156"/>
      <c r="C584" s="156"/>
      <c r="D584" s="156"/>
      <c r="E584" s="156"/>
    </row>
    <row r="585" ht="15.75" customHeight="1">
      <c r="A585" s="156"/>
      <c r="B585" s="156"/>
      <c r="C585" s="156"/>
      <c r="D585" s="156"/>
      <c r="E585" s="156"/>
    </row>
    <row r="586" ht="15.75" customHeight="1">
      <c r="A586" s="156"/>
      <c r="B586" s="156"/>
      <c r="C586" s="156"/>
      <c r="D586" s="156"/>
      <c r="E586" s="156"/>
    </row>
    <row r="587" ht="15.75" customHeight="1">
      <c r="A587" s="156"/>
      <c r="B587" s="156"/>
      <c r="C587" s="156"/>
      <c r="D587" s="156"/>
      <c r="E587" s="156"/>
    </row>
    <row r="588" ht="15.75" customHeight="1">
      <c r="A588" s="156"/>
      <c r="B588" s="156"/>
      <c r="C588" s="156"/>
      <c r="D588" s="156"/>
      <c r="E588" s="156"/>
    </row>
    <row r="589" ht="15.75" customHeight="1">
      <c r="A589" s="156"/>
      <c r="B589" s="156"/>
      <c r="C589" s="156"/>
      <c r="D589" s="156"/>
      <c r="E589" s="156"/>
    </row>
    <row r="590" ht="15.75" customHeight="1">
      <c r="A590" s="156"/>
      <c r="B590" s="156"/>
      <c r="C590" s="156"/>
      <c r="D590" s="156"/>
      <c r="E590" s="156"/>
    </row>
    <row r="591" ht="15.75" customHeight="1">
      <c r="A591" s="156"/>
      <c r="B591" s="156"/>
      <c r="C591" s="156"/>
      <c r="D591" s="156"/>
      <c r="E591" s="156"/>
    </row>
    <row r="592" ht="15.75" customHeight="1">
      <c r="A592" s="156"/>
      <c r="B592" s="156"/>
      <c r="C592" s="156"/>
      <c r="D592" s="156"/>
      <c r="E592" s="156"/>
    </row>
    <row r="593" ht="15.75" customHeight="1">
      <c r="A593" s="156"/>
      <c r="B593" s="156"/>
      <c r="C593" s="156"/>
      <c r="D593" s="156"/>
      <c r="E593" s="156"/>
    </row>
    <row r="594" ht="15.75" customHeight="1">
      <c r="A594" s="156"/>
      <c r="B594" s="156"/>
      <c r="C594" s="156"/>
      <c r="D594" s="156"/>
      <c r="E594" s="156"/>
    </row>
    <row r="595" ht="15.75" customHeight="1">
      <c r="A595" s="156"/>
      <c r="B595" s="156"/>
      <c r="C595" s="156"/>
      <c r="D595" s="156"/>
      <c r="E595" s="156"/>
    </row>
    <row r="596" ht="15.75" customHeight="1">
      <c r="A596" s="156"/>
      <c r="B596" s="156"/>
      <c r="C596" s="156"/>
      <c r="D596" s="156"/>
      <c r="E596" s="156"/>
    </row>
    <row r="597" ht="15.75" customHeight="1">
      <c r="A597" s="156"/>
      <c r="B597" s="156"/>
      <c r="C597" s="156"/>
      <c r="D597" s="156"/>
      <c r="E597" s="156"/>
    </row>
    <row r="598" ht="15.75" customHeight="1">
      <c r="A598" s="156"/>
      <c r="B598" s="156"/>
      <c r="C598" s="156"/>
      <c r="D598" s="156"/>
      <c r="E598" s="156"/>
    </row>
    <row r="599" ht="15.75" customHeight="1">
      <c r="A599" s="156"/>
      <c r="B599" s="156"/>
      <c r="C599" s="156"/>
      <c r="D599" s="156"/>
      <c r="E599" s="156"/>
    </row>
    <row r="600" ht="15.75" customHeight="1">
      <c r="A600" s="156"/>
      <c r="B600" s="156"/>
      <c r="C600" s="156"/>
      <c r="D600" s="156"/>
      <c r="E600" s="156"/>
    </row>
    <row r="601" ht="15.75" customHeight="1">
      <c r="A601" s="156"/>
      <c r="B601" s="156"/>
      <c r="C601" s="156"/>
      <c r="D601" s="156"/>
      <c r="E601" s="156"/>
    </row>
    <row r="602" ht="15.75" customHeight="1">
      <c r="A602" s="156"/>
      <c r="B602" s="156"/>
      <c r="C602" s="156"/>
      <c r="D602" s="156"/>
      <c r="E602" s="156"/>
    </row>
    <row r="603" ht="15.75" customHeight="1">
      <c r="A603" s="156"/>
      <c r="B603" s="156"/>
      <c r="C603" s="156"/>
      <c r="D603" s="156"/>
      <c r="E603" s="156"/>
    </row>
    <row r="604" ht="15.75" customHeight="1">
      <c r="A604" s="156"/>
      <c r="B604" s="156"/>
      <c r="C604" s="156"/>
      <c r="D604" s="156"/>
      <c r="E604" s="156"/>
    </row>
    <row r="605" ht="15.75" customHeight="1">
      <c r="A605" s="156"/>
      <c r="B605" s="156"/>
      <c r="C605" s="156"/>
      <c r="D605" s="156"/>
      <c r="E605" s="156"/>
    </row>
    <row r="606" ht="15.75" customHeight="1">
      <c r="A606" s="156"/>
      <c r="B606" s="156"/>
      <c r="C606" s="156"/>
      <c r="D606" s="156"/>
      <c r="E606" s="156"/>
    </row>
    <row r="607" ht="15.75" customHeight="1">
      <c r="A607" s="156"/>
      <c r="B607" s="156"/>
      <c r="C607" s="156"/>
      <c r="D607" s="156"/>
      <c r="E607" s="156"/>
    </row>
    <row r="608" ht="15.75" customHeight="1">
      <c r="A608" s="156"/>
      <c r="B608" s="156"/>
      <c r="C608" s="156"/>
      <c r="D608" s="156"/>
      <c r="E608" s="156"/>
    </row>
    <row r="609" ht="15.75" customHeight="1">
      <c r="A609" s="156"/>
      <c r="B609" s="156"/>
      <c r="C609" s="156"/>
      <c r="D609" s="156"/>
      <c r="E609" s="156"/>
    </row>
    <row r="610" ht="15.75" customHeight="1">
      <c r="A610" s="156"/>
      <c r="B610" s="156"/>
      <c r="C610" s="156"/>
      <c r="D610" s="156"/>
      <c r="E610" s="156"/>
    </row>
    <row r="611" ht="15.75" customHeight="1">
      <c r="A611" s="156"/>
      <c r="B611" s="156"/>
      <c r="C611" s="156"/>
      <c r="D611" s="156"/>
      <c r="E611" s="156"/>
    </row>
    <row r="612" ht="15.75" customHeight="1">
      <c r="A612" s="156"/>
      <c r="B612" s="156"/>
      <c r="C612" s="156"/>
      <c r="D612" s="156"/>
      <c r="E612" s="156"/>
    </row>
    <row r="613" ht="15.75" customHeight="1">
      <c r="A613" s="156"/>
      <c r="B613" s="156"/>
      <c r="C613" s="156"/>
      <c r="D613" s="156"/>
      <c r="E613" s="156"/>
    </row>
    <row r="614" ht="15.75" customHeight="1">
      <c r="A614" s="156"/>
      <c r="B614" s="156"/>
      <c r="C614" s="156"/>
      <c r="D614" s="156"/>
      <c r="E614" s="156"/>
    </row>
    <row r="615" ht="15.75" customHeight="1">
      <c r="A615" s="156"/>
      <c r="B615" s="156"/>
      <c r="C615" s="156"/>
      <c r="D615" s="156"/>
      <c r="E615" s="156"/>
    </row>
    <row r="616" ht="15.75" customHeight="1">
      <c r="A616" s="156"/>
      <c r="B616" s="156"/>
      <c r="C616" s="156"/>
      <c r="D616" s="156"/>
      <c r="E616" s="156"/>
    </row>
    <row r="617" ht="15.75" customHeight="1">
      <c r="A617" s="156"/>
      <c r="B617" s="156"/>
      <c r="C617" s="156"/>
      <c r="D617" s="156"/>
      <c r="E617" s="156"/>
    </row>
    <row r="618" ht="15.75" customHeight="1">
      <c r="A618" s="156"/>
      <c r="B618" s="156"/>
      <c r="C618" s="156"/>
      <c r="D618" s="156"/>
      <c r="E618" s="156"/>
    </row>
    <row r="619" ht="15.75" customHeight="1">
      <c r="A619" s="156"/>
      <c r="B619" s="156"/>
      <c r="C619" s="156"/>
      <c r="D619" s="156"/>
      <c r="E619" s="156"/>
    </row>
    <row r="620" ht="15.75" customHeight="1">
      <c r="A620" s="156"/>
      <c r="B620" s="156"/>
      <c r="C620" s="156"/>
      <c r="D620" s="156"/>
      <c r="E620" s="156"/>
    </row>
    <row r="621" ht="15.75" customHeight="1">
      <c r="A621" s="156"/>
      <c r="B621" s="156"/>
      <c r="C621" s="156"/>
      <c r="D621" s="156"/>
      <c r="E621" s="156"/>
    </row>
    <row r="622" ht="15.75" customHeight="1">
      <c r="A622" s="156"/>
      <c r="B622" s="156"/>
      <c r="C622" s="156"/>
      <c r="D622" s="156"/>
      <c r="E622" s="156"/>
    </row>
    <row r="623" ht="15.75" customHeight="1">
      <c r="A623" s="156"/>
      <c r="B623" s="156"/>
      <c r="C623" s="156"/>
      <c r="D623" s="156"/>
      <c r="E623" s="156"/>
    </row>
    <row r="624" ht="15.75" customHeight="1">
      <c r="A624" s="156"/>
      <c r="B624" s="156"/>
      <c r="C624" s="156"/>
      <c r="D624" s="156"/>
      <c r="E624" s="156"/>
    </row>
    <row r="625" ht="15.75" customHeight="1">
      <c r="A625" s="156"/>
      <c r="B625" s="156"/>
      <c r="C625" s="156"/>
      <c r="D625" s="156"/>
      <c r="E625" s="156"/>
    </row>
    <row r="626" ht="15.75" customHeight="1">
      <c r="A626" s="156"/>
      <c r="B626" s="156"/>
      <c r="C626" s="156"/>
      <c r="D626" s="156"/>
      <c r="E626" s="156"/>
    </row>
    <row r="627" ht="15.75" customHeight="1">
      <c r="A627" s="156"/>
      <c r="B627" s="156"/>
      <c r="C627" s="156"/>
      <c r="D627" s="156"/>
      <c r="E627" s="156"/>
    </row>
    <row r="628" ht="15.75" customHeight="1">
      <c r="A628" s="156"/>
      <c r="B628" s="156"/>
      <c r="C628" s="156"/>
      <c r="D628" s="156"/>
      <c r="E628" s="156"/>
    </row>
    <row r="629" ht="15.75" customHeight="1">
      <c r="A629" s="156"/>
      <c r="B629" s="156"/>
      <c r="C629" s="156"/>
      <c r="D629" s="156"/>
      <c r="E629" s="156"/>
    </row>
    <row r="630" ht="15.75" customHeight="1">
      <c r="A630" s="156"/>
      <c r="B630" s="156"/>
      <c r="C630" s="156"/>
      <c r="D630" s="156"/>
      <c r="E630" s="156"/>
    </row>
    <row r="631" ht="15.75" customHeight="1">
      <c r="A631" s="156"/>
      <c r="B631" s="156"/>
      <c r="C631" s="156"/>
      <c r="D631" s="156"/>
      <c r="E631" s="156"/>
    </row>
    <row r="632" ht="15.75" customHeight="1">
      <c r="A632" s="156"/>
      <c r="B632" s="156"/>
      <c r="C632" s="156"/>
      <c r="D632" s="156"/>
      <c r="E632" s="156"/>
    </row>
    <row r="633" ht="15.75" customHeight="1">
      <c r="A633" s="156"/>
      <c r="B633" s="156"/>
      <c r="C633" s="156"/>
      <c r="D633" s="156"/>
      <c r="E633" s="156"/>
    </row>
    <row r="634" ht="15.75" customHeight="1">
      <c r="A634" s="156"/>
      <c r="B634" s="156"/>
      <c r="C634" s="156"/>
      <c r="D634" s="156"/>
      <c r="E634" s="156"/>
    </row>
    <row r="635" ht="15.75" customHeight="1">
      <c r="A635" s="156"/>
      <c r="B635" s="156"/>
      <c r="C635" s="156"/>
      <c r="D635" s="156"/>
      <c r="E635" s="156"/>
    </row>
    <row r="636" ht="15.75" customHeight="1">
      <c r="A636" s="156"/>
      <c r="B636" s="156"/>
      <c r="C636" s="156"/>
      <c r="D636" s="156"/>
      <c r="E636" s="156"/>
    </row>
    <row r="637" ht="15.75" customHeight="1">
      <c r="A637" s="156"/>
      <c r="B637" s="156"/>
      <c r="C637" s="156"/>
      <c r="D637" s="156"/>
      <c r="E637" s="156"/>
    </row>
    <row r="638" ht="15.75" customHeight="1">
      <c r="A638" s="156"/>
      <c r="B638" s="156"/>
      <c r="C638" s="156"/>
      <c r="D638" s="156"/>
      <c r="E638" s="156"/>
    </row>
    <row r="639" ht="15.75" customHeight="1">
      <c r="A639" s="156"/>
      <c r="B639" s="156"/>
      <c r="C639" s="156"/>
      <c r="D639" s="156"/>
      <c r="E639" s="156"/>
    </row>
    <row r="640" ht="15.75" customHeight="1">
      <c r="A640" s="156"/>
      <c r="B640" s="156"/>
      <c r="C640" s="156"/>
      <c r="D640" s="156"/>
      <c r="E640" s="156"/>
    </row>
    <row r="641" ht="15.75" customHeight="1">
      <c r="A641" s="156"/>
      <c r="B641" s="156"/>
      <c r="C641" s="156"/>
      <c r="D641" s="156"/>
      <c r="E641" s="156"/>
    </row>
    <row r="642" ht="15.75" customHeight="1">
      <c r="A642" s="156"/>
      <c r="B642" s="156"/>
      <c r="C642" s="156"/>
      <c r="D642" s="156"/>
      <c r="E642" s="156"/>
    </row>
    <row r="643" ht="15.75" customHeight="1">
      <c r="A643" s="156"/>
      <c r="B643" s="156"/>
      <c r="C643" s="156"/>
      <c r="D643" s="156"/>
      <c r="E643" s="156"/>
    </row>
    <row r="644" ht="15.75" customHeight="1">
      <c r="A644" s="156"/>
      <c r="B644" s="156"/>
      <c r="C644" s="156"/>
      <c r="D644" s="156"/>
      <c r="E644" s="156"/>
    </row>
    <row r="645" ht="15.75" customHeight="1">
      <c r="A645" s="156"/>
      <c r="B645" s="156"/>
      <c r="C645" s="156"/>
      <c r="D645" s="156"/>
      <c r="E645" s="156"/>
    </row>
    <row r="646" ht="15.75" customHeight="1">
      <c r="A646" s="156"/>
      <c r="B646" s="156"/>
      <c r="C646" s="156"/>
      <c r="D646" s="156"/>
      <c r="E646" s="156"/>
    </row>
    <row r="647" ht="15.75" customHeight="1">
      <c r="A647" s="156"/>
      <c r="B647" s="156"/>
      <c r="C647" s="156"/>
      <c r="D647" s="156"/>
      <c r="E647" s="156"/>
    </row>
    <row r="648" ht="15.75" customHeight="1">
      <c r="A648" s="156"/>
      <c r="B648" s="156"/>
      <c r="C648" s="156"/>
      <c r="D648" s="156"/>
      <c r="E648" s="156"/>
    </row>
    <row r="649" ht="15.75" customHeight="1">
      <c r="A649" s="156"/>
      <c r="B649" s="156"/>
      <c r="C649" s="156"/>
      <c r="D649" s="156"/>
      <c r="E649" s="156"/>
    </row>
    <row r="650" ht="15.75" customHeight="1">
      <c r="A650" s="156"/>
      <c r="B650" s="156"/>
      <c r="C650" s="156"/>
      <c r="D650" s="156"/>
      <c r="E650" s="156"/>
    </row>
    <row r="651" ht="15.75" customHeight="1">
      <c r="A651" s="156"/>
      <c r="B651" s="156"/>
      <c r="C651" s="156"/>
      <c r="D651" s="156"/>
      <c r="E651" s="156"/>
    </row>
    <row r="652" ht="15.75" customHeight="1">
      <c r="A652" s="156"/>
      <c r="B652" s="156"/>
      <c r="C652" s="156"/>
      <c r="D652" s="156"/>
      <c r="E652" s="156"/>
    </row>
    <row r="653" ht="15.75" customHeight="1">
      <c r="A653" s="156"/>
      <c r="B653" s="156"/>
      <c r="C653" s="156"/>
      <c r="D653" s="156"/>
      <c r="E653" s="156"/>
    </row>
    <row r="654" ht="15.75" customHeight="1">
      <c r="A654" s="156"/>
      <c r="B654" s="156"/>
      <c r="C654" s="156"/>
      <c r="D654" s="156"/>
      <c r="E654" s="156"/>
    </row>
    <row r="655" ht="15.75" customHeight="1">
      <c r="A655" s="156"/>
      <c r="B655" s="156"/>
      <c r="C655" s="156"/>
      <c r="D655" s="156"/>
      <c r="E655" s="156"/>
    </row>
    <row r="656" ht="15.75" customHeight="1">
      <c r="A656" s="156"/>
      <c r="B656" s="156"/>
      <c r="C656" s="156"/>
      <c r="D656" s="156"/>
      <c r="E656" s="156"/>
    </row>
    <row r="657" ht="15.75" customHeight="1">
      <c r="A657" s="156"/>
      <c r="B657" s="156"/>
      <c r="C657" s="156"/>
      <c r="D657" s="156"/>
      <c r="E657" s="156"/>
    </row>
    <row r="658" ht="15.75" customHeight="1">
      <c r="A658" s="156"/>
      <c r="B658" s="156"/>
      <c r="C658" s="156"/>
      <c r="D658" s="156"/>
      <c r="E658" s="156"/>
    </row>
    <row r="659" ht="15.75" customHeight="1">
      <c r="A659" s="156"/>
      <c r="B659" s="156"/>
      <c r="C659" s="156"/>
      <c r="D659" s="156"/>
      <c r="E659" s="156"/>
    </row>
    <row r="660" ht="15.75" customHeight="1">
      <c r="A660" s="156"/>
      <c r="B660" s="156"/>
      <c r="C660" s="156"/>
      <c r="D660" s="156"/>
      <c r="E660" s="156"/>
    </row>
    <row r="661" ht="15.75" customHeight="1">
      <c r="A661" s="156"/>
      <c r="B661" s="156"/>
      <c r="C661" s="156"/>
      <c r="D661" s="156"/>
      <c r="E661" s="156"/>
    </row>
    <row r="662" ht="15.75" customHeight="1">
      <c r="A662" s="156"/>
      <c r="B662" s="156"/>
      <c r="C662" s="156"/>
      <c r="D662" s="156"/>
      <c r="E662" s="156"/>
    </row>
    <row r="663" ht="15.75" customHeight="1">
      <c r="A663" s="156"/>
      <c r="B663" s="156"/>
      <c r="C663" s="156"/>
      <c r="D663" s="156"/>
      <c r="E663" s="156"/>
    </row>
    <row r="664" ht="15.75" customHeight="1">
      <c r="A664" s="156"/>
      <c r="B664" s="156"/>
      <c r="C664" s="156"/>
      <c r="D664" s="156"/>
      <c r="E664" s="156"/>
    </row>
    <row r="665" ht="15.75" customHeight="1">
      <c r="A665" s="156"/>
      <c r="B665" s="156"/>
      <c r="C665" s="156"/>
      <c r="D665" s="156"/>
      <c r="E665" s="156"/>
    </row>
    <row r="666" ht="15.75" customHeight="1">
      <c r="A666" s="156"/>
      <c r="B666" s="156"/>
      <c r="C666" s="156"/>
      <c r="D666" s="156"/>
      <c r="E666" s="156"/>
    </row>
    <row r="667" ht="15.75" customHeight="1">
      <c r="A667" s="156"/>
      <c r="B667" s="156"/>
      <c r="C667" s="156"/>
      <c r="D667" s="156"/>
      <c r="E667" s="156"/>
    </row>
    <row r="668" ht="15.75" customHeight="1">
      <c r="A668" s="156"/>
      <c r="B668" s="156"/>
      <c r="C668" s="156"/>
      <c r="D668" s="156"/>
      <c r="E668" s="156"/>
    </row>
    <row r="669" ht="15.75" customHeight="1">
      <c r="A669" s="156"/>
      <c r="B669" s="156"/>
      <c r="C669" s="156"/>
      <c r="D669" s="156"/>
      <c r="E669" s="156"/>
    </row>
    <row r="670" ht="15.75" customHeight="1">
      <c r="A670" s="156"/>
      <c r="B670" s="156"/>
      <c r="C670" s="156"/>
      <c r="D670" s="156"/>
      <c r="E670" s="156"/>
    </row>
    <row r="671" ht="15.75" customHeight="1">
      <c r="A671" s="156"/>
      <c r="B671" s="156"/>
      <c r="C671" s="156"/>
      <c r="D671" s="156"/>
      <c r="E671" s="156"/>
    </row>
    <row r="672" ht="15.75" customHeight="1">
      <c r="A672" s="156"/>
      <c r="B672" s="156"/>
      <c r="C672" s="156"/>
      <c r="D672" s="156"/>
      <c r="E672" s="156"/>
    </row>
    <row r="673" ht="15.75" customHeight="1">
      <c r="A673" s="156"/>
      <c r="B673" s="156"/>
      <c r="C673" s="156"/>
      <c r="D673" s="156"/>
      <c r="E673" s="156"/>
    </row>
    <row r="674" ht="15.75" customHeight="1">
      <c r="A674" s="156"/>
      <c r="B674" s="156"/>
      <c r="C674" s="156"/>
      <c r="D674" s="156"/>
      <c r="E674" s="156"/>
    </row>
    <row r="675" ht="15.75" customHeight="1">
      <c r="A675" s="156"/>
      <c r="B675" s="156"/>
      <c r="C675" s="156"/>
      <c r="D675" s="156"/>
      <c r="E675" s="156"/>
    </row>
    <row r="676" ht="15.75" customHeight="1">
      <c r="A676" s="156"/>
      <c r="B676" s="156"/>
      <c r="C676" s="156"/>
      <c r="D676" s="156"/>
      <c r="E676" s="156"/>
    </row>
    <row r="677" ht="15.75" customHeight="1">
      <c r="A677" s="156"/>
      <c r="B677" s="156"/>
      <c r="C677" s="156"/>
      <c r="D677" s="156"/>
      <c r="E677" s="156"/>
    </row>
    <row r="678" ht="15.75" customHeight="1">
      <c r="A678" s="156"/>
      <c r="B678" s="156"/>
      <c r="C678" s="156"/>
      <c r="D678" s="156"/>
      <c r="E678" s="156"/>
    </row>
    <row r="679" ht="15.75" customHeight="1">
      <c r="A679" s="156"/>
      <c r="B679" s="156"/>
      <c r="C679" s="156"/>
      <c r="D679" s="156"/>
      <c r="E679" s="156"/>
    </row>
    <row r="680" ht="15.75" customHeight="1">
      <c r="A680" s="156"/>
      <c r="B680" s="156"/>
      <c r="C680" s="156"/>
      <c r="D680" s="156"/>
      <c r="E680" s="156"/>
    </row>
    <row r="681" ht="15.75" customHeight="1">
      <c r="A681" s="156"/>
      <c r="B681" s="156"/>
      <c r="C681" s="156"/>
      <c r="D681" s="156"/>
      <c r="E681" s="156"/>
    </row>
    <row r="682" ht="15.75" customHeight="1">
      <c r="A682" s="156"/>
      <c r="B682" s="156"/>
      <c r="C682" s="156"/>
      <c r="D682" s="156"/>
      <c r="E682" s="156"/>
    </row>
    <row r="683" ht="15.75" customHeight="1">
      <c r="A683" s="156"/>
      <c r="B683" s="156"/>
      <c r="C683" s="156"/>
      <c r="D683" s="156"/>
      <c r="E683" s="156"/>
    </row>
    <row r="684" ht="15.75" customHeight="1">
      <c r="A684" s="156"/>
      <c r="B684" s="156"/>
      <c r="C684" s="156"/>
      <c r="D684" s="156"/>
      <c r="E684" s="156"/>
    </row>
    <row r="685" ht="15.75" customHeight="1">
      <c r="A685" s="156"/>
      <c r="B685" s="156"/>
      <c r="C685" s="156"/>
      <c r="D685" s="156"/>
      <c r="E685" s="156"/>
    </row>
    <row r="686" ht="15.75" customHeight="1">
      <c r="A686" s="156"/>
      <c r="B686" s="156"/>
      <c r="C686" s="156"/>
      <c r="D686" s="156"/>
      <c r="E686" s="156"/>
    </row>
    <row r="687" ht="15.75" customHeight="1">
      <c r="A687" s="156"/>
      <c r="B687" s="156"/>
      <c r="C687" s="156"/>
      <c r="D687" s="156"/>
      <c r="E687" s="156"/>
    </row>
    <row r="688" ht="15.75" customHeight="1">
      <c r="A688" s="156"/>
      <c r="B688" s="156"/>
      <c r="C688" s="156"/>
      <c r="D688" s="156"/>
      <c r="E688" s="156"/>
    </row>
    <row r="689" ht="15.75" customHeight="1">
      <c r="A689" s="156"/>
      <c r="B689" s="156"/>
      <c r="C689" s="156"/>
      <c r="D689" s="156"/>
      <c r="E689" s="156"/>
    </row>
    <row r="690" ht="15.75" customHeight="1">
      <c r="A690" s="156"/>
      <c r="B690" s="156"/>
      <c r="C690" s="156"/>
      <c r="D690" s="156"/>
      <c r="E690" s="156"/>
    </row>
    <row r="691" ht="15.75" customHeight="1">
      <c r="A691" s="156"/>
      <c r="B691" s="156"/>
      <c r="C691" s="156"/>
      <c r="D691" s="156"/>
      <c r="E691" s="156"/>
    </row>
    <row r="692" ht="15.75" customHeight="1">
      <c r="A692" s="156"/>
      <c r="B692" s="156"/>
      <c r="C692" s="156"/>
      <c r="D692" s="156"/>
      <c r="E692" s="156"/>
    </row>
    <row r="693" ht="15.75" customHeight="1">
      <c r="A693" s="156"/>
      <c r="B693" s="156"/>
      <c r="C693" s="156"/>
      <c r="D693" s="156"/>
      <c r="E693" s="156"/>
    </row>
    <row r="694" ht="15.75" customHeight="1">
      <c r="A694" s="156"/>
      <c r="B694" s="156"/>
      <c r="C694" s="156"/>
      <c r="D694" s="156"/>
      <c r="E694" s="156"/>
    </row>
    <row r="695" ht="15.75" customHeight="1">
      <c r="A695" s="156"/>
      <c r="B695" s="156"/>
      <c r="C695" s="156"/>
      <c r="D695" s="156"/>
      <c r="E695" s="156"/>
    </row>
    <row r="696" ht="15.75" customHeight="1">
      <c r="A696" s="156"/>
      <c r="B696" s="156"/>
      <c r="C696" s="156"/>
      <c r="D696" s="156"/>
      <c r="E696" s="156"/>
    </row>
    <row r="697" ht="15.75" customHeight="1">
      <c r="A697" s="156"/>
      <c r="B697" s="156"/>
      <c r="C697" s="156"/>
      <c r="D697" s="156"/>
      <c r="E697" s="156"/>
    </row>
    <row r="698" ht="15.75" customHeight="1">
      <c r="A698" s="156"/>
      <c r="B698" s="156"/>
      <c r="C698" s="156"/>
      <c r="D698" s="156"/>
      <c r="E698" s="156"/>
    </row>
    <row r="699" ht="15.75" customHeight="1">
      <c r="A699" s="156"/>
      <c r="B699" s="156"/>
      <c r="C699" s="156"/>
      <c r="D699" s="156"/>
      <c r="E699" s="156"/>
    </row>
    <row r="700" ht="15.75" customHeight="1">
      <c r="A700" s="156"/>
      <c r="B700" s="156"/>
      <c r="C700" s="156"/>
      <c r="D700" s="156"/>
      <c r="E700" s="156"/>
    </row>
    <row r="701" ht="15.75" customHeight="1">
      <c r="A701" s="156"/>
      <c r="B701" s="156"/>
      <c r="C701" s="156"/>
      <c r="D701" s="156"/>
      <c r="E701" s="156"/>
    </row>
    <row r="702" ht="15.75" customHeight="1">
      <c r="A702" s="156"/>
      <c r="B702" s="156"/>
      <c r="C702" s="156"/>
      <c r="D702" s="156"/>
      <c r="E702" s="156"/>
    </row>
    <row r="703" ht="15.75" customHeight="1">
      <c r="A703" s="156"/>
      <c r="B703" s="156"/>
      <c r="C703" s="156"/>
      <c r="D703" s="156"/>
      <c r="E703" s="156"/>
    </row>
    <row r="704" ht="15.75" customHeight="1">
      <c r="A704" s="156"/>
      <c r="B704" s="156"/>
      <c r="C704" s="156"/>
      <c r="D704" s="156"/>
      <c r="E704" s="156"/>
    </row>
    <row r="705" ht="15.75" customHeight="1">
      <c r="A705" s="156"/>
      <c r="B705" s="156"/>
      <c r="C705" s="156"/>
      <c r="D705" s="156"/>
      <c r="E705" s="156"/>
    </row>
    <row r="706" ht="15.75" customHeight="1">
      <c r="A706" s="156"/>
      <c r="B706" s="156"/>
      <c r="C706" s="156"/>
      <c r="D706" s="156"/>
      <c r="E706" s="156"/>
    </row>
    <row r="707" ht="15.75" customHeight="1">
      <c r="A707" s="156"/>
      <c r="B707" s="156"/>
      <c r="C707" s="156"/>
      <c r="D707" s="156"/>
      <c r="E707" s="156"/>
    </row>
    <row r="708" ht="15.75" customHeight="1">
      <c r="A708" s="156"/>
      <c r="B708" s="156"/>
      <c r="C708" s="156"/>
      <c r="D708" s="156"/>
      <c r="E708" s="156"/>
    </row>
    <row r="709" ht="15.75" customHeight="1">
      <c r="A709" s="156"/>
      <c r="B709" s="156"/>
      <c r="C709" s="156"/>
      <c r="D709" s="156"/>
      <c r="E709" s="156"/>
    </row>
    <row r="710" ht="15.75" customHeight="1">
      <c r="A710" s="156"/>
      <c r="B710" s="156"/>
      <c r="C710" s="156"/>
      <c r="D710" s="156"/>
      <c r="E710" s="156"/>
    </row>
    <row r="711" ht="15.75" customHeight="1">
      <c r="A711" s="156"/>
      <c r="B711" s="156"/>
      <c r="C711" s="156"/>
      <c r="D711" s="156"/>
      <c r="E711" s="156"/>
    </row>
    <row r="712" ht="15.75" customHeight="1">
      <c r="A712" s="156"/>
      <c r="B712" s="156"/>
      <c r="C712" s="156"/>
      <c r="D712" s="156"/>
      <c r="E712" s="156"/>
    </row>
    <row r="713" ht="15.75" customHeight="1">
      <c r="A713" s="156"/>
      <c r="B713" s="156"/>
      <c r="C713" s="156"/>
      <c r="D713" s="156"/>
      <c r="E713" s="156"/>
    </row>
    <row r="714" ht="15.75" customHeight="1">
      <c r="A714" s="156"/>
      <c r="B714" s="156"/>
      <c r="C714" s="156"/>
      <c r="D714" s="156"/>
      <c r="E714" s="156"/>
    </row>
    <row r="715" ht="15.75" customHeight="1">
      <c r="A715" s="156"/>
      <c r="B715" s="156"/>
      <c r="C715" s="156"/>
      <c r="D715" s="156"/>
      <c r="E715" s="156"/>
    </row>
    <row r="716" ht="15.75" customHeight="1">
      <c r="A716" s="156"/>
      <c r="B716" s="156"/>
      <c r="C716" s="156"/>
      <c r="D716" s="156"/>
      <c r="E716" s="156"/>
    </row>
    <row r="717" ht="15.75" customHeight="1">
      <c r="A717" s="156"/>
      <c r="B717" s="156"/>
      <c r="C717" s="156"/>
      <c r="D717" s="156"/>
      <c r="E717" s="156"/>
    </row>
    <row r="718" ht="15.75" customHeight="1">
      <c r="A718" s="156"/>
      <c r="B718" s="156"/>
      <c r="C718" s="156"/>
      <c r="D718" s="156"/>
      <c r="E718" s="156"/>
    </row>
    <row r="719" ht="15.75" customHeight="1">
      <c r="A719" s="156"/>
      <c r="B719" s="156"/>
      <c r="C719" s="156"/>
      <c r="D719" s="156"/>
      <c r="E719" s="156"/>
    </row>
    <row r="720" ht="15.75" customHeight="1">
      <c r="A720" s="156"/>
      <c r="B720" s="156"/>
      <c r="C720" s="156"/>
      <c r="D720" s="156"/>
      <c r="E720" s="156"/>
    </row>
    <row r="721" ht="15.75" customHeight="1">
      <c r="A721" s="156"/>
      <c r="B721" s="156"/>
      <c r="C721" s="156"/>
      <c r="D721" s="156"/>
      <c r="E721" s="156"/>
    </row>
    <row r="722" ht="15.75" customHeight="1">
      <c r="A722" s="156"/>
      <c r="B722" s="156"/>
      <c r="C722" s="156"/>
      <c r="D722" s="156"/>
      <c r="E722" s="156"/>
    </row>
    <row r="723" ht="15.75" customHeight="1">
      <c r="A723" s="156"/>
      <c r="B723" s="156"/>
      <c r="C723" s="156"/>
      <c r="D723" s="156"/>
      <c r="E723" s="156"/>
    </row>
    <row r="724" ht="15.75" customHeight="1">
      <c r="A724" s="156"/>
      <c r="B724" s="156"/>
      <c r="C724" s="156"/>
      <c r="D724" s="156"/>
      <c r="E724" s="156"/>
    </row>
    <row r="725" ht="15.75" customHeight="1">
      <c r="A725" s="156"/>
      <c r="B725" s="156"/>
      <c r="C725" s="156"/>
      <c r="D725" s="156"/>
      <c r="E725" s="156"/>
    </row>
    <row r="726" ht="15.75" customHeight="1">
      <c r="A726" s="156"/>
      <c r="B726" s="156"/>
      <c r="C726" s="156"/>
      <c r="D726" s="156"/>
      <c r="E726" s="156"/>
    </row>
    <row r="727" ht="15.75" customHeight="1">
      <c r="A727" s="156"/>
      <c r="B727" s="156"/>
      <c r="C727" s="156"/>
      <c r="D727" s="156"/>
      <c r="E727" s="156"/>
    </row>
    <row r="728" ht="15.75" customHeight="1">
      <c r="A728" s="156"/>
      <c r="B728" s="156"/>
      <c r="C728" s="156"/>
      <c r="D728" s="156"/>
      <c r="E728" s="156"/>
    </row>
    <row r="729" ht="15.75" customHeight="1">
      <c r="A729" s="156"/>
      <c r="B729" s="156"/>
      <c r="C729" s="156"/>
      <c r="D729" s="156"/>
      <c r="E729" s="156"/>
    </row>
    <row r="730" ht="15.75" customHeight="1">
      <c r="A730" s="156"/>
      <c r="B730" s="156"/>
      <c r="C730" s="156"/>
      <c r="D730" s="156"/>
      <c r="E730" s="156"/>
    </row>
    <row r="731" ht="15.75" customHeight="1">
      <c r="A731" s="156"/>
      <c r="B731" s="156"/>
      <c r="C731" s="156"/>
      <c r="D731" s="156"/>
      <c r="E731" s="156"/>
    </row>
    <row r="732" ht="15.75" customHeight="1">
      <c r="A732" s="156"/>
      <c r="B732" s="156"/>
      <c r="C732" s="156"/>
      <c r="D732" s="156"/>
      <c r="E732" s="156"/>
    </row>
    <row r="733" ht="15.75" customHeight="1">
      <c r="A733" s="156"/>
      <c r="B733" s="156"/>
      <c r="C733" s="156"/>
      <c r="D733" s="156"/>
      <c r="E733" s="156"/>
    </row>
    <row r="734" ht="15.75" customHeight="1">
      <c r="A734" s="156"/>
      <c r="B734" s="156"/>
      <c r="C734" s="156"/>
      <c r="D734" s="156"/>
      <c r="E734" s="156"/>
    </row>
    <row r="735" ht="15.75" customHeight="1">
      <c r="A735" s="156"/>
      <c r="B735" s="156"/>
      <c r="C735" s="156"/>
      <c r="D735" s="156"/>
      <c r="E735" s="156"/>
    </row>
    <row r="736" ht="15.75" customHeight="1">
      <c r="A736" s="156"/>
      <c r="B736" s="156"/>
      <c r="C736" s="156"/>
      <c r="D736" s="156"/>
      <c r="E736" s="156"/>
    </row>
    <row r="737" ht="15.75" customHeight="1">
      <c r="A737" s="156"/>
      <c r="B737" s="156"/>
      <c r="C737" s="156"/>
      <c r="D737" s="156"/>
      <c r="E737" s="156"/>
    </row>
    <row r="738" ht="15.75" customHeight="1">
      <c r="A738" s="156"/>
      <c r="B738" s="156"/>
      <c r="C738" s="156"/>
      <c r="D738" s="156"/>
      <c r="E738" s="156"/>
    </row>
    <row r="739" ht="15.75" customHeight="1">
      <c r="A739" s="156"/>
      <c r="B739" s="156"/>
      <c r="C739" s="156"/>
      <c r="D739" s="156"/>
      <c r="E739" s="156"/>
    </row>
    <row r="740" ht="15.75" customHeight="1">
      <c r="A740" s="156"/>
      <c r="B740" s="156"/>
      <c r="C740" s="156"/>
      <c r="D740" s="156"/>
      <c r="E740" s="156"/>
    </row>
    <row r="741" ht="15.75" customHeight="1">
      <c r="A741" s="156"/>
      <c r="B741" s="156"/>
      <c r="C741" s="156"/>
      <c r="D741" s="156"/>
      <c r="E741" s="156"/>
    </row>
    <row r="742" ht="15.75" customHeight="1">
      <c r="A742" s="156"/>
      <c r="B742" s="156"/>
      <c r="C742" s="156"/>
      <c r="D742" s="156"/>
      <c r="E742" s="156"/>
    </row>
    <row r="743" ht="15.75" customHeight="1">
      <c r="A743" s="156"/>
      <c r="B743" s="156"/>
      <c r="C743" s="156"/>
      <c r="D743" s="156"/>
      <c r="E743" s="156"/>
    </row>
    <row r="744" ht="15.75" customHeight="1">
      <c r="A744" s="156"/>
      <c r="B744" s="156"/>
      <c r="C744" s="156"/>
      <c r="D744" s="156"/>
      <c r="E744" s="156"/>
    </row>
    <row r="745" ht="15.75" customHeight="1">
      <c r="A745" s="156"/>
      <c r="B745" s="156"/>
      <c r="C745" s="156"/>
      <c r="D745" s="156"/>
      <c r="E745" s="156"/>
    </row>
    <row r="746" ht="15.75" customHeight="1">
      <c r="A746" s="156"/>
      <c r="B746" s="156"/>
      <c r="C746" s="156"/>
      <c r="D746" s="156"/>
      <c r="E746" s="156"/>
    </row>
    <row r="747" ht="15.75" customHeight="1">
      <c r="A747" s="156"/>
      <c r="B747" s="156"/>
      <c r="C747" s="156"/>
      <c r="D747" s="156"/>
      <c r="E747" s="156"/>
    </row>
    <row r="748" ht="15.75" customHeight="1">
      <c r="A748" s="156"/>
      <c r="B748" s="156"/>
      <c r="C748" s="156"/>
      <c r="D748" s="156"/>
      <c r="E748" s="156"/>
    </row>
    <row r="749" ht="15.75" customHeight="1">
      <c r="A749" s="156"/>
      <c r="B749" s="156"/>
      <c r="C749" s="156"/>
      <c r="D749" s="156"/>
      <c r="E749" s="156"/>
    </row>
    <row r="750" ht="15.75" customHeight="1">
      <c r="A750" s="156"/>
      <c r="B750" s="156"/>
      <c r="C750" s="156"/>
      <c r="D750" s="156"/>
      <c r="E750" s="156"/>
    </row>
    <row r="751" ht="15.75" customHeight="1">
      <c r="A751" s="156"/>
      <c r="B751" s="156"/>
      <c r="C751" s="156"/>
      <c r="D751" s="156"/>
      <c r="E751" s="156"/>
    </row>
    <row r="752" ht="15.75" customHeight="1">
      <c r="A752" s="156"/>
      <c r="B752" s="156"/>
      <c r="C752" s="156"/>
      <c r="D752" s="156"/>
      <c r="E752" s="156"/>
    </row>
    <row r="753" ht="15.75" customHeight="1">
      <c r="A753" s="156"/>
      <c r="B753" s="156"/>
      <c r="C753" s="156"/>
      <c r="D753" s="156"/>
      <c r="E753" s="156"/>
    </row>
    <row r="754" ht="15.75" customHeight="1">
      <c r="A754" s="156"/>
      <c r="B754" s="156"/>
      <c r="C754" s="156"/>
      <c r="D754" s="156"/>
      <c r="E754" s="156"/>
    </row>
    <row r="755" ht="15.75" customHeight="1">
      <c r="A755" s="156"/>
      <c r="B755" s="156"/>
      <c r="C755" s="156"/>
      <c r="D755" s="156"/>
      <c r="E755" s="156"/>
    </row>
    <row r="756" ht="15.75" customHeight="1">
      <c r="A756" s="156"/>
      <c r="B756" s="156"/>
      <c r="C756" s="156"/>
      <c r="D756" s="156"/>
      <c r="E756" s="156"/>
    </row>
    <row r="757" ht="15.75" customHeight="1">
      <c r="A757" s="156"/>
      <c r="B757" s="156"/>
      <c r="C757" s="156"/>
      <c r="D757" s="156"/>
      <c r="E757" s="156"/>
    </row>
    <row r="758" ht="15.75" customHeight="1">
      <c r="A758" s="156"/>
      <c r="B758" s="156"/>
      <c r="C758" s="156"/>
      <c r="D758" s="156"/>
      <c r="E758" s="156"/>
    </row>
    <row r="759" ht="15.75" customHeight="1">
      <c r="A759" s="156"/>
      <c r="B759" s="156"/>
      <c r="C759" s="156"/>
      <c r="D759" s="156"/>
      <c r="E759" s="156"/>
    </row>
    <row r="760" ht="15.75" customHeight="1">
      <c r="A760" s="156"/>
      <c r="B760" s="156"/>
      <c r="C760" s="156"/>
      <c r="D760" s="156"/>
      <c r="E760" s="156"/>
    </row>
    <row r="761" ht="15.75" customHeight="1">
      <c r="A761" s="156"/>
      <c r="B761" s="156"/>
      <c r="C761" s="156"/>
      <c r="D761" s="156"/>
      <c r="E761" s="156"/>
    </row>
    <row r="762" ht="15.75" customHeight="1">
      <c r="A762" s="156"/>
      <c r="B762" s="156"/>
      <c r="C762" s="156"/>
      <c r="D762" s="156"/>
      <c r="E762" s="156"/>
    </row>
    <row r="763" ht="15.75" customHeight="1">
      <c r="A763" s="156"/>
      <c r="B763" s="156"/>
      <c r="C763" s="156"/>
      <c r="D763" s="156"/>
      <c r="E763" s="156"/>
    </row>
    <row r="764" ht="15.75" customHeight="1">
      <c r="A764" s="156"/>
      <c r="B764" s="156"/>
      <c r="C764" s="156"/>
      <c r="D764" s="156"/>
      <c r="E764" s="156"/>
    </row>
    <row r="765" ht="15.75" customHeight="1">
      <c r="A765" s="156"/>
      <c r="B765" s="156"/>
      <c r="C765" s="156"/>
      <c r="D765" s="156"/>
      <c r="E765" s="156"/>
    </row>
    <row r="766" ht="15.75" customHeight="1">
      <c r="A766" s="156"/>
      <c r="B766" s="156"/>
      <c r="C766" s="156"/>
      <c r="D766" s="156"/>
      <c r="E766" s="156"/>
    </row>
    <row r="767" ht="15.75" customHeight="1">
      <c r="A767" s="156"/>
      <c r="B767" s="156"/>
      <c r="C767" s="156"/>
      <c r="D767" s="156"/>
      <c r="E767" s="156"/>
    </row>
    <row r="768" ht="15.75" customHeight="1">
      <c r="A768" s="156"/>
      <c r="B768" s="156"/>
      <c r="C768" s="156"/>
      <c r="D768" s="156"/>
      <c r="E768" s="156"/>
    </row>
    <row r="769" ht="15.75" customHeight="1">
      <c r="A769" s="156"/>
      <c r="B769" s="156"/>
      <c r="C769" s="156"/>
      <c r="D769" s="156"/>
      <c r="E769" s="156"/>
    </row>
    <row r="770" ht="15.75" customHeight="1">
      <c r="A770" s="156"/>
      <c r="B770" s="156"/>
      <c r="C770" s="156"/>
      <c r="D770" s="156"/>
      <c r="E770" s="156"/>
    </row>
    <row r="771" ht="15.75" customHeight="1">
      <c r="A771" s="156"/>
      <c r="B771" s="156"/>
      <c r="C771" s="156"/>
      <c r="D771" s="156"/>
      <c r="E771" s="156"/>
    </row>
    <row r="772" ht="15.75" customHeight="1">
      <c r="A772" s="156"/>
      <c r="B772" s="156"/>
      <c r="C772" s="156"/>
      <c r="D772" s="156"/>
      <c r="E772" s="156"/>
    </row>
    <row r="773" ht="15.75" customHeight="1">
      <c r="A773" s="156"/>
      <c r="B773" s="156"/>
      <c r="C773" s="156"/>
      <c r="D773" s="156"/>
      <c r="E773" s="156"/>
    </row>
    <row r="774" ht="15.75" customHeight="1">
      <c r="A774" s="156"/>
      <c r="B774" s="156"/>
      <c r="C774" s="156"/>
      <c r="D774" s="156"/>
      <c r="E774" s="156"/>
    </row>
    <row r="775" ht="15.75" customHeight="1">
      <c r="A775" s="156"/>
      <c r="B775" s="156"/>
      <c r="C775" s="156"/>
      <c r="D775" s="156"/>
      <c r="E775" s="156"/>
    </row>
    <row r="776" ht="15.75" customHeight="1">
      <c r="A776" s="156"/>
      <c r="B776" s="156"/>
      <c r="C776" s="156"/>
      <c r="D776" s="156"/>
      <c r="E776" s="156"/>
    </row>
    <row r="777" ht="15.75" customHeight="1">
      <c r="A777" s="156"/>
      <c r="B777" s="156"/>
      <c r="C777" s="156"/>
      <c r="D777" s="156"/>
      <c r="E777" s="156"/>
    </row>
    <row r="778" ht="15.75" customHeight="1">
      <c r="A778" s="156"/>
      <c r="B778" s="156"/>
      <c r="C778" s="156"/>
      <c r="D778" s="156"/>
      <c r="E778" s="156"/>
    </row>
    <row r="779" ht="15.75" customHeight="1">
      <c r="A779" s="156"/>
      <c r="B779" s="156"/>
      <c r="C779" s="156"/>
      <c r="D779" s="156"/>
      <c r="E779" s="156"/>
    </row>
    <row r="780" ht="15.75" customHeight="1">
      <c r="A780" s="156"/>
      <c r="B780" s="156"/>
      <c r="C780" s="156"/>
      <c r="D780" s="156"/>
      <c r="E780" s="156"/>
    </row>
    <row r="781" ht="15.75" customHeight="1">
      <c r="A781" s="156"/>
      <c r="B781" s="156"/>
      <c r="C781" s="156"/>
      <c r="D781" s="156"/>
      <c r="E781" s="156"/>
    </row>
    <row r="782" ht="15.75" customHeight="1">
      <c r="A782" s="156"/>
      <c r="B782" s="156"/>
      <c r="C782" s="156"/>
      <c r="D782" s="156"/>
      <c r="E782" s="156"/>
    </row>
    <row r="783" ht="15.75" customHeight="1">
      <c r="A783" s="156"/>
      <c r="B783" s="156"/>
      <c r="C783" s="156"/>
      <c r="D783" s="156"/>
      <c r="E783" s="156"/>
    </row>
    <row r="784" ht="15.75" customHeight="1">
      <c r="A784" s="156"/>
      <c r="B784" s="156"/>
      <c r="C784" s="156"/>
      <c r="D784" s="156"/>
      <c r="E784" s="156"/>
    </row>
    <row r="785" ht="15.75" customHeight="1">
      <c r="A785" s="156"/>
      <c r="B785" s="156"/>
      <c r="C785" s="156"/>
      <c r="D785" s="156"/>
      <c r="E785" s="156"/>
    </row>
    <row r="786" ht="15.75" customHeight="1">
      <c r="A786" s="156"/>
      <c r="B786" s="156"/>
      <c r="C786" s="156"/>
      <c r="D786" s="156"/>
      <c r="E786" s="156"/>
    </row>
    <row r="787" ht="15.75" customHeight="1">
      <c r="A787" s="156"/>
      <c r="B787" s="156"/>
      <c r="C787" s="156"/>
      <c r="D787" s="156"/>
      <c r="E787" s="156"/>
    </row>
    <row r="788" ht="15.75" customHeight="1">
      <c r="A788" s="156"/>
      <c r="B788" s="156"/>
      <c r="C788" s="156"/>
      <c r="D788" s="156"/>
      <c r="E788" s="156"/>
    </row>
    <row r="789" ht="15.75" customHeight="1">
      <c r="A789" s="156"/>
      <c r="B789" s="156"/>
      <c r="C789" s="156"/>
      <c r="D789" s="156"/>
      <c r="E789" s="156"/>
    </row>
    <row r="790" ht="15.75" customHeight="1">
      <c r="A790" s="156"/>
      <c r="B790" s="156"/>
      <c r="C790" s="156"/>
      <c r="D790" s="156"/>
      <c r="E790" s="156"/>
    </row>
    <row r="791" ht="15.75" customHeight="1">
      <c r="A791" s="156"/>
      <c r="B791" s="156"/>
      <c r="C791" s="156"/>
      <c r="D791" s="156"/>
      <c r="E791" s="156"/>
    </row>
    <row r="792" ht="15.75" customHeight="1">
      <c r="A792" s="156"/>
      <c r="B792" s="156"/>
      <c r="C792" s="156"/>
      <c r="D792" s="156"/>
      <c r="E792" s="156"/>
    </row>
    <row r="793" ht="15.75" customHeight="1">
      <c r="A793" s="156"/>
      <c r="B793" s="156"/>
      <c r="C793" s="156"/>
      <c r="D793" s="156"/>
      <c r="E793" s="156"/>
    </row>
    <row r="794" ht="15.75" customHeight="1">
      <c r="A794" s="156"/>
      <c r="B794" s="156"/>
      <c r="C794" s="156"/>
      <c r="D794" s="156"/>
      <c r="E794" s="156"/>
    </row>
    <row r="795" ht="15.75" customHeight="1">
      <c r="A795" s="156"/>
      <c r="B795" s="156"/>
      <c r="C795" s="156"/>
      <c r="D795" s="156"/>
      <c r="E795" s="156"/>
    </row>
    <row r="796" ht="15.75" customHeight="1">
      <c r="A796" s="156"/>
      <c r="B796" s="156"/>
      <c r="C796" s="156"/>
      <c r="D796" s="156"/>
      <c r="E796" s="156"/>
    </row>
    <row r="797" ht="15.75" customHeight="1">
      <c r="A797" s="156"/>
      <c r="B797" s="156"/>
      <c r="C797" s="156"/>
      <c r="D797" s="156"/>
      <c r="E797" s="156"/>
    </row>
    <row r="798" ht="15.75" customHeight="1">
      <c r="A798" s="156"/>
      <c r="B798" s="156"/>
      <c r="C798" s="156"/>
      <c r="D798" s="156"/>
      <c r="E798" s="156"/>
    </row>
    <row r="799" ht="15.75" customHeight="1">
      <c r="A799" s="156"/>
      <c r="B799" s="156"/>
      <c r="C799" s="156"/>
      <c r="D799" s="156"/>
      <c r="E799" s="156"/>
    </row>
    <row r="800" ht="15.75" customHeight="1">
      <c r="A800" s="156"/>
      <c r="B800" s="156"/>
      <c r="C800" s="156"/>
      <c r="D800" s="156"/>
      <c r="E800" s="156"/>
    </row>
    <row r="801" ht="15.75" customHeight="1">
      <c r="A801" s="156"/>
      <c r="B801" s="156"/>
      <c r="C801" s="156"/>
      <c r="D801" s="156"/>
      <c r="E801" s="156"/>
    </row>
    <row r="802" ht="15.75" customHeight="1">
      <c r="A802" s="156"/>
      <c r="B802" s="156"/>
      <c r="C802" s="156"/>
      <c r="D802" s="156"/>
      <c r="E802" s="156"/>
    </row>
    <row r="803" ht="15.75" customHeight="1">
      <c r="A803" s="156"/>
      <c r="B803" s="156"/>
      <c r="C803" s="156"/>
      <c r="D803" s="156"/>
      <c r="E803" s="156"/>
    </row>
    <row r="804" ht="15.75" customHeight="1">
      <c r="A804" s="156"/>
      <c r="B804" s="156"/>
      <c r="C804" s="156"/>
      <c r="D804" s="156"/>
      <c r="E804" s="156"/>
    </row>
    <row r="805" ht="15.75" customHeight="1">
      <c r="A805" s="156"/>
      <c r="B805" s="156"/>
      <c r="C805" s="156"/>
      <c r="D805" s="156"/>
      <c r="E805" s="156"/>
    </row>
    <row r="806" ht="15.75" customHeight="1">
      <c r="A806" s="156"/>
      <c r="B806" s="156"/>
      <c r="C806" s="156"/>
      <c r="D806" s="156"/>
      <c r="E806" s="156"/>
    </row>
    <row r="807" ht="15.75" customHeight="1">
      <c r="A807" s="156"/>
      <c r="B807" s="156"/>
      <c r="C807" s="156"/>
      <c r="D807" s="156"/>
      <c r="E807" s="156"/>
    </row>
    <row r="808" ht="15.75" customHeight="1">
      <c r="A808" s="156"/>
      <c r="B808" s="156"/>
      <c r="C808" s="156"/>
      <c r="D808" s="156"/>
      <c r="E808" s="156"/>
    </row>
    <row r="809" ht="15.75" customHeight="1">
      <c r="A809" s="156"/>
      <c r="B809" s="156"/>
      <c r="C809" s="156"/>
      <c r="D809" s="156"/>
      <c r="E809" s="156"/>
    </row>
    <row r="810" ht="15.75" customHeight="1">
      <c r="A810" s="156"/>
      <c r="B810" s="156"/>
      <c r="C810" s="156"/>
      <c r="D810" s="156"/>
      <c r="E810" s="156"/>
    </row>
    <row r="811" ht="15.75" customHeight="1">
      <c r="A811" s="156"/>
      <c r="B811" s="156"/>
      <c r="C811" s="156"/>
      <c r="D811" s="156"/>
      <c r="E811" s="156"/>
    </row>
    <row r="812" ht="15.75" customHeight="1">
      <c r="A812" s="156"/>
      <c r="B812" s="156"/>
      <c r="C812" s="156"/>
      <c r="D812" s="156"/>
      <c r="E812" s="156"/>
    </row>
    <row r="813" ht="15.75" customHeight="1">
      <c r="A813" s="156"/>
      <c r="B813" s="156"/>
      <c r="C813" s="156"/>
      <c r="D813" s="156"/>
      <c r="E813" s="156"/>
    </row>
    <row r="814" ht="15.75" customHeight="1">
      <c r="A814" s="156"/>
      <c r="B814" s="156"/>
      <c r="C814" s="156"/>
      <c r="D814" s="156"/>
      <c r="E814" s="156"/>
    </row>
    <row r="815" ht="15.75" customHeight="1">
      <c r="A815" s="156"/>
      <c r="B815" s="156"/>
      <c r="C815" s="156"/>
      <c r="D815" s="156"/>
      <c r="E815" s="156"/>
    </row>
    <row r="816" ht="15.75" customHeight="1">
      <c r="A816" s="156"/>
      <c r="B816" s="156"/>
      <c r="C816" s="156"/>
      <c r="D816" s="156"/>
      <c r="E816" s="156"/>
    </row>
    <row r="817" ht="15.75" customHeight="1">
      <c r="A817" s="156"/>
      <c r="B817" s="156"/>
      <c r="C817" s="156"/>
      <c r="D817" s="156"/>
      <c r="E817" s="156"/>
    </row>
    <row r="818" ht="15.75" customHeight="1">
      <c r="A818" s="156"/>
      <c r="B818" s="156"/>
      <c r="C818" s="156"/>
      <c r="D818" s="156"/>
      <c r="E818" s="156"/>
    </row>
    <row r="819" ht="15.75" customHeight="1">
      <c r="A819" s="156"/>
      <c r="B819" s="156"/>
      <c r="C819" s="156"/>
      <c r="D819" s="156"/>
      <c r="E819" s="156"/>
    </row>
    <row r="820" ht="15.75" customHeight="1">
      <c r="A820" s="156"/>
      <c r="B820" s="156"/>
      <c r="C820" s="156"/>
      <c r="D820" s="156"/>
      <c r="E820" s="156"/>
    </row>
    <row r="821" ht="15.75" customHeight="1">
      <c r="A821" s="156"/>
      <c r="B821" s="156"/>
      <c r="C821" s="156"/>
      <c r="D821" s="156"/>
      <c r="E821" s="156"/>
    </row>
    <row r="822" ht="15.75" customHeight="1">
      <c r="A822" s="156"/>
      <c r="B822" s="156"/>
      <c r="C822" s="156"/>
      <c r="D822" s="156"/>
      <c r="E822" s="156"/>
    </row>
    <row r="823" ht="15.75" customHeight="1">
      <c r="A823" s="156"/>
      <c r="B823" s="156"/>
      <c r="C823" s="156"/>
      <c r="D823" s="156"/>
      <c r="E823" s="156"/>
    </row>
    <row r="824" ht="15.75" customHeight="1">
      <c r="A824" s="156"/>
      <c r="B824" s="156"/>
      <c r="C824" s="156"/>
      <c r="D824" s="156"/>
      <c r="E824" s="156"/>
    </row>
    <row r="825" ht="15.75" customHeight="1">
      <c r="A825" s="156"/>
      <c r="B825" s="156"/>
      <c r="C825" s="156"/>
      <c r="D825" s="156"/>
      <c r="E825" s="156"/>
    </row>
    <row r="826" ht="15.75" customHeight="1">
      <c r="A826" s="156"/>
      <c r="B826" s="156"/>
      <c r="C826" s="156"/>
      <c r="D826" s="156"/>
      <c r="E826" s="156"/>
    </row>
    <row r="827" ht="15.75" customHeight="1">
      <c r="A827" s="156"/>
      <c r="B827" s="156"/>
      <c r="C827" s="156"/>
      <c r="D827" s="156"/>
      <c r="E827" s="156"/>
    </row>
    <row r="828" ht="15.75" customHeight="1">
      <c r="A828" s="156"/>
      <c r="B828" s="156"/>
      <c r="C828" s="156"/>
      <c r="D828" s="156"/>
      <c r="E828" s="156"/>
    </row>
    <row r="829" ht="15.75" customHeight="1">
      <c r="A829" s="156"/>
      <c r="B829" s="156"/>
      <c r="C829" s="156"/>
      <c r="D829" s="156"/>
      <c r="E829" s="156"/>
    </row>
    <row r="830" ht="15.75" customHeight="1">
      <c r="A830" s="156"/>
      <c r="B830" s="156"/>
      <c r="C830" s="156"/>
      <c r="D830" s="156"/>
      <c r="E830" s="156"/>
    </row>
    <row r="831" ht="15.75" customHeight="1">
      <c r="A831" s="156"/>
      <c r="B831" s="156"/>
      <c r="C831" s="156"/>
      <c r="D831" s="156"/>
      <c r="E831" s="156"/>
    </row>
    <row r="832" ht="15.75" customHeight="1">
      <c r="A832" s="156"/>
      <c r="B832" s="156"/>
      <c r="C832" s="156"/>
      <c r="D832" s="156"/>
      <c r="E832" s="156"/>
    </row>
    <row r="833" ht="15.75" customHeight="1">
      <c r="A833" s="156"/>
      <c r="B833" s="156"/>
      <c r="C833" s="156"/>
      <c r="D833" s="156"/>
      <c r="E833" s="156"/>
    </row>
    <row r="834" ht="15.75" customHeight="1">
      <c r="A834" s="156"/>
      <c r="B834" s="156"/>
      <c r="C834" s="156"/>
      <c r="D834" s="156"/>
      <c r="E834" s="156"/>
    </row>
    <row r="835" ht="15.75" customHeight="1">
      <c r="A835" s="156"/>
      <c r="B835" s="156"/>
      <c r="C835" s="156"/>
      <c r="D835" s="156"/>
      <c r="E835" s="156"/>
    </row>
    <row r="836" ht="15.75" customHeight="1">
      <c r="A836" s="156"/>
      <c r="B836" s="156"/>
      <c r="C836" s="156"/>
      <c r="D836" s="156"/>
      <c r="E836" s="156"/>
    </row>
    <row r="837" ht="15.75" customHeight="1">
      <c r="A837" s="156"/>
      <c r="B837" s="156"/>
      <c r="C837" s="156"/>
      <c r="D837" s="156"/>
      <c r="E837" s="156"/>
    </row>
    <row r="838" ht="15.75" customHeight="1">
      <c r="A838" s="156"/>
      <c r="B838" s="156"/>
      <c r="C838" s="156"/>
      <c r="D838" s="156"/>
      <c r="E838" s="156"/>
    </row>
    <row r="839" ht="15.75" customHeight="1">
      <c r="A839" s="156"/>
      <c r="B839" s="156"/>
      <c r="C839" s="156"/>
      <c r="D839" s="156"/>
      <c r="E839" s="156"/>
    </row>
    <row r="840" ht="15.75" customHeight="1">
      <c r="A840" s="156"/>
      <c r="B840" s="156"/>
      <c r="C840" s="156"/>
      <c r="D840" s="156"/>
      <c r="E840" s="156"/>
    </row>
    <row r="841" ht="15.75" customHeight="1">
      <c r="A841" s="156"/>
      <c r="B841" s="156"/>
      <c r="C841" s="156"/>
      <c r="D841" s="156"/>
      <c r="E841" s="156"/>
    </row>
    <row r="842" ht="15.75" customHeight="1">
      <c r="A842" s="156"/>
      <c r="B842" s="156"/>
      <c r="C842" s="156"/>
      <c r="D842" s="156"/>
      <c r="E842" s="156"/>
    </row>
    <row r="843" ht="15.75" customHeight="1">
      <c r="A843" s="156"/>
      <c r="B843" s="156"/>
      <c r="C843" s="156"/>
      <c r="D843" s="156"/>
      <c r="E843" s="156"/>
    </row>
    <row r="844" ht="15.75" customHeight="1">
      <c r="A844" s="156"/>
      <c r="B844" s="156"/>
      <c r="C844" s="156"/>
      <c r="D844" s="156"/>
      <c r="E844" s="156"/>
    </row>
    <row r="845" ht="15.75" customHeight="1">
      <c r="A845" s="156"/>
      <c r="B845" s="156"/>
      <c r="C845" s="156"/>
      <c r="D845" s="156"/>
      <c r="E845" s="156"/>
    </row>
    <row r="846" ht="15.75" customHeight="1">
      <c r="A846" s="156"/>
      <c r="B846" s="156"/>
      <c r="C846" s="156"/>
      <c r="D846" s="156"/>
      <c r="E846" s="156"/>
    </row>
    <row r="847" ht="15.75" customHeight="1">
      <c r="A847" s="156"/>
      <c r="B847" s="156"/>
      <c r="C847" s="156"/>
      <c r="D847" s="156"/>
      <c r="E847" s="156"/>
    </row>
    <row r="848" ht="15.75" customHeight="1">
      <c r="A848" s="156"/>
      <c r="B848" s="156"/>
      <c r="C848" s="156"/>
      <c r="D848" s="156"/>
      <c r="E848" s="156"/>
    </row>
    <row r="849" ht="15.75" customHeight="1">
      <c r="A849" s="156"/>
      <c r="B849" s="156"/>
      <c r="C849" s="156"/>
      <c r="D849" s="156"/>
      <c r="E849" s="156"/>
    </row>
    <row r="850" ht="15.75" customHeight="1">
      <c r="A850" s="156"/>
      <c r="B850" s="156"/>
      <c r="C850" s="156"/>
      <c r="D850" s="156"/>
      <c r="E850" s="156"/>
    </row>
    <row r="851" ht="15.75" customHeight="1">
      <c r="A851" s="156"/>
      <c r="B851" s="156"/>
      <c r="C851" s="156"/>
      <c r="D851" s="156"/>
      <c r="E851" s="156"/>
    </row>
    <row r="852" ht="15.75" customHeight="1">
      <c r="A852" s="156"/>
      <c r="B852" s="156"/>
      <c r="C852" s="156"/>
      <c r="D852" s="156"/>
      <c r="E852" s="156"/>
    </row>
    <row r="853" ht="15.75" customHeight="1">
      <c r="A853" s="156"/>
      <c r="B853" s="156"/>
      <c r="C853" s="156"/>
      <c r="D853" s="156"/>
      <c r="E853" s="156"/>
    </row>
    <row r="854" ht="15.75" customHeight="1">
      <c r="A854" s="156"/>
      <c r="B854" s="156"/>
      <c r="C854" s="156"/>
      <c r="D854" s="156"/>
      <c r="E854" s="156"/>
    </row>
    <row r="855" ht="15.75" customHeight="1">
      <c r="A855" s="156"/>
      <c r="B855" s="156"/>
      <c r="C855" s="156"/>
      <c r="D855" s="156"/>
      <c r="E855" s="156"/>
    </row>
    <row r="856" ht="15.75" customHeight="1">
      <c r="A856" s="156"/>
      <c r="B856" s="156"/>
      <c r="C856" s="156"/>
      <c r="D856" s="156"/>
      <c r="E856" s="156"/>
    </row>
    <row r="857" ht="15.75" customHeight="1">
      <c r="A857" s="156"/>
      <c r="B857" s="156"/>
      <c r="C857" s="156"/>
      <c r="D857" s="156"/>
      <c r="E857" s="156"/>
    </row>
    <row r="858" ht="15.75" customHeight="1">
      <c r="A858" s="156"/>
      <c r="B858" s="156"/>
      <c r="C858" s="156"/>
      <c r="D858" s="156"/>
      <c r="E858" s="156"/>
    </row>
    <row r="859" ht="15.75" customHeight="1">
      <c r="A859" s="156"/>
      <c r="B859" s="156"/>
      <c r="C859" s="156"/>
      <c r="D859" s="156"/>
      <c r="E859" s="156"/>
    </row>
    <row r="860" ht="15.75" customHeight="1">
      <c r="A860" s="156"/>
      <c r="B860" s="156"/>
      <c r="C860" s="156"/>
      <c r="D860" s="156"/>
      <c r="E860" s="156"/>
    </row>
    <row r="861" ht="15.75" customHeight="1">
      <c r="A861" s="156"/>
      <c r="B861" s="156"/>
      <c r="C861" s="156"/>
      <c r="D861" s="156"/>
      <c r="E861" s="156"/>
    </row>
    <row r="862" ht="15.75" customHeight="1">
      <c r="A862" s="156"/>
      <c r="B862" s="156"/>
      <c r="C862" s="156"/>
      <c r="D862" s="156"/>
      <c r="E862" s="156"/>
    </row>
    <row r="863" ht="15.75" customHeight="1">
      <c r="A863" s="156"/>
      <c r="B863" s="156"/>
      <c r="C863" s="156"/>
      <c r="D863" s="156"/>
      <c r="E863" s="156"/>
    </row>
    <row r="864" ht="15.75" customHeight="1">
      <c r="A864" s="156"/>
      <c r="B864" s="156"/>
      <c r="C864" s="156"/>
      <c r="D864" s="156"/>
      <c r="E864" s="156"/>
    </row>
    <row r="865" ht="15.75" customHeight="1">
      <c r="A865" s="156"/>
      <c r="B865" s="156"/>
      <c r="C865" s="156"/>
      <c r="D865" s="156"/>
      <c r="E865" s="156"/>
    </row>
    <row r="866" ht="15.75" customHeight="1">
      <c r="A866" s="156"/>
      <c r="B866" s="156"/>
      <c r="C866" s="156"/>
      <c r="D866" s="156"/>
      <c r="E866" s="156"/>
    </row>
    <row r="867" ht="15.75" customHeight="1">
      <c r="A867" s="156"/>
      <c r="B867" s="156"/>
      <c r="C867" s="156"/>
      <c r="D867" s="156"/>
      <c r="E867" s="156"/>
    </row>
    <row r="868" ht="15.75" customHeight="1">
      <c r="A868" s="156"/>
      <c r="B868" s="156"/>
      <c r="C868" s="156"/>
      <c r="D868" s="156"/>
      <c r="E868" s="156"/>
    </row>
    <row r="869" ht="15.75" customHeight="1">
      <c r="A869" s="156"/>
      <c r="B869" s="156"/>
      <c r="C869" s="156"/>
      <c r="D869" s="156"/>
      <c r="E869" s="156"/>
    </row>
    <row r="870" ht="15.75" customHeight="1">
      <c r="A870" s="156"/>
      <c r="B870" s="156"/>
      <c r="C870" s="156"/>
      <c r="D870" s="156"/>
      <c r="E870" s="156"/>
    </row>
    <row r="871" ht="15.75" customHeight="1">
      <c r="A871" s="156"/>
      <c r="B871" s="156"/>
      <c r="C871" s="156"/>
      <c r="D871" s="156"/>
      <c r="E871" s="156"/>
    </row>
    <row r="872" ht="15.75" customHeight="1">
      <c r="A872" s="156"/>
      <c r="B872" s="156"/>
      <c r="C872" s="156"/>
      <c r="D872" s="156"/>
      <c r="E872" s="156"/>
    </row>
    <row r="873" ht="15.75" customHeight="1">
      <c r="A873" s="156"/>
      <c r="B873" s="156"/>
      <c r="C873" s="156"/>
      <c r="D873" s="156"/>
      <c r="E873" s="156"/>
    </row>
    <row r="874" ht="15.75" customHeight="1">
      <c r="A874" s="156"/>
      <c r="B874" s="156"/>
      <c r="C874" s="156"/>
      <c r="D874" s="156"/>
      <c r="E874" s="156"/>
    </row>
    <row r="875" ht="15.75" customHeight="1">
      <c r="A875" s="156"/>
      <c r="B875" s="156"/>
      <c r="C875" s="156"/>
      <c r="D875" s="156"/>
      <c r="E875" s="156"/>
    </row>
    <row r="876" ht="15.75" customHeight="1">
      <c r="A876" s="156"/>
      <c r="B876" s="156"/>
      <c r="C876" s="156"/>
      <c r="D876" s="156"/>
      <c r="E876" s="156"/>
    </row>
    <row r="877" ht="15.75" customHeight="1">
      <c r="A877" s="156"/>
      <c r="B877" s="156"/>
      <c r="C877" s="156"/>
      <c r="D877" s="156"/>
      <c r="E877" s="156"/>
    </row>
    <row r="878" ht="15.75" customHeight="1">
      <c r="A878" s="156"/>
      <c r="B878" s="156"/>
      <c r="C878" s="156"/>
      <c r="D878" s="156"/>
      <c r="E878" s="156"/>
    </row>
    <row r="879" ht="15.75" customHeight="1">
      <c r="A879" s="156"/>
      <c r="B879" s="156"/>
      <c r="C879" s="156"/>
      <c r="D879" s="156"/>
      <c r="E879" s="156"/>
    </row>
    <row r="880" ht="15.75" customHeight="1">
      <c r="A880" s="156"/>
      <c r="B880" s="156"/>
      <c r="C880" s="156"/>
      <c r="D880" s="156"/>
      <c r="E880" s="156"/>
    </row>
    <row r="881" ht="15.75" customHeight="1">
      <c r="A881" s="156"/>
      <c r="B881" s="156"/>
      <c r="C881" s="156"/>
      <c r="D881" s="156"/>
      <c r="E881" s="156"/>
    </row>
    <row r="882" ht="15.75" customHeight="1">
      <c r="A882" s="156"/>
      <c r="B882" s="156"/>
      <c r="C882" s="156"/>
      <c r="D882" s="156"/>
      <c r="E882" s="156"/>
    </row>
    <row r="883" ht="15.75" customHeight="1">
      <c r="A883" s="156"/>
      <c r="B883" s="156"/>
      <c r="C883" s="156"/>
      <c r="D883" s="156"/>
      <c r="E883" s="156"/>
    </row>
    <row r="884" ht="15.75" customHeight="1">
      <c r="A884" s="156"/>
      <c r="B884" s="156"/>
      <c r="C884" s="156"/>
      <c r="D884" s="156"/>
      <c r="E884" s="156"/>
    </row>
    <row r="885" ht="15.75" customHeight="1">
      <c r="A885" s="156"/>
      <c r="B885" s="156"/>
      <c r="C885" s="156"/>
      <c r="D885" s="156"/>
      <c r="E885" s="156"/>
    </row>
    <row r="886" ht="15.75" customHeight="1">
      <c r="A886" s="156"/>
      <c r="B886" s="156"/>
      <c r="C886" s="156"/>
      <c r="D886" s="156"/>
      <c r="E886" s="156"/>
    </row>
    <row r="887" ht="15.75" customHeight="1">
      <c r="A887" s="156"/>
      <c r="B887" s="156"/>
      <c r="C887" s="156"/>
      <c r="D887" s="156"/>
      <c r="E887" s="156"/>
    </row>
    <row r="888" ht="15.75" customHeight="1">
      <c r="A888" s="156"/>
      <c r="B888" s="156"/>
      <c r="C888" s="156"/>
      <c r="D888" s="156"/>
      <c r="E888" s="156"/>
    </row>
    <row r="889" ht="15.75" customHeight="1">
      <c r="A889" s="156"/>
      <c r="B889" s="156"/>
      <c r="C889" s="156"/>
      <c r="D889" s="156"/>
      <c r="E889" s="156"/>
    </row>
    <row r="890" ht="15.75" customHeight="1">
      <c r="A890" s="156"/>
      <c r="B890" s="156"/>
      <c r="C890" s="156"/>
      <c r="D890" s="156"/>
      <c r="E890" s="156"/>
    </row>
    <row r="891" ht="15.75" customHeight="1">
      <c r="A891" s="156"/>
      <c r="B891" s="156"/>
      <c r="C891" s="156"/>
      <c r="D891" s="156"/>
      <c r="E891" s="156"/>
    </row>
    <row r="892" ht="15.75" customHeight="1">
      <c r="A892" s="156"/>
      <c r="B892" s="156"/>
      <c r="C892" s="156"/>
      <c r="D892" s="156"/>
      <c r="E892" s="156"/>
    </row>
    <row r="893" ht="15.75" customHeight="1">
      <c r="A893" s="156"/>
      <c r="B893" s="156"/>
      <c r="C893" s="156"/>
      <c r="D893" s="156"/>
      <c r="E893" s="156"/>
    </row>
    <row r="894" ht="15.75" customHeight="1">
      <c r="A894" s="156"/>
      <c r="B894" s="156"/>
      <c r="C894" s="156"/>
      <c r="D894" s="156"/>
      <c r="E894" s="156"/>
    </row>
    <row r="895" ht="15.75" customHeight="1">
      <c r="A895" s="156"/>
      <c r="B895" s="156"/>
      <c r="C895" s="156"/>
      <c r="D895" s="156"/>
      <c r="E895" s="156"/>
    </row>
    <row r="896" ht="15.75" customHeight="1">
      <c r="A896" s="156"/>
      <c r="B896" s="156"/>
      <c r="C896" s="156"/>
      <c r="D896" s="156"/>
      <c r="E896" s="156"/>
    </row>
    <row r="897" ht="15.75" customHeight="1">
      <c r="A897" s="156"/>
      <c r="B897" s="156"/>
      <c r="C897" s="156"/>
      <c r="D897" s="156"/>
      <c r="E897" s="156"/>
    </row>
    <row r="898" ht="15.75" customHeight="1">
      <c r="A898" s="156"/>
      <c r="B898" s="156"/>
      <c r="C898" s="156"/>
      <c r="D898" s="156"/>
      <c r="E898" s="156"/>
    </row>
    <row r="899" ht="15.75" customHeight="1">
      <c r="A899" s="156"/>
      <c r="B899" s="156"/>
      <c r="C899" s="156"/>
      <c r="D899" s="156"/>
      <c r="E899" s="156"/>
    </row>
    <row r="900" ht="15.75" customHeight="1">
      <c r="A900" s="156"/>
      <c r="B900" s="156"/>
      <c r="C900" s="156"/>
      <c r="D900" s="156"/>
      <c r="E900" s="156"/>
    </row>
    <row r="901" ht="15.75" customHeight="1">
      <c r="A901" s="156"/>
      <c r="B901" s="156"/>
      <c r="C901" s="156"/>
      <c r="D901" s="156"/>
      <c r="E901" s="156"/>
    </row>
    <row r="902" ht="15.75" customHeight="1">
      <c r="A902" s="156"/>
      <c r="B902" s="156"/>
      <c r="C902" s="156"/>
      <c r="D902" s="156"/>
      <c r="E902" s="156"/>
    </row>
    <row r="903" ht="15.75" customHeight="1">
      <c r="A903" s="156"/>
      <c r="B903" s="156"/>
      <c r="C903" s="156"/>
      <c r="D903" s="156"/>
      <c r="E903" s="156"/>
    </row>
    <row r="904" ht="15.75" customHeight="1">
      <c r="A904" s="156"/>
      <c r="B904" s="156"/>
      <c r="C904" s="156"/>
      <c r="D904" s="156"/>
      <c r="E904" s="156"/>
    </row>
    <row r="905" ht="15.75" customHeight="1">
      <c r="A905" s="156"/>
      <c r="B905" s="156"/>
      <c r="C905" s="156"/>
      <c r="D905" s="156"/>
      <c r="E905" s="156"/>
    </row>
    <row r="906" ht="15.75" customHeight="1">
      <c r="A906" s="156"/>
      <c r="B906" s="156"/>
      <c r="C906" s="156"/>
      <c r="D906" s="156"/>
      <c r="E906" s="156"/>
    </row>
    <row r="907" ht="15.75" customHeight="1">
      <c r="A907" s="156"/>
      <c r="B907" s="156"/>
      <c r="C907" s="156"/>
      <c r="D907" s="156"/>
      <c r="E907" s="156"/>
    </row>
    <row r="908" ht="15.75" customHeight="1">
      <c r="A908" s="156"/>
      <c r="B908" s="156"/>
      <c r="C908" s="156"/>
      <c r="D908" s="156"/>
      <c r="E908" s="156"/>
    </row>
    <row r="909" ht="15.75" customHeight="1">
      <c r="A909" s="156"/>
      <c r="B909" s="156"/>
      <c r="C909" s="156"/>
      <c r="D909" s="156"/>
      <c r="E909" s="156"/>
    </row>
    <row r="910" ht="15.75" customHeight="1">
      <c r="A910" s="156"/>
      <c r="B910" s="156"/>
      <c r="C910" s="156"/>
      <c r="D910" s="156"/>
      <c r="E910" s="156"/>
    </row>
    <row r="911" ht="15.75" customHeight="1">
      <c r="A911" s="156"/>
      <c r="B911" s="156"/>
      <c r="C911" s="156"/>
      <c r="D911" s="156"/>
      <c r="E911" s="156"/>
    </row>
    <row r="912" ht="15.75" customHeight="1">
      <c r="A912" s="156"/>
      <c r="B912" s="156"/>
      <c r="C912" s="156"/>
      <c r="D912" s="156"/>
      <c r="E912" s="156"/>
    </row>
    <row r="913" ht="15.75" customHeight="1">
      <c r="A913" s="156"/>
      <c r="B913" s="156"/>
      <c r="C913" s="156"/>
      <c r="D913" s="156"/>
      <c r="E913" s="156"/>
    </row>
    <row r="914" ht="15.75" customHeight="1">
      <c r="A914" s="156"/>
      <c r="B914" s="156"/>
      <c r="C914" s="156"/>
      <c r="D914" s="156"/>
      <c r="E914" s="156"/>
    </row>
    <row r="915" ht="15.75" customHeight="1">
      <c r="A915" s="156"/>
      <c r="B915" s="156"/>
      <c r="C915" s="156"/>
      <c r="D915" s="156"/>
      <c r="E915" s="156"/>
    </row>
    <row r="916" ht="15.75" customHeight="1">
      <c r="A916" s="156"/>
      <c r="B916" s="156"/>
      <c r="C916" s="156"/>
      <c r="D916" s="156"/>
      <c r="E916" s="156"/>
    </row>
    <row r="917" ht="15.75" customHeight="1">
      <c r="A917" s="156"/>
      <c r="B917" s="156"/>
      <c r="C917" s="156"/>
      <c r="D917" s="156"/>
      <c r="E917" s="156"/>
    </row>
    <row r="918" ht="15.75" customHeight="1">
      <c r="A918" s="156"/>
      <c r="B918" s="156"/>
      <c r="C918" s="156"/>
      <c r="D918" s="156"/>
      <c r="E918" s="156"/>
    </row>
    <row r="919" ht="15.75" customHeight="1">
      <c r="A919" s="156"/>
      <c r="B919" s="156"/>
      <c r="C919" s="156"/>
      <c r="D919" s="156"/>
      <c r="E919" s="156"/>
    </row>
    <row r="920" ht="15.75" customHeight="1">
      <c r="A920" s="156"/>
      <c r="B920" s="156"/>
      <c r="C920" s="156"/>
      <c r="D920" s="156"/>
      <c r="E920" s="156"/>
    </row>
    <row r="921" ht="15.75" customHeight="1">
      <c r="A921" s="156"/>
      <c r="B921" s="156"/>
      <c r="C921" s="156"/>
      <c r="D921" s="156"/>
      <c r="E921" s="156"/>
    </row>
    <row r="922" ht="15.75" customHeight="1">
      <c r="A922" s="156"/>
      <c r="B922" s="156"/>
      <c r="C922" s="156"/>
      <c r="D922" s="156"/>
      <c r="E922" s="156"/>
    </row>
    <row r="923" ht="15.75" customHeight="1">
      <c r="A923" s="156"/>
      <c r="B923" s="156"/>
      <c r="C923" s="156"/>
      <c r="D923" s="156"/>
      <c r="E923" s="156"/>
    </row>
    <row r="924" ht="15.75" customHeight="1">
      <c r="A924" s="156"/>
      <c r="B924" s="156"/>
      <c r="C924" s="156"/>
      <c r="D924" s="156"/>
      <c r="E924" s="156"/>
    </row>
    <row r="925" ht="15.75" customHeight="1">
      <c r="A925" s="156"/>
      <c r="B925" s="156"/>
      <c r="C925" s="156"/>
      <c r="D925" s="156"/>
      <c r="E925" s="156"/>
    </row>
    <row r="926" ht="15.75" customHeight="1">
      <c r="A926" s="156"/>
      <c r="B926" s="156"/>
      <c r="C926" s="156"/>
      <c r="D926" s="156"/>
      <c r="E926" s="156"/>
    </row>
    <row r="927" ht="15.75" customHeight="1">
      <c r="A927" s="156"/>
      <c r="B927" s="156"/>
      <c r="C927" s="156"/>
      <c r="D927" s="156"/>
      <c r="E927" s="156"/>
    </row>
    <row r="928" ht="15.75" customHeight="1">
      <c r="A928" s="156"/>
      <c r="B928" s="156"/>
      <c r="C928" s="156"/>
      <c r="D928" s="156"/>
      <c r="E928" s="156"/>
    </row>
    <row r="929" ht="15.75" customHeight="1">
      <c r="A929" s="156"/>
      <c r="B929" s="156"/>
      <c r="C929" s="156"/>
      <c r="D929" s="156"/>
      <c r="E929" s="156"/>
    </row>
    <row r="930" ht="15.75" customHeight="1">
      <c r="A930" s="156"/>
      <c r="B930" s="156"/>
      <c r="C930" s="156"/>
      <c r="D930" s="156"/>
      <c r="E930" s="156"/>
    </row>
    <row r="931" ht="15.75" customHeight="1">
      <c r="A931" s="156"/>
      <c r="B931" s="156"/>
      <c r="C931" s="156"/>
      <c r="D931" s="156"/>
      <c r="E931" s="156"/>
    </row>
    <row r="932" ht="15.75" customHeight="1">
      <c r="A932" s="156"/>
      <c r="B932" s="156"/>
      <c r="C932" s="156"/>
      <c r="D932" s="156"/>
      <c r="E932" s="156"/>
    </row>
    <row r="933" ht="15.75" customHeight="1">
      <c r="A933" s="156"/>
      <c r="B933" s="156"/>
      <c r="C933" s="156"/>
      <c r="D933" s="156"/>
      <c r="E933" s="156"/>
    </row>
    <row r="934" ht="15.75" customHeight="1">
      <c r="A934" s="156"/>
      <c r="B934" s="156"/>
      <c r="C934" s="156"/>
      <c r="D934" s="156"/>
      <c r="E934" s="156"/>
    </row>
    <row r="935" ht="15.75" customHeight="1">
      <c r="A935" s="156"/>
      <c r="B935" s="156"/>
      <c r="C935" s="156"/>
      <c r="D935" s="156"/>
      <c r="E935" s="156"/>
    </row>
    <row r="936" ht="15.75" customHeight="1">
      <c r="A936" s="156"/>
      <c r="B936" s="156"/>
      <c r="C936" s="156"/>
      <c r="D936" s="156"/>
      <c r="E936" s="156"/>
    </row>
    <row r="937" ht="15.75" customHeight="1">
      <c r="A937" s="156"/>
      <c r="B937" s="156"/>
      <c r="C937" s="156"/>
      <c r="D937" s="156"/>
      <c r="E937" s="156"/>
    </row>
    <row r="938" ht="15.75" customHeight="1">
      <c r="A938" s="156"/>
      <c r="B938" s="156"/>
      <c r="C938" s="156"/>
      <c r="D938" s="156"/>
      <c r="E938" s="156"/>
    </row>
    <row r="939" ht="15.75" customHeight="1">
      <c r="A939" s="156"/>
      <c r="B939" s="156"/>
      <c r="C939" s="156"/>
      <c r="D939" s="156"/>
      <c r="E939" s="156"/>
    </row>
    <row r="940" ht="15.75" customHeight="1">
      <c r="A940" s="156"/>
      <c r="B940" s="156"/>
      <c r="C940" s="156"/>
      <c r="D940" s="156"/>
      <c r="E940" s="156"/>
    </row>
    <row r="941" ht="15.75" customHeight="1">
      <c r="A941" s="156"/>
      <c r="B941" s="156"/>
      <c r="C941" s="156"/>
      <c r="D941" s="156"/>
      <c r="E941" s="156"/>
    </row>
    <row r="942" ht="15.75" customHeight="1">
      <c r="A942" s="156"/>
      <c r="B942" s="156"/>
      <c r="C942" s="156"/>
      <c r="D942" s="156"/>
      <c r="E942" s="156"/>
    </row>
    <row r="943" ht="15.75" customHeight="1">
      <c r="A943" s="156"/>
      <c r="B943" s="156"/>
      <c r="C943" s="156"/>
      <c r="D943" s="156"/>
      <c r="E943" s="156"/>
    </row>
    <row r="944" ht="15.75" customHeight="1">
      <c r="A944" s="156"/>
      <c r="B944" s="156"/>
      <c r="C944" s="156"/>
      <c r="D944" s="156"/>
      <c r="E944" s="156"/>
    </row>
    <row r="945" ht="15.75" customHeight="1">
      <c r="A945" s="156"/>
      <c r="B945" s="156"/>
      <c r="C945" s="156"/>
      <c r="D945" s="156"/>
      <c r="E945" s="156"/>
    </row>
    <row r="946" ht="15.75" customHeight="1">
      <c r="A946" s="156"/>
      <c r="B946" s="156"/>
      <c r="C946" s="156"/>
      <c r="D946" s="156"/>
      <c r="E946" s="156"/>
    </row>
    <row r="947" ht="15.75" customHeight="1">
      <c r="A947" s="156"/>
      <c r="B947" s="156"/>
      <c r="C947" s="156"/>
      <c r="D947" s="156"/>
      <c r="E947" s="156"/>
    </row>
    <row r="948" ht="15.75" customHeight="1">
      <c r="A948" s="156"/>
      <c r="B948" s="156"/>
      <c r="C948" s="156"/>
      <c r="D948" s="156"/>
      <c r="E948" s="156"/>
    </row>
    <row r="949" ht="15.75" customHeight="1">
      <c r="A949" s="156"/>
      <c r="B949" s="156"/>
      <c r="C949" s="156"/>
      <c r="D949" s="156"/>
      <c r="E949" s="156"/>
    </row>
    <row r="950" ht="15.75" customHeight="1">
      <c r="A950" s="156"/>
      <c r="B950" s="156"/>
      <c r="C950" s="156"/>
      <c r="D950" s="156"/>
      <c r="E950" s="156"/>
    </row>
    <row r="951" ht="15.75" customHeight="1">
      <c r="A951" s="156"/>
      <c r="B951" s="156"/>
      <c r="C951" s="156"/>
      <c r="D951" s="156"/>
      <c r="E951" s="156"/>
    </row>
    <row r="952" ht="15.75" customHeight="1">
      <c r="A952" s="156"/>
      <c r="B952" s="156"/>
      <c r="C952" s="156"/>
      <c r="D952" s="156"/>
      <c r="E952" s="156"/>
    </row>
    <row r="953" ht="15.75" customHeight="1">
      <c r="A953" s="156"/>
      <c r="B953" s="156"/>
      <c r="C953" s="156"/>
      <c r="D953" s="156"/>
      <c r="E953" s="156"/>
    </row>
    <row r="954" ht="15.75" customHeight="1">
      <c r="A954" s="156"/>
      <c r="B954" s="156"/>
      <c r="C954" s="156"/>
      <c r="D954" s="156"/>
      <c r="E954" s="156"/>
    </row>
    <row r="955" ht="15.75" customHeight="1">
      <c r="A955" s="156"/>
      <c r="B955" s="156"/>
      <c r="C955" s="156"/>
      <c r="D955" s="156"/>
      <c r="E955" s="156"/>
    </row>
    <row r="956" ht="15.75" customHeight="1">
      <c r="A956" s="156"/>
      <c r="B956" s="156"/>
      <c r="C956" s="156"/>
      <c r="D956" s="156"/>
      <c r="E956" s="156"/>
    </row>
    <row r="957" ht="15.75" customHeight="1">
      <c r="A957" s="156"/>
      <c r="B957" s="156"/>
      <c r="C957" s="156"/>
      <c r="D957" s="156"/>
      <c r="E957" s="156"/>
    </row>
    <row r="958" ht="15.75" customHeight="1">
      <c r="A958" s="156"/>
      <c r="B958" s="156"/>
      <c r="C958" s="156"/>
      <c r="D958" s="156"/>
      <c r="E958" s="156"/>
    </row>
    <row r="959" ht="15.75" customHeight="1">
      <c r="A959" s="156"/>
      <c r="B959" s="156"/>
      <c r="C959" s="156"/>
      <c r="D959" s="156"/>
      <c r="E959" s="156"/>
    </row>
    <row r="960" ht="15.75" customHeight="1">
      <c r="A960" s="156"/>
      <c r="B960" s="156"/>
      <c r="C960" s="156"/>
      <c r="D960" s="156"/>
      <c r="E960" s="156"/>
    </row>
    <row r="961" ht="15.75" customHeight="1">
      <c r="A961" s="156"/>
      <c r="B961" s="156"/>
      <c r="C961" s="156"/>
      <c r="D961" s="156"/>
      <c r="E961" s="156"/>
    </row>
    <row r="962" ht="15.75" customHeight="1">
      <c r="A962" s="156"/>
      <c r="B962" s="156"/>
      <c r="C962" s="156"/>
      <c r="D962" s="156"/>
      <c r="E962" s="156"/>
    </row>
    <row r="963" ht="15.75" customHeight="1">
      <c r="A963" s="156"/>
      <c r="B963" s="156"/>
      <c r="C963" s="156"/>
      <c r="D963" s="156"/>
      <c r="E963" s="156"/>
    </row>
    <row r="964" ht="15.75" customHeight="1">
      <c r="A964" s="156"/>
      <c r="B964" s="156"/>
      <c r="C964" s="156"/>
      <c r="D964" s="156"/>
      <c r="E964" s="156"/>
    </row>
    <row r="965" ht="15.75" customHeight="1">
      <c r="A965" s="156"/>
      <c r="B965" s="156"/>
      <c r="C965" s="156"/>
      <c r="D965" s="156"/>
      <c r="E965" s="156"/>
    </row>
    <row r="966" ht="15.75" customHeight="1">
      <c r="A966" s="156"/>
      <c r="B966" s="156"/>
      <c r="C966" s="156"/>
      <c r="D966" s="156"/>
      <c r="E966" s="156"/>
    </row>
    <row r="967" ht="15.75" customHeight="1">
      <c r="A967" s="156"/>
      <c r="B967" s="156"/>
      <c r="C967" s="156"/>
      <c r="D967" s="156"/>
      <c r="E967" s="156"/>
    </row>
    <row r="968" ht="15.75" customHeight="1">
      <c r="A968" s="156"/>
      <c r="B968" s="156"/>
      <c r="C968" s="156"/>
      <c r="D968" s="156"/>
      <c r="E968" s="156"/>
    </row>
    <row r="969" ht="15.75" customHeight="1">
      <c r="A969" s="156"/>
      <c r="B969" s="156"/>
      <c r="C969" s="156"/>
      <c r="D969" s="156"/>
      <c r="E969" s="156"/>
    </row>
    <row r="970" ht="15.75" customHeight="1">
      <c r="A970" s="156"/>
      <c r="B970" s="156"/>
      <c r="C970" s="156"/>
      <c r="D970" s="156"/>
      <c r="E970" s="156"/>
    </row>
    <row r="971" ht="15.75" customHeight="1">
      <c r="A971" s="156"/>
      <c r="B971" s="156"/>
      <c r="C971" s="156"/>
      <c r="D971" s="156"/>
      <c r="E971" s="156"/>
    </row>
    <row r="972" ht="15.75" customHeight="1">
      <c r="A972" s="156"/>
      <c r="B972" s="156"/>
      <c r="C972" s="156"/>
      <c r="D972" s="156"/>
      <c r="E972" s="156"/>
    </row>
    <row r="973" ht="15.75" customHeight="1">
      <c r="A973" s="156"/>
      <c r="B973" s="156"/>
      <c r="C973" s="156"/>
      <c r="D973" s="156"/>
      <c r="E973" s="156"/>
    </row>
    <row r="974" ht="15.75" customHeight="1">
      <c r="A974" s="156"/>
      <c r="B974" s="156"/>
      <c r="C974" s="156"/>
      <c r="D974" s="156"/>
      <c r="E974" s="156"/>
    </row>
    <row r="975" ht="15.75" customHeight="1">
      <c r="A975" s="156"/>
      <c r="B975" s="156"/>
      <c r="C975" s="156"/>
      <c r="D975" s="156"/>
      <c r="E975" s="156"/>
    </row>
    <row r="976" ht="15.75" customHeight="1">
      <c r="A976" s="156"/>
      <c r="B976" s="156"/>
      <c r="C976" s="156"/>
      <c r="D976" s="156"/>
      <c r="E976" s="156"/>
    </row>
    <row r="977" ht="15.75" customHeight="1">
      <c r="A977" s="156"/>
      <c r="B977" s="156"/>
      <c r="C977" s="156"/>
      <c r="D977" s="156"/>
      <c r="E977" s="156"/>
    </row>
    <row r="978" ht="15.75" customHeight="1">
      <c r="A978" s="156"/>
      <c r="B978" s="156"/>
      <c r="C978" s="156"/>
      <c r="D978" s="156"/>
      <c r="E978" s="156"/>
    </row>
    <row r="979" ht="15.75" customHeight="1">
      <c r="A979" s="156"/>
      <c r="B979" s="156"/>
      <c r="C979" s="156"/>
      <c r="D979" s="156"/>
      <c r="E979" s="156"/>
    </row>
    <row r="980" ht="15.75" customHeight="1">
      <c r="A980" s="156"/>
      <c r="B980" s="156"/>
      <c r="C980" s="156"/>
      <c r="D980" s="156"/>
      <c r="E980" s="156"/>
    </row>
    <row r="981" ht="15.75" customHeight="1">
      <c r="A981" s="156"/>
      <c r="B981" s="156"/>
      <c r="C981" s="156"/>
      <c r="D981" s="156"/>
      <c r="E981" s="156"/>
    </row>
    <row r="982" ht="15.75" customHeight="1">
      <c r="A982" s="156"/>
      <c r="B982" s="156"/>
      <c r="C982" s="156"/>
      <c r="D982" s="156"/>
      <c r="E982" s="156"/>
    </row>
    <row r="983" ht="15.75" customHeight="1">
      <c r="A983" s="156"/>
      <c r="B983" s="156"/>
      <c r="C983" s="156"/>
      <c r="D983" s="156"/>
      <c r="E983" s="156"/>
    </row>
    <row r="984" ht="15.75" customHeight="1">
      <c r="A984" s="156"/>
      <c r="B984" s="156"/>
      <c r="C984" s="156"/>
      <c r="D984" s="156"/>
      <c r="E984" s="156"/>
    </row>
    <row r="985" ht="15.75" customHeight="1">
      <c r="A985" s="156"/>
      <c r="B985" s="156"/>
      <c r="C985" s="156"/>
      <c r="D985" s="156"/>
      <c r="E985" s="156"/>
    </row>
    <row r="986" ht="15.75" customHeight="1">
      <c r="A986" s="156"/>
      <c r="B986" s="156"/>
      <c r="C986" s="156"/>
      <c r="D986" s="156"/>
      <c r="E986" s="156"/>
    </row>
    <row r="987" ht="15.75" customHeight="1">
      <c r="A987" s="156"/>
      <c r="B987" s="156"/>
      <c r="C987" s="156"/>
      <c r="D987" s="156"/>
      <c r="E987" s="156"/>
    </row>
    <row r="988" ht="15.75" customHeight="1">
      <c r="A988" s="156"/>
      <c r="B988" s="156"/>
      <c r="C988" s="156"/>
      <c r="D988" s="156"/>
      <c r="E988" s="156"/>
    </row>
    <row r="989" ht="15.75" customHeight="1">
      <c r="A989" s="156"/>
      <c r="B989" s="156"/>
      <c r="C989" s="156"/>
      <c r="D989" s="156"/>
      <c r="E989" s="156"/>
    </row>
    <row r="990" ht="15.75" customHeight="1">
      <c r="A990" s="156"/>
      <c r="B990" s="156"/>
      <c r="C990" s="156"/>
      <c r="D990" s="156"/>
      <c r="E990" s="156"/>
    </row>
    <row r="991" ht="15.75" customHeight="1">
      <c r="A991" s="156"/>
      <c r="B991" s="156"/>
      <c r="C991" s="156"/>
      <c r="D991" s="156"/>
      <c r="E991" s="156"/>
    </row>
    <row r="992" ht="15.75" customHeight="1">
      <c r="A992" s="156"/>
      <c r="B992" s="156"/>
      <c r="C992" s="156"/>
      <c r="D992" s="156"/>
      <c r="E992" s="156"/>
    </row>
    <row r="993" ht="15.75" customHeight="1">
      <c r="A993" s="156"/>
      <c r="B993" s="156"/>
      <c r="C993" s="156"/>
      <c r="D993" s="156"/>
      <c r="E993" s="156"/>
    </row>
    <row r="994" ht="15.75" customHeight="1">
      <c r="A994" s="156"/>
      <c r="B994" s="156"/>
      <c r="C994" s="156"/>
      <c r="D994" s="156"/>
      <c r="E994" s="156"/>
    </row>
    <row r="995" ht="15.75" customHeight="1">
      <c r="A995" s="156"/>
      <c r="B995" s="156"/>
      <c r="C995" s="156"/>
      <c r="D995" s="156"/>
      <c r="E995" s="156"/>
    </row>
    <row r="996" ht="15.75" customHeight="1">
      <c r="A996" s="156"/>
      <c r="B996" s="156"/>
      <c r="C996" s="156"/>
      <c r="D996" s="156"/>
      <c r="E996" s="156"/>
    </row>
    <row r="997" ht="15.75" customHeight="1">
      <c r="A997" s="156"/>
      <c r="B997" s="156"/>
      <c r="C997" s="156"/>
      <c r="D997" s="156"/>
      <c r="E997" s="156"/>
    </row>
    <row r="998" ht="15.75" customHeight="1">
      <c r="A998" s="156"/>
      <c r="B998" s="156"/>
      <c r="C998" s="156"/>
      <c r="D998" s="156"/>
      <c r="E998" s="156"/>
    </row>
    <row r="999" ht="15.75" customHeight="1">
      <c r="A999" s="156"/>
      <c r="B999" s="156"/>
      <c r="C999" s="156"/>
      <c r="D999" s="156"/>
      <c r="E999" s="156"/>
    </row>
    <row r="1000" ht="15.75" customHeight="1">
      <c r="A1000" s="156"/>
      <c r="B1000" s="156"/>
      <c r="C1000" s="156"/>
      <c r="D1000" s="156"/>
      <c r="E1000" s="156"/>
    </row>
  </sheetData>
  <drawing r:id="rId1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9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54" t="s">
        <v>5</v>
      </c>
      <c r="H1" s="19" t="s">
        <v>7</v>
      </c>
      <c r="I1" s="25">
        <f>MATCH("",A2:A161,-1)</f>
        <v>87</v>
      </c>
    </row>
    <row r="2" ht="14.25" customHeight="1">
      <c r="A2" s="155" t="str">
        <f>IFERROR(__xludf.DUMMYFUNCTION(" IMPORTRANGE(""https://docs.google.com/spreadsheets/d/1wTC4JYjQAdx2t4E_RCB_87i1OKtH6S84jww8Pp5KRqg/edit?gid=695545632#gid=695545632"",""Roller Coaster!A2:B161"")"),"Pitt86700")</f>
        <v>Pitt86700</v>
      </c>
      <c r="B2" s="155"/>
      <c r="C2" s="156">
        <f t="shared" ref="C2:C161" si="1">COUNTIF(B2:B160,A2)</f>
        <v>5</v>
      </c>
      <c r="D2" s="33">
        <v>1.0</v>
      </c>
      <c r="E2" s="155">
        <f t="shared" ref="E2:E161" si="2">260*(1-(D2/($I$1+1)))*POWER((SQRT(($I$1+1)/D2)),1/2)</f>
        <v>787.2824974</v>
      </c>
    </row>
    <row r="3" ht="14.25" customHeight="1">
      <c r="A3" s="155" t="str">
        <f>IFERROR(__xludf.DUMMYFUNCTION("""COMPUTED_VALUE"""),"LeChiffon")</f>
        <v>LeChiffon</v>
      </c>
      <c r="B3" s="155" t="str">
        <f>IFERROR(__xludf.DUMMYFUNCTION("""COMPUTED_VALUE"""),"Pitt86700")</f>
        <v>Pitt86700</v>
      </c>
      <c r="C3" s="156">
        <f t="shared" si="1"/>
        <v>6</v>
      </c>
      <c r="D3" s="33">
        <v>2.0</v>
      </c>
      <c r="E3" s="155">
        <f t="shared" si="2"/>
        <v>654.4135698</v>
      </c>
    </row>
    <row r="4" ht="14.25" customHeight="1">
      <c r="A4" s="155" t="str">
        <f>IFERROR(__xludf.DUMMYFUNCTION("""COMPUTED_VALUE"""),"erniedog56x")</f>
        <v>erniedog56x</v>
      </c>
      <c r="B4" s="155" t="str">
        <f>IFERROR(__xludf.DUMMYFUNCTION("""COMPUTED_VALUE"""),"Pitt86700")</f>
        <v>Pitt86700</v>
      </c>
      <c r="C4" s="156">
        <f t="shared" si="1"/>
        <v>6</v>
      </c>
      <c r="D4" s="33">
        <v>3.0</v>
      </c>
      <c r="E4" s="155">
        <f t="shared" si="2"/>
        <v>584.4534894</v>
      </c>
    </row>
    <row r="5" ht="14.25" customHeight="1">
      <c r="A5" s="155" t="str">
        <f>IFERROR(__xludf.DUMMYFUNCTION("""COMPUTED_VALUE"""),"Kevfurious")</f>
        <v>Kevfurious</v>
      </c>
      <c r="B5" s="155" t="str">
        <f>IFERROR(__xludf.DUMMYFUNCTION("""COMPUTED_VALUE"""),"erniedog56x")</f>
        <v>erniedog56x</v>
      </c>
      <c r="C5" s="156">
        <f t="shared" si="1"/>
        <v>5</v>
      </c>
      <c r="D5" s="33">
        <v>4.0</v>
      </c>
      <c r="E5" s="155">
        <f t="shared" si="2"/>
        <v>537.4964894</v>
      </c>
    </row>
    <row r="6" ht="14.25" customHeight="1">
      <c r="A6" s="155" t="str">
        <f>IFERROR(__xludf.DUMMYFUNCTION("""COMPUTED_VALUE"""),"fiodor86")</f>
        <v>fiodor86</v>
      </c>
      <c r="B6" s="155" t="str">
        <f>IFERROR(__xludf.DUMMYFUNCTION("""COMPUTED_VALUE"""),"Pitt86700")</f>
        <v>Pitt86700</v>
      </c>
      <c r="C6" s="156">
        <f t="shared" si="1"/>
        <v>3</v>
      </c>
      <c r="D6" s="33">
        <v>5.0</v>
      </c>
      <c r="E6" s="155">
        <f t="shared" si="2"/>
        <v>502.2812139</v>
      </c>
    </row>
    <row r="7" ht="14.25" customHeight="1">
      <c r="A7" s="155" t="str">
        <f>IFERROR(__xludf.DUMMYFUNCTION("""COMPUTED_VALUE"""),"Mako Lemore")</f>
        <v>Mako Lemore</v>
      </c>
      <c r="B7" s="155" t="str">
        <f>IFERROR(__xludf.DUMMYFUNCTION("""COMPUTED_VALUE"""),"fiodor86")</f>
        <v>fiodor86</v>
      </c>
      <c r="C7" s="156">
        <f t="shared" si="1"/>
        <v>1</v>
      </c>
      <c r="D7" s="33">
        <v>6.0</v>
      </c>
      <c r="E7" s="155">
        <f t="shared" si="2"/>
        <v>474.1190261</v>
      </c>
    </row>
    <row r="8" ht="14.25" customHeight="1">
      <c r="A8" s="155" t="str">
        <f>IFERROR(__xludf.DUMMYFUNCTION("""COMPUTED_VALUE"""),"REDSQUIRREL")</f>
        <v>REDSQUIRREL</v>
      </c>
      <c r="B8" s="155" t="str">
        <f>IFERROR(__xludf.DUMMYFUNCTION("""COMPUTED_VALUE"""),"Kevfurious")</f>
        <v>Kevfurious</v>
      </c>
      <c r="C8" s="156">
        <f t="shared" si="1"/>
        <v>7</v>
      </c>
      <c r="D8" s="33">
        <v>7.0</v>
      </c>
      <c r="E8" s="155">
        <f t="shared" si="2"/>
        <v>450.6318178</v>
      </c>
    </row>
    <row r="9" ht="14.25" customHeight="1">
      <c r="A9" s="155" t="str">
        <f>IFERROR(__xludf.DUMMYFUNCTION("""COMPUTED_VALUE"""),"Patgaret")</f>
        <v>Patgaret</v>
      </c>
      <c r="B9" s="155" t="str">
        <f>IFERROR(__xludf.DUMMYFUNCTION("""COMPUTED_VALUE"""),"Kevfurious")</f>
        <v>Kevfurious</v>
      </c>
      <c r="C9" s="156">
        <f t="shared" si="1"/>
        <v>3</v>
      </c>
      <c r="D9" s="33">
        <v>8.0</v>
      </c>
      <c r="E9" s="155">
        <f t="shared" si="2"/>
        <v>430.4560678</v>
      </c>
    </row>
    <row r="10" ht="14.25" customHeight="1">
      <c r="A10" s="155" t="str">
        <f>IFERROR(__xludf.DUMMYFUNCTION("""COMPUTED_VALUE"""),"RRazeRR_")</f>
        <v>RRazeRR_</v>
      </c>
      <c r="B10" s="155" t="str">
        <f>IFERROR(__xludf.DUMMYFUNCTION("""COMPUTED_VALUE"""),"Pitt86700")</f>
        <v>Pitt86700</v>
      </c>
      <c r="C10" s="156">
        <f t="shared" si="1"/>
        <v>3</v>
      </c>
      <c r="D10" s="33">
        <v>9.0</v>
      </c>
      <c r="E10" s="155">
        <f t="shared" si="2"/>
        <v>412.741186</v>
      </c>
    </row>
    <row r="11" ht="14.25" customHeight="1">
      <c r="A11" s="155" t="str">
        <f>IFERROR(__xludf.DUMMYFUNCTION("""COMPUTED_VALUE"""),"Rod_John_VI")</f>
        <v>Rod_John_VI</v>
      </c>
      <c r="B11" s="155" t="str">
        <f>IFERROR(__xludf.DUMMYFUNCTION("""COMPUTED_VALUE"""),"erniedog56x")</f>
        <v>erniedog56x</v>
      </c>
      <c r="C11" s="156">
        <f t="shared" si="1"/>
        <v>3</v>
      </c>
      <c r="D11" s="33">
        <v>10.0</v>
      </c>
      <c r="E11" s="155">
        <f t="shared" si="2"/>
        <v>396.9227088</v>
      </c>
    </row>
    <row r="12" ht="14.25" customHeight="1">
      <c r="A12" s="155" t="str">
        <f>IFERROR(__xludf.DUMMYFUNCTION("""COMPUTED_VALUE"""),"Fishtipanda")</f>
        <v>Fishtipanda</v>
      </c>
      <c r="B12" s="155" t="str">
        <f>IFERROR(__xludf.DUMMYFUNCTION("""COMPUTED_VALUE"""),"erniedog56x")</f>
        <v>erniedog56x</v>
      </c>
      <c r="C12" s="156">
        <f t="shared" si="1"/>
        <v>3</v>
      </c>
      <c r="D12" s="33">
        <v>11.0</v>
      </c>
      <c r="E12" s="155">
        <f t="shared" si="2"/>
        <v>382.6078689</v>
      </c>
    </row>
    <row r="13" ht="14.25" customHeight="1">
      <c r="A13" s="155" t="str">
        <f>IFERROR(__xludf.DUMMYFUNCTION("""COMPUTED_VALUE"""),"cataleya86")</f>
        <v>cataleya86</v>
      </c>
      <c r="B13" s="155" t="str">
        <f>IFERROR(__xludf.DUMMYFUNCTION("""COMPUTED_VALUE"""),"REDSQUIRREL")</f>
        <v>REDSQUIRREL</v>
      </c>
      <c r="C13" s="156">
        <f t="shared" si="1"/>
        <v>1</v>
      </c>
      <c r="D13" s="33">
        <v>12.0</v>
      </c>
      <c r="E13" s="155">
        <f t="shared" si="2"/>
        <v>369.5129171</v>
      </c>
    </row>
    <row r="14" ht="14.25" customHeight="1">
      <c r="A14" s="155" t="str">
        <f>IFERROR(__xludf.DUMMYFUNCTION("""COMPUTED_VALUE"""),"Agouty79")</f>
        <v>Agouty79</v>
      </c>
      <c r="B14" s="155" t="str">
        <f>IFERROR(__xludf.DUMMYFUNCTION("""COMPUTED_VALUE"""),"Mako Lemore")</f>
        <v>Mako Lemore</v>
      </c>
      <c r="C14" s="156">
        <f t="shared" si="1"/>
        <v>4</v>
      </c>
      <c r="D14" s="33">
        <v>13.0</v>
      </c>
      <c r="E14" s="155">
        <f t="shared" si="2"/>
        <v>357.4265171</v>
      </c>
    </row>
    <row r="15" ht="14.25" customHeight="1">
      <c r="A15" s="155" t="str">
        <f>IFERROR(__xludf.DUMMYFUNCTION("""COMPUTED_VALUE"""),"FridAKahlo")</f>
        <v>FridAKahlo</v>
      </c>
      <c r="B15" s="155" t="str">
        <f>IFERROR(__xludf.DUMMYFUNCTION("""COMPUTED_VALUE"""),"Rod_John_VI")</f>
        <v>Rod_John_VI</v>
      </c>
      <c r="C15" s="156">
        <f t="shared" si="1"/>
        <v>2</v>
      </c>
      <c r="D15" s="33">
        <v>14.0</v>
      </c>
      <c r="E15" s="155">
        <f t="shared" si="2"/>
        <v>346.1872387</v>
      </c>
    </row>
    <row r="16" ht="14.25" customHeight="1">
      <c r="A16" s="155" t="str">
        <f>IFERROR(__xludf.DUMMYFUNCTION("""COMPUTED_VALUE"""),"Vaillant 86")</f>
        <v>Vaillant 86</v>
      </c>
      <c r="B16" s="155" t="str">
        <f>IFERROR(__xludf.DUMMYFUNCTION("""COMPUTED_VALUE"""),"Patgaret")</f>
        <v>Patgaret</v>
      </c>
      <c r="C16" s="156">
        <f t="shared" si="1"/>
        <v>0</v>
      </c>
      <c r="D16" s="33">
        <v>15.0</v>
      </c>
      <c r="E16" s="155">
        <f t="shared" si="2"/>
        <v>335.6691194</v>
      </c>
    </row>
    <row r="17" ht="14.25" customHeight="1">
      <c r="A17" s="155" t="str">
        <f>IFERROR(__xludf.DUMMYFUNCTION("""COMPUTED_VALUE"""),"kinchuck")</f>
        <v>kinchuck</v>
      </c>
      <c r="B17" s="155" t="str">
        <f>IFERROR(__xludf.DUMMYFUNCTION("""COMPUTED_VALUE"""),"FridAKahlo")</f>
        <v>FridAKahlo</v>
      </c>
      <c r="C17" s="156">
        <f t="shared" si="1"/>
        <v>0</v>
      </c>
      <c r="D17" s="33">
        <v>16.0</v>
      </c>
      <c r="E17" s="155">
        <f t="shared" si="2"/>
        <v>325.7720679</v>
      </c>
    </row>
    <row r="18" ht="14.25" customHeight="1">
      <c r="A18" s="155" t="str">
        <f>IFERROR(__xludf.DUMMYFUNCTION("""COMPUTED_VALUE"""),"emmanuel.g")</f>
        <v>emmanuel.g</v>
      </c>
      <c r="B18" s="155" t="str">
        <f>IFERROR(__xludf.DUMMYFUNCTION("""COMPUTED_VALUE"""),"Rod_John_VI")</f>
        <v>Rod_John_VI</v>
      </c>
      <c r="C18" s="156">
        <f t="shared" si="1"/>
        <v>4</v>
      </c>
      <c r="D18" s="33">
        <v>17.0</v>
      </c>
      <c r="E18" s="155">
        <f t="shared" si="2"/>
        <v>316.4152905</v>
      </c>
    </row>
    <row r="19" ht="14.25" customHeight="1">
      <c r="A19" s="155" t="str">
        <f>IFERROR(__xludf.DUMMYFUNCTION("""COMPUTED_VALUE"""),"Spyke 22")</f>
        <v>Spyke 22</v>
      </c>
      <c r="B19" s="155" t="str">
        <f>IFERROR(__xludf.DUMMYFUNCTION("""COMPUTED_VALUE"""),"REDSQUIRREL")</f>
        <v>REDSQUIRREL</v>
      </c>
      <c r="C19" s="156">
        <f t="shared" si="1"/>
        <v>0</v>
      </c>
      <c r="D19" s="33">
        <v>18.0</v>
      </c>
      <c r="E19" s="155">
        <f t="shared" si="2"/>
        <v>307.5326691</v>
      </c>
    </row>
    <row r="20" ht="14.25" customHeight="1">
      <c r="A20" s="155" t="str">
        <f>IFERROR(__xludf.DUMMYFUNCTION("""COMPUTED_VALUE"""),"sonic86")</f>
        <v>sonic86</v>
      </c>
      <c r="B20" s="155" t="str">
        <f>IFERROR(__xludf.DUMMYFUNCTION("""COMPUTED_VALUE"""),"FridAKahlo")</f>
        <v>FridAKahlo</v>
      </c>
      <c r="C20" s="156">
        <f t="shared" si="1"/>
        <v>3</v>
      </c>
      <c r="D20" s="33">
        <v>19.0</v>
      </c>
      <c r="E20" s="155">
        <f t="shared" si="2"/>
        <v>299.0694378</v>
      </c>
    </row>
    <row r="21" ht="14.25" customHeight="1">
      <c r="A21" s="155" t="str">
        <f>IFERROR(__xludf.DUMMYFUNCTION("""COMPUTED_VALUE"""),"Mitch")</f>
        <v>Mitch</v>
      </c>
      <c r="B21" s="155" t="str">
        <f>IFERROR(__xludf.DUMMYFUNCTION("""COMPUTED_VALUE"""),"REDSQUIRREL")</f>
        <v>REDSQUIRREL</v>
      </c>
      <c r="C21" s="156">
        <f t="shared" si="1"/>
        <v>0</v>
      </c>
      <c r="D21" s="33">
        <v>20.0</v>
      </c>
      <c r="E21" s="155">
        <f t="shared" si="2"/>
        <v>290.9797441</v>
      </c>
    </row>
    <row r="22" ht="14.25" customHeight="1">
      <c r="A22" s="155" t="str">
        <f>IFERROR(__xludf.DUMMYFUNCTION("""COMPUTED_VALUE"""),"_Sale-Bet_")</f>
        <v>_Sale-Bet_</v>
      </c>
      <c r="B22" s="155" t="str">
        <f>IFERROR(__xludf.DUMMYFUNCTION("""COMPUTED_VALUE"""),"LeChiffon")</f>
        <v>LeChiffon</v>
      </c>
      <c r="C22" s="156">
        <f t="shared" si="1"/>
        <v>2</v>
      </c>
      <c r="D22" s="33">
        <v>21.0</v>
      </c>
      <c r="E22" s="155">
        <f t="shared" si="2"/>
        <v>283.2248288</v>
      </c>
    </row>
    <row r="23" ht="14.25" customHeight="1">
      <c r="A23" s="155" t="str">
        <f>IFERROR(__xludf.DUMMYFUNCTION("""COMPUTED_VALUE"""),"Maaverick")</f>
        <v>Maaverick</v>
      </c>
      <c r="B23" s="155" t="str">
        <f>IFERROR(__xludf.DUMMYFUNCTION("""COMPUTED_VALUE"""),"REDSQUIRREL")</f>
        <v>REDSQUIRREL</v>
      </c>
      <c r="C23" s="156">
        <f t="shared" si="1"/>
        <v>0</v>
      </c>
      <c r="D23" s="33">
        <v>22.0</v>
      </c>
      <c r="E23" s="155">
        <f t="shared" si="2"/>
        <v>275.7716447</v>
      </c>
    </row>
    <row r="24" ht="14.25" customHeight="1">
      <c r="A24" s="155" t="str">
        <f>IFERROR(__xludf.DUMMYFUNCTION("""COMPUTED_VALUE"""),"RicDeckard")</f>
        <v>RicDeckard</v>
      </c>
      <c r="B24" s="155" t="str">
        <f>IFERROR(__xludf.DUMMYFUNCTION("""COMPUTED_VALUE"""),"Kevfurious")</f>
        <v>Kevfurious</v>
      </c>
      <c r="C24" s="156">
        <f t="shared" si="1"/>
        <v>0</v>
      </c>
      <c r="D24" s="33">
        <v>23.0</v>
      </c>
      <c r="E24" s="155">
        <f t="shared" si="2"/>
        <v>268.5917949</v>
      </c>
    </row>
    <row r="25" ht="14.25" customHeight="1">
      <c r="A25" s="155" t="str">
        <f>IFERROR(__xludf.DUMMYFUNCTION("""COMPUTED_VALUE"""),"Sharky")</f>
        <v>Sharky</v>
      </c>
      <c r="B25" s="155" t="str">
        <f>IFERROR(__xludf.DUMMYFUNCTION("""COMPUTED_VALUE"""),"LeChiffon")</f>
        <v>LeChiffon</v>
      </c>
      <c r="C25" s="156">
        <f t="shared" si="1"/>
        <v>1</v>
      </c>
      <c r="D25" s="33">
        <v>24.0</v>
      </c>
      <c r="E25" s="155">
        <f t="shared" si="2"/>
        <v>261.6607051</v>
      </c>
    </row>
    <row r="26" ht="14.25" customHeight="1">
      <c r="A26" s="155" t="str">
        <f>IFERROR(__xludf.DUMMYFUNCTION("""COMPUTED_VALUE"""),"roudoudou759")</f>
        <v>roudoudou759</v>
      </c>
      <c r="B26" s="155" t="str">
        <f>IFERROR(__xludf.DUMMYFUNCTION("""COMPUTED_VALUE"""),"Pitt86700")</f>
        <v>Pitt86700</v>
      </c>
      <c r="C26" s="156">
        <f t="shared" si="1"/>
        <v>2</v>
      </c>
      <c r="D26" s="33">
        <v>25.0</v>
      </c>
      <c r="E26" s="155">
        <f t="shared" si="2"/>
        <v>254.9569711</v>
      </c>
    </row>
    <row r="27" ht="14.25" customHeight="1">
      <c r="A27" s="155" t="str">
        <f>IFERROR(__xludf.DUMMYFUNCTION("""COMPUTED_VALUE"""),"rastamokett")</f>
        <v>rastamokett</v>
      </c>
      <c r="B27" s="155" t="str">
        <f>IFERROR(__xludf.DUMMYFUNCTION("""COMPUTED_VALUE"""),"fiodor86")</f>
        <v>fiodor86</v>
      </c>
      <c r="C27" s="156">
        <f t="shared" si="1"/>
        <v>2</v>
      </c>
      <c r="D27" s="33">
        <v>26.0</v>
      </c>
      <c r="E27" s="155">
        <f t="shared" si="2"/>
        <v>248.4618396</v>
      </c>
    </row>
    <row r="28" ht="14.25" customHeight="1">
      <c r="A28" s="155" t="str">
        <f>IFERROR(__xludf.DUMMYFUNCTION("""COMPUTED_VALUE"""),"- O B L -")</f>
        <v>- O B L -</v>
      </c>
      <c r="B28" s="155" t="str">
        <f>IFERROR(__xludf.DUMMYFUNCTION("""COMPUTED_VALUE"""),"Kevfurious")</f>
        <v>Kevfurious</v>
      </c>
      <c r="C28" s="156">
        <f t="shared" si="1"/>
        <v>1</v>
      </c>
      <c r="D28" s="33">
        <v>27.0</v>
      </c>
      <c r="E28" s="155">
        <f t="shared" si="2"/>
        <v>242.15879</v>
      </c>
    </row>
    <row r="29" ht="14.25" customHeight="1">
      <c r="A29" s="155" t="str">
        <f>IFERROR(__xludf.DUMMYFUNCTION("""COMPUTED_VALUE"""),"christ86000")</f>
        <v>christ86000</v>
      </c>
      <c r="B29" s="155" t="str">
        <f>IFERROR(__xludf.DUMMYFUNCTION("""COMPUTED_VALUE"""),"LeChiffon")</f>
        <v>LeChiffon</v>
      </c>
      <c r="C29" s="156">
        <f t="shared" si="1"/>
        <v>0</v>
      </c>
      <c r="D29" s="33">
        <v>28.0</v>
      </c>
      <c r="E29" s="155">
        <f t="shared" si="2"/>
        <v>236.0331957</v>
      </c>
    </row>
    <row r="30" ht="14.25" customHeight="1">
      <c r="A30" s="155" t="str">
        <f>IFERROR(__xludf.DUMMYFUNCTION("""COMPUTED_VALUE"""),"S.coco")</f>
        <v>S.coco</v>
      </c>
      <c r="B30" s="155" t="str">
        <f>IFERROR(__xludf.DUMMYFUNCTION("""COMPUTED_VALUE"""),"REDSQUIRREL")</f>
        <v>REDSQUIRREL</v>
      </c>
      <c r="C30" s="156">
        <f t="shared" si="1"/>
        <v>0</v>
      </c>
      <c r="D30" s="33">
        <v>29.0</v>
      </c>
      <c r="E30" s="155">
        <f t="shared" si="2"/>
        <v>230.0720467</v>
      </c>
    </row>
    <row r="31" ht="14.25" customHeight="1">
      <c r="A31" s="155" t="str">
        <f>IFERROR(__xludf.DUMMYFUNCTION("""COMPUTED_VALUE"""),"Phil1308")</f>
        <v>Phil1308</v>
      </c>
      <c r="B31" s="155" t="str">
        <f>IFERROR(__xludf.DUMMYFUNCTION("""COMPUTED_VALUE"""),"RRazeRR_")</f>
        <v>RRazeRR_</v>
      </c>
      <c r="C31" s="156">
        <f t="shared" si="1"/>
        <v>0</v>
      </c>
      <c r="D31" s="33">
        <v>30.0</v>
      </c>
      <c r="E31" s="155">
        <f t="shared" si="2"/>
        <v>224.263721</v>
      </c>
    </row>
    <row r="32" ht="14.25" customHeight="1">
      <c r="A32" s="155" t="str">
        <f>IFERROR(__xludf.DUMMYFUNCTION("""COMPUTED_VALUE"""),"XFLOXANXGEX")</f>
        <v>XFLOXANXGEX</v>
      </c>
      <c r="B32" s="155" t="str">
        <f>IFERROR(__xludf.DUMMYFUNCTION("""COMPUTED_VALUE"""),"LeChiffon")</f>
        <v>LeChiffon</v>
      </c>
      <c r="C32" s="156">
        <f t="shared" si="1"/>
        <v>3</v>
      </c>
      <c r="D32" s="33">
        <v>31.0</v>
      </c>
      <c r="E32" s="155">
        <f t="shared" si="2"/>
        <v>218.5977946</v>
      </c>
    </row>
    <row r="33" ht="14.25" customHeight="1">
      <c r="A33" s="155" t="str">
        <f>IFERROR(__xludf.DUMMYFUNCTION("""COMPUTED_VALUE"""),"Scherkan86")</f>
        <v>Scherkan86</v>
      </c>
      <c r="B33" s="155" t="str">
        <f>IFERROR(__xludf.DUMMYFUNCTION("""COMPUTED_VALUE"""),"fiodor86")</f>
        <v>fiodor86</v>
      </c>
      <c r="C33" s="156">
        <f t="shared" si="1"/>
        <v>0</v>
      </c>
      <c r="D33" s="33">
        <v>32.0</v>
      </c>
      <c r="E33" s="155">
        <f t="shared" si="2"/>
        <v>213.0648832</v>
      </c>
    </row>
    <row r="34" ht="14.25" customHeight="1">
      <c r="A34" s="155" t="str">
        <f>IFERROR(__xludf.DUMMYFUNCTION("""COMPUTED_VALUE"""),"steprou")</f>
        <v>steprou</v>
      </c>
      <c r="B34" s="155" t="str">
        <f>IFERROR(__xludf.DUMMYFUNCTION("""COMPUTED_VALUE"""),"RRazeRR_")</f>
        <v>RRazeRR_</v>
      </c>
      <c r="C34" s="156">
        <f t="shared" si="1"/>
        <v>0</v>
      </c>
      <c r="D34" s="33">
        <v>33.0</v>
      </c>
      <c r="E34" s="155">
        <f t="shared" si="2"/>
        <v>207.6565089</v>
      </c>
    </row>
    <row r="35" ht="14.25" customHeight="1">
      <c r="A35" s="155" t="str">
        <f>IFERROR(__xludf.DUMMYFUNCTION("""COMPUTED_VALUE"""),"POMB1664")</f>
        <v>POMB1664</v>
      </c>
      <c r="B35" s="155" t="str">
        <f>IFERROR(__xludf.DUMMYFUNCTION("""COMPUTED_VALUE"""),"Fishtipanda")</f>
        <v>Fishtipanda</v>
      </c>
      <c r="C35" s="156">
        <f t="shared" si="1"/>
        <v>0</v>
      </c>
      <c r="D35" s="33">
        <v>34.0</v>
      </c>
      <c r="E35" s="155">
        <f t="shared" si="2"/>
        <v>202.3649875</v>
      </c>
    </row>
    <row r="36" ht="14.25" customHeight="1">
      <c r="A36" s="155" t="str">
        <f>IFERROR(__xludf.DUMMYFUNCTION("""COMPUTED_VALUE"""),"Ararhehe")</f>
        <v>Ararhehe</v>
      </c>
      <c r="B36" s="155" t="str">
        <f>IFERROR(__xludf.DUMMYFUNCTION("""COMPUTED_VALUE"""),"Agouty79")</f>
        <v>Agouty79</v>
      </c>
      <c r="C36" s="156">
        <f t="shared" si="1"/>
        <v>0</v>
      </c>
      <c r="D36" s="33">
        <v>35.0</v>
      </c>
      <c r="E36" s="155">
        <f t="shared" si="2"/>
        <v>197.1833326</v>
      </c>
    </row>
    <row r="37" ht="14.25" customHeight="1">
      <c r="A37" s="155" t="str">
        <f>IFERROR(__xludf.DUMMYFUNCTION("""COMPUTED_VALUE"""),"Le_Pictavien")</f>
        <v>Le_Pictavien</v>
      </c>
      <c r="B37" s="155" t="str">
        <f>IFERROR(__xludf.DUMMYFUNCTION("""COMPUTED_VALUE"""),"erniedog56x")</f>
        <v>erniedog56x</v>
      </c>
      <c r="C37" s="156">
        <f t="shared" si="1"/>
        <v>3</v>
      </c>
      <c r="D37" s="33">
        <v>36.0</v>
      </c>
      <c r="E37" s="155">
        <f t="shared" si="2"/>
        <v>192.1051742</v>
      </c>
    </row>
    <row r="38" ht="14.25" customHeight="1">
      <c r="A38" s="155" t="str">
        <f>IFERROR(__xludf.DUMMYFUNCTION("""COMPUTED_VALUE"""),"COMBERS")</f>
        <v>COMBERS</v>
      </c>
      <c r="B38" s="155" t="str">
        <f>IFERROR(__xludf.DUMMYFUNCTION("""COMPUTED_VALUE"""),"_Sale-Bet_")</f>
        <v>_Sale-Bet_</v>
      </c>
      <c r="C38" s="156">
        <f t="shared" si="1"/>
        <v>1</v>
      </c>
      <c r="D38" s="33">
        <v>37.0</v>
      </c>
      <c r="E38" s="155">
        <f t="shared" si="2"/>
        <v>187.1246879</v>
      </c>
    </row>
    <row r="39" ht="14.25" customHeight="1">
      <c r="A39" s="155" t="str">
        <f>IFERROR(__xludf.DUMMYFUNCTION("""COMPUTED_VALUE"""),"--WondeR--")</f>
        <v>--WondeR--</v>
      </c>
      <c r="B39" s="155"/>
      <c r="C39" s="156">
        <f t="shared" si="1"/>
        <v>1</v>
      </c>
      <c r="D39" s="33">
        <v>38.0</v>
      </c>
      <c r="E39" s="155">
        <f t="shared" si="2"/>
        <v>182.2365349</v>
      </c>
    </row>
    <row r="40" ht="14.25" customHeight="1">
      <c r="A40" s="155" t="str">
        <f>IFERROR(__xludf.DUMMYFUNCTION("""COMPUTED_VALUE"""),"iOneGeek")</f>
        <v>iOneGeek</v>
      </c>
      <c r="B40" s="155"/>
      <c r="C40" s="156">
        <f t="shared" si="1"/>
        <v>1</v>
      </c>
      <c r="D40" s="33">
        <v>39.0</v>
      </c>
      <c r="E40" s="155">
        <f t="shared" si="2"/>
        <v>177.4358095</v>
      </c>
    </row>
    <row r="41" ht="14.25" customHeight="1">
      <c r="A41" s="155" t="str">
        <f>IFERROR(__xludf.DUMMYFUNCTION("""COMPUTED_VALUE"""),"_VisMaVie_")</f>
        <v>_VisMaVie_</v>
      </c>
      <c r="B41" s="155"/>
      <c r="C41" s="156">
        <f t="shared" si="1"/>
        <v>1</v>
      </c>
      <c r="D41" s="33">
        <v>40.0</v>
      </c>
      <c r="E41" s="155">
        <f t="shared" si="2"/>
        <v>172.7179932</v>
      </c>
    </row>
    <row r="42" ht="14.25" customHeight="1">
      <c r="A42" s="155" t="str">
        <f>IFERROR(__xludf.DUMMYFUNCTION("""COMPUTED_VALUE"""),"jejehehe")</f>
        <v>jejehehe</v>
      </c>
      <c r="B42" s="155" t="str">
        <f>IFERROR(__xludf.DUMMYFUNCTION("""COMPUTED_VALUE"""),"REDSQUIRREL")</f>
        <v>REDSQUIRREL</v>
      </c>
      <c r="C42" s="156">
        <f t="shared" si="1"/>
        <v>0</v>
      </c>
      <c r="D42" s="33">
        <v>41.0</v>
      </c>
      <c r="E42" s="155">
        <f t="shared" si="2"/>
        <v>168.0789157</v>
      </c>
    </row>
    <row r="43" ht="14.25" customHeight="1">
      <c r="A43" s="155" t="str">
        <f>IFERROR(__xludf.DUMMYFUNCTION("""COMPUTED_VALUE"""),"..mamat86..")</f>
        <v>..mamat86..</v>
      </c>
      <c r="B43" s="155" t="str">
        <f>IFERROR(__xludf.DUMMYFUNCTION("""COMPUTED_VALUE"""),"erniedog56x")</f>
        <v>erniedog56x</v>
      </c>
      <c r="C43" s="156">
        <f t="shared" si="1"/>
        <v>1</v>
      </c>
      <c r="D43" s="33">
        <v>42.0</v>
      </c>
      <c r="E43" s="155">
        <f t="shared" si="2"/>
        <v>163.5147192</v>
      </c>
    </row>
    <row r="44" ht="14.25" customHeight="1">
      <c r="A44" s="155" t="str">
        <f>IFERROR(__xludf.DUMMYFUNCTION("""COMPUTED_VALUE"""),"Wallace")</f>
        <v>Wallace</v>
      </c>
      <c r="B44" s="155" t="str">
        <f>IFERROR(__xludf.DUMMYFUNCTION("""COMPUTED_VALUE"""),"Fishtipanda")</f>
        <v>Fishtipanda</v>
      </c>
      <c r="C44" s="156">
        <f t="shared" si="1"/>
        <v>0</v>
      </c>
      <c r="D44" s="33">
        <v>43.0</v>
      </c>
      <c r="E44" s="155">
        <f t="shared" si="2"/>
        <v>159.0218288</v>
      </c>
    </row>
    <row r="45" ht="14.25" customHeight="1">
      <c r="A45" s="155" t="str">
        <f>IFERROR(__xludf.DUMMYFUNCTION("""COMPUTED_VALUE"""),"Xrlaris")</f>
        <v>Xrlaris</v>
      </c>
      <c r="B45" s="155" t="str">
        <f>IFERROR(__xludf.DUMMYFUNCTION("""COMPUTED_VALUE"""),"REDSQUIRREL")</f>
        <v>REDSQUIRREL</v>
      </c>
      <c r="C45" s="156">
        <f t="shared" si="1"/>
        <v>0</v>
      </c>
      <c r="D45" s="33">
        <v>44.0</v>
      </c>
      <c r="E45" s="155">
        <f t="shared" si="2"/>
        <v>154.596925</v>
      </c>
    </row>
    <row r="46" ht="14.25" customHeight="1">
      <c r="A46" s="155" t="str">
        <f>IFERROR(__xludf.DUMMYFUNCTION("""COMPUTED_VALUE"""),"Mistral86")</f>
        <v>Mistral86</v>
      </c>
      <c r="B46" s="155" t="str">
        <f>IFERROR(__xludf.DUMMYFUNCTION("""COMPUTED_VALUE"""),"cataleya86")</f>
        <v>cataleya86</v>
      </c>
      <c r="C46" s="156">
        <f t="shared" si="1"/>
        <v>0</v>
      </c>
      <c r="D46" s="33">
        <v>45.0</v>
      </c>
      <c r="E46" s="155">
        <f t="shared" si="2"/>
        <v>150.2369198</v>
      </c>
    </row>
    <row r="47" ht="14.25" customHeight="1">
      <c r="A47" s="155" t="str">
        <f>IFERROR(__xludf.DUMMYFUNCTION("""COMPUTED_VALUE"""),"KamehamehAS")</f>
        <v>KamehamehAS</v>
      </c>
      <c r="B47" s="155" t="str">
        <f>IFERROR(__xludf.DUMMYFUNCTION("""COMPUTED_VALUE"""),"Agouty79")</f>
        <v>Agouty79</v>
      </c>
      <c r="C47" s="156">
        <f t="shared" si="1"/>
        <v>2</v>
      </c>
      <c r="D47" s="33">
        <v>46.0</v>
      </c>
      <c r="E47" s="155">
        <f t="shared" si="2"/>
        <v>145.9389362</v>
      </c>
    </row>
    <row r="48" ht="14.25" customHeight="1">
      <c r="A48" s="155" t="str">
        <f>IFERROR(__xludf.DUMMYFUNCTION("""COMPUTED_VALUE"""),"kiki86 x")</f>
        <v>kiki86 x</v>
      </c>
      <c r="B48" s="155" t="str">
        <f>IFERROR(__xludf.DUMMYFUNCTION("""COMPUTED_VALUE"""),"sonic86")</f>
        <v>sonic86</v>
      </c>
      <c r="C48" s="156">
        <f t="shared" si="1"/>
        <v>0</v>
      </c>
      <c r="D48" s="33">
        <v>47.0</v>
      </c>
      <c r="E48" s="155">
        <f t="shared" si="2"/>
        <v>141.700289</v>
      </c>
    </row>
    <row r="49" ht="14.25" customHeight="1">
      <c r="A49" s="155" t="str">
        <f>IFERROR(__xludf.DUMMYFUNCTION("""COMPUTED_VALUE"""),"cassius-86")</f>
        <v>cassius-86</v>
      </c>
      <c r="B49" s="155" t="str">
        <f>IFERROR(__xludf.DUMMYFUNCTION("""COMPUTED_VALUE"""),"emmanuel.g")</f>
        <v>emmanuel.g</v>
      </c>
      <c r="C49" s="156">
        <f t="shared" si="1"/>
        <v>0</v>
      </c>
      <c r="D49" s="33">
        <v>48.0</v>
      </c>
      <c r="E49" s="155">
        <f t="shared" si="2"/>
        <v>137.5184681</v>
      </c>
    </row>
    <row r="50" ht="14.25" customHeight="1">
      <c r="A50" s="155" t="str">
        <f>IFERROR(__xludf.DUMMYFUNCTION("""COMPUTED_VALUE"""),"gregmoore")</f>
        <v>gregmoore</v>
      </c>
      <c r="B50" s="155" t="str">
        <f>IFERROR(__xludf.DUMMYFUNCTION("""COMPUTED_VALUE"""),"RRazeRR_")</f>
        <v>RRazeRR_</v>
      </c>
      <c r="C50" s="156">
        <f t="shared" si="1"/>
        <v>0</v>
      </c>
      <c r="D50" s="33">
        <v>49.0</v>
      </c>
      <c r="E50" s="155">
        <f t="shared" si="2"/>
        <v>133.3911236</v>
      </c>
    </row>
    <row r="51" ht="14.25" customHeight="1">
      <c r="A51" s="155" t="str">
        <f>IFERROR(__xludf.DUMMYFUNCTION("""COMPUTED_VALUE"""),"kkaicharlie")</f>
        <v>kkaicharlie</v>
      </c>
      <c r="B51" s="155" t="str">
        <f>IFERROR(__xludf.DUMMYFUNCTION("""COMPUTED_VALUE"""),"roudoudou759")</f>
        <v>roudoudou759</v>
      </c>
      <c r="C51" s="156">
        <f t="shared" si="1"/>
        <v>1</v>
      </c>
      <c r="D51" s="33">
        <v>50.0</v>
      </c>
      <c r="E51" s="155">
        <f t="shared" si="2"/>
        <v>129.3160527</v>
      </c>
    </row>
    <row r="52" ht="14.25" customHeight="1">
      <c r="A52" s="155" t="str">
        <f>IFERROR(__xludf.DUMMYFUNCTION("""COMPUTED_VALUE"""),"Marco")</f>
        <v>Marco</v>
      </c>
      <c r="B52" s="155" t="str">
        <f>IFERROR(__xludf.DUMMYFUNCTION("""COMPUTED_VALUE"""),"Agouty79")</f>
        <v>Agouty79</v>
      </c>
      <c r="C52" s="156">
        <f t="shared" si="1"/>
        <v>0</v>
      </c>
      <c r="D52" s="33">
        <v>51.0</v>
      </c>
      <c r="E52" s="155">
        <f t="shared" si="2"/>
        <v>125.291187</v>
      </c>
    </row>
    <row r="53" ht="14.25" customHeight="1">
      <c r="A53" s="155" t="str">
        <f>IFERROR(__xludf.DUMMYFUNCTION("""COMPUTED_VALUE"""),"PSGJM")</f>
        <v>PSGJM</v>
      </c>
      <c r="B53" s="155" t="str">
        <f>IFERROR(__xludf.DUMMYFUNCTION("""COMPUTED_VALUE"""),"XFLOXANXGEX")</f>
        <v>XFLOXANXGEX</v>
      </c>
      <c r="C53" s="156">
        <f t="shared" si="1"/>
        <v>0</v>
      </c>
      <c r="D53" s="33">
        <v>52.0</v>
      </c>
      <c r="E53" s="155">
        <f t="shared" si="2"/>
        <v>121.3145827</v>
      </c>
    </row>
    <row r="54" ht="14.25" customHeight="1">
      <c r="A54" s="155" t="str">
        <f>IFERROR(__xludf.DUMMYFUNCTION("""COMPUTED_VALUE"""),"Blochedu86")</f>
        <v>Blochedu86</v>
      </c>
      <c r="B54" s="155" t="str">
        <f>IFERROR(__xludf.DUMMYFUNCTION("""COMPUTED_VALUE"""),"_Sale-Bet_")</f>
        <v>_Sale-Bet_</v>
      </c>
      <c r="C54" s="156">
        <f t="shared" si="1"/>
        <v>1</v>
      </c>
      <c r="D54" s="33">
        <v>53.0</v>
      </c>
      <c r="E54" s="155">
        <f t="shared" si="2"/>
        <v>117.3844098</v>
      </c>
    </row>
    <row r="55" ht="14.25" customHeight="1">
      <c r="A55" s="155" t="str">
        <f>IFERROR(__xludf.DUMMYFUNCTION("""COMPUTED_VALUE"""),"elvasco")</f>
        <v>elvasco</v>
      </c>
      <c r="B55" s="155" t="str">
        <f>IFERROR(__xludf.DUMMYFUNCTION("""COMPUTED_VALUE"""),"XFLOXANXGEX")</f>
        <v>XFLOXANXGEX</v>
      </c>
      <c r="C55" s="156">
        <f t="shared" si="1"/>
        <v>0</v>
      </c>
      <c r="D55" s="33">
        <v>54.0</v>
      </c>
      <c r="E55" s="155">
        <f t="shared" si="2"/>
        <v>113.498944</v>
      </c>
    </row>
    <row r="56" ht="14.25" customHeight="1">
      <c r="A56" s="155" t="str">
        <f>IFERROR(__xludf.DUMMYFUNCTION("""COMPUTED_VALUE"""),"Foldzilla")</f>
        <v>Foldzilla</v>
      </c>
      <c r="B56" s="155" t="str">
        <f>IFERROR(__xludf.DUMMYFUNCTION("""COMPUTED_VALUE"""),"iOneGeek")</f>
        <v>iOneGeek</v>
      </c>
      <c r="C56" s="156">
        <f t="shared" si="1"/>
        <v>0</v>
      </c>
      <c r="D56" s="33">
        <v>55.0</v>
      </c>
      <c r="E56" s="155">
        <f t="shared" si="2"/>
        <v>109.6565584</v>
      </c>
    </row>
    <row r="57" ht="14.25" customHeight="1">
      <c r="A57" s="155" t="str">
        <f>IFERROR(__xludf.DUMMYFUNCTION("""COMPUTED_VALUE"""),"ValHallaaaaa")</f>
        <v>ValHallaaaaa</v>
      </c>
      <c r="B57" s="155" t="str">
        <f>IFERROR(__xludf.DUMMYFUNCTION("""COMPUTED_VALUE"""),"Le_Pictavien")</f>
        <v>Le_Pictavien</v>
      </c>
      <c r="C57" s="156">
        <f t="shared" si="1"/>
        <v>0</v>
      </c>
      <c r="D57" s="33">
        <v>56.0</v>
      </c>
      <c r="E57" s="155">
        <f t="shared" si="2"/>
        <v>105.8557163</v>
      </c>
    </row>
    <row r="58" ht="14.25" customHeight="1">
      <c r="A58" s="155" t="str">
        <f>IFERROR(__xludf.DUMMYFUNCTION("""COMPUTED_VALUE"""),"marypops64")</f>
        <v>marypops64</v>
      </c>
      <c r="B58" s="155" t="str">
        <f>IFERROR(__xludf.DUMMYFUNCTION("""COMPUTED_VALUE"""),"COMBERS")</f>
        <v>COMBERS</v>
      </c>
      <c r="C58" s="156">
        <f t="shared" si="1"/>
        <v>0</v>
      </c>
      <c r="D58" s="33">
        <v>57.0</v>
      </c>
      <c r="E58" s="155">
        <f t="shared" si="2"/>
        <v>102.0949648</v>
      </c>
    </row>
    <row r="59" ht="14.25" customHeight="1">
      <c r="A59" s="155" t="str">
        <f>IFERROR(__xludf.DUMMYFUNCTION("""COMPUTED_VALUE"""),"ifig")</f>
        <v>ifig</v>
      </c>
      <c r="B59" s="155" t="str">
        <f>IFERROR(__xludf.DUMMYFUNCTION("""COMPUTED_VALUE"""),"- O B L -")</f>
        <v>- O B L -</v>
      </c>
      <c r="C59" s="156">
        <f t="shared" si="1"/>
        <v>0</v>
      </c>
      <c r="D59" s="33">
        <v>58.0</v>
      </c>
      <c r="E59" s="155">
        <f t="shared" si="2"/>
        <v>98.37292848</v>
      </c>
    </row>
    <row r="60" ht="14.25" customHeight="1">
      <c r="A60" s="155" t="str">
        <f>IFERROR(__xludf.DUMMYFUNCTION("""COMPUTED_VALUE"""),"Dux")</f>
        <v>Dux</v>
      </c>
      <c r="B60" s="155" t="str">
        <f>IFERROR(__xludf.DUMMYFUNCTION("""COMPUTED_VALUE"""),"--WondeR--")</f>
        <v>--WondeR--</v>
      </c>
      <c r="C60" s="156">
        <f t="shared" si="1"/>
        <v>0</v>
      </c>
      <c r="D60" s="33">
        <v>59.0</v>
      </c>
      <c r="E60" s="155">
        <f t="shared" si="2"/>
        <v>94.68830423</v>
      </c>
    </row>
    <row r="61" ht="14.25" customHeight="1">
      <c r="A61" s="155" t="str">
        <f>IFERROR(__xludf.DUMMYFUNCTION("""COMPUTED_VALUE"""),"M2TH___off")</f>
        <v>M2TH___off</v>
      </c>
      <c r="B61" s="155" t="str">
        <f>IFERROR(__xludf.DUMMYFUNCTION("""COMPUTED_VALUE"""),"emmanuel.g")</f>
        <v>emmanuel.g</v>
      </c>
      <c r="C61" s="156">
        <f t="shared" si="1"/>
        <v>0</v>
      </c>
      <c r="D61" s="33">
        <v>60.0</v>
      </c>
      <c r="E61" s="155">
        <f t="shared" si="2"/>
        <v>91.0398561</v>
      </c>
    </row>
    <row r="62" ht="14.25" customHeight="1">
      <c r="A62" s="155" t="str">
        <f>IFERROR(__xludf.DUMMYFUNCTION("""COMPUTED_VALUE"""),"8kinder6")</f>
        <v>8kinder6</v>
      </c>
      <c r="B62" s="155" t="str">
        <f>IFERROR(__xludf.DUMMYFUNCTION("""COMPUTED_VALUE"""),"..mamat86..")</f>
        <v>..mamat86..</v>
      </c>
      <c r="C62" s="156">
        <f t="shared" si="1"/>
        <v>0</v>
      </c>
      <c r="D62" s="33">
        <v>61.0</v>
      </c>
      <c r="E62" s="155">
        <f t="shared" si="2"/>
        <v>87.4264108</v>
      </c>
    </row>
    <row r="63" ht="14.25" customHeight="1">
      <c r="A63" s="155" t="str">
        <f>IFERROR(__xludf.DUMMYFUNCTION("""COMPUTED_VALUE"""),"Kilua941")</f>
        <v>Kilua941</v>
      </c>
      <c r="B63" s="155" t="str">
        <f>IFERROR(__xludf.DUMMYFUNCTION("""COMPUTED_VALUE"""),"Blochedu86")</f>
        <v>Blochedu86</v>
      </c>
      <c r="C63" s="156">
        <f t="shared" si="1"/>
        <v>0</v>
      </c>
      <c r="D63" s="33">
        <v>62.0</v>
      </c>
      <c r="E63" s="155">
        <f t="shared" si="2"/>
        <v>83.84685347</v>
      </c>
    </row>
    <row r="64" ht="14.25" customHeight="1">
      <c r="A64" s="155" t="str">
        <f>IFERROR(__xludf.DUMMYFUNCTION("""COMPUTED_VALUE"""),"vicmackey86")</f>
        <v>vicmackey86</v>
      </c>
      <c r="B64" s="155" t="str">
        <f>IFERROR(__xludf.DUMMYFUNCTION("""COMPUTED_VALUE"""),"Patgaret")</f>
        <v>Patgaret</v>
      </c>
      <c r="C64" s="156">
        <f t="shared" si="1"/>
        <v>0</v>
      </c>
      <c r="D64" s="33">
        <v>63.0</v>
      </c>
      <c r="E64" s="155">
        <f t="shared" si="2"/>
        <v>80.30012386</v>
      </c>
    </row>
    <row r="65" ht="14.25" customHeight="1">
      <c r="A65" s="155" t="str">
        <f>IFERROR(__xludf.DUMMYFUNCTION("""COMPUTED_VALUE"""),"Nanny on pe")</f>
        <v>Nanny on pe</v>
      </c>
      <c r="B65" s="155" t="str">
        <f>IFERROR(__xludf.DUMMYFUNCTION("""COMPUTED_VALUE"""),"Agouty79")</f>
        <v>Agouty79</v>
      </c>
      <c r="C65" s="156">
        <f t="shared" si="1"/>
        <v>0</v>
      </c>
      <c r="D65" s="33">
        <v>64.0</v>
      </c>
      <c r="E65" s="155">
        <f t="shared" si="2"/>
        <v>76.78521278</v>
      </c>
    </row>
    <row r="66" ht="14.25" customHeight="1">
      <c r="A66" s="155" t="str">
        <f>IFERROR(__xludf.DUMMYFUNCTION("""COMPUTED_VALUE"""),"TontonZgueg")</f>
        <v>TontonZgueg</v>
      </c>
      <c r="B66" s="155" t="str">
        <f>IFERROR(__xludf.DUMMYFUNCTION("""COMPUTED_VALUE"""),"Patgaret")</f>
        <v>Patgaret</v>
      </c>
      <c r="C66" s="156">
        <f t="shared" si="1"/>
        <v>0</v>
      </c>
      <c r="D66" s="33">
        <v>65.0</v>
      </c>
      <c r="E66" s="155">
        <f t="shared" si="2"/>
        <v>73.30115886</v>
      </c>
    </row>
    <row r="67" ht="14.25" customHeight="1">
      <c r="A67" s="155" t="str">
        <f>IFERROR(__xludf.DUMMYFUNCTION("""COMPUTED_VALUE"""),".BARBAPAPA66")</f>
        <v>.BARBAPAPA66</v>
      </c>
      <c r="B67" s="155" t="str">
        <f>IFERROR(__xludf.DUMMYFUNCTION("""COMPUTED_VALUE"""),"Kevfurious")</f>
        <v>Kevfurious</v>
      </c>
      <c r="C67" s="156">
        <f t="shared" si="1"/>
        <v>0</v>
      </c>
      <c r="D67" s="33">
        <v>66.0</v>
      </c>
      <c r="E67" s="155">
        <f t="shared" si="2"/>
        <v>69.84704557</v>
      </c>
    </row>
    <row r="68" ht="14.25" customHeight="1">
      <c r="A68" s="155" t="str">
        <f>IFERROR(__xludf.DUMMYFUNCTION("""COMPUTED_VALUE"""),"exoviik")</f>
        <v>exoviik</v>
      </c>
      <c r="B68" s="155" t="str">
        <f>IFERROR(__xludf.DUMMYFUNCTION("""COMPUTED_VALUE"""),"sonic86")</f>
        <v>sonic86</v>
      </c>
      <c r="C68" s="156">
        <f t="shared" si="1"/>
        <v>0</v>
      </c>
      <c r="D68" s="33">
        <v>67.0</v>
      </c>
      <c r="E68" s="155">
        <f t="shared" si="2"/>
        <v>66.42199841</v>
      </c>
    </row>
    <row r="69" ht="14.25" customHeight="1">
      <c r="A69" s="155" t="str">
        <f>IFERROR(__xludf.DUMMYFUNCTION("""COMPUTED_VALUE"""),"FisherPrice.")</f>
        <v>FisherPrice.</v>
      </c>
      <c r="B69" s="155" t="str">
        <f>IFERROR(__xludf.DUMMYFUNCTION("""COMPUTED_VALUE"""),"rastamokett")</f>
        <v>rastamokett</v>
      </c>
      <c r="C69" s="156">
        <f t="shared" si="1"/>
        <v>1</v>
      </c>
      <c r="D69" s="33">
        <v>68.0</v>
      </c>
      <c r="E69" s="155">
        <f t="shared" si="2"/>
        <v>63.02518242</v>
      </c>
    </row>
    <row r="70" ht="14.25" customHeight="1">
      <c r="A70" s="155" t="str">
        <f>IFERROR(__xludf.DUMMYFUNCTION("""COMPUTED_VALUE"""),"JM-Chatte")</f>
        <v>JM-Chatte</v>
      </c>
      <c r="B70" s="155" t="str">
        <f>IFERROR(__xludf.DUMMYFUNCTION("""COMPUTED_VALUE"""),"rastamokett")</f>
        <v>rastamokett</v>
      </c>
      <c r="C70" s="156">
        <f t="shared" si="1"/>
        <v>0</v>
      </c>
      <c r="D70" s="33">
        <v>69.0</v>
      </c>
      <c r="E70" s="155">
        <f t="shared" si="2"/>
        <v>59.65579973</v>
      </c>
    </row>
    <row r="71" ht="14.25" customHeight="1">
      <c r="A71" s="155" t="str">
        <f>IFERROR(__xludf.DUMMYFUNCTION("""COMPUTED_VALUE"""),"Xenocq79")</f>
        <v>Xenocq79</v>
      </c>
      <c r="B71" s="155" t="str">
        <f>IFERROR(__xludf.DUMMYFUNCTION("""COMPUTED_VALUE"""),"Le_Pictavien")</f>
        <v>Le_Pictavien</v>
      </c>
      <c r="C71" s="156">
        <f t="shared" si="1"/>
        <v>0</v>
      </c>
      <c r="D71" s="33">
        <v>70.0</v>
      </c>
      <c r="E71" s="155">
        <f t="shared" si="2"/>
        <v>56.31308746</v>
      </c>
    </row>
    <row r="72" ht="14.25" customHeight="1">
      <c r="A72" s="155" t="str">
        <f>IFERROR(__xludf.DUMMYFUNCTION("""COMPUTED_VALUE"""),"titounio")</f>
        <v>titounio</v>
      </c>
      <c r="B72" s="155" t="str">
        <f>IFERROR(__xludf.DUMMYFUNCTION("""COMPUTED_VALUE"""),"Sharky")</f>
        <v>Sharky</v>
      </c>
      <c r="C72" s="156">
        <f t="shared" si="1"/>
        <v>0</v>
      </c>
      <c r="D72" s="33">
        <v>71.0</v>
      </c>
      <c r="E72" s="155">
        <f t="shared" si="2"/>
        <v>52.99631564</v>
      </c>
    </row>
    <row r="73" ht="14.25" customHeight="1">
      <c r="A73" s="155" t="str">
        <f>IFERROR(__xludf.DUMMYFUNCTION("""COMPUTED_VALUE"""),"karibette")</f>
        <v>karibette</v>
      </c>
      <c r="B73" s="155" t="str">
        <f>IFERROR(__xludf.DUMMYFUNCTION("""COMPUTED_VALUE"""),"XFLOXANXGEX")</f>
        <v>XFLOXANXGEX</v>
      </c>
      <c r="C73" s="156">
        <f t="shared" si="1"/>
        <v>0</v>
      </c>
      <c r="D73" s="33">
        <v>72.0</v>
      </c>
      <c r="E73" s="155">
        <f t="shared" si="2"/>
        <v>49.70478532</v>
      </c>
    </row>
    <row r="74" ht="14.25" customHeight="1">
      <c r="A74" s="155" t="str">
        <f>IFERROR(__xludf.DUMMYFUNCTION("""COMPUTED_VALUE"""),"BRUNOWINNER")</f>
        <v>BRUNOWINNER</v>
      </c>
      <c r="B74" s="155" t="str">
        <f>IFERROR(__xludf.DUMMYFUNCTION("""COMPUTED_VALUE"""),"Le_Pictavien")</f>
        <v>Le_Pictavien</v>
      </c>
      <c r="C74" s="156">
        <f t="shared" si="1"/>
        <v>0</v>
      </c>
      <c r="D74" s="33">
        <v>73.0</v>
      </c>
      <c r="E74" s="155">
        <f t="shared" si="2"/>
        <v>46.43782685</v>
      </c>
    </row>
    <row r="75" ht="14.25" customHeight="1">
      <c r="A75" s="155" t="str">
        <f>IFERROR(__xludf.DUMMYFUNCTION("""COMPUTED_VALUE"""),"SINGE7")</f>
        <v>SINGE7</v>
      </c>
      <c r="B75" s="155" t="str">
        <f>IFERROR(__xludf.DUMMYFUNCTION("""COMPUTED_VALUE"""),"Rod_John_VI")</f>
        <v>Rod_John_VI</v>
      </c>
      <c r="C75" s="156">
        <f t="shared" si="1"/>
        <v>0</v>
      </c>
      <c r="D75" s="33">
        <v>74.0</v>
      </c>
      <c r="E75" s="155">
        <f t="shared" si="2"/>
        <v>43.19479822</v>
      </c>
    </row>
    <row r="76" ht="14.25" customHeight="1">
      <c r="A76" s="155" t="str">
        <f>IFERROR(__xludf.DUMMYFUNCTION("""COMPUTED_VALUE"""),"belussac")</f>
        <v>belussac</v>
      </c>
      <c r="B76" s="155" t="str">
        <f>IFERROR(__xludf.DUMMYFUNCTION("""COMPUTED_VALUE"""),"emmanuel.g")</f>
        <v>emmanuel.g</v>
      </c>
      <c r="C76" s="156">
        <f t="shared" si="1"/>
        <v>0</v>
      </c>
      <c r="D76" s="33">
        <v>75.0</v>
      </c>
      <c r="E76" s="155">
        <f t="shared" si="2"/>
        <v>39.97508357</v>
      </c>
    </row>
    <row r="77" ht="14.25" customHeight="1">
      <c r="A77" s="155" t="str">
        <f>IFERROR(__xludf.DUMMYFUNCTION("""COMPUTED_VALUE"""),"BBH 75")</f>
        <v>BBH 75</v>
      </c>
      <c r="B77" s="155" t="str">
        <f>IFERROR(__xludf.DUMMYFUNCTION("""COMPUTED_VALUE"""),"LeChiffon")</f>
        <v>LeChiffon</v>
      </c>
      <c r="C77" s="156">
        <f t="shared" si="1"/>
        <v>0</v>
      </c>
      <c r="D77" s="33">
        <v>76.0</v>
      </c>
      <c r="E77" s="155">
        <f t="shared" si="2"/>
        <v>36.77809174</v>
      </c>
    </row>
    <row r="78" ht="14.25" customHeight="1">
      <c r="A78" s="155" t="str">
        <f>IFERROR(__xludf.DUMMYFUNCTION("""COMPUTED_VALUE"""),"Gus enScene")</f>
        <v>Gus enScene</v>
      </c>
      <c r="B78" s="155" t="str">
        <f>IFERROR(__xludf.DUMMYFUNCTION("""COMPUTED_VALUE"""),"LeChiffon")</f>
        <v>LeChiffon</v>
      </c>
      <c r="C78" s="156">
        <f t="shared" si="1"/>
        <v>0</v>
      </c>
      <c r="D78" s="33">
        <v>77.0</v>
      </c>
      <c r="E78" s="155">
        <f t="shared" si="2"/>
        <v>33.60325501</v>
      </c>
    </row>
    <row r="79" ht="14.25" customHeight="1">
      <c r="A79" s="155" t="str">
        <f>IFERROR(__xludf.DUMMYFUNCTION("""COMPUTED_VALUE"""),"Chuckandier")</f>
        <v>Chuckandier</v>
      </c>
      <c r="B79" s="155" t="str">
        <f>IFERROR(__xludf.DUMMYFUNCTION("""COMPUTED_VALUE"""),"kkaicharlie")</f>
        <v>kkaicharlie</v>
      </c>
      <c r="C79" s="156">
        <f t="shared" si="1"/>
        <v>0</v>
      </c>
      <c r="D79" s="33">
        <v>78.0</v>
      </c>
      <c r="E79" s="155">
        <f t="shared" si="2"/>
        <v>30.45002778</v>
      </c>
    </row>
    <row r="80" ht="14.25" customHeight="1">
      <c r="A80" s="155" t="str">
        <f>IFERROR(__xludf.DUMMYFUNCTION("""COMPUTED_VALUE"""),"_Macash_")</f>
        <v>_Macash_</v>
      </c>
      <c r="B80" s="155" t="str">
        <f>IFERROR(__xludf.DUMMYFUNCTION("""COMPUTED_VALUE"""),"roudoudou759")</f>
        <v>roudoudou759</v>
      </c>
      <c r="C80" s="156">
        <f t="shared" si="1"/>
        <v>0</v>
      </c>
      <c r="D80" s="33">
        <v>79.0</v>
      </c>
      <c r="E80" s="155">
        <f t="shared" si="2"/>
        <v>27.3178855</v>
      </c>
    </row>
    <row r="81" ht="14.25" customHeight="1">
      <c r="A81" s="155" t="str">
        <f>IFERROR(__xludf.DUMMYFUNCTION("""COMPUTED_VALUE"""),"Redblood92")</f>
        <v>Redblood92</v>
      </c>
      <c r="B81" s="155" t="str">
        <f>IFERROR(__xludf.DUMMYFUNCTION("""COMPUTED_VALUE"""),"Fishtipanda")</f>
        <v>Fishtipanda</v>
      </c>
      <c r="C81" s="156">
        <f t="shared" si="1"/>
        <v>0</v>
      </c>
      <c r="D81" s="33">
        <v>80.0</v>
      </c>
      <c r="E81" s="155">
        <f t="shared" si="2"/>
        <v>24.20632356</v>
      </c>
    </row>
    <row r="82" ht="14.25" customHeight="1">
      <c r="A82" s="155" t="str">
        <f>IFERROR(__xludf.DUMMYFUNCTION("""COMPUTED_VALUE"""),"Elfy")</f>
        <v>Elfy</v>
      </c>
      <c r="B82" s="155" t="str">
        <f>IFERROR(__xludf.DUMMYFUNCTION("""COMPUTED_VALUE"""),"KamehamehAS")</f>
        <v>KamehamehAS</v>
      </c>
      <c r="C82" s="156">
        <f t="shared" si="1"/>
        <v>0</v>
      </c>
      <c r="D82" s="33">
        <v>81.0</v>
      </c>
      <c r="E82" s="155">
        <f t="shared" si="2"/>
        <v>21.11485625</v>
      </c>
    </row>
    <row r="83" ht="14.25" customHeight="1">
      <c r="A83" s="155" t="str">
        <f>IFERROR(__xludf.DUMMYFUNCTION("""COMPUTED_VALUE"""),"Le MARVEL")</f>
        <v>Le MARVEL</v>
      </c>
      <c r="B83" s="155" t="str">
        <f>IFERROR(__xludf.DUMMYFUNCTION("""COMPUTED_VALUE"""),"emmanuel.g")</f>
        <v>emmanuel.g</v>
      </c>
      <c r="C83" s="156">
        <f t="shared" si="1"/>
        <v>0</v>
      </c>
      <c r="D83" s="33">
        <v>82.0</v>
      </c>
      <c r="E83" s="155">
        <f t="shared" si="2"/>
        <v>18.04301587</v>
      </c>
    </row>
    <row r="84" ht="14.25" customHeight="1">
      <c r="A84" s="155" t="str">
        <f>IFERROR(__xludf.DUMMYFUNCTION("""COMPUTED_VALUE"""),"GPdB")</f>
        <v>GPdB</v>
      </c>
      <c r="B84" s="155" t="str">
        <f>IFERROR(__xludf.DUMMYFUNCTION("""COMPUTED_VALUE"""),"sonic86")</f>
        <v>sonic86</v>
      </c>
      <c r="C84" s="156">
        <f t="shared" si="1"/>
        <v>0</v>
      </c>
      <c r="D84" s="33">
        <v>83.0</v>
      </c>
      <c r="E84" s="155">
        <f t="shared" si="2"/>
        <v>14.9903518</v>
      </c>
    </row>
    <row r="85" ht="14.25" customHeight="1">
      <c r="A85" s="155" t="str">
        <f>IFERROR(__xludf.DUMMYFUNCTION("""COMPUTED_VALUE"""),"shokooo")</f>
        <v>shokooo</v>
      </c>
      <c r="B85" s="155" t="str">
        <f>IFERROR(__xludf.DUMMYFUNCTION("""COMPUTED_VALUE"""),"KamehamehAS")</f>
        <v>KamehamehAS</v>
      </c>
      <c r="C85" s="156">
        <f t="shared" si="1"/>
        <v>0</v>
      </c>
      <c r="D85" s="33">
        <v>84.0</v>
      </c>
      <c r="E85" s="155">
        <f t="shared" si="2"/>
        <v>11.95642967</v>
      </c>
    </row>
    <row r="86" ht="14.25" customHeight="1">
      <c r="A86" s="155" t="str">
        <f>IFERROR(__xludf.DUMMYFUNCTION("""COMPUTED_VALUE"""),"Baloo-R")</f>
        <v>Baloo-R</v>
      </c>
      <c r="B86" s="155" t="str">
        <f>IFERROR(__xludf.DUMMYFUNCTION("""COMPUTED_VALUE"""),"FisherPrice.")</f>
        <v>FisherPrice.</v>
      </c>
      <c r="C86" s="156">
        <f t="shared" si="1"/>
        <v>0</v>
      </c>
      <c r="D86" s="33">
        <v>85.0</v>
      </c>
      <c r="E86" s="155">
        <f t="shared" si="2"/>
        <v>8.940830614</v>
      </c>
    </row>
    <row r="87" ht="14.25" customHeight="1">
      <c r="A87" s="155" t="str">
        <f>IFERROR(__xludf.DUMMYFUNCTION("""COMPUTED_VALUE"""),"chatouill86")</f>
        <v>chatouill86</v>
      </c>
      <c r="B87" s="155" t="str">
        <f>IFERROR(__xludf.DUMMYFUNCTION("""COMPUTED_VALUE"""),"_VisMaVie_")</f>
        <v>_VisMaVie_</v>
      </c>
      <c r="C87" s="156">
        <f t="shared" si="1"/>
        <v>0</v>
      </c>
      <c r="D87" s="33">
        <v>86.0</v>
      </c>
      <c r="E87" s="155">
        <f t="shared" si="2"/>
        <v>5.94315048</v>
      </c>
    </row>
    <row r="88" ht="14.25" customHeight="1">
      <c r="A88" s="155" t="str">
        <f>IFERROR(__xludf.DUMMYFUNCTION("""COMPUTED_VALUE"""),"karib")</f>
        <v>karib</v>
      </c>
      <c r="B88" s="155" t="str">
        <f>IFERROR(__xludf.DUMMYFUNCTION("""COMPUTED_VALUE"""),"erniedog56x")</f>
        <v>erniedog56x</v>
      </c>
      <c r="C88" s="156">
        <f t="shared" si="1"/>
        <v>0</v>
      </c>
      <c r="D88" s="33">
        <v>87.0</v>
      </c>
      <c r="E88" s="155">
        <f t="shared" si="2"/>
        <v>2.962999176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0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-2.94621097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-5.875985456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-8.78966353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-11.68757413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-14.57003554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-17.43735587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-20.28983347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-23.12775737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-25.95140765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-28.76105582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-31.55696516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-34.33939109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-37.10858144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-39.86477678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-42.6082107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-45.3391101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-48.0576954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-50.76418085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-53.45877471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-56.14167951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-58.81309224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-61.47320459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-64.12220307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-66.7602693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-69.3875801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-72.00430768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-74.61061983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-77.20668006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-79.79264773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-82.3686782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-84.93492299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-87.49152988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-90.03864303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-92.57640315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-95.10494754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-97.62441025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-100.1349222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-102.6366112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-105.1296021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-107.6140169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-110.089975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-112.5575927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-115.0169841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-117.4682605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-119.9115308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-122.3469017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-124.7744774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-127.1943599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-129.606649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-132.0114425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-134.4088359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-136.7989231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-139.1817957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-141.5575435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-143.9262546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-146.2880153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-148.64291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-150.9910216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-153.3324312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-155.6672185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-157.9954615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-160.3172367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-162.6326192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-164.9416827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-167.2444994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-169.5411401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-171.8316744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-174.1161706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-176.3946957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-178.6673155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-180.9340946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-183.1950964</v>
      </c>
    </row>
    <row r="162" ht="14.25" customHeight="1">
      <c r="A162" s="19"/>
      <c r="B162" s="19"/>
      <c r="C162" s="156"/>
      <c r="D162" s="150"/>
      <c r="E162" s="156"/>
    </row>
    <row r="163" ht="14.25" customHeight="1">
      <c r="A163" s="19"/>
      <c r="B163" s="19"/>
      <c r="C163" s="156"/>
      <c r="D163" s="150"/>
      <c r="E163" s="156"/>
    </row>
    <row r="164" ht="14.25" customHeight="1">
      <c r="A164" s="19"/>
      <c r="B164" s="19"/>
      <c r="C164" s="156"/>
      <c r="D164" s="150"/>
      <c r="E164" s="156"/>
    </row>
    <row r="165" ht="14.25" customHeight="1">
      <c r="A165" s="19"/>
      <c r="B165" s="19"/>
      <c r="C165" s="156"/>
      <c r="D165" s="150"/>
      <c r="E165" s="156"/>
    </row>
    <row r="166" ht="14.25" customHeight="1">
      <c r="A166" s="19"/>
      <c r="B166" s="19"/>
      <c r="C166" s="156"/>
      <c r="D166" s="150"/>
      <c r="E166" s="156"/>
    </row>
    <row r="167" ht="14.25" customHeight="1">
      <c r="A167" s="19"/>
      <c r="B167" s="19"/>
      <c r="C167" s="156"/>
      <c r="D167" s="150"/>
      <c r="E167" s="156"/>
    </row>
    <row r="168" ht="14.25" customHeight="1">
      <c r="A168" s="19"/>
      <c r="B168" s="19"/>
      <c r="C168" s="156"/>
      <c r="D168" s="150"/>
      <c r="E168" s="156"/>
    </row>
    <row r="169" ht="14.25" customHeight="1">
      <c r="A169" s="19"/>
      <c r="B169" s="19"/>
      <c r="C169" s="156"/>
      <c r="D169" s="150"/>
      <c r="E169" s="156"/>
    </row>
    <row r="170" ht="14.25" customHeight="1">
      <c r="A170" s="19"/>
      <c r="B170" s="19"/>
      <c r="C170" s="156"/>
      <c r="D170" s="150"/>
      <c r="E170" s="156"/>
    </row>
    <row r="171" ht="14.25" customHeight="1">
      <c r="A171" s="19"/>
      <c r="B171" s="19"/>
      <c r="C171" s="156"/>
      <c r="D171" s="150"/>
      <c r="E171" s="156"/>
    </row>
    <row r="172" ht="14.25" customHeight="1">
      <c r="A172" s="19"/>
      <c r="B172" s="19"/>
      <c r="C172" s="156"/>
      <c r="D172" s="150"/>
      <c r="E172" s="156"/>
    </row>
    <row r="173" ht="14.25" customHeight="1">
      <c r="A173" s="19"/>
      <c r="B173" s="19"/>
      <c r="C173" s="156"/>
      <c r="D173" s="150"/>
      <c r="E173" s="156"/>
    </row>
    <row r="174" ht="14.25" customHeight="1">
      <c r="A174" s="19"/>
      <c r="B174" s="19"/>
      <c r="C174" s="156"/>
      <c r="D174" s="150"/>
      <c r="E174" s="156"/>
    </row>
    <row r="175" ht="14.25" customHeight="1">
      <c r="A175" s="19"/>
      <c r="B175" s="19"/>
      <c r="C175" s="156"/>
      <c r="D175" s="150"/>
      <c r="E175" s="156"/>
    </row>
    <row r="176" ht="14.25" customHeight="1">
      <c r="A176" s="19"/>
      <c r="B176" s="19"/>
      <c r="C176" s="156"/>
      <c r="D176" s="150"/>
      <c r="E176" s="156"/>
    </row>
    <row r="177" ht="14.25" customHeight="1">
      <c r="A177" s="19"/>
      <c r="B177" s="19"/>
      <c r="C177" s="156"/>
      <c r="D177" s="150"/>
      <c r="E177" s="156"/>
    </row>
    <row r="178" ht="14.25" customHeight="1">
      <c r="A178" s="19"/>
      <c r="B178" s="19"/>
      <c r="C178" s="156"/>
      <c r="D178" s="150"/>
      <c r="E178" s="156"/>
    </row>
    <row r="179" ht="14.25" customHeight="1">
      <c r="A179" s="19"/>
      <c r="B179" s="19"/>
      <c r="C179" s="156"/>
      <c r="D179" s="150"/>
      <c r="E179" s="156"/>
    </row>
    <row r="180" ht="14.25" customHeight="1">
      <c r="A180" s="19"/>
      <c r="B180" s="19"/>
      <c r="C180" s="156"/>
      <c r="D180" s="150"/>
      <c r="E180" s="156"/>
    </row>
    <row r="181" ht="14.25" customHeight="1">
      <c r="A181" s="19"/>
      <c r="B181" s="19"/>
      <c r="C181" s="156"/>
      <c r="D181" s="150"/>
      <c r="E181" s="156"/>
    </row>
    <row r="182" ht="14.25" customHeight="1">
      <c r="A182" s="19"/>
      <c r="B182" s="19"/>
      <c r="C182" s="156"/>
      <c r="D182" s="150"/>
      <c r="E182" s="156"/>
    </row>
    <row r="183" ht="14.25" customHeight="1">
      <c r="A183" s="19"/>
      <c r="B183" s="19"/>
      <c r="C183" s="156"/>
      <c r="D183" s="150"/>
      <c r="E183" s="156"/>
    </row>
    <row r="184" ht="14.25" customHeight="1">
      <c r="A184" s="19"/>
      <c r="B184" s="19"/>
      <c r="C184" s="156"/>
      <c r="D184" s="150"/>
      <c r="E184" s="156"/>
    </row>
    <row r="185" ht="14.25" customHeight="1">
      <c r="A185" s="19"/>
      <c r="B185" s="19"/>
      <c r="C185" s="156"/>
      <c r="D185" s="150"/>
      <c r="E185" s="156"/>
    </row>
    <row r="186" ht="14.25" customHeight="1">
      <c r="A186" s="19"/>
      <c r="B186" s="19"/>
      <c r="C186" s="156"/>
      <c r="D186" s="150"/>
      <c r="E186" s="156"/>
    </row>
    <row r="187" ht="14.25" customHeight="1">
      <c r="A187" s="19"/>
      <c r="B187" s="19"/>
      <c r="C187" s="156"/>
      <c r="D187" s="150"/>
      <c r="E187" s="156"/>
    </row>
    <row r="188" ht="14.25" customHeight="1">
      <c r="A188" s="19"/>
      <c r="B188" s="19"/>
      <c r="C188" s="156"/>
      <c r="D188" s="150"/>
      <c r="E188" s="156"/>
    </row>
    <row r="189" ht="14.25" customHeight="1">
      <c r="A189" s="19"/>
      <c r="B189" s="19"/>
      <c r="C189" s="156"/>
      <c r="D189" s="150"/>
      <c r="E189" s="156"/>
    </row>
    <row r="190" ht="14.25" customHeight="1">
      <c r="A190" s="19"/>
      <c r="B190" s="19"/>
      <c r="C190" s="156"/>
      <c r="D190" s="150"/>
      <c r="E190" s="156"/>
    </row>
    <row r="191" ht="14.25" customHeight="1">
      <c r="A191" s="19"/>
      <c r="B191" s="19"/>
      <c r="C191" s="156"/>
      <c r="D191" s="150"/>
      <c r="E191" s="156"/>
    </row>
    <row r="192" ht="14.25" customHeight="1">
      <c r="A192" s="19"/>
      <c r="B192" s="19"/>
      <c r="C192" s="156"/>
      <c r="D192" s="150"/>
      <c r="E192" s="156"/>
    </row>
    <row r="193" ht="14.25" customHeight="1">
      <c r="A193" s="19"/>
      <c r="B193" s="19"/>
      <c r="C193" s="156"/>
      <c r="D193" s="150"/>
      <c r="E193" s="156"/>
    </row>
    <row r="194" ht="14.25" customHeight="1">
      <c r="A194" s="19"/>
      <c r="B194" s="19"/>
      <c r="C194" s="156"/>
      <c r="D194" s="150"/>
      <c r="E194" s="156"/>
    </row>
    <row r="195" ht="14.25" customHeight="1">
      <c r="A195" s="19"/>
      <c r="B195" s="19"/>
      <c r="C195" s="156"/>
      <c r="D195" s="150"/>
      <c r="E195" s="156"/>
    </row>
    <row r="196" ht="14.25" customHeight="1">
      <c r="A196" s="19"/>
      <c r="B196" s="19"/>
      <c r="C196" s="156"/>
      <c r="D196" s="150"/>
      <c r="E196" s="156"/>
    </row>
    <row r="197" ht="14.25" customHeight="1">
      <c r="A197" s="19"/>
      <c r="B197" s="19"/>
      <c r="C197" s="156"/>
      <c r="D197" s="150"/>
      <c r="E197" s="156"/>
    </row>
    <row r="198" ht="14.25" customHeight="1">
      <c r="A198" s="19"/>
      <c r="B198" s="19"/>
      <c r="C198" s="156"/>
      <c r="D198" s="150"/>
      <c r="E198" s="156"/>
    </row>
    <row r="199" ht="14.25" customHeight="1">
      <c r="A199" s="19"/>
      <c r="B199" s="19"/>
      <c r="C199" s="156"/>
      <c r="D199" s="150"/>
      <c r="E199" s="156"/>
    </row>
    <row r="200" ht="14.25" customHeight="1">
      <c r="A200" s="19"/>
      <c r="B200" s="19"/>
      <c r="C200" s="156"/>
      <c r="D200" s="150"/>
      <c r="E200" s="156"/>
    </row>
    <row r="201" ht="14.25" customHeight="1">
      <c r="A201" s="19"/>
      <c r="B201" s="19"/>
      <c r="C201" s="156"/>
      <c r="D201" s="150"/>
      <c r="E201" s="156"/>
    </row>
    <row r="202" ht="14.25" customHeight="1">
      <c r="A202" s="19"/>
      <c r="B202" s="19"/>
      <c r="C202" s="156"/>
      <c r="D202" s="150"/>
      <c r="E202" s="156"/>
    </row>
    <row r="203" ht="14.25" customHeight="1">
      <c r="A203" s="19"/>
      <c r="B203" s="19"/>
      <c r="C203" s="156"/>
      <c r="D203" s="150"/>
      <c r="E203" s="156"/>
    </row>
    <row r="204" ht="14.25" customHeight="1">
      <c r="A204" s="19"/>
      <c r="B204" s="19"/>
      <c r="C204" s="156"/>
      <c r="D204" s="150"/>
      <c r="E204" s="156"/>
    </row>
    <row r="205" ht="14.25" customHeight="1">
      <c r="A205" s="19"/>
      <c r="B205" s="19"/>
      <c r="C205" s="156"/>
      <c r="D205" s="150"/>
      <c r="E205" s="156"/>
    </row>
    <row r="206" ht="14.25" customHeight="1">
      <c r="A206" s="19"/>
      <c r="B206" s="19"/>
      <c r="C206" s="156"/>
      <c r="D206" s="150"/>
      <c r="E206" s="156"/>
    </row>
    <row r="207" ht="14.25" customHeight="1">
      <c r="A207" s="19"/>
      <c r="B207" s="19"/>
      <c r="C207" s="156"/>
      <c r="D207" s="150"/>
      <c r="E207" s="156"/>
    </row>
    <row r="208" ht="14.25" customHeight="1">
      <c r="A208" s="19"/>
      <c r="B208" s="19"/>
      <c r="C208" s="156"/>
      <c r="D208" s="150"/>
      <c r="E208" s="156"/>
    </row>
    <row r="209" ht="14.25" customHeight="1">
      <c r="A209" s="19"/>
      <c r="B209" s="19"/>
      <c r="C209" s="156"/>
      <c r="D209" s="150"/>
      <c r="E209" s="156"/>
    </row>
    <row r="210" ht="14.25" customHeight="1">
      <c r="A210" s="19"/>
      <c r="B210" s="19"/>
      <c r="C210" s="156"/>
      <c r="D210" s="150"/>
      <c r="E210" s="156"/>
    </row>
    <row r="211" ht="14.25" customHeight="1">
      <c r="A211" s="19"/>
      <c r="B211" s="19"/>
      <c r="C211" s="156"/>
      <c r="D211" s="150"/>
      <c r="E211" s="156"/>
    </row>
    <row r="212" ht="14.25" customHeight="1">
      <c r="A212" s="19"/>
      <c r="B212" s="19"/>
      <c r="C212" s="156"/>
      <c r="D212" s="150"/>
      <c r="E212" s="156"/>
    </row>
    <row r="213" ht="14.25" customHeight="1">
      <c r="A213" s="19"/>
      <c r="B213" s="19"/>
      <c r="C213" s="156"/>
      <c r="D213" s="150"/>
      <c r="E213" s="156"/>
    </row>
    <row r="214" ht="14.25" customHeight="1">
      <c r="A214" s="19"/>
      <c r="B214" s="19"/>
      <c r="C214" s="156"/>
      <c r="D214" s="150"/>
      <c r="E214" s="156"/>
    </row>
    <row r="215" ht="14.25" customHeight="1">
      <c r="A215" s="19"/>
      <c r="B215" s="19"/>
      <c r="C215" s="156"/>
      <c r="D215" s="150"/>
      <c r="E215" s="156"/>
    </row>
    <row r="216" ht="14.25" customHeight="1">
      <c r="A216" s="19"/>
      <c r="B216" s="19"/>
      <c r="C216" s="156"/>
      <c r="D216" s="150"/>
      <c r="E216" s="156"/>
    </row>
    <row r="217" ht="14.25" customHeight="1">
      <c r="A217" s="19"/>
      <c r="B217" s="19"/>
      <c r="C217" s="156"/>
      <c r="D217" s="150"/>
      <c r="E217" s="156"/>
    </row>
    <row r="218" ht="14.25" customHeight="1">
      <c r="A218" s="19"/>
      <c r="B218" s="19"/>
      <c r="C218" s="156"/>
      <c r="D218" s="150"/>
      <c r="E218" s="156"/>
    </row>
    <row r="219" ht="14.25" customHeight="1">
      <c r="A219" s="19"/>
      <c r="B219" s="19"/>
      <c r="C219" s="156"/>
      <c r="D219" s="150"/>
      <c r="E219" s="156"/>
    </row>
    <row r="220" ht="14.25" customHeight="1">
      <c r="A220" s="19"/>
      <c r="B220" s="19"/>
      <c r="C220" s="156"/>
      <c r="D220" s="150"/>
      <c r="E220" s="156"/>
    </row>
    <row r="221" ht="14.25" customHeight="1">
      <c r="A221" s="19"/>
      <c r="B221" s="19"/>
      <c r="C221" s="156"/>
      <c r="D221" s="150"/>
      <c r="E221" s="156"/>
    </row>
    <row r="222" ht="14.25" customHeight="1">
      <c r="A222" s="19"/>
      <c r="B222" s="19"/>
      <c r="C222" s="156"/>
      <c r="D222" s="150"/>
      <c r="E222" s="156"/>
    </row>
    <row r="223" ht="14.25" customHeight="1">
      <c r="A223" s="19"/>
      <c r="B223" s="19"/>
      <c r="C223" s="156"/>
      <c r="D223" s="150"/>
      <c r="E223" s="156"/>
    </row>
    <row r="224" ht="14.25" customHeight="1">
      <c r="A224" s="19"/>
      <c r="B224" s="19"/>
      <c r="C224" s="156"/>
      <c r="D224" s="150"/>
      <c r="E224" s="156"/>
    </row>
    <row r="225" ht="14.25" customHeight="1">
      <c r="A225" s="19"/>
      <c r="B225" s="19"/>
      <c r="C225" s="156"/>
      <c r="D225" s="150"/>
      <c r="E225" s="156"/>
    </row>
    <row r="226" ht="14.25" customHeight="1">
      <c r="A226" s="19"/>
      <c r="B226" s="19"/>
      <c r="C226" s="156"/>
      <c r="D226" s="150"/>
      <c r="E226" s="156"/>
    </row>
    <row r="227" ht="14.25" customHeight="1">
      <c r="A227" s="19"/>
      <c r="B227" s="19"/>
      <c r="C227" s="156"/>
      <c r="D227" s="150"/>
      <c r="E227" s="156"/>
    </row>
    <row r="228" ht="14.25" customHeight="1">
      <c r="A228" s="19"/>
      <c r="B228" s="19"/>
      <c r="C228" s="156"/>
      <c r="D228" s="150"/>
      <c r="E228" s="156"/>
    </row>
    <row r="229" ht="14.25" customHeight="1">
      <c r="A229" s="19"/>
      <c r="B229" s="19"/>
      <c r="C229" s="156"/>
      <c r="D229" s="150"/>
      <c r="E229" s="156"/>
    </row>
    <row r="230" ht="14.25" customHeight="1">
      <c r="A230" s="19"/>
      <c r="B230" s="19"/>
      <c r="C230" s="156"/>
      <c r="D230" s="150"/>
      <c r="E230" s="156"/>
    </row>
    <row r="231" ht="14.25" customHeight="1">
      <c r="A231" s="19"/>
      <c r="B231" s="19"/>
      <c r="C231" s="156"/>
      <c r="D231" s="150"/>
      <c r="E231" s="156"/>
    </row>
    <row r="232" ht="14.25" customHeight="1">
      <c r="A232" s="19"/>
      <c r="B232" s="19"/>
      <c r="C232" s="156"/>
      <c r="D232" s="150"/>
      <c r="E232" s="156"/>
    </row>
    <row r="233" ht="14.25" customHeight="1">
      <c r="A233" s="19"/>
      <c r="B233" s="19"/>
      <c r="C233" s="156"/>
      <c r="D233" s="150"/>
      <c r="E233" s="156"/>
    </row>
    <row r="234" ht="14.25" customHeight="1">
      <c r="A234" s="19"/>
      <c r="B234" s="19"/>
      <c r="C234" s="156"/>
      <c r="D234" s="150"/>
      <c r="E234" s="156"/>
    </row>
    <row r="235" ht="14.25" customHeight="1">
      <c r="A235" s="19"/>
      <c r="B235" s="19"/>
      <c r="C235" s="156"/>
      <c r="D235" s="150"/>
      <c r="E235" s="156"/>
    </row>
    <row r="236" ht="14.25" customHeight="1">
      <c r="A236" s="19"/>
      <c r="B236" s="19"/>
      <c r="C236" s="156"/>
      <c r="D236" s="150"/>
      <c r="E236" s="156"/>
    </row>
    <row r="237" ht="14.25" customHeight="1">
      <c r="A237" s="19"/>
      <c r="B237" s="19"/>
      <c r="C237" s="156"/>
      <c r="D237" s="150"/>
      <c r="E237" s="156"/>
    </row>
    <row r="238" ht="14.25" customHeight="1">
      <c r="A238" s="19"/>
      <c r="B238" s="19"/>
      <c r="C238" s="156"/>
      <c r="D238" s="150"/>
      <c r="E238" s="156"/>
    </row>
    <row r="239" ht="14.25" customHeight="1">
      <c r="A239" s="19"/>
      <c r="B239" s="19"/>
      <c r="C239" s="156"/>
      <c r="D239" s="150"/>
      <c r="E239" s="156"/>
    </row>
    <row r="240" ht="14.25" customHeight="1">
      <c r="A240" s="19"/>
      <c r="B240" s="19"/>
      <c r="C240" s="156"/>
      <c r="D240" s="150"/>
      <c r="E240" s="156"/>
    </row>
    <row r="241" ht="14.25" customHeight="1">
      <c r="A241" s="19"/>
      <c r="B241" s="19"/>
      <c r="C241" s="156"/>
      <c r="D241" s="150"/>
      <c r="E241" s="156"/>
    </row>
    <row r="242" ht="14.25" customHeight="1">
      <c r="A242" s="19"/>
      <c r="B242" s="19"/>
      <c r="C242" s="156"/>
      <c r="D242" s="150"/>
      <c r="E242" s="156"/>
    </row>
    <row r="243" ht="14.25" customHeight="1">
      <c r="A243" s="19"/>
      <c r="B243" s="19"/>
      <c r="C243" s="156"/>
      <c r="D243" s="150"/>
      <c r="E243" s="156"/>
    </row>
    <row r="244" ht="14.25" customHeight="1">
      <c r="A244" s="19"/>
      <c r="B244" s="19"/>
      <c r="C244" s="156"/>
      <c r="D244" s="150"/>
      <c r="E244" s="156"/>
    </row>
    <row r="245" ht="14.25" customHeight="1">
      <c r="A245" s="19"/>
      <c r="B245" s="19"/>
      <c r="C245" s="156"/>
      <c r="D245" s="150"/>
      <c r="E245" s="156"/>
    </row>
    <row r="246" ht="14.25" customHeight="1">
      <c r="A246" s="19"/>
      <c r="B246" s="19"/>
      <c r="C246" s="156"/>
      <c r="D246" s="150"/>
      <c r="E246" s="156"/>
    </row>
    <row r="247" ht="14.25" customHeight="1">
      <c r="A247" s="19"/>
      <c r="B247" s="19"/>
      <c r="C247" s="156"/>
      <c r="D247" s="150"/>
      <c r="E247" s="156"/>
    </row>
    <row r="248" ht="14.25" customHeight="1">
      <c r="A248" s="19"/>
      <c r="B248" s="19"/>
      <c r="C248" s="156"/>
      <c r="D248" s="150"/>
      <c r="E248" s="156"/>
    </row>
    <row r="249" ht="14.25" customHeight="1">
      <c r="A249" s="19"/>
      <c r="B249" s="19"/>
      <c r="C249" s="156"/>
      <c r="D249" s="150"/>
      <c r="E249" s="156"/>
    </row>
    <row r="250" ht="14.25" customHeight="1">
      <c r="A250" s="19"/>
      <c r="B250" s="19"/>
      <c r="C250" s="156"/>
      <c r="D250" s="150"/>
      <c r="E250" s="156"/>
    </row>
    <row r="251" ht="14.25" customHeight="1">
      <c r="A251" s="19"/>
      <c r="B251" s="19"/>
      <c r="C251" s="156"/>
      <c r="D251" s="150"/>
      <c r="E251" s="156"/>
    </row>
    <row r="252" ht="14.25" customHeight="1">
      <c r="A252" s="19"/>
      <c r="B252" s="19"/>
      <c r="C252" s="156"/>
      <c r="D252" s="150"/>
      <c r="E252" s="156"/>
    </row>
    <row r="253" ht="14.25" customHeight="1">
      <c r="A253" s="19"/>
      <c r="B253" s="19"/>
      <c r="C253" s="156"/>
      <c r="D253" s="150"/>
      <c r="E253" s="156"/>
    </row>
    <row r="254" ht="14.25" customHeight="1">
      <c r="A254" s="19"/>
      <c r="B254" s="19"/>
      <c r="C254" s="156"/>
      <c r="D254" s="150"/>
      <c r="E254" s="156"/>
    </row>
    <row r="255" ht="14.25" customHeight="1">
      <c r="A255" s="19"/>
      <c r="B255" s="19"/>
      <c r="C255" s="156"/>
      <c r="D255" s="150"/>
      <c r="E255" s="156"/>
    </row>
    <row r="256" ht="14.25" customHeight="1">
      <c r="A256" s="19"/>
      <c r="B256" s="19"/>
      <c r="C256" s="156"/>
      <c r="D256" s="150"/>
      <c r="E256" s="156"/>
    </row>
    <row r="257" ht="14.25" customHeight="1">
      <c r="A257" s="19"/>
      <c r="B257" s="19"/>
      <c r="C257" s="156"/>
      <c r="D257" s="150"/>
      <c r="E257" s="156"/>
    </row>
    <row r="258" ht="14.25" customHeight="1">
      <c r="A258" s="19"/>
      <c r="B258" s="19"/>
      <c r="C258" s="156"/>
      <c r="D258" s="150"/>
      <c r="E258" s="156"/>
    </row>
    <row r="259" ht="14.25" customHeight="1">
      <c r="A259" s="19"/>
      <c r="B259" s="19"/>
      <c r="C259" s="156"/>
      <c r="D259" s="150"/>
      <c r="E259" s="156"/>
    </row>
    <row r="260" ht="14.25" customHeight="1">
      <c r="A260" s="19"/>
      <c r="B260" s="19"/>
      <c r="C260" s="156"/>
      <c r="D260" s="150"/>
      <c r="E260" s="156"/>
    </row>
    <row r="261" ht="14.25" customHeight="1">
      <c r="A261" s="19"/>
      <c r="B261" s="19"/>
      <c r="C261" s="156"/>
      <c r="D261" s="150"/>
      <c r="E261" s="156"/>
    </row>
    <row r="262" ht="14.25" customHeight="1">
      <c r="A262" s="19"/>
      <c r="B262" s="19"/>
      <c r="C262" s="156"/>
      <c r="D262" s="150"/>
      <c r="E262" s="156"/>
    </row>
    <row r="263" ht="14.25" customHeight="1">
      <c r="A263" s="19"/>
      <c r="B263" s="19"/>
      <c r="C263" s="156"/>
      <c r="D263" s="150"/>
      <c r="E263" s="156"/>
    </row>
    <row r="264" ht="14.25" customHeight="1">
      <c r="A264" s="19"/>
      <c r="B264" s="19"/>
      <c r="C264" s="156"/>
      <c r="D264" s="150"/>
      <c r="E264" s="156"/>
    </row>
    <row r="265" ht="14.25" customHeight="1">
      <c r="A265" s="19"/>
      <c r="B265" s="19"/>
      <c r="C265" s="156"/>
      <c r="D265" s="150"/>
      <c r="E265" s="156"/>
    </row>
    <row r="266" ht="14.25" customHeight="1">
      <c r="A266" s="19"/>
      <c r="B266" s="19"/>
      <c r="C266" s="156"/>
      <c r="D266" s="150"/>
      <c r="E266" s="156"/>
    </row>
    <row r="267" ht="14.25" customHeight="1">
      <c r="A267" s="19"/>
      <c r="B267" s="19"/>
      <c r="C267" s="156"/>
      <c r="D267" s="150"/>
      <c r="E267" s="156"/>
    </row>
    <row r="268" ht="14.25" customHeight="1">
      <c r="A268" s="19"/>
      <c r="B268" s="19"/>
      <c r="C268" s="156"/>
      <c r="D268" s="150"/>
      <c r="E268" s="156"/>
    </row>
    <row r="269" ht="14.25" customHeight="1">
      <c r="A269" s="19"/>
      <c r="B269" s="19"/>
      <c r="C269" s="156"/>
      <c r="D269" s="150"/>
      <c r="E269" s="156"/>
    </row>
    <row r="270" ht="14.25" customHeight="1">
      <c r="A270" s="19"/>
      <c r="B270" s="19"/>
      <c r="C270" s="156"/>
      <c r="D270" s="150"/>
      <c r="E270" s="156"/>
    </row>
    <row r="271" ht="14.25" customHeight="1">
      <c r="A271" s="19"/>
      <c r="B271" s="19"/>
      <c r="C271" s="156"/>
      <c r="D271" s="150"/>
      <c r="E271" s="156"/>
    </row>
    <row r="272" ht="14.25" customHeight="1">
      <c r="A272" s="19"/>
      <c r="B272" s="19"/>
      <c r="C272" s="156"/>
      <c r="D272" s="150"/>
      <c r="E272" s="156"/>
    </row>
    <row r="273" ht="14.25" customHeight="1">
      <c r="A273" s="19"/>
      <c r="B273" s="19"/>
      <c r="C273" s="156"/>
      <c r="D273" s="150"/>
      <c r="E273" s="156"/>
    </row>
    <row r="274" ht="14.25" customHeight="1">
      <c r="A274" s="19"/>
      <c r="B274" s="19"/>
      <c r="C274" s="156"/>
      <c r="D274" s="150"/>
      <c r="E274" s="156"/>
    </row>
    <row r="275" ht="14.25" customHeight="1">
      <c r="A275" s="19"/>
      <c r="B275" s="19"/>
      <c r="C275" s="156"/>
      <c r="D275" s="150"/>
      <c r="E275" s="156"/>
    </row>
    <row r="276" ht="14.25" customHeight="1">
      <c r="A276" s="19"/>
      <c r="B276" s="19"/>
      <c r="C276" s="156"/>
      <c r="D276" s="150"/>
      <c r="E276" s="156"/>
    </row>
    <row r="277" ht="14.25" customHeight="1">
      <c r="A277" s="19"/>
      <c r="B277" s="19"/>
      <c r="C277" s="156"/>
      <c r="D277" s="150"/>
      <c r="E277" s="156"/>
    </row>
    <row r="278" ht="14.25" customHeight="1">
      <c r="A278" s="19"/>
      <c r="B278" s="19"/>
      <c r="C278" s="156"/>
      <c r="D278" s="150"/>
      <c r="E278" s="156"/>
    </row>
    <row r="279" ht="14.25" customHeight="1">
      <c r="A279" s="19"/>
      <c r="B279" s="19"/>
      <c r="C279" s="156"/>
      <c r="D279" s="150"/>
      <c r="E279" s="156"/>
    </row>
    <row r="280" ht="14.25" customHeight="1">
      <c r="A280" s="19"/>
      <c r="B280" s="19"/>
      <c r="C280" s="156"/>
      <c r="D280" s="150"/>
      <c r="E280" s="156"/>
    </row>
    <row r="281" ht="14.25" customHeight="1">
      <c r="A281" s="19"/>
      <c r="B281" s="19"/>
      <c r="C281" s="156"/>
      <c r="D281" s="150"/>
      <c r="E281" s="156"/>
    </row>
    <row r="282" ht="14.25" customHeight="1">
      <c r="A282" s="19"/>
      <c r="B282" s="19"/>
      <c r="C282" s="156"/>
      <c r="D282" s="150"/>
      <c r="E282" s="156"/>
    </row>
    <row r="283" ht="14.25" customHeight="1">
      <c r="A283" s="19"/>
      <c r="B283" s="19"/>
      <c r="C283" s="156"/>
      <c r="D283" s="150"/>
      <c r="E283" s="156"/>
    </row>
    <row r="284" ht="14.25" customHeight="1">
      <c r="A284" s="19"/>
      <c r="B284" s="19"/>
      <c r="C284" s="156"/>
      <c r="D284" s="150"/>
      <c r="E284" s="156"/>
    </row>
    <row r="285" ht="14.25" customHeight="1">
      <c r="A285" s="19"/>
      <c r="B285" s="19"/>
      <c r="C285" s="156"/>
      <c r="D285" s="150"/>
      <c r="E285" s="156"/>
    </row>
    <row r="286" ht="14.25" customHeight="1">
      <c r="A286" s="19"/>
      <c r="B286" s="19"/>
      <c r="C286" s="156"/>
      <c r="D286" s="150"/>
      <c r="E286" s="156"/>
    </row>
    <row r="287" ht="14.25" customHeight="1">
      <c r="A287" s="19"/>
      <c r="B287" s="19"/>
      <c r="C287" s="156"/>
      <c r="D287" s="150"/>
      <c r="E287" s="156"/>
    </row>
    <row r="288" ht="14.25" customHeight="1">
      <c r="A288" s="19"/>
      <c r="B288" s="19"/>
      <c r="C288" s="156"/>
      <c r="D288" s="150"/>
      <c r="E288" s="156"/>
    </row>
    <row r="289" ht="14.25" customHeight="1">
      <c r="A289" s="19"/>
      <c r="B289" s="19"/>
      <c r="C289" s="156"/>
      <c r="D289" s="150"/>
      <c r="E289" s="156"/>
    </row>
    <row r="290" ht="14.25" customHeight="1">
      <c r="A290" s="19"/>
      <c r="B290" s="19"/>
      <c r="C290" s="156"/>
      <c r="D290" s="150"/>
      <c r="E290" s="156"/>
    </row>
    <row r="291" ht="14.25" customHeight="1">
      <c r="A291" s="19"/>
      <c r="B291" s="19"/>
      <c r="C291" s="156"/>
      <c r="D291" s="150"/>
      <c r="E291" s="156"/>
    </row>
    <row r="292" ht="14.25" customHeight="1">
      <c r="A292" s="19"/>
      <c r="B292" s="19"/>
      <c r="C292" s="156"/>
      <c r="D292" s="150"/>
      <c r="E292" s="156"/>
    </row>
    <row r="293" ht="14.25" customHeight="1">
      <c r="A293" s="19"/>
      <c r="B293" s="19"/>
      <c r="C293" s="156"/>
      <c r="D293" s="150"/>
      <c r="E293" s="156"/>
    </row>
    <row r="294" ht="14.25" customHeight="1">
      <c r="A294" s="19"/>
      <c r="B294" s="19"/>
      <c r="C294" s="156"/>
      <c r="D294" s="150"/>
      <c r="E294" s="156"/>
    </row>
    <row r="295" ht="14.25" customHeight="1">
      <c r="A295" s="19"/>
      <c r="B295" s="19"/>
      <c r="C295" s="156"/>
      <c r="D295" s="150"/>
      <c r="E295" s="156"/>
    </row>
    <row r="296" ht="14.25" customHeight="1">
      <c r="A296" s="19"/>
      <c r="B296" s="19"/>
      <c r="C296" s="156"/>
      <c r="D296" s="150"/>
      <c r="E296" s="156"/>
    </row>
    <row r="297" ht="14.25" customHeight="1">
      <c r="A297" s="19"/>
      <c r="B297" s="19"/>
      <c r="C297" s="156"/>
      <c r="D297" s="150"/>
      <c r="E297" s="156"/>
    </row>
    <row r="298" ht="14.25" customHeight="1">
      <c r="A298" s="19"/>
      <c r="B298" s="19"/>
      <c r="C298" s="156"/>
      <c r="D298" s="150"/>
      <c r="E298" s="156"/>
    </row>
    <row r="299" ht="14.25" customHeight="1">
      <c r="A299" s="19"/>
      <c r="B299" s="19"/>
      <c r="C299" s="156"/>
      <c r="D299" s="150"/>
      <c r="E299" s="156"/>
    </row>
    <row r="300" ht="14.25" customHeight="1">
      <c r="A300" s="19"/>
      <c r="B300" s="19"/>
      <c r="C300" s="156"/>
      <c r="D300" s="150"/>
      <c r="E300" s="156"/>
    </row>
    <row r="301" ht="14.25" customHeight="1">
      <c r="A301" s="19"/>
      <c r="B301" s="19"/>
      <c r="C301" s="156"/>
      <c r="D301" s="150"/>
      <c r="E301" s="156"/>
    </row>
    <row r="302" ht="14.25" customHeight="1">
      <c r="A302" s="19"/>
      <c r="B302" s="19"/>
      <c r="C302" s="156"/>
      <c r="D302" s="150"/>
      <c r="E302" s="156"/>
    </row>
    <row r="303" ht="14.25" customHeight="1">
      <c r="A303" s="19"/>
      <c r="B303" s="19"/>
      <c r="C303" s="156"/>
      <c r="D303" s="150"/>
      <c r="E303" s="156"/>
    </row>
    <row r="304" ht="14.25" customHeight="1">
      <c r="A304" s="19"/>
      <c r="B304" s="19"/>
      <c r="C304" s="156"/>
      <c r="D304" s="150"/>
      <c r="E304" s="156"/>
    </row>
    <row r="305" ht="14.25" customHeight="1">
      <c r="A305" s="19"/>
      <c r="B305" s="19"/>
      <c r="C305" s="156"/>
      <c r="D305" s="150"/>
      <c r="E305" s="156"/>
    </row>
    <row r="306" ht="14.25" customHeight="1">
      <c r="A306" s="19"/>
      <c r="B306" s="19"/>
      <c r="C306" s="156"/>
      <c r="D306" s="150"/>
      <c r="E306" s="156"/>
    </row>
    <row r="307" ht="14.25" customHeight="1">
      <c r="A307" s="19"/>
      <c r="B307" s="19"/>
      <c r="C307" s="156"/>
      <c r="D307" s="150"/>
      <c r="E307" s="156"/>
    </row>
    <row r="308" ht="14.25" customHeight="1">
      <c r="A308" s="19"/>
      <c r="B308" s="19"/>
      <c r="C308" s="156"/>
      <c r="D308" s="150"/>
      <c r="E308" s="156"/>
    </row>
    <row r="309" ht="14.25" customHeight="1">
      <c r="A309" s="19"/>
      <c r="B309" s="19"/>
      <c r="C309" s="156"/>
      <c r="D309" s="150"/>
      <c r="E309" s="156"/>
    </row>
    <row r="310" ht="14.25" customHeight="1">
      <c r="A310" s="19"/>
      <c r="B310" s="19"/>
      <c r="C310" s="156"/>
      <c r="D310" s="150"/>
      <c r="E310" s="156"/>
    </row>
    <row r="311" ht="14.25" customHeight="1">
      <c r="A311" s="19"/>
      <c r="B311" s="19"/>
      <c r="C311" s="156"/>
      <c r="D311" s="150"/>
      <c r="E311" s="156"/>
    </row>
    <row r="312" ht="14.25" customHeight="1">
      <c r="A312" s="19"/>
      <c r="B312" s="19"/>
      <c r="C312" s="156"/>
      <c r="D312" s="150"/>
      <c r="E312" s="156"/>
    </row>
    <row r="313" ht="14.25" customHeight="1">
      <c r="A313" s="19"/>
      <c r="B313" s="19"/>
      <c r="C313" s="156"/>
      <c r="D313" s="150"/>
      <c r="E313" s="156"/>
    </row>
    <row r="314" ht="14.25" customHeight="1">
      <c r="A314" s="19"/>
      <c r="B314" s="19"/>
      <c r="C314" s="156"/>
      <c r="D314" s="150"/>
      <c r="E314" s="156"/>
    </row>
    <row r="315" ht="14.25" customHeight="1">
      <c r="A315" s="19"/>
      <c r="B315" s="19"/>
      <c r="C315" s="156"/>
      <c r="D315" s="150"/>
      <c r="E315" s="156"/>
    </row>
    <row r="316" ht="14.25" customHeight="1">
      <c r="A316" s="19"/>
      <c r="B316" s="19"/>
      <c r="C316" s="156"/>
      <c r="D316" s="150"/>
      <c r="E316" s="156"/>
    </row>
    <row r="317" ht="14.25" customHeight="1">
      <c r="A317" s="19"/>
      <c r="B317" s="19"/>
      <c r="C317" s="156"/>
      <c r="D317" s="150"/>
      <c r="E317" s="156"/>
    </row>
    <row r="318" ht="14.25" customHeight="1">
      <c r="A318" s="19"/>
      <c r="B318" s="19"/>
      <c r="C318" s="156"/>
      <c r="D318" s="150"/>
      <c r="E318" s="156"/>
    </row>
    <row r="319" ht="14.25" customHeight="1">
      <c r="A319" s="19"/>
      <c r="B319" s="19"/>
      <c r="C319" s="156"/>
      <c r="D319" s="150"/>
      <c r="E319" s="156"/>
    </row>
    <row r="320" ht="14.25" customHeight="1">
      <c r="A320" s="19"/>
      <c r="B320" s="19"/>
      <c r="C320" s="156"/>
      <c r="D320" s="150"/>
      <c r="E320" s="156"/>
    </row>
    <row r="321" ht="14.25" customHeight="1">
      <c r="A321" s="19"/>
      <c r="B321" s="19"/>
      <c r="C321" s="156"/>
      <c r="D321" s="150"/>
      <c r="E321" s="156"/>
    </row>
    <row r="322" ht="14.25" customHeight="1">
      <c r="A322" s="19"/>
      <c r="B322" s="19"/>
      <c r="C322" s="156"/>
      <c r="D322" s="150"/>
      <c r="E322" s="156"/>
    </row>
    <row r="323" ht="14.25" customHeight="1">
      <c r="A323" s="19"/>
      <c r="B323" s="19"/>
      <c r="C323" s="156"/>
      <c r="D323" s="150"/>
      <c r="E323" s="156"/>
    </row>
    <row r="324" ht="14.25" customHeight="1">
      <c r="A324" s="19"/>
      <c r="B324" s="19"/>
      <c r="C324" s="156"/>
      <c r="D324" s="150"/>
      <c r="E324" s="156"/>
    </row>
    <row r="325" ht="14.25" customHeight="1">
      <c r="A325" s="19"/>
      <c r="B325" s="19"/>
      <c r="C325" s="156"/>
      <c r="D325" s="150"/>
      <c r="E325" s="156"/>
    </row>
    <row r="326" ht="14.25" customHeight="1">
      <c r="A326" s="19"/>
      <c r="B326" s="19"/>
      <c r="C326" s="156"/>
      <c r="D326" s="150"/>
      <c r="E326" s="156"/>
    </row>
    <row r="327" ht="14.25" customHeight="1">
      <c r="A327" s="19"/>
      <c r="B327" s="19"/>
      <c r="C327" s="156"/>
      <c r="D327" s="150"/>
      <c r="E327" s="156"/>
    </row>
    <row r="328" ht="14.25" customHeight="1">
      <c r="A328" s="19"/>
      <c r="B328" s="19"/>
      <c r="C328" s="156"/>
      <c r="D328" s="150"/>
      <c r="E328" s="156"/>
    </row>
    <row r="329" ht="14.25" customHeight="1">
      <c r="A329" s="19"/>
      <c r="B329" s="19"/>
      <c r="C329" s="156"/>
      <c r="D329" s="150"/>
      <c r="E329" s="156"/>
    </row>
    <row r="330" ht="14.25" customHeight="1">
      <c r="A330" s="19"/>
      <c r="B330" s="19"/>
      <c r="C330" s="156"/>
      <c r="D330" s="150"/>
      <c r="E330" s="156"/>
    </row>
    <row r="331" ht="14.25" customHeight="1">
      <c r="A331" s="19"/>
      <c r="B331" s="19"/>
      <c r="C331" s="156"/>
      <c r="D331" s="150"/>
      <c r="E331" s="156"/>
    </row>
    <row r="332" ht="14.25" customHeight="1">
      <c r="A332" s="19"/>
      <c r="B332" s="19"/>
      <c r="C332" s="156"/>
      <c r="D332" s="150"/>
      <c r="E332" s="156"/>
    </row>
    <row r="333" ht="14.25" customHeight="1">
      <c r="A333" s="19"/>
      <c r="B333" s="19"/>
      <c r="C333" s="156"/>
      <c r="D333" s="150"/>
      <c r="E333" s="156"/>
    </row>
    <row r="334" ht="14.25" customHeight="1">
      <c r="A334" s="19"/>
      <c r="B334" s="19"/>
      <c r="C334" s="156"/>
      <c r="D334" s="150"/>
      <c r="E334" s="156"/>
    </row>
    <row r="335" ht="14.25" customHeight="1">
      <c r="A335" s="19"/>
      <c r="B335" s="19"/>
      <c r="C335" s="156"/>
      <c r="D335" s="150"/>
      <c r="E335" s="156"/>
    </row>
    <row r="336" ht="14.25" customHeight="1">
      <c r="A336" s="19"/>
      <c r="B336" s="19"/>
      <c r="C336" s="156"/>
      <c r="D336" s="150"/>
      <c r="E336" s="156"/>
    </row>
    <row r="337" ht="14.25" customHeight="1">
      <c r="A337" s="19"/>
      <c r="B337" s="19"/>
      <c r="C337" s="156"/>
      <c r="D337" s="150"/>
      <c r="E337" s="156"/>
    </row>
    <row r="338" ht="14.25" customHeight="1">
      <c r="A338" s="19"/>
      <c r="B338" s="19"/>
      <c r="C338" s="156"/>
      <c r="D338" s="150"/>
      <c r="E338" s="156"/>
    </row>
    <row r="339" ht="14.25" customHeight="1">
      <c r="A339" s="19"/>
      <c r="B339" s="19"/>
      <c r="C339" s="156"/>
      <c r="D339" s="150"/>
      <c r="E339" s="156"/>
    </row>
    <row r="340" ht="14.25" customHeight="1">
      <c r="A340" s="19"/>
      <c r="B340" s="19"/>
      <c r="C340" s="156"/>
      <c r="D340" s="150"/>
      <c r="E340" s="156"/>
    </row>
    <row r="341" ht="14.25" customHeight="1">
      <c r="A341" s="19"/>
      <c r="B341" s="19"/>
      <c r="C341" s="156"/>
      <c r="D341" s="150"/>
      <c r="E341" s="156"/>
    </row>
    <row r="342" ht="14.25" customHeight="1">
      <c r="A342" s="19"/>
      <c r="B342" s="19"/>
      <c r="C342" s="156"/>
      <c r="D342" s="150"/>
      <c r="E342" s="156"/>
    </row>
    <row r="343" ht="14.25" customHeight="1">
      <c r="A343" s="19"/>
      <c r="B343" s="19"/>
      <c r="C343" s="156"/>
      <c r="D343" s="150"/>
      <c r="E343" s="156"/>
    </row>
    <row r="344" ht="14.25" customHeight="1">
      <c r="A344" s="19"/>
      <c r="B344" s="19"/>
      <c r="C344" s="156"/>
      <c r="D344" s="150"/>
      <c r="E344" s="156"/>
    </row>
    <row r="345" ht="14.25" customHeight="1">
      <c r="A345" s="19"/>
      <c r="B345" s="19"/>
      <c r="C345" s="156"/>
      <c r="D345" s="150"/>
      <c r="E345" s="156"/>
    </row>
    <row r="346" ht="14.25" customHeight="1">
      <c r="A346" s="19"/>
      <c r="B346" s="19"/>
      <c r="C346" s="156"/>
      <c r="D346" s="150"/>
      <c r="E346" s="156"/>
    </row>
    <row r="347" ht="14.25" customHeight="1">
      <c r="A347" s="19"/>
      <c r="B347" s="19"/>
      <c r="C347" s="156"/>
      <c r="D347" s="150"/>
      <c r="E347" s="156"/>
    </row>
    <row r="348" ht="14.25" customHeight="1">
      <c r="A348" s="19"/>
      <c r="B348" s="19"/>
      <c r="C348" s="156"/>
      <c r="D348" s="150"/>
      <c r="E348" s="156"/>
    </row>
    <row r="349" ht="14.25" customHeight="1">
      <c r="A349" s="19"/>
      <c r="B349" s="19"/>
      <c r="C349" s="156"/>
      <c r="D349" s="150"/>
      <c r="E349" s="156"/>
    </row>
    <row r="350" ht="14.25" customHeight="1">
      <c r="A350" s="19"/>
      <c r="B350" s="19"/>
      <c r="C350" s="156"/>
      <c r="D350" s="150"/>
      <c r="E350" s="156"/>
    </row>
    <row r="351" ht="14.25" customHeight="1">
      <c r="A351" s="19"/>
      <c r="B351" s="19"/>
      <c r="C351" s="156"/>
      <c r="D351" s="150"/>
      <c r="E351" s="156"/>
    </row>
    <row r="352" ht="14.25" customHeight="1">
      <c r="A352" s="19"/>
      <c r="B352" s="19"/>
      <c r="C352" s="156"/>
      <c r="D352" s="150"/>
      <c r="E352" s="156"/>
    </row>
    <row r="353" ht="14.25" customHeight="1">
      <c r="A353" s="19"/>
      <c r="B353" s="19"/>
      <c r="C353" s="156"/>
      <c r="D353" s="150"/>
      <c r="E353" s="156"/>
    </row>
    <row r="354" ht="14.25" customHeight="1">
      <c r="A354" s="19"/>
      <c r="B354" s="19"/>
      <c r="C354" s="156"/>
      <c r="D354" s="150"/>
      <c r="E354" s="156"/>
    </row>
    <row r="355" ht="14.25" customHeight="1">
      <c r="A355" s="19"/>
      <c r="B355" s="19"/>
      <c r="C355" s="156"/>
      <c r="D355" s="150"/>
      <c r="E355" s="156"/>
    </row>
    <row r="356" ht="14.25" customHeight="1">
      <c r="A356" s="19"/>
      <c r="B356" s="19"/>
      <c r="C356" s="156"/>
      <c r="D356" s="150"/>
      <c r="E356" s="156"/>
    </row>
    <row r="357" ht="14.25" customHeight="1">
      <c r="A357" s="19"/>
      <c r="B357" s="19"/>
      <c r="C357" s="156"/>
      <c r="D357" s="150"/>
      <c r="E357" s="156"/>
    </row>
    <row r="358" ht="14.25" customHeight="1">
      <c r="A358" s="19"/>
      <c r="B358" s="19"/>
      <c r="C358" s="156"/>
      <c r="D358" s="150"/>
      <c r="E358" s="156"/>
    </row>
    <row r="359" ht="14.25" customHeight="1">
      <c r="A359" s="19"/>
      <c r="B359" s="19"/>
      <c r="C359" s="156"/>
      <c r="D359" s="150"/>
      <c r="E359" s="156"/>
    </row>
    <row r="360" ht="14.25" customHeight="1">
      <c r="A360" s="19"/>
      <c r="B360" s="19"/>
      <c r="C360" s="156"/>
      <c r="D360" s="150"/>
      <c r="E360" s="156"/>
    </row>
    <row r="361" ht="14.25" customHeight="1">
      <c r="A361" s="19"/>
      <c r="B361" s="19"/>
      <c r="C361" s="156"/>
      <c r="D361" s="150"/>
      <c r="E361" s="156"/>
    </row>
    <row r="362" ht="15.75" customHeight="1">
      <c r="A362" s="156"/>
      <c r="B362" s="156"/>
      <c r="C362" s="156"/>
      <c r="D362" s="156"/>
      <c r="E362" s="156"/>
    </row>
    <row r="363" ht="15.75" customHeight="1">
      <c r="A363" s="156"/>
      <c r="B363" s="156"/>
      <c r="C363" s="156"/>
      <c r="D363" s="156"/>
      <c r="E363" s="156"/>
    </row>
    <row r="364" ht="15.75" customHeight="1">
      <c r="A364" s="156"/>
      <c r="B364" s="156"/>
      <c r="C364" s="156"/>
      <c r="D364" s="156"/>
      <c r="E364" s="156"/>
    </row>
    <row r="365" ht="15.75" customHeight="1">
      <c r="A365" s="156"/>
      <c r="B365" s="156"/>
      <c r="C365" s="156"/>
      <c r="D365" s="156"/>
      <c r="E365" s="156"/>
    </row>
    <row r="366" ht="15.75" customHeight="1">
      <c r="A366" s="156"/>
      <c r="B366" s="156"/>
      <c r="C366" s="156"/>
      <c r="D366" s="156"/>
      <c r="E366" s="156"/>
    </row>
    <row r="367" ht="15.75" customHeight="1">
      <c r="A367" s="156"/>
      <c r="B367" s="156"/>
      <c r="C367" s="156"/>
      <c r="D367" s="156"/>
      <c r="E367" s="156"/>
    </row>
    <row r="368" ht="15.75" customHeight="1">
      <c r="A368" s="156"/>
      <c r="B368" s="156"/>
      <c r="C368" s="156"/>
      <c r="D368" s="156"/>
      <c r="E368" s="156"/>
    </row>
    <row r="369" ht="15.75" customHeight="1">
      <c r="A369" s="156"/>
      <c r="B369" s="156"/>
      <c r="C369" s="156"/>
      <c r="D369" s="156"/>
      <c r="E369" s="156"/>
    </row>
    <row r="370" ht="15.75" customHeight="1">
      <c r="A370" s="156"/>
      <c r="B370" s="156"/>
      <c r="C370" s="156"/>
      <c r="D370" s="156"/>
      <c r="E370" s="156"/>
    </row>
    <row r="371" ht="15.75" customHeight="1">
      <c r="A371" s="156"/>
      <c r="B371" s="156"/>
      <c r="C371" s="156"/>
      <c r="D371" s="156"/>
      <c r="E371" s="156"/>
    </row>
    <row r="372" ht="15.75" customHeight="1">
      <c r="A372" s="156"/>
      <c r="B372" s="156"/>
      <c r="C372" s="156"/>
      <c r="D372" s="156"/>
      <c r="E372" s="156"/>
    </row>
    <row r="373" ht="15.75" customHeight="1">
      <c r="A373" s="156"/>
      <c r="B373" s="156"/>
      <c r="C373" s="156"/>
      <c r="D373" s="156"/>
      <c r="E373" s="156"/>
    </row>
    <row r="374" ht="15.75" customHeight="1">
      <c r="A374" s="156"/>
      <c r="B374" s="156"/>
      <c r="C374" s="156"/>
      <c r="D374" s="156"/>
      <c r="E374" s="156"/>
    </row>
    <row r="375" ht="15.75" customHeight="1">
      <c r="A375" s="156"/>
      <c r="B375" s="156"/>
      <c r="C375" s="156"/>
      <c r="D375" s="156"/>
      <c r="E375" s="156"/>
    </row>
    <row r="376" ht="15.75" customHeight="1">
      <c r="A376" s="156"/>
      <c r="B376" s="156"/>
      <c r="C376" s="156"/>
      <c r="D376" s="156"/>
      <c r="E376" s="156"/>
    </row>
    <row r="377" ht="15.75" customHeight="1">
      <c r="A377" s="156"/>
      <c r="B377" s="156"/>
      <c r="C377" s="156"/>
      <c r="D377" s="156"/>
      <c r="E377" s="156"/>
    </row>
    <row r="378" ht="15.75" customHeight="1">
      <c r="A378" s="156"/>
      <c r="B378" s="156"/>
      <c r="C378" s="156"/>
      <c r="D378" s="156"/>
      <c r="E378" s="156"/>
    </row>
    <row r="379" ht="15.75" customHeight="1">
      <c r="A379" s="156"/>
      <c r="B379" s="156"/>
      <c r="C379" s="156"/>
      <c r="D379" s="156"/>
      <c r="E379" s="156"/>
    </row>
    <row r="380" ht="15.75" customHeight="1">
      <c r="A380" s="156"/>
      <c r="B380" s="156"/>
      <c r="C380" s="156"/>
      <c r="D380" s="156"/>
      <c r="E380" s="156"/>
    </row>
    <row r="381" ht="15.75" customHeight="1">
      <c r="A381" s="156"/>
      <c r="B381" s="156"/>
      <c r="C381" s="156"/>
      <c r="D381" s="156"/>
      <c r="E381" s="156"/>
    </row>
    <row r="382" ht="15.75" customHeight="1">
      <c r="A382" s="156"/>
      <c r="B382" s="156"/>
      <c r="C382" s="156"/>
      <c r="D382" s="156"/>
      <c r="E382" s="156"/>
    </row>
    <row r="383" ht="15.75" customHeight="1">
      <c r="A383" s="156"/>
      <c r="B383" s="156"/>
      <c r="C383" s="156"/>
      <c r="D383" s="156"/>
      <c r="E383" s="156"/>
    </row>
    <row r="384" ht="15.75" customHeight="1">
      <c r="A384" s="156"/>
      <c r="B384" s="156"/>
      <c r="C384" s="156"/>
      <c r="D384" s="156"/>
      <c r="E384" s="156"/>
    </row>
    <row r="385" ht="15.75" customHeight="1">
      <c r="A385" s="156"/>
      <c r="B385" s="156"/>
      <c r="C385" s="156"/>
      <c r="D385" s="156"/>
      <c r="E385" s="156"/>
    </row>
    <row r="386" ht="15.75" customHeight="1">
      <c r="A386" s="156"/>
      <c r="B386" s="156"/>
      <c r="C386" s="156"/>
      <c r="D386" s="156"/>
      <c r="E386" s="156"/>
    </row>
    <row r="387" ht="15.75" customHeight="1">
      <c r="A387" s="156"/>
      <c r="B387" s="156"/>
      <c r="C387" s="156"/>
      <c r="D387" s="156"/>
      <c r="E387" s="156"/>
    </row>
    <row r="388" ht="15.75" customHeight="1">
      <c r="A388" s="156"/>
      <c r="B388" s="156"/>
      <c r="C388" s="156"/>
      <c r="D388" s="156"/>
      <c r="E388" s="156"/>
    </row>
    <row r="389" ht="15.75" customHeight="1">
      <c r="A389" s="156"/>
      <c r="B389" s="156"/>
      <c r="C389" s="156"/>
      <c r="D389" s="156"/>
      <c r="E389" s="156"/>
    </row>
    <row r="390" ht="15.75" customHeight="1">
      <c r="A390" s="156"/>
      <c r="B390" s="156"/>
      <c r="C390" s="156"/>
      <c r="D390" s="156"/>
      <c r="E390" s="156"/>
    </row>
    <row r="391" ht="15.75" customHeight="1">
      <c r="A391" s="156"/>
      <c r="B391" s="156"/>
      <c r="C391" s="156"/>
      <c r="D391" s="156"/>
      <c r="E391" s="156"/>
    </row>
    <row r="392" ht="15.75" customHeight="1">
      <c r="A392" s="156"/>
      <c r="B392" s="156"/>
      <c r="C392" s="156"/>
      <c r="D392" s="156"/>
      <c r="E392" s="156"/>
    </row>
    <row r="393" ht="15.75" customHeight="1">
      <c r="A393" s="156"/>
      <c r="B393" s="156"/>
      <c r="C393" s="156"/>
      <c r="D393" s="156"/>
      <c r="E393" s="156"/>
    </row>
    <row r="394" ht="15.75" customHeight="1">
      <c r="A394" s="156"/>
      <c r="B394" s="156"/>
      <c r="C394" s="156"/>
      <c r="D394" s="156"/>
      <c r="E394" s="156"/>
    </row>
    <row r="395" ht="15.75" customHeight="1">
      <c r="A395" s="156"/>
      <c r="B395" s="156"/>
      <c r="C395" s="156"/>
      <c r="D395" s="156"/>
      <c r="E395" s="156"/>
    </row>
    <row r="396" ht="15.75" customHeight="1">
      <c r="A396" s="156"/>
      <c r="B396" s="156"/>
      <c r="C396" s="156"/>
      <c r="D396" s="156"/>
      <c r="E396" s="156"/>
    </row>
    <row r="397" ht="15.75" customHeight="1">
      <c r="A397" s="156"/>
      <c r="B397" s="156"/>
      <c r="C397" s="156"/>
      <c r="D397" s="156"/>
      <c r="E397" s="156"/>
    </row>
    <row r="398" ht="15.75" customHeight="1">
      <c r="A398" s="156"/>
      <c r="B398" s="156"/>
      <c r="C398" s="156"/>
      <c r="D398" s="156"/>
      <c r="E398" s="156"/>
    </row>
    <row r="399" ht="15.75" customHeight="1">
      <c r="A399" s="156"/>
      <c r="B399" s="156"/>
      <c r="C399" s="156"/>
      <c r="D399" s="156"/>
      <c r="E399" s="156"/>
    </row>
    <row r="400" ht="15.75" customHeight="1">
      <c r="A400" s="156"/>
      <c r="B400" s="156"/>
      <c r="C400" s="156"/>
      <c r="D400" s="156"/>
      <c r="E400" s="156"/>
    </row>
    <row r="401" ht="15.75" customHeight="1">
      <c r="A401" s="156"/>
      <c r="B401" s="156"/>
      <c r="C401" s="156"/>
      <c r="D401" s="156"/>
      <c r="E401" s="156"/>
    </row>
    <row r="402" ht="15.75" customHeight="1">
      <c r="A402" s="156"/>
      <c r="B402" s="156"/>
      <c r="C402" s="156"/>
      <c r="D402" s="156"/>
      <c r="E402" s="156"/>
    </row>
    <row r="403" ht="15.75" customHeight="1">
      <c r="A403" s="156"/>
      <c r="B403" s="156"/>
      <c r="C403" s="156"/>
      <c r="D403" s="156"/>
      <c r="E403" s="156"/>
    </row>
    <row r="404" ht="15.75" customHeight="1">
      <c r="A404" s="156"/>
      <c r="B404" s="156"/>
      <c r="C404" s="156"/>
      <c r="D404" s="156"/>
      <c r="E404" s="156"/>
    </row>
    <row r="405" ht="15.75" customHeight="1">
      <c r="A405" s="156"/>
      <c r="B405" s="156"/>
      <c r="C405" s="156"/>
      <c r="D405" s="156"/>
      <c r="E405" s="156"/>
    </row>
    <row r="406" ht="15.75" customHeight="1">
      <c r="A406" s="156"/>
      <c r="B406" s="156"/>
      <c r="C406" s="156"/>
      <c r="D406" s="156"/>
      <c r="E406" s="156"/>
    </row>
    <row r="407" ht="15.75" customHeight="1">
      <c r="A407" s="156"/>
      <c r="B407" s="156"/>
      <c r="C407" s="156"/>
      <c r="D407" s="156"/>
      <c r="E407" s="156"/>
    </row>
    <row r="408" ht="15.75" customHeight="1">
      <c r="A408" s="156"/>
      <c r="B408" s="156"/>
      <c r="C408" s="156"/>
      <c r="D408" s="156"/>
      <c r="E408" s="156"/>
    </row>
    <row r="409" ht="15.75" customHeight="1">
      <c r="A409" s="156"/>
      <c r="B409" s="156"/>
      <c r="C409" s="156"/>
      <c r="D409" s="156"/>
      <c r="E409" s="156"/>
    </row>
    <row r="410" ht="15.75" customHeight="1">
      <c r="A410" s="156"/>
      <c r="B410" s="156"/>
      <c r="C410" s="156"/>
      <c r="D410" s="156"/>
      <c r="E410" s="156"/>
    </row>
    <row r="411" ht="15.75" customHeight="1">
      <c r="A411" s="156"/>
      <c r="B411" s="156"/>
      <c r="C411" s="156"/>
      <c r="D411" s="156"/>
      <c r="E411" s="156"/>
    </row>
    <row r="412" ht="15.75" customHeight="1">
      <c r="A412" s="156"/>
      <c r="B412" s="156"/>
      <c r="C412" s="156"/>
      <c r="D412" s="156"/>
      <c r="E412" s="156"/>
    </row>
    <row r="413" ht="15.75" customHeight="1">
      <c r="A413" s="156"/>
      <c r="B413" s="156"/>
      <c r="C413" s="156"/>
      <c r="D413" s="156"/>
      <c r="E413" s="156"/>
    </row>
    <row r="414" ht="15.75" customHeight="1">
      <c r="A414" s="156"/>
      <c r="B414" s="156"/>
      <c r="C414" s="156"/>
      <c r="D414" s="156"/>
      <c r="E414" s="156"/>
    </row>
    <row r="415" ht="15.75" customHeight="1">
      <c r="A415" s="156"/>
      <c r="B415" s="156"/>
      <c r="C415" s="156"/>
      <c r="D415" s="156"/>
      <c r="E415" s="156"/>
    </row>
    <row r="416" ht="15.75" customHeight="1">
      <c r="A416" s="156"/>
      <c r="B416" s="156"/>
      <c r="C416" s="156"/>
      <c r="D416" s="156"/>
      <c r="E416" s="156"/>
    </row>
    <row r="417" ht="15.75" customHeight="1">
      <c r="A417" s="156"/>
      <c r="B417" s="156"/>
      <c r="C417" s="156"/>
      <c r="D417" s="156"/>
      <c r="E417" s="156"/>
    </row>
    <row r="418" ht="15.75" customHeight="1">
      <c r="A418" s="156"/>
      <c r="B418" s="156"/>
      <c r="C418" s="156"/>
      <c r="D418" s="156"/>
      <c r="E418" s="156"/>
    </row>
    <row r="419" ht="15.75" customHeight="1">
      <c r="A419" s="156"/>
      <c r="B419" s="156"/>
      <c r="C419" s="156"/>
      <c r="D419" s="156"/>
      <c r="E419" s="156"/>
    </row>
    <row r="420" ht="15.75" customHeight="1">
      <c r="A420" s="156"/>
      <c r="B420" s="156"/>
      <c r="C420" s="156"/>
      <c r="D420" s="156"/>
      <c r="E420" s="156"/>
    </row>
    <row r="421" ht="15.75" customHeight="1">
      <c r="A421" s="156"/>
      <c r="B421" s="156"/>
      <c r="C421" s="156"/>
      <c r="D421" s="156"/>
      <c r="E421" s="156"/>
    </row>
    <row r="422" ht="15.75" customHeight="1">
      <c r="A422" s="156"/>
      <c r="B422" s="156"/>
      <c r="C422" s="156"/>
      <c r="D422" s="156"/>
      <c r="E422" s="156"/>
    </row>
    <row r="423" ht="15.75" customHeight="1">
      <c r="A423" s="156"/>
      <c r="B423" s="156"/>
      <c r="C423" s="156"/>
      <c r="D423" s="156"/>
      <c r="E423" s="156"/>
    </row>
    <row r="424" ht="15.75" customHeight="1">
      <c r="A424" s="156"/>
      <c r="B424" s="156"/>
      <c r="C424" s="156"/>
      <c r="D424" s="156"/>
      <c r="E424" s="156"/>
    </row>
    <row r="425" ht="15.75" customHeight="1">
      <c r="A425" s="156"/>
      <c r="B425" s="156"/>
      <c r="C425" s="156"/>
      <c r="D425" s="156"/>
      <c r="E425" s="156"/>
    </row>
    <row r="426" ht="15.75" customHeight="1">
      <c r="A426" s="156"/>
      <c r="B426" s="156"/>
      <c r="C426" s="156"/>
      <c r="D426" s="156"/>
      <c r="E426" s="156"/>
    </row>
    <row r="427" ht="15.75" customHeight="1">
      <c r="A427" s="156"/>
      <c r="B427" s="156"/>
      <c r="C427" s="156"/>
      <c r="D427" s="156"/>
      <c r="E427" s="156"/>
    </row>
    <row r="428" ht="15.75" customHeight="1">
      <c r="A428" s="156"/>
      <c r="B428" s="156"/>
      <c r="C428" s="156"/>
      <c r="D428" s="156"/>
      <c r="E428" s="156"/>
    </row>
    <row r="429" ht="15.75" customHeight="1">
      <c r="A429" s="156"/>
      <c r="B429" s="156"/>
      <c r="C429" s="156"/>
      <c r="D429" s="156"/>
      <c r="E429" s="156"/>
    </row>
    <row r="430" ht="15.75" customHeight="1">
      <c r="A430" s="156"/>
      <c r="B430" s="156"/>
      <c r="C430" s="156"/>
      <c r="D430" s="156"/>
      <c r="E430" s="156"/>
    </row>
    <row r="431" ht="15.75" customHeight="1">
      <c r="A431" s="156"/>
      <c r="B431" s="156"/>
      <c r="C431" s="156"/>
      <c r="D431" s="156"/>
      <c r="E431" s="156"/>
    </row>
    <row r="432" ht="15.75" customHeight="1">
      <c r="A432" s="156"/>
      <c r="B432" s="156"/>
      <c r="C432" s="156"/>
      <c r="D432" s="156"/>
      <c r="E432" s="156"/>
    </row>
    <row r="433" ht="15.75" customHeight="1">
      <c r="A433" s="156"/>
      <c r="B433" s="156"/>
      <c r="C433" s="156"/>
      <c r="D433" s="156"/>
      <c r="E433" s="156"/>
    </row>
    <row r="434" ht="15.75" customHeight="1">
      <c r="A434" s="156"/>
      <c r="B434" s="156"/>
      <c r="C434" s="156"/>
      <c r="D434" s="156"/>
      <c r="E434" s="156"/>
    </row>
    <row r="435" ht="15.75" customHeight="1">
      <c r="A435" s="156"/>
      <c r="B435" s="156"/>
      <c r="C435" s="156"/>
      <c r="D435" s="156"/>
      <c r="E435" s="156"/>
    </row>
    <row r="436" ht="15.75" customHeight="1">
      <c r="A436" s="156"/>
      <c r="B436" s="156"/>
      <c r="C436" s="156"/>
      <c r="D436" s="156"/>
      <c r="E436" s="156"/>
    </row>
    <row r="437" ht="15.75" customHeight="1">
      <c r="A437" s="156"/>
      <c r="B437" s="156"/>
      <c r="C437" s="156"/>
      <c r="D437" s="156"/>
      <c r="E437" s="156"/>
    </row>
    <row r="438" ht="15.75" customHeight="1">
      <c r="A438" s="156"/>
      <c r="B438" s="156"/>
      <c r="C438" s="156"/>
      <c r="D438" s="156"/>
      <c r="E438" s="156"/>
    </row>
    <row r="439" ht="15.75" customHeight="1">
      <c r="A439" s="156"/>
      <c r="B439" s="156"/>
      <c r="C439" s="156"/>
      <c r="D439" s="156"/>
      <c r="E439" s="156"/>
    </row>
    <row r="440" ht="15.75" customHeight="1">
      <c r="A440" s="156"/>
      <c r="B440" s="156"/>
      <c r="C440" s="156"/>
      <c r="D440" s="156"/>
      <c r="E440" s="156"/>
    </row>
    <row r="441" ht="15.75" customHeight="1">
      <c r="A441" s="156"/>
      <c r="B441" s="156"/>
      <c r="C441" s="156"/>
      <c r="D441" s="156"/>
      <c r="E441" s="156"/>
    </row>
    <row r="442" ht="15.75" customHeight="1">
      <c r="A442" s="156"/>
      <c r="B442" s="156"/>
      <c r="C442" s="156"/>
      <c r="D442" s="156"/>
      <c r="E442" s="156"/>
    </row>
    <row r="443" ht="15.75" customHeight="1">
      <c r="A443" s="156"/>
      <c r="B443" s="156"/>
      <c r="C443" s="156"/>
      <c r="D443" s="156"/>
      <c r="E443" s="156"/>
    </row>
    <row r="444" ht="15.75" customHeight="1">
      <c r="A444" s="156"/>
      <c r="B444" s="156"/>
      <c r="C444" s="156"/>
      <c r="D444" s="156"/>
      <c r="E444" s="156"/>
    </row>
    <row r="445" ht="15.75" customHeight="1">
      <c r="A445" s="156"/>
      <c r="B445" s="156"/>
      <c r="C445" s="156"/>
      <c r="D445" s="156"/>
      <c r="E445" s="156"/>
    </row>
    <row r="446" ht="15.75" customHeight="1">
      <c r="A446" s="156"/>
      <c r="B446" s="156"/>
      <c r="C446" s="156"/>
      <c r="D446" s="156"/>
      <c r="E446" s="156"/>
    </row>
    <row r="447" ht="15.75" customHeight="1">
      <c r="A447" s="156"/>
      <c r="B447" s="156"/>
      <c r="C447" s="156"/>
      <c r="D447" s="156"/>
      <c r="E447" s="156"/>
    </row>
    <row r="448" ht="15.75" customHeight="1">
      <c r="A448" s="156"/>
      <c r="B448" s="156"/>
      <c r="C448" s="156"/>
      <c r="D448" s="156"/>
      <c r="E448" s="156"/>
    </row>
    <row r="449" ht="15.75" customHeight="1">
      <c r="A449" s="156"/>
      <c r="B449" s="156"/>
      <c r="C449" s="156"/>
      <c r="D449" s="156"/>
      <c r="E449" s="156"/>
    </row>
    <row r="450" ht="15.75" customHeight="1">
      <c r="A450" s="156"/>
      <c r="B450" s="156"/>
      <c r="C450" s="156"/>
      <c r="D450" s="156"/>
      <c r="E450" s="156"/>
    </row>
    <row r="451" ht="15.75" customHeight="1">
      <c r="A451" s="156"/>
      <c r="B451" s="156"/>
      <c r="C451" s="156"/>
      <c r="D451" s="156"/>
      <c r="E451" s="156"/>
    </row>
    <row r="452" ht="15.75" customHeight="1">
      <c r="A452" s="156"/>
      <c r="B452" s="156"/>
      <c r="C452" s="156"/>
      <c r="D452" s="156"/>
      <c r="E452" s="156"/>
    </row>
    <row r="453" ht="15.75" customHeight="1">
      <c r="A453" s="156"/>
      <c r="B453" s="156"/>
      <c r="C453" s="156"/>
      <c r="D453" s="156"/>
      <c r="E453" s="156"/>
    </row>
    <row r="454" ht="15.75" customHeight="1">
      <c r="A454" s="156"/>
      <c r="B454" s="156"/>
      <c r="C454" s="156"/>
      <c r="D454" s="156"/>
      <c r="E454" s="156"/>
    </row>
    <row r="455" ht="15.75" customHeight="1">
      <c r="A455" s="156"/>
      <c r="B455" s="156"/>
      <c r="C455" s="156"/>
      <c r="D455" s="156"/>
      <c r="E455" s="156"/>
    </row>
    <row r="456" ht="15.75" customHeight="1">
      <c r="A456" s="156"/>
      <c r="B456" s="156"/>
      <c r="C456" s="156"/>
      <c r="D456" s="156"/>
      <c r="E456" s="156"/>
    </row>
    <row r="457" ht="15.75" customHeight="1">
      <c r="A457" s="156"/>
      <c r="B457" s="156"/>
      <c r="C457" s="156"/>
      <c r="D457" s="156"/>
      <c r="E457" s="156"/>
    </row>
    <row r="458" ht="15.75" customHeight="1">
      <c r="A458" s="156"/>
      <c r="B458" s="156"/>
      <c r="C458" s="156"/>
      <c r="D458" s="156"/>
      <c r="E458" s="156"/>
    </row>
    <row r="459" ht="15.75" customHeight="1">
      <c r="A459" s="156"/>
      <c r="B459" s="156"/>
      <c r="C459" s="156"/>
      <c r="D459" s="156"/>
      <c r="E459" s="156"/>
    </row>
    <row r="460" ht="15.75" customHeight="1">
      <c r="A460" s="156"/>
      <c r="B460" s="156"/>
      <c r="C460" s="156"/>
      <c r="D460" s="156"/>
      <c r="E460" s="156"/>
    </row>
    <row r="461" ht="15.75" customHeight="1">
      <c r="A461" s="156"/>
      <c r="B461" s="156"/>
      <c r="C461" s="156"/>
      <c r="D461" s="156"/>
      <c r="E461" s="156"/>
    </row>
    <row r="462" ht="15.75" customHeight="1">
      <c r="A462" s="156"/>
      <c r="B462" s="156"/>
      <c r="C462" s="156"/>
      <c r="D462" s="156"/>
      <c r="E462" s="156"/>
    </row>
    <row r="463" ht="15.75" customHeight="1">
      <c r="A463" s="156"/>
      <c r="B463" s="156"/>
      <c r="C463" s="156"/>
      <c r="D463" s="156"/>
      <c r="E463" s="156"/>
    </row>
    <row r="464" ht="15.75" customHeight="1">
      <c r="A464" s="156"/>
      <c r="B464" s="156"/>
      <c r="C464" s="156"/>
      <c r="D464" s="156"/>
      <c r="E464" s="156"/>
    </row>
    <row r="465" ht="15.75" customHeight="1">
      <c r="A465" s="156"/>
      <c r="B465" s="156"/>
      <c r="C465" s="156"/>
      <c r="D465" s="156"/>
      <c r="E465" s="156"/>
    </row>
    <row r="466" ht="15.75" customHeight="1">
      <c r="A466" s="156"/>
      <c r="B466" s="156"/>
      <c r="C466" s="156"/>
      <c r="D466" s="156"/>
      <c r="E466" s="156"/>
    </row>
    <row r="467" ht="15.75" customHeight="1">
      <c r="A467" s="156"/>
      <c r="B467" s="156"/>
      <c r="C467" s="156"/>
      <c r="D467" s="156"/>
      <c r="E467" s="156"/>
    </row>
    <row r="468" ht="15.75" customHeight="1">
      <c r="A468" s="156"/>
      <c r="B468" s="156"/>
      <c r="C468" s="156"/>
      <c r="D468" s="156"/>
      <c r="E468" s="156"/>
    </row>
    <row r="469" ht="15.75" customHeight="1">
      <c r="A469" s="156"/>
      <c r="B469" s="156"/>
      <c r="C469" s="156"/>
      <c r="D469" s="156"/>
      <c r="E469" s="156"/>
    </row>
    <row r="470" ht="15.75" customHeight="1">
      <c r="A470" s="156"/>
      <c r="B470" s="156"/>
      <c r="C470" s="156"/>
      <c r="D470" s="156"/>
      <c r="E470" s="156"/>
    </row>
    <row r="471" ht="15.75" customHeight="1">
      <c r="A471" s="156"/>
      <c r="B471" s="156"/>
      <c r="C471" s="156"/>
      <c r="D471" s="156"/>
      <c r="E471" s="156"/>
    </row>
    <row r="472" ht="15.75" customHeight="1">
      <c r="A472" s="156"/>
      <c r="B472" s="156"/>
      <c r="C472" s="156"/>
      <c r="D472" s="156"/>
      <c r="E472" s="156"/>
    </row>
    <row r="473" ht="15.75" customHeight="1">
      <c r="A473" s="156"/>
      <c r="B473" s="156"/>
      <c r="C473" s="156"/>
      <c r="D473" s="156"/>
      <c r="E473" s="156"/>
    </row>
    <row r="474" ht="15.75" customHeight="1">
      <c r="A474" s="156"/>
      <c r="B474" s="156"/>
      <c r="C474" s="156"/>
      <c r="D474" s="156"/>
      <c r="E474" s="156"/>
    </row>
    <row r="475" ht="15.75" customHeight="1">
      <c r="A475" s="156"/>
      <c r="B475" s="156"/>
      <c r="C475" s="156"/>
      <c r="D475" s="156"/>
      <c r="E475" s="156"/>
    </row>
    <row r="476" ht="15.75" customHeight="1">
      <c r="A476" s="156"/>
      <c r="B476" s="156"/>
      <c r="C476" s="156"/>
      <c r="D476" s="156"/>
      <c r="E476" s="156"/>
    </row>
    <row r="477" ht="15.75" customHeight="1">
      <c r="A477" s="156"/>
      <c r="B477" s="156"/>
      <c r="C477" s="156"/>
      <c r="D477" s="156"/>
      <c r="E477" s="156"/>
    </row>
    <row r="478" ht="15.75" customHeight="1">
      <c r="A478" s="156"/>
      <c r="B478" s="156"/>
      <c r="C478" s="156"/>
      <c r="D478" s="156"/>
      <c r="E478" s="156"/>
    </row>
    <row r="479" ht="15.75" customHeight="1">
      <c r="A479" s="156"/>
      <c r="B479" s="156"/>
      <c r="C479" s="156"/>
      <c r="D479" s="156"/>
      <c r="E479" s="156"/>
    </row>
    <row r="480" ht="15.75" customHeight="1">
      <c r="A480" s="156"/>
      <c r="B480" s="156"/>
      <c r="C480" s="156"/>
      <c r="D480" s="156"/>
      <c r="E480" s="156"/>
    </row>
    <row r="481" ht="15.75" customHeight="1">
      <c r="A481" s="156"/>
      <c r="B481" s="156"/>
      <c r="C481" s="156"/>
      <c r="D481" s="156"/>
      <c r="E481" s="156"/>
    </row>
    <row r="482" ht="15.75" customHeight="1">
      <c r="A482" s="156"/>
      <c r="B482" s="156"/>
      <c r="C482" s="156"/>
      <c r="D482" s="156"/>
      <c r="E482" s="156"/>
    </row>
    <row r="483" ht="15.75" customHeight="1">
      <c r="A483" s="156"/>
      <c r="B483" s="156"/>
      <c r="C483" s="156"/>
      <c r="D483" s="156"/>
      <c r="E483" s="156"/>
    </row>
    <row r="484" ht="15.75" customHeight="1">
      <c r="A484" s="156"/>
      <c r="B484" s="156"/>
      <c r="C484" s="156"/>
      <c r="D484" s="156"/>
      <c r="E484" s="156"/>
    </row>
    <row r="485" ht="15.75" customHeight="1">
      <c r="A485" s="156"/>
      <c r="B485" s="156"/>
      <c r="C485" s="156"/>
      <c r="D485" s="156"/>
      <c r="E485" s="156"/>
    </row>
    <row r="486" ht="15.75" customHeight="1">
      <c r="A486" s="156"/>
      <c r="B486" s="156"/>
      <c r="C486" s="156"/>
      <c r="D486" s="156"/>
      <c r="E486" s="156"/>
    </row>
    <row r="487" ht="15.75" customHeight="1">
      <c r="A487" s="156"/>
      <c r="B487" s="156"/>
      <c r="C487" s="156"/>
      <c r="D487" s="156"/>
      <c r="E487" s="156"/>
    </row>
    <row r="488" ht="15.75" customHeight="1">
      <c r="A488" s="156"/>
      <c r="B488" s="156"/>
      <c r="C488" s="156"/>
      <c r="D488" s="156"/>
      <c r="E488" s="156"/>
    </row>
    <row r="489" ht="15.75" customHeight="1">
      <c r="A489" s="156"/>
      <c r="B489" s="156"/>
      <c r="C489" s="156"/>
      <c r="D489" s="156"/>
      <c r="E489" s="156"/>
    </row>
    <row r="490" ht="15.75" customHeight="1">
      <c r="A490" s="156"/>
      <c r="B490" s="156"/>
      <c r="C490" s="156"/>
      <c r="D490" s="156"/>
      <c r="E490" s="156"/>
    </row>
    <row r="491" ht="15.75" customHeight="1">
      <c r="A491" s="156"/>
      <c r="B491" s="156"/>
      <c r="C491" s="156"/>
      <c r="D491" s="156"/>
      <c r="E491" s="156"/>
    </row>
    <row r="492" ht="15.75" customHeight="1">
      <c r="A492" s="156"/>
      <c r="B492" s="156"/>
      <c r="C492" s="156"/>
      <c r="D492" s="156"/>
      <c r="E492" s="156"/>
    </row>
    <row r="493" ht="15.75" customHeight="1">
      <c r="A493" s="156"/>
      <c r="B493" s="156"/>
      <c r="C493" s="156"/>
      <c r="D493" s="156"/>
      <c r="E493" s="156"/>
    </row>
    <row r="494" ht="15.75" customHeight="1">
      <c r="A494" s="156"/>
      <c r="B494" s="156"/>
      <c r="C494" s="156"/>
      <c r="D494" s="156"/>
      <c r="E494" s="156"/>
    </row>
    <row r="495" ht="15.75" customHeight="1">
      <c r="A495" s="156"/>
      <c r="B495" s="156"/>
      <c r="C495" s="156"/>
      <c r="D495" s="156"/>
      <c r="E495" s="156"/>
    </row>
    <row r="496" ht="15.75" customHeight="1">
      <c r="A496" s="156"/>
      <c r="B496" s="156"/>
      <c r="C496" s="156"/>
      <c r="D496" s="156"/>
      <c r="E496" s="156"/>
    </row>
    <row r="497" ht="15.75" customHeight="1">
      <c r="A497" s="156"/>
      <c r="B497" s="156"/>
      <c r="C497" s="156"/>
      <c r="D497" s="156"/>
      <c r="E497" s="156"/>
    </row>
    <row r="498" ht="15.75" customHeight="1">
      <c r="A498" s="156"/>
      <c r="B498" s="156"/>
      <c r="C498" s="156"/>
      <c r="D498" s="156"/>
      <c r="E498" s="156"/>
    </row>
    <row r="499" ht="15.75" customHeight="1">
      <c r="A499" s="156"/>
      <c r="B499" s="156"/>
      <c r="C499" s="156"/>
      <c r="D499" s="156"/>
      <c r="E499" s="156"/>
    </row>
    <row r="500" ht="15.75" customHeight="1">
      <c r="A500" s="156"/>
      <c r="B500" s="156"/>
      <c r="C500" s="156"/>
      <c r="D500" s="156"/>
      <c r="E500" s="156"/>
    </row>
    <row r="501" ht="15.75" customHeight="1">
      <c r="A501" s="156"/>
      <c r="B501" s="156"/>
      <c r="C501" s="156"/>
      <c r="D501" s="156"/>
      <c r="E501" s="156"/>
    </row>
    <row r="502" ht="15.75" customHeight="1">
      <c r="A502" s="156"/>
      <c r="B502" s="156"/>
      <c r="C502" s="156"/>
      <c r="D502" s="156"/>
      <c r="E502" s="156"/>
    </row>
    <row r="503" ht="15.75" customHeight="1">
      <c r="A503" s="156"/>
      <c r="B503" s="156"/>
      <c r="C503" s="156"/>
      <c r="D503" s="156"/>
      <c r="E503" s="156"/>
    </row>
    <row r="504" ht="15.75" customHeight="1">
      <c r="A504" s="156"/>
      <c r="B504" s="156"/>
      <c r="C504" s="156"/>
      <c r="D504" s="156"/>
      <c r="E504" s="156"/>
    </row>
    <row r="505" ht="15.75" customHeight="1">
      <c r="A505" s="156"/>
      <c r="B505" s="156"/>
      <c r="C505" s="156"/>
      <c r="D505" s="156"/>
      <c r="E505" s="156"/>
    </row>
    <row r="506" ht="15.75" customHeight="1">
      <c r="A506" s="156"/>
      <c r="B506" s="156"/>
      <c r="C506" s="156"/>
      <c r="D506" s="156"/>
      <c r="E506" s="156"/>
    </row>
    <row r="507" ht="15.75" customHeight="1">
      <c r="A507" s="156"/>
      <c r="B507" s="156"/>
      <c r="C507" s="156"/>
      <c r="D507" s="156"/>
      <c r="E507" s="156"/>
    </row>
    <row r="508" ht="15.75" customHeight="1">
      <c r="A508" s="156"/>
      <c r="B508" s="156"/>
      <c r="C508" s="156"/>
      <c r="D508" s="156"/>
      <c r="E508" s="156"/>
    </row>
    <row r="509" ht="15.75" customHeight="1">
      <c r="A509" s="156"/>
      <c r="B509" s="156"/>
      <c r="C509" s="156"/>
      <c r="D509" s="156"/>
      <c r="E509" s="156"/>
    </row>
    <row r="510" ht="15.75" customHeight="1">
      <c r="A510" s="156"/>
      <c r="B510" s="156"/>
      <c r="C510" s="156"/>
      <c r="D510" s="156"/>
      <c r="E510" s="156"/>
    </row>
    <row r="511" ht="15.75" customHeight="1">
      <c r="A511" s="156"/>
      <c r="B511" s="156"/>
      <c r="C511" s="156"/>
      <c r="D511" s="156"/>
      <c r="E511" s="156"/>
    </row>
    <row r="512" ht="15.75" customHeight="1">
      <c r="A512" s="156"/>
      <c r="B512" s="156"/>
      <c r="C512" s="156"/>
      <c r="D512" s="156"/>
      <c r="E512" s="156"/>
    </row>
    <row r="513" ht="15.75" customHeight="1">
      <c r="A513" s="156"/>
      <c r="B513" s="156"/>
      <c r="C513" s="156"/>
      <c r="D513" s="156"/>
      <c r="E513" s="156"/>
    </row>
    <row r="514" ht="15.75" customHeight="1">
      <c r="A514" s="156"/>
      <c r="B514" s="156"/>
      <c r="C514" s="156"/>
      <c r="D514" s="156"/>
      <c r="E514" s="156"/>
    </row>
    <row r="515" ht="15.75" customHeight="1">
      <c r="A515" s="156"/>
      <c r="B515" s="156"/>
      <c r="C515" s="156"/>
      <c r="D515" s="156"/>
      <c r="E515" s="156"/>
    </row>
    <row r="516" ht="15.75" customHeight="1">
      <c r="A516" s="156"/>
      <c r="B516" s="156"/>
      <c r="C516" s="156"/>
      <c r="D516" s="156"/>
      <c r="E516" s="156"/>
    </row>
    <row r="517" ht="15.75" customHeight="1">
      <c r="A517" s="156"/>
      <c r="B517" s="156"/>
      <c r="C517" s="156"/>
      <c r="D517" s="156"/>
      <c r="E517" s="156"/>
    </row>
    <row r="518" ht="15.75" customHeight="1">
      <c r="A518" s="156"/>
      <c r="B518" s="156"/>
      <c r="C518" s="156"/>
      <c r="D518" s="156"/>
      <c r="E518" s="156"/>
    </row>
    <row r="519" ht="15.75" customHeight="1">
      <c r="A519" s="156"/>
      <c r="B519" s="156"/>
      <c r="C519" s="156"/>
      <c r="D519" s="156"/>
      <c r="E519" s="156"/>
    </row>
    <row r="520" ht="15.75" customHeight="1">
      <c r="A520" s="156"/>
      <c r="B520" s="156"/>
      <c r="C520" s="156"/>
      <c r="D520" s="156"/>
      <c r="E520" s="156"/>
    </row>
    <row r="521" ht="15.75" customHeight="1">
      <c r="A521" s="156"/>
      <c r="B521" s="156"/>
      <c r="C521" s="156"/>
      <c r="D521" s="156"/>
      <c r="E521" s="156"/>
    </row>
    <row r="522" ht="15.75" customHeight="1">
      <c r="A522" s="156"/>
      <c r="B522" s="156"/>
      <c r="C522" s="156"/>
      <c r="D522" s="156"/>
      <c r="E522" s="156"/>
    </row>
    <row r="523" ht="15.75" customHeight="1">
      <c r="A523" s="156"/>
      <c r="B523" s="156"/>
      <c r="C523" s="156"/>
      <c r="D523" s="156"/>
      <c r="E523" s="156"/>
    </row>
    <row r="524" ht="15.75" customHeight="1">
      <c r="A524" s="156"/>
      <c r="B524" s="156"/>
      <c r="C524" s="156"/>
      <c r="D524" s="156"/>
      <c r="E524" s="156"/>
    </row>
    <row r="525" ht="15.75" customHeight="1">
      <c r="A525" s="156"/>
      <c r="B525" s="156"/>
      <c r="C525" s="156"/>
      <c r="D525" s="156"/>
      <c r="E525" s="156"/>
    </row>
    <row r="526" ht="15.75" customHeight="1">
      <c r="A526" s="156"/>
      <c r="B526" s="156"/>
      <c r="C526" s="156"/>
      <c r="D526" s="156"/>
      <c r="E526" s="156"/>
    </row>
    <row r="527" ht="15.75" customHeight="1">
      <c r="A527" s="156"/>
      <c r="B527" s="156"/>
      <c r="C527" s="156"/>
      <c r="D527" s="156"/>
      <c r="E527" s="156"/>
    </row>
    <row r="528" ht="15.75" customHeight="1">
      <c r="A528" s="156"/>
      <c r="B528" s="156"/>
      <c r="C528" s="156"/>
      <c r="D528" s="156"/>
      <c r="E528" s="156"/>
    </row>
    <row r="529" ht="15.75" customHeight="1">
      <c r="A529" s="156"/>
      <c r="B529" s="156"/>
      <c r="C529" s="156"/>
      <c r="D529" s="156"/>
      <c r="E529" s="156"/>
    </row>
    <row r="530" ht="15.75" customHeight="1">
      <c r="A530" s="156"/>
      <c r="B530" s="156"/>
      <c r="C530" s="156"/>
      <c r="D530" s="156"/>
      <c r="E530" s="156"/>
    </row>
    <row r="531" ht="15.75" customHeight="1">
      <c r="A531" s="156"/>
      <c r="B531" s="156"/>
      <c r="C531" s="156"/>
      <c r="D531" s="156"/>
      <c r="E531" s="156"/>
    </row>
    <row r="532" ht="15.75" customHeight="1">
      <c r="A532" s="156"/>
      <c r="B532" s="156"/>
      <c r="C532" s="156"/>
      <c r="D532" s="156"/>
      <c r="E532" s="156"/>
    </row>
    <row r="533" ht="15.75" customHeight="1">
      <c r="A533" s="156"/>
      <c r="B533" s="156"/>
      <c r="C533" s="156"/>
      <c r="D533" s="156"/>
      <c r="E533" s="156"/>
    </row>
    <row r="534" ht="15.75" customHeight="1">
      <c r="A534" s="156"/>
      <c r="B534" s="156"/>
      <c r="C534" s="156"/>
      <c r="D534" s="156"/>
      <c r="E534" s="156"/>
    </row>
    <row r="535" ht="15.75" customHeight="1">
      <c r="A535" s="156"/>
      <c r="B535" s="156"/>
      <c r="C535" s="156"/>
      <c r="D535" s="156"/>
      <c r="E535" s="156"/>
    </row>
    <row r="536" ht="15.75" customHeight="1">
      <c r="A536" s="156"/>
      <c r="B536" s="156"/>
      <c r="C536" s="156"/>
      <c r="D536" s="156"/>
      <c r="E536" s="156"/>
    </row>
    <row r="537" ht="15.75" customHeight="1">
      <c r="A537" s="156"/>
      <c r="B537" s="156"/>
      <c r="C537" s="156"/>
      <c r="D537" s="156"/>
      <c r="E537" s="156"/>
    </row>
    <row r="538" ht="15.75" customHeight="1">
      <c r="A538" s="156"/>
      <c r="B538" s="156"/>
      <c r="C538" s="156"/>
      <c r="D538" s="156"/>
      <c r="E538" s="156"/>
    </row>
    <row r="539" ht="15.75" customHeight="1">
      <c r="A539" s="156"/>
      <c r="B539" s="156"/>
      <c r="C539" s="156"/>
      <c r="D539" s="156"/>
      <c r="E539" s="156"/>
    </row>
    <row r="540" ht="15.75" customHeight="1">
      <c r="A540" s="156"/>
      <c r="B540" s="156"/>
      <c r="C540" s="156"/>
      <c r="D540" s="156"/>
      <c r="E540" s="156"/>
    </row>
    <row r="541" ht="15.75" customHeight="1">
      <c r="A541" s="156"/>
      <c r="B541" s="156"/>
      <c r="C541" s="156"/>
      <c r="D541" s="156"/>
      <c r="E541" s="156"/>
    </row>
    <row r="542" ht="15.75" customHeight="1">
      <c r="A542" s="156"/>
      <c r="B542" s="156"/>
      <c r="C542" s="156"/>
      <c r="D542" s="156"/>
      <c r="E542" s="156"/>
    </row>
    <row r="543" ht="15.75" customHeight="1">
      <c r="A543" s="156"/>
      <c r="B543" s="156"/>
      <c r="C543" s="156"/>
      <c r="D543" s="156"/>
      <c r="E543" s="156"/>
    </row>
    <row r="544" ht="15.75" customHeight="1">
      <c r="A544" s="156"/>
      <c r="B544" s="156"/>
      <c r="C544" s="156"/>
      <c r="D544" s="156"/>
      <c r="E544" s="156"/>
    </row>
    <row r="545" ht="15.75" customHeight="1">
      <c r="A545" s="156"/>
      <c r="B545" s="156"/>
      <c r="C545" s="156"/>
      <c r="D545" s="156"/>
      <c r="E545" s="156"/>
    </row>
    <row r="546" ht="15.75" customHeight="1">
      <c r="A546" s="156"/>
      <c r="B546" s="156"/>
      <c r="C546" s="156"/>
      <c r="D546" s="156"/>
      <c r="E546" s="156"/>
    </row>
    <row r="547" ht="15.75" customHeight="1">
      <c r="A547" s="156"/>
      <c r="B547" s="156"/>
      <c r="C547" s="156"/>
      <c r="D547" s="156"/>
      <c r="E547" s="156"/>
    </row>
    <row r="548" ht="15.75" customHeight="1">
      <c r="A548" s="156"/>
      <c r="B548" s="156"/>
      <c r="C548" s="156"/>
      <c r="D548" s="156"/>
      <c r="E548" s="156"/>
    </row>
    <row r="549" ht="15.75" customHeight="1">
      <c r="A549" s="156"/>
      <c r="B549" s="156"/>
      <c r="C549" s="156"/>
      <c r="D549" s="156"/>
      <c r="E549" s="156"/>
    </row>
    <row r="550" ht="15.75" customHeight="1">
      <c r="A550" s="156"/>
      <c r="B550" s="156"/>
      <c r="C550" s="156"/>
      <c r="D550" s="156"/>
      <c r="E550" s="156"/>
    </row>
    <row r="551" ht="15.75" customHeight="1">
      <c r="A551" s="156"/>
      <c r="B551" s="156"/>
      <c r="C551" s="156"/>
      <c r="D551" s="156"/>
      <c r="E551" s="156"/>
    </row>
    <row r="552" ht="15.75" customHeight="1">
      <c r="A552" s="156"/>
      <c r="B552" s="156"/>
      <c r="C552" s="156"/>
      <c r="D552" s="156"/>
      <c r="E552" s="156"/>
    </row>
    <row r="553" ht="15.75" customHeight="1">
      <c r="A553" s="156"/>
      <c r="B553" s="156"/>
      <c r="C553" s="156"/>
      <c r="D553" s="156"/>
      <c r="E553" s="156"/>
    </row>
    <row r="554" ht="15.75" customHeight="1">
      <c r="A554" s="156"/>
      <c r="B554" s="156"/>
      <c r="C554" s="156"/>
      <c r="D554" s="156"/>
      <c r="E554" s="156"/>
    </row>
    <row r="555" ht="15.75" customHeight="1">
      <c r="A555" s="156"/>
      <c r="B555" s="156"/>
      <c r="C555" s="156"/>
      <c r="D555" s="156"/>
      <c r="E555" s="156"/>
    </row>
    <row r="556" ht="15.75" customHeight="1">
      <c r="A556" s="156"/>
      <c r="B556" s="156"/>
      <c r="C556" s="156"/>
      <c r="D556" s="156"/>
      <c r="E556" s="156"/>
    </row>
    <row r="557" ht="15.75" customHeight="1">
      <c r="A557" s="156"/>
      <c r="B557" s="156"/>
      <c r="C557" s="156"/>
      <c r="D557" s="156"/>
      <c r="E557" s="156"/>
    </row>
    <row r="558" ht="15.75" customHeight="1">
      <c r="A558" s="156"/>
      <c r="B558" s="156"/>
      <c r="C558" s="156"/>
      <c r="D558" s="156"/>
      <c r="E558" s="156"/>
    </row>
    <row r="559" ht="15.75" customHeight="1">
      <c r="A559" s="156"/>
      <c r="B559" s="156"/>
      <c r="C559" s="156"/>
      <c r="D559" s="156"/>
      <c r="E559" s="156"/>
    </row>
    <row r="560" ht="15.75" customHeight="1">
      <c r="A560" s="156"/>
      <c r="B560" s="156"/>
      <c r="C560" s="156"/>
      <c r="D560" s="156"/>
      <c r="E560" s="156"/>
    </row>
    <row r="561" ht="15.75" customHeight="1">
      <c r="A561" s="156"/>
      <c r="B561" s="156"/>
      <c r="C561" s="156"/>
      <c r="D561" s="156"/>
      <c r="E561" s="156"/>
    </row>
    <row r="562" ht="15.75" customHeight="1">
      <c r="A562" s="156"/>
      <c r="B562" s="156"/>
      <c r="C562" s="156"/>
      <c r="D562" s="156"/>
      <c r="E562" s="156"/>
    </row>
    <row r="563" ht="15.75" customHeight="1">
      <c r="A563" s="156"/>
      <c r="B563" s="156"/>
      <c r="C563" s="156"/>
      <c r="D563" s="156"/>
      <c r="E563" s="156"/>
    </row>
    <row r="564" ht="15.75" customHeight="1">
      <c r="A564" s="156"/>
      <c r="B564" s="156"/>
      <c r="C564" s="156"/>
      <c r="D564" s="156"/>
      <c r="E564" s="156"/>
    </row>
    <row r="565" ht="15.75" customHeight="1">
      <c r="A565" s="156"/>
      <c r="B565" s="156"/>
      <c r="C565" s="156"/>
      <c r="D565" s="156"/>
      <c r="E565" s="156"/>
    </row>
    <row r="566" ht="15.75" customHeight="1">
      <c r="A566" s="156"/>
      <c r="B566" s="156"/>
      <c r="C566" s="156"/>
      <c r="D566" s="156"/>
      <c r="E566" s="156"/>
    </row>
    <row r="567" ht="15.75" customHeight="1">
      <c r="A567" s="156"/>
      <c r="B567" s="156"/>
      <c r="C567" s="156"/>
      <c r="D567" s="156"/>
      <c r="E567" s="156"/>
    </row>
    <row r="568" ht="15.75" customHeight="1">
      <c r="A568" s="156"/>
      <c r="B568" s="156"/>
      <c r="C568" s="156"/>
      <c r="D568" s="156"/>
      <c r="E568" s="156"/>
    </row>
    <row r="569" ht="15.75" customHeight="1">
      <c r="A569" s="156"/>
      <c r="B569" s="156"/>
      <c r="C569" s="156"/>
      <c r="D569" s="156"/>
      <c r="E569" s="156"/>
    </row>
    <row r="570" ht="15.75" customHeight="1">
      <c r="A570" s="156"/>
      <c r="B570" s="156"/>
      <c r="C570" s="156"/>
      <c r="D570" s="156"/>
      <c r="E570" s="156"/>
    </row>
    <row r="571" ht="15.75" customHeight="1">
      <c r="A571" s="156"/>
      <c r="B571" s="156"/>
      <c r="C571" s="156"/>
      <c r="D571" s="156"/>
      <c r="E571" s="156"/>
    </row>
    <row r="572" ht="15.75" customHeight="1">
      <c r="A572" s="156"/>
      <c r="B572" s="156"/>
      <c r="C572" s="156"/>
      <c r="D572" s="156"/>
      <c r="E572" s="156"/>
    </row>
    <row r="573" ht="15.75" customHeight="1">
      <c r="A573" s="156"/>
      <c r="B573" s="156"/>
      <c r="C573" s="156"/>
      <c r="D573" s="156"/>
      <c r="E573" s="156"/>
    </row>
    <row r="574" ht="15.75" customHeight="1">
      <c r="A574" s="156"/>
      <c r="B574" s="156"/>
      <c r="C574" s="156"/>
      <c r="D574" s="156"/>
      <c r="E574" s="156"/>
    </row>
    <row r="575" ht="15.75" customHeight="1">
      <c r="A575" s="156"/>
      <c r="B575" s="156"/>
      <c r="C575" s="156"/>
      <c r="D575" s="156"/>
      <c r="E575" s="156"/>
    </row>
    <row r="576" ht="15.75" customHeight="1">
      <c r="A576" s="156"/>
      <c r="B576" s="156"/>
      <c r="C576" s="156"/>
      <c r="D576" s="156"/>
      <c r="E576" s="156"/>
    </row>
    <row r="577" ht="15.75" customHeight="1">
      <c r="A577" s="156"/>
      <c r="B577" s="156"/>
      <c r="C577" s="156"/>
      <c r="D577" s="156"/>
      <c r="E577" s="156"/>
    </row>
    <row r="578" ht="15.75" customHeight="1">
      <c r="A578" s="156"/>
      <c r="B578" s="156"/>
      <c r="C578" s="156"/>
      <c r="D578" s="156"/>
      <c r="E578" s="156"/>
    </row>
    <row r="579" ht="15.75" customHeight="1">
      <c r="A579" s="156"/>
      <c r="B579" s="156"/>
      <c r="C579" s="156"/>
      <c r="D579" s="156"/>
      <c r="E579" s="156"/>
    </row>
    <row r="580" ht="15.75" customHeight="1">
      <c r="A580" s="156"/>
      <c r="B580" s="156"/>
      <c r="C580" s="156"/>
      <c r="D580" s="156"/>
      <c r="E580" s="156"/>
    </row>
    <row r="581" ht="15.75" customHeight="1">
      <c r="A581" s="156"/>
      <c r="B581" s="156"/>
      <c r="C581" s="156"/>
      <c r="D581" s="156"/>
      <c r="E581" s="156"/>
    </row>
    <row r="582" ht="15.75" customHeight="1">
      <c r="A582" s="156"/>
      <c r="B582" s="156"/>
      <c r="C582" s="156"/>
      <c r="D582" s="156"/>
      <c r="E582" s="156"/>
    </row>
    <row r="583" ht="15.75" customHeight="1">
      <c r="A583" s="156"/>
      <c r="B583" s="156"/>
      <c r="C583" s="156"/>
      <c r="D583" s="156"/>
      <c r="E583" s="156"/>
    </row>
    <row r="584" ht="15.75" customHeight="1">
      <c r="A584" s="156"/>
      <c r="B584" s="156"/>
      <c r="C584" s="156"/>
      <c r="D584" s="156"/>
      <c r="E584" s="156"/>
    </row>
    <row r="585" ht="15.75" customHeight="1">
      <c r="A585" s="156"/>
      <c r="B585" s="156"/>
      <c r="C585" s="156"/>
      <c r="D585" s="156"/>
      <c r="E585" s="156"/>
    </row>
    <row r="586" ht="15.75" customHeight="1">
      <c r="A586" s="156"/>
      <c r="B586" s="156"/>
      <c r="C586" s="156"/>
      <c r="D586" s="156"/>
      <c r="E586" s="156"/>
    </row>
    <row r="587" ht="15.75" customHeight="1">
      <c r="A587" s="156"/>
      <c r="B587" s="156"/>
      <c r="C587" s="156"/>
      <c r="D587" s="156"/>
      <c r="E587" s="156"/>
    </row>
    <row r="588" ht="15.75" customHeight="1">
      <c r="A588" s="156"/>
      <c r="B588" s="156"/>
      <c r="C588" s="156"/>
      <c r="D588" s="156"/>
      <c r="E588" s="156"/>
    </row>
    <row r="589" ht="15.75" customHeight="1">
      <c r="A589" s="156"/>
      <c r="B589" s="156"/>
      <c r="C589" s="156"/>
      <c r="D589" s="156"/>
      <c r="E589" s="156"/>
    </row>
    <row r="590" ht="15.75" customHeight="1">
      <c r="A590" s="156"/>
      <c r="B590" s="156"/>
      <c r="C590" s="156"/>
      <c r="D590" s="156"/>
      <c r="E590" s="156"/>
    </row>
    <row r="591" ht="15.75" customHeight="1">
      <c r="A591" s="156"/>
      <c r="B591" s="156"/>
      <c r="C591" s="156"/>
      <c r="D591" s="156"/>
      <c r="E591" s="156"/>
    </row>
    <row r="592" ht="15.75" customHeight="1">
      <c r="A592" s="156"/>
      <c r="B592" s="156"/>
      <c r="C592" s="156"/>
      <c r="D592" s="156"/>
      <c r="E592" s="156"/>
    </row>
    <row r="593" ht="15.75" customHeight="1">
      <c r="A593" s="156"/>
      <c r="B593" s="156"/>
      <c r="C593" s="156"/>
      <c r="D593" s="156"/>
      <c r="E593" s="156"/>
    </row>
    <row r="594" ht="15.75" customHeight="1">
      <c r="A594" s="156"/>
      <c r="B594" s="156"/>
      <c r="C594" s="156"/>
      <c r="D594" s="156"/>
      <c r="E594" s="156"/>
    </row>
    <row r="595" ht="15.75" customHeight="1">
      <c r="A595" s="156"/>
      <c r="B595" s="156"/>
      <c r="C595" s="156"/>
      <c r="D595" s="156"/>
      <c r="E595" s="156"/>
    </row>
    <row r="596" ht="15.75" customHeight="1">
      <c r="A596" s="156"/>
      <c r="B596" s="156"/>
      <c r="C596" s="156"/>
      <c r="D596" s="156"/>
      <c r="E596" s="156"/>
    </row>
    <row r="597" ht="15.75" customHeight="1">
      <c r="A597" s="156"/>
      <c r="B597" s="156"/>
      <c r="C597" s="156"/>
      <c r="D597" s="156"/>
      <c r="E597" s="156"/>
    </row>
    <row r="598" ht="15.75" customHeight="1">
      <c r="A598" s="156"/>
      <c r="B598" s="156"/>
      <c r="C598" s="156"/>
      <c r="D598" s="156"/>
      <c r="E598" s="156"/>
    </row>
    <row r="599" ht="15.75" customHeight="1">
      <c r="A599" s="156"/>
      <c r="B599" s="156"/>
      <c r="C599" s="156"/>
      <c r="D599" s="156"/>
      <c r="E599" s="156"/>
    </row>
    <row r="600" ht="15.75" customHeight="1">
      <c r="A600" s="156"/>
      <c r="B600" s="156"/>
      <c r="C600" s="156"/>
      <c r="D600" s="156"/>
      <c r="E600" s="156"/>
    </row>
    <row r="601" ht="15.75" customHeight="1">
      <c r="A601" s="156"/>
      <c r="B601" s="156"/>
      <c r="C601" s="156"/>
      <c r="D601" s="156"/>
      <c r="E601" s="156"/>
    </row>
    <row r="602" ht="15.75" customHeight="1">
      <c r="A602" s="156"/>
      <c r="B602" s="156"/>
      <c r="C602" s="156"/>
      <c r="D602" s="156"/>
      <c r="E602" s="156"/>
    </row>
    <row r="603" ht="15.75" customHeight="1">
      <c r="A603" s="156"/>
      <c r="B603" s="156"/>
      <c r="C603" s="156"/>
      <c r="D603" s="156"/>
      <c r="E603" s="156"/>
    </row>
    <row r="604" ht="15.75" customHeight="1">
      <c r="A604" s="156"/>
      <c r="B604" s="156"/>
      <c r="C604" s="156"/>
      <c r="D604" s="156"/>
      <c r="E604" s="156"/>
    </row>
    <row r="605" ht="15.75" customHeight="1">
      <c r="A605" s="156"/>
      <c r="B605" s="156"/>
      <c r="C605" s="156"/>
      <c r="D605" s="156"/>
      <c r="E605" s="156"/>
    </row>
    <row r="606" ht="15.75" customHeight="1">
      <c r="A606" s="156"/>
      <c r="B606" s="156"/>
      <c r="C606" s="156"/>
      <c r="D606" s="156"/>
      <c r="E606" s="156"/>
    </row>
    <row r="607" ht="15.75" customHeight="1">
      <c r="A607" s="156"/>
      <c r="B607" s="156"/>
      <c r="C607" s="156"/>
      <c r="D607" s="156"/>
      <c r="E607" s="156"/>
    </row>
    <row r="608" ht="15.75" customHeight="1">
      <c r="A608" s="156"/>
      <c r="B608" s="156"/>
      <c r="C608" s="156"/>
      <c r="D608" s="156"/>
      <c r="E608" s="156"/>
    </row>
    <row r="609" ht="15.75" customHeight="1">
      <c r="A609" s="156"/>
      <c r="B609" s="156"/>
      <c r="C609" s="156"/>
      <c r="D609" s="156"/>
      <c r="E609" s="156"/>
    </row>
    <row r="610" ht="15.75" customHeight="1">
      <c r="A610" s="156"/>
      <c r="B610" s="156"/>
      <c r="C610" s="156"/>
      <c r="D610" s="156"/>
      <c r="E610" s="156"/>
    </row>
    <row r="611" ht="15.75" customHeight="1">
      <c r="A611" s="156"/>
      <c r="B611" s="156"/>
      <c r="C611" s="156"/>
      <c r="D611" s="156"/>
      <c r="E611" s="156"/>
    </row>
    <row r="612" ht="15.75" customHeight="1">
      <c r="A612" s="156"/>
      <c r="B612" s="156"/>
      <c r="C612" s="156"/>
      <c r="D612" s="156"/>
      <c r="E612" s="156"/>
    </row>
    <row r="613" ht="15.75" customHeight="1">
      <c r="A613" s="156"/>
      <c r="B613" s="156"/>
      <c r="C613" s="156"/>
      <c r="D613" s="156"/>
      <c r="E613" s="156"/>
    </row>
    <row r="614" ht="15.75" customHeight="1">
      <c r="A614" s="156"/>
      <c r="B614" s="156"/>
      <c r="C614" s="156"/>
      <c r="D614" s="156"/>
      <c r="E614" s="156"/>
    </row>
    <row r="615" ht="15.75" customHeight="1">
      <c r="A615" s="156"/>
      <c r="B615" s="156"/>
      <c r="C615" s="156"/>
      <c r="D615" s="156"/>
      <c r="E615" s="156"/>
    </row>
    <row r="616" ht="15.75" customHeight="1">
      <c r="A616" s="156"/>
      <c r="B616" s="156"/>
      <c r="C616" s="156"/>
      <c r="D616" s="156"/>
      <c r="E616" s="156"/>
    </row>
    <row r="617" ht="15.75" customHeight="1">
      <c r="A617" s="156"/>
      <c r="B617" s="156"/>
      <c r="C617" s="156"/>
      <c r="D617" s="156"/>
      <c r="E617" s="156"/>
    </row>
    <row r="618" ht="15.75" customHeight="1">
      <c r="A618" s="156"/>
      <c r="B618" s="156"/>
      <c r="C618" s="156"/>
      <c r="D618" s="156"/>
      <c r="E618" s="156"/>
    </row>
    <row r="619" ht="15.75" customHeight="1">
      <c r="A619" s="156"/>
      <c r="B619" s="156"/>
      <c r="C619" s="156"/>
      <c r="D619" s="156"/>
      <c r="E619" s="156"/>
    </row>
    <row r="620" ht="15.75" customHeight="1">
      <c r="A620" s="156"/>
      <c r="B620" s="156"/>
      <c r="C620" s="156"/>
      <c r="D620" s="156"/>
      <c r="E620" s="156"/>
    </row>
    <row r="621" ht="15.75" customHeight="1">
      <c r="A621" s="156"/>
      <c r="B621" s="156"/>
      <c r="C621" s="156"/>
      <c r="D621" s="156"/>
      <c r="E621" s="156"/>
    </row>
    <row r="622" ht="15.75" customHeight="1">
      <c r="A622" s="156"/>
      <c r="B622" s="156"/>
      <c r="C622" s="156"/>
      <c r="D622" s="156"/>
      <c r="E622" s="156"/>
    </row>
    <row r="623" ht="15.75" customHeight="1">
      <c r="A623" s="156"/>
      <c r="B623" s="156"/>
      <c r="C623" s="156"/>
      <c r="D623" s="156"/>
      <c r="E623" s="156"/>
    </row>
    <row r="624" ht="15.75" customHeight="1">
      <c r="A624" s="156"/>
      <c r="B624" s="156"/>
      <c r="C624" s="156"/>
      <c r="D624" s="156"/>
      <c r="E624" s="156"/>
    </row>
    <row r="625" ht="15.75" customHeight="1">
      <c r="A625" s="156"/>
      <c r="B625" s="156"/>
      <c r="C625" s="156"/>
      <c r="D625" s="156"/>
      <c r="E625" s="156"/>
    </row>
    <row r="626" ht="15.75" customHeight="1">
      <c r="A626" s="156"/>
      <c r="B626" s="156"/>
      <c r="C626" s="156"/>
      <c r="D626" s="156"/>
      <c r="E626" s="156"/>
    </row>
    <row r="627" ht="15.75" customHeight="1">
      <c r="A627" s="156"/>
      <c r="B627" s="156"/>
      <c r="C627" s="156"/>
      <c r="D627" s="156"/>
      <c r="E627" s="156"/>
    </row>
    <row r="628" ht="15.75" customHeight="1">
      <c r="A628" s="156"/>
      <c r="B628" s="156"/>
      <c r="C628" s="156"/>
      <c r="D628" s="156"/>
      <c r="E628" s="156"/>
    </row>
    <row r="629" ht="15.75" customHeight="1">
      <c r="A629" s="156"/>
      <c r="B629" s="156"/>
      <c r="C629" s="156"/>
      <c r="D629" s="156"/>
      <c r="E629" s="156"/>
    </row>
    <row r="630" ht="15.75" customHeight="1">
      <c r="A630" s="156"/>
      <c r="B630" s="156"/>
      <c r="C630" s="156"/>
      <c r="D630" s="156"/>
      <c r="E630" s="156"/>
    </row>
    <row r="631" ht="15.75" customHeight="1">
      <c r="A631" s="156"/>
      <c r="B631" s="156"/>
      <c r="C631" s="156"/>
      <c r="D631" s="156"/>
      <c r="E631" s="156"/>
    </row>
    <row r="632" ht="15.75" customHeight="1">
      <c r="A632" s="156"/>
      <c r="B632" s="156"/>
      <c r="C632" s="156"/>
      <c r="D632" s="156"/>
      <c r="E632" s="156"/>
    </row>
    <row r="633" ht="15.75" customHeight="1">
      <c r="A633" s="156"/>
      <c r="B633" s="156"/>
      <c r="C633" s="156"/>
      <c r="D633" s="156"/>
      <c r="E633" s="156"/>
    </row>
    <row r="634" ht="15.75" customHeight="1">
      <c r="A634" s="156"/>
      <c r="B634" s="156"/>
      <c r="C634" s="156"/>
      <c r="D634" s="156"/>
      <c r="E634" s="156"/>
    </row>
    <row r="635" ht="15.75" customHeight="1">
      <c r="A635" s="156"/>
      <c r="B635" s="156"/>
      <c r="C635" s="156"/>
      <c r="D635" s="156"/>
      <c r="E635" s="156"/>
    </row>
    <row r="636" ht="15.75" customHeight="1">
      <c r="A636" s="156"/>
      <c r="B636" s="156"/>
      <c r="C636" s="156"/>
      <c r="D636" s="156"/>
      <c r="E636" s="156"/>
    </row>
    <row r="637" ht="15.75" customHeight="1">
      <c r="A637" s="156"/>
      <c r="B637" s="156"/>
      <c r="C637" s="156"/>
      <c r="D637" s="156"/>
      <c r="E637" s="156"/>
    </row>
    <row r="638" ht="15.75" customHeight="1">
      <c r="A638" s="156"/>
      <c r="B638" s="156"/>
      <c r="C638" s="156"/>
      <c r="D638" s="156"/>
      <c r="E638" s="156"/>
    </row>
    <row r="639" ht="15.75" customHeight="1">
      <c r="A639" s="156"/>
      <c r="B639" s="156"/>
      <c r="C639" s="156"/>
      <c r="D639" s="156"/>
      <c r="E639" s="156"/>
    </row>
    <row r="640" ht="15.75" customHeight="1">
      <c r="A640" s="156"/>
      <c r="B640" s="156"/>
      <c r="C640" s="156"/>
      <c r="D640" s="156"/>
      <c r="E640" s="156"/>
    </row>
    <row r="641" ht="15.75" customHeight="1">
      <c r="A641" s="156"/>
      <c r="B641" s="156"/>
      <c r="C641" s="156"/>
      <c r="D641" s="156"/>
      <c r="E641" s="156"/>
    </row>
    <row r="642" ht="15.75" customHeight="1">
      <c r="A642" s="156"/>
      <c r="B642" s="156"/>
      <c r="C642" s="156"/>
      <c r="D642" s="156"/>
      <c r="E642" s="156"/>
    </row>
    <row r="643" ht="15.75" customHeight="1">
      <c r="A643" s="156"/>
      <c r="B643" s="156"/>
      <c r="C643" s="156"/>
      <c r="D643" s="156"/>
      <c r="E643" s="156"/>
    </row>
    <row r="644" ht="15.75" customHeight="1">
      <c r="A644" s="156"/>
      <c r="B644" s="156"/>
      <c r="C644" s="156"/>
      <c r="D644" s="156"/>
      <c r="E644" s="156"/>
    </row>
    <row r="645" ht="15.75" customHeight="1">
      <c r="A645" s="156"/>
      <c r="B645" s="156"/>
      <c r="C645" s="156"/>
      <c r="D645" s="156"/>
      <c r="E645" s="156"/>
    </row>
    <row r="646" ht="15.75" customHeight="1">
      <c r="A646" s="156"/>
      <c r="B646" s="156"/>
      <c r="C646" s="156"/>
      <c r="D646" s="156"/>
      <c r="E646" s="156"/>
    </row>
    <row r="647" ht="15.75" customHeight="1">
      <c r="A647" s="156"/>
      <c r="B647" s="156"/>
      <c r="C647" s="156"/>
      <c r="D647" s="156"/>
      <c r="E647" s="156"/>
    </row>
    <row r="648" ht="15.75" customHeight="1">
      <c r="A648" s="156"/>
      <c r="B648" s="156"/>
      <c r="C648" s="156"/>
      <c r="D648" s="156"/>
      <c r="E648" s="156"/>
    </row>
    <row r="649" ht="15.75" customHeight="1">
      <c r="A649" s="156"/>
      <c r="B649" s="156"/>
      <c r="C649" s="156"/>
      <c r="D649" s="156"/>
      <c r="E649" s="156"/>
    </row>
    <row r="650" ht="15.75" customHeight="1">
      <c r="A650" s="156"/>
      <c r="B650" s="156"/>
      <c r="C650" s="156"/>
      <c r="D650" s="156"/>
      <c r="E650" s="156"/>
    </row>
    <row r="651" ht="15.75" customHeight="1">
      <c r="A651" s="156"/>
      <c r="B651" s="156"/>
      <c r="C651" s="156"/>
      <c r="D651" s="156"/>
      <c r="E651" s="156"/>
    </row>
    <row r="652" ht="15.75" customHeight="1">
      <c r="A652" s="156"/>
      <c r="B652" s="156"/>
      <c r="C652" s="156"/>
      <c r="D652" s="156"/>
      <c r="E652" s="156"/>
    </row>
    <row r="653" ht="15.75" customHeight="1">
      <c r="A653" s="156"/>
      <c r="B653" s="156"/>
      <c r="C653" s="156"/>
      <c r="D653" s="156"/>
      <c r="E653" s="156"/>
    </row>
    <row r="654" ht="15.75" customHeight="1">
      <c r="A654" s="156"/>
      <c r="B654" s="156"/>
      <c r="C654" s="156"/>
      <c r="D654" s="156"/>
      <c r="E654" s="156"/>
    </row>
    <row r="655" ht="15.75" customHeight="1">
      <c r="A655" s="156"/>
      <c r="B655" s="156"/>
      <c r="C655" s="156"/>
      <c r="D655" s="156"/>
      <c r="E655" s="156"/>
    </row>
    <row r="656" ht="15.75" customHeight="1">
      <c r="A656" s="156"/>
      <c r="B656" s="156"/>
      <c r="C656" s="156"/>
      <c r="D656" s="156"/>
      <c r="E656" s="156"/>
    </row>
    <row r="657" ht="15.75" customHeight="1">
      <c r="A657" s="156"/>
      <c r="B657" s="156"/>
      <c r="C657" s="156"/>
      <c r="D657" s="156"/>
      <c r="E657" s="156"/>
    </row>
    <row r="658" ht="15.75" customHeight="1">
      <c r="A658" s="156"/>
      <c r="B658" s="156"/>
      <c r="C658" s="156"/>
      <c r="D658" s="156"/>
      <c r="E658" s="156"/>
    </row>
    <row r="659" ht="15.75" customHeight="1">
      <c r="A659" s="156"/>
      <c r="B659" s="156"/>
      <c r="C659" s="156"/>
      <c r="D659" s="156"/>
      <c r="E659" s="156"/>
    </row>
    <row r="660" ht="15.75" customHeight="1">
      <c r="A660" s="156"/>
      <c r="B660" s="156"/>
      <c r="C660" s="156"/>
      <c r="D660" s="156"/>
      <c r="E660" s="156"/>
    </row>
    <row r="661" ht="15.75" customHeight="1">
      <c r="A661" s="156"/>
      <c r="B661" s="156"/>
      <c r="C661" s="156"/>
      <c r="D661" s="156"/>
      <c r="E661" s="156"/>
    </row>
    <row r="662" ht="15.75" customHeight="1">
      <c r="A662" s="156"/>
      <c r="B662" s="156"/>
      <c r="C662" s="156"/>
      <c r="D662" s="156"/>
      <c r="E662" s="156"/>
    </row>
    <row r="663" ht="15.75" customHeight="1">
      <c r="A663" s="156"/>
      <c r="B663" s="156"/>
      <c r="C663" s="156"/>
      <c r="D663" s="156"/>
      <c r="E663" s="156"/>
    </row>
    <row r="664" ht="15.75" customHeight="1">
      <c r="A664" s="156"/>
      <c r="B664" s="156"/>
      <c r="C664" s="156"/>
      <c r="D664" s="156"/>
      <c r="E664" s="156"/>
    </row>
    <row r="665" ht="15.75" customHeight="1">
      <c r="A665" s="156"/>
      <c r="B665" s="156"/>
      <c r="C665" s="156"/>
      <c r="D665" s="156"/>
      <c r="E665" s="156"/>
    </row>
    <row r="666" ht="15.75" customHeight="1">
      <c r="A666" s="156"/>
      <c r="B666" s="156"/>
      <c r="C666" s="156"/>
      <c r="D666" s="156"/>
      <c r="E666" s="156"/>
    </row>
    <row r="667" ht="15.75" customHeight="1">
      <c r="A667" s="156"/>
      <c r="B667" s="156"/>
      <c r="C667" s="156"/>
      <c r="D667" s="156"/>
      <c r="E667" s="156"/>
    </row>
    <row r="668" ht="15.75" customHeight="1">
      <c r="A668" s="156"/>
      <c r="B668" s="156"/>
      <c r="C668" s="156"/>
      <c r="D668" s="156"/>
      <c r="E668" s="156"/>
    </row>
    <row r="669" ht="15.75" customHeight="1">
      <c r="A669" s="156"/>
      <c r="B669" s="156"/>
      <c r="C669" s="156"/>
      <c r="D669" s="156"/>
      <c r="E669" s="156"/>
    </row>
    <row r="670" ht="15.75" customHeight="1">
      <c r="A670" s="156"/>
      <c r="B670" s="156"/>
      <c r="C670" s="156"/>
      <c r="D670" s="156"/>
      <c r="E670" s="156"/>
    </row>
    <row r="671" ht="15.75" customHeight="1">
      <c r="A671" s="156"/>
      <c r="B671" s="156"/>
      <c r="C671" s="156"/>
      <c r="D671" s="156"/>
      <c r="E671" s="156"/>
    </row>
    <row r="672" ht="15.75" customHeight="1">
      <c r="A672" s="156"/>
      <c r="B672" s="156"/>
      <c r="C672" s="156"/>
      <c r="D672" s="156"/>
      <c r="E672" s="156"/>
    </row>
    <row r="673" ht="15.75" customHeight="1">
      <c r="A673" s="156"/>
      <c r="B673" s="156"/>
      <c r="C673" s="156"/>
      <c r="D673" s="156"/>
      <c r="E673" s="156"/>
    </row>
    <row r="674" ht="15.75" customHeight="1">
      <c r="A674" s="156"/>
      <c r="B674" s="156"/>
      <c r="C674" s="156"/>
      <c r="D674" s="156"/>
      <c r="E674" s="156"/>
    </row>
    <row r="675" ht="15.75" customHeight="1">
      <c r="A675" s="156"/>
      <c r="B675" s="156"/>
      <c r="C675" s="156"/>
      <c r="D675" s="156"/>
      <c r="E675" s="156"/>
    </row>
    <row r="676" ht="15.75" customHeight="1">
      <c r="A676" s="156"/>
      <c r="B676" s="156"/>
      <c r="C676" s="156"/>
      <c r="D676" s="156"/>
      <c r="E676" s="156"/>
    </row>
    <row r="677" ht="15.75" customHeight="1">
      <c r="A677" s="156"/>
      <c r="B677" s="156"/>
      <c r="C677" s="156"/>
      <c r="D677" s="156"/>
      <c r="E677" s="156"/>
    </row>
    <row r="678" ht="15.75" customHeight="1">
      <c r="A678" s="156"/>
      <c r="B678" s="156"/>
      <c r="C678" s="156"/>
      <c r="D678" s="156"/>
      <c r="E678" s="156"/>
    </row>
    <row r="679" ht="15.75" customHeight="1">
      <c r="A679" s="156"/>
      <c r="B679" s="156"/>
      <c r="C679" s="156"/>
      <c r="D679" s="156"/>
      <c r="E679" s="156"/>
    </row>
    <row r="680" ht="15.75" customHeight="1">
      <c r="A680" s="156"/>
      <c r="B680" s="156"/>
      <c r="C680" s="156"/>
      <c r="D680" s="156"/>
      <c r="E680" s="156"/>
    </row>
    <row r="681" ht="15.75" customHeight="1">
      <c r="A681" s="156"/>
      <c r="B681" s="156"/>
      <c r="C681" s="156"/>
      <c r="D681" s="156"/>
      <c r="E681" s="156"/>
    </row>
    <row r="682" ht="15.75" customHeight="1">
      <c r="A682" s="156"/>
      <c r="B682" s="156"/>
      <c r="C682" s="156"/>
      <c r="D682" s="156"/>
      <c r="E682" s="156"/>
    </row>
    <row r="683" ht="15.75" customHeight="1">
      <c r="A683" s="156"/>
      <c r="B683" s="156"/>
      <c r="C683" s="156"/>
      <c r="D683" s="156"/>
      <c r="E683" s="156"/>
    </row>
    <row r="684" ht="15.75" customHeight="1">
      <c r="A684" s="156"/>
      <c r="B684" s="156"/>
      <c r="C684" s="156"/>
      <c r="D684" s="156"/>
      <c r="E684" s="156"/>
    </row>
    <row r="685" ht="15.75" customHeight="1">
      <c r="A685" s="156"/>
      <c r="B685" s="156"/>
      <c r="C685" s="156"/>
      <c r="D685" s="156"/>
      <c r="E685" s="156"/>
    </row>
    <row r="686" ht="15.75" customHeight="1">
      <c r="A686" s="156"/>
      <c r="B686" s="156"/>
      <c r="C686" s="156"/>
      <c r="D686" s="156"/>
      <c r="E686" s="156"/>
    </row>
    <row r="687" ht="15.75" customHeight="1">
      <c r="A687" s="156"/>
      <c r="B687" s="156"/>
      <c r="C687" s="156"/>
      <c r="D687" s="156"/>
      <c r="E687" s="156"/>
    </row>
    <row r="688" ht="15.75" customHeight="1">
      <c r="A688" s="156"/>
      <c r="B688" s="156"/>
      <c r="C688" s="156"/>
      <c r="D688" s="156"/>
      <c r="E688" s="156"/>
    </row>
    <row r="689" ht="15.75" customHeight="1">
      <c r="A689" s="156"/>
      <c r="B689" s="156"/>
      <c r="C689" s="156"/>
      <c r="D689" s="156"/>
      <c r="E689" s="156"/>
    </row>
    <row r="690" ht="15.75" customHeight="1">
      <c r="A690" s="156"/>
      <c r="B690" s="156"/>
      <c r="C690" s="156"/>
      <c r="D690" s="156"/>
      <c r="E690" s="156"/>
    </row>
    <row r="691" ht="15.75" customHeight="1">
      <c r="A691" s="156"/>
      <c r="B691" s="156"/>
      <c r="C691" s="156"/>
      <c r="D691" s="156"/>
      <c r="E691" s="156"/>
    </row>
    <row r="692" ht="15.75" customHeight="1">
      <c r="A692" s="156"/>
      <c r="B692" s="156"/>
      <c r="C692" s="156"/>
      <c r="D692" s="156"/>
      <c r="E692" s="156"/>
    </row>
    <row r="693" ht="15.75" customHeight="1">
      <c r="A693" s="156"/>
      <c r="B693" s="156"/>
      <c r="C693" s="156"/>
      <c r="D693" s="156"/>
      <c r="E693" s="156"/>
    </row>
    <row r="694" ht="15.75" customHeight="1">
      <c r="A694" s="156"/>
      <c r="B694" s="156"/>
      <c r="C694" s="156"/>
      <c r="D694" s="156"/>
      <c r="E694" s="156"/>
    </row>
    <row r="695" ht="15.75" customHeight="1">
      <c r="A695" s="156"/>
      <c r="B695" s="156"/>
      <c r="C695" s="156"/>
      <c r="D695" s="156"/>
      <c r="E695" s="156"/>
    </row>
    <row r="696" ht="15.75" customHeight="1">
      <c r="A696" s="156"/>
      <c r="B696" s="156"/>
      <c r="C696" s="156"/>
      <c r="D696" s="156"/>
      <c r="E696" s="156"/>
    </row>
    <row r="697" ht="15.75" customHeight="1">
      <c r="A697" s="156"/>
      <c r="B697" s="156"/>
      <c r="C697" s="156"/>
      <c r="D697" s="156"/>
      <c r="E697" s="156"/>
    </row>
    <row r="698" ht="15.75" customHeight="1">
      <c r="A698" s="156"/>
      <c r="B698" s="156"/>
      <c r="C698" s="156"/>
      <c r="D698" s="156"/>
      <c r="E698" s="156"/>
    </row>
    <row r="699" ht="15.75" customHeight="1">
      <c r="A699" s="156"/>
      <c r="B699" s="156"/>
      <c r="C699" s="156"/>
      <c r="D699" s="156"/>
      <c r="E699" s="156"/>
    </row>
    <row r="700" ht="15.75" customHeight="1">
      <c r="A700" s="156"/>
      <c r="B700" s="156"/>
      <c r="C700" s="156"/>
      <c r="D700" s="156"/>
      <c r="E700" s="156"/>
    </row>
    <row r="701" ht="15.75" customHeight="1">
      <c r="A701" s="156"/>
      <c r="B701" s="156"/>
      <c r="C701" s="156"/>
      <c r="D701" s="156"/>
      <c r="E701" s="156"/>
    </row>
    <row r="702" ht="15.75" customHeight="1">
      <c r="A702" s="156"/>
      <c r="B702" s="156"/>
      <c r="C702" s="156"/>
      <c r="D702" s="156"/>
      <c r="E702" s="156"/>
    </row>
    <row r="703" ht="15.75" customHeight="1">
      <c r="A703" s="156"/>
      <c r="B703" s="156"/>
      <c r="C703" s="156"/>
      <c r="D703" s="156"/>
      <c r="E703" s="156"/>
    </row>
    <row r="704" ht="15.75" customHeight="1">
      <c r="A704" s="156"/>
      <c r="B704" s="156"/>
      <c r="C704" s="156"/>
      <c r="D704" s="156"/>
      <c r="E704" s="156"/>
    </row>
    <row r="705" ht="15.75" customHeight="1">
      <c r="A705" s="156"/>
      <c r="B705" s="156"/>
      <c r="C705" s="156"/>
      <c r="D705" s="156"/>
      <c r="E705" s="156"/>
    </row>
    <row r="706" ht="15.75" customHeight="1">
      <c r="A706" s="156"/>
      <c r="B706" s="156"/>
      <c r="C706" s="156"/>
      <c r="D706" s="156"/>
      <c r="E706" s="156"/>
    </row>
    <row r="707" ht="15.75" customHeight="1">
      <c r="A707" s="156"/>
      <c r="B707" s="156"/>
      <c r="C707" s="156"/>
      <c r="D707" s="156"/>
      <c r="E707" s="156"/>
    </row>
    <row r="708" ht="15.75" customHeight="1">
      <c r="A708" s="156"/>
      <c r="B708" s="156"/>
      <c r="C708" s="156"/>
      <c r="D708" s="156"/>
      <c r="E708" s="156"/>
    </row>
    <row r="709" ht="15.75" customHeight="1">
      <c r="A709" s="156"/>
      <c r="B709" s="156"/>
      <c r="C709" s="156"/>
      <c r="D709" s="156"/>
      <c r="E709" s="156"/>
    </row>
    <row r="710" ht="15.75" customHeight="1">
      <c r="A710" s="156"/>
      <c r="B710" s="156"/>
      <c r="C710" s="156"/>
      <c r="D710" s="156"/>
      <c r="E710" s="156"/>
    </row>
    <row r="711" ht="15.75" customHeight="1">
      <c r="A711" s="156"/>
      <c r="B711" s="156"/>
      <c r="C711" s="156"/>
      <c r="D711" s="156"/>
      <c r="E711" s="156"/>
    </row>
    <row r="712" ht="15.75" customHeight="1">
      <c r="A712" s="156"/>
      <c r="B712" s="156"/>
      <c r="C712" s="156"/>
      <c r="D712" s="156"/>
      <c r="E712" s="156"/>
    </row>
    <row r="713" ht="15.75" customHeight="1">
      <c r="A713" s="156"/>
      <c r="B713" s="156"/>
      <c r="C713" s="156"/>
      <c r="D713" s="156"/>
      <c r="E713" s="156"/>
    </row>
    <row r="714" ht="15.75" customHeight="1">
      <c r="A714" s="156"/>
      <c r="B714" s="156"/>
      <c r="C714" s="156"/>
      <c r="D714" s="156"/>
      <c r="E714" s="156"/>
    </row>
    <row r="715" ht="15.75" customHeight="1">
      <c r="A715" s="156"/>
      <c r="B715" s="156"/>
      <c r="C715" s="156"/>
      <c r="D715" s="156"/>
      <c r="E715" s="156"/>
    </row>
    <row r="716" ht="15.75" customHeight="1">
      <c r="A716" s="156"/>
      <c r="B716" s="156"/>
      <c r="C716" s="156"/>
      <c r="D716" s="156"/>
      <c r="E716" s="156"/>
    </row>
    <row r="717" ht="15.75" customHeight="1">
      <c r="A717" s="156"/>
      <c r="B717" s="156"/>
      <c r="C717" s="156"/>
      <c r="D717" s="156"/>
      <c r="E717" s="156"/>
    </row>
    <row r="718" ht="15.75" customHeight="1">
      <c r="A718" s="156"/>
      <c r="B718" s="156"/>
      <c r="C718" s="156"/>
      <c r="D718" s="156"/>
      <c r="E718" s="156"/>
    </row>
    <row r="719" ht="15.75" customHeight="1">
      <c r="A719" s="156"/>
      <c r="B719" s="156"/>
      <c r="C719" s="156"/>
      <c r="D719" s="156"/>
      <c r="E719" s="156"/>
    </row>
    <row r="720" ht="15.75" customHeight="1">
      <c r="A720" s="156"/>
      <c r="B720" s="156"/>
      <c r="C720" s="156"/>
      <c r="D720" s="156"/>
      <c r="E720" s="156"/>
    </row>
    <row r="721" ht="15.75" customHeight="1">
      <c r="A721" s="156"/>
      <c r="B721" s="156"/>
      <c r="C721" s="156"/>
      <c r="D721" s="156"/>
      <c r="E721" s="156"/>
    </row>
    <row r="722" ht="15.75" customHeight="1">
      <c r="A722" s="156"/>
      <c r="B722" s="156"/>
      <c r="C722" s="156"/>
      <c r="D722" s="156"/>
      <c r="E722" s="156"/>
    </row>
    <row r="723" ht="15.75" customHeight="1">
      <c r="A723" s="156"/>
      <c r="B723" s="156"/>
      <c r="C723" s="156"/>
      <c r="D723" s="156"/>
      <c r="E723" s="156"/>
    </row>
    <row r="724" ht="15.75" customHeight="1">
      <c r="A724" s="156"/>
      <c r="B724" s="156"/>
      <c r="C724" s="156"/>
      <c r="D724" s="156"/>
      <c r="E724" s="156"/>
    </row>
    <row r="725" ht="15.75" customHeight="1">
      <c r="A725" s="156"/>
      <c r="B725" s="156"/>
      <c r="C725" s="156"/>
      <c r="D725" s="156"/>
      <c r="E725" s="156"/>
    </row>
    <row r="726" ht="15.75" customHeight="1">
      <c r="A726" s="156"/>
      <c r="B726" s="156"/>
      <c r="C726" s="156"/>
      <c r="D726" s="156"/>
      <c r="E726" s="156"/>
    </row>
    <row r="727" ht="15.75" customHeight="1">
      <c r="A727" s="156"/>
      <c r="B727" s="156"/>
      <c r="C727" s="156"/>
      <c r="D727" s="156"/>
      <c r="E727" s="156"/>
    </row>
    <row r="728" ht="15.75" customHeight="1">
      <c r="A728" s="156"/>
      <c r="B728" s="156"/>
      <c r="C728" s="156"/>
      <c r="D728" s="156"/>
      <c r="E728" s="156"/>
    </row>
    <row r="729" ht="15.75" customHeight="1">
      <c r="A729" s="156"/>
      <c r="B729" s="156"/>
      <c r="C729" s="156"/>
      <c r="D729" s="156"/>
      <c r="E729" s="156"/>
    </row>
    <row r="730" ht="15.75" customHeight="1">
      <c r="A730" s="156"/>
      <c r="B730" s="156"/>
      <c r="C730" s="156"/>
      <c r="D730" s="156"/>
      <c r="E730" s="156"/>
    </row>
    <row r="731" ht="15.75" customHeight="1">
      <c r="A731" s="156"/>
      <c r="B731" s="156"/>
      <c r="C731" s="156"/>
      <c r="D731" s="156"/>
      <c r="E731" s="156"/>
    </row>
    <row r="732" ht="15.75" customHeight="1">
      <c r="A732" s="156"/>
      <c r="B732" s="156"/>
      <c r="C732" s="156"/>
      <c r="D732" s="156"/>
      <c r="E732" s="156"/>
    </row>
    <row r="733" ht="15.75" customHeight="1">
      <c r="A733" s="156"/>
      <c r="B733" s="156"/>
      <c r="C733" s="156"/>
      <c r="D733" s="156"/>
      <c r="E733" s="156"/>
    </row>
    <row r="734" ht="15.75" customHeight="1">
      <c r="A734" s="156"/>
      <c r="B734" s="156"/>
      <c r="C734" s="156"/>
      <c r="D734" s="156"/>
      <c r="E734" s="156"/>
    </row>
    <row r="735" ht="15.75" customHeight="1">
      <c r="A735" s="156"/>
      <c r="B735" s="156"/>
      <c r="C735" s="156"/>
      <c r="D735" s="156"/>
      <c r="E735" s="156"/>
    </row>
    <row r="736" ht="15.75" customHeight="1">
      <c r="A736" s="156"/>
      <c r="B736" s="156"/>
      <c r="C736" s="156"/>
      <c r="D736" s="156"/>
      <c r="E736" s="156"/>
    </row>
    <row r="737" ht="15.75" customHeight="1">
      <c r="A737" s="156"/>
      <c r="B737" s="156"/>
      <c r="C737" s="156"/>
      <c r="D737" s="156"/>
      <c r="E737" s="156"/>
    </row>
    <row r="738" ht="15.75" customHeight="1">
      <c r="A738" s="156"/>
      <c r="B738" s="156"/>
      <c r="C738" s="156"/>
      <c r="D738" s="156"/>
      <c r="E738" s="156"/>
    </row>
    <row r="739" ht="15.75" customHeight="1">
      <c r="A739" s="156"/>
      <c r="B739" s="156"/>
      <c r="C739" s="156"/>
      <c r="D739" s="156"/>
      <c r="E739" s="156"/>
    </row>
    <row r="740" ht="15.75" customHeight="1">
      <c r="A740" s="156"/>
      <c r="B740" s="156"/>
      <c r="C740" s="156"/>
      <c r="D740" s="156"/>
      <c r="E740" s="156"/>
    </row>
    <row r="741" ht="15.75" customHeight="1">
      <c r="A741" s="156"/>
      <c r="B741" s="156"/>
      <c r="C741" s="156"/>
      <c r="D741" s="156"/>
      <c r="E741" s="156"/>
    </row>
    <row r="742" ht="15.75" customHeight="1">
      <c r="A742" s="156"/>
      <c r="B742" s="156"/>
      <c r="C742" s="156"/>
      <c r="D742" s="156"/>
      <c r="E742" s="156"/>
    </row>
    <row r="743" ht="15.75" customHeight="1">
      <c r="A743" s="156"/>
      <c r="B743" s="156"/>
      <c r="C743" s="156"/>
      <c r="D743" s="156"/>
      <c r="E743" s="156"/>
    </row>
    <row r="744" ht="15.75" customHeight="1">
      <c r="A744" s="156"/>
      <c r="B744" s="156"/>
      <c r="C744" s="156"/>
      <c r="D744" s="156"/>
      <c r="E744" s="156"/>
    </row>
    <row r="745" ht="15.75" customHeight="1">
      <c r="A745" s="156"/>
      <c r="B745" s="156"/>
      <c r="C745" s="156"/>
      <c r="D745" s="156"/>
      <c r="E745" s="156"/>
    </row>
    <row r="746" ht="15.75" customHeight="1">
      <c r="A746" s="156"/>
      <c r="B746" s="156"/>
      <c r="C746" s="156"/>
      <c r="D746" s="156"/>
      <c r="E746" s="156"/>
    </row>
    <row r="747" ht="15.75" customHeight="1">
      <c r="A747" s="156"/>
      <c r="B747" s="156"/>
      <c r="C747" s="156"/>
      <c r="D747" s="156"/>
      <c r="E747" s="156"/>
    </row>
    <row r="748" ht="15.75" customHeight="1">
      <c r="A748" s="156"/>
      <c r="B748" s="156"/>
      <c r="C748" s="156"/>
      <c r="D748" s="156"/>
      <c r="E748" s="156"/>
    </row>
    <row r="749" ht="15.75" customHeight="1">
      <c r="A749" s="156"/>
      <c r="B749" s="156"/>
      <c r="C749" s="156"/>
      <c r="D749" s="156"/>
      <c r="E749" s="156"/>
    </row>
    <row r="750" ht="15.75" customHeight="1">
      <c r="A750" s="156"/>
      <c r="B750" s="156"/>
      <c r="C750" s="156"/>
      <c r="D750" s="156"/>
      <c r="E750" s="156"/>
    </row>
    <row r="751" ht="15.75" customHeight="1">
      <c r="A751" s="156"/>
      <c r="B751" s="156"/>
      <c r="C751" s="156"/>
      <c r="D751" s="156"/>
      <c r="E751" s="156"/>
    </row>
    <row r="752" ht="15.75" customHeight="1">
      <c r="A752" s="156"/>
      <c r="B752" s="156"/>
      <c r="C752" s="156"/>
      <c r="D752" s="156"/>
      <c r="E752" s="156"/>
    </row>
    <row r="753" ht="15.75" customHeight="1">
      <c r="A753" s="156"/>
      <c r="B753" s="156"/>
      <c r="C753" s="156"/>
      <c r="D753" s="156"/>
      <c r="E753" s="156"/>
    </row>
    <row r="754" ht="15.75" customHeight="1">
      <c r="A754" s="156"/>
      <c r="B754" s="156"/>
      <c r="C754" s="156"/>
      <c r="D754" s="156"/>
      <c r="E754" s="156"/>
    </row>
    <row r="755" ht="15.75" customHeight="1">
      <c r="A755" s="156"/>
      <c r="B755" s="156"/>
      <c r="C755" s="156"/>
      <c r="D755" s="156"/>
      <c r="E755" s="156"/>
    </row>
    <row r="756" ht="15.75" customHeight="1">
      <c r="A756" s="156"/>
      <c r="B756" s="156"/>
      <c r="C756" s="156"/>
      <c r="D756" s="156"/>
      <c r="E756" s="156"/>
    </row>
    <row r="757" ht="15.75" customHeight="1">
      <c r="A757" s="156"/>
      <c r="B757" s="156"/>
      <c r="C757" s="156"/>
      <c r="D757" s="156"/>
      <c r="E757" s="156"/>
    </row>
    <row r="758" ht="15.75" customHeight="1">
      <c r="A758" s="156"/>
      <c r="B758" s="156"/>
      <c r="C758" s="156"/>
      <c r="D758" s="156"/>
      <c r="E758" s="156"/>
    </row>
    <row r="759" ht="15.75" customHeight="1">
      <c r="A759" s="156"/>
      <c r="B759" s="156"/>
      <c r="C759" s="156"/>
      <c r="D759" s="156"/>
      <c r="E759" s="156"/>
    </row>
    <row r="760" ht="15.75" customHeight="1">
      <c r="A760" s="156"/>
      <c r="B760" s="156"/>
      <c r="C760" s="156"/>
      <c r="D760" s="156"/>
      <c r="E760" s="156"/>
    </row>
    <row r="761" ht="15.75" customHeight="1">
      <c r="A761" s="156"/>
      <c r="B761" s="156"/>
      <c r="C761" s="156"/>
      <c r="D761" s="156"/>
      <c r="E761" s="156"/>
    </row>
    <row r="762" ht="15.75" customHeight="1">
      <c r="A762" s="156"/>
      <c r="B762" s="156"/>
      <c r="C762" s="156"/>
      <c r="D762" s="156"/>
      <c r="E762" s="156"/>
    </row>
    <row r="763" ht="15.75" customHeight="1">
      <c r="A763" s="156"/>
      <c r="B763" s="156"/>
      <c r="C763" s="156"/>
      <c r="D763" s="156"/>
      <c r="E763" s="156"/>
    </row>
    <row r="764" ht="15.75" customHeight="1">
      <c r="A764" s="156"/>
      <c r="B764" s="156"/>
      <c r="C764" s="156"/>
      <c r="D764" s="156"/>
      <c r="E764" s="156"/>
    </row>
    <row r="765" ht="15.75" customHeight="1">
      <c r="A765" s="156"/>
      <c r="B765" s="156"/>
      <c r="C765" s="156"/>
      <c r="D765" s="156"/>
      <c r="E765" s="156"/>
    </row>
    <row r="766" ht="15.75" customHeight="1">
      <c r="A766" s="156"/>
      <c r="B766" s="156"/>
      <c r="C766" s="156"/>
      <c r="D766" s="156"/>
      <c r="E766" s="156"/>
    </row>
    <row r="767" ht="15.75" customHeight="1">
      <c r="A767" s="156"/>
      <c r="B767" s="156"/>
      <c r="C767" s="156"/>
      <c r="D767" s="156"/>
      <c r="E767" s="156"/>
    </row>
    <row r="768" ht="15.75" customHeight="1">
      <c r="A768" s="156"/>
      <c r="B768" s="156"/>
      <c r="C768" s="156"/>
      <c r="D768" s="156"/>
      <c r="E768" s="156"/>
    </row>
    <row r="769" ht="15.75" customHeight="1">
      <c r="A769" s="156"/>
      <c r="B769" s="156"/>
      <c r="C769" s="156"/>
      <c r="D769" s="156"/>
      <c r="E769" s="156"/>
    </row>
    <row r="770" ht="15.75" customHeight="1">
      <c r="A770" s="156"/>
      <c r="B770" s="156"/>
      <c r="C770" s="156"/>
      <c r="D770" s="156"/>
      <c r="E770" s="156"/>
    </row>
    <row r="771" ht="15.75" customHeight="1">
      <c r="A771" s="156"/>
      <c r="B771" s="156"/>
      <c r="C771" s="156"/>
      <c r="D771" s="156"/>
      <c r="E771" s="156"/>
    </row>
    <row r="772" ht="15.75" customHeight="1">
      <c r="A772" s="156"/>
      <c r="B772" s="156"/>
      <c r="C772" s="156"/>
      <c r="D772" s="156"/>
      <c r="E772" s="156"/>
    </row>
    <row r="773" ht="15.75" customHeight="1">
      <c r="A773" s="156"/>
      <c r="B773" s="156"/>
      <c r="C773" s="156"/>
      <c r="D773" s="156"/>
      <c r="E773" s="156"/>
    </row>
    <row r="774" ht="15.75" customHeight="1">
      <c r="A774" s="156"/>
      <c r="B774" s="156"/>
      <c r="C774" s="156"/>
      <c r="D774" s="156"/>
      <c r="E774" s="156"/>
    </row>
    <row r="775" ht="15.75" customHeight="1">
      <c r="A775" s="156"/>
      <c r="B775" s="156"/>
      <c r="C775" s="156"/>
      <c r="D775" s="156"/>
      <c r="E775" s="156"/>
    </row>
    <row r="776" ht="15.75" customHeight="1">
      <c r="A776" s="156"/>
      <c r="B776" s="156"/>
      <c r="C776" s="156"/>
      <c r="D776" s="156"/>
      <c r="E776" s="156"/>
    </row>
    <row r="777" ht="15.75" customHeight="1">
      <c r="A777" s="156"/>
      <c r="B777" s="156"/>
      <c r="C777" s="156"/>
      <c r="D777" s="156"/>
      <c r="E777" s="156"/>
    </row>
    <row r="778" ht="15.75" customHeight="1">
      <c r="A778" s="156"/>
      <c r="B778" s="156"/>
      <c r="C778" s="156"/>
      <c r="D778" s="156"/>
      <c r="E778" s="156"/>
    </row>
    <row r="779" ht="15.75" customHeight="1">
      <c r="A779" s="156"/>
      <c r="B779" s="156"/>
      <c r="C779" s="156"/>
      <c r="D779" s="156"/>
      <c r="E779" s="156"/>
    </row>
    <row r="780" ht="15.75" customHeight="1">
      <c r="A780" s="156"/>
      <c r="B780" s="156"/>
      <c r="C780" s="156"/>
      <c r="D780" s="156"/>
      <c r="E780" s="156"/>
    </row>
    <row r="781" ht="15.75" customHeight="1">
      <c r="A781" s="156"/>
      <c r="B781" s="156"/>
      <c r="C781" s="156"/>
      <c r="D781" s="156"/>
      <c r="E781" s="156"/>
    </row>
    <row r="782" ht="15.75" customHeight="1">
      <c r="A782" s="156"/>
      <c r="B782" s="156"/>
      <c r="C782" s="156"/>
      <c r="D782" s="156"/>
      <c r="E782" s="156"/>
    </row>
    <row r="783" ht="15.75" customHeight="1">
      <c r="A783" s="156"/>
      <c r="B783" s="156"/>
      <c r="C783" s="156"/>
      <c r="D783" s="156"/>
      <c r="E783" s="156"/>
    </row>
    <row r="784" ht="15.75" customHeight="1">
      <c r="A784" s="156"/>
      <c r="B784" s="156"/>
      <c r="C784" s="156"/>
      <c r="D784" s="156"/>
      <c r="E784" s="156"/>
    </row>
    <row r="785" ht="15.75" customHeight="1">
      <c r="A785" s="156"/>
      <c r="B785" s="156"/>
      <c r="C785" s="156"/>
      <c r="D785" s="156"/>
      <c r="E785" s="156"/>
    </row>
    <row r="786" ht="15.75" customHeight="1">
      <c r="A786" s="156"/>
      <c r="B786" s="156"/>
      <c r="C786" s="156"/>
      <c r="D786" s="156"/>
      <c r="E786" s="156"/>
    </row>
    <row r="787" ht="15.75" customHeight="1">
      <c r="A787" s="156"/>
      <c r="B787" s="156"/>
      <c r="C787" s="156"/>
      <c r="D787" s="156"/>
      <c r="E787" s="156"/>
    </row>
    <row r="788" ht="15.75" customHeight="1">
      <c r="A788" s="156"/>
      <c r="B788" s="156"/>
      <c r="C788" s="156"/>
      <c r="D788" s="156"/>
      <c r="E788" s="156"/>
    </row>
    <row r="789" ht="15.75" customHeight="1">
      <c r="A789" s="156"/>
      <c r="B789" s="156"/>
      <c r="C789" s="156"/>
      <c r="D789" s="156"/>
      <c r="E789" s="156"/>
    </row>
    <row r="790" ht="15.75" customHeight="1">
      <c r="A790" s="156"/>
      <c r="B790" s="156"/>
      <c r="C790" s="156"/>
      <c r="D790" s="156"/>
      <c r="E790" s="156"/>
    </row>
    <row r="791" ht="15.75" customHeight="1">
      <c r="A791" s="156"/>
      <c r="B791" s="156"/>
      <c r="C791" s="156"/>
      <c r="D791" s="156"/>
      <c r="E791" s="156"/>
    </row>
    <row r="792" ht="15.75" customHeight="1">
      <c r="A792" s="156"/>
      <c r="B792" s="156"/>
      <c r="C792" s="156"/>
      <c r="D792" s="156"/>
      <c r="E792" s="156"/>
    </row>
    <row r="793" ht="15.75" customHeight="1">
      <c r="A793" s="156"/>
      <c r="B793" s="156"/>
      <c r="C793" s="156"/>
      <c r="D793" s="156"/>
      <c r="E793" s="156"/>
    </row>
    <row r="794" ht="15.75" customHeight="1">
      <c r="A794" s="156"/>
      <c r="B794" s="156"/>
      <c r="C794" s="156"/>
      <c r="D794" s="156"/>
      <c r="E794" s="156"/>
    </row>
    <row r="795" ht="15.75" customHeight="1">
      <c r="A795" s="156"/>
      <c r="B795" s="156"/>
      <c r="C795" s="156"/>
      <c r="D795" s="156"/>
      <c r="E795" s="156"/>
    </row>
    <row r="796" ht="15.75" customHeight="1">
      <c r="A796" s="156"/>
      <c r="B796" s="156"/>
      <c r="C796" s="156"/>
      <c r="D796" s="156"/>
      <c r="E796" s="156"/>
    </row>
    <row r="797" ht="15.75" customHeight="1">
      <c r="A797" s="156"/>
      <c r="B797" s="156"/>
      <c r="C797" s="156"/>
      <c r="D797" s="156"/>
      <c r="E797" s="156"/>
    </row>
    <row r="798" ht="15.75" customHeight="1">
      <c r="A798" s="156"/>
      <c r="B798" s="156"/>
      <c r="C798" s="156"/>
      <c r="D798" s="156"/>
      <c r="E798" s="156"/>
    </row>
    <row r="799" ht="15.75" customHeight="1">
      <c r="A799" s="156"/>
      <c r="B799" s="156"/>
      <c r="C799" s="156"/>
      <c r="D799" s="156"/>
      <c r="E799" s="156"/>
    </row>
    <row r="800" ht="15.75" customHeight="1">
      <c r="A800" s="156"/>
      <c r="B800" s="156"/>
      <c r="C800" s="156"/>
      <c r="D800" s="156"/>
      <c r="E800" s="156"/>
    </row>
    <row r="801" ht="15.75" customHeight="1">
      <c r="A801" s="156"/>
      <c r="B801" s="156"/>
      <c r="C801" s="156"/>
      <c r="D801" s="156"/>
      <c r="E801" s="156"/>
    </row>
    <row r="802" ht="15.75" customHeight="1">
      <c r="A802" s="156"/>
      <c r="B802" s="156"/>
      <c r="C802" s="156"/>
      <c r="D802" s="156"/>
      <c r="E802" s="156"/>
    </row>
    <row r="803" ht="15.75" customHeight="1">
      <c r="A803" s="156"/>
      <c r="B803" s="156"/>
      <c r="C803" s="156"/>
      <c r="D803" s="156"/>
      <c r="E803" s="156"/>
    </row>
    <row r="804" ht="15.75" customHeight="1">
      <c r="A804" s="156"/>
      <c r="B804" s="156"/>
      <c r="C804" s="156"/>
      <c r="D804" s="156"/>
      <c r="E804" s="156"/>
    </row>
    <row r="805" ht="15.75" customHeight="1">
      <c r="A805" s="156"/>
      <c r="B805" s="156"/>
      <c r="C805" s="156"/>
      <c r="D805" s="156"/>
      <c r="E805" s="156"/>
    </row>
    <row r="806" ht="15.75" customHeight="1">
      <c r="A806" s="156"/>
      <c r="B806" s="156"/>
      <c r="C806" s="156"/>
      <c r="D806" s="156"/>
      <c r="E806" s="156"/>
    </row>
    <row r="807" ht="15.75" customHeight="1">
      <c r="A807" s="156"/>
      <c r="B807" s="156"/>
      <c r="C807" s="156"/>
      <c r="D807" s="156"/>
      <c r="E807" s="156"/>
    </row>
    <row r="808" ht="15.75" customHeight="1">
      <c r="A808" s="156"/>
      <c r="B808" s="156"/>
      <c r="C808" s="156"/>
      <c r="D808" s="156"/>
      <c r="E808" s="156"/>
    </row>
    <row r="809" ht="15.75" customHeight="1">
      <c r="A809" s="156"/>
      <c r="B809" s="156"/>
      <c r="C809" s="156"/>
      <c r="D809" s="156"/>
      <c r="E809" s="156"/>
    </row>
    <row r="810" ht="15.75" customHeight="1">
      <c r="A810" s="156"/>
      <c r="B810" s="156"/>
      <c r="C810" s="156"/>
      <c r="D810" s="156"/>
      <c r="E810" s="156"/>
    </row>
    <row r="811" ht="15.75" customHeight="1">
      <c r="A811" s="156"/>
      <c r="B811" s="156"/>
      <c r="C811" s="156"/>
      <c r="D811" s="156"/>
      <c r="E811" s="156"/>
    </row>
    <row r="812" ht="15.75" customHeight="1">
      <c r="A812" s="156"/>
      <c r="B812" s="156"/>
      <c r="C812" s="156"/>
      <c r="D812" s="156"/>
      <c r="E812" s="156"/>
    </row>
    <row r="813" ht="15.75" customHeight="1">
      <c r="A813" s="156"/>
      <c r="B813" s="156"/>
      <c r="C813" s="156"/>
      <c r="D813" s="156"/>
      <c r="E813" s="156"/>
    </row>
    <row r="814" ht="15.75" customHeight="1">
      <c r="A814" s="156"/>
      <c r="B814" s="156"/>
      <c r="C814" s="156"/>
      <c r="D814" s="156"/>
      <c r="E814" s="156"/>
    </row>
    <row r="815" ht="15.75" customHeight="1">
      <c r="A815" s="156"/>
      <c r="B815" s="156"/>
      <c r="C815" s="156"/>
      <c r="D815" s="156"/>
      <c r="E815" s="156"/>
    </row>
    <row r="816" ht="15.75" customHeight="1">
      <c r="A816" s="156"/>
      <c r="B816" s="156"/>
      <c r="C816" s="156"/>
      <c r="D816" s="156"/>
      <c r="E816" s="156"/>
    </row>
    <row r="817" ht="15.75" customHeight="1">
      <c r="A817" s="156"/>
      <c r="B817" s="156"/>
      <c r="C817" s="156"/>
      <c r="D817" s="156"/>
      <c r="E817" s="156"/>
    </row>
    <row r="818" ht="15.75" customHeight="1">
      <c r="A818" s="156"/>
      <c r="B818" s="156"/>
      <c r="C818" s="156"/>
      <c r="D818" s="156"/>
      <c r="E818" s="156"/>
    </row>
    <row r="819" ht="15.75" customHeight="1">
      <c r="A819" s="156"/>
      <c r="B819" s="156"/>
      <c r="C819" s="156"/>
      <c r="D819" s="156"/>
      <c r="E819" s="156"/>
    </row>
    <row r="820" ht="15.75" customHeight="1">
      <c r="A820" s="156"/>
      <c r="B820" s="156"/>
      <c r="C820" s="156"/>
      <c r="D820" s="156"/>
      <c r="E820" s="156"/>
    </row>
    <row r="821" ht="15.75" customHeight="1">
      <c r="A821" s="156"/>
      <c r="B821" s="156"/>
      <c r="C821" s="156"/>
      <c r="D821" s="156"/>
      <c r="E821" s="156"/>
    </row>
    <row r="822" ht="15.75" customHeight="1">
      <c r="A822" s="156"/>
      <c r="B822" s="156"/>
      <c r="C822" s="156"/>
      <c r="D822" s="156"/>
      <c r="E822" s="156"/>
    </row>
    <row r="823" ht="15.75" customHeight="1">
      <c r="A823" s="156"/>
      <c r="B823" s="156"/>
      <c r="C823" s="156"/>
      <c r="D823" s="156"/>
      <c r="E823" s="156"/>
    </row>
    <row r="824" ht="15.75" customHeight="1">
      <c r="A824" s="156"/>
      <c r="B824" s="156"/>
      <c r="C824" s="156"/>
      <c r="D824" s="156"/>
      <c r="E824" s="156"/>
    </row>
    <row r="825" ht="15.75" customHeight="1">
      <c r="A825" s="156"/>
      <c r="B825" s="156"/>
      <c r="C825" s="156"/>
      <c r="D825" s="156"/>
      <c r="E825" s="156"/>
    </row>
    <row r="826" ht="15.75" customHeight="1">
      <c r="A826" s="156"/>
      <c r="B826" s="156"/>
      <c r="C826" s="156"/>
      <c r="D826" s="156"/>
      <c r="E826" s="156"/>
    </row>
    <row r="827" ht="15.75" customHeight="1">
      <c r="A827" s="156"/>
      <c r="B827" s="156"/>
      <c r="C827" s="156"/>
      <c r="D827" s="156"/>
      <c r="E827" s="156"/>
    </row>
    <row r="828" ht="15.75" customHeight="1">
      <c r="A828" s="156"/>
      <c r="B828" s="156"/>
      <c r="C828" s="156"/>
      <c r="D828" s="156"/>
      <c r="E828" s="156"/>
    </row>
    <row r="829" ht="15.75" customHeight="1">
      <c r="A829" s="156"/>
      <c r="B829" s="156"/>
      <c r="C829" s="156"/>
      <c r="D829" s="156"/>
      <c r="E829" s="156"/>
    </row>
    <row r="830" ht="15.75" customHeight="1">
      <c r="A830" s="156"/>
      <c r="B830" s="156"/>
      <c r="C830" s="156"/>
      <c r="D830" s="156"/>
      <c r="E830" s="156"/>
    </row>
    <row r="831" ht="15.75" customHeight="1">
      <c r="A831" s="156"/>
      <c r="B831" s="156"/>
      <c r="C831" s="156"/>
      <c r="D831" s="156"/>
      <c r="E831" s="156"/>
    </row>
    <row r="832" ht="15.75" customHeight="1">
      <c r="A832" s="156"/>
      <c r="B832" s="156"/>
      <c r="C832" s="156"/>
      <c r="D832" s="156"/>
      <c r="E832" s="156"/>
    </row>
    <row r="833" ht="15.75" customHeight="1">
      <c r="A833" s="156"/>
      <c r="B833" s="156"/>
      <c r="C833" s="156"/>
      <c r="D833" s="156"/>
      <c r="E833" s="156"/>
    </row>
    <row r="834" ht="15.75" customHeight="1">
      <c r="A834" s="156"/>
      <c r="B834" s="156"/>
      <c r="C834" s="156"/>
      <c r="D834" s="156"/>
      <c r="E834" s="156"/>
    </row>
    <row r="835" ht="15.75" customHeight="1">
      <c r="A835" s="156"/>
      <c r="B835" s="156"/>
      <c r="C835" s="156"/>
      <c r="D835" s="156"/>
      <c r="E835" s="156"/>
    </row>
    <row r="836" ht="15.75" customHeight="1">
      <c r="A836" s="156"/>
      <c r="B836" s="156"/>
      <c r="C836" s="156"/>
      <c r="D836" s="156"/>
      <c r="E836" s="156"/>
    </row>
    <row r="837" ht="15.75" customHeight="1">
      <c r="A837" s="156"/>
      <c r="B837" s="156"/>
      <c r="C837" s="156"/>
      <c r="D837" s="156"/>
      <c r="E837" s="156"/>
    </row>
    <row r="838" ht="15.75" customHeight="1">
      <c r="A838" s="156"/>
      <c r="B838" s="156"/>
      <c r="C838" s="156"/>
      <c r="D838" s="156"/>
      <c r="E838" s="156"/>
    </row>
    <row r="839" ht="15.75" customHeight="1">
      <c r="A839" s="156"/>
      <c r="B839" s="156"/>
      <c r="C839" s="156"/>
      <c r="D839" s="156"/>
      <c r="E839" s="156"/>
    </row>
    <row r="840" ht="15.75" customHeight="1">
      <c r="A840" s="156"/>
      <c r="B840" s="156"/>
      <c r="C840" s="156"/>
      <c r="D840" s="156"/>
      <c r="E840" s="156"/>
    </row>
    <row r="841" ht="15.75" customHeight="1">
      <c r="A841" s="156"/>
      <c r="B841" s="156"/>
      <c r="C841" s="156"/>
      <c r="D841" s="156"/>
      <c r="E841" s="156"/>
    </row>
    <row r="842" ht="15.75" customHeight="1">
      <c r="A842" s="156"/>
      <c r="B842" s="156"/>
      <c r="C842" s="156"/>
      <c r="D842" s="156"/>
      <c r="E842" s="156"/>
    </row>
    <row r="843" ht="15.75" customHeight="1">
      <c r="A843" s="156"/>
      <c r="B843" s="156"/>
      <c r="C843" s="156"/>
      <c r="D843" s="156"/>
      <c r="E843" s="156"/>
    </row>
    <row r="844" ht="15.75" customHeight="1">
      <c r="A844" s="156"/>
      <c r="B844" s="156"/>
      <c r="C844" s="156"/>
      <c r="D844" s="156"/>
      <c r="E844" s="156"/>
    </row>
    <row r="845" ht="15.75" customHeight="1">
      <c r="A845" s="156"/>
      <c r="B845" s="156"/>
      <c r="C845" s="156"/>
      <c r="D845" s="156"/>
      <c r="E845" s="156"/>
    </row>
    <row r="846" ht="15.75" customHeight="1">
      <c r="A846" s="156"/>
      <c r="B846" s="156"/>
      <c r="C846" s="156"/>
      <c r="D846" s="156"/>
      <c r="E846" s="156"/>
    </row>
    <row r="847" ht="15.75" customHeight="1">
      <c r="A847" s="156"/>
      <c r="B847" s="156"/>
      <c r="C847" s="156"/>
      <c r="D847" s="156"/>
      <c r="E847" s="156"/>
    </row>
    <row r="848" ht="15.75" customHeight="1">
      <c r="A848" s="156"/>
      <c r="B848" s="156"/>
      <c r="C848" s="156"/>
      <c r="D848" s="156"/>
      <c r="E848" s="156"/>
    </row>
    <row r="849" ht="15.75" customHeight="1">
      <c r="A849" s="156"/>
      <c r="B849" s="156"/>
      <c r="C849" s="156"/>
      <c r="D849" s="156"/>
      <c r="E849" s="156"/>
    </row>
    <row r="850" ht="15.75" customHeight="1">
      <c r="A850" s="156"/>
      <c r="B850" s="156"/>
      <c r="C850" s="156"/>
      <c r="D850" s="156"/>
      <c r="E850" s="156"/>
    </row>
    <row r="851" ht="15.75" customHeight="1">
      <c r="A851" s="156"/>
      <c r="B851" s="156"/>
      <c r="C851" s="156"/>
      <c r="D851" s="156"/>
      <c r="E851" s="156"/>
    </row>
    <row r="852" ht="15.75" customHeight="1">
      <c r="A852" s="156"/>
      <c r="B852" s="156"/>
      <c r="C852" s="156"/>
      <c r="D852" s="156"/>
      <c r="E852" s="156"/>
    </row>
    <row r="853" ht="15.75" customHeight="1">
      <c r="A853" s="156"/>
      <c r="B853" s="156"/>
      <c r="C853" s="156"/>
      <c r="D853" s="156"/>
      <c r="E853" s="156"/>
    </row>
    <row r="854" ht="15.75" customHeight="1">
      <c r="A854" s="156"/>
      <c r="B854" s="156"/>
      <c r="C854" s="156"/>
      <c r="D854" s="156"/>
      <c r="E854" s="156"/>
    </row>
    <row r="855" ht="15.75" customHeight="1">
      <c r="A855" s="156"/>
      <c r="B855" s="156"/>
      <c r="C855" s="156"/>
      <c r="D855" s="156"/>
      <c r="E855" s="156"/>
    </row>
    <row r="856" ht="15.75" customHeight="1">
      <c r="A856" s="156"/>
      <c r="B856" s="156"/>
      <c r="C856" s="156"/>
      <c r="D856" s="156"/>
      <c r="E856" s="156"/>
    </row>
    <row r="857" ht="15.75" customHeight="1">
      <c r="A857" s="156"/>
      <c r="B857" s="156"/>
      <c r="C857" s="156"/>
      <c r="D857" s="156"/>
      <c r="E857" s="156"/>
    </row>
    <row r="858" ht="15.75" customHeight="1">
      <c r="A858" s="156"/>
      <c r="B858" s="156"/>
      <c r="C858" s="156"/>
      <c r="D858" s="156"/>
      <c r="E858" s="156"/>
    </row>
    <row r="859" ht="15.75" customHeight="1">
      <c r="A859" s="156"/>
      <c r="B859" s="156"/>
      <c r="C859" s="156"/>
      <c r="D859" s="156"/>
      <c r="E859" s="156"/>
    </row>
    <row r="860" ht="15.75" customHeight="1">
      <c r="A860" s="156"/>
      <c r="B860" s="156"/>
      <c r="C860" s="156"/>
      <c r="D860" s="156"/>
      <c r="E860" s="156"/>
    </row>
    <row r="861" ht="15.75" customHeight="1">
      <c r="A861" s="156"/>
      <c r="B861" s="156"/>
      <c r="C861" s="156"/>
      <c r="D861" s="156"/>
      <c r="E861" s="156"/>
    </row>
    <row r="862" ht="15.75" customHeight="1">
      <c r="A862" s="156"/>
      <c r="B862" s="156"/>
      <c r="C862" s="156"/>
      <c r="D862" s="156"/>
      <c r="E862" s="156"/>
    </row>
    <row r="863" ht="15.75" customHeight="1">
      <c r="A863" s="156"/>
      <c r="B863" s="156"/>
      <c r="C863" s="156"/>
      <c r="D863" s="156"/>
      <c r="E863" s="156"/>
    </row>
    <row r="864" ht="15.75" customHeight="1">
      <c r="A864" s="156"/>
      <c r="B864" s="156"/>
      <c r="C864" s="156"/>
      <c r="D864" s="156"/>
      <c r="E864" s="156"/>
    </row>
    <row r="865" ht="15.75" customHeight="1">
      <c r="A865" s="156"/>
      <c r="B865" s="156"/>
      <c r="C865" s="156"/>
      <c r="D865" s="156"/>
      <c r="E865" s="156"/>
    </row>
    <row r="866" ht="15.75" customHeight="1">
      <c r="A866" s="156"/>
      <c r="B866" s="156"/>
      <c r="C866" s="156"/>
      <c r="D866" s="156"/>
      <c r="E866" s="156"/>
    </row>
    <row r="867" ht="15.75" customHeight="1">
      <c r="A867" s="156"/>
      <c r="B867" s="156"/>
      <c r="C867" s="156"/>
      <c r="D867" s="156"/>
      <c r="E867" s="156"/>
    </row>
    <row r="868" ht="15.75" customHeight="1">
      <c r="A868" s="156"/>
      <c r="B868" s="156"/>
      <c r="C868" s="156"/>
      <c r="D868" s="156"/>
      <c r="E868" s="156"/>
    </row>
    <row r="869" ht="15.75" customHeight="1">
      <c r="A869" s="156"/>
      <c r="B869" s="156"/>
      <c r="C869" s="156"/>
      <c r="D869" s="156"/>
      <c r="E869" s="156"/>
    </row>
    <row r="870" ht="15.75" customHeight="1">
      <c r="A870" s="156"/>
      <c r="B870" s="156"/>
      <c r="C870" s="156"/>
      <c r="D870" s="156"/>
      <c r="E870" s="156"/>
    </row>
    <row r="871" ht="15.75" customHeight="1">
      <c r="A871" s="156"/>
      <c r="B871" s="156"/>
      <c r="C871" s="156"/>
      <c r="D871" s="156"/>
      <c r="E871" s="156"/>
    </row>
    <row r="872" ht="15.75" customHeight="1">
      <c r="A872" s="156"/>
      <c r="B872" s="156"/>
      <c r="C872" s="156"/>
      <c r="D872" s="156"/>
      <c r="E872" s="156"/>
    </row>
    <row r="873" ht="15.75" customHeight="1">
      <c r="A873" s="156"/>
      <c r="B873" s="156"/>
      <c r="C873" s="156"/>
      <c r="D873" s="156"/>
      <c r="E873" s="156"/>
    </row>
    <row r="874" ht="15.75" customHeight="1">
      <c r="A874" s="156"/>
      <c r="B874" s="156"/>
      <c r="C874" s="156"/>
      <c r="D874" s="156"/>
      <c r="E874" s="156"/>
    </row>
    <row r="875" ht="15.75" customHeight="1">
      <c r="A875" s="156"/>
      <c r="B875" s="156"/>
      <c r="C875" s="156"/>
      <c r="D875" s="156"/>
      <c r="E875" s="156"/>
    </row>
    <row r="876" ht="15.75" customHeight="1">
      <c r="A876" s="156"/>
      <c r="B876" s="156"/>
      <c r="C876" s="156"/>
      <c r="D876" s="156"/>
      <c r="E876" s="156"/>
    </row>
    <row r="877" ht="15.75" customHeight="1">
      <c r="A877" s="156"/>
      <c r="B877" s="156"/>
      <c r="C877" s="156"/>
      <c r="D877" s="156"/>
      <c r="E877" s="156"/>
    </row>
    <row r="878" ht="15.75" customHeight="1">
      <c r="A878" s="156"/>
      <c r="B878" s="156"/>
      <c r="C878" s="156"/>
      <c r="D878" s="156"/>
      <c r="E878" s="156"/>
    </row>
    <row r="879" ht="15.75" customHeight="1">
      <c r="A879" s="156"/>
      <c r="B879" s="156"/>
      <c r="C879" s="156"/>
      <c r="D879" s="156"/>
      <c r="E879" s="156"/>
    </row>
    <row r="880" ht="15.75" customHeight="1">
      <c r="A880" s="156"/>
      <c r="B880" s="156"/>
      <c r="C880" s="156"/>
      <c r="D880" s="156"/>
      <c r="E880" s="156"/>
    </row>
    <row r="881" ht="15.75" customHeight="1">
      <c r="A881" s="156"/>
      <c r="B881" s="156"/>
      <c r="C881" s="156"/>
      <c r="D881" s="156"/>
      <c r="E881" s="156"/>
    </row>
    <row r="882" ht="15.75" customHeight="1">
      <c r="A882" s="156"/>
      <c r="B882" s="156"/>
      <c r="C882" s="156"/>
      <c r="D882" s="156"/>
      <c r="E882" s="156"/>
    </row>
    <row r="883" ht="15.75" customHeight="1">
      <c r="A883" s="156"/>
      <c r="B883" s="156"/>
      <c r="C883" s="156"/>
      <c r="D883" s="156"/>
      <c r="E883" s="156"/>
    </row>
    <row r="884" ht="15.75" customHeight="1">
      <c r="A884" s="156"/>
      <c r="B884" s="156"/>
      <c r="C884" s="156"/>
      <c r="D884" s="156"/>
      <c r="E884" s="156"/>
    </row>
    <row r="885" ht="15.75" customHeight="1">
      <c r="A885" s="156"/>
      <c r="B885" s="156"/>
      <c r="C885" s="156"/>
      <c r="D885" s="156"/>
      <c r="E885" s="156"/>
    </row>
    <row r="886" ht="15.75" customHeight="1">
      <c r="A886" s="156"/>
      <c r="B886" s="156"/>
      <c r="C886" s="156"/>
      <c r="D886" s="156"/>
      <c r="E886" s="156"/>
    </row>
    <row r="887" ht="15.75" customHeight="1">
      <c r="A887" s="156"/>
      <c r="B887" s="156"/>
      <c r="C887" s="156"/>
      <c r="D887" s="156"/>
      <c r="E887" s="156"/>
    </row>
    <row r="888" ht="15.75" customHeight="1">
      <c r="A888" s="156"/>
      <c r="B888" s="156"/>
      <c r="C888" s="156"/>
      <c r="D888" s="156"/>
      <c r="E888" s="156"/>
    </row>
    <row r="889" ht="15.75" customHeight="1">
      <c r="A889" s="156"/>
      <c r="B889" s="156"/>
      <c r="C889" s="156"/>
      <c r="D889" s="156"/>
      <c r="E889" s="156"/>
    </row>
    <row r="890" ht="15.75" customHeight="1">
      <c r="A890" s="156"/>
      <c r="B890" s="156"/>
      <c r="C890" s="156"/>
      <c r="D890" s="156"/>
      <c r="E890" s="156"/>
    </row>
    <row r="891" ht="15.75" customHeight="1">
      <c r="A891" s="156"/>
      <c r="B891" s="156"/>
      <c r="C891" s="156"/>
      <c r="D891" s="156"/>
      <c r="E891" s="156"/>
    </row>
    <row r="892" ht="15.75" customHeight="1">
      <c r="A892" s="156"/>
      <c r="B892" s="156"/>
      <c r="C892" s="156"/>
      <c r="D892" s="156"/>
      <c r="E892" s="156"/>
    </row>
    <row r="893" ht="15.75" customHeight="1">
      <c r="A893" s="156"/>
      <c r="B893" s="156"/>
      <c r="C893" s="156"/>
      <c r="D893" s="156"/>
      <c r="E893" s="156"/>
    </row>
    <row r="894" ht="15.75" customHeight="1">
      <c r="A894" s="156"/>
      <c r="B894" s="156"/>
      <c r="C894" s="156"/>
      <c r="D894" s="156"/>
      <c r="E894" s="156"/>
    </row>
    <row r="895" ht="15.75" customHeight="1">
      <c r="A895" s="156"/>
      <c r="B895" s="156"/>
      <c r="C895" s="156"/>
      <c r="D895" s="156"/>
      <c r="E895" s="156"/>
    </row>
    <row r="896" ht="15.75" customHeight="1">
      <c r="A896" s="156"/>
      <c r="B896" s="156"/>
      <c r="C896" s="156"/>
      <c r="D896" s="156"/>
      <c r="E896" s="156"/>
    </row>
    <row r="897" ht="15.75" customHeight="1">
      <c r="A897" s="156"/>
      <c r="B897" s="156"/>
      <c r="C897" s="156"/>
      <c r="D897" s="156"/>
      <c r="E897" s="156"/>
    </row>
    <row r="898" ht="15.75" customHeight="1">
      <c r="A898" s="156"/>
      <c r="B898" s="156"/>
      <c r="C898" s="156"/>
      <c r="D898" s="156"/>
      <c r="E898" s="156"/>
    </row>
    <row r="899" ht="15.75" customHeight="1">
      <c r="A899" s="156"/>
      <c r="B899" s="156"/>
      <c r="C899" s="156"/>
      <c r="D899" s="156"/>
      <c r="E899" s="156"/>
    </row>
    <row r="900" ht="15.75" customHeight="1">
      <c r="A900" s="156"/>
      <c r="B900" s="156"/>
      <c r="C900" s="156"/>
      <c r="D900" s="156"/>
      <c r="E900" s="156"/>
    </row>
    <row r="901" ht="15.75" customHeight="1">
      <c r="A901" s="156"/>
      <c r="B901" s="156"/>
      <c r="C901" s="156"/>
      <c r="D901" s="156"/>
      <c r="E901" s="156"/>
    </row>
    <row r="902" ht="15.75" customHeight="1">
      <c r="A902" s="156"/>
      <c r="B902" s="156"/>
      <c r="C902" s="156"/>
      <c r="D902" s="156"/>
      <c r="E902" s="156"/>
    </row>
    <row r="903" ht="15.75" customHeight="1">
      <c r="A903" s="156"/>
      <c r="B903" s="156"/>
      <c r="C903" s="156"/>
      <c r="D903" s="156"/>
      <c r="E903" s="156"/>
    </row>
    <row r="904" ht="15.75" customHeight="1">
      <c r="A904" s="156"/>
      <c r="B904" s="156"/>
      <c r="C904" s="156"/>
      <c r="D904" s="156"/>
      <c r="E904" s="156"/>
    </row>
    <row r="905" ht="15.75" customHeight="1">
      <c r="A905" s="156"/>
      <c r="B905" s="156"/>
      <c r="C905" s="156"/>
      <c r="D905" s="156"/>
      <c r="E905" s="156"/>
    </row>
    <row r="906" ht="15.75" customHeight="1">
      <c r="A906" s="156"/>
      <c r="B906" s="156"/>
      <c r="C906" s="156"/>
      <c r="D906" s="156"/>
      <c r="E906" s="156"/>
    </row>
    <row r="907" ht="15.75" customHeight="1">
      <c r="A907" s="156"/>
      <c r="B907" s="156"/>
      <c r="C907" s="156"/>
      <c r="D907" s="156"/>
      <c r="E907" s="156"/>
    </row>
    <row r="908" ht="15.75" customHeight="1">
      <c r="A908" s="156"/>
      <c r="B908" s="156"/>
      <c r="C908" s="156"/>
      <c r="D908" s="156"/>
      <c r="E908" s="156"/>
    </row>
    <row r="909" ht="15.75" customHeight="1">
      <c r="A909" s="156"/>
      <c r="B909" s="156"/>
      <c r="C909" s="156"/>
      <c r="D909" s="156"/>
      <c r="E909" s="156"/>
    </row>
    <row r="910" ht="15.75" customHeight="1">
      <c r="A910" s="156"/>
      <c r="B910" s="156"/>
      <c r="C910" s="156"/>
      <c r="D910" s="156"/>
      <c r="E910" s="156"/>
    </row>
    <row r="911" ht="15.75" customHeight="1">
      <c r="A911" s="156"/>
      <c r="B911" s="156"/>
      <c r="C911" s="156"/>
      <c r="D911" s="156"/>
      <c r="E911" s="156"/>
    </row>
    <row r="912" ht="15.75" customHeight="1">
      <c r="A912" s="156"/>
      <c r="B912" s="156"/>
      <c r="C912" s="156"/>
      <c r="D912" s="156"/>
      <c r="E912" s="156"/>
    </row>
    <row r="913" ht="15.75" customHeight="1">
      <c r="A913" s="156"/>
      <c r="B913" s="156"/>
      <c r="C913" s="156"/>
      <c r="D913" s="156"/>
      <c r="E913" s="156"/>
    </row>
    <row r="914" ht="15.75" customHeight="1">
      <c r="A914" s="156"/>
      <c r="B914" s="156"/>
      <c r="C914" s="156"/>
      <c r="D914" s="156"/>
      <c r="E914" s="156"/>
    </row>
    <row r="915" ht="15.75" customHeight="1">
      <c r="A915" s="156"/>
      <c r="B915" s="156"/>
      <c r="C915" s="156"/>
      <c r="D915" s="156"/>
      <c r="E915" s="156"/>
    </row>
    <row r="916" ht="15.75" customHeight="1">
      <c r="A916" s="156"/>
      <c r="B916" s="156"/>
      <c r="C916" s="156"/>
      <c r="D916" s="156"/>
      <c r="E916" s="156"/>
    </row>
    <row r="917" ht="15.75" customHeight="1">
      <c r="A917" s="156"/>
      <c r="B917" s="156"/>
      <c r="C917" s="156"/>
      <c r="D917" s="156"/>
      <c r="E917" s="156"/>
    </row>
    <row r="918" ht="15.75" customHeight="1">
      <c r="A918" s="156"/>
      <c r="B918" s="156"/>
      <c r="C918" s="156"/>
      <c r="D918" s="156"/>
      <c r="E918" s="156"/>
    </row>
    <row r="919" ht="15.75" customHeight="1">
      <c r="A919" s="156"/>
      <c r="B919" s="156"/>
      <c r="C919" s="156"/>
      <c r="D919" s="156"/>
      <c r="E919" s="156"/>
    </row>
    <row r="920" ht="15.75" customHeight="1">
      <c r="A920" s="156"/>
      <c r="B920" s="156"/>
      <c r="C920" s="156"/>
      <c r="D920" s="156"/>
      <c r="E920" s="156"/>
    </row>
    <row r="921" ht="15.75" customHeight="1">
      <c r="A921" s="156"/>
      <c r="B921" s="156"/>
      <c r="C921" s="156"/>
      <c r="D921" s="156"/>
      <c r="E921" s="156"/>
    </row>
    <row r="922" ht="15.75" customHeight="1">
      <c r="A922" s="156"/>
      <c r="B922" s="156"/>
      <c r="C922" s="156"/>
      <c r="D922" s="156"/>
      <c r="E922" s="156"/>
    </row>
    <row r="923" ht="15.75" customHeight="1">
      <c r="A923" s="156"/>
      <c r="B923" s="156"/>
      <c r="C923" s="156"/>
      <c r="D923" s="156"/>
      <c r="E923" s="156"/>
    </row>
    <row r="924" ht="15.75" customHeight="1">
      <c r="A924" s="156"/>
      <c r="B924" s="156"/>
      <c r="C924" s="156"/>
      <c r="D924" s="156"/>
      <c r="E924" s="156"/>
    </row>
    <row r="925" ht="15.75" customHeight="1">
      <c r="A925" s="156"/>
      <c r="B925" s="156"/>
      <c r="C925" s="156"/>
      <c r="D925" s="156"/>
      <c r="E925" s="156"/>
    </row>
    <row r="926" ht="15.75" customHeight="1">
      <c r="A926" s="156"/>
      <c r="B926" s="156"/>
      <c r="C926" s="156"/>
      <c r="D926" s="156"/>
      <c r="E926" s="156"/>
    </row>
    <row r="927" ht="15.75" customHeight="1">
      <c r="A927" s="156"/>
      <c r="B927" s="156"/>
      <c r="C927" s="156"/>
      <c r="D927" s="156"/>
      <c r="E927" s="156"/>
    </row>
    <row r="928" ht="15.75" customHeight="1">
      <c r="A928" s="156"/>
      <c r="B928" s="156"/>
      <c r="C928" s="156"/>
      <c r="D928" s="156"/>
      <c r="E928" s="156"/>
    </row>
    <row r="929" ht="15.75" customHeight="1">
      <c r="A929" s="156"/>
      <c r="B929" s="156"/>
      <c r="C929" s="156"/>
      <c r="D929" s="156"/>
      <c r="E929" s="156"/>
    </row>
    <row r="930" ht="15.75" customHeight="1">
      <c r="A930" s="156"/>
      <c r="B930" s="156"/>
      <c r="C930" s="156"/>
      <c r="D930" s="156"/>
      <c r="E930" s="156"/>
    </row>
    <row r="931" ht="15.75" customHeight="1">
      <c r="A931" s="156"/>
      <c r="B931" s="156"/>
      <c r="C931" s="156"/>
      <c r="D931" s="156"/>
      <c r="E931" s="156"/>
    </row>
    <row r="932" ht="15.75" customHeight="1">
      <c r="A932" s="156"/>
      <c r="B932" s="156"/>
      <c r="C932" s="156"/>
      <c r="D932" s="156"/>
      <c r="E932" s="156"/>
    </row>
    <row r="933" ht="15.75" customHeight="1">
      <c r="A933" s="156"/>
      <c r="B933" s="156"/>
      <c r="C933" s="156"/>
      <c r="D933" s="156"/>
      <c r="E933" s="156"/>
    </row>
    <row r="934" ht="15.75" customHeight="1">
      <c r="A934" s="156"/>
      <c r="B934" s="156"/>
      <c r="C934" s="156"/>
      <c r="D934" s="156"/>
      <c r="E934" s="156"/>
    </row>
    <row r="935" ht="15.75" customHeight="1">
      <c r="A935" s="156"/>
      <c r="B935" s="156"/>
      <c r="C935" s="156"/>
      <c r="D935" s="156"/>
      <c r="E935" s="156"/>
    </row>
    <row r="936" ht="15.75" customHeight="1">
      <c r="A936" s="156"/>
      <c r="B936" s="156"/>
      <c r="C936" s="156"/>
      <c r="D936" s="156"/>
      <c r="E936" s="156"/>
    </row>
    <row r="937" ht="15.75" customHeight="1">
      <c r="A937" s="156"/>
      <c r="B937" s="156"/>
      <c r="C937" s="156"/>
      <c r="D937" s="156"/>
      <c r="E937" s="156"/>
    </row>
    <row r="938" ht="15.75" customHeight="1">
      <c r="A938" s="156"/>
      <c r="B938" s="156"/>
      <c r="C938" s="156"/>
      <c r="D938" s="156"/>
      <c r="E938" s="156"/>
    </row>
    <row r="939" ht="15.75" customHeight="1">
      <c r="A939" s="156"/>
      <c r="B939" s="156"/>
      <c r="C939" s="156"/>
      <c r="D939" s="156"/>
      <c r="E939" s="156"/>
    </row>
    <row r="940" ht="15.75" customHeight="1">
      <c r="A940" s="156"/>
      <c r="B940" s="156"/>
      <c r="C940" s="156"/>
      <c r="D940" s="156"/>
      <c r="E940" s="156"/>
    </row>
    <row r="941" ht="15.75" customHeight="1">
      <c r="A941" s="156"/>
      <c r="B941" s="156"/>
      <c r="C941" s="156"/>
      <c r="D941" s="156"/>
      <c r="E941" s="156"/>
    </row>
    <row r="942" ht="15.75" customHeight="1">
      <c r="A942" s="156"/>
      <c r="B942" s="156"/>
      <c r="C942" s="156"/>
      <c r="D942" s="156"/>
      <c r="E942" s="156"/>
    </row>
    <row r="943" ht="15.75" customHeight="1">
      <c r="A943" s="156"/>
      <c r="B943" s="156"/>
      <c r="C943" s="156"/>
      <c r="D943" s="156"/>
      <c r="E943" s="156"/>
    </row>
    <row r="944" ht="15.75" customHeight="1">
      <c r="A944" s="156"/>
      <c r="B944" s="156"/>
      <c r="C944" s="156"/>
      <c r="D944" s="156"/>
      <c r="E944" s="156"/>
    </row>
    <row r="945" ht="15.75" customHeight="1">
      <c r="A945" s="156"/>
      <c r="B945" s="156"/>
      <c r="C945" s="156"/>
      <c r="D945" s="156"/>
      <c r="E945" s="156"/>
    </row>
    <row r="946" ht="15.75" customHeight="1">
      <c r="A946" s="156"/>
      <c r="B946" s="156"/>
      <c r="C946" s="156"/>
      <c r="D946" s="156"/>
      <c r="E946" s="156"/>
    </row>
    <row r="947" ht="15.75" customHeight="1">
      <c r="A947" s="156"/>
      <c r="B947" s="156"/>
      <c r="C947" s="156"/>
      <c r="D947" s="156"/>
      <c r="E947" s="156"/>
    </row>
    <row r="948" ht="15.75" customHeight="1">
      <c r="A948" s="156"/>
      <c r="B948" s="156"/>
      <c r="C948" s="156"/>
      <c r="D948" s="156"/>
      <c r="E948" s="156"/>
    </row>
    <row r="949" ht="15.75" customHeight="1">
      <c r="A949" s="156"/>
      <c r="B949" s="156"/>
      <c r="C949" s="156"/>
      <c r="D949" s="156"/>
      <c r="E949" s="156"/>
    </row>
    <row r="950" ht="15.75" customHeight="1">
      <c r="A950" s="156"/>
      <c r="B950" s="156"/>
      <c r="C950" s="156"/>
      <c r="D950" s="156"/>
      <c r="E950" s="156"/>
    </row>
    <row r="951" ht="15.75" customHeight="1">
      <c r="A951" s="156"/>
      <c r="B951" s="156"/>
      <c r="C951" s="156"/>
      <c r="D951" s="156"/>
      <c r="E951" s="156"/>
    </row>
    <row r="952" ht="15.75" customHeight="1">
      <c r="A952" s="156"/>
      <c r="B952" s="156"/>
      <c r="C952" s="156"/>
      <c r="D952" s="156"/>
      <c r="E952" s="156"/>
    </row>
    <row r="953" ht="15.75" customHeight="1">
      <c r="A953" s="156"/>
      <c r="B953" s="156"/>
      <c r="C953" s="156"/>
      <c r="D953" s="156"/>
      <c r="E953" s="156"/>
    </row>
    <row r="954" ht="15.75" customHeight="1">
      <c r="A954" s="156"/>
      <c r="B954" s="156"/>
      <c r="C954" s="156"/>
      <c r="D954" s="156"/>
      <c r="E954" s="156"/>
    </row>
    <row r="955" ht="15.75" customHeight="1">
      <c r="A955" s="156"/>
      <c r="B955" s="156"/>
      <c r="C955" s="156"/>
      <c r="D955" s="156"/>
      <c r="E955" s="156"/>
    </row>
    <row r="956" ht="15.75" customHeight="1">
      <c r="A956" s="156"/>
      <c r="B956" s="156"/>
      <c r="C956" s="156"/>
      <c r="D956" s="156"/>
      <c r="E956" s="156"/>
    </row>
    <row r="957" ht="15.75" customHeight="1">
      <c r="A957" s="156"/>
      <c r="B957" s="156"/>
      <c r="C957" s="156"/>
      <c r="D957" s="156"/>
      <c r="E957" s="156"/>
    </row>
    <row r="958" ht="15.75" customHeight="1">
      <c r="A958" s="156"/>
      <c r="B958" s="156"/>
      <c r="C958" s="156"/>
      <c r="D958" s="156"/>
      <c r="E958" s="156"/>
    </row>
    <row r="959" ht="15.75" customHeight="1">
      <c r="A959" s="156"/>
      <c r="B959" s="156"/>
      <c r="C959" s="156"/>
      <c r="D959" s="156"/>
      <c r="E959" s="156"/>
    </row>
    <row r="960" ht="15.75" customHeight="1">
      <c r="A960" s="156"/>
      <c r="B960" s="156"/>
      <c r="C960" s="156"/>
      <c r="D960" s="156"/>
      <c r="E960" s="156"/>
    </row>
    <row r="961" ht="15.75" customHeight="1">
      <c r="A961" s="156"/>
      <c r="B961" s="156"/>
      <c r="C961" s="156"/>
      <c r="D961" s="156"/>
      <c r="E961" s="156"/>
    </row>
    <row r="962" ht="15.75" customHeight="1">
      <c r="A962" s="156"/>
      <c r="B962" s="156"/>
      <c r="C962" s="156"/>
      <c r="D962" s="156"/>
      <c r="E962" s="156"/>
    </row>
    <row r="963" ht="15.75" customHeight="1">
      <c r="A963" s="156"/>
      <c r="B963" s="156"/>
      <c r="C963" s="156"/>
      <c r="D963" s="156"/>
      <c r="E963" s="156"/>
    </row>
    <row r="964" ht="15.75" customHeight="1">
      <c r="A964" s="156"/>
      <c r="B964" s="156"/>
      <c r="C964" s="156"/>
      <c r="D964" s="156"/>
      <c r="E964" s="156"/>
    </row>
    <row r="965" ht="15.75" customHeight="1">
      <c r="A965" s="156"/>
      <c r="B965" s="156"/>
      <c r="C965" s="156"/>
      <c r="D965" s="156"/>
      <c r="E965" s="156"/>
    </row>
    <row r="966" ht="15.75" customHeight="1">
      <c r="A966" s="156"/>
      <c r="B966" s="156"/>
      <c r="C966" s="156"/>
      <c r="D966" s="156"/>
      <c r="E966" s="156"/>
    </row>
    <row r="967" ht="15.75" customHeight="1">
      <c r="A967" s="156"/>
      <c r="B967" s="156"/>
      <c r="C967" s="156"/>
      <c r="D967" s="156"/>
      <c r="E967" s="156"/>
    </row>
    <row r="968" ht="15.75" customHeight="1">
      <c r="A968" s="156"/>
      <c r="B968" s="156"/>
      <c r="C968" s="156"/>
      <c r="D968" s="156"/>
      <c r="E968" s="156"/>
    </row>
    <row r="969" ht="15.75" customHeight="1">
      <c r="A969" s="156"/>
      <c r="B969" s="156"/>
      <c r="C969" s="156"/>
      <c r="D969" s="156"/>
      <c r="E969" s="156"/>
    </row>
    <row r="970" ht="15.75" customHeight="1">
      <c r="A970" s="156"/>
      <c r="B970" s="156"/>
      <c r="C970" s="156"/>
      <c r="D970" s="156"/>
      <c r="E970" s="156"/>
    </row>
    <row r="971" ht="15.75" customHeight="1">
      <c r="A971" s="156"/>
      <c r="B971" s="156"/>
      <c r="C971" s="156"/>
      <c r="D971" s="156"/>
      <c r="E971" s="156"/>
    </row>
    <row r="972" ht="15.75" customHeight="1">
      <c r="A972" s="156"/>
      <c r="B972" s="156"/>
      <c r="C972" s="156"/>
      <c r="D972" s="156"/>
      <c r="E972" s="156"/>
    </row>
    <row r="973" ht="15.75" customHeight="1">
      <c r="A973" s="156"/>
      <c r="B973" s="156"/>
      <c r="C973" s="156"/>
      <c r="D973" s="156"/>
      <c r="E973" s="156"/>
    </row>
    <row r="974" ht="15.75" customHeight="1">
      <c r="A974" s="156"/>
      <c r="B974" s="156"/>
      <c r="C974" s="156"/>
      <c r="D974" s="156"/>
      <c r="E974" s="156"/>
    </row>
    <row r="975" ht="15.75" customHeight="1">
      <c r="A975" s="156"/>
      <c r="B975" s="156"/>
      <c r="C975" s="156"/>
      <c r="D975" s="156"/>
      <c r="E975" s="156"/>
    </row>
    <row r="976" ht="15.75" customHeight="1">
      <c r="A976" s="156"/>
      <c r="B976" s="156"/>
      <c r="C976" s="156"/>
      <c r="D976" s="156"/>
      <c r="E976" s="156"/>
    </row>
    <row r="977" ht="15.75" customHeight="1">
      <c r="A977" s="156"/>
      <c r="B977" s="156"/>
      <c r="C977" s="156"/>
      <c r="D977" s="156"/>
      <c r="E977" s="156"/>
    </row>
    <row r="978" ht="15.75" customHeight="1">
      <c r="A978" s="156"/>
      <c r="B978" s="156"/>
      <c r="C978" s="156"/>
      <c r="D978" s="156"/>
      <c r="E978" s="156"/>
    </row>
    <row r="979" ht="15.75" customHeight="1">
      <c r="A979" s="156"/>
      <c r="B979" s="156"/>
      <c r="C979" s="156"/>
      <c r="D979" s="156"/>
      <c r="E979" s="156"/>
    </row>
    <row r="980" ht="15.75" customHeight="1">
      <c r="A980" s="156"/>
      <c r="B980" s="156"/>
      <c r="C980" s="156"/>
      <c r="D980" s="156"/>
      <c r="E980" s="156"/>
    </row>
    <row r="981" ht="15.75" customHeight="1">
      <c r="A981" s="156"/>
      <c r="B981" s="156"/>
      <c r="C981" s="156"/>
      <c r="D981" s="156"/>
      <c r="E981" s="156"/>
    </row>
    <row r="982" ht="15.75" customHeight="1">
      <c r="A982" s="156"/>
      <c r="B982" s="156"/>
      <c r="C982" s="156"/>
      <c r="D982" s="156"/>
      <c r="E982" s="156"/>
    </row>
    <row r="983" ht="15.75" customHeight="1">
      <c r="A983" s="156"/>
      <c r="B983" s="156"/>
      <c r="C983" s="156"/>
      <c r="D983" s="156"/>
      <c r="E983" s="156"/>
    </row>
    <row r="984" ht="15.75" customHeight="1">
      <c r="A984" s="156"/>
      <c r="B984" s="156"/>
      <c r="C984" s="156"/>
      <c r="D984" s="156"/>
      <c r="E984" s="156"/>
    </row>
    <row r="985" ht="15.75" customHeight="1">
      <c r="A985" s="156"/>
      <c r="B985" s="156"/>
      <c r="C985" s="156"/>
      <c r="D985" s="156"/>
      <c r="E985" s="156"/>
    </row>
    <row r="986" ht="15.75" customHeight="1">
      <c r="A986" s="156"/>
      <c r="B986" s="156"/>
      <c r="C986" s="156"/>
      <c r="D986" s="156"/>
      <c r="E986" s="156"/>
    </row>
    <row r="987" ht="15.75" customHeight="1">
      <c r="A987" s="156"/>
      <c r="B987" s="156"/>
      <c r="C987" s="156"/>
      <c r="D987" s="156"/>
      <c r="E987" s="156"/>
    </row>
    <row r="988" ht="15.75" customHeight="1">
      <c r="A988" s="156"/>
      <c r="B988" s="156"/>
      <c r="C988" s="156"/>
      <c r="D988" s="156"/>
      <c r="E988" s="156"/>
    </row>
    <row r="989" ht="15.75" customHeight="1">
      <c r="A989" s="156"/>
      <c r="B989" s="156"/>
      <c r="C989" s="156"/>
      <c r="D989" s="156"/>
      <c r="E989" s="156"/>
    </row>
    <row r="990" ht="15.75" customHeight="1">
      <c r="A990" s="156"/>
      <c r="B990" s="156"/>
      <c r="C990" s="156"/>
      <c r="D990" s="156"/>
      <c r="E990" s="156"/>
    </row>
    <row r="991" ht="15.75" customHeight="1">
      <c r="A991" s="156"/>
      <c r="B991" s="156"/>
      <c r="C991" s="156"/>
      <c r="D991" s="156"/>
      <c r="E991" s="156"/>
    </row>
    <row r="992" ht="15.75" customHeight="1">
      <c r="A992" s="156"/>
      <c r="B992" s="156"/>
      <c r="C992" s="156"/>
      <c r="D992" s="156"/>
      <c r="E992" s="156"/>
    </row>
    <row r="993" ht="15.75" customHeight="1">
      <c r="A993" s="156"/>
      <c r="B993" s="156"/>
      <c r="C993" s="156"/>
      <c r="D993" s="156"/>
      <c r="E993" s="156"/>
    </row>
    <row r="994" ht="15.75" customHeight="1">
      <c r="A994" s="156"/>
      <c r="B994" s="156"/>
      <c r="C994" s="156"/>
      <c r="D994" s="156"/>
      <c r="E994" s="156"/>
    </row>
    <row r="995" ht="15.75" customHeight="1">
      <c r="A995" s="156"/>
      <c r="B995" s="156"/>
      <c r="C995" s="156"/>
      <c r="D995" s="156"/>
      <c r="E995" s="156"/>
    </row>
    <row r="996" ht="15.75" customHeight="1">
      <c r="A996" s="156"/>
      <c r="B996" s="156"/>
      <c r="C996" s="156"/>
      <c r="D996" s="156"/>
      <c r="E996" s="156"/>
    </row>
    <row r="997" ht="15.75" customHeight="1">
      <c r="A997" s="156"/>
      <c r="B997" s="156"/>
      <c r="C997" s="156"/>
      <c r="D997" s="156"/>
      <c r="E997" s="156"/>
    </row>
    <row r="998" ht="15.75" customHeight="1">
      <c r="A998" s="156"/>
      <c r="B998" s="156"/>
      <c r="C998" s="156"/>
      <c r="D998" s="156"/>
      <c r="E998" s="156"/>
    </row>
    <row r="999" ht="15.75" customHeight="1">
      <c r="A999" s="156"/>
      <c r="B999" s="156"/>
      <c r="C999" s="156"/>
      <c r="D999" s="156"/>
      <c r="E999" s="156"/>
    </row>
    <row r="1000" ht="15.75" customHeight="1">
      <c r="A1000" s="156"/>
      <c r="B1000" s="156"/>
      <c r="C1000" s="156"/>
      <c r="D1000" s="156"/>
      <c r="E1000" s="156"/>
    </row>
  </sheetData>
  <drawing r:id="rId1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73</v>
      </c>
    </row>
    <row r="2" ht="14.25" customHeight="1">
      <c r="A2" s="155" t="str">
        <f>IFERROR(__xludf.DUMMYFUNCTION(" IMPORTRANGE(""https://docs.google.com/spreadsheets/d/1Pb_OAMIioHdcvh-qbmNeUDsEEVRdGGfm3UfxAImR8go/edit?gid=695545632#gid=695545632"",""Roller Coaster!A2:B161"")"),"TontonZgueg")</f>
        <v>TontonZgueg</v>
      </c>
      <c r="B2" s="155"/>
      <c r="C2" s="156">
        <f t="shared" ref="C2:C161" si="1">COUNTIF(B2:B160,A2)</f>
        <v>8</v>
      </c>
      <c r="D2" s="33">
        <v>1.0</v>
      </c>
      <c r="E2" s="155">
        <f t="shared" ref="E2:E161" si="2">260*(1-(D2/($I$1+1)))*POWER((SQRT(($I$1+1)/D2)),1/2)</f>
        <v>752.2677057</v>
      </c>
    </row>
    <row r="3" ht="14.25" customHeight="1">
      <c r="A3" s="155" t="str">
        <f>IFERROR(__xludf.DUMMYFUNCTION("""COMPUTED_VALUE"""),"Kilua941")</f>
        <v>Kilua941</v>
      </c>
      <c r="B3" s="155" t="str">
        <f>IFERROR(__xludf.DUMMYFUNCTION("""COMPUTED_VALUE"""),"TontonZgueg")</f>
        <v>TontonZgueg</v>
      </c>
      <c r="C3" s="156">
        <f t="shared" si="1"/>
        <v>7</v>
      </c>
      <c r="D3" s="33">
        <v>2.0</v>
      </c>
      <c r="E3" s="155">
        <f t="shared" si="2"/>
        <v>623.9137483</v>
      </c>
    </row>
    <row r="4" ht="14.25" customHeight="1">
      <c r="A4" s="155" t="str">
        <f>IFERROR(__xludf.DUMMYFUNCTION("""COMPUTED_VALUE"""),"belussac")</f>
        <v>belussac</v>
      </c>
      <c r="B4" s="155" t="str">
        <f>IFERROR(__xludf.DUMMYFUNCTION("""COMPUTED_VALUE"""),"TontonZgueg")</f>
        <v>TontonZgueg</v>
      </c>
      <c r="C4" s="156">
        <f t="shared" si="1"/>
        <v>2</v>
      </c>
      <c r="D4" s="33">
        <v>3.0</v>
      </c>
      <c r="E4" s="155">
        <f t="shared" si="2"/>
        <v>555.9395782</v>
      </c>
    </row>
    <row r="5" ht="14.25" customHeight="1">
      <c r="A5" s="155" t="str">
        <f>IFERROR(__xludf.DUMMYFUNCTION("""COMPUTED_VALUE"""),"alexinzaghi")</f>
        <v>alexinzaghi</v>
      </c>
      <c r="B5" s="155" t="str">
        <f>IFERROR(__xludf.DUMMYFUNCTION("""COMPUTED_VALUE"""),"Kilua941")</f>
        <v>Kilua941</v>
      </c>
      <c r="C5" s="156">
        <f t="shared" si="1"/>
        <v>2</v>
      </c>
      <c r="D5" s="33">
        <v>4.0</v>
      </c>
      <c r="E5" s="155">
        <f t="shared" si="2"/>
        <v>510.0733112</v>
      </c>
    </row>
    <row r="6" ht="14.25" customHeight="1">
      <c r="A6" s="155" t="str">
        <f>IFERROR(__xludf.DUMMYFUNCTION("""COMPUTED_VALUE"""),"shokooo")</f>
        <v>shokooo</v>
      </c>
      <c r="B6" s="155" t="str">
        <f>IFERROR(__xludf.DUMMYFUNCTION("""COMPUTED_VALUE"""),"TontonZgueg")</f>
        <v>TontonZgueg</v>
      </c>
      <c r="C6" s="156">
        <f t="shared" si="1"/>
        <v>5</v>
      </c>
      <c r="D6" s="33">
        <v>5.0</v>
      </c>
      <c r="E6" s="155">
        <f t="shared" si="2"/>
        <v>475.5061604</v>
      </c>
    </row>
    <row r="7" ht="14.25" customHeight="1">
      <c r="A7" s="155" t="str">
        <f>IFERROR(__xludf.DUMMYFUNCTION("""COMPUTED_VALUE"""),"Immond")</f>
        <v>Immond</v>
      </c>
      <c r="B7" s="155" t="str">
        <f>IFERROR(__xludf.DUMMYFUNCTION("""COMPUTED_VALUE"""),"Kilua941")</f>
        <v>Kilua941</v>
      </c>
      <c r="C7" s="156">
        <f t="shared" si="1"/>
        <v>3</v>
      </c>
      <c r="D7" s="33">
        <v>6.0</v>
      </c>
      <c r="E7" s="155">
        <f t="shared" si="2"/>
        <v>447.7346013</v>
      </c>
    </row>
    <row r="8" ht="14.25" customHeight="1">
      <c r="A8" s="155" t="str">
        <f>IFERROR(__xludf.DUMMYFUNCTION("""COMPUTED_VALUE"""),"emmanuel.g")</f>
        <v>emmanuel.g</v>
      </c>
      <c r="B8" s="155" t="str">
        <f>IFERROR(__xludf.DUMMYFUNCTION("""COMPUTED_VALUE"""),"Kilua941")</f>
        <v>Kilua941</v>
      </c>
      <c r="C8" s="156">
        <f t="shared" si="1"/>
        <v>3</v>
      </c>
      <c r="D8" s="33">
        <v>7.0</v>
      </c>
      <c r="E8" s="155">
        <f t="shared" si="2"/>
        <v>424.4727851</v>
      </c>
    </row>
    <row r="9" ht="14.25" customHeight="1">
      <c r="A9" s="155" t="str">
        <f>IFERROR(__xludf.DUMMYFUNCTION("""COMPUTED_VALUE"""),"vicmackey86")</f>
        <v>vicmackey86</v>
      </c>
      <c r="B9" s="155" t="str">
        <f>IFERROR(__xludf.DUMMYFUNCTION("""COMPUTED_VALUE"""),"alexinzaghi")</f>
        <v>alexinzaghi</v>
      </c>
      <c r="C9" s="156">
        <f t="shared" si="1"/>
        <v>2</v>
      </c>
      <c r="D9" s="33">
        <v>8.0</v>
      </c>
      <c r="E9" s="155">
        <f t="shared" si="2"/>
        <v>404.4091721</v>
      </c>
    </row>
    <row r="10" ht="14.25" customHeight="1">
      <c r="A10" s="155" t="str">
        <f>IFERROR(__xludf.DUMMYFUNCTION("""COMPUTED_VALUE"""),"Maaverick")</f>
        <v>Maaverick</v>
      </c>
      <c r="B10" s="155" t="str">
        <f>IFERROR(__xludf.DUMMYFUNCTION("""COMPUTED_VALUE"""),"TontonZgueg")</f>
        <v>TontonZgueg</v>
      </c>
      <c r="C10" s="156">
        <f t="shared" si="1"/>
        <v>1</v>
      </c>
      <c r="D10" s="33">
        <v>9.0</v>
      </c>
      <c r="E10" s="155">
        <f t="shared" si="2"/>
        <v>386.725035</v>
      </c>
    </row>
    <row r="11" ht="14.25" customHeight="1">
      <c r="A11" s="155" t="str">
        <f>IFERROR(__xludf.DUMMYFUNCTION("""COMPUTED_VALUE"""),"gregmoore")</f>
        <v>gregmoore</v>
      </c>
      <c r="B11" s="155" t="str">
        <f>IFERROR(__xludf.DUMMYFUNCTION("""COMPUTED_VALUE"""),"Kilua941")</f>
        <v>Kilua941</v>
      </c>
      <c r="C11" s="156">
        <f t="shared" si="1"/>
        <v>1</v>
      </c>
      <c r="D11" s="33">
        <v>10.0</v>
      </c>
      <c r="E11" s="155">
        <f t="shared" si="2"/>
        <v>370.8766847</v>
      </c>
    </row>
    <row r="12" ht="14.25" customHeight="1">
      <c r="A12" s="155" t="str">
        <f>IFERROR(__xludf.DUMMYFUNCTION("""COMPUTED_VALUE"""),"FridAKahlo")</f>
        <v>FridAKahlo</v>
      </c>
      <c r="B12" s="155" t="str">
        <f>IFERROR(__xludf.DUMMYFUNCTION("""COMPUTED_VALUE"""),"emmanuel.g")</f>
        <v>emmanuel.g</v>
      </c>
      <c r="C12" s="156">
        <f t="shared" si="1"/>
        <v>4</v>
      </c>
      <c r="D12" s="33">
        <v>11.0</v>
      </c>
      <c r="E12" s="155">
        <f t="shared" si="2"/>
        <v>356.4855547</v>
      </c>
    </row>
    <row r="13" ht="14.25" customHeight="1">
      <c r="A13" s="155" t="str">
        <f>IFERROR(__xludf.DUMMYFUNCTION("""COMPUTED_VALUE"""),"Redblood92")</f>
        <v>Redblood92</v>
      </c>
      <c r="B13" s="155" t="str">
        <f>IFERROR(__xludf.DUMMYFUNCTION("""COMPUTED_VALUE"""),"belussac")</f>
        <v>belussac</v>
      </c>
      <c r="C13" s="156">
        <f t="shared" si="1"/>
        <v>4</v>
      </c>
      <c r="D13" s="33">
        <v>12.0</v>
      </c>
      <c r="E13" s="155">
        <f t="shared" si="2"/>
        <v>343.2779723</v>
      </c>
    </row>
    <row r="14" ht="14.25" customHeight="1">
      <c r="A14" s="155" t="str">
        <f>IFERROR(__xludf.DUMMYFUNCTION("""COMPUTED_VALUE"""),"christ86000")</f>
        <v>christ86000</v>
      </c>
      <c r="B14" s="155"/>
      <c r="C14" s="156">
        <f t="shared" si="1"/>
        <v>1</v>
      </c>
      <c r="D14" s="33">
        <v>13.0</v>
      </c>
      <c r="E14" s="155">
        <f t="shared" si="2"/>
        <v>331.0499717</v>
      </c>
    </row>
    <row r="15" ht="14.25" customHeight="1">
      <c r="A15" s="155" t="str">
        <f>IFERROR(__xludf.DUMMYFUNCTION("""COMPUTED_VALUE"""),"Baykoku")</f>
        <v>Baykoku</v>
      </c>
      <c r="B15" s="155" t="str">
        <f>IFERROR(__xludf.DUMMYFUNCTION("""COMPUTED_VALUE"""),"Immond")</f>
        <v>Immond</v>
      </c>
      <c r="C15" s="156">
        <f t="shared" si="1"/>
        <v>0</v>
      </c>
      <c r="D15" s="33">
        <v>14.0</v>
      </c>
      <c r="E15" s="155">
        <f t="shared" si="2"/>
        <v>319.6456508</v>
      </c>
    </row>
    <row r="16" ht="14.25" customHeight="1">
      <c r="A16" s="155" t="str">
        <f>IFERROR(__xludf.DUMMYFUNCTION("""COMPUTED_VALUE"""),"Le_Pictavien")</f>
        <v>Le_Pictavien</v>
      </c>
      <c r="B16" s="155" t="str">
        <f>IFERROR(__xludf.DUMMYFUNCTION("""COMPUTED_VALUE"""),"FridAKahlo")</f>
        <v>FridAKahlo</v>
      </c>
      <c r="C16" s="156">
        <f t="shared" si="1"/>
        <v>2</v>
      </c>
      <c r="D16" s="33">
        <v>15.0</v>
      </c>
      <c r="E16" s="155">
        <f t="shared" si="2"/>
        <v>308.9432814</v>
      </c>
    </row>
    <row r="17" ht="14.25" customHeight="1">
      <c r="A17" s="155" t="str">
        <f>IFERROR(__xludf.DUMMYFUNCTION("""COMPUTED_VALUE"""),"Foldzilla")</f>
        <v>Foldzilla</v>
      </c>
      <c r="B17" s="155" t="str">
        <f>IFERROR(__xludf.DUMMYFUNCTION("""COMPUTED_VALUE"""),"alexinzaghi")</f>
        <v>alexinzaghi</v>
      </c>
      <c r="C17" s="156">
        <f t="shared" si="1"/>
        <v>1</v>
      </c>
      <c r="D17" s="33">
        <v>16.0</v>
      </c>
      <c r="E17" s="155">
        <f t="shared" si="2"/>
        <v>298.8460749</v>
      </c>
    </row>
    <row r="18" ht="14.25" customHeight="1">
      <c r="A18" s="155" t="str">
        <f>IFERROR(__xludf.DUMMYFUNCTION("""COMPUTED_VALUE"""),"A_iniesta")</f>
        <v>A_iniesta</v>
      </c>
      <c r="B18" s="155" t="str">
        <f>IFERROR(__xludf.DUMMYFUNCTION("""COMPUTED_VALUE"""),"vicmackey86")</f>
        <v>vicmackey86</v>
      </c>
      <c r="C18" s="156">
        <f t="shared" si="1"/>
        <v>1</v>
      </c>
      <c r="D18" s="33">
        <v>17.0</v>
      </c>
      <c r="E18" s="155">
        <f t="shared" si="2"/>
        <v>289.2758534</v>
      </c>
    </row>
    <row r="19" ht="14.25" customHeight="1">
      <c r="A19" s="155" t="str">
        <f>IFERROR(__xludf.DUMMYFUNCTION("""COMPUTED_VALUE"""),"Mistral86")</f>
        <v>Mistral86</v>
      </c>
      <c r="B19" s="155" t="str">
        <f>IFERROR(__xludf.DUMMYFUNCTION("""COMPUTED_VALUE"""),"FridAKahlo")</f>
        <v>FridAKahlo</v>
      </c>
      <c r="C19" s="156">
        <f t="shared" si="1"/>
        <v>1</v>
      </c>
      <c r="D19" s="33">
        <v>18.0</v>
      </c>
      <c r="E19" s="155">
        <f t="shared" si="2"/>
        <v>280.1685993</v>
      </c>
    </row>
    <row r="20" ht="14.25" customHeight="1">
      <c r="A20" s="155" t="str">
        <f>IFERROR(__xludf.DUMMYFUNCTION("""COMPUTED_VALUE"""),"_Sale-Bet_")</f>
        <v>_Sale-Bet_</v>
      </c>
      <c r="B20" s="155" t="str">
        <f>IFERROR(__xludf.DUMMYFUNCTION("""COMPUTED_VALUE"""),"belussac")</f>
        <v>belussac</v>
      </c>
      <c r="C20" s="156">
        <f t="shared" si="1"/>
        <v>2</v>
      </c>
      <c r="D20" s="33">
        <v>19.0</v>
      </c>
      <c r="E20" s="155">
        <f t="shared" si="2"/>
        <v>271.471253</v>
      </c>
    </row>
    <row r="21" ht="14.25" customHeight="1">
      <c r="A21" s="155" t="str">
        <f>IFERROR(__xludf.DUMMYFUNCTION("""COMPUTED_VALUE"""),"Vaillant 86")</f>
        <v>Vaillant 86</v>
      </c>
      <c r="B21" s="155" t="str">
        <f>IFERROR(__xludf.DUMMYFUNCTION("""COMPUTED_VALUE"""),"shokooo")</f>
        <v>shokooo</v>
      </c>
      <c r="C21" s="156">
        <f t="shared" si="1"/>
        <v>0</v>
      </c>
      <c r="D21" s="33">
        <v>20.0</v>
      </c>
      <c r="E21" s="155">
        <f t="shared" si="2"/>
        <v>263.139363</v>
      </c>
    </row>
    <row r="22" ht="14.25" customHeight="1">
      <c r="A22" s="155" t="str">
        <f>IFERROR(__xludf.DUMMYFUNCTION("""COMPUTED_VALUE"""),"M2TH___off")</f>
        <v>M2TH___off</v>
      </c>
      <c r="B22" s="155" t="str">
        <f>IFERROR(__xludf.DUMMYFUNCTION("""COMPUTED_VALUE"""),"Redblood92")</f>
        <v>Redblood92</v>
      </c>
      <c r="C22" s="156">
        <f t="shared" si="1"/>
        <v>3</v>
      </c>
      <c r="D22" s="33">
        <v>21.0</v>
      </c>
      <c r="E22" s="155">
        <f t="shared" si="2"/>
        <v>255.1353313</v>
      </c>
    </row>
    <row r="23" ht="14.25" customHeight="1">
      <c r="A23" s="155" t="str">
        <f>IFERROR(__xludf.DUMMYFUNCTION("""COMPUTED_VALUE"""),"Mako Lemore")</f>
        <v>Mako Lemore</v>
      </c>
      <c r="B23" s="155" t="str">
        <f>IFERROR(__xludf.DUMMYFUNCTION("""COMPUTED_VALUE"""),"Immond")</f>
        <v>Immond</v>
      </c>
      <c r="C23" s="156">
        <f t="shared" si="1"/>
        <v>1</v>
      </c>
      <c r="D23" s="33">
        <v>22.0</v>
      </c>
      <c r="E23" s="155">
        <f t="shared" si="2"/>
        <v>247.427081</v>
      </c>
    </row>
    <row r="24" ht="14.25" customHeight="1">
      <c r="A24" s="155" t="str">
        <f>IFERROR(__xludf.DUMMYFUNCTION("""COMPUTED_VALUE"""),"iOneGeek")</f>
        <v>iOneGeek</v>
      </c>
      <c r="B24" s="155" t="str">
        <f>IFERROR(__xludf.DUMMYFUNCTION("""COMPUTED_VALUE"""),"shokooo")</f>
        <v>shokooo</v>
      </c>
      <c r="C24" s="156">
        <f t="shared" si="1"/>
        <v>1</v>
      </c>
      <c r="D24" s="33">
        <v>23.0</v>
      </c>
      <c r="E24" s="155">
        <f t="shared" si="2"/>
        <v>239.9870323</v>
      </c>
    </row>
    <row r="25" ht="14.25" customHeight="1">
      <c r="A25" s="155" t="str">
        <f>IFERROR(__xludf.DUMMYFUNCTION("""COMPUTED_VALUE"""),"Phil1308")</f>
        <v>Phil1308</v>
      </c>
      <c r="B25" s="155" t="str">
        <f>IFERROR(__xludf.DUMMYFUNCTION("""COMPUTED_VALUE"""),"Kilua941")</f>
        <v>Kilua941</v>
      </c>
      <c r="C25" s="156">
        <f t="shared" si="1"/>
        <v>0</v>
      </c>
      <c r="D25" s="33">
        <v>24.0</v>
      </c>
      <c r="E25" s="155">
        <f t="shared" si="2"/>
        <v>232.7913035</v>
      </c>
    </row>
    <row r="26" ht="14.25" customHeight="1">
      <c r="A26" s="155" t="str">
        <f>IFERROR(__xludf.DUMMYFUNCTION("""COMPUTED_VALUE"""),"elvasco")</f>
        <v>elvasco</v>
      </c>
      <c r="B26" s="155" t="str">
        <f>IFERROR(__xludf.DUMMYFUNCTION("""COMPUTED_VALUE"""),"christ86000")</f>
        <v>christ86000</v>
      </c>
      <c r="C26" s="156">
        <f t="shared" si="1"/>
        <v>1</v>
      </c>
      <c r="D26" s="33">
        <v>25.0</v>
      </c>
      <c r="E26" s="155">
        <f t="shared" si="2"/>
        <v>225.8190812</v>
      </c>
    </row>
    <row r="27" ht="14.25" customHeight="1">
      <c r="A27" s="155" t="str">
        <f>IFERROR(__xludf.DUMMYFUNCTION("""COMPUTED_VALUE"""),"marypops64")</f>
        <v>marypops64</v>
      </c>
      <c r="B27" s="155" t="str">
        <f>IFERROR(__xludf.DUMMYFUNCTION("""COMPUTED_VALUE"""),"Foldzilla")</f>
        <v>Foldzilla</v>
      </c>
      <c r="C27" s="156">
        <f t="shared" si="1"/>
        <v>0</v>
      </c>
      <c r="D27" s="33">
        <v>26.0</v>
      </c>
      <c r="E27" s="155">
        <f t="shared" si="2"/>
        <v>219.0521189</v>
      </c>
    </row>
    <row r="28" ht="14.25" customHeight="1">
      <c r="A28" s="155" t="str">
        <f>IFERROR(__xludf.DUMMYFUNCTION("""COMPUTED_VALUE"""),"Gus enScene")</f>
        <v>Gus enScene</v>
      </c>
      <c r="B28" s="155" t="str">
        <f>IFERROR(__xludf.DUMMYFUNCTION("""COMPUTED_VALUE"""),"Maaverick")</f>
        <v>Maaverick</v>
      </c>
      <c r="C28" s="156">
        <f t="shared" si="1"/>
        <v>1</v>
      </c>
      <c r="D28" s="33">
        <v>27.0</v>
      </c>
      <c r="E28" s="155">
        <f t="shared" si="2"/>
        <v>212.4743332</v>
      </c>
    </row>
    <row r="29" ht="14.25" customHeight="1">
      <c r="A29" s="155" t="str">
        <f>IFERROR(__xludf.DUMMYFUNCTION("""COMPUTED_VALUE"""),"Scherkan86")</f>
        <v>Scherkan86</v>
      </c>
      <c r="B29" s="155" t="str">
        <f>IFERROR(__xludf.DUMMYFUNCTION("""COMPUTED_VALUE"""),"M2TH___off")</f>
        <v>M2TH___off</v>
      </c>
      <c r="C29" s="156">
        <f t="shared" si="1"/>
        <v>1</v>
      </c>
      <c r="D29" s="33">
        <v>28.0</v>
      </c>
      <c r="E29" s="155">
        <f t="shared" si="2"/>
        <v>206.0714761</v>
      </c>
    </row>
    <row r="30" ht="14.25" customHeight="1">
      <c r="A30" s="155" t="str">
        <f>IFERROR(__xludf.DUMMYFUNCTION("""COMPUTED_VALUE"""),"Patgaret")</f>
        <v>Patgaret</v>
      </c>
      <c r="B30" s="155" t="str">
        <f>IFERROR(__xludf.DUMMYFUNCTION("""COMPUTED_VALUE"""),"Le_Pictavien")</f>
        <v>Le_Pictavien</v>
      </c>
      <c r="C30" s="156">
        <f t="shared" si="1"/>
        <v>0</v>
      </c>
      <c r="D30" s="33">
        <v>29.0</v>
      </c>
      <c r="E30" s="155">
        <f t="shared" si="2"/>
        <v>199.8308669</v>
      </c>
    </row>
    <row r="31" ht="14.25" customHeight="1">
      <c r="A31" s="155" t="str">
        <f>IFERROR(__xludf.DUMMYFUNCTION("""COMPUTED_VALUE"""),"XFLOXANXGEX")</f>
        <v>XFLOXANXGEX</v>
      </c>
      <c r="B31" s="155" t="str">
        <f>IFERROR(__xludf.DUMMYFUNCTION("""COMPUTED_VALUE"""),"_Sale-Bet_")</f>
        <v>_Sale-Bet_</v>
      </c>
      <c r="C31" s="156">
        <f t="shared" si="1"/>
        <v>4</v>
      </c>
      <c r="D31" s="33">
        <v>30.0</v>
      </c>
      <c r="E31" s="155">
        <f t="shared" si="2"/>
        <v>193.7411713</v>
      </c>
    </row>
    <row r="32" ht="14.25" customHeight="1">
      <c r="A32" s="155" t="str">
        <f>IFERROR(__xludf.DUMMYFUNCTION("""COMPUTED_VALUE"""),"Agouty79")</f>
        <v>Agouty79</v>
      </c>
      <c r="B32" s="155" t="str">
        <f>IFERROR(__xludf.DUMMYFUNCTION("""COMPUTED_VALUE"""),"FridAKahlo")</f>
        <v>FridAKahlo</v>
      </c>
      <c r="C32" s="156">
        <f t="shared" si="1"/>
        <v>2</v>
      </c>
      <c r="D32" s="33">
        <v>31.0</v>
      </c>
      <c r="E32" s="155">
        <f t="shared" si="2"/>
        <v>187.7922175</v>
      </c>
    </row>
    <row r="33" ht="14.25" customHeight="1">
      <c r="A33" s="155" t="str">
        <f>IFERROR(__xludf.DUMMYFUNCTION("""COMPUTED_VALUE"""),"cassius-86")</f>
        <v>cassius-86</v>
      </c>
      <c r="B33" s="155" t="str">
        <f>IFERROR(__xludf.DUMMYFUNCTION("""COMPUTED_VALUE"""),"M2TH___off")</f>
        <v>M2TH___off</v>
      </c>
      <c r="C33" s="156">
        <f t="shared" si="1"/>
        <v>0</v>
      </c>
      <c r="D33" s="33">
        <v>32.0</v>
      </c>
      <c r="E33" s="155">
        <f t="shared" si="2"/>
        <v>181.9748433</v>
      </c>
    </row>
    <row r="34" ht="14.25" customHeight="1">
      <c r="A34" s="155" t="str">
        <f>IFERROR(__xludf.DUMMYFUNCTION("""COMPUTED_VALUE"""),"BRUNOWINNER")</f>
        <v>BRUNOWINNER</v>
      </c>
      <c r="B34" s="155" t="str">
        <f>IFERROR(__xludf.DUMMYFUNCTION("""COMPUTED_VALUE"""),"TontonZgueg")</f>
        <v>TontonZgueg</v>
      </c>
      <c r="C34" s="156">
        <f t="shared" si="1"/>
        <v>2</v>
      </c>
      <c r="D34" s="33">
        <v>33.0</v>
      </c>
      <c r="E34" s="155">
        <f t="shared" si="2"/>
        <v>176.2807664</v>
      </c>
    </row>
    <row r="35" ht="14.25" customHeight="1">
      <c r="A35" s="155" t="str">
        <f>IFERROR(__xludf.DUMMYFUNCTION("""COMPUTED_VALUE"""),"KamehamehAS")</f>
        <v>KamehamehAS</v>
      </c>
      <c r="B35" s="155" t="str">
        <f>IFERROR(__xludf.DUMMYFUNCTION("""COMPUTED_VALUE"""),"TontonZgueg")</f>
        <v>TontonZgueg</v>
      </c>
      <c r="C35" s="156">
        <f t="shared" si="1"/>
        <v>0</v>
      </c>
      <c r="D35" s="33">
        <v>34.0</v>
      </c>
      <c r="E35" s="155">
        <f t="shared" si="2"/>
        <v>170.7024759</v>
      </c>
    </row>
    <row r="36" ht="14.25" customHeight="1">
      <c r="A36" s="155" t="str">
        <f>IFERROR(__xludf.DUMMYFUNCTION("""COMPUTED_VALUE"""),"_Macash_")</f>
        <v>_Macash_</v>
      </c>
      <c r="B36" s="155" t="str">
        <f>IFERROR(__xludf.DUMMYFUNCTION("""COMPUTED_VALUE"""),"Le_Pictavien")</f>
        <v>Le_Pictavien</v>
      </c>
      <c r="C36" s="156">
        <f t="shared" si="1"/>
        <v>1</v>
      </c>
      <c r="D36" s="33">
        <v>35.0</v>
      </c>
      <c r="E36" s="155">
        <f t="shared" si="2"/>
        <v>165.2331393</v>
      </c>
    </row>
    <row r="37" ht="14.25" customHeight="1">
      <c r="A37" s="155" t="str">
        <f>IFERROR(__xludf.DUMMYFUNCTION("""COMPUTED_VALUE"""),"kinchuck")</f>
        <v>kinchuck</v>
      </c>
      <c r="B37" s="155" t="str">
        <f>IFERROR(__xludf.DUMMYFUNCTION("""COMPUTED_VALUE"""),"elvasco")</f>
        <v>elvasco</v>
      </c>
      <c r="C37" s="156">
        <f t="shared" si="1"/>
        <v>1</v>
      </c>
      <c r="D37" s="33">
        <v>36.0</v>
      </c>
      <c r="E37" s="155">
        <f t="shared" si="2"/>
        <v>159.8665231</v>
      </c>
    </row>
    <row r="38" ht="14.25" customHeight="1">
      <c r="A38" s="155" t="str">
        <f>IFERROR(__xludf.DUMMYFUNCTION("""COMPUTED_VALUE"""),"..mamat86..")</f>
        <v>..mamat86..</v>
      </c>
      <c r="B38" s="155" t="str">
        <f>IFERROR(__xludf.DUMMYFUNCTION("""COMPUTED_VALUE"""),"Kilua941")</f>
        <v>Kilua941</v>
      </c>
      <c r="C38" s="156">
        <f t="shared" si="1"/>
        <v>0</v>
      </c>
      <c r="D38" s="33">
        <v>37.0</v>
      </c>
      <c r="E38" s="155">
        <f t="shared" si="2"/>
        <v>154.596925</v>
      </c>
    </row>
    <row r="39" ht="14.25" customHeight="1">
      <c r="A39" s="155" t="str">
        <f>IFERROR(__xludf.DUMMYFUNCTION("""COMPUTED_VALUE"""),"oumar")</f>
        <v>oumar</v>
      </c>
      <c r="B39" s="155" t="str">
        <f>IFERROR(__xludf.DUMMYFUNCTION("""COMPUTED_VALUE"""),"iOneGeek")</f>
        <v>iOneGeek</v>
      </c>
      <c r="C39" s="156">
        <f t="shared" si="1"/>
        <v>0</v>
      </c>
      <c r="D39" s="33">
        <v>38.0</v>
      </c>
      <c r="E39" s="155">
        <f t="shared" si="2"/>
        <v>149.419115</v>
      </c>
    </row>
    <row r="40" ht="14.25" customHeight="1">
      <c r="A40" s="155" t="str">
        <f>IFERROR(__xludf.DUMMYFUNCTION("""COMPUTED_VALUE"""),"Mitch")</f>
        <v>Mitch</v>
      </c>
      <c r="B40" s="155" t="str">
        <f>IFERROR(__xludf.DUMMYFUNCTION("""COMPUTED_VALUE"""),"_Sale-Bet_")</f>
        <v>_Sale-Bet_</v>
      </c>
      <c r="C40" s="156">
        <f t="shared" si="1"/>
        <v>0</v>
      </c>
      <c r="D40" s="33">
        <v>39.0</v>
      </c>
      <c r="E40" s="155">
        <f t="shared" si="2"/>
        <v>144.3282849</v>
      </c>
    </row>
    <row r="41" ht="14.25" customHeight="1">
      <c r="A41" s="155" t="str">
        <f>IFERROR(__xludf.DUMMYFUNCTION("""COMPUTED_VALUE"""),"Senfou")</f>
        <v>Senfou</v>
      </c>
      <c r="B41" s="155" t="str">
        <f>IFERROR(__xludf.DUMMYFUNCTION("""COMPUTED_VALUE"""),"Agouty79")</f>
        <v>Agouty79</v>
      </c>
      <c r="C41" s="156">
        <f t="shared" si="1"/>
        <v>0</v>
      </c>
      <c r="D41" s="33">
        <v>40.0</v>
      </c>
      <c r="E41" s="155">
        <f t="shared" si="2"/>
        <v>139.3200037</v>
      </c>
    </row>
    <row r="42" ht="14.25" customHeight="1">
      <c r="A42" s="155" t="str">
        <f>IFERROR(__xludf.DUMMYFUNCTION("""COMPUTED_VALUE"""),".BARBAPAPA66")</f>
        <v>.BARBAPAPA66</v>
      </c>
      <c r="B42" s="155" t="str">
        <f>IFERROR(__xludf.DUMMYFUNCTION("""COMPUTED_VALUE"""),"Gus enScene")</f>
        <v>Gus enScene</v>
      </c>
      <c r="C42" s="156">
        <f t="shared" si="1"/>
        <v>0</v>
      </c>
      <c r="D42" s="33">
        <v>41.0</v>
      </c>
      <c r="E42" s="155">
        <f t="shared" si="2"/>
        <v>134.3901795</v>
      </c>
    </row>
    <row r="43" ht="14.25" customHeight="1">
      <c r="A43" s="155" t="str">
        <f>IFERROR(__xludf.DUMMYFUNCTION("""COMPUTED_VALUE"""),"chatouill86")</f>
        <v>chatouill86</v>
      </c>
      <c r="B43" s="155" t="str">
        <f>IFERROR(__xludf.DUMMYFUNCTION("""COMPUTED_VALUE"""),"TontonZgueg")</f>
        <v>TontonZgueg</v>
      </c>
      <c r="C43" s="156">
        <f t="shared" si="1"/>
        <v>1</v>
      </c>
      <c r="D43" s="33">
        <v>42.0</v>
      </c>
      <c r="E43" s="155">
        <f t="shared" si="2"/>
        <v>129.5350252</v>
      </c>
    </row>
    <row r="44" ht="14.25" customHeight="1">
      <c r="A44" s="155" t="str">
        <f>IFERROR(__xludf.DUMMYFUNCTION("""COMPUTED_VALUE"""),"Odile2Raise")</f>
        <v>Odile2Raise</v>
      </c>
      <c r="B44" s="155" t="str">
        <f>IFERROR(__xludf.DUMMYFUNCTION("""COMPUTED_VALUE"""),"Redblood92")</f>
        <v>Redblood92</v>
      </c>
      <c r="C44" s="156">
        <f t="shared" si="1"/>
        <v>0</v>
      </c>
      <c r="D44" s="33">
        <v>43.0</v>
      </c>
      <c r="E44" s="155">
        <f t="shared" si="2"/>
        <v>124.7510294</v>
      </c>
    </row>
    <row r="45" ht="14.25" customHeight="1">
      <c r="A45" s="155" t="str">
        <f>IFERROR(__xludf.DUMMYFUNCTION("""COMPUTED_VALUE"""),"Spyke 22")</f>
        <v>Spyke 22</v>
      </c>
      <c r="B45" s="155" t="str">
        <f>IFERROR(__xludf.DUMMYFUNCTION("""COMPUTED_VALUE"""),"Scherkan86")</f>
        <v>Scherkan86</v>
      </c>
      <c r="C45" s="156">
        <f t="shared" si="1"/>
        <v>0</v>
      </c>
      <c r="D45" s="33">
        <v>44.0</v>
      </c>
      <c r="E45" s="155">
        <f t="shared" si="2"/>
        <v>120.0349301</v>
      </c>
    </row>
    <row r="46" ht="14.25" customHeight="1">
      <c r="A46" s="155" t="str">
        <f>IFERROR(__xludf.DUMMYFUNCTION("""COMPUTED_VALUE"""),"Grandstrateguerre")</f>
        <v>Grandstrateguerre</v>
      </c>
      <c r="B46" s="155" t="str">
        <f>IFERROR(__xludf.DUMMYFUNCTION("""COMPUTED_VALUE"""),"emmanuel.g")</f>
        <v>emmanuel.g</v>
      </c>
      <c r="C46" s="156">
        <f t="shared" si="1"/>
        <v>0</v>
      </c>
      <c r="D46" s="33">
        <v>45.0</v>
      </c>
      <c r="E46" s="155">
        <f t="shared" si="2"/>
        <v>115.383691</v>
      </c>
    </row>
    <row r="47" ht="14.25" customHeight="1">
      <c r="A47" s="155" t="str">
        <f>IFERROR(__xludf.DUMMYFUNCTION("""COMPUTED_VALUE"""),"Rod_John_VI")</f>
        <v>Rod_John_VI</v>
      </c>
      <c r="B47" s="155" t="str">
        <f>IFERROR(__xludf.DUMMYFUNCTION("""COMPUTED_VALUE"""),"M2TH___off")</f>
        <v>M2TH___off</v>
      </c>
      <c r="C47" s="156">
        <f t="shared" si="1"/>
        <v>1</v>
      </c>
      <c r="D47" s="33">
        <v>46.0</v>
      </c>
      <c r="E47" s="155">
        <f t="shared" si="2"/>
        <v>110.7944821</v>
      </c>
    </row>
    <row r="48" ht="14.25" customHeight="1">
      <c r="A48" s="155" t="str">
        <f>IFERROR(__xludf.DUMMYFUNCTION("""COMPUTED_VALUE"""),"Dirty Bazaar")</f>
        <v>Dirty Bazaar</v>
      </c>
      <c r="B48" s="155" t="str">
        <f>IFERROR(__xludf.DUMMYFUNCTION("""COMPUTED_VALUE"""),"Mistral86")</f>
        <v>Mistral86</v>
      </c>
      <c r="C48" s="156">
        <f t="shared" si="1"/>
        <v>0</v>
      </c>
      <c r="D48" s="33">
        <v>47.0</v>
      </c>
      <c r="E48" s="155">
        <f t="shared" si="2"/>
        <v>106.2646602</v>
      </c>
    </row>
    <row r="49" ht="14.25" customHeight="1">
      <c r="A49" s="155" t="str">
        <f>IFERROR(__xludf.DUMMYFUNCTION("""COMPUTED_VALUE"""),"COMBERS")</f>
        <v>COMBERS</v>
      </c>
      <c r="B49" s="155" t="str">
        <f>IFERROR(__xludf.DUMMYFUNCTION("""COMPUTED_VALUE"""),"Agouty79")</f>
        <v>Agouty79</v>
      </c>
      <c r="C49" s="156">
        <f t="shared" si="1"/>
        <v>0</v>
      </c>
      <c r="D49" s="33">
        <v>48.0</v>
      </c>
      <c r="E49" s="155">
        <f t="shared" si="2"/>
        <v>101.7917537</v>
      </c>
    </row>
    <row r="50" ht="14.25" customHeight="1">
      <c r="A50" s="155" t="str">
        <f>IFERROR(__xludf.DUMMYFUNCTION("""COMPUTED_VALUE"""),"UnPetitJaune")</f>
        <v>UnPetitJaune</v>
      </c>
      <c r="B50" s="155" t="str">
        <f>IFERROR(__xludf.DUMMYFUNCTION("""COMPUTED_VALUE"""),"Redblood92")</f>
        <v>Redblood92</v>
      </c>
      <c r="C50" s="156">
        <f t="shared" si="1"/>
        <v>0</v>
      </c>
      <c r="D50" s="33">
        <v>49.0</v>
      </c>
      <c r="E50" s="155">
        <f t="shared" si="2"/>
        <v>97.37344759</v>
      </c>
    </row>
    <row r="51" ht="14.25" customHeight="1">
      <c r="A51" s="155" t="str">
        <f>IFERROR(__xludf.DUMMYFUNCTION("""COMPUTED_VALUE"""),"sonic86")</f>
        <v>sonic86</v>
      </c>
      <c r="B51" s="155" t="str">
        <f>IFERROR(__xludf.DUMMYFUNCTION("""COMPUTED_VALUE"""),"Redblood92")</f>
        <v>Redblood92</v>
      </c>
      <c r="C51" s="156">
        <f t="shared" si="1"/>
        <v>0</v>
      </c>
      <c r="D51" s="33">
        <v>50.0</v>
      </c>
      <c r="E51" s="155">
        <f t="shared" si="2"/>
        <v>93.00757022</v>
      </c>
    </row>
    <row r="52" ht="14.25" customHeight="1">
      <c r="A52" s="155" t="str">
        <f>IFERROR(__xludf.DUMMYFUNCTION("""COMPUTED_VALUE"""),"RRazeRR_")</f>
        <v>RRazeRR_</v>
      </c>
      <c r="B52" s="155" t="str">
        <f>IFERROR(__xludf.DUMMYFUNCTION("""COMPUTED_VALUE"""),"Kilua941")</f>
        <v>Kilua941</v>
      </c>
      <c r="C52" s="156">
        <f t="shared" si="1"/>
        <v>0</v>
      </c>
      <c r="D52" s="33">
        <v>51.0</v>
      </c>
      <c r="E52" s="155">
        <f t="shared" si="2"/>
        <v>88.69208206</v>
      </c>
    </row>
    <row r="53" ht="14.25" customHeight="1">
      <c r="A53" s="155" t="str">
        <f>IFERROR(__xludf.DUMMYFUNCTION("""COMPUTED_VALUE"""),"Antob86580")</f>
        <v>Antob86580</v>
      </c>
      <c r="B53" s="155" t="str">
        <f>IFERROR(__xludf.DUMMYFUNCTION("""COMPUTED_VALUE"""),"XFLOXANXGEX")</f>
        <v>XFLOXANXGEX</v>
      </c>
      <c r="C53" s="156">
        <f t="shared" si="1"/>
        <v>0</v>
      </c>
      <c r="D53" s="33">
        <v>52.0</v>
      </c>
      <c r="E53" s="155">
        <f t="shared" si="2"/>
        <v>84.42506489</v>
      </c>
    </row>
    <row r="54" ht="14.25" customHeight="1">
      <c r="A54" s="155" t="str">
        <f>IFERROR(__xludf.DUMMYFUNCTION("""COMPUTED_VALUE"""),"bibi95")</f>
        <v>bibi95</v>
      </c>
      <c r="B54" s="155" t="str">
        <f>IFERROR(__xludf.DUMMYFUNCTION("""COMPUTED_VALUE"""),"_Macash_")</f>
        <v>_Macash_</v>
      </c>
      <c r="C54" s="156">
        <f t="shared" si="1"/>
        <v>0</v>
      </c>
      <c r="D54" s="33">
        <v>53.0</v>
      </c>
      <c r="E54" s="155">
        <f t="shared" si="2"/>
        <v>80.20471234</v>
      </c>
    </row>
    <row r="55" ht="14.25" customHeight="1">
      <c r="A55" s="155" t="str">
        <f>IFERROR(__xludf.DUMMYFUNCTION("""COMPUTED_VALUE"""),"cataleya86")</f>
        <v>cataleya86</v>
      </c>
      <c r="B55" s="155" t="str">
        <f>IFERROR(__xludf.DUMMYFUNCTION("""COMPUTED_VALUE"""),"XFLOXANXGEX")</f>
        <v>XFLOXANXGEX</v>
      </c>
      <c r="C55" s="156">
        <f t="shared" si="1"/>
        <v>1</v>
      </c>
      <c r="D55" s="33">
        <v>54.0</v>
      </c>
      <c r="E55" s="155">
        <f t="shared" si="2"/>
        <v>76.02932134</v>
      </c>
    </row>
    <row r="56" ht="14.25" customHeight="1">
      <c r="A56" s="155" t="str">
        <f>IFERROR(__xludf.DUMMYFUNCTION("""COMPUTED_VALUE"""),"erniedog56x")</f>
        <v>erniedog56x</v>
      </c>
      <c r="B56" s="155" t="str">
        <f>IFERROR(__xludf.DUMMYFUNCTION("""COMPUTED_VALUE"""),"chatouill86")</f>
        <v>chatouill86</v>
      </c>
      <c r="C56" s="156">
        <f t="shared" si="1"/>
        <v>0</v>
      </c>
      <c r="D56" s="33">
        <v>55.0</v>
      </c>
      <c r="E56" s="155">
        <f t="shared" si="2"/>
        <v>71.89728433</v>
      </c>
    </row>
    <row r="57" ht="14.25" customHeight="1">
      <c r="A57" s="155" t="str">
        <f>IFERROR(__xludf.DUMMYFUNCTION("""COMPUTED_VALUE"""),"SINGE7")</f>
        <v>SINGE7</v>
      </c>
      <c r="B57" s="155" t="str">
        <f>IFERROR(__xludf.DUMMYFUNCTION("""COMPUTED_VALUE"""),"cataleya86")</f>
        <v>cataleya86</v>
      </c>
      <c r="C57" s="156">
        <f t="shared" si="1"/>
        <v>0</v>
      </c>
      <c r="D57" s="33">
        <v>56.0</v>
      </c>
      <c r="E57" s="155">
        <f t="shared" si="2"/>
        <v>67.80708217</v>
      </c>
    </row>
    <row r="58" ht="14.25" customHeight="1">
      <c r="A58" s="155" t="str">
        <f>IFERROR(__xludf.DUMMYFUNCTION("""COMPUTED_VALUE"""),"Nanny on pe")</f>
        <v>Nanny on pe</v>
      </c>
      <c r="B58" s="155" t="str">
        <f>IFERROR(__xludf.DUMMYFUNCTION("""COMPUTED_VALUE"""),"shokooo")</f>
        <v>shokooo</v>
      </c>
      <c r="C58" s="156">
        <f t="shared" si="1"/>
        <v>0</v>
      </c>
      <c r="D58" s="33">
        <v>57.0</v>
      </c>
      <c r="E58" s="155">
        <f t="shared" si="2"/>
        <v>63.75727774</v>
      </c>
    </row>
    <row r="59" ht="14.25" customHeight="1">
      <c r="A59" s="155" t="str">
        <f>IFERROR(__xludf.DUMMYFUNCTION("""COMPUTED_VALUE"""),"NIKOGIGI86")</f>
        <v>NIKOGIGI86</v>
      </c>
      <c r="B59" s="155" t="str">
        <f>IFERROR(__xludf.DUMMYFUNCTION("""COMPUTED_VALUE"""),"Mako Lemore")</f>
        <v>Mako Lemore</v>
      </c>
      <c r="C59" s="156">
        <f t="shared" si="1"/>
        <v>0</v>
      </c>
      <c r="D59" s="33">
        <v>58.0</v>
      </c>
      <c r="E59" s="155">
        <f t="shared" si="2"/>
        <v>59.7465101</v>
      </c>
    </row>
    <row r="60" ht="14.25" customHeight="1">
      <c r="A60" s="155" t="str">
        <f>IFERROR(__xludf.DUMMYFUNCTION("""COMPUTED_VALUE"""),"Chuckandier")</f>
        <v>Chuckandier</v>
      </c>
      <c r="B60" s="155" t="str">
        <f>IFERROR(__xludf.DUMMYFUNCTION("""COMPUTED_VALUE"""),"shokooo")</f>
        <v>shokooo</v>
      </c>
      <c r="C60" s="156">
        <f t="shared" si="1"/>
        <v>0</v>
      </c>
      <c r="D60" s="33">
        <v>59.0</v>
      </c>
      <c r="E60" s="155">
        <f t="shared" si="2"/>
        <v>55.77348913</v>
      </c>
    </row>
    <row r="61" ht="14.25" customHeight="1">
      <c r="A61" s="155" t="str">
        <f>IFERROR(__xludf.DUMMYFUNCTION("""COMPUTED_VALUE"""),"Pitt86700")</f>
        <v>Pitt86700</v>
      </c>
      <c r="B61" s="155" t="str">
        <f>IFERROR(__xludf.DUMMYFUNCTION("""COMPUTED_VALUE"""),"Immond")</f>
        <v>Immond</v>
      </c>
      <c r="C61" s="156">
        <f t="shared" si="1"/>
        <v>0</v>
      </c>
      <c r="D61" s="33">
        <v>60.0</v>
      </c>
      <c r="E61" s="155">
        <f t="shared" si="2"/>
        <v>51.83699068</v>
      </c>
    </row>
    <row r="62" ht="14.25" customHeight="1">
      <c r="A62" s="155" t="str">
        <f>IFERROR(__xludf.DUMMYFUNCTION("""COMPUTED_VALUE"""),"pablo")</f>
        <v>pablo</v>
      </c>
      <c r="B62" s="155" t="str">
        <f>IFERROR(__xludf.DUMMYFUNCTION("""COMPUTED_VALUE"""),"TontonZgueg")</f>
        <v>TontonZgueg</v>
      </c>
      <c r="C62" s="156">
        <f t="shared" si="1"/>
        <v>0</v>
      </c>
      <c r="D62" s="33">
        <v>61.0</v>
      </c>
      <c r="E62" s="155">
        <f t="shared" si="2"/>
        <v>47.9358521</v>
      </c>
    </row>
    <row r="63" ht="14.25" customHeight="1">
      <c r="A63" s="155" t="str">
        <f>IFERROR(__xludf.DUMMYFUNCTION("""COMPUTED_VALUE"""),"Wallace")</f>
        <v>Wallace</v>
      </c>
      <c r="B63" s="155" t="str">
        <f>IFERROR(__xludf.DUMMYFUNCTION("""COMPUTED_VALUE"""),"Rod_John_VI")</f>
        <v>Rod_John_VI</v>
      </c>
      <c r="C63" s="156">
        <f t="shared" si="1"/>
        <v>0</v>
      </c>
      <c r="D63" s="33">
        <v>62.0</v>
      </c>
      <c r="E63" s="155">
        <f t="shared" si="2"/>
        <v>44.06896815</v>
      </c>
    </row>
    <row r="64" ht="14.25" customHeight="1">
      <c r="A64" s="155" t="str">
        <f>IFERROR(__xludf.DUMMYFUNCTION("""COMPUTED_VALUE"""),"RicDeckard")</f>
        <v>RicDeckard</v>
      </c>
      <c r="B64" s="155" t="str">
        <f>IFERROR(__xludf.DUMMYFUNCTION("""COMPUTED_VALUE"""),"vicmackey86")</f>
        <v>vicmackey86</v>
      </c>
      <c r="C64" s="156">
        <f t="shared" si="1"/>
        <v>0</v>
      </c>
      <c r="D64" s="33">
        <v>63.0</v>
      </c>
      <c r="E64" s="155">
        <f t="shared" si="2"/>
        <v>40.23528723</v>
      </c>
    </row>
    <row r="65" ht="14.25" customHeight="1">
      <c r="A65" s="155" t="str">
        <f>IFERROR(__xludf.DUMMYFUNCTION("""COMPUTED_VALUE"""),"Legabodu86")</f>
        <v>Legabodu86</v>
      </c>
      <c r="B65" s="155" t="str">
        <f>IFERROR(__xludf.DUMMYFUNCTION("""COMPUTED_VALUE"""),"XFLOXANXGEX")</f>
        <v>XFLOXANXGEX</v>
      </c>
      <c r="C65" s="156">
        <f t="shared" si="1"/>
        <v>0</v>
      </c>
      <c r="D65" s="33">
        <v>64.0</v>
      </c>
      <c r="E65" s="155">
        <f t="shared" si="2"/>
        <v>36.43380794</v>
      </c>
    </row>
    <row r="66" ht="14.25" customHeight="1">
      <c r="A66" s="155" t="str">
        <f>IFERROR(__xludf.DUMMYFUNCTION("""COMPUTED_VALUE"""),"Jennyyy8")</f>
        <v>Jennyyy8</v>
      </c>
      <c r="B66" s="155" t="str">
        <f>IFERROR(__xludf.DUMMYFUNCTION("""COMPUTED_VALUE"""),"BRUNOWINNER")</f>
        <v>BRUNOWINNER</v>
      </c>
      <c r="C66" s="156">
        <f t="shared" si="1"/>
        <v>0</v>
      </c>
      <c r="D66" s="33">
        <v>65.0</v>
      </c>
      <c r="E66" s="155">
        <f t="shared" si="2"/>
        <v>32.66357592</v>
      </c>
    </row>
    <row r="67" ht="14.25" customHeight="1">
      <c r="A67" s="155" t="str">
        <f>IFERROR(__xludf.DUMMYFUNCTION("""COMPUTED_VALUE"""),"Adrinhooo")</f>
        <v>Adrinhooo</v>
      </c>
      <c r="B67" s="155" t="str">
        <f>IFERROR(__xludf.DUMMYFUNCTION("""COMPUTED_VALUE"""),"FridAKahlo")</f>
        <v>FridAKahlo</v>
      </c>
      <c r="C67" s="156">
        <f t="shared" si="1"/>
        <v>0</v>
      </c>
      <c r="D67" s="33">
        <v>66.0</v>
      </c>
      <c r="E67" s="155">
        <f t="shared" si="2"/>
        <v>28.92368088</v>
      </c>
    </row>
    <row r="68" ht="14.25" customHeight="1">
      <c r="A68" s="155" t="str">
        <f>IFERROR(__xludf.DUMMYFUNCTION("""COMPUTED_VALUE"""),"Elfy")</f>
        <v>Elfy</v>
      </c>
      <c r="B68" s="155" t="str">
        <f>IFERROR(__xludf.DUMMYFUNCTION("""COMPUTED_VALUE"""),"shokooo")</f>
        <v>shokooo</v>
      </c>
      <c r="C68" s="156">
        <f t="shared" si="1"/>
        <v>0</v>
      </c>
      <c r="D68" s="33">
        <v>67.0</v>
      </c>
      <c r="E68" s="155">
        <f t="shared" si="2"/>
        <v>25.21325392</v>
      </c>
    </row>
    <row r="69" ht="14.25" customHeight="1">
      <c r="A69" s="155" t="str">
        <f>IFERROR(__xludf.DUMMYFUNCTION("""COMPUTED_VALUE"""),"StephBoss05")</f>
        <v>StephBoss05</v>
      </c>
      <c r="B69" s="155" t="str">
        <f>IFERROR(__xludf.DUMMYFUNCTION("""COMPUTED_VALUE"""),"XFLOXANXGEX")</f>
        <v>XFLOXANXGEX</v>
      </c>
      <c r="C69" s="156">
        <f t="shared" si="1"/>
        <v>0</v>
      </c>
      <c r="D69" s="33">
        <v>68.0</v>
      </c>
      <c r="E69" s="155">
        <f t="shared" si="2"/>
        <v>21.53146501</v>
      </c>
    </row>
    <row r="70" ht="14.25" customHeight="1">
      <c r="A70" s="155" t="str">
        <f>IFERROR(__xludf.DUMMYFUNCTION("""COMPUTED_VALUE"""),"Kevfurious")</f>
        <v>Kevfurious</v>
      </c>
      <c r="B70" s="155" t="str">
        <f>IFERROR(__xludf.DUMMYFUNCTION("""COMPUTED_VALUE"""),"kinchuck")</f>
        <v>kinchuck</v>
      </c>
      <c r="C70" s="156">
        <f t="shared" si="1"/>
        <v>0</v>
      </c>
      <c r="D70" s="33">
        <v>69.0</v>
      </c>
      <c r="E70" s="155">
        <f t="shared" si="2"/>
        <v>17.87752071</v>
      </c>
    </row>
    <row r="71" ht="14.25" customHeight="1">
      <c r="A71" s="155" t="str">
        <f>IFERROR(__xludf.DUMMYFUNCTION("""COMPUTED_VALUE"""),"GPdB")</f>
        <v>GPdB</v>
      </c>
      <c r="B71" s="155" t="str">
        <f>IFERROR(__xludf.DUMMYFUNCTION("""COMPUTED_VALUE"""),"gregmoore")</f>
        <v>gregmoore</v>
      </c>
      <c r="C71" s="156">
        <f t="shared" si="1"/>
        <v>0</v>
      </c>
      <c r="D71" s="33">
        <v>70.0</v>
      </c>
      <c r="E71" s="155">
        <f t="shared" si="2"/>
        <v>14.250662</v>
      </c>
    </row>
    <row r="72" ht="14.25" customHeight="1">
      <c r="A72" s="155" t="str">
        <f>IFERROR(__xludf.DUMMYFUNCTION("""COMPUTED_VALUE"""),"Baloo-R")</f>
        <v>Baloo-R</v>
      </c>
      <c r="B72" s="155" t="str">
        <f>IFERROR(__xludf.DUMMYFUNCTION("""COMPUTED_VALUE"""),"emmanuel.g")</f>
        <v>emmanuel.g</v>
      </c>
      <c r="C72" s="156">
        <f t="shared" si="1"/>
        <v>0</v>
      </c>
      <c r="D72" s="33">
        <v>71.0</v>
      </c>
      <c r="E72" s="155">
        <f t="shared" si="2"/>
        <v>10.65016229</v>
      </c>
    </row>
    <row r="73" ht="14.25" customHeight="1">
      <c r="A73" s="155" t="str">
        <f>IFERROR(__xludf.DUMMYFUNCTION("""COMPUTED_VALUE"""),"pinobis")</f>
        <v>pinobis</v>
      </c>
      <c r="B73" s="155" t="str">
        <f>IFERROR(__xludf.DUMMYFUNCTION("""COMPUTED_VALUE"""),"BRUNOWINNER")</f>
        <v>BRUNOWINNER</v>
      </c>
      <c r="C73" s="156">
        <f t="shared" si="1"/>
        <v>0</v>
      </c>
      <c r="D73" s="33">
        <v>72.0</v>
      </c>
      <c r="E73" s="155">
        <f t="shared" si="2"/>
        <v>7.075325588</v>
      </c>
    </row>
    <row r="74" ht="14.25" customHeight="1">
      <c r="A74" s="155" t="str">
        <f>IFERROR(__xludf.DUMMYFUNCTION("""COMPUTED_VALUE"""),"Le MARVEL")</f>
        <v>Le MARVEL</v>
      </c>
      <c r="B74" s="155" t="str">
        <f>IFERROR(__xludf.DUMMYFUNCTION("""COMPUTED_VALUE"""),"A_iniesta")</f>
        <v>A_iniesta</v>
      </c>
      <c r="C74" s="156">
        <f t="shared" si="1"/>
        <v>0</v>
      </c>
      <c r="D74" s="33">
        <v>73.0</v>
      </c>
      <c r="E74" s="155">
        <f t="shared" si="2"/>
        <v>3.525484772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0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-3.501742784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-6.980333232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-10.43633789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-13.87030142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-17.28274769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-20.67418089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-24.04508648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-27.39593216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-30.72716868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-34.03923073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-37.33253766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-40.60749424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-43.86449132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-47.10390645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-50.32610456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-53.53143844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-56.72024936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-59.89286751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-63.04961253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-66.19079395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-69.31671161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-72.42765609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-75.52390906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-78.6057437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-81.67342499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-84.72721009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-87.76734862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-90.79408297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-93.80764858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-96.80827421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-99.7961822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-102.7715887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-105.7347039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-108.6857324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-111.6248731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-114.5523196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-117.4682605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-120.3728794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-123.2663551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-126.1488619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-129.0205696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-131.8816437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-134.7322456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-137.5725327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-140.4026586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-143.2227731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-146.0330223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-148.833549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-151.6244925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-154.4059889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-157.1781711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-159.9411689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-162.6951091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-165.4401159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-168.1763103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-170.903811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-173.6227337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-176.3331919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-179.0352964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-181.7291557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-184.4148761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-187.0925613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-189.7623132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-192.4242314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-195.0784134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-197.7249547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-200.363949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-202.9954879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-205.6196614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-208.2365573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-210.8462622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-213.4488605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-216.0444353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-218.633068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-221.2148383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-223.7898245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-226.3581034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-228.9197505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-231.4748396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-234.0234433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-236.5656328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-239.1014781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-241.631048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-244.1544097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-246.6716295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-249.1827726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63</v>
      </c>
    </row>
    <row r="2" ht="14.25" customHeight="1">
      <c r="A2" s="155" t="str">
        <f>IFERROR(__xludf.DUMMYFUNCTION(" IMPORTRANGE(""https://docs.google.com/spreadsheets/d/16TIqh6EIBzfUdbYCqkb2jz4jeXsO88RzIwEG3XvUxKY/edit?gid=695545632#gid=695545632"",""Roller Coaster!A2:B161"")"),"Tran")</f>
        <v>Tran</v>
      </c>
      <c r="B2" s="155"/>
      <c r="C2" s="156">
        <f t="shared" ref="C2:C161" si="1">COUNTIF(B2:B160,A2)</f>
        <v>10</v>
      </c>
      <c r="D2" s="33">
        <v>1.0</v>
      </c>
      <c r="E2" s="155">
        <f t="shared" ref="E2:E161" si="2">260*(1-(D2/($I$1+1)))*POWER((SQRT(($I$1+1)/D2)),1/2)</f>
        <v>723.9005672</v>
      </c>
    </row>
    <row r="3" ht="14.25" customHeight="1">
      <c r="A3" s="155" t="str">
        <f>IFERROR(__xludf.DUMMYFUNCTION("""COMPUTED_VALUE"""),"fiodor86")</f>
        <v>fiodor86</v>
      </c>
      <c r="B3" s="155" t="str">
        <f>IFERROR(__xludf.DUMMYFUNCTION("""COMPUTED_VALUE"""),"Tran")</f>
        <v>Tran</v>
      </c>
      <c r="C3" s="156">
        <f t="shared" si="1"/>
        <v>5</v>
      </c>
      <c r="D3" s="33">
        <v>2.0</v>
      </c>
      <c r="E3" s="155">
        <f t="shared" si="2"/>
        <v>599.0630842</v>
      </c>
    </row>
    <row r="4" ht="14.25" customHeight="1">
      <c r="A4" s="155" t="str">
        <f>IFERROR(__xludf.DUMMYFUNCTION("""COMPUTED_VALUE"""),"Vaillant 86")</f>
        <v>Vaillant 86</v>
      </c>
      <c r="B4" s="155" t="str">
        <f>IFERROR(__xludf.DUMMYFUNCTION("""COMPUTED_VALUE"""),"Tran")</f>
        <v>Tran</v>
      </c>
      <c r="C4" s="156">
        <f t="shared" si="1"/>
        <v>2</v>
      </c>
      <c r="D4" s="33">
        <v>3.0</v>
      </c>
      <c r="E4" s="155">
        <f t="shared" si="2"/>
        <v>532.5837225</v>
      </c>
    </row>
    <row r="5" ht="14.25" customHeight="1">
      <c r="A5" s="155" t="str">
        <f>IFERROR(__xludf.DUMMYFUNCTION("""COMPUTED_VALUE"""),"Rod_John_VI")</f>
        <v>Rod_John_VI</v>
      </c>
      <c r="B5" s="155" t="str">
        <f>IFERROR(__xludf.DUMMYFUNCTION("""COMPUTED_VALUE"""),"Tran")</f>
        <v>Tran</v>
      </c>
      <c r="C5" s="156">
        <f t="shared" si="1"/>
        <v>1</v>
      </c>
      <c r="D5" s="33">
        <v>4.0</v>
      </c>
      <c r="E5" s="155">
        <f t="shared" si="2"/>
        <v>487.5</v>
      </c>
    </row>
    <row r="6" ht="14.25" customHeight="1">
      <c r="A6" s="155" t="str">
        <f>IFERROR(__xludf.DUMMYFUNCTION("""COMPUTED_VALUE"""),"roudoudou759")</f>
        <v>roudoudou759</v>
      </c>
      <c r="B6" s="155" t="str">
        <f>IFERROR(__xludf.DUMMYFUNCTION("""COMPUTED_VALUE"""),"Tran")</f>
        <v>Tran</v>
      </c>
      <c r="C6" s="156">
        <f t="shared" si="1"/>
        <v>4</v>
      </c>
      <c r="D6" s="33">
        <v>5.0</v>
      </c>
      <c r="E6" s="155">
        <f t="shared" si="2"/>
        <v>453.3648838</v>
      </c>
    </row>
    <row r="7" ht="14.25" customHeight="1">
      <c r="A7" s="155" t="str">
        <f>IFERROR(__xludf.DUMMYFUNCTION("""COMPUTED_VALUE"""),"titounio")</f>
        <v>titounio</v>
      </c>
      <c r="B7" s="155" t="str">
        <f>IFERROR(__xludf.DUMMYFUNCTION("""COMPUTED_VALUE"""),"roudoudou759")</f>
        <v>roudoudou759</v>
      </c>
      <c r="C7" s="156">
        <f t="shared" si="1"/>
        <v>2</v>
      </c>
      <c r="D7" s="33">
        <v>6.0</v>
      </c>
      <c r="E7" s="155">
        <f t="shared" si="2"/>
        <v>425.8224442</v>
      </c>
    </row>
    <row r="8" ht="14.25" customHeight="1">
      <c r="A8" s="155" t="str">
        <f>IFERROR(__xludf.DUMMYFUNCTION("""COMPUTED_VALUE"""),"emmanuel.g")</f>
        <v>emmanuel.g</v>
      </c>
      <c r="B8" s="155" t="str">
        <f>IFERROR(__xludf.DUMMYFUNCTION("""COMPUTED_VALUE"""),"Tran")</f>
        <v>Tran</v>
      </c>
      <c r="C8" s="156">
        <f t="shared" si="1"/>
        <v>1</v>
      </c>
      <c r="D8" s="33">
        <v>7.0</v>
      </c>
      <c r="E8" s="155">
        <f t="shared" si="2"/>
        <v>402.6602076</v>
      </c>
    </row>
    <row r="9" ht="14.25" customHeight="1">
      <c r="A9" s="155" t="str">
        <f>IFERROR(__xludf.DUMMYFUNCTION("""COMPUTED_VALUE"""),"kinchuck")</f>
        <v>kinchuck</v>
      </c>
      <c r="B9" s="155" t="str">
        <f>IFERROR(__xludf.DUMMYFUNCTION("""COMPUTED_VALUE"""),"roudoudou759")</f>
        <v>roudoudou759</v>
      </c>
      <c r="C9" s="156">
        <f t="shared" si="1"/>
        <v>2</v>
      </c>
      <c r="D9" s="33">
        <v>8.0</v>
      </c>
      <c r="E9" s="155">
        <f t="shared" si="2"/>
        <v>382.6078689</v>
      </c>
    </row>
    <row r="10" ht="14.25" customHeight="1">
      <c r="A10" s="155" t="str">
        <f>IFERROR(__xludf.DUMMYFUNCTION("""COMPUTED_VALUE"""),"Fishtipanda")</f>
        <v>Fishtipanda</v>
      </c>
      <c r="B10" s="155" t="str">
        <f>IFERROR(__xludf.DUMMYFUNCTION("""COMPUTED_VALUE"""),"Tran")</f>
        <v>Tran</v>
      </c>
      <c r="C10" s="156">
        <f t="shared" si="1"/>
        <v>3</v>
      </c>
      <c r="D10" s="33">
        <v>9.0</v>
      </c>
      <c r="E10" s="155">
        <f t="shared" si="2"/>
        <v>364.8719096</v>
      </c>
    </row>
    <row r="11" ht="14.25" customHeight="1">
      <c r="A11" s="155" t="str">
        <f>IFERROR(__xludf.DUMMYFUNCTION("""COMPUTED_VALUE"""),"Marco")</f>
        <v>Marco</v>
      </c>
      <c r="B11" s="155" t="str">
        <f>IFERROR(__xludf.DUMMYFUNCTION("""COMPUTED_VALUE"""),"Tran")</f>
        <v>Tran</v>
      </c>
      <c r="C11" s="156">
        <f t="shared" si="1"/>
        <v>3</v>
      </c>
      <c r="D11" s="33">
        <v>10.0</v>
      </c>
      <c r="E11" s="155">
        <f t="shared" si="2"/>
        <v>348.9250322</v>
      </c>
    </row>
    <row r="12" ht="14.25" customHeight="1">
      <c r="A12" s="155" t="str">
        <f>IFERROR(__xludf.DUMMYFUNCTION("""COMPUTED_VALUE"""),"Patgaret")</f>
        <v>Patgaret</v>
      </c>
      <c r="B12" s="155" t="str">
        <f>IFERROR(__xludf.DUMMYFUNCTION("""COMPUTED_VALUE"""),"titounio")</f>
        <v>titounio</v>
      </c>
      <c r="C12" s="156">
        <f t="shared" si="1"/>
        <v>1</v>
      </c>
      <c r="D12" s="33">
        <v>11.0</v>
      </c>
      <c r="E12" s="155">
        <f t="shared" si="2"/>
        <v>334.3998437</v>
      </c>
    </row>
    <row r="13" ht="14.25" customHeight="1">
      <c r="A13" s="155" t="str">
        <f>IFERROR(__xludf.DUMMYFUNCTION("""COMPUTED_VALUE"""),"rastamokett")</f>
        <v>rastamokett</v>
      </c>
      <c r="B13" s="155" t="str">
        <f>IFERROR(__xludf.DUMMYFUNCTION("""COMPUTED_VALUE"""),"fiodor86")</f>
        <v>fiodor86</v>
      </c>
      <c r="C13" s="156">
        <f t="shared" si="1"/>
        <v>4</v>
      </c>
      <c r="D13" s="33">
        <v>12.0</v>
      </c>
      <c r="E13" s="155">
        <f t="shared" si="2"/>
        <v>321.0305772</v>
      </c>
    </row>
    <row r="14" ht="14.25" customHeight="1">
      <c r="A14" s="155" t="str">
        <f>IFERROR(__xludf.DUMMYFUNCTION("""COMPUTED_VALUE"""),"..mamat86..")</f>
        <v>..mamat86..</v>
      </c>
      <c r="B14" s="155" t="str">
        <f>IFERROR(__xludf.DUMMYFUNCTION("""COMPUTED_VALUE"""),"fiodor86")</f>
        <v>fiodor86</v>
      </c>
      <c r="C14" s="156">
        <f t="shared" si="1"/>
        <v>2</v>
      </c>
      <c r="D14" s="33">
        <v>13.0</v>
      </c>
      <c r="E14" s="155">
        <f t="shared" si="2"/>
        <v>308.6190325</v>
      </c>
    </row>
    <row r="15" ht="14.25" customHeight="1">
      <c r="A15" s="155" t="str">
        <f>IFERROR(__xludf.DUMMYFUNCTION("""COMPUTED_VALUE"""),"RicDeckard")</f>
        <v>RicDeckard</v>
      </c>
      <c r="B15" s="155" t="str">
        <f>IFERROR(__xludf.DUMMYFUNCTION("""COMPUTED_VALUE"""),"Tran")</f>
        <v>Tran</v>
      </c>
      <c r="C15" s="156">
        <f t="shared" si="1"/>
        <v>1</v>
      </c>
      <c r="D15" s="33">
        <v>14.0</v>
      </c>
      <c r="E15" s="155">
        <f t="shared" si="2"/>
        <v>297.0136186</v>
      </c>
    </row>
    <row r="16" ht="14.25" customHeight="1">
      <c r="A16" s="155" t="str">
        <f>IFERROR(__xludf.DUMMYFUNCTION("""COMPUTED_VALUE"""),"Chuckandier")</f>
        <v>Chuckandier</v>
      </c>
      <c r="B16" s="155" t="str">
        <f>IFERROR(__xludf.DUMMYFUNCTION("""COMPUTED_VALUE"""),"Tran")</f>
        <v>Tran</v>
      </c>
      <c r="C16" s="156">
        <f t="shared" si="1"/>
        <v>0</v>
      </c>
      <c r="D16" s="33">
        <v>15.0</v>
      </c>
      <c r="E16" s="155">
        <f t="shared" si="2"/>
        <v>286.0958992</v>
      </c>
    </row>
    <row r="17" ht="14.25" customHeight="1">
      <c r="A17" s="155" t="str">
        <f>IFERROR(__xludf.DUMMYFUNCTION("""COMPUTED_VALUE"""),"COMBERS")</f>
        <v>COMBERS</v>
      </c>
      <c r="B17" s="155" t="str">
        <f>IFERROR(__xludf.DUMMYFUNCTION("""COMPUTED_VALUE"""),"rastamokett")</f>
        <v>rastamokett</v>
      </c>
      <c r="C17" s="156">
        <f t="shared" si="1"/>
        <v>1</v>
      </c>
      <c r="D17" s="33">
        <v>16.0</v>
      </c>
      <c r="E17" s="155">
        <f t="shared" si="2"/>
        <v>275.7716447</v>
      </c>
    </row>
    <row r="18" ht="14.25" customHeight="1">
      <c r="A18" s="155" t="str">
        <f>IFERROR(__xludf.DUMMYFUNCTION("""COMPUTED_VALUE"""),"Wolverine")</f>
        <v>Wolverine</v>
      </c>
      <c r="B18" s="155" t="str">
        <f>IFERROR(__xludf.DUMMYFUNCTION("""COMPUTED_VALUE"""),"Marco")</f>
        <v>Marco</v>
      </c>
      <c r="C18" s="156">
        <f t="shared" si="1"/>
        <v>3</v>
      </c>
      <c r="D18" s="33">
        <v>17.0</v>
      </c>
      <c r="E18" s="155">
        <f t="shared" si="2"/>
        <v>265.9646976</v>
      </c>
    </row>
    <row r="19" ht="14.25" customHeight="1">
      <c r="A19" s="155" t="str">
        <f>IFERROR(__xludf.DUMMYFUNCTION("""COMPUTED_VALUE"""),"Elfy")</f>
        <v>Elfy</v>
      </c>
      <c r="B19" s="155" t="str">
        <f>IFERROR(__xludf.DUMMYFUNCTION("""COMPUTED_VALUE"""),"Fishtipanda")</f>
        <v>Fishtipanda</v>
      </c>
      <c r="C19" s="156">
        <f t="shared" si="1"/>
        <v>1</v>
      </c>
      <c r="D19" s="33">
        <v>18.0</v>
      </c>
      <c r="E19" s="155">
        <f t="shared" si="2"/>
        <v>256.6126567</v>
      </c>
    </row>
    <row r="20" ht="14.25" customHeight="1">
      <c r="A20" s="155" t="str">
        <f>IFERROR(__xludf.DUMMYFUNCTION("""COMPUTED_VALUE"""),"Phil1308")</f>
        <v>Phil1308</v>
      </c>
      <c r="B20" s="155" t="str">
        <f>IFERROR(__xludf.DUMMYFUNCTION("""COMPUTED_VALUE"""),"fiodor86")</f>
        <v>fiodor86</v>
      </c>
      <c r="C20" s="156">
        <f t="shared" si="1"/>
        <v>4</v>
      </c>
      <c r="D20" s="33">
        <v>19.0</v>
      </c>
      <c r="E20" s="155">
        <f t="shared" si="2"/>
        <v>247.6637708</v>
      </c>
    </row>
    <row r="21" ht="14.25" customHeight="1">
      <c r="A21" s="155" t="str">
        <f>IFERROR(__xludf.DUMMYFUNCTION("""COMPUTED_VALUE"""),"cataleya86")</f>
        <v>cataleya86</v>
      </c>
      <c r="B21" s="155" t="str">
        <f>IFERROR(__xludf.DUMMYFUNCTION("""COMPUTED_VALUE"""),"titounio")</f>
        <v>titounio</v>
      </c>
      <c r="C21" s="156">
        <f t="shared" si="1"/>
        <v>3</v>
      </c>
      <c r="D21" s="33">
        <v>20.0</v>
      </c>
      <c r="E21" s="155">
        <f t="shared" si="2"/>
        <v>239.074659</v>
      </c>
    </row>
    <row r="22" ht="14.25" customHeight="1">
      <c r="A22" s="155" t="str">
        <f>IFERROR(__xludf.DUMMYFUNCTION("""COMPUTED_VALUE"""),"POMB1664")</f>
        <v>POMB1664</v>
      </c>
      <c r="B22" s="155" t="str">
        <f>IFERROR(__xludf.DUMMYFUNCTION("""COMPUTED_VALUE"""),"Tran")</f>
        <v>Tran</v>
      </c>
      <c r="C22" s="156">
        <f t="shared" si="1"/>
        <v>1</v>
      </c>
      <c r="D22" s="33">
        <v>21.0</v>
      </c>
      <c r="E22" s="155">
        <f t="shared" si="2"/>
        <v>230.8086067</v>
      </c>
    </row>
    <row r="23" ht="14.25" customHeight="1">
      <c r="A23" s="155" t="str">
        <f>IFERROR(__xludf.DUMMYFUNCTION("""COMPUTED_VALUE"""),"SINGE7")</f>
        <v>SINGE7</v>
      </c>
      <c r="B23" s="155" t="str">
        <f>IFERROR(__xludf.DUMMYFUNCTION("""COMPUTED_VALUE"""),"Phil1308")</f>
        <v>Phil1308</v>
      </c>
      <c r="C23" s="156">
        <f t="shared" si="1"/>
        <v>0</v>
      </c>
      <c r="D23" s="33">
        <v>22.0</v>
      </c>
      <c r="E23" s="155">
        <f t="shared" si="2"/>
        <v>222.8342727</v>
      </c>
    </row>
    <row r="24" ht="14.25" customHeight="1">
      <c r="A24" s="155" t="str">
        <f>IFERROR(__xludf.DUMMYFUNCTION("""COMPUTED_VALUE"""),"christ86000")</f>
        <v>christ86000</v>
      </c>
      <c r="B24" s="155" t="str">
        <f>IFERROR(__xludf.DUMMYFUNCTION("""COMPUTED_VALUE"""),"Fishtipanda")</f>
        <v>Fishtipanda</v>
      </c>
      <c r="C24" s="156">
        <f t="shared" si="1"/>
        <v>0</v>
      </c>
      <c r="D24" s="33">
        <v>23.0</v>
      </c>
      <c r="E24" s="155">
        <f t="shared" si="2"/>
        <v>215.1246938</v>
      </c>
    </row>
    <row r="25" ht="14.25" customHeight="1">
      <c r="A25" s="155" t="str">
        <f>IFERROR(__xludf.DUMMYFUNCTION("""COMPUTED_VALUE"""),"Nanny on pe")</f>
        <v>Nanny on pe</v>
      </c>
      <c r="B25" s="155" t="str">
        <f>IFERROR(__xludf.DUMMYFUNCTION("""COMPUTED_VALUE"""),"Patgaret")</f>
        <v>Patgaret</v>
      </c>
      <c r="C25" s="156">
        <f t="shared" si="1"/>
        <v>0</v>
      </c>
      <c r="D25" s="33">
        <v>24.0</v>
      </c>
      <c r="E25" s="155">
        <f t="shared" si="2"/>
        <v>207.6565089</v>
      </c>
    </row>
    <row r="26" ht="14.25" customHeight="1">
      <c r="A26" s="155" t="str">
        <f>IFERROR(__xludf.DUMMYFUNCTION("""COMPUTED_VALUE"""),"Mitch")</f>
        <v>Mitch</v>
      </c>
      <c r="B26" s="155" t="str">
        <f>IFERROR(__xludf.DUMMYFUNCTION("""COMPUTED_VALUE"""),"Fishtipanda")</f>
        <v>Fishtipanda</v>
      </c>
      <c r="C26" s="156">
        <f t="shared" si="1"/>
        <v>1</v>
      </c>
      <c r="D26" s="33">
        <v>25.0</v>
      </c>
      <c r="E26" s="155">
        <f t="shared" si="2"/>
        <v>200.4093467</v>
      </c>
    </row>
    <row r="27" ht="14.25" customHeight="1">
      <c r="A27" s="155" t="str">
        <f>IFERROR(__xludf.DUMMYFUNCTION("""COMPUTED_VALUE"""),"Scherkan86")</f>
        <v>Scherkan86</v>
      </c>
      <c r="B27" s="155" t="str">
        <f>IFERROR(__xludf.DUMMYFUNCTION("""COMPUTED_VALUE"""),"fiodor86")</f>
        <v>fiodor86</v>
      </c>
      <c r="C27" s="156">
        <f t="shared" si="1"/>
        <v>3</v>
      </c>
      <c r="D27" s="33">
        <v>26.0</v>
      </c>
      <c r="E27" s="155">
        <f t="shared" si="2"/>
        <v>193.3653382</v>
      </c>
    </row>
    <row r="28" ht="14.25" customHeight="1">
      <c r="A28" s="155" t="str">
        <f>IFERROR(__xludf.DUMMYFUNCTION("""COMPUTED_VALUE"""),"sonic86")</f>
        <v>sonic86</v>
      </c>
      <c r="B28" s="155" t="str">
        <f>IFERROR(__xludf.DUMMYFUNCTION("""COMPUTED_VALUE"""),"kinchuck")</f>
        <v>kinchuck</v>
      </c>
      <c r="C28" s="156">
        <f t="shared" si="1"/>
        <v>0</v>
      </c>
      <c r="D28" s="33">
        <v>27.0</v>
      </c>
      <c r="E28" s="155">
        <f t="shared" si="2"/>
        <v>186.5087238</v>
      </c>
    </row>
    <row r="29" ht="14.25" customHeight="1">
      <c r="A29" s="155" t="str">
        <f>IFERROR(__xludf.DUMMYFUNCTION("""COMPUTED_VALUE"""),"Kiki Bazaar")</f>
        <v>Kiki Bazaar</v>
      </c>
      <c r="B29" s="155" t="str">
        <f>IFERROR(__xludf.DUMMYFUNCTION("""COMPUTED_VALUE"""),"Scherkan86")</f>
        <v>Scherkan86</v>
      </c>
      <c r="C29" s="156">
        <f t="shared" si="1"/>
        <v>0</v>
      </c>
      <c r="D29" s="33">
        <v>28.0</v>
      </c>
      <c r="E29" s="155">
        <f t="shared" si="2"/>
        <v>179.8255347</v>
      </c>
    </row>
    <row r="30" ht="14.25" customHeight="1">
      <c r="A30" s="155" t="str">
        <f>IFERROR(__xludf.DUMMYFUNCTION("""COMPUTED_VALUE"""),"- O B L -")</f>
        <v>- O B L -</v>
      </c>
      <c r="B30" s="155" t="str">
        <f>IFERROR(__xludf.DUMMYFUNCTION("""COMPUTED_VALUE"""),"fiodor86")</f>
        <v>fiodor86</v>
      </c>
      <c r="C30" s="156">
        <f t="shared" si="1"/>
        <v>0</v>
      </c>
      <c r="D30" s="33">
        <v>29.0</v>
      </c>
      <c r="E30" s="155">
        <f t="shared" si="2"/>
        <v>173.3033319</v>
      </c>
    </row>
    <row r="31" ht="14.25" customHeight="1">
      <c r="A31" s="155" t="str">
        <f>IFERROR(__xludf.DUMMYFUNCTION("""COMPUTED_VALUE"""),"pablo")</f>
        <v>pablo</v>
      </c>
      <c r="B31" s="155" t="str">
        <f>IFERROR(__xludf.DUMMYFUNCTION("""COMPUTED_VALUE"""),"Mitch")</f>
        <v>Mitch</v>
      </c>
      <c r="C31" s="156">
        <f t="shared" si="1"/>
        <v>0</v>
      </c>
      <c r="D31" s="33">
        <v>30.0</v>
      </c>
      <c r="E31" s="155">
        <f t="shared" si="2"/>
        <v>166.9309907</v>
      </c>
    </row>
    <row r="32" ht="14.25" customHeight="1">
      <c r="A32" s="155" t="str">
        <f>IFERROR(__xludf.DUMMYFUNCTION("""COMPUTED_VALUE"""),"TontonZgueg")</f>
        <v>TontonZgueg</v>
      </c>
      <c r="B32" s="155" t="str">
        <f>IFERROR(__xludf.DUMMYFUNCTION("""COMPUTED_VALUE"""),"rastamokett")</f>
        <v>rastamokett</v>
      </c>
      <c r="C32" s="156">
        <f t="shared" si="1"/>
        <v>0</v>
      </c>
      <c r="D32" s="33">
        <v>31.0</v>
      </c>
      <c r="E32" s="155">
        <f t="shared" si="2"/>
        <v>160.6985225</v>
      </c>
    </row>
    <row r="33" ht="14.25" customHeight="1">
      <c r="A33" s="155" t="str">
        <f>IFERROR(__xludf.DUMMYFUNCTION("""COMPUTED_VALUE"""),"Baloo-R")</f>
        <v>Baloo-R</v>
      </c>
      <c r="B33" s="155" t="str">
        <f>IFERROR(__xludf.DUMMYFUNCTION("""COMPUTED_VALUE"""),"Marco")</f>
        <v>Marco</v>
      </c>
      <c r="C33" s="156">
        <f t="shared" si="1"/>
        <v>1</v>
      </c>
      <c r="D33" s="33">
        <v>32.0</v>
      </c>
      <c r="E33" s="155">
        <f t="shared" si="2"/>
        <v>154.596925</v>
      </c>
    </row>
    <row r="34" ht="14.25" customHeight="1">
      <c r="A34" s="155" t="str">
        <f>IFERROR(__xludf.DUMMYFUNCTION("""COMPUTED_VALUE"""),"Kevfurious")</f>
        <v>Kevfurious</v>
      </c>
      <c r="B34" s="155" t="str">
        <f>IFERROR(__xludf.DUMMYFUNCTION("""COMPUTED_VALUE"""),"rastamokett")</f>
        <v>rastamokett</v>
      </c>
      <c r="C34" s="156">
        <f t="shared" si="1"/>
        <v>0</v>
      </c>
      <c r="D34" s="33">
        <v>33.0</v>
      </c>
      <c r="E34" s="155">
        <f t="shared" si="2"/>
        <v>148.618056</v>
      </c>
    </row>
    <row r="35" ht="14.25" customHeight="1">
      <c r="A35" s="155" t="str">
        <f>IFERROR(__xludf.DUMMYFUNCTION("""COMPUTED_VALUE"""),"Fanfan")</f>
        <v>Fanfan</v>
      </c>
      <c r="B35" s="155" t="str">
        <f>IFERROR(__xludf.DUMMYFUNCTION("""COMPUTED_VALUE"""),"roudoudou759")</f>
        <v>roudoudou759</v>
      </c>
      <c r="C35" s="156">
        <f t="shared" si="1"/>
        <v>0</v>
      </c>
      <c r="D35" s="33">
        <v>34.0</v>
      </c>
      <c r="E35" s="155">
        <f t="shared" si="2"/>
        <v>142.7545282</v>
      </c>
    </row>
    <row r="36" ht="14.25" customHeight="1">
      <c r="A36" s="155" t="str">
        <f>IFERROR(__xludf.DUMMYFUNCTION("""COMPUTED_VALUE"""),"Spyke 22")</f>
        <v>Spyke 22</v>
      </c>
      <c r="B36" s="155" t="str">
        <f>IFERROR(__xludf.DUMMYFUNCTION("""COMPUTED_VALUE"""),"cataleya86")</f>
        <v>cataleya86</v>
      </c>
      <c r="C36" s="156">
        <f t="shared" si="1"/>
        <v>0</v>
      </c>
      <c r="D36" s="33">
        <v>35.0</v>
      </c>
      <c r="E36" s="155">
        <f t="shared" si="2"/>
        <v>136.9996174</v>
      </c>
    </row>
    <row r="37" ht="14.25" customHeight="1">
      <c r="A37" s="155" t="str">
        <f>IFERROR(__xludf.DUMMYFUNCTION("""COMPUTED_VALUE"""),"Pitt86700")</f>
        <v>Pitt86700</v>
      </c>
      <c r="B37" s="155" t="str">
        <f>IFERROR(__xludf.DUMMYFUNCTION("""COMPUTED_VALUE"""),"Scherkan86")</f>
        <v>Scherkan86</v>
      </c>
      <c r="C37" s="156">
        <f t="shared" si="1"/>
        <v>0</v>
      </c>
      <c r="D37" s="33">
        <v>36.0</v>
      </c>
      <c r="E37" s="155">
        <f t="shared" si="2"/>
        <v>131.3471862</v>
      </c>
    </row>
    <row r="38" ht="14.25" customHeight="1">
      <c r="A38" s="155" t="str">
        <f>IFERROR(__xludf.DUMMYFUNCTION("""COMPUTED_VALUE"""),"Baykoku")</f>
        <v>Baykoku</v>
      </c>
      <c r="B38" s="155" t="str">
        <f>IFERROR(__xludf.DUMMYFUNCTION("""COMPUTED_VALUE"""),"Phil1308")</f>
        <v>Phil1308</v>
      </c>
      <c r="C38" s="156">
        <f t="shared" si="1"/>
        <v>0</v>
      </c>
      <c r="D38" s="33">
        <v>37.0</v>
      </c>
      <c r="E38" s="155">
        <f t="shared" si="2"/>
        <v>125.7916172</v>
      </c>
    </row>
    <row r="39" ht="14.25" customHeight="1">
      <c r="A39" s="155" t="str">
        <f>IFERROR(__xludf.DUMMYFUNCTION("""COMPUTED_VALUE"""),"Foldzilla")</f>
        <v>Foldzilla</v>
      </c>
      <c r="B39" s="155" t="str">
        <f>IFERROR(__xludf.DUMMYFUNCTION("""COMPUTED_VALUE"""),"kinchuck")</f>
        <v>kinchuck</v>
      </c>
      <c r="C39" s="156">
        <f t="shared" si="1"/>
        <v>0</v>
      </c>
      <c r="D39" s="33">
        <v>38.0</v>
      </c>
      <c r="E39" s="155">
        <f t="shared" si="2"/>
        <v>120.3277556</v>
      </c>
    </row>
    <row r="40" ht="14.25" customHeight="1">
      <c r="A40" s="155" t="str">
        <f>IFERROR(__xludf.DUMMYFUNCTION("""COMPUTED_VALUE"""),"NIKOGIGI86")</f>
        <v>NIKOGIGI86</v>
      </c>
      <c r="B40" s="155" t="str">
        <f>IFERROR(__xludf.DUMMYFUNCTION("""COMPUTED_VALUE"""),"Marco")</f>
        <v>Marco</v>
      </c>
      <c r="C40" s="156">
        <f t="shared" si="1"/>
        <v>0</v>
      </c>
      <c r="D40" s="33">
        <v>39.0</v>
      </c>
      <c r="E40" s="155">
        <f t="shared" si="2"/>
        <v>114.9508599</v>
      </c>
    </row>
    <row r="41" ht="14.25" customHeight="1">
      <c r="A41" s="155" t="str">
        <f>IFERROR(__xludf.DUMMYFUNCTION("""COMPUTED_VALUE"""),".BARBAPAPA66")</f>
        <v>.BARBAPAPA66</v>
      </c>
      <c r="B41" s="155" t="str">
        <f>IFERROR(__xludf.DUMMYFUNCTION("""COMPUTED_VALUE"""),"POMB1664")</f>
        <v>POMB1664</v>
      </c>
      <c r="C41" s="156">
        <f t="shared" si="1"/>
        <v>0</v>
      </c>
      <c r="D41" s="33">
        <v>40.0</v>
      </c>
      <c r="E41" s="155">
        <f t="shared" si="2"/>
        <v>109.6565584</v>
      </c>
    </row>
    <row r="42" ht="14.25" customHeight="1">
      <c r="A42" s="155" t="str">
        <f>IFERROR(__xludf.DUMMYFUNCTION("""COMPUTED_VALUE"""),"_VisMaVie_")</f>
        <v>_VisMaVie_</v>
      </c>
      <c r="B42" s="155" t="str">
        <f>IFERROR(__xludf.DUMMYFUNCTION("""COMPUTED_VALUE"""),"Elfy")</f>
        <v>Elfy</v>
      </c>
      <c r="C42" s="156">
        <f t="shared" si="1"/>
        <v>0</v>
      </c>
      <c r="D42" s="33">
        <v>41.0</v>
      </c>
      <c r="E42" s="155">
        <f t="shared" si="2"/>
        <v>104.4408119</v>
      </c>
    </row>
    <row r="43" ht="14.25" customHeight="1">
      <c r="A43" s="155" t="str">
        <f>IFERROR(__xludf.DUMMYFUNCTION("""COMPUTED_VALUE"""),"XFLOXANXGEX")</f>
        <v>XFLOXANXGEX</v>
      </c>
      <c r="B43" s="155" t="str">
        <f>IFERROR(__xludf.DUMMYFUNCTION("""COMPUTED_VALUE"""),"Wolverine")</f>
        <v>Wolverine</v>
      </c>
      <c r="C43" s="156">
        <f t="shared" si="1"/>
        <v>1</v>
      </c>
      <c r="D43" s="33">
        <v>42.0</v>
      </c>
      <c r="E43" s="155">
        <f t="shared" si="2"/>
        <v>99.29988047</v>
      </c>
    </row>
    <row r="44" ht="14.25" customHeight="1">
      <c r="A44" s="155" t="str">
        <f>IFERROR(__xludf.DUMMYFUNCTION("""COMPUTED_VALUE"""),"BRUNOWINNER")</f>
        <v>BRUNOWINNER</v>
      </c>
      <c r="B44" s="155" t="str">
        <f>IFERROR(__xludf.DUMMYFUNCTION("""COMPUTED_VALUE"""),"rastamokett")</f>
        <v>rastamokett</v>
      </c>
      <c r="C44" s="156">
        <f t="shared" si="1"/>
        <v>0</v>
      </c>
      <c r="D44" s="33">
        <v>43.0</v>
      </c>
      <c r="E44" s="155">
        <f t="shared" si="2"/>
        <v>94.23029448</v>
      </c>
    </row>
    <row r="45" ht="14.25" customHeight="1">
      <c r="A45" s="155" t="str">
        <f>IFERROR(__xludf.DUMMYFUNCTION("""COMPUTED_VALUE"""),"KamehamehAS")</f>
        <v>KamehamehAS</v>
      </c>
      <c r="B45" s="155" t="str">
        <f>IFERROR(__xludf.DUMMYFUNCTION("""COMPUTED_VALUE"""),"roudoudou759")</f>
        <v>roudoudou759</v>
      </c>
      <c r="C45" s="156">
        <f t="shared" si="1"/>
        <v>0</v>
      </c>
      <c r="D45" s="33">
        <v>44.0</v>
      </c>
      <c r="E45" s="155">
        <f t="shared" si="2"/>
        <v>89.2288291</v>
      </c>
    </row>
    <row r="46" ht="14.25" customHeight="1">
      <c r="A46" s="155" t="str">
        <f>IFERROR(__xludf.DUMMYFUNCTION("""COMPUTED_VALUE"""),"Sharky")</f>
        <v>Sharky</v>
      </c>
      <c r="B46" s="155" t="str">
        <f>IFERROR(__xludf.DUMMYFUNCTION("""COMPUTED_VALUE"""),"XFLOXANXGEX")</f>
        <v>XFLOXANXGEX</v>
      </c>
      <c r="C46" s="156">
        <f t="shared" si="1"/>
        <v>0</v>
      </c>
      <c r="D46" s="33">
        <v>45.0</v>
      </c>
      <c r="E46" s="155">
        <f t="shared" si="2"/>
        <v>84.29248164</v>
      </c>
    </row>
    <row r="47" ht="14.25" customHeight="1">
      <c r="A47" s="155" t="str">
        <f>IFERROR(__xludf.DUMMYFUNCTION("""COMPUTED_VALUE"""),"Stockholm")</f>
        <v>Stockholm</v>
      </c>
      <c r="B47" s="155" t="str">
        <f>IFERROR(__xludf.DUMMYFUNCTION("""COMPUTED_VALUE"""),"Rod_John_VI")</f>
        <v>Rod_John_VI</v>
      </c>
      <c r="C47" s="156">
        <f t="shared" si="1"/>
        <v>0</v>
      </c>
      <c r="D47" s="33">
        <v>46.0</v>
      </c>
      <c r="E47" s="155">
        <f t="shared" si="2"/>
        <v>79.41845145</v>
      </c>
    </row>
    <row r="48" ht="14.25" customHeight="1">
      <c r="A48" s="155" t="str">
        <f>IFERROR(__xludf.DUMMYFUNCTION("""COMPUTED_VALUE"""),"Dirty Bazaar")</f>
        <v>Dirty Bazaar</v>
      </c>
      <c r="B48" s="155" t="str">
        <f>IFERROR(__xludf.DUMMYFUNCTION("""COMPUTED_VALUE"""),"..mamat86..")</f>
        <v>..mamat86..</v>
      </c>
      <c r="C48" s="156">
        <f t="shared" si="1"/>
        <v>0</v>
      </c>
      <c r="D48" s="33">
        <v>47.0</v>
      </c>
      <c r="E48" s="155">
        <f t="shared" si="2"/>
        <v>74.60412213</v>
      </c>
    </row>
    <row r="49" ht="14.25" customHeight="1">
      <c r="A49" s="155" t="str">
        <f>IFERROR(__xludf.DUMMYFUNCTION("""COMPUTED_VALUE"""),"ElDail")</f>
        <v>ElDail</v>
      </c>
      <c r="B49" s="155" t="str">
        <f>IFERROR(__xludf.DUMMYFUNCTION("""COMPUTED_VALUE"""),"COMBERS")</f>
        <v>COMBERS</v>
      </c>
      <c r="C49" s="156">
        <f t="shared" si="1"/>
        <v>0</v>
      </c>
      <c r="D49" s="33">
        <v>48.0</v>
      </c>
      <c r="E49" s="155">
        <f t="shared" si="2"/>
        <v>69.84704557</v>
      </c>
    </row>
    <row r="50" ht="14.25" customHeight="1">
      <c r="A50" s="155" t="str">
        <f>IFERROR(__xludf.DUMMYFUNCTION("""COMPUTED_VALUE"""),"Gus enScene")</f>
        <v>Gus enScene</v>
      </c>
      <c r="B50" s="155" t="str">
        <f>IFERROR(__xludf.DUMMYFUNCTION("""COMPUTED_VALUE"""),"Vaillant 86")</f>
        <v>Vaillant 86</v>
      </c>
      <c r="C50" s="156">
        <f t="shared" si="1"/>
        <v>0</v>
      </c>
      <c r="D50" s="33">
        <v>49.0</v>
      </c>
      <c r="E50" s="155">
        <f t="shared" si="2"/>
        <v>65.14492772</v>
      </c>
    </row>
    <row r="51" ht="14.25" customHeight="1">
      <c r="A51" s="155" t="str">
        <f>IFERROR(__xludf.DUMMYFUNCTION("""COMPUTED_VALUE"""),"S.coco")</f>
        <v>S.coco</v>
      </c>
      <c r="B51" s="155" t="str">
        <f>IFERROR(__xludf.DUMMYFUNCTION("""COMPUTED_VALUE"""),"emmanuel.g")</f>
        <v>emmanuel.g</v>
      </c>
      <c r="C51" s="156">
        <f t="shared" si="1"/>
        <v>1</v>
      </c>
      <c r="D51" s="33">
        <v>50.0</v>
      </c>
      <c r="E51" s="155">
        <f t="shared" si="2"/>
        <v>60.49561583</v>
      </c>
    </row>
    <row r="52" ht="14.25" customHeight="1">
      <c r="A52" s="155" t="str">
        <f>IFERROR(__xludf.DUMMYFUNCTION("""COMPUTED_VALUE"""),"Mako Lemore")</f>
        <v>Mako Lemore</v>
      </c>
      <c r="B52" s="155" t="str">
        <f>IFERROR(__xludf.DUMMYFUNCTION("""COMPUTED_VALUE"""),"cataleya86")</f>
        <v>cataleya86</v>
      </c>
      <c r="C52" s="156">
        <f t="shared" si="1"/>
        <v>0</v>
      </c>
      <c r="D52" s="33">
        <v>51.0</v>
      </c>
      <c r="E52" s="155">
        <f t="shared" si="2"/>
        <v>55.89708699</v>
      </c>
    </row>
    <row r="53" ht="14.25" customHeight="1">
      <c r="A53" s="155" t="str">
        <f>IFERROR(__xludf.DUMMYFUNCTION("""COMPUTED_VALUE"""),"_Macash_")</f>
        <v>_Macash_</v>
      </c>
      <c r="B53" s="155" t="str">
        <f>IFERROR(__xludf.DUMMYFUNCTION("""COMPUTED_VALUE"""),"Wolverine")</f>
        <v>Wolverine</v>
      </c>
      <c r="C53" s="156">
        <f t="shared" si="1"/>
        <v>0</v>
      </c>
      <c r="D53" s="33">
        <v>52.0</v>
      </c>
      <c r="E53" s="155">
        <f t="shared" si="2"/>
        <v>51.34743782</v>
      </c>
    </row>
    <row r="54" ht="14.25" customHeight="1">
      <c r="A54" s="155" t="str">
        <f>IFERROR(__xludf.DUMMYFUNCTION("""COMPUTED_VALUE"""),"erniedog56x")</f>
        <v>erniedog56x</v>
      </c>
      <c r="B54" s="155" t="str">
        <f>IFERROR(__xludf.DUMMYFUNCTION("""COMPUTED_VALUE"""),"Wolverine")</f>
        <v>Wolverine</v>
      </c>
      <c r="C54" s="156">
        <f t="shared" si="1"/>
        <v>0</v>
      </c>
      <c r="D54" s="33">
        <v>53.0</v>
      </c>
      <c r="E54" s="155">
        <f t="shared" si="2"/>
        <v>46.84487509</v>
      </c>
    </row>
    <row r="55" ht="14.25" customHeight="1">
      <c r="A55" s="155" t="str">
        <f>IFERROR(__xludf.DUMMYFUNCTION("""COMPUTED_VALUE"""),"Mikalack")</f>
        <v>Mikalack</v>
      </c>
      <c r="B55" s="155" t="str">
        <f>IFERROR(__xludf.DUMMYFUNCTION("""COMPUTED_VALUE"""),"RicDeckard")</f>
        <v>RicDeckard</v>
      </c>
      <c r="C55" s="156">
        <f t="shared" si="1"/>
        <v>0</v>
      </c>
      <c r="D55" s="33">
        <v>54.0</v>
      </c>
      <c r="E55" s="155">
        <f t="shared" si="2"/>
        <v>42.38770738</v>
      </c>
    </row>
    <row r="56" ht="14.25" customHeight="1">
      <c r="A56" s="155" t="str">
        <f>IFERROR(__xludf.DUMMYFUNCTION("""COMPUTED_VALUE"""),"UnPetitJaune")</f>
        <v>UnPetitJaune</v>
      </c>
      <c r="B56" s="155" t="str">
        <f>IFERROR(__xludf.DUMMYFUNCTION("""COMPUTED_VALUE"""),"cataleya86")</f>
        <v>cataleya86</v>
      </c>
      <c r="C56" s="156">
        <f t="shared" si="1"/>
        <v>0</v>
      </c>
      <c r="D56" s="33">
        <v>55.0</v>
      </c>
      <c r="E56" s="155">
        <f t="shared" si="2"/>
        <v>37.97433738</v>
      </c>
    </row>
    <row r="57" ht="14.25" customHeight="1">
      <c r="A57" s="155" t="str">
        <f>IFERROR(__xludf.DUMMYFUNCTION("""COMPUTED_VALUE"""),"RRazeRR_")</f>
        <v>RRazeRR_</v>
      </c>
      <c r="B57" s="155" t="str">
        <f>IFERROR(__xludf.DUMMYFUNCTION("""COMPUTED_VALUE"""),"Scherkan86")</f>
        <v>Scherkan86</v>
      </c>
      <c r="C57" s="156">
        <f t="shared" si="1"/>
        <v>0</v>
      </c>
      <c r="D57" s="33">
        <v>56.0</v>
      </c>
      <c r="E57" s="155">
        <f t="shared" si="2"/>
        <v>33.60325501</v>
      </c>
    </row>
    <row r="58" ht="14.25" customHeight="1">
      <c r="A58" s="155" t="str">
        <f>IFERROR(__xludf.DUMMYFUNCTION("""COMPUTED_VALUE"""),"belussac")</f>
        <v>belussac</v>
      </c>
      <c r="B58" s="155" t="str">
        <f>IFERROR(__xludf.DUMMYFUNCTION("""COMPUTED_VALUE"""),"..mamat86..")</f>
        <v>..mamat86..</v>
      </c>
      <c r="C58" s="156">
        <f t="shared" si="1"/>
        <v>0</v>
      </c>
      <c r="D58" s="33">
        <v>57.0</v>
      </c>
      <c r="E58" s="155">
        <f t="shared" si="2"/>
        <v>29.27303106</v>
      </c>
    </row>
    <row r="59" ht="14.25" customHeight="1">
      <c r="A59" s="155" t="str">
        <f>IFERROR(__xludf.DUMMYFUNCTION("""COMPUTED_VALUE"""),"cassius-86")</f>
        <v>cassius-86</v>
      </c>
      <c r="B59" s="155" t="str">
        <f>IFERROR(__xludf.DUMMYFUNCTION("""COMPUTED_VALUE"""),"Phil1308")</f>
        <v>Phil1308</v>
      </c>
      <c r="C59" s="156">
        <f t="shared" si="1"/>
        <v>0</v>
      </c>
      <c r="D59" s="33">
        <v>58.0</v>
      </c>
      <c r="E59" s="155">
        <f t="shared" si="2"/>
        <v>24.98231152</v>
      </c>
    </row>
    <row r="60" ht="14.25" customHeight="1">
      <c r="A60" s="155" t="str">
        <f>IFERROR(__xludf.DUMMYFUNCTION("""COMPUTED_VALUE"""),"Xelaris")</f>
        <v>Xelaris</v>
      </c>
      <c r="B60" s="155" t="str">
        <f>IFERROR(__xludf.DUMMYFUNCTION("""COMPUTED_VALUE"""),"Phil1308")</f>
        <v>Phil1308</v>
      </c>
      <c r="C60" s="156">
        <f t="shared" si="1"/>
        <v>0</v>
      </c>
      <c r="D60" s="33">
        <v>59.0</v>
      </c>
      <c r="E60" s="155">
        <f t="shared" si="2"/>
        <v>20.72981226</v>
      </c>
    </row>
    <row r="61" ht="14.25" customHeight="1">
      <c r="A61" s="155" t="str">
        <f>IFERROR(__xludf.DUMMYFUNCTION("""COMPUTED_VALUE"""),"jejehehe")</f>
        <v>jejehehe</v>
      </c>
      <c r="B61" s="155" t="str">
        <f>IFERROR(__xludf.DUMMYFUNCTION("""COMPUTED_VALUE"""),"Vaillant 86")</f>
        <v>Vaillant 86</v>
      </c>
      <c r="C61" s="156">
        <f t="shared" si="1"/>
        <v>0</v>
      </c>
      <c r="D61" s="33">
        <v>60.0</v>
      </c>
      <c r="E61" s="155">
        <f t="shared" si="2"/>
        <v>16.51431432</v>
      </c>
    </row>
    <row r="62" ht="14.25" customHeight="1">
      <c r="A62" s="155" t="str">
        <f>IFERROR(__xludf.DUMMYFUNCTION("""COMPUTED_VALUE"""),"FridAKahlo")</f>
        <v>FridAKahlo</v>
      </c>
      <c r="B62" s="155" t="str">
        <f>IFERROR(__xludf.DUMMYFUNCTION("""COMPUTED_VALUE"""),"Baloo-R")</f>
        <v>Baloo-R</v>
      </c>
      <c r="C62" s="156">
        <f t="shared" si="1"/>
        <v>0</v>
      </c>
      <c r="D62" s="33">
        <v>61.0</v>
      </c>
      <c r="E62" s="155">
        <f t="shared" si="2"/>
        <v>12.33465945</v>
      </c>
    </row>
    <row r="63" ht="14.25" customHeight="1">
      <c r="A63" s="155" t="str">
        <f>IFERROR(__xludf.DUMMYFUNCTION("""COMPUTED_VALUE"""),"M2TH___off")</f>
        <v>M2TH___off</v>
      </c>
      <c r="B63" s="155" t="str">
        <f>IFERROR(__xludf.DUMMYFUNCTION("""COMPUTED_VALUE"""),"S.coco")</f>
        <v>S.coco</v>
      </c>
      <c r="C63" s="156">
        <f t="shared" si="1"/>
        <v>0</v>
      </c>
      <c r="D63" s="33">
        <v>62.0</v>
      </c>
      <c r="E63" s="155">
        <f t="shared" si="2"/>
        <v>8.189746154</v>
      </c>
    </row>
    <row r="64" ht="14.25" customHeight="1">
      <c r="A64" s="155" t="str">
        <f>IFERROR(__xludf.DUMMYFUNCTION("""COMPUTED_VALUE"""),"8kinder6")</f>
        <v>8kinder6</v>
      </c>
      <c r="B64" s="155"/>
      <c r="C64" s="156">
        <f t="shared" si="1"/>
        <v>0</v>
      </c>
      <c r="D64" s="33">
        <v>63.0</v>
      </c>
      <c r="E64" s="155">
        <f t="shared" si="2"/>
        <v>4.078525952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0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-4.046784038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-8.062734876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-12.04872027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-16.00556947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-19.93407551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-23.83499734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-27.70906174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-31.55696516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-35.37937544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-39.17693333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-42.95025403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-46.69992848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-50.42652471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-54.13058897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-57.81264691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-61.47320459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-65.11274943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-68.73175122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-72.3306629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-75.90992138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-79.46994836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-83.01115097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-86.53392251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-90.03864303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-93.52567999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-96.99538877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-100.4481132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-103.8841862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-107.30393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-110.7076568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-114.0956692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-117.4682605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-120.825715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-124.1683087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-127.4963093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-130.8099767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-134.1095632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-137.3953141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-140.6674674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-143.9262546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-147.1719009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-150.4046251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-153.6246402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-156.8321532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-160.0273659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-163.2104747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-166.3816706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-169.5411401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-172.6890644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-175.8256206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-178.950981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-182.0653137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-185.1687828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-188.261548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-191.3437656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-194.4155879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-197.4771635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-200.5286377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-203.5701522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-206.6018455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-209.623853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-212.6363069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-215.6393364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-218.633068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-221.6176251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-224.5931286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-227.5596967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-230.517445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-233.4664867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-236.4069325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-239.3388908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-242.2624678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-245.1777673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-248.0848911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-250.9839389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-253.8750084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-256.7581953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-259.6335934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-262.5012945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-265.3613888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-268.2139647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-271.0591087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-273.8969059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-276.7274395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-279.5507914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-282.3670418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-285.1762693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-287.9785513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-290.7739636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-293.5625806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-296.3444754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-299.1197197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-301.8883842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-304.650538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-307.406249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-310.1555842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59</v>
      </c>
    </row>
    <row r="2" ht="14.25" customHeight="1">
      <c r="A2" s="155" t="str">
        <f>IFERROR(__xludf.DUMMYFUNCTION(" IMPORTRANGE(""https://docs.google.com/spreadsheets/d/1C_hN55ufIzWD5qjHUFO2amDvY8sAy-gFxhdfpx-6BZM/edit?gid=695545632#gid=695545632"",""Roller Coaster!A2:B161"")"),"- O B L -")</f>
        <v>- O B L -</v>
      </c>
      <c r="B2" s="155"/>
      <c r="C2" s="156">
        <f t="shared" ref="C2:C161" si="1">COUNTIF(B2:B160,A2)</f>
        <v>4</v>
      </c>
      <c r="D2" s="33">
        <v>1.0</v>
      </c>
      <c r="E2" s="155">
        <f t="shared" ref="E2:E161" si="2">260*(1-(D2/($I$1+1)))*POWER((SQRT(($I$1+1)/D2)),1/2)</f>
        <v>711.5606478</v>
      </c>
    </row>
    <row r="3" ht="14.25" customHeight="1">
      <c r="A3" s="155" t="str">
        <f>IFERROR(__xludf.DUMMYFUNCTION("""COMPUTED_VALUE"""),"sonic86")</f>
        <v>sonic86</v>
      </c>
      <c r="B3" s="155" t="str">
        <f>IFERROR(__xludf.DUMMYFUNCTION("""COMPUTED_VALUE"""),"- O B L -")</f>
        <v>- O B L -</v>
      </c>
      <c r="C3" s="156">
        <f t="shared" si="1"/>
        <v>5</v>
      </c>
      <c r="D3" s="33">
        <v>2.0</v>
      </c>
      <c r="E3" s="155">
        <f t="shared" si="2"/>
        <v>588.2072929</v>
      </c>
    </row>
    <row r="4" ht="14.25" customHeight="1">
      <c r="A4" s="155" t="str">
        <f>IFERROR(__xludf.DUMMYFUNCTION("""COMPUTED_VALUE"""),"rastamokett")</f>
        <v>rastamokett</v>
      </c>
      <c r="B4" s="155" t="str">
        <f>IFERROR(__xludf.DUMMYFUNCTION("""COMPUTED_VALUE"""),"- O B L -")</f>
        <v>- O B L -</v>
      </c>
      <c r="C4" s="156">
        <f t="shared" si="1"/>
        <v>5</v>
      </c>
      <c r="D4" s="33">
        <v>3.0</v>
      </c>
      <c r="E4" s="155">
        <f t="shared" si="2"/>
        <v>522.3414041</v>
      </c>
    </row>
    <row r="5" ht="14.25" customHeight="1">
      <c r="A5" s="155" t="str">
        <f>IFERROR(__xludf.DUMMYFUNCTION("""COMPUTED_VALUE"""),"Lechti")</f>
        <v>Lechti</v>
      </c>
      <c r="B5" s="155" t="str">
        <f>IFERROR(__xludf.DUMMYFUNCTION("""COMPUTED_VALUE"""),"sonic86")</f>
        <v>sonic86</v>
      </c>
      <c r="C5" s="156">
        <f t="shared" si="1"/>
        <v>3</v>
      </c>
      <c r="D5" s="33">
        <v>4.0</v>
      </c>
      <c r="E5" s="155">
        <f t="shared" si="2"/>
        <v>477.5654936</v>
      </c>
    </row>
    <row r="6" ht="14.25" customHeight="1">
      <c r="A6" s="155" t="str">
        <f>IFERROR(__xludf.DUMMYFUNCTION("""COMPUTED_VALUE"""),"alexinzaghi")</f>
        <v>alexinzaghi</v>
      </c>
      <c r="B6" s="155" t="str">
        <f>IFERROR(__xludf.DUMMYFUNCTION("""COMPUTED_VALUE"""),"Lechti")</f>
        <v>Lechti</v>
      </c>
      <c r="C6" s="156">
        <f t="shared" si="1"/>
        <v>3</v>
      </c>
      <c r="D6" s="33">
        <v>5.0</v>
      </c>
      <c r="E6" s="155">
        <f t="shared" si="2"/>
        <v>443.5883162</v>
      </c>
    </row>
    <row r="7" ht="14.25" customHeight="1">
      <c r="A7" s="155" t="str">
        <f>IFERROR(__xludf.DUMMYFUNCTION("""COMPUTED_VALUE"""),"Jennyyy8")</f>
        <v>Jennyyy8</v>
      </c>
      <c r="B7" s="155" t="str">
        <f>IFERROR(__xludf.DUMMYFUNCTION("""COMPUTED_VALUE"""),"sonic86")</f>
        <v>sonic86</v>
      </c>
      <c r="C7" s="156">
        <f t="shared" si="1"/>
        <v>3</v>
      </c>
      <c r="D7" s="33">
        <v>6.0</v>
      </c>
      <c r="E7" s="155">
        <f t="shared" si="2"/>
        <v>416.1173819</v>
      </c>
    </row>
    <row r="8" ht="14.25" customHeight="1">
      <c r="A8" s="155" t="str">
        <f>IFERROR(__xludf.DUMMYFUNCTION("""COMPUTED_VALUE"""),"NIKOGIGI86")</f>
        <v>NIKOGIGI86</v>
      </c>
      <c r="B8" s="155" t="str">
        <f>IFERROR(__xludf.DUMMYFUNCTION("""COMPUTED_VALUE"""),"sonic86")</f>
        <v>sonic86</v>
      </c>
      <c r="C8" s="156">
        <f t="shared" si="1"/>
        <v>1</v>
      </c>
      <c r="D8" s="33">
        <v>7.0</v>
      </c>
      <c r="E8" s="155">
        <f t="shared" si="2"/>
        <v>392.9716947</v>
      </c>
    </row>
    <row r="9" ht="14.25" customHeight="1">
      <c r="A9" s="155" t="str">
        <f>IFERROR(__xludf.DUMMYFUNCTION("""COMPUTED_VALUE"""),"kkaicharlie")</f>
        <v>kkaicharlie</v>
      </c>
      <c r="B9" s="155" t="str">
        <f>IFERROR(__xludf.DUMMYFUNCTION("""COMPUTED_VALUE"""),"alexinzaghi")</f>
        <v>alexinzaghi</v>
      </c>
      <c r="C9" s="156">
        <f t="shared" si="1"/>
        <v>5</v>
      </c>
      <c r="D9" s="33">
        <v>8.0</v>
      </c>
      <c r="E9" s="155">
        <f t="shared" si="2"/>
        <v>372.8986036</v>
      </c>
    </row>
    <row r="10" ht="14.25" customHeight="1">
      <c r="A10" s="155" t="str">
        <f>IFERROR(__xludf.DUMMYFUNCTION("""COMPUTED_VALUE"""),"POMB1664")</f>
        <v>POMB1664</v>
      </c>
      <c r="B10" s="155" t="str">
        <f>IFERROR(__xludf.DUMMYFUNCTION("""COMPUTED_VALUE"""),"Lechti")</f>
        <v>Lechti</v>
      </c>
      <c r="C10" s="156">
        <f t="shared" si="1"/>
        <v>3</v>
      </c>
      <c r="D10" s="33">
        <v>9.0</v>
      </c>
      <c r="E10" s="155">
        <f t="shared" si="2"/>
        <v>355.1153612</v>
      </c>
    </row>
    <row r="11" ht="14.25" customHeight="1">
      <c r="A11" s="155" t="str">
        <f>IFERROR(__xludf.DUMMYFUNCTION("""COMPUTED_VALUE"""),"Phil1308")</f>
        <v>Phil1308</v>
      </c>
      <c r="B11" s="155" t="str">
        <f>IFERROR(__xludf.DUMMYFUNCTION("""COMPUTED_VALUE"""),"Jennyyy8")</f>
        <v>Jennyyy8</v>
      </c>
      <c r="C11" s="156">
        <f t="shared" si="1"/>
        <v>1</v>
      </c>
      <c r="D11" s="33">
        <v>10.0</v>
      </c>
      <c r="E11" s="155">
        <f t="shared" si="2"/>
        <v>339.101659</v>
      </c>
    </row>
    <row r="12" ht="14.25" customHeight="1">
      <c r="A12" s="155" t="str">
        <f>IFERROR(__xludf.DUMMYFUNCTION("""COMPUTED_VALUE"""),".BARBAPAPA66")</f>
        <v>.BARBAPAPA66</v>
      </c>
      <c r="B12" s="155" t="str">
        <f>IFERROR(__xludf.DUMMYFUNCTION("""COMPUTED_VALUE"""),"rastamokett")</f>
        <v>rastamokett</v>
      </c>
      <c r="C12" s="156">
        <f t="shared" si="1"/>
        <v>1</v>
      </c>
      <c r="D12" s="33">
        <v>11.0</v>
      </c>
      <c r="E12" s="155">
        <f t="shared" si="2"/>
        <v>324.4948577</v>
      </c>
    </row>
    <row r="13" ht="14.25" customHeight="1">
      <c r="A13" s="155" t="str">
        <f>IFERROR(__xludf.DUMMYFUNCTION("""COMPUTED_VALUE"""),"jejehehe")</f>
        <v>jejehehe</v>
      </c>
      <c r="B13" s="155" t="str">
        <f>IFERROR(__xludf.DUMMYFUNCTION("""COMPUTED_VALUE"""),"sonic86")</f>
        <v>sonic86</v>
      </c>
      <c r="C13" s="156">
        <f t="shared" si="1"/>
        <v>2</v>
      </c>
      <c r="D13" s="33">
        <v>12.0</v>
      </c>
      <c r="E13" s="155">
        <f t="shared" si="2"/>
        <v>311.0325465</v>
      </c>
    </row>
    <row r="14" ht="14.25" customHeight="1">
      <c r="A14" s="155" t="str">
        <f>IFERROR(__xludf.DUMMYFUNCTION("""COMPUTED_VALUE"""),"Blochedu86")</f>
        <v>Blochedu86</v>
      </c>
      <c r="B14" s="155" t="str">
        <f>IFERROR(__xludf.DUMMYFUNCTION("""COMPUTED_VALUE"""),"POMB1664")</f>
        <v>POMB1664</v>
      </c>
      <c r="C14" s="156">
        <f t="shared" si="1"/>
        <v>1</v>
      </c>
      <c r="D14" s="33">
        <v>13.0</v>
      </c>
      <c r="E14" s="155">
        <f t="shared" si="2"/>
        <v>298.518967</v>
      </c>
    </row>
    <row r="15" ht="14.25" customHeight="1">
      <c r="A15" s="155" t="str">
        <f>IFERROR(__xludf.DUMMYFUNCTION("""COMPUTED_VALUE"""),"S.coco")</f>
        <v>S.coco</v>
      </c>
      <c r="B15" s="155" t="str">
        <f>IFERROR(__xludf.DUMMYFUNCTION("""COMPUTED_VALUE"""),"POMB1664")</f>
        <v>POMB1664</v>
      </c>
      <c r="C15" s="156">
        <f t="shared" si="1"/>
        <v>1</v>
      </c>
      <c r="D15" s="33">
        <v>14.0</v>
      </c>
      <c r="E15" s="155">
        <f t="shared" si="2"/>
        <v>286.8043493</v>
      </c>
    </row>
    <row r="16" ht="14.25" customHeight="1">
      <c r="A16" s="155" t="str">
        <f>IFERROR(__xludf.DUMMYFUNCTION("""COMPUTED_VALUE"""),"belussac")</f>
        <v>belussac</v>
      </c>
      <c r="B16" s="155" t="str">
        <f>IFERROR(__xludf.DUMMYFUNCTION("""COMPUTED_VALUE"""),"rastamokett")</f>
        <v>rastamokett</v>
      </c>
      <c r="C16" s="156">
        <f t="shared" si="1"/>
        <v>3</v>
      </c>
      <c r="D16" s="33">
        <v>15.0</v>
      </c>
      <c r="E16" s="155">
        <f t="shared" si="2"/>
        <v>275.7716447</v>
      </c>
    </row>
    <row r="17" ht="14.25" customHeight="1">
      <c r="A17" s="155" t="str">
        <f>IFERROR(__xludf.DUMMYFUNCTION("""COMPUTED_VALUE"""),"_Sale-Bet_")</f>
        <v>_Sale-Bet_</v>
      </c>
      <c r="B17" s="155" t="str">
        <f>IFERROR(__xludf.DUMMYFUNCTION("""COMPUTED_VALUE"""),"POMB1664")</f>
        <v>POMB1664</v>
      </c>
      <c r="C17" s="156">
        <f t="shared" si="1"/>
        <v>1</v>
      </c>
      <c r="D17" s="33">
        <v>16.0</v>
      </c>
      <c r="E17" s="155">
        <f t="shared" si="2"/>
        <v>265.3276992</v>
      </c>
    </row>
    <row r="18" ht="14.25" customHeight="1">
      <c r="A18" s="155" t="str">
        <f>IFERROR(__xludf.DUMMYFUNCTION("""COMPUTED_VALUE"""),"Chuckandier")</f>
        <v>Chuckandier</v>
      </c>
      <c r="B18" s="155" t="str">
        <f>IFERROR(__xludf.DUMMYFUNCTION("""COMPUTED_VALUE"""),"jejehehe")</f>
        <v>jejehehe</v>
      </c>
      <c r="C18" s="156">
        <f t="shared" si="1"/>
        <v>1</v>
      </c>
      <c r="D18" s="33">
        <v>17.0</v>
      </c>
      <c r="E18" s="155">
        <f t="shared" si="2"/>
        <v>255.3972022</v>
      </c>
    </row>
    <row r="19" ht="14.25" customHeight="1">
      <c r="A19" s="155" t="str">
        <f>IFERROR(__xludf.DUMMYFUNCTION("""COMPUTED_VALUE"""),"_VisMaVie_")</f>
        <v>_VisMaVie_</v>
      </c>
      <c r="B19" s="155" t="str">
        <f>IFERROR(__xludf.DUMMYFUNCTION("""COMPUTED_VALUE"""),"kkaicharlie")</f>
        <v>kkaicharlie</v>
      </c>
      <c r="C19" s="156">
        <f t="shared" si="1"/>
        <v>3</v>
      </c>
      <c r="D19" s="33">
        <v>18.0</v>
      </c>
      <c r="E19" s="155">
        <f t="shared" si="2"/>
        <v>245.9184282</v>
      </c>
    </row>
    <row r="20" ht="14.25" customHeight="1">
      <c r="A20" s="155" t="str">
        <f>IFERROR(__xludf.DUMMYFUNCTION("""COMPUTED_VALUE"""),"Pitt86700")</f>
        <v>Pitt86700</v>
      </c>
      <c r="B20" s="155" t="str">
        <f>IFERROR(__xludf.DUMMYFUNCTION("""COMPUTED_VALUE"""),"kkaicharlie")</f>
        <v>kkaicharlie</v>
      </c>
      <c r="C20" s="156">
        <f t="shared" si="1"/>
        <v>2</v>
      </c>
      <c r="D20" s="33">
        <v>19.0</v>
      </c>
      <c r="E20" s="155">
        <f t="shared" si="2"/>
        <v>236.8401714</v>
      </c>
    </row>
    <row r="21" ht="14.25" customHeight="1">
      <c r="A21" s="155" t="str">
        <f>IFERROR(__xludf.DUMMYFUNCTION("""COMPUTED_VALUE"""),"iOneGeek")</f>
        <v>iOneGeek</v>
      </c>
      <c r="B21" s="155" t="str">
        <f>IFERROR(__xludf.DUMMYFUNCTION("""COMPUTED_VALUE"""),"Phil1308")</f>
        <v>Phil1308</v>
      </c>
      <c r="C21" s="156">
        <f t="shared" si="1"/>
        <v>1</v>
      </c>
      <c r="D21" s="33">
        <v>20.0</v>
      </c>
      <c r="E21" s="155">
        <f t="shared" si="2"/>
        <v>228.1194956</v>
      </c>
    </row>
    <row r="22" ht="14.25" customHeight="1">
      <c r="A22" s="155" t="str">
        <f>IFERROR(__xludf.DUMMYFUNCTION("""COMPUTED_VALUE"""),"steprou")</f>
        <v>steprou</v>
      </c>
      <c r="B22" s="155" t="str">
        <f>IFERROR(__xludf.DUMMYFUNCTION("""COMPUTED_VALUE"""),"Pitt86700")</f>
        <v>Pitt86700</v>
      </c>
      <c r="C22" s="156">
        <f t="shared" si="1"/>
        <v>0</v>
      </c>
      <c r="D22" s="33">
        <v>21.0</v>
      </c>
      <c r="E22" s="155">
        <f t="shared" si="2"/>
        <v>219.7200522</v>
      </c>
    </row>
    <row r="23" ht="14.25" customHeight="1">
      <c r="A23" s="155" t="str">
        <f>IFERROR(__xludf.DUMMYFUNCTION("""COMPUTED_VALUE"""),"Tran")</f>
        <v>Tran</v>
      </c>
      <c r="B23" s="155" t="str">
        <f>IFERROR(__xludf.DUMMYFUNCTION("""COMPUTED_VALUE"""),"iOneGeek")</f>
        <v>iOneGeek</v>
      </c>
      <c r="C23" s="156">
        <f t="shared" si="1"/>
        <v>1</v>
      </c>
      <c r="D23" s="33">
        <v>22.0</v>
      </c>
      <c r="E23" s="155">
        <f t="shared" si="2"/>
        <v>211.6108037</v>
      </c>
    </row>
    <row r="24" ht="14.25" customHeight="1">
      <c r="A24" s="155" t="str">
        <f>IFERROR(__xludf.DUMMYFUNCTION("""COMPUTED_VALUE"""),"Baloo-R")</f>
        <v>Baloo-R</v>
      </c>
      <c r="B24" s="155" t="str">
        <f>IFERROR(__xludf.DUMMYFUNCTION("""COMPUTED_VALUE"""),"NIKOGIGI86")</f>
        <v>NIKOGIGI86</v>
      </c>
      <c r="C24" s="156">
        <f t="shared" si="1"/>
        <v>1</v>
      </c>
      <c r="D24" s="33">
        <v>23.0</v>
      </c>
      <c r="E24" s="155">
        <f t="shared" si="2"/>
        <v>203.7650405</v>
      </c>
    </row>
    <row r="25" ht="14.25" customHeight="1">
      <c r="A25" s="155" t="str">
        <f>IFERROR(__xludf.DUMMYFUNCTION("""COMPUTED_VALUE"""),"bibi95")</f>
        <v>bibi95</v>
      </c>
      <c r="B25" s="155" t="str">
        <f>IFERROR(__xludf.DUMMYFUNCTION("""COMPUTED_VALUE"""),"rastamokett")</f>
        <v>rastamokett</v>
      </c>
      <c r="C25" s="156">
        <f t="shared" si="1"/>
        <v>2</v>
      </c>
      <c r="D25" s="33">
        <v>24.0</v>
      </c>
      <c r="E25" s="155">
        <f t="shared" si="2"/>
        <v>196.159615</v>
      </c>
    </row>
    <row r="26" ht="14.25" customHeight="1">
      <c r="A26" s="155" t="str">
        <f>IFERROR(__xludf.DUMMYFUNCTION("""COMPUTED_VALUE"""),"cassius-86")</f>
        <v>cassius-86</v>
      </c>
      <c r="B26" s="155" t="str">
        <f>IFERROR(__xludf.DUMMYFUNCTION("""COMPUTED_VALUE"""),"kkaicharlie")</f>
        <v>kkaicharlie</v>
      </c>
      <c r="C26" s="156">
        <f t="shared" si="1"/>
        <v>2</v>
      </c>
      <c r="D26" s="33">
        <v>25.0</v>
      </c>
      <c r="E26" s="155">
        <f t="shared" si="2"/>
        <v>188.7743364</v>
      </c>
    </row>
    <row r="27" ht="14.25" customHeight="1">
      <c r="A27" s="155" t="str">
        <f>IFERROR(__xludf.DUMMYFUNCTION("""COMPUTED_VALUE"""),"TontonZgueg")</f>
        <v>TontonZgueg</v>
      </c>
      <c r="B27" s="155" t="str">
        <f>IFERROR(__xludf.DUMMYFUNCTION("""COMPUTED_VALUE"""),"kkaicharlie")</f>
        <v>kkaicharlie</v>
      </c>
      <c r="C27" s="156">
        <f t="shared" si="1"/>
        <v>1</v>
      </c>
      <c r="D27" s="33">
        <v>26.0</v>
      </c>
      <c r="E27" s="155">
        <f t="shared" si="2"/>
        <v>181.5914892</v>
      </c>
    </row>
    <row r="28" ht="14.25" customHeight="1">
      <c r="A28" s="155" t="str">
        <f>IFERROR(__xludf.DUMMYFUNCTION("""COMPUTED_VALUE"""),"_RDpik_")</f>
        <v>_RDpik_</v>
      </c>
      <c r="B28" s="155" t="str">
        <f>IFERROR(__xludf.DUMMYFUNCTION("""COMPUTED_VALUE"""),"- O B L -")</f>
        <v>- O B L -</v>
      </c>
      <c r="C28" s="156">
        <f t="shared" si="1"/>
        <v>0</v>
      </c>
      <c r="D28" s="33">
        <v>27.0</v>
      </c>
      <c r="E28" s="155">
        <f t="shared" si="2"/>
        <v>174.5954449</v>
      </c>
    </row>
    <row r="29" ht="14.25" customHeight="1">
      <c r="A29" s="155" t="str">
        <f>IFERROR(__xludf.DUMMYFUNCTION("""COMPUTED_VALUE"""),"Foldzilla")</f>
        <v>Foldzilla</v>
      </c>
      <c r="B29" s="155" t="str">
        <f>IFERROR(__xludf.DUMMYFUNCTION("""COMPUTED_VALUE"""),"Jennyyy8")</f>
        <v>Jennyyy8</v>
      </c>
      <c r="C29" s="156">
        <f t="shared" si="1"/>
        <v>0</v>
      </c>
      <c r="D29" s="33">
        <v>28.0</v>
      </c>
      <c r="E29" s="155">
        <f t="shared" si="2"/>
        <v>167.7723473</v>
      </c>
    </row>
    <row r="30" ht="14.25" customHeight="1">
      <c r="A30" s="155" t="str">
        <f>IFERROR(__xludf.DUMMYFUNCTION("""COMPUTED_VALUE"""),"fiodor86")</f>
        <v>fiodor86</v>
      </c>
      <c r="B30" s="155" t="str">
        <f>IFERROR(__xludf.DUMMYFUNCTION("""COMPUTED_VALUE"""),"Chuckandier")</f>
        <v>Chuckandier</v>
      </c>
      <c r="C30" s="156">
        <f t="shared" si="1"/>
        <v>0</v>
      </c>
      <c r="D30" s="33">
        <v>29.0</v>
      </c>
      <c r="E30" s="155">
        <f t="shared" si="2"/>
        <v>161.1098542</v>
      </c>
    </row>
    <row r="31" ht="14.25" customHeight="1">
      <c r="A31" s="155" t="str">
        <f>IFERROR(__xludf.DUMMYFUNCTION("""COMPUTED_VALUE"""),"BRUNOWINNER")</f>
        <v>BRUNOWINNER</v>
      </c>
      <c r="B31" s="155" t="str">
        <f>IFERROR(__xludf.DUMMYFUNCTION("""COMPUTED_VALUE"""),"Jennyyy8")</f>
        <v>Jennyyy8</v>
      </c>
      <c r="C31" s="156">
        <f t="shared" si="1"/>
        <v>0</v>
      </c>
      <c r="D31" s="33">
        <v>30.0</v>
      </c>
      <c r="E31" s="155">
        <f t="shared" si="2"/>
        <v>154.596925</v>
      </c>
    </row>
    <row r="32" ht="14.25" customHeight="1">
      <c r="A32" s="155" t="str">
        <f>IFERROR(__xludf.DUMMYFUNCTION("""COMPUTED_VALUE"""),"Mistral86")</f>
        <v>Mistral86</v>
      </c>
      <c r="B32" s="155" t="str">
        <f>IFERROR(__xludf.DUMMYFUNCTION("""COMPUTED_VALUE"""),"_VisMaVie_")</f>
        <v>_VisMaVie_</v>
      </c>
      <c r="C32" s="156">
        <f t="shared" si="1"/>
        <v>0</v>
      </c>
      <c r="D32" s="33">
        <v>31.0</v>
      </c>
      <c r="E32" s="155">
        <f t="shared" si="2"/>
        <v>148.2236435</v>
      </c>
    </row>
    <row r="33" ht="14.25" customHeight="1">
      <c r="A33" s="155" t="str">
        <f>IFERROR(__xludf.DUMMYFUNCTION("""COMPUTED_VALUE"""),"Kiki Bazaar")</f>
        <v>Kiki Bazaar</v>
      </c>
      <c r="B33" s="155" t="str">
        <f>IFERROR(__xludf.DUMMYFUNCTION("""COMPUTED_VALUE"""),"alexinzaghi")</f>
        <v>alexinzaghi</v>
      </c>
      <c r="C33" s="156">
        <f t="shared" si="1"/>
        <v>0</v>
      </c>
      <c r="D33" s="33">
        <v>32.0</v>
      </c>
      <c r="E33" s="155">
        <f t="shared" si="2"/>
        <v>141.9810707</v>
      </c>
    </row>
    <row r="34" ht="14.25" customHeight="1">
      <c r="A34" s="155" t="str">
        <f>IFERROR(__xludf.DUMMYFUNCTION("""COMPUTED_VALUE"""),"christ86000")</f>
        <v>christ86000</v>
      </c>
      <c r="B34" s="155" t="str">
        <f>IFERROR(__xludf.DUMMYFUNCTION("""COMPUTED_VALUE"""),"alexinzaghi")</f>
        <v>alexinzaghi</v>
      </c>
      <c r="C34" s="156">
        <f t="shared" si="1"/>
        <v>0</v>
      </c>
      <c r="D34" s="33">
        <v>33.0</v>
      </c>
      <c r="E34" s="155">
        <f t="shared" si="2"/>
        <v>135.8611197</v>
      </c>
    </row>
    <row r="35" ht="14.25" customHeight="1">
      <c r="A35" s="155" t="str">
        <f>IFERROR(__xludf.DUMMYFUNCTION("""COMPUTED_VALUE"""),"Wallace")</f>
        <v>Wallace</v>
      </c>
      <c r="B35" s="155" t="str">
        <f>IFERROR(__xludf.DUMMYFUNCTION("""COMPUTED_VALUE"""),"sonic86")</f>
        <v>sonic86</v>
      </c>
      <c r="C35" s="156">
        <f t="shared" si="1"/>
        <v>1</v>
      </c>
      <c r="D35" s="33">
        <v>34.0</v>
      </c>
      <c r="E35" s="155">
        <f t="shared" si="2"/>
        <v>129.8564509</v>
      </c>
    </row>
    <row r="36" ht="14.25" customHeight="1">
      <c r="A36" s="155" t="str">
        <f>IFERROR(__xludf.DUMMYFUNCTION("""COMPUTED_VALUE"""),"vicmackey86")</f>
        <v>vicmackey86</v>
      </c>
      <c r="B36" s="155" t="str">
        <f>IFERROR(__xludf.DUMMYFUNCTION("""COMPUTED_VALUE"""),"Wallace")</f>
        <v>Wallace</v>
      </c>
      <c r="C36" s="156">
        <f t="shared" si="1"/>
        <v>0</v>
      </c>
      <c r="D36" s="33">
        <v>35.0</v>
      </c>
      <c r="E36" s="155">
        <f t="shared" si="2"/>
        <v>123.9603825</v>
      </c>
    </row>
    <row r="37" ht="14.25" customHeight="1">
      <c r="A37" s="155" t="str">
        <f>IFERROR(__xludf.DUMMYFUNCTION("""COMPUTED_VALUE"""),"Elfy")</f>
        <v>Elfy</v>
      </c>
      <c r="B37" s="155" t="str">
        <f>IFERROR(__xludf.DUMMYFUNCTION("""COMPUTED_VALUE"""),"rastamokett")</f>
        <v>rastamokett</v>
      </c>
      <c r="C37" s="156">
        <f t="shared" si="1"/>
        <v>0</v>
      </c>
      <c r="D37" s="33">
        <v>36.0</v>
      </c>
      <c r="E37" s="155">
        <f t="shared" si="2"/>
        <v>118.1668141</v>
      </c>
    </row>
    <row r="38" ht="14.25" customHeight="1">
      <c r="A38" s="155" t="str">
        <f>IFERROR(__xludf.DUMMYFUNCTION("""COMPUTED_VALUE"""),"RicDeckard")</f>
        <v>RicDeckard</v>
      </c>
      <c r="B38" s="155" t="str">
        <f>IFERROR(__xludf.DUMMYFUNCTION("""COMPUTED_VALUE"""),"cassius-86")</f>
        <v>cassius-86</v>
      </c>
      <c r="C38" s="156">
        <f t="shared" si="1"/>
        <v>0</v>
      </c>
      <c r="D38" s="33">
        <v>37.0</v>
      </c>
      <c r="E38" s="155">
        <f t="shared" si="2"/>
        <v>112.4701606</v>
      </c>
    </row>
    <row r="39" ht="14.25" customHeight="1">
      <c r="A39" s="155" t="str">
        <f>IFERROR(__xludf.DUMMYFUNCTION("""COMPUTED_VALUE"""),"LCS80")</f>
        <v>LCS80</v>
      </c>
      <c r="B39" s="155" t="str">
        <f>IFERROR(__xludf.DUMMYFUNCTION("""COMPUTED_VALUE"""),"S.coco")</f>
        <v>S.coco</v>
      </c>
      <c r="C39" s="156">
        <f t="shared" si="1"/>
        <v>0</v>
      </c>
      <c r="D39" s="33">
        <v>38.0</v>
      </c>
      <c r="E39" s="155">
        <f t="shared" si="2"/>
        <v>106.8652957</v>
      </c>
    </row>
    <row r="40" ht="14.25" customHeight="1">
      <c r="A40" s="155" t="str">
        <f>IFERROR(__xludf.DUMMYFUNCTION("""COMPUTED_VALUE"""),"Rod_John_VI")</f>
        <v>Rod_John_VI</v>
      </c>
      <c r="B40" s="155" t="str">
        <f>IFERROR(__xludf.DUMMYFUNCTION("""COMPUTED_VALUE"""),"_Sale-Bet_")</f>
        <v>_Sale-Bet_</v>
      </c>
      <c r="C40" s="156">
        <f t="shared" si="1"/>
        <v>0</v>
      </c>
      <c r="D40" s="33">
        <v>39.0</v>
      </c>
      <c r="E40" s="155">
        <f t="shared" si="2"/>
        <v>101.347503</v>
      </c>
    </row>
    <row r="41" ht="14.25" customHeight="1">
      <c r="A41" s="155" t="str">
        <f>IFERROR(__xludf.DUMMYFUNCTION("""COMPUTED_VALUE"""),"marypops64")</f>
        <v>marypops64</v>
      </c>
      <c r="B41" s="155" t="str">
        <f>IFERROR(__xludf.DUMMYFUNCTION("""COMPUTED_VALUE"""),"Blochedu86")</f>
        <v>Blochedu86</v>
      </c>
      <c r="C41" s="156">
        <f t="shared" si="1"/>
        <v>0</v>
      </c>
      <c r="D41" s="33">
        <v>40.0</v>
      </c>
      <c r="E41" s="155">
        <f t="shared" si="2"/>
        <v>95.91243304</v>
      </c>
    </row>
    <row r="42" ht="14.25" customHeight="1">
      <c r="A42" s="155" t="str">
        <f>IFERROR(__xludf.DUMMYFUNCTION("""COMPUTED_VALUE"""),"Legabodu86")</f>
        <v>Legabodu86</v>
      </c>
      <c r="B42" s="155" t="str">
        <f>IFERROR(__xludf.DUMMYFUNCTION("""COMPUTED_VALUE"""),"TontonZgueg")</f>
        <v>TontonZgueg</v>
      </c>
      <c r="C42" s="156">
        <f t="shared" si="1"/>
        <v>0</v>
      </c>
      <c r="D42" s="33">
        <v>41.0</v>
      </c>
      <c r="E42" s="155">
        <f t="shared" si="2"/>
        <v>90.55606592</v>
      </c>
    </row>
    <row r="43" ht="14.25" customHeight="1">
      <c r="A43" s="155" t="str">
        <f>IFERROR(__xludf.DUMMYFUNCTION("""COMPUTED_VALUE"""),"8kinder6")</f>
        <v>8kinder6</v>
      </c>
      <c r="B43" s="155" t="str">
        <f>IFERROR(__xludf.DUMMYFUNCTION("""COMPUTED_VALUE"""),"belussac")</f>
        <v>belussac</v>
      </c>
      <c r="C43" s="156">
        <f t="shared" si="1"/>
        <v>0</v>
      </c>
      <c r="D43" s="33">
        <v>42.0</v>
      </c>
      <c r="E43" s="155">
        <f t="shared" si="2"/>
        <v>85.27467889</v>
      </c>
    </row>
    <row r="44" ht="14.25" customHeight="1">
      <c r="A44" s="155" t="str">
        <f>IFERROR(__xludf.DUMMYFUNCTION("""COMPUTED_VALUE"""),"Mako Lemore")</f>
        <v>Mako Lemore</v>
      </c>
      <c r="B44" s="155" t="str">
        <f>IFERROR(__xludf.DUMMYFUNCTION("""COMPUTED_VALUE"""),"kkaicharlie")</f>
        <v>kkaicharlie</v>
      </c>
      <c r="C44" s="156">
        <f t="shared" si="1"/>
        <v>0</v>
      </c>
      <c r="D44" s="33">
        <v>43.0</v>
      </c>
      <c r="E44" s="155">
        <f t="shared" si="2"/>
        <v>80.06481743</v>
      </c>
    </row>
    <row r="45" ht="14.25" customHeight="1">
      <c r="A45" s="155" t="str">
        <f>IFERROR(__xludf.DUMMYFUNCTION("""COMPUTED_VALUE"""),"erniedog56x")</f>
        <v>erniedog56x</v>
      </c>
      <c r="B45" s="155" t="str">
        <f>IFERROR(__xludf.DUMMYFUNCTION("""COMPUTED_VALUE"""),"Lechti")</f>
        <v>Lechti</v>
      </c>
      <c r="C45" s="156">
        <f t="shared" si="1"/>
        <v>0</v>
      </c>
      <c r="D45" s="33">
        <v>44.0</v>
      </c>
      <c r="E45" s="155">
        <f t="shared" si="2"/>
        <v>74.92326999</v>
      </c>
    </row>
    <row r="46" ht="14.25" customHeight="1">
      <c r="A46" s="155" t="str">
        <f>IFERROR(__xludf.DUMMYFUNCTION("""COMPUTED_VALUE"""),"Manon")</f>
        <v>Manon</v>
      </c>
      <c r="B46" s="155" t="str">
        <f>IFERROR(__xludf.DUMMYFUNCTION("""COMPUTED_VALUE"""),"_VisMaVie_")</f>
        <v>_VisMaVie_</v>
      </c>
      <c r="C46" s="156">
        <f t="shared" si="1"/>
        <v>0</v>
      </c>
      <c r="D46" s="33">
        <v>45.0</v>
      </c>
      <c r="E46" s="155">
        <f t="shared" si="2"/>
        <v>69.84704557</v>
      </c>
    </row>
    <row r="47" ht="14.25" customHeight="1">
      <c r="A47" s="155" t="str">
        <f>IFERROR(__xludf.DUMMYFUNCTION("""COMPUTED_VALUE"""),"Dirty Bazaar")</f>
        <v>Dirty Bazaar</v>
      </c>
      <c r="B47" s="155" t="str">
        <f>IFERROR(__xludf.DUMMYFUNCTION("""COMPUTED_VALUE"""),"jejehehe")</f>
        <v>jejehehe</v>
      </c>
      <c r="C47" s="156">
        <f t="shared" si="1"/>
        <v>1</v>
      </c>
      <c r="D47" s="33">
        <v>46.0</v>
      </c>
      <c r="E47" s="155">
        <f t="shared" si="2"/>
        <v>64.83335379</v>
      </c>
    </row>
    <row r="48" ht="14.25" customHeight="1">
      <c r="A48" s="155" t="str">
        <f>IFERROR(__xludf.DUMMYFUNCTION("""COMPUTED_VALUE"""),"Maaverick")</f>
        <v>Maaverick</v>
      </c>
      <c r="B48" s="155" t="str">
        <f>IFERROR(__xludf.DUMMYFUNCTION("""COMPUTED_VALUE"""),".BARBAPAPA66")</f>
        <v>.BARBAPAPA66</v>
      </c>
      <c r="C48" s="156">
        <f t="shared" si="1"/>
        <v>0</v>
      </c>
      <c r="D48" s="33">
        <v>47.0</v>
      </c>
      <c r="E48" s="155">
        <f t="shared" si="2"/>
        <v>59.87958724</v>
      </c>
    </row>
    <row r="49" ht="14.25" customHeight="1">
      <c r="A49" s="155" t="str">
        <f>IFERROR(__xludf.DUMMYFUNCTION("""COMPUTED_VALUE"""),"KamehamehAS")</f>
        <v>KamehamehAS</v>
      </c>
      <c r="B49" s="155" t="str">
        <f>IFERROR(__xludf.DUMMYFUNCTION("""COMPUTED_VALUE"""),"bibi95")</f>
        <v>bibi95</v>
      </c>
      <c r="C49" s="156">
        <f t="shared" si="1"/>
        <v>0</v>
      </c>
      <c r="D49" s="33">
        <v>48.0</v>
      </c>
      <c r="E49" s="155">
        <f t="shared" si="2"/>
        <v>54.9833057</v>
      </c>
    </row>
    <row r="50" ht="14.25" customHeight="1">
      <c r="A50" s="155" t="str">
        <f>IFERROR(__xludf.DUMMYFUNCTION("""COMPUTED_VALUE"""),"Nanny on pe")</f>
        <v>Nanny on pe</v>
      </c>
      <c r="B50" s="155" t="str">
        <f>IFERROR(__xludf.DUMMYFUNCTION("""COMPUTED_VALUE"""),"belussac")</f>
        <v>belussac</v>
      </c>
      <c r="C50" s="156">
        <f t="shared" si="1"/>
        <v>0</v>
      </c>
      <c r="D50" s="33">
        <v>49.0</v>
      </c>
      <c r="E50" s="155">
        <f t="shared" si="2"/>
        <v>50.142222</v>
      </c>
    </row>
    <row r="51" ht="14.25" customHeight="1">
      <c r="A51" s="155" t="str">
        <f>IFERROR(__xludf.DUMMYFUNCTION("""COMPUTED_VALUE"""),"GPdB")</f>
        <v>GPdB</v>
      </c>
      <c r="B51" s="155" t="str">
        <f>IFERROR(__xludf.DUMMYFUNCTION("""COMPUTED_VALUE"""),"belussac")</f>
        <v>belussac</v>
      </c>
      <c r="C51" s="156">
        <f t="shared" si="1"/>
        <v>0</v>
      </c>
      <c r="D51" s="33">
        <v>50.0</v>
      </c>
      <c r="E51" s="155">
        <f t="shared" si="2"/>
        <v>45.35418937</v>
      </c>
    </row>
    <row r="52" ht="14.25" customHeight="1">
      <c r="A52" s="155" t="str">
        <f>IFERROR(__xludf.DUMMYFUNCTION("""COMPUTED_VALUE"""),"Redblood92")</f>
        <v>Redblood92</v>
      </c>
      <c r="B52" s="155" t="str">
        <f>IFERROR(__xludf.DUMMYFUNCTION("""COMPUTED_VALUE"""),"rastamokett")</f>
        <v>rastamokett</v>
      </c>
      <c r="C52" s="156">
        <f t="shared" si="1"/>
        <v>0</v>
      </c>
      <c r="D52" s="33">
        <v>51.0</v>
      </c>
      <c r="E52" s="155">
        <f t="shared" si="2"/>
        <v>40.6171901</v>
      </c>
    </row>
    <row r="53" ht="14.25" customHeight="1">
      <c r="A53" s="155" t="str">
        <f>IFERROR(__xludf.DUMMYFUNCTION("""COMPUTED_VALUE"""),"pinobis")</f>
        <v>pinobis</v>
      </c>
      <c r="B53" s="155" t="str">
        <f>IFERROR(__xludf.DUMMYFUNCTION("""COMPUTED_VALUE"""),"Tran")</f>
        <v>Tran</v>
      </c>
      <c r="C53" s="156">
        <f t="shared" si="1"/>
        <v>0</v>
      </c>
      <c r="D53" s="33">
        <v>52.0</v>
      </c>
      <c r="E53" s="155">
        <f t="shared" si="2"/>
        <v>35.92932525</v>
      </c>
    </row>
    <row r="54" ht="14.25" customHeight="1">
      <c r="A54" s="155" t="str">
        <f>IFERROR(__xludf.DUMMYFUNCTION("""COMPUTED_VALUE"""),"COMBERS")</f>
        <v>COMBERS</v>
      </c>
      <c r="B54" s="155" t="str">
        <f>IFERROR(__xludf.DUMMYFUNCTION("""COMPUTED_VALUE"""),"_VisMaVie_")</f>
        <v>_VisMaVie_</v>
      </c>
      <c r="C54" s="156">
        <f t="shared" si="1"/>
        <v>0</v>
      </c>
      <c r="D54" s="33">
        <v>53.0</v>
      </c>
      <c r="E54" s="155">
        <f t="shared" si="2"/>
        <v>31.28880544</v>
      </c>
    </row>
    <row r="55" ht="14.25" customHeight="1">
      <c r="A55" s="155" t="str">
        <f>IFERROR(__xludf.DUMMYFUNCTION("""COMPUTED_VALUE"""),"chatouill86")</f>
        <v>chatouill86</v>
      </c>
      <c r="B55" s="155" t="str">
        <f>IFERROR(__xludf.DUMMYFUNCTION("""COMPUTED_VALUE"""),"- O B L -")</f>
        <v>- O B L -</v>
      </c>
      <c r="C55" s="156">
        <f t="shared" si="1"/>
        <v>0</v>
      </c>
      <c r="D55" s="33">
        <v>54.0</v>
      </c>
      <c r="E55" s="155">
        <f t="shared" si="2"/>
        <v>26.6939425</v>
      </c>
    </row>
    <row r="56" ht="14.25" customHeight="1">
      <c r="A56" s="155" t="str">
        <f>IFERROR(__xludf.DUMMYFUNCTION("""COMPUTED_VALUE"""),"SINGE7")</f>
        <v>SINGE7</v>
      </c>
      <c r="B56" s="155" t="str">
        <f>IFERROR(__xludf.DUMMYFUNCTION("""COMPUTED_VALUE"""),"Baloo-R")</f>
        <v>Baloo-R</v>
      </c>
      <c r="C56" s="156">
        <f t="shared" si="1"/>
        <v>0</v>
      </c>
      <c r="D56" s="33">
        <v>55.0</v>
      </c>
      <c r="E56" s="155">
        <f t="shared" si="2"/>
        <v>22.14314185</v>
      </c>
    </row>
    <row r="57" ht="14.25" customHeight="1">
      <c r="A57" s="155" t="str">
        <f>IFERROR(__xludf.DUMMYFUNCTION("""COMPUTED_VALUE"""),"kinchuck")</f>
        <v>kinchuck</v>
      </c>
      <c r="B57" s="155" t="str">
        <f>IFERROR(__xludf.DUMMYFUNCTION("""COMPUTED_VALUE"""),"bibi95")</f>
        <v>bibi95</v>
      </c>
      <c r="C57" s="156">
        <f t="shared" si="1"/>
        <v>0</v>
      </c>
      <c r="D57" s="33">
        <v>56.0</v>
      </c>
      <c r="E57" s="155">
        <f t="shared" si="2"/>
        <v>17.63489567</v>
      </c>
    </row>
    <row r="58" ht="14.25" customHeight="1">
      <c r="A58" s="155" t="str">
        <f>IFERROR(__xludf.DUMMYFUNCTION("""COMPUTED_VALUE"""),"cataleya86")</f>
        <v>cataleya86</v>
      </c>
      <c r="B58" s="155" t="str">
        <f>IFERROR(__xludf.DUMMYFUNCTION("""COMPUTED_VALUE"""),"cassius-86")</f>
        <v>cassius-86</v>
      </c>
      <c r="C58" s="156">
        <f t="shared" si="1"/>
        <v>0</v>
      </c>
      <c r="D58" s="33">
        <v>57.0</v>
      </c>
      <c r="E58" s="155">
        <f t="shared" si="2"/>
        <v>13.16777663</v>
      </c>
    </row>
    <row r="59" ht="14.25" customHeight="1">
      <c r="A59" s="155" t="str">
        <f>IFERROR(__xludf.DUMMYFUNCTION("""COMPUTED_VALUE"""),"gregmoore")</f>
        <v>gregmoore</v>
      </c>
      <c r="B59" s="155" t="str">
        <f>IFERROR(__xludf.DUMMYFUNCTION("""COMPUTED_VALUE"""),"Pitt86700")</f>
        <v>Pitt86700</v>
      </c>
      <c r="C59" s="156">
        <f t="shared" si="1"/>
        <v>0</v>
      </c>
      <c r="D59" s="33">
        <v>58.0</v>
      </c>
      <c r="E59" s="155">
        <f t="shared" si="2"/>
        <v>8.740432183</v>
      </c>
    </row>
    <row r="60" ht="14.25" customHeight="1">
      <c r="A60" s="155" t="str">
        <f>IFERROR(__xludf.DUMMYFUNCTION("""COMPUTED_VALUE"""),"XFLOXANXGEX")</f>
        <v>XFLOXANXGEX</v>
      </c>
      <c r="B60" s="155" t="str">
        <f>IFERROR(__xludf.DUMMYFUNCTION("""COMPUTED_VALUE"""),"Dirty Bazaar")</f>
        <v>Dirty Bazaar</v>
      </c>
      <c r="C60" s="156">
        <f t="shared" si="1"/>
        <v>0</v>
      </c>
      <c r="D60" s="33">
        <v>59.0</v>
      </c>
      <c r="E60" s="155">
        <f t="shared" si="2"/>
        <v>4.351579351</v>
      </c>
    </row>
    <row r="61" ht="14.25" customHeight="1">
      <c r="A61" s="155"/>
      <c r="B61" s="155"/>
      <c r="C61" s="156">
        <f t="shared" si="1"/>
        <v>0</v>
      </c>
      <c r="D61" s="33">
        <v>60.0</v>
      </c>
      <c r="E61" s="155">
        <f t="shared" si="2"/>
        <v>0</v>
      </c>
    </row>
    <row r="62" ht="14.25" customHeight="1">
      <c r="A62" s="155"/>
      <c r="B62" s="155"/>
      <c r="C62" s="156">
        <f t="shared" si="1"/>
        <v>0</v>
      </c>
      <c r="D62" s="33">
        <v>61.0</v>
      </c>
      <c r="E62" s="155">
        <f t="shared" si="2"/>
        <v>-4.315463537</v>
      </c>
    </row>
    <row r="63" ht="14.25" customHeight="1">
      <c r="A63" s="155"/>
      <c r="B63" s="155"/>
      <c r="C63" s="156">
        <f t="shared" si="1"/>
        <v>0</v>
      </c>
      <c r="D63" s="33">
        <v>62.0</v>
      </c>
      <c r="E63" s="155">
        <f t="shared" si="2"/>
        <v>-8.595912449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>
        <f t="shared" si="2"/>
        <v>-12.84239512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-17.05591048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-21.23741117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-25.38780633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-29.50796431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-33.59871509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-37.66085253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-41.69513652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-45.70229488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-49.68302519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-53.63799648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-57.56785078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-61.47320459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-65.35465024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-69.21275718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-73.04807314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-76.86112526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-80.65242112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-84.42244974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-88.17168246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-91.90057382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-95.60956238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-99.29907145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-102.9695098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-106.6212724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-110.254741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-113.8702847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-117.4682605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-121.0490139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-124.6128795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-128.1601812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-131.691233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-135.2063389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-138.705794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-142.1898843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-145.6588873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-149.1130723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-152.552701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-155.9780273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-159.3892979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-162.7867526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-166.1706244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-169.5411401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-172.8985199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-176.2429785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-179.5747244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-182.893961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-186.200886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-189.4956922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-192.7785672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-196.0496941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-199.309251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-202.557412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-205.7943465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-209.02022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-212.2351937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-215.4394251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-218.633068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-221.8162723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-224.9891847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-228.1519483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-231.3047029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-234.447585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-237.5807284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-240.7042634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-243.8183177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-246.9230162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-250.0184809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-253.1048312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-256.182184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-259.2506537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-262.3103521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-265.3613888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-268.4038712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-271.4379043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-274.463591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-277.4810322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-280.4903267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-283.4915712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-286.4848606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-289.470288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-292.4479445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-295.4179195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-298.3803008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-301.3351744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-304.2826245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-307.222734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-310.1555842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-313.0812547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-315.9998239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-318.9113684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-321.8159638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-324.713684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-327.6046018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-330.4887887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-333.3663148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-336.237249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-339.101659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49</v>
      </c>
    </row>
    <row r="2" ht="14.25" customHeight="1">
      <c r="A2" s="155" t="str">
        <f>IFERROR(__xludf.DUMMYFUNCTION(" IMPORTRANGE(""https://docs.google.com/spreadsheets/d/1s5OGrI-Y4pCep8CVl0oPFLy_B4MM4bRveb3VSbXndtM/edit?gid=695545632#gid=695545632"",""Roller Coaster!A2:B161"")"),"GPdB")</f>
        <v>GPdB</v>
      </c>
      <c r="B2" s="155"/>
      <c r="C2" s="156">
        <f t="shared" ref="C2:C161" si="1">COUNTIF(B2:B160,A2)</f>
        <v>7</v>
      </c>
      <c r="D2" s="33">
        <v>1.0</v>
      </c>
      <c r="E2" s="155">
        <f t="shared" ref="E2:E161" si="2">260*(1-(D2/($I$1+1)))*POWER((SQRT(($I$1+1)/D2)),1/2)</f>
        <v>677.5508973</v>
      </c>
    </row>
    <row r="3" ht="14.25" customHeight="1">
      <c r="A3" s="155" t="str">
        <f>IFERROR(__xludf.DUMMYFUNCTION("""COMPUTED_VALUE"""),"TexasDolly")</f>
        <v>TexasDolly</v>
      </c>
      <c r="B3" s="155" t="str">
        <f>IFERROR(__xludf.DUMMYFUNCTION("""COMPUTED_VALUE"""),"GPdB")</f>
        <v>GPdB</v>
      </c>
      <c r="C3" s="156">
        <f t="shared" si="1"/>
        <v>3</v>
      </c>
      <c r="D3" s="33">
        <v>2.0</v>
      </c>
      <c r="E3" s="155">
        <f t="shared" si="2"/>
        <v>558.1225672</v>
      </c>
    </row>
    <row r="4" ht="14.25" customHeight="1">
      <c r="A4" s="155" t="str">
        <f>IFERROR(__xludf.DUMMYFUNCTION("""COMPUTED_VALUE"""),"jejehehe")</f>
        <v>jejehehe</v>
      </c>
      <c r="B4" s="155" t="str">
        <f>IFERROR(__xludf.DUMMYFUNCTION("""COMPUTED_VALUE"""),"GPdB")</f>
        <v>GPdB</v>
      </c>
      <c r="C4" s="156">
        <f t="shared" si="1"/>
        <v>4</v>
      </c>
      <c r="D4" s="33">
        <v>3.0</v>
      </c>
      <c r="E4" s="155">
        <f t="shared" si="2"/>
        <v>493.8139893</v>
      </c>
    </row>
    <row r="5" ht="14.25" customHeight="1">
      <c r="A5" s="155" t="str">
        <f>IFERROR(__xludf.DUMMYFUNCTION("""COMPUTED_VALUE"""),"--WondeR--")</f>
        <v>--WondeR--</v>
      </c>
      <c r="B5" s="155" t="str">
        <f>IFERROR(__xludf.DUMMYFUNCTION("""COMPUTED_VALUE"""),"GPdB")</f>
        <v>GPdB</v>
      </c>
      <c r="C5" s="156">
        <f t="shared" si="1"/>
        <v>3</v>
      </c>
      <c r="D5" s="33">
        <v>4.0</v>
      </c>
      <c r="E5" s="155">
        <f t="shared" si="2"/>
        <v>449.7681299</v>
      </c>
    </row>
    <row r="6" ht="14.25" customHeight="1">
      <c r="A6" s="155" t="str">
        <f>IFERROR(__xludf.DUMMYFUNCTION("""COMPUTED_VALUE"""),"A_iniesta")</f>
        <v>A_iniesta</v>
      </c>
      <c r="B6" s="155" t="str">
        <f>IFERROR(__xludf.DUMMYFUNCTION("""COMPUTED_VALUE"""),"jejehehe")</f>
        <v>jejehehe</v>
      </c>
      <c r="C6" s="156">
        <f t="shared" si="1"/>
        <v>8</v>
      </c>
      <c r="D6" s="33">
        <v>5.0</v>
      </c>
      <c r="E6" s="155">
        <f t="shared" si="2"/>
        <v>416.1173819</v>
      </c>
    </row>
    <row r="7" ht="14.25" customHeight="1">
      <c r="A7" s="155" t="str">
        <f>IFERROR(__xludf.DUMMYFUNCTION("""COMPUTED_VALUE"""),"Le MARVEL")</f>
        <v>Le MARVEL</v>
      </c>
      <c r="B7" s="155" t="str">
        <f>IFERROR(__xludf.DUMMYFUNCTION("""COMPUTED_VALUE"""),"TexasDolly")</f>
        <v>TexasDolly</v>
      </c>
      <c r="C7" s="156">
        <f t="shared" si="1"/>
        <v>2</v>
      </c>
      <c r="D7" s="33">
        <v>6.0</v>
      </c>
      <c r="E7" s="155">
        <f t="shared" si="2"/>
        <v>388.7413232</v>
      </c>
    </row>
    <row r="8" ht="14.25" customHeight="1">
      <c r="A8" s="155" t="str">
        <f>IFERROR(__xludf.DUMMYFUNCTION("""COMPUTED_VALUE"""),"8kinder6")</f>
        <v>8kinder6</v>
      </c>
      <c r="B8" s="155" t="str">
        <f>IFERROR(__xludf.DUMMYFUNCTION("""COMPUTED_VALUE"""),"Le MARVEL")</f>
        <v>Le MARVEL</v>
      </c>
      <c r="C8" s="156">
        <f t="shared" si="1"/>
        <v>2</v>
      </c>
      <c r="D8" s="33">
        <v>7.0</v>
      </c>
      <c r="E8" s="155">
        <f t="shared" si="2"/>
        <v>365.5441098</v>
      </c>
    </row>
    <row r="9" ht="14.25" customHeight="1">
      <c r="A9" s="155" t="str">
        <f>IFERROR(__xludf.DUMMYFUNCTION("""COMPUTED_VALUE"""),"Legabodu86")</f>
        <v>Legabodu86</v>
      </c>
      <c r="B9" s="155" t="str">
        <f>IFERROR(__xludf.DUMMYFUNCTION("""COMPUTED_VALUE"""),"TexasDolly")</f>
        <v>TexasDolly</v>
      </c>
      <c r="C9" s="156">
        <f t="shared" si="1"/>
        <v>3</v>
      </c>
      <c r="D9" s="33">
        <v>8.0</v>
      </c>
      <c r="E9" s="155">
        <f t="shared" si="2"/>
        <v>345.3207205</v>
      </c>
    </row>
    <row r="10" ht="14.25" customHeight="1">
      <c r="A10" s="155" t="str">
        <f>IFERROR(__xludf.DUMMYFUNCTION("""COMPUTED_VALUE"""),"ValHallaaaaa")</f>
        <v>ValHallaaaaa</v>
      </c>
      <c r="B10" s="155" t="str">
        <f>IFERROR(__xludf.DUMMYFUNCTION("""COMPUTED_VALUE"""),"GPdB")</f>
        <v>GPdB</v>
      </c>
      <c r="C10" s="156">
        <f t="shared" si="1"/>
        <v>2</v>
      </c>
      <c r="D10" s="33">
        <v>9.0</v>
      </c>
      <c r="E10" s="155">
        <f t="shared" si="2"/>
        <v>327.3173859</v>
      </c>
    </row>
    <row r="11" ht="14.25" customHeight="1">
      <c r="A11" s="155" t="str">
        <f>IFERROR(__xludf.DUMMYFUNCTION("""COMPUTED_VALUE"""),"belussac")</f>
        <v>belussac</v>
      </c>
      <c r="B11" s="155" t="str">
        <f>IFERROR(__xludf.DUMMYFUNCTION("""COMPUTED_VALUE"""),"--WondeR--")</f>
        <v>--WondeR--</v>
      </c>
      <c r="C11" s="156">
        <f t="shared" si="1"/>
        <v>1</v>
      </c>
      <c r="D11" s="33">
        <v>10.0</v>
      </c>
      <c r="E11" s="155">
        <f t="shared" si="2"/>
        <v>311.0325465</v>
      </c>
    </row>
    <row r="12" ht="14.25" customHeight="1">
      <c r="A12" s="155" t="str">
        <f>IFERROR(__xludf.DUMMYFUNCTION("""COMPUTED_VALUE"""),"Mitch")</f>
        <v>Mitch</v>
      </c>
      <c r="B12" s="155" t="str">
        <f>IFERROR(__xludf.DUMMYFUNCTION("""COMPUTED_VALUE"""),"GPdB")</f>
        <v>GPdB</v>
      </c>
      <c r="C12" s="156">
        <f t="shared" si="1"/>
        <v>0</v>
      </c>
      <c r="D12" s="33">
        <v>11.0</v>
      </c>
      <c r="E12" s="155">
        <f t="shared" si="2"/>
        <v>296.116277</v>
      </c>
    </row>
    <row r="13" ht="14.25" customHeight="1">
      <c r="A13" s="155" t="str">
        <f>IFERROR(__xludf.DUMMYFUNCTION("""COMPUTED_VALUE"""),"Mikalack")</f>
        <v>Mikalack</v>
      </c>
      <c r="B13" s="155" t="str">
        <f>IFERROR(__xludf.DUMMYFUNCTION("""COMPUTED_VALUE"""),"A_iniesta")</f>
        <v>A_iniesta</v>
      </c>
      <c r="C13" s="156">
        <f t="shared" si="1"/>
        <v>1</v>
      </c>
      <c r="D13" s="33">
        <v>12.0</v>
      </c>
      <c r="E13" s="155">
        <f t="shared" si="2"/>
        <v>282.3151145</v>
      </c>
    </row>
    <row r="14" ht="14.25" customHeight="1">
      <c r="A14" s="155" t="str">
        <f>IFERROR(__xludf.DUMMYFUNCTION("""COMPUTED_VALUE"""),"Vaillant 86")</f>
        <v>Vaillant 86</v>
      </c>
      <c r="B14" s="155" t="str">
        <f>IFERROR(__xludf.DUMMYFUNCTION("""COMPUTED_VALUE"""),"belussac")</f>
        <v>belussac</v>
      </c>
      <c r="C14" s="156">
        <f t="shared" si="1"/>
        <v>1</v>
      </c>
      <c r="D14" s="33">
        <v>13.0</v>
      </c>
      <c r="E14" s="155">
        <f t="shared" si="2"/>
        <v>269.4397896</v>
      </c>
    </row>
    <row r="15" ht="14.25" customHeight="1">
      <c r="A15" s="155" t="str">
        <f>IFERROR(__xludf.DUMMYFUNCTION("""COMPUTED_VALUE"""),"sonic86")</f>
        <v>sonic86</v>
      </c>
      <c r="B15" s="155"/>
      <c r="C15" s="156">
        <f t="shared" si="1"/>
        <v>1</v>
      </c>
      <c r="D15" s="33">
        <v>14.0</v>
      </c>
      <c r="E15" s="155">
        <f t="shared" si="2"/>
        <v>257.3453566</v>
      </c>
    </row>
    <row r="16" ht="14.25" customHeight="1">
      <c r="A16" s="155" t="str">
        <f>IFERROR(__xludf.DUMMYFUNCTION("""COMPUTED_VALUE"""),"elvasco")</f>
        <v>elvasco</v>
      </c>
      <c r="B16" s="155" t="str">
        <f>IFERROR(__xludf.DUMMYFUNCTION("""COMPUTED_VALUE"""),"8kinder6")</f>
        <v>8kinder6</v>
      </c>
      <c r="C16" s="156">
        <f t="shared" si="1"/>
        <v>0</v>
      </c>
      <c r="D16" s="33">
        <v>15.0</v>
      </c>
      <c r="E16" s="155">
        <f t="shared" si="2"/>
        <v>245.9184282</v>
      </c>
    </row>
    <row r="17" ht="14.25" customHeight="1">
      <c r="A17" s="155" t="str">
        <f>IFERROR(__xludf.DUMMYFUNCTION("""COMPUTED_VALUE"""),"benitio86")</f>
        <v>benitio86</v>
      </c>
      <c r="B17" s="155" t="str">
        <f>IFERROR(__xludf.DUMMYFUNCTION("""COMPUTED_VALUE"""),"Le MARVEL")</f>
        <v>Le MARVEL</v>
      </c>
      <c r="C17" s="156">
        <f t="shared" si="1"/>
        <v>1</v>
      </c>
      <c r="D17" s="33">
        <v>16.0</v>
      </c>
      <c r="E17" s="155">
        <f t="shared" si="2"/>
        <v>235.0686786</v>
      </c>
    </row>
    <row r="18" ht="14.25" customHeight="1">
      <c r="A18" s="155" t="str">
        <f>IFERROR(__xludf.DUMMYFUNCTION("""COMPUTED_VALUE"""),"Pivanoxlia")</f>
        <v>Pivanoxlia</v>
      </c>
      <c r="B18" s="155" t="str">
        <f>IFERROR(__xludf.DUMMYFUNCTION("""COMPUTED_VALUE"""),"jejehehe")</f>
        <v>jejehehe</v>
      </c>
      <c r="C18" s="156">
        <f t="shared" si="1"/>
        <v>1</v>
      </c>
      <c r="D18" s="33">
        <v>17.0</v>
      </c>
      <c r="E18" s="155">
        <f t="shared" si="2"/>
        <v>224.7230157</v>
      </c>
    </row>
    <row r="19" ht="14.25" customHeight="1">
      <c r="A19" s="155" t="str">
        <f>IFERROR(__xludf.DUMMYFUNCTION("""COMPUTED_VALUE"""),"Kiki Bazaar")</f>
        <v>Kiki Bazaar</v>
      </c>
      <c r="B19" s="155" t="str">
        <f>IFERROR(__xludf.DUMMYFUNCTION("""COMPUTED_VALUE"""),"Legabodu86")</f>
        <v>Legabodu86</v>
      </c>
      <c r="C19" s="156">
        <f t="shared" si="1"/>
        <v>0</v>
      </c>
      <c r="D19" s="33">
        <v>18.0</v>
      </c>
      <c r="E19" s="155">
        <f t="shared" si="2"/>
        <v>214.8214763</v>
      </c>
    </row>
    <row r="20" ht="14.25" customHeight="1">
      <c r="A20" s="155" t="str">
        <f>IFERROR(__xludf.DUMMYFUNCTION("""COMPUTED_VALUE"""),"Pitt86700")</f>
        <v>Pitt86700</v>
      </c>
      <c r="B20" s="155" t="str">
        <f>IFERROR(__xludf.DUMMYFUNCTION("""COMPUTED_VALUE"""),"A_iniesta")</f>
        <v>A_iniesta</v>
      </c>
      <c r="C20" s="156">
        <f t="shared" si="1"/>
        <v>0</v>
      </c>
      <c r="D20" s="33">
        <v>19.0</v>
      </c>
      <c r="E20" s="155">
        <f t="shared" si="2"/>
        <v>205.3142714</v>
      </c>
    </row>
    <row r="21" ht="14.25" customHeight="1">
      <c r="A21" s="155" t="str">
        <f>IFERROR(__xludf.DUMMYFUNCTION("""COMPUTED_VALUE"""),"marypops64")</f>
        <v>marypops64</v>
      </c>
      <c r="B21" s="155" t="str">
        <f>IFERROR(__xludf.DUMMYFUNCTION("""COMPUTED_VALUE"""),"ValHallaaaaa")</f>
        <v>ValHallaaaaa</v>
      </c>
      <c r="C21" s="156">
        <f t="shared" si="1"/>
        <v>0</v>
      </c>
      <c r="D21" s="33">
        <v>20.0</v>
      </c>
      <c r="E21" s="155">
        <f t="shared" si="2"/>
        <v>196.159615</v>
      </c>
    </row>
    <row r="22" ht="14.25" customHeight="1">
      <c r="A22" s="155" t="str">
        <f>IFERROR(__xludf.DUMMYFUNCTION("""COMPUTED_VALUE"""),"christ86000")</f>
        <v>christ86000</v>
      </c>
      <c r="B22" s="155" t="str">
        <f>IFERROR(__xludf.DUMMYFUNCTION("""COMPUTED_VALUE"""),"Legabodu86")</f>
        <v>Legabodu86</v>
      </c>
      <c r="C22" s="156">
        <f t="shared" si="1"/>
        <v>0</v>
      </c>
      <c r="D22" s="33">
        <v>21.0</v>
      </c>
      <c r="E22" s="155">
        <f t="shared" si="2"/>
        <v>187.3221005</v>
      </c>
    </row>
    <row r="23" ht="14.25" customHeight="1">
      <c r="A23" s="155" t="str">
        <f>IFERROR(__xludf.DUMMYFUNCTION("""COMPUTED_VALUE"""),"kinchuck")</f>
        <v>kinchuck</v>
      </c>
      <c r="B23" s="155" t="str">
        <f>IFERROR(__xludf.DUMMYFUNCTION("""COMPUTED_VALUE"""),"Vaillant 86")</f>
        <v>Vaillant 86</v>
      </c>
      <c r="C23" s="156">
        <f t="shared" si="1"/>
        <v>1</v>
      </c>
      <c r="D23" s="33">
        <v>22.0</v>
      </c>
      <c r="E23" s="155">
        <f t="shared" si="2"/>
        <v>178.7714678</v>
      </c>
    </row>
    <row r="24" ht="14.25" customHeight="1">
      <c r="A24" s="155" t="str">
        <f>IFERROR(__xludf.DUMMYFUNCTION("""COMPUTED_VALUE"""),"HIPPO777")</f>
        <v>HIPPO777</v>
      </c>
      <c r="B24" s="155" t="str">
        <f>IFERROR(__xludf.DUMMYFUNCTION("""COMPUTED_VALUE"""),"--WondeR--")</f>
        <v>--WondeR--</v>
      </c>
      <c r="C24" s="156">
        <f t="shared" si="1"/>
        <v>0</v>
      </c>
      <c r="D24" s="33">
        <v>23.0</v>
      </c>
      <c r="E24" s="155">
        <f t="shared" si="2"/>
        <v>170.4816539</v>
      </c>
    </row>
    <row r="25" ht="14.25" customHeight="1">
      <c r="A25" s="155" t="str">
        <f>IFERROR(__xludf.DUMMYFUNCTION("""COMPUTED_VALUE"""),"Senfou")</f>
        <v>Senfou</v>
      </c>
      <c r="B25" s="155" t="str">
        <f>IFERROR(__xludf.DUMMYFUNCTION("""COMPUTED_VALUE"""),"benitio86")</f>
        <v>benitio86</v>
      </c>
      <c r="C25" s="156">
        <f t="shared" si="1"/>
        <v>0</v>
      </c>
      <c r="D25" s="33">
        <v>24.0</v>
      </c>
      <c r="E25" s="155">
        <f t="shared" si="2"/>
        <v>162.4300516</v>
      </c>
    </row>
    <row r="26" ht="14.25" customHeight="1">
      <c r="A26" s="155" t="str">
        <f>IFERROR(__xludf.DUMMYFUNCTION("""COMPUTED_VALUE"""),"_RDpik_")</f>
        <v>_RDpik_</v>
      </c>
      <c r="B26" s="155" t="str">
        <f>IFERROR(__xludf.DUMMYFUNCTION("""COMPUTED_VALUE"""),"Mikalack")</f>
        <v>Mikalack</v>
      </c>
      <c r="C26" s="156">
        <f t="shared" si="1"/>
        <v>0</v>
      </c>
      <c r="D26" s="33">
        <v>25.0</v>
      </c>
      <c r="E26" s="155">
        <f t="shared" si="2"/>
        <v>154.596925</v>
      </c>
    </row>
    <row r="27" ht="14.25" customHeight="1">
      <c r="A27" s="155" t="str">
        <f>IFERROR(__xludf.DUMMYFUNCTION("""COMPUTED_VALUE"""),".BARBAPAPA66")</f>
        <v>.BARBAPAPA66</v>
      </c>
      <c r="B27" s="155" t="str">
        <f>IFERROR(__xludf.DUMMYFUNCTION("""COMPUTED_VALUE"""),"A_iniesta")</f>
        <v>A_iniesta</v>
      </c>
      <c r="C27" s="156">
        <f t="shared" si="1"/>
        <v>0</v>
      </c>
      <c r="D27" s="33">
        <v>26.0</v>
      </c>
      <c r="E27" s="155">
        <f t="shared" si="2"/>
        <v>146.9649426</v>
      </c>
    </row>
    <row r="28" ht="14.25" customHeight="1">
      <c r="A28" s="155" t="str">
        <f>IFERROR(__xludf.DUMMYFUNCTION("""COMPUTED_VALUE"""),"Lechti")</f>
        <v>Lechti</v>
      </c>
      <c r="B28" s="155" t="str">
        <f>IFERROR(__xludf.DUMMYFUNCTION("""COMPUTED_VALUE"""),"GPdB")</f>
        <v>GPdB</v>
      </c>
      <c r="C28" s="156">
        <f t="shared" si="1"/>
        <v>1</v>
      </c>
      <c r="D28" s="33">
        <v>27.0</v>
      </c>
      <c r="E28" s="155">
        <f t="shared" si="2"/>
        <v>139.5188024</v>
      </c>
    </row>
    <row r="29" ht="14.25" customHeight="1">
      <c r="A29" s="155" t="str">
        <f>IFERROR(__xludf.DUMMYFUNCTION("""COMPUTED_VALUE"""),"SINGE7")</f>
        <v>SINGE7</v>
      </c>
      <c r="B29" s="155" t="str">
        <f>IFERROR(__xludf.DUMMYFUNCTION("""COMPUTED_VALUE"""),"8kinder6")</f>
        <v>8kinder6</v>
      </c>
      <c r="C29" s="156">
        <f t="shared" si="1"/>
        <v>0</v>
      </c>
      <c r="D29" s="33">
        <v>28.0</v>
      </c>
      <c r="E29" s="155">
        <f t="shared" si="2"/>
        <v>132.2449259</v>
      </c>
    </row>
    <row r="30" ht="14.25" customHeight="1">
      <c r="A30" s="155" t="str">
        <f>IFERROR(__xludf.DUMMYFUNCTION("""COMPUTED_VALUE"""),"Dirty Bazaar")</f>
        <v>Dirty Bazaar</v>
      </c>
      <c r="B30" s="155" t="str">
        <f>IFERROR(__xludf.DUMMYFUNCTION("""COMPUTED_VALUE"""),"ValHallaaaaa")</f>
        <v>ValHallaaaaa</v>
      </c>
      <c r="C30" s="156">
        <f t="shared" si="1"/>
        <v>0</v>
      </c>
      <c r="D30" s="33">
        <v>29.0</v>
      </c>
      <c r="E30" s="155">
        <f t="shared" si="2"/>
        <v>125.1312088</v>
      </c>
    </row>
    <row r="31" ht="14.25" customHeight="1">
      <c r="A31" s="155" t="str">
        <f>IFERROR(__xludf.DUMMYFUNCTION("""COMPUTED_VALUE"""),"_Sale-Bet_")</f>
        <v>_Sale-Bet_</v>
      </c>
      <c r="B31" s="155" t="str">
        <f>IFERROR(__xludf.DUMMYFUNCTION("""COMPUTED_VALUE"""),"A_iniesta")</f>
        <v>A_iniesta</v>
      </c>
      <c r="C31" s="156">
        <f t="shared" si="1"/>
        <v>0</v>
      </c>
      <c r="D31" s="33">
        <v>30.0</v>
      </c>
      <c r="E31" s="155">
        <f t="shared" si="2"/>
        <v>118.1668141</v>
      </c>
    </row>
    <row r="32" ht="14.25" customHeight="1">
      <c r="A32" s="155" t="str">
        <f>IFERROR(__xludf.DUMMYFUNCTION("""COMPUTED_VALUE"""),"cataleya86")</f>
        <v>cataleya86</v>
      </c>
      <c r="B32" s="155" t="str">
        <f>IFERROR(__xludf.DUMMYFUNCTION("""COMPUTED_VALUE"""),"A_iniesta")</f>
        <v>A_iniesta</v>
      </c>
      <c r="C32" s="156">
        <f t="shared" si="1"/>
        <v>0</v>
      </c>
      <c r="D32" s="33">
        <v>31.0</v>
      </c>
      <c r="E32" s="155">
        <f t="shared" si="2"/>
        <v>111.342001</v>
      </c>
    </row>
    <row r="33" ht="14.25" customHeight="1">
      <c r="A33" s="155" t="str">
        <f>IFERROR(__xludf.DUMMYFUNCTION("""COMPUTED_VALUE"""),"Mako Lemore")</f>
        <v>Mako Lemore</v>
      </c>
      <c r="B33" s="155" t="str">
        <f>IFERROR(__xludf.DUMMYFUNCTION("""COMPUTED_VALUE"""),"GPdB")</f>
        <v>GPdB</v>
      </c>
      <c r="C33" s="156">
        <f t="shared" si="1"/>
        <v>2</v>
      </c>
      <c r="D33" s="33">
        <v>32.0</v>
      </c>
      <c r="E33" s="155">
        <f t="shared" si="2"/>
        <v>104.6479813</v>
      </c>
    </row>
    <row r="34" ht="14.25" customHeight="1">
      <c r="A34" s="155" t="str">
        <f>IFERROR(__xludf.DUMMYFUNCTION("""COMPUTED_VALUE"""),"cassius-86")</f>
        <v>cassius-86</v>
      </c>
      <c r="B34" s="155" t="str">
        <f>IFERROR(__xludf.DUMMYFUNCTION("""COMPUTED_VALUE"""),"TexasDolly")</f>
        <v>TexasDolly</v>
      </c>
      <c r="C34" s="156">
        <f t="shared" si="1"/>
        <v>1</v>
      </c>
      <c r="D34" s="33">
        <v>33.0</v>
      </c>
      <c r="E34" s="155">
        <f t="shared" si="2"/>
        <v>98.07679857</v>
      </c>
    </row>
    <row r="35" ht="14.25" customHeight="1">
      <c r="A35" s="155" t="str">
        <f>IFERROR(__xludf.DUMMYFUNCTION("""COMPUTED_VALUE"""),"Elfy")</f>
        <v>Elfy</v>
      </c>
      <c r="B35" s="155" t="str">
        <f>IFERROR(__xludf.DUMMYFUNCTION("""COMPUTED_VALUE"""),"A_iniesta")</f>
        <v>A_iniesta</v>
      </c>
      <c r="C35" s="156">
        <f t="shared" si="1"/>
        <v>0</v>
      </c>
      <c r="D35" s="33">
        <v>34.0</v>
      </c>
      <c r="E35" s="155">
        <f t="shared" si="2"/>
        <v>91.62122584</v>
      </c>
    </row>
    <row r="36" ht="14.25" customHeight="1">
      <c r="A36" s="155" t="str">
        <f>IFERROR(__xludf.DUMMYFUNCTION("""COMPUTED_VALUE"""),"fiodor86")</f>
        <v>fiodor86</v>
      </c>
      <c r="B36" s="155" t="str">
        <f>IFERROR(__xludf.DUMMYFUNCTION("""COMPUTED_VALUE"""),"Lechti")</f>
        <v>Lechti</v>
      </c>
      <c r="C36" s="156">
        <f t="shared" si="1"/>
        <v>0</v>
      </c>
      <c r="D36" s="33">
        <v>35.0</v>
      </c>
      <c r="E36" s="155">
        <f t="shared" si="2"/>
        <v>85.27467889</v>
      </c>
    </row>
    <row r="37" ht="14.25" customHeight="1">
      <c r="A37" s="155" t="str">
        <f>IFERROR(__xludf.DUMMYFUNCTION("""COMPUTED_VALUE"""),"Marco")</f>
        <v>Marco</v>
      </c>
      <c r="B37" s="155" t="str">
        <f>IFERROR(__xludf.DUMMYFUNCTION("""COMPUTED_VALUE"""),"jejehehe")</f>
        <v>jejehehe</v>
      </c>
      <c r="C37" s="156">
        <f t="shared" si="1"/>
        <v>0</v>
      </c>
      <c r="D37" s="33">
        <v>36.0</v>
      </c>
      <c r="E37" s="155">
        <f t="shared" si="2"/>
        <v>79.03114158</v>
      </c>
    </row>
    <row r="38" ht="14.25" customHeight="1">
      <c r="A38" s="155" t="str">
        <f>IFERROR(__xludf.DUMMYFUNCTION("""COMPUTED_VALUE"""),"M2TH___off")</f>
        <v>M2TH___off</v>
      </c>
      <c r="B38" s="155" t="str">
        <f>IFERROR(__xludf.DUMMYFUNCTION("""COMPUTED_VALUE"""),"sonic86")</f>
        <v>sonic86</v>
      </c>
      <c r="C38" s="156">
        <f t="shared" si="1"/>
        <v>0</v>
      </c>
      <c r="D38" s="33">
        <v>37.0</v>
      </c>
      <c r="E38" s="155">
        <f t="shared" si="2"/>
        <v>72.88510202</v>
      </c>
    </row>
    <row r="39" ht="14.25" customHeight="1">
      <c r="A39" s="155" t="str">
        <f>IFERROR(__xludf.DUMMYFUNCTION("""COMPUTED_VALUE"""),"Foldzilla")</f>
        <v>Foldzilla</v>
      </c>
      <c r="B39" s="155" t="str">
        <f>IFERROR(__xludf.DUMMYFUNCTION("""COMPUTED_VALUE"""),"--WondeR--")</f>
        <v>--WondeR--</v>
      </c>
      <c r="C39" s="156">
        <f t="shared" si="1"/>
        <v>0</v>
      </c>
      <c r="D39" s="33">
        <v>38.0</v>
      </c>
      <c r="E39" s="155">
        <f t="shared" si="2"/>
        <v>66.83149736</v>
      </c>
    </row>
    <row r="40" ht="14.25" customHeight="1">
      <c r="A40" s="155" t="str">
        <f>IFERROR(__xludf.DUMMYFUNCTION("""COMPUTED_VALUE"""),"Patgaret")</f>
        <v>Patgaret</v>
      </c>
      <c r="B40" s="155" t="str">
        <f>IFERROR(__xludf.DUMMYFUNCTION("""COMPUTED_VALUE"""),"A_iniesta")</f>
        <v>A_iniesta</v>
      </c>
      <c r="C40" s="156">
        <f t="shared" si="1"/>
        <v>0</v>
      </c>
      <c r="D40" s="33">
        <v>39.0</v>
      </c>
      <c r="E40" s="155">
        <f t="shared" si="2"/>
        <v>60.86566595</v>
      </c>
    </row>
    <row r="41" ht="14.25" customHeight="1">
      <c r="A41" s="155" t="str">
        <f>IFERROR(__xludf.DUMMYFUNCTION("""COMPUTED_VALUE"""),"chatouill86")</f>
        <v>chatouill86</v>
      </c>
      <c r="B41" s="155" t="str">
        <f>IFERROR(__xludf.DUMMYFUNCTION("""COMPUTED_VALUE"""),"jejehehe")</f>
        <v>jejehehe</v>
      </c>
      <c r="C41" s="156">
        <f t="shared" si="1"/>
        <v>1</v>
      </c>
      <c r="D41" s="33">
        <v>40.0</v>
      </c>
      <c r="E41" s="155">
        <f t="shared" si="2"/>
        <v>54.9833057</v>
      </c>
    </row>
    <row r="42" ht="14.25" customHeight="1">
      <c r="A42" s="155" t="str">
        <f>IFERROR(__xludf.DUMMYFUNCTION("""COMPUTED_VALUE"""),"_VisMaVie_")</f>
        <v>_VisMaVie_</v>
      </c>
      <c r="B42" s="155"/>
      <c r="C42" s="156">
        <f t="shared" si="1"/>
        <v>0</v>
      </c>
      <c r="D42" s="33">
        <v>41.0</v>
      </c>
      <c r="E42" s="155">
        <f t="shared" si="2"/>
        <v>49.18043774</v>
      </c>
    </row>
    <row r="43" ht="14.25" customHeight="1">
      <c r="A43" s="155" t="str">
        <f>IFERROR(__xludf.DUMMYFUNCTION("""COMPUTED_VALUE"""),"FridAKahlo")</f>
        <v>FridAKahlo</v>
      </c>
      <c r="B43" s="155" t="str">
        <f>IFERROR(__xludf.DUMMYFUNCTION("""COMPUTED_VALUE"""),"kinchuck")</f>
        <v>kinchuck</v>
      </c>
      <c r="C43" s="156">
        <f t="shared" si="1"/>
        <v>0</v>
      </c>
      <c r="D43" s="33">
        <v>42.0</v>
      </c>
      <c r="E43" s="155">
        <f t="shared" si="2"/>
        <v>43.45337456</v>
      </c>
    </row>
    <row r="44" ht="14.25" customHeight="1">
      <c r="A44" s="155" t="str">
        <f>IFERROR(__xludf.DUMMYFUNCTION("""COMPUTED_VALUE"""),"gregmoore")</f>
        <v>gregmoore</v>
      </c>
      <c r="B44" s="155" t="str">
        <f>IFERROR(__xludf.DUMMYFUNCTION("""COMPUTED_VALUE"""),"cassius-86")</f>
        <v>cassius-86</v>
      </c>
      <c r="C44" s="156">
        <f t="shared" si="1"/>
        <v>0</v>
      </c>
      <c r="D44" s="33">
        <v>43.0</v>
      </c>
      <c r="E44" s="155">
        <f t="shared" si="2"/>
        <v>37.79869193</v>
      </c>
    </row>
    <row r="45" ht="14.25" customHeight="1">
      <c r="A45" s="155" t="str">
        <f>IFERROR(__xludf.DUMMYFUNCTION("""COMPUTED_VALUE"""),"vicmackey86")</f>
        <v>vicmackey86</v>
      </c>
      <c r="B45" s="155" t="str">
        <f>IFERROR(__xludf.DUMMYFUNCTION("""COMPUTED_VALUE"""),"chatouill86")</f>
        <v>chatouill86</v>
      </c>
      <c r="C45" s="156">
        <f t="shared" si="1"/>
        <v>0</v>
      </c>
      <c r="D45" s="33">
        <v>44.0</v>
      </c>
      <c r="E45" s="155">
        <f t="shared" si="2"/>
        <v>32.21320423</v>
      </c>
    </row>
    <row r="46" ht="14.25" customHeight="1">
      <c r="A46" s="155" t="str">
        <f>IFERROR(__xludf.DUMMYFUNCTION("""COMPUTED_VALUE"""),"JM-Chatte")</f>
        <v>JM-Chatte</v>
      </c>
      <c r="B46" s="155" t="str">
        <f>IFERROR(__xludf.DUMMYFUNCTION("""COMPUTED_VALUE"""),"Legabodu86")</f>
        <v>Legabodu86</v>
      </c>
      <c r="C46" s="156">
        <f t="shared" si="1"/>
        <v>0</v>
      </c>
      <c r="D46" s="33">
        <v>45.0</v>
      </c>
      <c r="E46" s="155">
        <f t="shared" si="2"/>
        <v>26.6939425</v>
      </c>
    </row>
    <row r="47" ht="14.25" customHeight="1">
      <c r="A47" s="155" t="str">
        <f>IFERROR(__xludf.DUMMYFUNCTION("""COMPUTED_VALUE"""),"Immond")</f>
        <v>Immond</v>
      </c>
      <c r="B47" s="155" t="str">
        <f>IFERROR(__xludf.DUMMYFUNCTION("""COMPUTED_VALUE"""),"Mako Lemore")</f>
        <v>Mako Lemore</v>
      </c>
      <c r="C47" s="156">
        <f t="shared" si="1"/>
        <v>0</v>
      </c>
      <c r="D47" s="33">
        <v>46.0</v>
      </c>
      <c r="E47" s="155">
        <f t="shared" si="2"/>
        <v>21.23813505</v>
      </c>
    </row>
    <row r="48" ht="14.25" customHeight="1">
      <c r="A48" s="155" t="str">
        <f>IFERROR(__xludf.DUMMYFUNCTION("""COMPUTED_VALUE"""),"esco86")</f>
        <v>esco86</v>
      </c>
      <c r="B48" s="155" t="str">
        <f>IFERROR(__xludf.DUMMYFUNCTION("""COMPUTED_VALUE"""),"Mako Lemore")</f>
        <v>Mako Lemore</v>
      </c>
      <c r="C48" s="156">
        <f t="shared" si="1"/>
        <v>0</v>
      </c>
      <c r="D48" s="33">
        <v>47.0</v>
      </c>
      <c r="E48" s="155">
        <f t="shared" si="2"/>
        <v>15.84319016</v>
      </c>
    </row>
    <row r="49" ht="14.25" customHeight="1">
      <c r="A49" s="155" t="str">
        <f>IFERROR(__xludf.DUMMYFUNCTION("""COMPUTED_VALUE"""),"Baloo-R")</f>
        <v>Baloo-R</v>
      </c>
      <c r="B49" s="155" t="str">
        <f>IFERROR(__xludf.DUMMYFUNCTION("""COMPUTED_VALUE"""),"Pivanoxlia")</f>
        <v>Pivanoxlia</v>
      </c>
      <c r="C49" s="156">
        <f t="shared" si="1"/>
        <v>0</v>
      </c>
      <c r="D49" s="33">
        <v>48.0</v>
      </c>
      <c r="E49" s="155">
        <f t="shared" si="2"/>
        <v>10.50668062</v>
      </c>
    </row>
    <row r="50" ht="14.25" customHeight="1">
      <c r="A50" s="155" t="str">
        <f>IFERROR(__xludf.DUMMYFUNCTION("""COMPUTED_VALUE"""),"Redblood92")</f>
        <v>Redblood92</v>
      </c>
      <c r="B50" s="155" t="str">
        <f>IFERROR(__xludf.DUMMYFUNCTION("""COMPUTED_VALUE"""),"A_iniesta")</f>
        <v>A_iniesta</v>
      </c>
      <c r="C50" s="156">
        <f t="shared" si="1"/>
        <v>0</v>
      </c>
      <c r="D50" s="33">
        <v>49.0</v>
      </c>
      <c r="E50" s="155">
        <f t="shared" si="2"/>
        <v>5.226329956</v>
      </c>
    </row>
    <row r="51" ht="14.25" customHeight="1">
      <c r="A51" s="155"/>
      <c r="B51" s="155"/>
      <c r="C51" s="156">
        <f t="shared" si="1"/>
        <v>0</v>
      </c>
      <c r="D51" s="33">
        <v>50.0</v>
      </c>
      <c r="E51" s="155">
        <f t="shared" si="2"/>
        <v>0</v>
      </c>
    </row>
    <row r="52" ht="14.25" customHeight="1">
      <c r="A52" s="155"/>
      <c r="B52" s="155"/>
      <c r="C52" s="156">
        <f t="shared" si="1"/>
        <v>0</v>
      </c>
      <c r="D52" s="33">
        <v>51.0</v>
      </c>
      <c r="E52" s="155">
        <f t="shared" si="2"/>
        <v>-5.174320203</v>
      </c>
    </row>
    <row r="53" ht="14.25" customHeight="1">
      <c r="A53" s="155"/>
      <c r="B53" s="155"/>
      <c r="C53" s="156">
        <f t="shared" si="1"/>
        <v>0</v>
      </c>
      <c r="D53" s="33">
        <v>52.0</v>
      </c>
      <c r="E53" s="155">
        <f t="shared" si="2"/>
        <v>-10.29852445</v>
      </c>
    </row>
    <row r="54" ht="14.25" customHeight="1">
      <c r="A54" s="155"/>
      <c r="B54" s="155"/>
      <c r="C54" s="156">
        <f t="shared" si="1"/>
        <v>0</v>
      </c>
      <c r="D54" s="33">
        <v>53.0</v>
      </c>
      <c r="E54" s="155">
        <f t="shared" si="2"/>
        <v>-15.37439844</v>
      </c>
    </row>
    <row r="55" ht="14.25" customHeight="1">
      <c r="A55" s="155"/>
      <c r="B55" s="155"/>
      <c r="C55" s="156">
        <f t="shared" si="1"/>
        <v>0</v>
      </c>
      <c r="D55" s="33">
        <v>54.0</v>
      </c>
      <c r="E55" s="155">
        <f t="shared" si="2"/>
        <v>-20.40362796</v>
      </c>
    </row>
    <row r="56" ht="14.25" customHeight="1">
      <c r="A56" s="155"/>
      <c r="B56" s="155"/>
      <c r="C56" s="156">
        <f t="shared" si="1"/>
        <v>0</v>
      </c>
      <c r="D56" s="33">
        <v>55.0</v>
      </c>
      <c r="E56" s="155">
        <f t="shared" si="2"/>
        <v>-25.38780633</v>
      </c>
    </row>
    <row r="57" ht="14.25" customHeight="1">
      <c r="A57" s="155"/>
      <c r="B57" s="155"/>
      <c r="C57" s="156">
        <f t="shared" si="1"/>
        <v>0</v>
      </c>
      <c r="D57" s="33">
        <v>56.0</v>
      </c>
      <c r="E57" s="155">
        <f t="shared" si="2"/>
        <v>-30.32844113</v>
      </c>
    </row>
    <row r="58" ht="14.25" customHeight="1">
      <c r="A58" s="155"/>
      <c r="B58" s="155"/>
      <c r="C58" s="156">
        <f t="shared" si="1"/>
        <v>0</v>
      </c>
      <c r="D58" s="33">
        <v>57.0</v>
      </c>
      <c r="E58" s="155">
        <f t="shared" si="2"/>
        <v>-35.22696037</v>
      </c>
    </row>
    <row r="59" ht="14.25" customHeight="1">
      <c r="A59" s="155"/>
      <c r="B59" s="155"/>
      <c r="C59" s="156">
        <f t="shared" si="1"/>
        <v>0</v>
      </c>
      <c r="D59" s="33">
        <v>58.0</v>
      </c>
      <c r="E59" s="155">
        <f t="shared" si="2"/>
        <v>-40.08471806</v>
      </c>
    </row>
    <row r="60" ht="14.25" customHeight="1">
      <c r="A60" s="155"/>
      <c r="B60" s="155"/>
      <c r="C60" s="156">
        <f t="shared" si="1"/>
        <v>0</v>
      </c>
      <c r="D60" s="33">
        <v>59.0</v>
      </c>
      <c r="E60" s="155">
        <f t="shared" si="2"/>
        <v>-44.90299936</v>
      </c>
    </row>
    <row r="61" ht="14.25" customHeight="1">
      <c r="A61" s="155"/>
      <c r="B61" s="155"/>
      <c r="C61" s="156">
        <f t="shared" si="1"/>
        <v>0</v>
      </c>
      <c r="D61" s="33">
        <v>60.0</v>
      </c>
      <c r="E61" s="155">
        <f t="shared" si="2"/>
        <v>-49.68302519</v>
      </c>
    </row>
    <row r="62" ht="14.25" customHeight="1">
      <c r="A62" s="155"/>
      <c r="B62" s="155"/>
      <c r="C62" s="156">
        <f t="shared" si="1"/>
        <v>0</v>
      </c>
      <c r="D62" s="33">
        <v>61.0</v>
      </c>
      <c r="E62" s="155">
        <f t="shared" si="2"/>
        <v>-54.42595661</v>
      </c>
    </row>
    <row r="63" ht="14.25" customHeight="1">
      <c r="A63" s="155"/>
      <c r="B63" s="155"/>
      <c r="C63" s="156">
        <f t="shared" si="1"/>
        <v>0</v>
      </c>
      <c r="D63" s="33">
        <v>62.0</v>
      </c>
      <c r="E63" s="155">
        <f t="shared" si="2"/>
        <v>-59.13289866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>
        <f t="shared" si="2"/>
        <v>-63.80490401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-68.44297629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-73.04807314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-77.62110902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-82.16295786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-86.67445542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-91.15640158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-95.60956238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-100.034672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-104.4324343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-108.803525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-113.1485926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-117.4682605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-121.7631275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-126.0337701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-130.2807426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-134.5045791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-138.705794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-142.8848831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-147.0423246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-151.1785799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-155.2940943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-159.3892979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-163.4646062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-167.5204209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-171.5571304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-175.5751104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-179.5747244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-183.5563247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-187.5202521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-191.4668371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-195.3963999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-199.309251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-203.2056917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-207.0860141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-210.950502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-214.7994308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-218.633068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-222.4516735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-226.2555001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-230.0447933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-233.8197919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-237.5807284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-241.3278287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-245.0613129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-248.7813954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-252.4882847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-256.182184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-259.8632915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-263.5318001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-267.187898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-270.8317686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-274.463591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-278.0835397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-281.6917851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-285.2884935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-288.8738271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-292.4479445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-296.0110005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-299.5631464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-303.1045299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-306.6352955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-310.1555842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-313.6655342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-317.1652804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-320.6549547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-324.1346864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-327.6046018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-331.0648246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-334.5154757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-337.9566736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-341.3885344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-344.8111717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-348.2246968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-351.6292186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-355.024844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-358.4116777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-361.7898222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-365.1593782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-368.5204442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-371.8731169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-375.2174912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-378.55366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-381.8817146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-385.2017445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-388.5138376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-391.8180801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-395.1145565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-398.4033501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-401.6845423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-404.9582133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-408.2244418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-411.4833049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-414.7348786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-417.9792374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-421.2164547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-424.4466025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-427.6697514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65</v>
      </c>
    </row>
    <row r="2" ht="14.25" customHeight="1">
      <c r="A2" s="155" t="str">
        <f>IFERROR(__xludf.DUMMYFUNCTION(" IMPORTRANGE(""https://docs.google.com/spreadsheets/d/1jQiHDY6nFcAkf5tEk3gd95ABqbbOJb3gWTyqHF1zp8A/edit?gid=695545632#gid=695545632"",""Roller Coaster!A2:B161"")"),"titounio")</f>
        <v>titounio</v>
      </c>
      <c r="B2" s="155"/>
      <c r="C2" s="156">
        <f t="shared" ref="C2:C161" si="1">COUNTIF(B2:B160,A2)</f>
        <v>8</v>
      </c>
      <c r="D2" s="33">
        <v>1.0</v>
      </c>
      <c r="E2" s="155">
        <f t="shared" ref="E2:E161" si="2">260*(1-(D2/($I$1+1)))*POWER((SQRT(($I$1+1)/D2)),1/2)</f>
        <v>729.8418336</v>
      </c>
    </row>
    <row r="3" ht="14.25" customHeight="1">
      <c r="A3" s="155" t="str">
        <f>IFERROR(__xludf.DUMMYFUNCTION("""COMPUTED_VALUE"""),"alexinzaghi")</f>
        <v>alexinzaghi</v>
      </c>
      <c r="B3" s="155" t="str">
        <f>IFERROR(__xludf.DUMMYFUNCTION("""COMPUTED_VALUE"""),"titounio")</f>
        <v>titounio</v>
      </c>
      <c r="C3" s="156">
        <f t="shared" si="1"/>
        <v>6</v>
      </c>
      <c r="D3" s="33">
        <v>2.0</v>
      </c>
      <c r="E3" s="155">
        <f t="shared" si="2"/>
        <v>604.2795142</v>
      </c>
    </row>
    <row r="4" ht="14.25" customHeight="1">
      <c r="A4" s="155" t="str">
        <f>IFERROR(__xludf.DUMMYFUNCTION("""COMPUTED_VALUE"""),"Popeye86")</f>
        <v>Popeye86</v>
      </c>
      <c r="B4" s="155" t="str">
        <f>IFERROR(__xludf.DUMMYFUNCTION("""COMPUTED_VALUE"""),"titounio")</f>
        <v>titounio</v>
      </c>
      <c r="C4" s="156">
        <f t="shared" si="1"/>
        <v>2</v>
      </c>
      <c r="D4" s="33">
        <v>3.0</v>
      </c>
      <c r="E4" s="155">
        <f t="shared" si="2"/>
        <v>537.4964894</v>
      </c>
    </row>
    <row r="5" ht="14.25" customHeight="1">
      <c r="A5" s="155" t="str">
        <f>IFERROR(__xludf.DUMMYFUNCTION("""COMPUTED_VALUE"""),"Gus enScene")</f>
        <v>Gus enScene</v>
      </c>
      <c r="B5" s="155" t="str">
        <f>IFERROR(__xludf.DUMMYFUNCTION("""COMPUTED_VALUE"""),"titounio")</f>
        <v>titounio</v>
      </c>
      <c r="C5" s="156">
        <f t="shared" si="1"/>
        <v>6</v>
      </c>
      <c r="D5" s="33">
        <v>4.0</v>
      </c>
      <c r="E5" s="155">
        <f t="shared" si="2"/>
        <v>492.2572124</v>
      </c>
    </row>
    <row r="6" ht="14.25" customHeight="1">
      <c r="A6" s="155" t="str">
        <f>IFERROR(__xludf.DUMMYFUNCTION("""COMPUTED_VALUE"""),"Tran")</f>
        <v>Tran</v>
      </c>
      <c r="B6" s="155" t="str">
        <f>IFERROR(__xludf.DUMMYFUNCTION("""COMPUTED_VALUE"""),"titounio")</f>
        <v>titounio</v>
      </c>
      <c r="C6" s="156">
        <f t="shared" si="1"/>
        <v>6</v>
      </c>
      <c r="D6" s="33">
        <v>5.0</v>
      </c>
      <c r="E6" s="155">
        <f t="shared" si="2"/>
        <v>458.0392873</v>
      </c>
    </row>
    <row r="7" ht="14.25" customHeight="1">
      <c r="A7" s="155" t="str">
        <f>IFERROR(__xludf.DUMMYFUNCTION("""COMPUTED_VALUE"""),"Redblood92")</f>
        <v>Redblood92</v>
      </c>
      <c r="B7" s="155" t="str">
        <f>IFERROR(__xludf.DUMMYFUNCTION("""COMPUTED_VALUE"""),"titounio")</f>
        <v>titounio</v>
      </c>
      <c r="C7" s="156">
        <f t="shared" si="1"/>
        <v>2</v>
      </c>
      <c r="D7" s="33">
        <v>6.0</v>
      </c>
      <c r="E7" s="155">
        <f t="shared" si="2"/>
        <v>430.4560678</v>
      </c>
    </row>
    <row r="8" ht="14.25" customHeight="1">
      <c r="A8" s="155" t="str">
        <f>IFERROR(__xludf.DUMMYFUNCTION("""COMPUTED_VALUE"""),"Mistral86")</f>
        <v>Mistral86</v>
      </c>
      <c r="B8" s="155" t="str">
        <f>IFERROR(__xludf.DUMMYFUNCTION("""COMPUTED_VALUE"""),"Redblood92")</f>
        <v>Redblood92</v>
      </c>
      <c r="C8" s="156">
        <f t="shared" si="1"/>
        <v>1</v>
      </c>
      <c r="D8" s="33">
        <v>7.0</v>
      </c>
      <c r="E8" s="155">
        <f t="shared" si="2"/>
        <v>407.2798255</v>
      </c>
    </row>
    <row r="9" ht="14.25" customHeight="1">
      <c r="A9" s="155" t="str">
        <f>IFERROR(__xludf.DUMMYFUNCTION("""COMPUTED_VALUE"""),"Fishtipanda")</f>
        <v>Fishtipanda</v>
      </c>
      <c r="B9" s="155" t="str">
        <f>IFERROR(__xludf.DUMMYFUNCTION("""COMPUTED_VALUE"""),"titounio")</f>
        <v>titounio</v>
      </c>
      <c r="C9" s="156">
        <f t="shared" si="1"/>
        <v>6</v>
      </c>
      <c r="D9" s="33">
        <v>8.0</v>
      </c>
      <c r="E9" s="155">
        <f t="shared" si="2"/>
        <v>387.2316914</v>
      </c>
    </row>
    <row r="10" ht="14.25" customHeight="1">
      <c r="A10" s="155" t="str">
        <f>IFERROR(__xludf.DUMMYFUNCTION("""COMPUTED_VALUE"""),"elvasco")</f>
        <v>elvasco</v>
      </c>
      <c r="B10" s="155" t="str">
        <f>IFERROR(__xludf.DUMMYFUNCTION("""COMPUTED_VALUE"""),"titounio")</f>
        <v>titounio</v>
      </c>
      <c r="C10" s="156">
        <f t="shared" si="1"/>
        <v>2</v>
      </c>
      <c r="D10" s="33">
        <v>9.0</v>
      </c>
      <c r="E10" s="155">
        <f t="shared" si="2"/>
        <v>369.5129171</v>
      </c>
    </row>
    <row r="11" ht="14.25" customHeight="1">
      <c r="A11" s="155" t="str">
        <f>IFERROR(__xludf.DUMMYFUNCTION("""COMPUTED_VALUE"""),"_Macash_")</f>
        <v>_Macash_</v>
      </c>
      <c r="B11" s="155" t="str">
        <f>IFERROR(__xludf.DUMMYFUNCTION("""COMPUTED_VALUE"""),"alexinzaghi")</f>
        <v>alexinzaghi</v>
      </c>
      <c r="C11" s="156">
        <f t="shared" si="1"/>
        <v>3</v>
      </c>
      <c r="D11" s="33">
        <v>10.0</v>
      </c>
      <c r="E11" s="155">
        <f t="shared" si="2"/>
        <v>353.5928083</v>
      </c>
    </row>
    <row r="12" ht="14.25" customHeight="1">
      <c r="A12" s="155" t="str">
        <f>IFERROR(__xludf.DUMMYFUNCTION("""COMPUTED_VALUE"""),"Xenocq79")</f>
        <v>Xenocq79</v>
      </c>
      <c r="B12" s="155" t="str">
        <f>IFERROR(__xludf.DUMMYFUNCTION("""COMPUTED_VALUE"""),"Tran")</f>
        <v>Tran</v>
      </c>
      <c r="C12" s="156">
        <f t="shared" si="1"/>
        <v>4</v>
      </c>
      <c r="D12" s="33">
        <v>11.0</v>
      </c>
      <c r="E12" s="155">
        <f t="shared" si="2"/>
        <v>339.101659</v>
      </c>
    </row>
    <row r="13" ht="14.25" customHeight="1">
      <c r="A13" s="155" t="str">
        <f>IFERROR(__xludf.DUMMYFUNCTION("""COMPUTED_VALUE"""),"COMBERS")</f>
        <v>COMBERS</v>
      </c>
      <c r="B13" s="155" t="str">
        <f>IFERROR(__xludf.DUMMYFUNCTION("""COMPUTED_VALUE"""),"elvasco")</f>
        <v>elvasco</v>
      </c>
      <c r="C13" s="156">
        <f t="shared" si="1"/>
        <v>2</v>
      </c>
      <c r="D13" s="33">
        <v>12.0</v>
      </c>
      <c r="E13" s="155">
        <f t="shared" si="2"/>
        <v>325.7720679</v>
      </c>
    </row>
    <row r="14" ht="14.25" customHeight="1">
      <c r="A14" s="155" t="str">
        <f>IFERROR(__xludf.DUMMYFUNCTION("""COMPUTED_VALUE"""),"SINGE7")</f>
        <v>SINGE7</v>
      </c>
      <c r="B14" s="155" t="str">
        <f>IFERROR(__xludf.DUMMYFUNCTION("""COMPUTED_VALUE"""),"Gus enScene")</f>
        <v>Gus enScene</v>
      </c>
      <c r="C14" s="156">
        <f t="shared" si="1"/>
        <v>3</v>
      </c>
      <c r="D14" s="33">
        <v>13.0</v>
      </c>
      <c r="E14" s="155">
        <f t="shared" si="2"/>
        <v>313.4046442</v>
      </c>
    </row>
    <row r="15" ht="14.25" customHeight="1">
      <c r="A15" s="155" t="str">
        <f>IFERROR(__xludf.DUMMYFUNCTION("""COMPUTED_VALUE"""),"CharlyDu86")</f>
        <v>CharlyDu86</v>
      </c>
      <c r="B15" s="155" t="str">
        <f>IFERROR(__xludf.DUMMYFUNCTION("""COMPUTED_VALUE"""),"Tran")</f>
        <v>Tran</v>
      </c>
      <c r="C15" s="156">
        <f t="shared" si="1"/>
        <v>1</v>
      </c>
      <c r="D15" s="33">
        <v>14.0</v>
      </c>
      <c r="E15" s="155">
        <f t="shared" si="2"/>
        <v>301.8469077</v>
      </c>
    </row>
    <row r="16" ht="14.25" customHeight="1">
      <c r="A16" s="155" t="str">
        <f>IFERROR(__xludf.DUMMYFUNCTION("""COMPUTED_VALUE"""),"christ86000")</f>
        <v>christ86000</v>
      </c>
      <c r="B16" s="155" t="str">
        <f>IFERROR(__xludf.DUMMYFUNCTION("""COMPUTED_VALUE"""),"_Macash_")</f>
        <v>_Macash_</v>
      </c>
      <c r="C16" s="156">
        <f t="shared" si="1"/>
        <v>0</v>
      </c>
      <c r="D16" s="33">
        <v>15.0</v>
      </c>
      <c r="E16" s="155">
        <f t="shared" si="2"/>
        <v>290.9797441</v>
      </c>
    </row>
    <row r="17" ht="14.25" customHeight="1">
      <c r="A17" s="155" t="str">
        <f>IFERROR(__xludf.DUMMYFUNCTION("""COMPUTED_VALUE"""),"_RDpik_")</f>
        <v>_RDpik_</v>
      </c>
      <c r="B17" s="155" t="str">
        <f>IFERROR(__xludf.DUMMYFUNCTION("""COMPUTED_VALUE"""),"Tran")</f>
        <v>Tran</v>
      </c>
      <c r="C17" s="156">
        <f t="shared" si="1"/>
        <v>1</v>
      </c>
      <c r="D17" s="33">
        <v>16.0</v>
      </c>
      <c r="E17" s="155">
        <f t="shared" si="2"/>
        <v>280.7083975</v>
      </c>
    </row>
    <row r="18" ht="14.25" customHeight="1">
      <c r="A18" s="155" t="str">
        <f>IFERROR(__xludf.DUMMYFUNCTION("""COMPUTED_VALUE"""),"Kevfurious")</f>
        <v>Kevfurious</v>
      </c>
      <c r="B18" s="155" t="str">
        <f>IFERROR(__xludf.DUMMYFUNCTION("""COMPUTED_VALUE"""),"Popeye86")</f>
        <v>Popeye86</v>
      </c>
      <c r="C18" s="156">
        <f t="shared" si="1"/>
        <v>1</v>
      </c>
      <c r="D18" s="33">
        <v>17.0</v>
      </c>
      <c r="E18" s="155">
        <f t="shared" si="2"/>
        <v>270.9562955</v>
      </c>
    </row>
    <row r="19" ht="14.25" customHeight="1">
      <c r="A19" s="155" t="str">
        <f>IFERROR(__xludf.DUMMYFUNCTION("""COMPUTED_VALUE"""),"Patgaret")</f>
        <v>Patgaret</v>
      </c>
      <c r="B19" s="155" t="str">
        <f>IFERROR(__xludf.DUMMYFUNCTION("""COMPUTED_VALUE"""),"Tran")</f>
        <v>Tran</v>
      </c>
      <c r="C19" s="156">
        <f t="shared" si="1"/>
        <v>1</v>
      </c>
      <c r="D19" s="33">
        <v>18.0</v>
      </c>
      <c r="E19" s="155">
        <f t="shared" si="2"/>
        <v>261.6607051</v>
      </c>
    </row>
    <row r="20" ht="14.25" customHeight="1">
      <c r="A20" s="155" t="str">
        <f>IFERROR(__xludf.DUMMYFUNCTION("""COMPUTED_VALUE"""),"Dux")</f>
        <v>Dux</v>
      </c>
      <c r="B20" s="155" t="str">
        <f>IFERROR(__xludf.DUMMYFUNCTION("""COMPUTED_VALUE"""),"alexinzaghi")</f>
        <v>alexinzaghi</v>
      </c>
      <c r="C20" s="156">
        <f t="shared" si="1"/>
        <v>1</v>
      </c>
      <c r="D20" s="33">
        <v>19.0</v>
      </c>
      <c r="E20" s="155">
        <f t="shared" si="2"/>
        <v>252.7696075</v>
      </c>
    </row>
    <row r="21" ht="14.25" customHeight="1">
      <c r="A21" s="155" t="str">
        <f>IFERROR(__xludf.DUMMYFUNCTION("""COMPUTED_VALUE"""),"Sharky")</f>
        <v>Sharky</v>
      </c>
      <c r="B21" s="155" t="str">
        <f>IFERROR(__xludf.DUMMYFUNCTION("""COMPUTED_VALUE"""),"COMBERS")</f>
        <v>COMBERS</v>
      </c>
      <c r="C21" s="156">
        <f t="shared" si="1"/>
        <v>1</v>
      </c>
      <c r="D21" s="33">
        <v>20.0</v>
      </c>
      <c r="E21" s="155">
        <f t="shared" si="2"/>
        <v>244.2394026</v>
      </c>
    </row>
    <row r="22" ht="14.25" customHeight="1">
      <c r="A22" s="155" t="str">
        <f>IFERROR(__xludf.DUMMYFUNCTION("""COMPUTED_VALUE"""),"_Sale-Bet_")</f>
        <v>_Sale-Bet_</v>
      </c>
      <c r="B22" s="155" t="str">
        <f>IFERROR(__xludf.DUMMYFUNCTION("""COMPUTED_VALUE"""),"titounio")</f>
        <v>titounio</v>
      </c>
      <c r="C22" s="156">
        <f t="shared" si="1"/>
        <v>0</v>
      </c>
      <c r="D22" s="33">
        <v>21.0</v>
      </c>
      <c r="E22" s="155">
        <f t="shared" si="2"/>
        <v>236.0331957</v>
      </c>
    </row>
    <row r="23" ht="14.25" customHeight="1">
      <c r="A23" s="155" t="str">
        <f>IFERROR(__xludf.DUMMYFUNCTION("""COMPUTED_VALUE"""),"Baykoku")</f>
        <v>Baykoku</v>
      </c>
      <c r="B23" s="155" t="str">
        <f>IFERROR(__xludf.DUMMYFUNCTION("""COMPUTED_VALUE"""),"alexinzaghi")</f>
        <v>alexinzaghi</v>
      </c>
      <c r="C23" s="156">
        <f t="shared" si="1"/>
        <v>0</v>
      </c>
      <c r="D23" s="33">
        <v>22.0</v>
      </c>
      <c r="E23" s="155">
        <f t="shared" si="2"/>
        <v>228.1194956</v>
      </c>
    </row>
    <row r="24" ht="14.25" customHeight="1">
      <c r="A24" s="155" t="str">
        <f>IFERROR(__xludf.DUMMYFUNCTION("""COMPUTED_VALUE"""),"REDSQUIRREL")</f>
        <v>REDSQUIRREL</v>
      </c>
      <c r="B24" s="155" t="str">
        <f>IFERROR(__xludf.DUMMYFUNCTION("""COMPUTED_VALUE"""),"Mistral86")</f>
        <v>Mistral86</v>
      </c>
      <c r="C24" s="156">
        <f t="shared" si="1"/>
        <v>0</v>
      </c>
      <c r="D24" s="33">
        <v>23.0</v>
      </c>
      <c r="E24" s="155">
        <f t="shared" si="2"/>
        <v>220.4712137</v>
      </c>
    </row>
    <row r="25" ht="14.25" customHeight="1">
      <c r="A25" s="155" t="str">
        <f>IFERROR(__xludf.DUMMYFUNCTION("""COMPUTED_VALUE"""),"Elfy")</f>
        <v>Elfy</v>
      </c>
      <c r="B25" s="155" t="str">
        <f>IFERROR(__xludf.DUMMYFUNCTION("""COMPUTED_VALUE"""),"Fishtipanda")</f>
        <v>Fishtipanda</v>
      </c>
      <c r="C25" s="156">
        <f t="shared" si="1"/>
        <v>1</v>
      </c>
      <c r="D25" s="33">
        <v>24.0</v>
      </c>
      <c r="E25" s="155">
        <f t="shared" si="2"/>
        <v>213.0648832</v>
      </c>
    </row>
    <row r="26" ht="14.25" customHeight="1">
      <c r="A26" s="155" t="str">
        <f>IFERROR(__xludf.DUMMYFUNCTION("""COMPUTED_VALUE"""),"Senfou")</f>
        <v>Senfou</v>
      </c>
      <c r="B26" s="155" t="str">
        <f>IFERROR(__xludf.DUMMYFUNCTION("""COMPUTED_VALUE"""),"Fishtipanda")</f>
        <v>Fishtipanda</v>
      </c>
      <c r="C26" s="156">
        <f t="shared" si="1"/>
        <v>0</v>
      </c>
      <c r="D26" s="33">
        <v>25.0</v>
      </c>
      <c r="E26" s="155">
        <f t="shared" si="2"/>
        <v>205.8800433</v>
      </c>
    </row>
    <row r="27" ht="14.25" customHeight="1">
      <c r="A27" s="155" t="str">
        <f>IFERROR(__xludf.DUMMYFUNCTION("""COMPUTED_VALUE"""),"cassius-86")</f>
        <v>cassius-86</v>
      </c>
      <c r="B27" s="155" t="str">
        <f>IFERROR(__xludf.DUMMYFUNCTION("""COMPUTED_VALUE"""),"COMBERS")</f>
        <v>COMBERS</v>
      </c>
      <c r="C27" s="156">
        <f t="shared" si="1"/>
        <v>0</v>
      </c>
      <c r="D27" s="33">
        <v>26.0</v>
      </c>
      <c r="E27" s="155">
        <f t="shared" si="2"/>
        <v>198.8987486</v>
      </c>
    </row>
    <row r="28" ht="14.25" customHeight="1">
      <c r="A28" s="155" t="str">
        <f>IFERROR(__xludf.DUMMYFUNCTION("""COMPUTED_VALUE"""),"Pitt86700")</f>
        <v>Pitt86700</v>
      </c>
      <c r="B28" s="155" t="str">
        <f>IFERROR(__xludf.DUMMYFUNCTION("""COMPUTED_VALUE"""),"Fishtipanda")</f>
        <v>Fishtipanda</v>
      </c>
      <c r="C28" s="156">
        <f t="shared" si="1"/>
        <v>0</v>
      </c>
      <c r="D28" s="33">
        <v>27.0</v>
      </c>
      <c r="E28" s="155">
        <f t="shared" si="2"/>
        <v>192.1051742</v>
      </c>
    </row>
    <row r="29" ht="14.25" customHeight="1">
      <c r="A29" s="155" t="str">
        <f>IFERROR(__xludf.DUMMYFUNCTION("""COMPUTED_VALUE"""),"Chuckandier")</f>
        <v>Chuckandier</v>
      </c>
      <c r="B29" s="155" t="str">
        <f>IFERROR(__xludf.DUMMYFUNCTION("""COMPUTED_VALUE"""),"Gus enScene")</f>
        <v>Gus enScene</v>
      </c>
      <c r="C29" s="156">
        <f t="shared" si="1"/>
        <v>0</v>
      </c>
      <c r="D29" s="33">
        <v>28.0</v>
      </c>
      <c r="E29" s="155">
        <f t="shared" si="2"/>
        <v>185.485295</v>
      </c>
    </row>
    <row r="30" ht="14.25" customHeight="1">
      <c r="A30" s="155" t="str">
        <f>IFERROR(__xludf.DUMMYFUNCTION("""COMPUTED_VALUE"""),"NIKOGIGI86")</f>
        <v>NIKOGIGI86</v>
      </c>
      <c r="B30" s="155" t="str">
        <f>IFERROR(__xludf.DUMMYFUNCTION("""COMPUTED_VALUE"""),"Gus enScene")</f>
        <v>Gus enScene</v>
      </c>
      <c r="C30" s="156">
        <f t="shared" si="1"/>
        <v>1</v>
      </c>
      <c r="D30" s="33">
        <v>29.0</v>
      </c>
      <c r="E30" s="155">
        <f t="shared" si="2"/>
        <v>179.0266235</v>
      </c>
    </row>
    <row r="31" ht="14.25" customHeight="1">
      <c r="A31" s="155" t="str">
        <f>IFERROR(__xludf.DUMMYFUNCTION("""COMPUTED_VALUE"""),"Pioune")</f>
        <v>Pioune</v>
      </c>
      <c r="B31" s="155" t="str">
        <f>IFERROR(__xludf.DUMMYFUNCTION("""COMPUTED_VALUE"""),"Tran")</f>
        <v>Tran</v>
      </c>
      <c r="C31" s="156">
        <f t="shared" si="1"/>
        <v>0</v>
      </c>
      <c r="D31" s="33">
        <v>30.0</v>
      </c>
      <c r="E31" s="155">
        <f t="shared" si="2"/>
        <v>172.7179932</v>
      </c>
    </row>
    <row r="32" ht="14.25" customHeight="1">
      <c r="A32" s="155" t="str">
        <f>IFERROR(__xludf.DUMMYFUNCTION("""COMPUTED_VALUE"""),"sonic86")</f>
        <v>sonic86</v>
      </c>
      <c r="B32" s="155" t="str">
        <f>IFERROR(__xludf.DUMMYFUNCTION("""COMPUTED_VALUE"""),"Xenocq79")</f>
        <v>Xenocq79</v>
      </c>
      <c r="C32" s="156">
        <f t="shared" si="1"/>
        <v>0</v>
      </c>
      <c r="D32" s="33">
        <v>31.0</v>
      </c>
      <c r="E32" s="155">
        <f t="shared" si="2"/>
        <v>166.5493788</v>
      </c>
    </row>
    <row r="33" ht="14.25" customHeight="1">
      <c r="A33" s="155" t="str">
        <f>IFERROR(__xludf.DUMMYFUNCTION("""COMPUTED_VALUE"""),"Vaillant 86")</f>
        <v>Vaillant 86</v>
      </c>
      <c r="B33" s="155" t="str">
        <f>IFERROR(__xludf.DUMMYFUNCTION("""COMPUTED_VALUE"""),"Gus enScene")</f>
        <v>Gus enScene</v>
      </c>
      <c r="C33" s="156">
        <f t="shared" si="1"/>
        <v>0</v>
      </c>
      <c r="D33" s="33">
        <v>32.0</v>
      </c>
      <c r="E33" s="155">
        <f t="shared" si="2"/>
        <v>160.511746</v>
      </c>
    </row>
    <row r="34" ht="14.25" customHeight="1">
      <c r="A34" s="155" t="str">
        <f>IFERROR(__xludf.DUMMYFUNCTION("""COMPUTED_VALUE"""),"Piva")</f>
        <v>Piva</v>
      </c>
      <c r="B34" s="155" t="str">
        <f>IFERROR(__xludf.DUMMYFUNCTION("""COMPUTED_VALUE"""),"Tran")</f>
        <v>Tran</v>
      </c>
      <c r="C34" s="156">
        <f t="shared" si="1"/>
        <v>0</v>
      </c>
      <c r="D34" s="33">
        <v>33.0</v>
      </c>
      <c r="E34" s="155">
        <f t="shared" si="2"/>
        <v>154.596925</v>
      </c>
    </row>
    <row r="35" ht="14.25" customHeight="1">
      <c r="A35" s="155" t="str">
        <f>IFERROR(__xludf.DUMMYFUNCTION("""COMPUTED_VALUE"""),"Spyke 22")</f>
        <v>Spyke 22</v>
      </c>
      <c r="B35" s="155" t="str">
        <f>IFERROR(__xludf.DUMMYFUNCTION("""COMPUTED_VALUE"""),"_RDpik_")</f>
        <v>_RDpik_</v>
      </c>
      <c r="C35" s="156">
        <f t="shared" si="1"/>
        <v>0</v>
      </c>
      <c r="D35" s="33">
        <v>34.0</v>
      </c>
      <c r="E35" s="155">
        <f t="shared" si="2"/>
        <v>148.7975037</v>
      </c>
    </row>
    <row r="36" ht="14.25" customHeight="1">
      <c r="A36" s="155" t="str">
        <f>IFERROR(__xludf.DUMMYFUNCTION("""COMPUTED_VALUE"""),"BBH 75")</f>
        <v>BBH 75</v>
      </c>
      <c r="B36" s="155" t="str">
        <f>IFERROR(__xludf.DUMMYFUNCTION("""COMPUTED_VALUE"""),"Dux")</f>
        <v>Dux</v>
      </c>
      <c r="C36" s="156">
        <f t="shared" si="1"/>
        <v>0</v>
      </c>
      <c r="D36" s="33">
        <v>35.0</v>
      </c>
      <c r="E36" s="155">
        <f t="shared" si="2"/>
        <v>143.1067369</v>
      </c>
    </row>
    <row r="37" ht="14.25" customHeight="1">
      <c r="A37" s="155" t="str">
        <f>IFERROR(__xludf.DUMMYFUNCTION("""COMPUTED_VALUE"""),"Mikalack")</f>
        <v>Mikalack</v>
      </c>
      <c r="B37" s="155" t="str">
        <f>IFERROR(__xludf.DUMMYFUNCTION("""COMPUTED_VALUE"""),"elvasco")</f>
        <v>elvasco</v>
      </c>
      <c r="C37" s="156">
        <f t="shared" si="1"/>
        <v>0</v>
      </c>
      <c r="D37" s="33">
        <v>36.0</v>
      </c>
      <c r="E37" s="155">
        <f t="shared" si="2"/>
        <v>137.5184681</v>
      </c>
    </row>
    <row r="38" ht="14.25" customHeight="1">
      <c r="A38" s="155" t="str">
        <f>IFERROR(__xludf.DUMMYFUNCTION("""COMPUTED_VALUE"""),"Kiki Bazaar")</f>
        <v>Kiki Bazaar</v>
      </c>
      <c r="B38" s="155" t="str">
        <f>IFERROR(__xludf.DUMMYFUNCTION("""COMPUTED_VALUE"""),"CharlyDu86")</f>
        <v>CharlyDu86</v>
      </c>
      <c r="C38" s="156">
        <f t="shared" si="1"/>
        <v>0</v>
      </c>
      <c r="D38" s="33">
        <v>37.0</v>
      </c>
      <c r="E38" s="155">
        <f t="shared" si="2"/>
        <v>132.0270633</v>
      </c>
    </row>
    <row r="39" ht="14.25" customHeight="1">
      <c r="A39" s="155" t="str">
        <f>IFERROR(__xludf.DUMMYFUNCTION("""COMPUTED_VALUE"""),"8cobras6")</f>
        <v>8cobras6</v>
      </c>
      <c r="B39" s="155" t="str">
        <f>IFERROR(__xludf.DUMMYFUNCTION("""COMPUTED_VALUE"""),"Kevfurious")</f>
        <v>Kevfurious</v>
      </c>
      <c r="C39" s="156">
        <f t="shared" si="1"/>
        <v>2</v>
      </c>
      <c r="D39" s="33">
        <v>38.0</v>
      </c>
      <c r="E39" s="155">
        <f t="shared" si="2"/>
        <v>126.627353</v>
      </c>
    </row>
    <row r="40" ht="14.25" customHeight="1">
      <c r="A40" s="155" t="str">
        <f>IFERROR(__xludf.DUMMYFUNCTION("""COMPUTED_VALUE"""),"Williamax86")</f>
        <v>Williamax86</v>
      </c>
      <c r="B40" s="155" t="str">
        <f>IFERROR(__xludf.DUMMYFUNCTION("""COMPUTED_VALUE"""),"Xenocq79")</f>
        <v>Xenocq79</v>
      </c>
      <c r="C40" s="156">
        <f t="shared" si="1"/>
        <v>0</v>
      </c>
      <c r="D40" s="33">
        <v>39.0</v>
      </c>
      <c r="E40" s="155">
        <f t="shared" si="2"/>
        <v>121.3145827</v>
      </c>
    </row>
    <row r="41" ht="14.25" customHeight="1">
      <c r="A41" s="155" t="str">
        <f>IFERROR(__xludf.DUMMYFUNCTION("""COMPUTED_VALUE"""),"Mitch")</f>
        <v>Mitch</v>
      </c>
      <c r="B41" s="155" t="str">
        <f>IFERROR(__xludf.DUMMYFUNCTION("""COMPUTED_VALUE"""),"Gus enScene")</f>
        <v>Gus enScene</v>
      </c>
      <c r="C41" s="156">
        <f t="shared" si="1"/>
        <v>0</v>
      </c>
      <c r="D41" s="33">
        <v>40.0</v>
      </c>
      <c r="E41" s="155">
        <f t="shared" si="2"/>
        <v>116.0843694</v>
      </c>
    </row>
    <row r="42" ht="14.25" customHeight="1">
      <c r="A42" s="155" t="str">
        <f>IFERROR(__xludf.DUMMYFUNCTION("""COMPUTED_VALUE"""),"Lechti")</f>
        <v>Lechti</v>
      </c>
      <c r="B42" s="155" t="str">
        <f>IFERROR(__xludf.DUMMYFUNCTION("""COMPUTED_VALUE"""),"_Macash_")</f>
        <v>_Macash_</v>
      </c>
      <c r="C42" s="156">
        <f t="shared" si="1"/>
        <v>0</v>
      </c>
      <c r="D42" s="33">
        <v>41.0</v>
      </c>
      <c r="E42" s="155">
        <f t="shared" si="2"/>
        <v>110.9326636</v>
      </c>
    </row>
    <row r="43" ht="14.25" customHeight="1">
      <c r="A43" s="155" t="str">
        <f>IFERROR(__xludf.DUMMYFUNCTION("""COMPUTED_VALUE"""),"M2TH___off")</f>
        <v>M2TH___off</v>
      </c>
      <c r="B43" s="155" t="str">
        <f>IFERROR(__xludf.DUMMYFUNCTION("""COMPUTED_VALUE"""),"SINGE7")</f>
        <v>SINGE7</v>
      </c>
      <c r="C43" s="156">
        <f t="shared" si="1"/>
        <v>1</v>
      </c>
      <c r="D43" s="33">
        <v>42.0</v>
      </c>
      <c r="E43" s="155">
        <f t="shared" si="2"/>
        <v>105.8557163</v>
      </c>
    </row>
    <row r="44" ht="14.25" customHeight="1">
      <c r="A44" s="155" t="str">
        <f>IFERROR(__xludf.DUMMYFUNCTION("""COMPUTED_VALUE"""),"SCOTT16")</f>
        <v>SCOTT16</v>
      </c>
      <c r="B44" s="155" t="str">
        <f>IFERROR(__xludf.DUMMYFUNCTION("""COMPUTED_VALUE"""),"8cobras6")</f>
        <v>8cobras6</v>
      </c>
      <c r="C44" s="156">
        <f t="shared" si="1"/>
        <v>0</v>
      </c>
      <c r="D44" s="33">
        <v>43.0</v>
      </c>
      <c r="E44" s="155">
        <f t="shared" si="2"/>
        <v>100.8500501</v>
      </c>
    </row>
    <row r="45" ht="14.25" customHeight="1">
      <c r="A45" s="155" t="str">
        <f>IFERROR(__xludf.DUMMYFUNCTION("""COMPUTED_VALUE"""),"Tanguy")</f>
        <v>Tanguy</v>
      </c>
      <c r="B45" s="155" t="str">
        <f>IFERROR(__xludf.DUMMYFUNCTION("""COMPUTED_VALUE"""),"Popeye86")</f>
        <v>Popeye86</v>
      </c>
      <c r="C45" s="156">
        <f t="shared" si="1"/>
        <v>1</v>
      </c>
      <c r="D45" s="33">
        <v>44.0</v>
      </c>
      <c r="E45" s="155">
        <f t="shared" si="2"/>
        <v>95.91243304</v>
      </c>
    </row>
    <row r="46" ht="14.25" customHeight="1">
      <c r="A46" s="155" t="str">
        <f>IFERROR(__xludf.DUMMYFUNCTION("""COMPUTED_VALUE"""),"Mako Lemore")</f>
        <v>Mako Lemore</v>
      </c>
      <c r="B46" s="155" t="str">
        <f>IFERROR(__xludf.DUMMYFUNCTION("""COMPUTED_VALUE"""),"_Macash_")</f>
        <v>_Macash_</v>
      </c>
      <c r="C46" s="156">
        <f t="shared" si="1"/>
        <v>0</v>
      </c>
      <c r="D46" s="33">
        <v>45.0</v>
      </c>
      <c r="E46" s="155">
        <f t="shared" si="2"/>
        <v>91.0398561</v>
      </c>
    </row>
    <row r="47" ht="14.25" customHeight="1">
      <c r="A47" s="155" t="str">
        <f>IFERROR(__xludf.DUMMYFUNCTION("""COMPUTED_VALUE"""),"iOneGeek")</f>
        <v>iOneGeek</v>
      </c>
      <c r="B47" s="155" t="str">
        <f>IFERROR(__xludf.DUMMYFUNCTION("""COMPUTED_VALUE"""),"alexinzaghi")</f>
        <v>alexinzaghi</v>
      </c>
      <c r="C47" s="156">
        <f t="shared" si="1"/>
        <v>0</v>
      </c>
      <c r="D47" s="33">
        <v>46.0</v>
      </c>
      <c r="E47" s="155">
        <f t="shared" si="2"/>
        <v>86.22951314</v>
      </c>
    </row>
    <row r="48" ht="14.25" customHeight="1">
      <c r="A48" s="155" t="str">
        <f>IFERROR(__xludf.DUMMYFUNCTION("""COMPUTED_VALUE"""),"Xelaris")</f>
        <v>Xelaris</v>
      </c>
      <c r="B48" s="155" t="str">
        <f>IFERROR(__xludf.DUMMYFUNCTION("""COMPUTED_VALUE"""),"alexinzaghi")</f>
        <v>alexinzaghi</v>
      </c>
      <c r="C48" s="156">
        <f t="shared" si="1"/>
        <v>0</v>
      </c>
      <c r="D48" s="33">
        <v>47.0</v>
      </c>
      <c r="E48" s="155">
        <f t="shared" si="2"/>
        <v>81.47878285</v>
      </c>
    </row>
    <row r="49" ht="14.25" customHeight="1">
      <c r="A49" s="155" t="str">
        <f>IFERROR(__xludf.DUMMYFUNCTION("""COMPUTED_VALUE"""),"S.coco")</f>
        <v>S.coco</v>
      </c>
      <c r="B49" s="155"/>
      <c r="C49" s="156">
        <f t="shared" si="1"/>
        <v>0</v>
      </c>
      <c r="D49" s="33">
        <v>48.0</v>
      </c>
      <c r="E49" s="155">
        <f t="shared" si="2"/>
        <v>76.78521278</v>
      </c>
    </row>
    <row r="50" ht="14.25" customHeight="1">
      <c r="A50" s="155" t="str">
        <f>IFERROR(__xludf.DUMMYFUNCTION("""COMPUTED_VALUE"""),"rastamokett")</f>
        <v>rastamokett</v>
      </c>
      <c r="B50" s="155" t="str">
        <f>IFERROR(__xludf.DUMMYFUNCTION("""COMPUTED_VALUE"""),"Xenocq79")</f>
        <v>Xenocq79</v>
      </c>
      <c r="C50" s="156">
        <f t="shared" si="1"/>
        <v>0</v>
      </c>
      <c r="D50" s="33">
        <v>49.0</v>
      </c>
      <c r="E50" s="155">
        <f t="shared" si="2"/>
        <v>72.14650505</v>
      </c>
    </row>
    <row r="51" ht="14.25" customHeight="1">
      <c r="A51" s="155" t="str">
        <f>IFERROR(__xludf.DUMMYFUNCTION("""COMPUTED_VALUE"""),"Foldzilla")</f>
        <v>Foldzilla</v>
      </c>
      <c r="B51" s="155" t="str">
        <f>IFERROR(__xludf.DUMMYFUNCTION("""COMPUTED_VALUE"""),"Sharky")</f>
        <v>Sharky</v>
      </c>
      <c r="C51" s="156">
        <f t="shared" si="1"/>
        <v>0</v>
      </c>
      <c r="D51" s="33">
        <v>50.0</v>
      </c>
      <c r="E51" s="155">
        <f t="shared" si="2"/>
        <v>67.56050356</v>
      </c>
    </row>
    <row r="52" ht="14.25" customHeight="1">
      <c r="A52" s="155" t="str">
        <f>IFERROR(__xludf.DUMMYFUNCTION("""COMPUTED_VALUE"""),"Nanny on pe")</f>
        <v>Nanny on pe</v>
      </c>
      <c r="B52" s="155" t="str">
        <f>IFERROR(__xludf.DUMMYFUNCTION("""COMPUTED_VALUE"""),"Xenocq79")</f>
        <v>Xenocq79</v>
      </c>
      <c r="C52" s="156">
        <f t="shared" si="1"/>
        <v>0</v>
      </c>
      <c r="D52" s="33">
        <v>51.0</v>
      </c>
      <c r="E52" s="155">
        <f t="shared" si="2"/>
        <v>63.02518242</v>
      </c>
    </row>
    <row r="53" ht="14.25" customHeight="1">
      <c r="A53" s="155" t="str">
        <f>IFERROR(__xludf.DUMMYFUNCTION("""COMPUTED_VALUE"""),"Immond")</f>
        <v>Immond</v>
      </c>
      <c r="B53" s="155" t="str">
        <f>IFERROR(__xludf.DUMMYFUNCTION("""COMPUTED_VALUE"""),"Redblood92")</f>
        <v>Redblood92</v>
      </c>
      <c r="C53" s="156">
        <f t="shared" si="1"/>
        <v>0</v>
      </c>
      <c r="D53" s="33">
        <v>52.0</v>
      </c>
      <c r="E53" s="155">
        <f t="shared" si="2"/>
        <v>58.53863564</v>
      </c>
    </row>
    <row r="54" ht="14.25" customHeight="1">
      <c r="A54" s="155" t="str">
        <f>IFERROR(__xludf.DUMMYFUNCTION("""COMPUTED_VALUE"""),"A_iniesta")</f>
        <v>A_iniesta</v>
      </c>
      <c r="B54" s="155" t="str">
        <f>IFERROR(__xludf.DUMMYFUNCTION("""COMPUTED_VALUE"""),"Gus enScene")</f>
        <v>Gus enScene</v>
      </c>
      <c r="C54" s="156">
        <f t="shared" si="1"/>
        <v>0</v>
      </c>
      <c r="D54" s="33">
        <v>53.0</v>
      </c>
      <c r="E54" s="155">
        <f t="shared" si="2"/>
        <v>54.09906774</v>
      </c>
    </row>
    <row r="55" ht="14.25" customHeight="1">
      <c r="A55" s="155" t="str">
        <f>IFERROR(__xludf.DUMMYFUNCTION("""COMPUTED_VALUE"""),"kinchuck")</f>
        <v>kinchuck</v>
      </c>
      <c r="B55" s="155" t="str">
        <f>IFERROR(__xludf.DUMMYFUNCTION("""COMPUTED_VALUE"""),"8cobras6")</f>
        <v>8cobras6</v>
      </c>
      <c r="C55" s="156">
        <f t="shared" si="1"/>
        <v>0</v>
      </c>
      <c r="D55" s="33">
        <v>54.0</v>
      </c>
      <c r="E55" s="155">
        <f t="shared" si="2"/>
        <v>49.70478532</v>
      </c>
    </row>
    <row r="56" ht="14.25" customHeight="1">
      <c r="A56" s="155" t="str">
        <f>IFERROR(__xludf.DUMMYFUNCTION("""COMPUTED_VALUE"""),"cataleya86")</f>
        <v>cataleya86</v>
      </c>
      <c r="B56" s="155" t="str">
        <f>IFERROR(__xludf.DUMMYFUNCTION("""COMPUTED_VALUE"""),"SINGE7")</f>
        <v>SINGE7</v>
      </c>
      <c r="C56" s="156">
        <f t="shared" si="1"/>
        <v>0</v>
      </c>
      <c r="D56" s="33">
        <v>55.0</v>
      </c>
      <c r="E56" s="155">
        <f t="shared" si="2"/>
        <v>45.35418937</v>
      </c>
    </row>
    <row r="57" ht="14.25" customHeight="1">
      <c r="A57" s="155" t="str">
        <f>IFERROR(__xludf.DUMMYFUNCTION("""COMPUTED_VALUE"""),"Lamby")</f>
        <v>Lamby</v>
      </c>
      <c r="B57" s="155" t="str">
        <f>IFERROR(__xludf.DUMMYFUNCTION("""COMPUTED_VALUE"""),"SINGE7")</f>
        <v>SINGE7</v>
      </c>
      <c r="C57" s="156">
        <f t="shared" si="1"/>
        <v>0</v>
      </c>
      <c r="D57" s="33">
        <v>56.0</v>
      </c>
      <c r="E57" s="155">
        <f t="shared" si="2"/>
        <v>41.04576833</v>
      </c>
    </row>
    <row r="58" ht="14.25" customHeight="1">
      <c r="A58" s="155" t="str">
        <f>IFERROR(__xludf.DUMMYFUNCTION("""COMPUTED_VALUE"""),"_VisMaVie_")</f>
        <v>_VisMaVie_</v>
      </c>
      <c r="B58" s="155" t="str">
        <f>IFERROR(__xludf.DUMMYFUNCTION("""COMPUTED_VALUE"""),"alexinzaghi")</f>
        <v>alexinzaghi</v>
      </c>
      <c r="C58" s="156">
        <f t="shared" si="1"/>
        <v>0</v>
      </c>
      <c r="D58" s="33">
        <v>57.0</v>
      </c>
      <c r="E58" s="155">
        <f t="shared" si="2"/>
        <v>36.77809174</v>
      </c>
    </row>
    <row r="59" ht="14.25" customHeight="1">
      <c r="A59" s="155" t="str">
        <f>IFERROR(__xludf.DUMMYFUNCTION("""COMPUTED_VALUE"""),"TexasDolly")</f>
        <v>TexasDolly</v>
      </c>
      <c r="B59" s="155" t="str">
        <f>IFERROR(__xludf.DUMMYFUNCTION("""COMPUTED_VALUE"""),"Elfy")</f>
        <v>Elfy</v>
      </c>
      <c r="C59" s="156">
        <f t="shared" si="1"/>
        <v>0</v>
      </c>
      <c r="D59" s="33">
        <v>58.0</v>
      </c>
      <c r="E59" s="155">
        <f t="shared" si="2"/>
        <v>32.54980453</v>
      </c>
    </row>
    <row r="60" ht="14.25" customHeight="1">
      <c r="A60" s="155" t="str">
        <f>IFERROR(__xludf.DUMMYFUNCTION("""COMPUTED_VALUE"""),"Pangallin")</f>
        <v>Pangallin</v>
      </c>
      <c r="B60" s="155" t="str">
        <f>IFERROR(__xludf.DUMMYFUNCTION("""COMPUTED_VALUE"""),"Fishtipanda")</f>
        <v>Fishtipanda</v>
      </c>
      <c r="C60" s="156">
        <f t="shared" si="1"/>
        <v>0</v>
      </c>
      <c r="D60" s="33">
        <v>59.0</v>
      </c>
      <c r="E60" s="155">
        <f t="shared" si="2"/>
        <v>28.35962171</v>
      </c>
    </row>
    <row r="61" ht="14.25" customHeight="1">
      <c r="A61" s="155" t="str">
        <f>IFERROR(__xludf.DUMMYFUNCTION("""COMPUTED_VALUE"""),"FridAKahlo")</f>
        <v>FridAKahlo</v>
      </c>
      <c r="B61" s="155" t="str">
        <f>IFERROR(__xludf.DUMMYFUNCTION("""COMPUTED_VALUE"""),"Fishtipanda")</f>
        <v>Fishtipanda</v>
      </c>
      <c r="C61" s="156">
        <f t="shared" si="1"/>
        <v>0</v>
      </c>
      <c r="D61" s="33">
        <v>60.0</v>
      </c>
      <c r="E61" s="155">
        <f t="shared" si="2"/>
        <v>24.20632356</v>
      </c>
    </row>
    <row r="62" ht="14.25" customHeight="1">
      <c r="A62" s="155" t="str">
        <f>IFERROR(__xludf.DUMMYFUNCTION("""COMPUTED_VALUE"""),"Baloo-R")</f>
        <v>Baloo-R</v>
      </c>
      <c r="B62" s="155" t="str">
        <f>IFERROR(__xludf.DUMMYFUNCTION("""COMPUTED_VALUE"""),"Tanguy")</f>
        <v>Tanguy</v>
      </c>
      <c r="C62" s="156">
        <f t="shared" si="1"/>
        <v>0</v>
      </c>
      <c r="D62" s="33">
        <v>61.0</v>
      </c>
      <c r="E62" s="155">
        <f t="shared" si="2"/>
        <v>20.08875129</v>
      </c>
    </row>
    <row r="63" ht="14.25" customHeight="1">
      <c r="A63" s="155" t="str">
        <f>IFERROR(__xludf.DUMMYFUNCTION("""COMPUTED_VALUE"""),"BRUNOWINNER")</f>
        <v>BRUNOWINNER</v>
      </c>
      <c r="B63" s="155" t="str">
        <f>IFERROR(__xludf.DUMMYFUNCTION("""COMPUTED_VALUE"""),"Patgaret")</f>
        <v>Patgaret</v>
      </c>
      <c r="C63" s="156">
        <f t="shared" si="1"/>
        <v>0</v>
      </c>
      <c r="D63" s="33">
        <v>62.0</v>
      </c>
      <c r="E63" s="155">
        <f t="shared" si="2"/>
        <v>16.00580293</v>
      </c>
    </row>
    <row r="64" ht="14.25" customHeight="1">
      <c r="A64" s="155" t="str">
        <f>IFERROR(__xludf.DUMMYFUNCTION("""COMPUTED_VALUE"""),"- O B L -")</f>
        <v>- O B L -</v>
      </c>
      <c r="B64" s="155" t="str">
        <f>IFERROR(__xludf.DUMMYFUNCTION("""COMPUTED_VALUE"""),"M2TH___off")</f>
        <v>M2TH___off</v>
      </c>
      <c r="C64" s="156">
        <f t="shared" si="1"/>
        <v>0</v>
      </c>
      <c r="D64" s="33">
        <v>63.0</v>
      </c>
      <c r="E64" s="155">
        <f t="shared" si="2"/>
        <v>11.95642967</v>
      </c>
    </row>
    <row r="65" ht="14.25" customHeight="1">
      <c r="A65" s="155" t="str">
        <f>IFERROR(__xludf.DUMMYFUNCTION("""COMPUTED_VALUE"""),"Agouty79")</f>
        <v>Agouty79</v>
      </c>
      <c r="B65" s="155" t="str">
        <f>IFERROR(__xludf.DUMMYFUNCTION("""COMPUTED_VALUE"""),"Fishtipanda")</f>
        <v>Fishtipanda</v>
      </c>
      <c r="C65" s="156">
        <f t="shared" si="1"/>
        <v>0</v>
      </c>
      <c r="D65" s="33">
        <v>64.0</v>
      </c>
      <c r="E65" s="155">
        <f t="shared" si="2"/>
        <v>7.939632458</v>
      </c>
    </row>
    <row r="66" ht="14.25" customHeight="1">
      <c r="A66" s="155" t="str">
        <f>IFERROR(__xludf.DUMMYFUNCTION("""COMPUTED_VALUE"""),"vicmackey86")</f>
        <v>vicmackey86</v>
      </c>
      <c r="B66" s="155" t="str">
        <f>IFERROR(__xludf.DUMMYFUNCTION("""COMPUTED_VALUE"""),"NIKOGIGI86")</f>
        <v>NIKOGIGI86</v>
      </c>
      <c r="C66" s="156">
        <f t="shared" si="1"/>
        <v>0</v>
      </c>
      <c r="D66" s="33">
        <v>65.0</v>
      </c>
      <c r="E66" s="155">
        <f t="shared" si="2"/>
        <v>3.954458818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0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-3.924611713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-7.820205467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-11.68757413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-15.52747639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-19.34063877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-23.12775737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-26.88949966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-30.62650599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-34.33939109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-38.02874543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-41.69513652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-45.3391101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-48.96119124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-52.56188543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-56.14167951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-59.70104264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-63.24042714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-66.7602693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-70.26099016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-73.7429962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-77.20668006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-80.65242112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-84.08058616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-87.49152988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-90.88559545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-94.26311504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-97.62441025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-100.9697926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-104.299564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-107.6140169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-110.9134352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-114.1980941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-117.4682605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-120.7241937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-123.9661453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-127.1943599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-130.4090749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-133.6105212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-136.7989231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-139.9744989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-143.1374608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-146.2880153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-149.4263635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-152.552701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-155.6672185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-158.7701015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-161.8615308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-164.9416827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-168.010729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-171.0688372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-174.1161706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-177.1528886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-180.1791466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-183.1950964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-186.200886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-189.1966602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-192.18256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-195.1587234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-198.1252852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-201.082377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-204.0301276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-206.9686626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-209.8981052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-212.8185756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-215.7301915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-218.633068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-221.5273176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-224.4130506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-227.2903749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-230.159396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-233.0202175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-235.8729405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-238.7176642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-241.5544859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-244.3835007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-247.2048019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-250.0184809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-252.8246275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-255.6233294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-258.4146728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-261.1987423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-263.9756208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-266.7453894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-269.5081281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-272.263915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-275.0128271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-277.7549396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-280.4903267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-283.2190609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-285.9412136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-288.656855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-291.3660537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-294.0688775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-296.7653927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45</v>
      </c>
    </row>
    <row r="2" ht="14.25" customHeight="1">
      <c r="A2" s="155" t="str">
        <f>IFERROR(__xludf.DUMMYFUNCTION(" IMPORTRANGE(""https://docs.google.com/spreadsheets/d/1JdIwnbT3FKxvpQlkSvFlxbKhB3vlopPu5tn6vFcbAUI/edit?gid=358928183#gid=358928183"",""Roller Coaster!A2:B161"")"),"jejehehe")</f>
        <v>jejehehe</v>
      </c>
      <c r="B2" s="155"/>
      <c r="C2" s="156">
        <f t="shared" ref="C2:C161" si="1">COUNTIF(B2:B160,A2)</f>
        <v>4</v>
      </c>
      <c r="D2" s="33">
        <v>1.0</v>
      </c>
      <c r="E2" s="155">
        <f t="shared" ref="E2:E161" si="2">260*(1-(D2/($I$1+1)))*POWER((SQRT(($I$1+1)/D2)),1/2)</f>
        <v>662.3956748</v>
      </c>
    </row>
    <row r="3" ht="14.25" customHeight="1">
      <c r="A3" s="155" t="str">
        <f>IFERROR(__xludf.DUMMYFUNCTION("""COMPUTED_VALUE"""),"BRUNOWINNER")</f>
        <v>BRUNOWINNER</v>
      </c>
      <c r="B3" s="155" t="str">
        <f>IFERROR(__xludf.DUMMYFUNCTION("""COMPUTED_VALUE"""),"jejehehe")</f>
        <v>jejehehe</v>
      </c>
      <c r="C3" s="156">
        <f t="shared" si="1"/>
        <v>4</v>
      </c>
      <c r="D3" s="33">
        <v>2.0</v>
      </c>
      <c r="E3" s="155">
        <f t="shared" si="2"/>
        <v>544.628234</v>
      </c>
    </row>
    <row r="4" ht="14.25" customHeight="1">
      <c r="A4" s="155" t="str">
        <f>IFERROR(__xludf.DUMMYFUNCTION("""COMPUTED_VALUE"""),"M2TH___off")</f>
        <v>M2TH___off</v>
      </c>
      <c r="B4" s="155" t="str">
        <f>IFERROR(__xludf.DUMMYFUNCTION("""COMPUTED_VALUE"""),"jejehehe")</f>
        <v>jejehehe</v>
      </c>
      <c r="C4" s="156">
        <f t="shared" si="1"/>
        <v>3</v>
      </c>
      <c r="D4" s="33">
        <v>3.0</v>
      </c>
      <c r="E4" s="155">
        <f t="shared" si="2"/>
        <v>480.9424552</v>
      </c>
    </row>
    <row r="5" ht="14.25" customHeight="1">
      <c r="A5" s="155" t="str">
        <f>IFERROR(__xludf.DUMMYFUNCTION("""COMPUTED_VALUE"""),"Kevfurious")</f>
        <v>Kevfurious</v>
      </c>
      <c r="B5" s="155" t="str">
        <f>IFERROR(__xludf.DUMMYFUNCTION("""COMPUTED_VALUE"""),"BRUNOWINNER")</f>
        <v>BRUNOWINNER</v>
      </c>
      <c r="C5" s="156">
        <f t="shared" si="1"/>
        <v>6</v>
      </c>
      <c r="D5" s="33">
        <v>4.0</v>
      </c>
      <c r="E5" s="155">
        <f t="shared" si="2"/>
        <v>437.1588419</v>
      </c>
    </row>
    <row r="6" ht="14.25" customHeight="1">
      <c r="A6" s="155" t="str">
        <f>IFERROR(__xludf.DUMMYFUNCTION("""COMPUTED_VALUE"""),"KamehamehAS")</f>
        <v>KamehamehAS</v>
      </c>
      <c r="B6" s="155" t="str">
        <f>IFERROR(__xludf.DUMMYFUNCTION("""COMPUTED_VALUE"""),"jejehehe")</f>
        <v>jejehehe</v>
      </c>
      <c r="C6" s="156">
        <f t="shared" si="1"/>
        <v>4</v>
      </c>
      <c r="D6" s="33">
        <v>5.0</v>
      </c>
      <c r="E6" s="155">
        <f t="shared" si="2"/>
        <v>403.5955135</v>
      </c>
    </row>
    <row r="7" ht="14.25" customHeight="1">
      <c r="A7" s="155" t="str">
        <f>IFERROR(__xludf.DUMMYFUNCTION("""COMPUTED_VALUE"""),"Foldzilla")</f>
        <v>Foldzilla</v>
      </c>
      <c r="B7" s="155" t="str">
        <f>IFERROR(__xludf.DUMMYFUNCTION("""COMPUTED_VALUE"""),"M2TH___off")</f>
        <v>M2TH___off</v>
      </c>
      <c r="C7" s="156">
        <f t="shared" si="1"/>
        <v>3</v>
      </c>
      <c r="D7" s="33">
        <v>6.0</v>
      </c>
      <c r="E7" s="155">
        <f t="shared" si="2"/>
        <v>376.2072433</v>
      </c>
    </row>
    <row r="8" ht="14.25" customHeight="1">
      <c r="A8" s="155" t="str">
        <f>IFERROR(__xludf.DUMMYFUNCTION("""COMPUTED_VALUE"""),"Vaillant 86")</f>
        <v>Vaillant 86</v>
      </c>
      <c r="B8" s="155" t="str">
        <f>IFERROR(__xludf.DUMMYFUNCTION("""COMPUTED_VALUE"""),"Kevfurious")</f>
        <v>Kevfurious</v>
      </c>
      <c r="C8" s="156">
        <f t="shared" si="1"/>
        <v>0</v>
      </c>
      <c r="D8" s="33">
        <v>7.0</v>
      </c>
      <c r="E8" s="155">
        <f t="shared" si="2"/>
        <v>352.9352783</v>
      </c>
    </row>
    <row r="9" ht="14.25" customHeight="1">
      <c r="A9" s="155" t="str">
        <f>IFERROR(__xludf.DUMMYFUNCTION("""COMPUTED_VALUE"""),"POMB1664")</f>
        <v>POMB1664</v>
      </c>
      <c r="B9" s="155" t="str">
        <f>IFERROR(__xludf.DUMMYFUNCTION("""COMPUTED_VALUE"""),"M2TH___off")</f>
        <v>M2TH___off</v>
      </c>
      <c r="C9" s="156">
        <f t="shared" si="1"/>
        <v>0</v>
      </c>
      <c r="D9" s="33">
        <v>8.0</v>
      </c>
      <c r="E9" s="155">
        <f t="shared" si="2"/>
        <v>332.5952742</v>
      </c>
    </row>
    <row r="10" ht="14.25" customHeight="1">
      <c r="A10" s="155" t="str">
        <f>IFERROR(__xludf.DUMMYFUNCTION("""COMPUTED_VALUE"""),"Lechti")</f>
        <v>Lechti</v>
      </c>
      <c r="B10" s="155" t="str">
        <f>IFERROR(__xludf.DUMMYFUNCTION("""COMPUTED_VALUE"""),"Kevfurious")</f>
        <v>Kevfurious</v>
      </c>
      <c r="C10" s="156">
        <f t="shared" si="1"/>
        <v>2</v>
      </c>
      <c r="D10" s="33">
        <v>9.0</v>
      </c>
      <c r="E10" s="155">
        <f t="shared" si="2"/>
        <v>314.4459974</v>
      </c>
    </row>
    <row r="11" ht="14.25" customHeight="1">
      <c r="A11" s="155" t="str">
        <f>IFERROR(__xludf.DUMMYFUNCTION("""COMPUTED_VALUE"""),"RRazeRR_")</f>
        <v>RRazeRR_</v>
      </c>
      <c r="B11" s="155" t="str">
        <f>IFERROR(__xludf.DUMMYFUNCTION("""COMPUTED_VALUE"""),"BRUNOWINNER")</f>
        <v>BRUNOWINNER</v>
      </c>
      <c r="C11" s="156">
        <f t="shared" si="1"/>
        <v>3</v>
      </c>
      <c r="D11" s="33">
        <v>10.0</v>
      </c>
      <c r="E11" s="155">
        <f t="shared" si="2"/>
        <v>297.9939692</v>
      </c>
    </row>
    <row r="12" ht="14.25" customHeight="1">
      <c r="A12" s="155" t="str">
        <f>IFERROR(__xludf.DUMMYFUNCTION("""COMPUTED_VALUE"""),"Mako Lemore")</f>
        <v>Mako Lemore</v>
      </c>
      <c r="B12" s="155" t="str">
        <f>IFERROR(__xludf.DUMMYFUNCTION("""COMPUTED_VALUE"""),"Foldzilla")</f>
        <v>Foldzilla</v>
      </c>
      <c r="C12" s="156">
        <f t="shared" si="1"/>
        <v>3</v>
      </c>
      <c r="D12" s="33">
        <v>11.0</v>
      </c>
      <c r="E12" s="155">
        <f t="shared" si="2"/>
        <v>282.8947236</v>
      </c>
    </row>
    <row r="13" ht="14.25" customHeight="1">
      <c r="A13" s="155" t="str">
        <f>IFERROR(__xludf.DUMMYFUNCTION("""COMPUTED_VALUE"""),"Baloo-R")</f>
        <v>Baloo-R</v>
      </c>
      <c r="B13" s="155" t="str">
        <f>IFERROR(__xludf.DUMMYFUNCTION("""COMPUTED_VALUE"""),"KamehamehAS")</f>
        <v>KamehamehAS</v>
      </c>
      <c r="C13" s="156">
        <f t="shared" si="1"/>
        <v>4</v>
      </c>
      <c r="D13" s="33">
        <v>12.0</v>
      </c>
      <c r="E13" s="155">
        <f t="shared" si="2"/>
        <v>268.8986239</v>
      </c>
    </row>
    <row r="14" ht="14.25" customHeight="1">
      <c r="A14" s="155" t="str">
        <f>IFERROR(__xludf.DUMMYFUNCTION("""COMPUTED_VALUE"""),"S.coco")</f>
        <v>S.coco</v>
      </c>
      <c r="B14" s="155" t="str">
        <f>IFERROR(__xludf.DUMMYFUNCTION("""COMPUTED_VALUE"""),"BRUNOWINNER")</f>
        <v>BRUNOWINNER</v>
      </c>
      <c r="C14" s="156">
        <f t="shared" si="1"/>
        <v>0</v>
      </c>
      <c r="D14" s="33">
        <v>13.0</v>
      </c>
      <c r="E14" s="155">
        <f t="shared" si="2"/>
        <v>255.8191644</v>
      </c>
    </row>
    <row r="15" ht="14.25" customHeight="1">
      <c r="A15" s="155" t="str">
        <f>IFERROR(__xludf.DUMMYFUNCTION("""COMPUTED_VALUE"""),"gregmoore")</f>
        <v>gregmoore</v>
      </c>
      <c r="B15" s="155" t="str">
        <f>IFERROR(__xludf.DUMMYFUNCTION("""COMPUTED_VALUE"""),"Foldzilla")</f>
        <v>Foldzilla</v>
      </c>
      <c r="C15" s="156">
        <f t="shared" si="1"/>
        <v>1</v>
      </c>
      <c r="D15" s="33">
        <v>14.0</v>
      </c>
      <c r="E15" s="155">
        <f t="shared" si="2"/>
        <v>243.5134444</v>
      </c>
    </row>
    <row r="16" ht="14.25" customHeight="1">
      <c r="A16" s="155" t="str">
        <f>IFERROR(__xludf.DUMMYFUNCTION("""COMPUTED_VALUE"""),"Doudoux")</f>
        <v>Doudoux</v>
      </c>
      <c r="B16" s="155" t="str">
        <f>IFERROR(__xludf.DUMMYFUNCTION("""COMPUTED_VALUE"""),"M2TH___off")</f>
        <v>M2TH___off</v>
      </c>
      <c r="C16" s="156">
        <f t="shared" si="1"/>
        <v>0</v>
      </c>
      <c r="D16" s="33">
        <v>15.0</v>
      </c>
      <c r="E16" s="155">
        <f t="shared" si="2"/>
        <v>231.8696216</v>
      </c>
    </row>
    <row r="17" ht="14.25" customHeight="1">
      <c r="A17" s="155" t="str">
        <f>IFERROR(__xludf.DUMMYFUNCTION("""COMPUTED_VALUE"""),"alexinzaghi")</f>
        <v>alexinzaghi</v>
      </c>
      <c r="B17" s="155" t="str">
        <f>IFERROR(__xludf.DUMMYFUNCTION("""COMPUTED_VALUE"""),"Kevfurious")</f>
        <v>Kevfurious</v>
      </c>
      <c r="C17" s="156">
        <f t="shared" si="1"/>
        <v>0</v>
      </c>
      <c r="D17" s="33">
        <v>16.0</v>
      </c>
      <c r="E17" s="155">
        <f t="shared" si="2"/>
        <v>220.7985583</v>
      </c>
    </row>
    <row r="18" ht="14.25" customHeight="1">
      <c r="A18" s="155" t="str">
        <f>IFERROR(__xludf.DUMMYFUNCTION("""COMPUTED_VALUE"""),"Senfou")</f>
        <v>Senfou</v>
      </c>
      <c r="B18" s="155" t="str">
        <f>IFERROR(__xludf.DUMMYFUNCTION("""COMPUTED_VALUE"""),"Baloo-R")</f>
        <v>Baloo-R</v>
      </c>
      <c r="C18" s="156">
        <f t="shared" si="1"/>
        <v>2</v>
      </c>
      <c r="D18" s="33">
        <v>17.0</v>
      </c>
      <c r="E18" s="155">
        <f t="shared" si="2"/>
        <v>210.2280886</v>
      </c>
    </row>
    <row r="19" ht="14.25" customHeight="1">
      <c r="A19" s="155" t="str">
        <f>IFERROR(__xludf.DUMMYFUNCTION("""COMPUTED_VALUE"""),"GPdB")</f>
        <v>GPdB</v>
      </c>
      <c r="B19" s="155" t="str">
        <f>IFERROR(__xludf.DUMMYFUNCTION("""COMPUTED_VALUE"""),"jejehehe")</f>
        <v>jejehehe</v>
      </c>
      <c r="C19" s="156">
        <f t="shared" si="1"/>
        <v>1</v>
      </c>
      <c r="D19" s="33">
        <v>18.0</v>
      </c>
      <c r="E19" s="155">
        <f t="shared" si="2"/>
        <v>200.098982</v>
      </c>
    </row>
    <row r="20" ht="14.25" customHeight="1">
      <c r="A20" s="155" t="str">
        <f>IFERROR(__xludf.DUMMYFUNCTION("""COMPUTED_VALUE"""),"kinchuck")</f>
        <v>kinchuck</v>
      </c>
      <c r="B20" s="155" t="str">
        <f>IFERROR(__xludf.DUMMYFUNCTION("""COMPUTED_VALUE"""),"RRazeRR_")</f>
        <v>RRazeRR_</v>
      </c>
      <c r="C20" s="156">
        <f t="shared" si="1"/>
        <v>1</v>
      </c>
      <c r="D20" s="33">
        <v>19.0</v>
      </c>
      <c r="E20" s="155">
        <f t="shared" si="2"/>
        <v>190.3620347</v>
      </c>
    </row>
    <row r="21" ht="14.25" customHeight="1">
      <c r="A21" s="155" t="str">
        <f>IFERROR(__xludf.DUMMYFUNCTION("""COMPUTED_VALUE"""),".BARBAPAPA66")</f>
        <v>.BARBAPAPA66</v>
      </c>
      <c r="B21" s="155" t="str">
        <f>IFERROR(__xludf.DUMMYFUNCTION("""COMPUTED_VALUE"""),"KamehamehAS")</f>
        <v>KamehamehAS</v>
      </c>
      <c r="C21" s="156">
        <f t="shared" si="1"/>
        <v>1</v>
      </c>
      <c r="D21" s="33">
        <v>20.0</v>
      </c>
      <c r="E21" s="155">
        <f t="shared" si="2"/>
        <v>180.9759326</v>
      </c>
    </row>
    <row r="22" ht="14.25" customHeight="1">
      <c r="A22" s="155" t="str">
        <f>IFERROR(__xludf.DUMMYFUNCTION("""COMPUTED_VALUE"""),"Pitt86700")</f>
        <v>Pitt86700</v>
      </c>
      <c r="B22" s="155" t="str">
        <f>IFERROR(__xludf.DUMMYFUNCTION("""COMPUTED_VALUE"""),"KamehamehAS")</f>
        <v>KamehamehAS</v>
      </c>
      <c r="C22" s="156">
        <f t="shared" si="1"/>
        <v>0</v>
      </c>
      <c r="D22" s="33">
        <v>21.0</v>
      </c>
      <c r="E22" s="155">
        <f t="shared" si="2"/>
        <v>171.9056533</v>
      </c>
    </row>
    <row r="23" ht="14.25" customHeight="1">
      <c r="A23" s="155" t="str">
        <f>IFERROR(__xludf.DUMMYFUNCTION("""COMPUTED_VALUE"""),"cassius-86")</f>
        <v>cassius-86</v>
      </c>
      <c r="B23" s="155" t="str">
        <f>IFERROR(__xludf.DUMMYFUNCTION("""COMPUTED_VALUE"""),"Baloo-R")</f>
        <v>Baloo-R</v>
      </c>
      <c r="C23" s="156">
        <f t="shared" si="1"/>
        <v>0</v>
      </c>
      <c r="D23" s="33">
        <v>22.0</v>
      </c>
      <c r="E23" s="155">
        <f t="shared" si="2"/>
        <v>163.1212519</v>
      </c>
    </row>
    <row r="24" ht="14.25" customHeight="1">
      <c r="A24" s="155" t="str">
        <f>IFERROR(__xludf.DUMMYFUNCTION("""COMPUTED_VALUE"""),"Elfy")</f>
        <v>Elfy</v>
      </c>
      <c r="B24" s="155" t="str">
        <f>IFERROR(__xludf.DUMMYFUNCTION("""COMPUTED_VALUE"""),"BRUNOWINNER")</f>
        <v>BRUNOWINNER</v>
      </c>
      <c r="C24" s="156">
        <f t="shared" si="1"/>
        <v>0</v>
      </c>
      <c r="D24" s="33">
        <v>23.0</v>
      </c>
      <c r="E24" s="155">
        <f t="shared" si="2"/>
        <v>154.596925</v>
      </c>
    </row>
    <row r="25" ht="14.25" customHeight="1">
      <c r="A25" s="155" t="str">
        <f>IFERROR(__xludf.DUMMYFUNCTION("""COMPUTED_VALUE"""),"Mistral86")</f>
        <v>Mistral86</v>
      </c>
      <c r="B25" s="155" t="str">
        <f>IFERROR(__xludf.DUMMYFUNCTION("""COMPUTED_VALUE"""),"GPdB")</f>
        <v>GPdB</v>
      </c>
      <c r="C25" s="156">
        <f t="shared" si="1"/>
        <v>1</v>
      </c>
      <c r="D25" s="33">
        <v>24.0</v>
      </c>
      <c r="E25" s="155">
        <f t="shared" si="2"/>
        <v>146.3102811</v>
      </c>
    </row>
    <row r="26" ht="14.25" customHeight="1">
      <c r="A26" s="155" t="str">
        <f>IFERROR(__xludf.DUMMYFUNCTION("""COMPUTED_VALUE"""),"CharlyDu86")</f>
        <v>CharlyDu86</v>
      </c>
      <c r="B26" s="155" t="str">
        <f>IFERROR(__xludf.DUMMYFUNCTION("""COMPUTED_VALUE"""),"Lechti")</f>
        <v>Lechti</v>
      </c>
      <c r="C26" s="156">
        <f t="shared" si="1"/>
        <v>0</v>
      </c>
      <c r="D26" s="33">
        <v>25.0</v>
      </c>
      <c r="E26" s="155">
        <f t="shared" si="2"/>
        <v>138.241764</v>
      </c>
    </row>
    <row r="27" ht="14.25" customHeight="1">
      <c r="A27" s="155" t="str">
        <f>IFERROR(__xludf.DUMMYFUNCTION("""COMPUTED_VALUE"""),"Xenocq79")</f>
        <v>Xenocq79</v>
      </c>
      <c r="B27" s="155" t="str">
        <f>IFERROR(__xludf.DUMMYFUNCTION("""COMPUTED_VALUE"""),"Lechti")</f>
        <v>Lechti</v>
      </c>
      <c r="C27" s="156">
        <f t="shared" si="1"/>
        <v>0</v>
      </c>
      <c r="D27" s="33">
        <v>26.0</v>
      </c>
      <c r="E27" s="155">
        <f t="shared" si="2"/>
        <v>130.3741929</v>
      </c>
    </row>
    <row r="28" ht="14.25" customHeight="1">
      <c r="A28" s="155" t="str">
        <f>IFERROR(__xludf.DUMMYFUNCTION("""COMPUTED_VALUE"""),"Patgaret")</f>
        <v>Patgaret</v>
      </c>
      <c r="B28" s="155" t="str">
        <f>IFERROR(__xludf.DUMMYFUNCTION("""COMPUTED_VALUE"""),"Kevfurious")</f>
        <v>Kevfurious</v>
      </c>
      <c r="C28" s="156">
        <f t="shared" si="1"/>
        <v>0</v>
      </c>
      <c r="D28" s="33">
        <v>27.0</v>
      </c>
      <c r="E28" s="155">
        <f t="shared" si="2"/>
        <v>122.6923922</v>
      </c>
    </row>
    <row r="29" ht="14.25" customHeight="1">
      <c r="A29" s="155" t="str">
        <f>IFERROR(__xludf.DUMMYFUNCTION("""COMPUTED_VALUE"""),"COMBERS")</f>
        <v>COMBERS</v>
      </c>
      <c r="B29" s="155" t="str">
        <f>IFERROR(__xludf.DUMMYFUNCTION("""COMPUTED_VALUE"""),"Mako Lemore")</f>
        <v>Mako Lemore</v>
      </c>
      <c r="C29" s="156">
        <f t="shared" si="1"/>
        <v>0</v>
      </c>
      <c r="D29" s="33">
        <v>28.0</v>
      </c>
      <c r="E29" s="155">
        <f t="shared" si="2"/>
        <v>115.1828901</v>
      </c>
    </row>
    <row r="30" ht="14.25" customHeight="1">
      <c r="A30" s="155" t="str">
        <f>IFERROR(__xludf.DUMMYFUNCTION("""COMPUTED_VALUE"""),"Mikalack")</f>
        <v>Mikalack</v>
      </c>
      <c r="B30" s="155" t="str">
        <f>IFERROR(__xludf.DUMMYFUNCTION("""COMPUTED_VALUE"""),"Mistral86")</f>
        <v>Mistral86</v>
      </c>
      <c r="C30" s="156">
        <f t="shared" si="1"/>
        <v>0</v>
      </c>
      <c r="D30" s="33">
        <v>29.0</v>
      </c>
      <c r="E30" s="155">
        <f t="shared" si="2"/>
        <v>107.8336725</v>
      </c>
    </row>
    <row r="31" ht="14.25" customHeight="1">
      <c r="A31" s="155" t="str">
        <f>IFERROR(__xludf.DUMMYFUNCTION("""COMPUTED_VALUE"""),"elvasco")</f>
        <v>elvasco</v>
      </c>
      <c r="B31" s="155" t="str">
        <f>IFERROR(__xludf.DUMMYFUNCTION("""COMPUTED_VALUE"""),"Foldzilla")</f>
        <v>Foldzilla</v>
      </c>
      <c r="C31" s="156">
        <f t="shared" si="1"/>
        <v>0</v>
      </c>
      <c r="D31" s="33">
        <v>30.0</v>
      </c>
      <c r="E31" s="155">
        <f t="shared" si="2"/>
        <v>100.6339786</v>
      </c>
    </row>
    <row r="32" ht="14.25" customHeight="1">
      <c r="A32" s="155" t="str">
        <f>IFERROR(__xludf.DUMMYFUNCTION("""COMPUTED_VALUE"""),"Roksanne")</f>
        <v>Roksanne</v>
      </c>
      <c r="B32" s="155" t="str">
        <f>IFERROR(__xludf.DUMMYFUNCTION("""COMPUTED_VALUE"""),"KamehamehAS")</f>
        <v>KamehamehAS</v>
      </c>
      <c r="C32" s="156">
        <f t="shared" si="1"/>
        <v>0</v>
      </c>
      <c r="D32" s="33">
        <v>31.0</v>
      </c>
      <c r="E32" s="155">
        <f t="shared" si="2"/>
        <v>93.57413255</v>
      </c>
    </row>
    <row r="33" ht="14.25" customHeight="1">
      <c r="A33" s="155" t="str">
        <f>IFERROR(__xludf.DUMMYFUNCTION("""COMPUTED_VALUE"""),"Wallace")</f>
        <v>Wallace</v>
      </c>
      <c r="B33" s="155" t="str">
        <f>IFERROR(__xludf.DUMMYFUNCTION("""COMPUTED_VALUE"""),"Senfou")</f>
        <v>Senfou</v>
      </c>
      <c r="C33" s="156">
        <f t="shared" si="1"/>
        <v>0</v>
      </c>
      <c r="D33" s="33">
        <v>32.0</v>
      </c>
      <c r="E33" s="155">
        <f t="shared" si="2"/>
        <v>86.64540086</v>
      </c>
    </row>
    <row r="34" ht="14.25" customHeight="1">
      <c r="A34" s="155" t="str">
        <f>IFERROR(__xludf.DUMMYFUNCTION("""COMPUTED_VALUE"""),"Piva")</f>
        <v>Piva</v>
      </c>
      <c r="B34" s="155" t="str">
        <f>IFERROR(__xludf.DUMMYFUNCTION("""COMPUTED_VALUE"""),"Senfou")</f>
        <v>Senfou</v>
      </c>
      <c r="C34" s="156">
        <f t="shared" si="1"/>
        <v>1</v>
      </c>
      <c r="D34" s="33">
        <v>33.0</v>
      </c>
      <c r="E34" s="155">
        <f t="shared" si="2"/>
        <v>79.83987375</v>
      </c>
    </row>
    <row r="35" ht="14.25" customHeight="1">
      <c r="A35" s="155" t="str">
        <f>IFERROR(__xludf.DUMMYFUNCTION("""COMPUTED_VALUE"""),"rastamokett")</f>
        <v>rastamokett</v>
      </c>
      <c r="B35" s="155" t="str">
        <f>IFERROR(__xludf.DUMMYFUNCTION("""COMPUTED_VALUE"""),"Mako Lemore")</f>
        <v>Mako Lemore</v>
      </c>
      <c r="C35" s="156">
        <f t="shared" si="1"/>
        <v>0</v>
      </c>
      <c r="D35" s="33">
        <v>34.0</v>
      </c>
      <c r="E35" s="155">
        <f t="shared" si="2"/>
        <v>73.15036391</v>
      </c>
    </row>
    <row r="36" ht="14.25" customHeight="1">
      <c r="A36" s="155" t="str">
        <f>IFERROR(__xludf.DUMMYFUNCTION("""COMPUTED_VALUE"""),"Sharky")</f>
        <v>Sharky</v>
      </c>
      <c r="B36" s="155" t="str">
        <f>IFERROR(__xludf.DUMMYFUNCTION("""COMPUTED_VALUE"""),"Mako Lemore")</f>
        <v>Mako Lemore</v>
      </c>
      <c r="C36" s="156">
        <f t="shared" si="1"/>
        <v>0</v>
      </c>
      <c r="D36" s="33">
        <v>35.0</v>
      </c>
      <c r="E36" s="155">
        <f t="shared" si="2"/>
        <v>66.57032057</v>
      </c>
    </row>
    <row r="37" ht="14.25" customHeight="1">
      <c r="A37" s="155" t="str">
        <f>IFERROR(__xludf.DUMMYFUNCTION("""COMPUTED_VALUE"""),"Mitch")</f>
        <v>Mitch</v>
      </c>
      <c r="B37" s="155" t="str">
        <f>IFERROR(__xludf.DUMMYFUNCTION("""COMPUTED_VALUE"""),"RRazeRR_")</f>
        <v>RRazeRR_</v>
      </c>
      <c r="C37" s="156">
        <f t="shared" si="1"/>
        <v>0</v>
      </c>
      <c r="D37" s="33">
        <v>36.0</v>
      </c>
      <c r="E37" s="155">
        <f t="shared" si="2"/>
        <v>60.09375596</v>
      </c>
    </row>
    <row r="38" ht="14.25" customHeight="1">
      <c r="A38" s="155" t="str">
        <f>IFERROR(__xludf.DUMMYFUNCTION("""COMPUTED_VALUE"""),"Dr Linebourg")</f>
        <v>Dr Linebourg</v>
      </c>
      <c r="B38" s="155" t="str">
        <f>IFERROR(__xludf.DUMMYFUNCTION("""COMPUTED_VALUE"""),"Kevfurious")</f>
        <v>Kevfurious</v>
      </c>
      <c r="C38" s="156">
        <f t="shared" si="1"/>
        <v>0</v>
      </c>
      <c r="D38" s="33">
        <v>37.0</v>
      </c>
      <c r="E38" s="155">
        <f t="shared" si="2"/>
        <v>53.71518213</v>
      </c>
    </row>
    <row r="39" ht="14.25" customHeight="1">
      <c r="A39" s="155" t="str">
        <f>IFERROR(__xludf.DUMMYFUNCTION("""COMPUTED_VALUE"""),"Onyx.luxon")</f>
        <v>Onyx.luxon</v>
      </c>
      <c r="B39" s="155" t="str">
        <f>IFERROR(__xludf.DUMMYFUNCTION("""COMPUTED_VALUE"""),"Piva")</f>
        <v>Piva</v>
      </c>
      <c r="C39" s="156">
        <f t="shared" si="1"/>
        <v>0</v>
      </c>
      <c r="D39" s="33">
        <v>38.0</v>
      </c>
      <c r="E39" s="155">
        <f t="shared" si="2"/>
        <v>47.42955632</v>
      </c>
    </row>
    <row r="40" ht="14.25" customHeight="1">
      <c r="A40" s="155" t="str">
        <f>IFERROR(__xludf.DUMMYFUNCTION("""COMPUTED_VALUE"""),"Phil1308")</f>
        <v>Phil1308</v>
      </c>
      <c r="B40" s="155" t="str">
        <f>IFERROR(__xludf.DUMMYFUNCTION("""COMPUTED_VALUE"""),"RRazeRR_")</f>
        <v>RRazeRR_</v>
      </c>
      <c r="C40" s="156">
        <f t="shared" si="1"/>
        <v>0</v>
      </c>
      <c r="D40" s="33">
        <v>39.0</v>
      </c>
      <c r="E40" s="155">
        <f t="shared" si="2"/>
        <v>41.23223367</v>
      </c>
    </row>
    <row r="41" ht="14.25" customHeight="1">
      <c r="A41" s="155" t="str">
        <f>IFERROR(__xludf.DUMMYFUNCTION("""COMPUTED_VALUE"""),"--WondeR--")</f>
        <v>--WondeR--</v>
      </c>
      <c r="B41" s="155" t="str">
        <f>IFERROR(__xludf.DUMMYFUNCTION("""COMPUTED_VALUE"""),".BARBAPAPA66")</f>
        <v>.BARBAPAPA66</v>
      </c>
      <c r="C41" s="156">
        <f t="shared" si="1"/>
        <v>0</v>
      </c>
      <c r="D41" s="33">
        <v>40.0</v>
      </c>
      <c r="E41" s="155">
        <f t="shared" si="2"/>
        <v>35.11892607</v>
      </c>
    </row>
    <row r="42" ht="14.25" customHeight="1">
      <c r="A42" s="155" t="str">
        <f>IFERROR(__xludf.DUMMYFUNCTION("""COMPUTED_VALUE"""),"Pachavi")</f>
        <v>Pachavi</v>
      </c>
      <c r="B42" s="155" t="str">
        <f>IFERROR(__xludf.DUMMYFUNCTION("""COMPUTED_VALUE"""),"Kevfurious")</f>
        <v>Kevfurious</v>
      </c>
      <c r="C42" s="156">
        <f t="shared" si="1"/>
        <v>0</v>
      </c>
      <c r="D42" s="33">
        <v>41.0</v>
      </c>
      <c r="E42" s="155">
        <f t="shared" si="2"/>
        <v>29.08566611</v>
      </c>
    </row>
    <row r="43" ht="14.25" customHeight="1">
      <c r="A43" s="155" t="str">
        <f>IFERROR(__xludf.DUMMYFUNCTION("""COMPUTED_VALUE"""),"SINGE7")</f>
        <v>SINGE7</v>
      </c>
      <c r="B43" s="155" t="str">
        <f>IFERROR(__xludf.DUMMYFUNCTION("""COMPUTED_VALUE"""),"Baloo-R")</f>
        <v>Baloo-R</v>
      </c>
      <c r="C43" s="156">
        <f t="shared" si="1"/>
        <v>0</v>
      </c>
      <c r="D43" s="33">
        <v>42.0</v>
      </c>
      <c r="E43" s="155">
        <f t="shared" si="2"/>
        <v>23.12877562</v>
      </c>
    </row>
    <row r="44" ht="14.25" customHeight="1">
      <c r="A44" s="155" t="str">
        <f>IFERROR(__xludf.DUMMYFUNCTION("""COMPUTED_VALUE"""),"titounio")</f>
        <v>titounio</v>
      </c>
      <c r="B44" s="155" t="str">
        <f>IFERROR(__xludf.DUMMYFUNCTION("""COMPUTED_VALUE"""),"Baloo-R")</f>
        <v>Baloo-R</v>
      </c>
      <c r="C44" s="156">
        <f t="shared" si="1"/>
        <v>0</v>
      </c>
      <c r="D44" s="33">
        <v>43.0</v>
      </c>
      <c r="E44" s="155">
        <f t="shared" si="2"/>
        <v>17.24483785</v>
      </c>
    </row>
    <row r="45" ht="14.25" customHeight="1">
      <c r="A45" s="155" t="str">
        <f>IFERROR(__xludf.DUMMYFUNCTION("""COMPUTED_VALUE"""),"Nanny on pe")</f>
        <v>Nanny on pe</v>
      </c>
      <c r="B45" s="155" t="str">
        <f>IFERROR(__xludf.DUMMYFUNCTION("""COMPUTED_VALUE"""),"kinchuck")</f>
        <v>kinchuck</v>
      </c>
      <c r="C45" s="156">
        <f t="shared" si="1"/>
        <v>0</v>
      </c>
      <c r="D45" s="33">
        <v>44.0</v>
      </c>
      <c r="E45" s="155">
        <f t="shared" si="2"/>
        <v>11.43067299</v>
      </c>
    </row>
    <row r="46" ht="14.25" customHeight="1">
      <c r="A46" s="155" t="str">
        <f>IFERROR(__xludf.DUMMYFUNCTION("""COMPUTED_VALUE"""),"shokooo")</f>
        <v>shokooo</v>
      </c>
      <c r="B46" s="155" t="str">
        <f>IFERROR(__xludf.DUMMYFUNCTION("""COMPUTED_VALUE"""),"gregmoore")</f>
        <v>gregmoore</v>
      </c>
      <c r="C46" s="156">
        <f t="shared" si="1"/>
        <v>0</v>
      </c>
      <c r="D46" s="33">
        <v>45.0</v>
      </c>
      <c r="E46" s="155">
        <f t="shared" si="2"/>
        <v>5.683316546</v>
      </c>
    </row>
    <row r="47" ht="14.25" customHeight="1">
      <c r="A47" s="155"/>
      <c r="B47" s="155"/>
      <c r="C47" s="156">
        <f t="shared" si="1"/>
        <v>0</v>
      </c>
      <c r="D47" s="33">
        <v>46.0</v>
      </c>
      <c r="E47" s="155">
        <f t="shared" si="2"/>
        <v>0</v>
      </c>
    </row>
    <row r="48" ht="14.25" customHeight="1">
      <c r="A48" s="155"/>
      <c r="B48" s="155"/>
      <c r="C48" s="156">
        <f t="shared" si="1"/>
        <v>0</v>
      </c>
      <c r="D48" s="33">
        <v>47.0</v>
      </c>
      <c r="E48" s="155">
        <f t="shared" si="2"/>
        <v>-5.621866258</v>
      </c>
    </row>
    <row r="49" ht="14.25" customHeight="1">
      <c r="A49" s="155"/>
      <c r="B49" s="155"/>
      <c r="C49" s="156">
        <f t="shared" si="1"/>
        <v>0</v>
      </c>
      <c r="D49" s="33">
        <v>48.0</v>
      </c>
      <c r="E49" s="155">
        <f t="shared" si="2"/>
        <v>-11.18470826</v>
      </c>
    </row>
    <row r="50" ht="14.25" customHeight="1">
      <c r="A50" s="155"/>
      <c r="B50" s="155"/>
      <c r="C50" s="156">
        <f t="shared" si="1"/>
        <v>0</v>
      </c>
      <c r="D50" s="33">
        <v>49.0</v>
      </c>
      <c r="E50" s="155">
        <f t="shared" si="2"/>
        <v>-16.69080214</v>
      </c>
    </row>
    <row r="51" ht="14.25" customHeight="1">
      <c r="A51" s="155"/>
      <c r="B51" s="155"/>
      <c r="C51" s="156">
        <f t="shared" si="1"/>
        <v>0</v>
      </c>
      <c r="D51" s="33">
        <v>50.0</v>
      </c>
      <c r="E51" s="155">
        <f t="shared" si="2"/>
        <v>-22.14228643</v>
      </c>
    </row>
    <row r="52" ht="14.25" customHeight="1">
      <c r="A52" s="155"/>
      <c r="B52" s="155"/>
      <c r="C52" s="156">
        <f t="shared" si="1"/>
        <v>0</v>
      </c>
      <c r="D52" s="33">
        <v>51.0</v>
      </c>
      <c r="E52" s="155">
        <f t="shared" si="2"/>
        <v>-27.54117308</v>
      </c>
    </row>
    <row r="53" ht="14.25" customHeight="1">
      <c r="A53" s="155"/>
      <c r="B53" s="155"/>
      <c r="C53" s="156">
        <f t="shared" si="1"/>
        <v>0</v>
      </c>
      <c r="D53" s="33">
        <v>52.0</v>
      </c>
      <c r="E53" s="155">
        <f t="shared" si="2"/>
        <v>-32.88935744</v>
      </c>
    </row>
    <row r="54" ht="14.25" customHeight="1">
      <c r="A54" s="155"/>
      <c r="B54" s="155"/>
      <c r="C54" s="156">
        <f t="shared" si="1"/>
        <v>0</v>
      </c>
      <c r="D54" s="33">
        <v>53.0</v>
      </c>
      <c r="E54" s="155">
        <f t="shared" si="2"/>
        <v>-38.18862721</v>
      </c>
    </row>
    <row r="55" ht="14.25" customHeight="1">
      <c r="A55" s="155"/>
      <c r="B55" s="155"/>
      <c r="C55" s="156">
        <f t="shared" si="1"/>
        <v>0</v>
      </c>
      <c r="D55" s="33">
        <v>54.0</v>
      </c>
      <c r="E55" s="155">
        <f t="shared" si="2"/>
        <v>-43.44067063</v>
      </c>
    </row>
    <row r="56" ht="14.25" customHeight="1">
      <c r="A56" s="155"/>
      <c r="B56" s="155"/>
      <c r="C56" s="156">
        <f t="shared" si="1"/>
        <v>0</v>
      </c>
      <c r="D56" s="33">
        <v>55.0</v>
      </c>
      <c r="E56" s="155">
        <f t="shared" si="2"/>
        <v>-48.64708381</v>
      </c>
    </row>
    <row r="57" ht="14.25" customHeight="1">
      <c r="A57" s="155"/>
      <c r="B57" s="155"/>
      <c r="C57" s="156">
        <f t="shared" si="1"/>
        <v>0</v>
      </c>
      <c r="D57" s="33">
        <v>56.0</v>
      </c>
      <c r="E57" s="155">
        <f t="shared" si="2"/>
        <v>-53.80937745</v>
      </c>
    </row>
    <row r="58" ht="14.25" customHeight="1">
      <c r="A58" s="155"/>
      <c r="B58" s="155"/>
      <c r="C58" s="156">
        <f t="shared" si="1"/>
        <v>0</v>
      </c>
      <c r="D58" s="33">
        <v>57.0</v>
      </c>
      <c r="E58" s="155">
        <f t="shared" si="2"/>
        <v>-58.92898291</v>
      </c>
    </row>
    <row r="59" ht="14.25" customHeight="1">
      <c r="A59" s="155"/>
      <c r="B59" s="155"/>
      <c r="C59" s="156">
        <f t="shared" si="1"/>
        <v>0</v>
      </c>
      <c r="D59" s="33">
        <v>58.0</v>
      </c>
      <c r="E59" s="155">
        <f t="shared" si="2"/>
        <v>-64.00725785</v>
      </c>
    </row>
    <row r="60" ht="14.25" customHeight="1">
      <c r="A60" s="155"/>
      <c r="B60" s="155"/>
      <c r="C60" s="156">
        <f t="shared" si="1"/>
        <v>0</v>
      </c>
      <c r="D60" s="33">
        <v>59.0</v>
      </c>
      <c r="E60" s="155">
        <f t="shared" si="2"/>
        <v>-69.0454912</v>
      </c>
    </row>
    <row r="61" ht="14.25" customHeight="1">
      <c r="A61" s="155"/>
      <c r="B61" s="155"/>
      <c r="C61" s="156">
        <f t="shared" si="1"/>
        <v>0</v>
      </c>
      <c r="D61" s="33">
        <v>60.0</v>
      </c>
      <c r="E61" s="155">
        <f t="shared" si="2"/>
        <v>-74.0449079</v>
      </c>
    </row>
    <row r="62" ht="14.25" customHeight="1">
      <c r="A62" s="155"/>
      <c r="B62" s="155"/>
      <c r="C62" s="156">
        <f t="shared" si="1"/>
        <v>0</v>
      </c>
      <c r="D62" s="33">
        <v>61.0</v>
      </c>
      <c r="E62" s="155">
        <f t="shared" si="2"/>
        <v>-79.00667311</v>
      </c>
    </row>
    <row r="63" ht="14.25" customHeight="1">
      <c r="A63" s="155"/>
      <c r="B63" s="155"/>
      <c r="C63" s="156">
        <f t="shared" si="1"/>
        <v>0</v>
      </c>
      <c r="D63" s="33">
        <v>62.0</v>
      </c>
      <c r="E63" s="155">
        <f t="shared" si="2"/>
        <v>-83.93189613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>
        <f t="shared" si="2"/>
        <v>-88.82163397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-93.67689469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-98.49864043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-103.2877902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-108.0452225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-112.7717778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-117.4682605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-122.1354413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-126.774059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-131.3848223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-135.9684114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-140.5254794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-145.0566543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-149.5625396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-154.0437161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-158.5007428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-162.9341582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-167.3444812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-171.732212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-176.0978331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-180.4418101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-184.7645928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-189.0666154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-193.3482977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-197.6100453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-201.8522508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-206.075294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-210.2795424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-214.4653521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-218.633068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-222.7830242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-226.9155448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-231.0309441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-235.129527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-239.2115894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-243.2774186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-247.3272936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-251.3614853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-255.3802573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-259.3838656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-263.3725591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-267.3465801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-271.3061641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-275.2515405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-279.1829326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-283.1005576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-287.0046275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-290.8953486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-294.7729218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-298.6375432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-302.4894039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-306.3286903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-310.1555842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-313.9702631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-317.7729001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-321.5636642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-325.3427206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-329.1102303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-332.8663509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-336.6112362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-340.3450366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-344.0678991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-347.7799673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-351.4813817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-355.1722797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-358.8527958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-362.5230616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-366.1832056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-369.8333539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-373.4736298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-377.1041542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-380.7250451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-384.3364185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-387.9383877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-391.5310641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-395.1145565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-398.6889718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-402.2544145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-405.8109873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-409.3587908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-412.8979238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-416.428483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-419.9505634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-423.4642582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-426.9696587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-430.4668548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-433.9559344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-437.4369842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-440.9100889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-444.3753319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-447.8327952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-451.2825591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-454.7247026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-458.1593034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-461.5864377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-465.0061804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-468.4186053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-471.8237846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>
        <f>MATCH("",A2:A161,-1)</f>
        <v>53</v>
      </c>
    </row>
    <row r="2" ht="14.25" customHeight="1">
      <c r="A2" s="155" t="str">
        <f>IFERROR(__xludf.DUMMYFUNCTION(" IMPORTRANGE(""https://docs.google.com/spreadsheets/d/1DYVc105ON1vj5ZvV53vvzAgxmR-DaNKcbina58IwUDQ/edit?gid=695545632#gid=695545632"",""Roller Coaster!A2:B161"")"),"Mitch")</f>
        <v>Mitch</v>
      </c>
      <c r="B2" s="155"/>
      <c r="C2" s="156">
        <f t="shared" ref="C2:C161" si="1">COUNTIF(B2:B160,A2)</f>
        <v>5</v>
      </c>
      <c r="D2" s="33">
        <v>1.0</v>
      </c>
      <c r="E2" s="155">
        <f t="shared" ref="E2:E161" si="2">260*(1-(D2/($I$1+1)))*POWER((SQRT(($I$1+1)/D2)),1/2)</f>
        <v>691.7575339</v>
      </c>
    </row>
    <row r="3" ht="14.25" customHeight="1">
      <c r="A3" s="155" t="str">
        <f>IFERROR(__xludf.DUMMYFUNCTION("""COMPUTED_VALUE"""),"_RDpik_")</f>
        <v>_RDpik_</v>
      </c>
      <c r="B3" s="155" t="str">
        <f>IFERROR(__xludf.DUMMYFUNCTION("""COMPUTED_VALUE"""),"Mitch")</f>
        <v>Mitch</v>
      </c>
      <c r="C3" s="156">
        <f t="shared" si="1"/>
        <v>2</v>
      </c>
      <c r="D3" s="33">
        <v>2.0</v>
      </c>
      <c r="E3" s="155">
        <f t="shared" si="2"/>
        <v>570.7210261</v>
      </c>
    </row>
    <row r="4" ht="14.25" customHeight="1">
      <c r="A4" s="155" t="str">
        <f>IFERROR(__xludf.DUMMYFUNCTION("""COMPUTED_VALUE"""),"COMBERS")</f>
        <v>COMBERS</v>
      </c>
      <c r="B4" s="155" t="str">
        <f>IFERROR(__xludf.DUMMYFUNCTION("""COMPUTED_VALUE"""),"Mitch")</f>
        <v>Mitch</v>
      </c>
      <c r="C4" s="156">
        <f t="shared" si="1"/>
        <v>3</v>
      </c>
      <c r="D4" s="33">
        <v>3.0</v>
      </c>
      <c r="E4" s="155">
        <f t="shared" si="2"/>
        <v>505.7872653</v>
      </c>
    </row>
    <row r="5" ht="14.25" customHeight="1">
      <c r="A5" s="155" t="str">
        <f>IFERROR(__xludf.DUMMYFUNCTION("""COMPUTED_VALUE"""),"Kiki Bazaar")</f>
        <v>Kiki Bazaar</v>
      </c>
      <c r="B5" s="155" t="str">
        <f>IFERROR(__xludf.DUMMYFUNCTION("""COMPUTED_VALUE"""),"Mitch")</f>
        <v>Mitch</v>
      </c>
      <c r="C5" s="156">
        <f t="shared" si="1"/>
        <v>2</v>
      </c>
      <c r="D5" s="33">
        <v>4.0</v>
      </c>
      <c r="E5" s="155">
        <f t="shared" si="2"/>
        <v>461.4589086</v>
      </c>
    </row>
    <row r="6" ht="14.25" customHeight="1">
      <c r="A6" s="155" t="str">
        <f>IFERROR(__xludf.DUMMYFUNCTION("""COMPUTED_VALUE"""),"Immond")</f>
        <v>Immond</v>
      </c>
      <c r="B6" s="155" t="str">
        <f>IFERROR(__xludf.DUMMYFUNCTION("""COMPUTED_VALUE"""),"Mitch")</f>
        <v>Mitch</v>
      </c>
      <c r="C6" s="156">
        <f t="shared" si="1"/>
        <v>5</v>
      </c>
      <c r="D6" s="33">
        <v>5.0</v>
      </c>
      <c r="E6" s="155">
        <f t="shared" si="2"/>
        <v>427.6924729</v>
      </c>
    </row>
    <row r="7" ht="14.25" customHeight="1">
      <c r="A7" s="155" t="str">
        <f>IFERROR(__xludf.DUMMYFUNCTION("""COMPUTED_VALUE"""),".BARBAPAPA66")</f>
        <v>.BARBAPAPA66</v>
      </c>
      <c r="B7" s="155" t="str">
        <f>IFERROR(__xludf.DUMMYFUNCTION("""COMPUTED_VALUE"""),"Immond")</f>
        <v>Immond</v>
      </c>
      <c r="C7" s="156">
        <f t="shared" si="1"/>
        <v>1</v>
      </c>
      <c r="D7" s="33">
        <v>6.0</v>
      </c>
      <c r="E7" s="155">
        <f t="shared" si="2"/>
        <v>400.2961866</v>
      </c>
    </row>
    <row r="8" ht="14.25" customHeight="1">
      <c r="A8" s="155" t="str">
        <f>IFERROR(__xludf.DUMMYFUNCTION("""COMPUTED_VALUE"""),"A_iniesta")</f>
        <v>A_iniesta</v>
      </c>
      <c r="B8" s="155" t="str">
        <f>IFERROR(__xludf.DUMMYFUNCTION("""COMPUTED_VALUE"""),"COMBERS")</f>
        <v>COMBERS</v>
      </c>
      <c r="C8" s="156">
        <f t="shared" si="1"/>
        <v>6</v>
      </c>
      <c r="D8" s="33">
        <v>7.0</v>
      </c>
      <c r="E8" s="155">
        <f t="shared" si="2"/>
        <v>377.13894</v>
      </c>
    </row>
    <row r="9" ht="14.25" customHeight="1">
      <c r="A9" s="155" t="str">
        <f>IFERROR(__xludf.DUMMYFUNCTION("""COMPUTED_VALUE"""),"Elfy")</f>
        <v>Elfy</v>
      </c>
      <c r="B9" s="155" t="str">
        <f>IFERROR(__xludf.DUMMYFUNCTION("""COMPUTED_VALUE"""),"Kiki Bazaar")</f>
        <v>Kiki Bazaar</v>
      </c>
      <c r="C9" s="156">
        <f t="shared" si="1"/>
        <v>2</v>
      </c>
      <c r="D9" s="33">
        <v>8.0</v>
      </c>
      <c r="E9" s="155">
        <f t="shared" si="2"/>
        <v>356.9960107</v>
      </c>
    </row>
    <row r="10" ht="14.25" customHeight="1">
      <c r="A10" s="155" t="str">
        <f>IFERROR(__xludf.DUMMYFUNCTION("""COMPUTED_VALUE"""),"RicDeckard")</f>
        <v>RicDeckard</v>
      </c>
      <c r="B10" s="155" t="str">
        <f>IFERROR(__xludf.DUMMYFUNCTION("""COMPUTED_VALUE"""),"Immond")</f>
        <v>Immond</v>
      </c>
      <c r="C10" s="156">
        <f t="shared" si="1"/>
        <v>1</v>
      </c>
      <c r="D10" s="33">
        <v>9.0</v>
      </c>
      <c r="E10" s="155">
        <f t="shared" si="2"/>
        <v>339.101659</v>
      </c>
    </row>
    <row r="11" ht="14.25" customHeight="1">
      <c r="A11" s="155" t="str">
        <f>IFERROR(__xludf.DUMMYFUNCTION("""COMPUTED_VALUE"""),"M2TH___off")</f>
        <v>M2TH___off</v>
      </c>
      <c r="B11" s="155" t="str">
        <f>IFERROR(__xludf.DUMMYFUNCTION("""COMPUTED_VALUE"""),"_RDpik_")</f>
        <v>_RDpik_</v>
      </c>
      <c r="C11" s="156">
        <f t="shared" si="1"/>
        <v>4</v>
      </c>
      <c r="D11" s="33">
        <v>10.0</v>
      </c>
      <c r="E11" s="155">
        <f t="shared" si="2"/>
        <v>322.946591</v>
      </c>
    </row>
    <row r="12" ht="14.25" customHeight="1">
      <c r="A12" s="155" t="str">
        <f>IFERROR(__xludf.DUMMYFUNCTION("""COMPUTED_VALUE"""),"exoviik")</f>
        <v>exoviik</v>
      </c>
      <c r="B12" s="155" t="str">
        <f>IFERROR(__xludf.DUMMYFUNCTION("""COMPUTED_VALUE"""),"COMBERS")</f>
        <v>COMBERS</v>
      </c>
      <c r="C12" s="156">
        <f t="shared" si="1"/>
        <v>1</v>
      </c>
      <c r="D12" s="33">
        <v>11.0</v>
      </c>
      <c r="E12" s="155">
        <f t="shared" si="2"/>
        <v>308.1756441</v>
      </c>
    </row>
    <row r="13" ht="14.25" customHeight="1">
      <c r="A13" s="155" t="str">
        <f>IFERROR(__xludf.DUMMYFUNCTION("""COMPUTED_VALUE"""),"ElDail")</f>
        <v>ElDail</v>
      </c>
      <c r="B13" s="155" t="str">
        <f>IFERROR(__xludf.DUMMYFUNCTION("""COMPUTED_VALUE"""),"A_iniesta")</f>
        <v>A_iniesta</v>
      </c>
      <c r="C13" s="156">
        <f t="shared" si="1"/>
        <v>1</v>
      </c>
      <c r="D13" s="33">
        <v>12.0</v>
      </c>
      <c r="E13" s="155">
        <f t="shared" si="2"/>
        <v>294.5316748</v>
      </c>
    </row>
    <row r="14" ht="14.25" customHeight="1">
      <c r="A14" s="155" t="str">
        <f>IFERROR(__xludf.DUMMYFUNCTION("""COMPUTED_VALUE"""),"gregmoore")</f>
        <v>gregmoore</v>
      </c>
      <c r="B14" s="155" t="str">
        <f>IFERROR(__xludf.DUMMYFUNCTION("""COMPUTED_VALUE"""),"Kiki Bazaar")</f>
        <v>Kiki Bazaar</v>
      </c>
      <c r="C14" s="156">
        <f t="shared" si="1"/>
        <v>4</v>
      </c>
      <c r="D14" s="33">
        <v>13.0</v>
      </c>
      <c r="E14" s="155">
        <f t="shared" si="2"/>
        <v>281.8227489</v>
      </c>
    </row>
    <row r="15" ht="14.25" customHeight="1">
      <c r="A15" s="155" t="str">
        <f>IFERROR(__xludf.DUMMYFUNCTION("""COMPUTED_VALUE"""),"Rod_John_VI")</f>
        <v>Rod_John_VI</v>
      </c>
      <c r="B15" s="155" t="str">
        <f>IFERROR(__xludf.DUMMYFUNCTION("""COMPUTED_VALUE"""),"_RDpik_")</f>
        <v>_RDpik_</v>
      </c>
      <c r="C15" s="156">
        <f t="shared" si="1"/>
        <v>2</v>
      </c>
      <c r="D15" s="33">
        <v>14.0</v>
      </c>
      <c r="E15" s="155">
        <f t="shared" si="2"/>
        <v>269.9019427</v>
      </c>
    </row>
    <row r="16" ht="14.25" customHeight="1">
      <c r="A16" s="155" t="str">
        <f>IFERROR(__xludf.DUMMYFUNCTION("""COMPUTED_VALUE"""),"Pitt86700")</f>
        <v>Pitt86700</v>
      </c>
      <c r="B16" s="155" t="str">
        <f>IFERROR(__xludf.DUMMYFUNCTION("""COMPUTED_VALUE"""),"Rod_John_VI")</f>
        <v>Rod_John_VI</v>
      </c>
      <c r="C16" s="156">
        <f t="shared" si="1"/>
        <v>2</v>
      </c>
      <c r="D16" s="33">
        <v>15.0</v>
      </c>
      <c r="E16" s="155">
        <f t="shared" si="2"/>
        <v>258.6543701</v>
      </c>
    </row>
    <row r="17" ht="14.25" customHeight="1">
      <c r="A17" s="155" t="str">
        <f>IFERROR(__xludf.DUMMYFUNCTION("""COMPUTED_VALUE"""),"Sharky")</f>
        <v>Sharky</v>
      </c>
      <c r="B17" s="155" t="str">
        <f>IFERROR(__xludf.DUMMYFUNCTION("""COMPUTED_VALUE"""),"gregmoore")</f>
        <v>gregmoore</v>
      </c>
      <c r="C17" s="156">
        <f t="shared" si="1"/>
        <v>1</v>
      </c>
      <c r="D17" s="33">
        <v>16.0</v>
      </c>
      <c r="E17" s="155">
        <f t="shared" si="2"/>
        <v>247.9885499</v>
      </c>
    </row>
    <row r="18" ht="14.25" customHeight="1">
      <c r="A18" s="155" t="str">
        <f>IFERROR(__xludf.DUMMYFUNCTION("""COMPUTED_VALUE"""),"elvasco")</f>
        <v>elvasco</v>
      </c>
      <c r="B18" s="155" t="str">
        <f>IFERROR(__xludf.DUMMYFUNCTION("""COMPUTED_VALUE"""),"M2TH___off")</f>
        <v>M2TH___off</v>
      </c>
      <c r="C18" s="156">
        <f t="shared" si="1"/>
        <v>1</v>
      </c>
      <c r="D18" s="33">
        <v>17.0</v>
      </c>
      <c r="E18" s="155">
        <f t="shared" si="2"/>
        <v>237.8304852</v>
      </c>
    </row>
    <row r="19" ht="14.25" customHeight="1">
      <c r="A19" s="155" t="str">
        <f>IFERROR(__xludf.DUMMYFUNCTION("""COMPUTED_VALUE"""),"FridAKahlo")</f>
        <v>FridAKahlo</v>
      </c>
      <c r="B19" s="155" t="str">
        <f>IFERROR(__xludf.DUMMYFUNCTION("""COMPUTED_VALUE"""),"RicDeckard")</f>
        <v>RicDeckard</v>
      </c>
      <c r="C19" s="156">
        <f t="shared" si="1"/>
        <v>0</v>
      </c>
      <c r="D19" s="33">
        <v>18.0</v>
      </c>
      <c r="E19" s="155">
        <f t="shared" si="2"/>
        <v>228.1194956</v>
      </c>
    </row>
    <row r="20" ht="14.25" customHeight="1">
      <c r="A20" s="155" t="str">
        <f>IFERROR(__xludf.DUMMYFUNCTION("""COMPUTED_VALUE"""),"GPdB")</f>
        <v>GPdB</v>
      </c>
      <c r="B20" s="155" t="str">
        <f>IFERROR(__xludf.DUMMYFUNCTION("""COMPUTED_VALUE"""),"Immond")</f>
        <v>Immond</v>
      </c>
      <c r="C20" s="156">
        <f t="shared" si="1"/>
        <v>4</v>
      </c>
      <c r="D20" s="33">
        <v>19.0</v>
      </c>
      <c r="E20" s="155">
        <f t="shared" si="2"/>
        <v>218.8052167</v>
      </c>
    </row>
    <row r="21" ht="14.25" customHeight="1">
      <c r="A21" s="155" t="str">
        <f>IFERROR(__xludf.DUMMYFUNCTION("""COMPUTED_VALUE"""),"rastamokett")</f>
        <v>rastamokett</v>
      </c>
      <c r="B21" s="155" t="str">
        <f>IFERROR(__xludf.DUMMYFUNCTION("""COMPUTED_VALUE"""),"gregmoore")</f>
        <v>gregmoore</v>
      </c>
      <c r="C21" s="156">
        <f t="shared" si="1"/>
        <v>2</v>
      </c>
      <c r="D21" s="33">
        <v>20.0</v>
      </c>
      <c r="E21" s="155">
        <f t="shared" si="2"/>
        <v>209.8453965</v>
      </c>
    </row>
    <row r="22" ht="14.25" customHeight="1">
      <c r="A22" s="155" t="str">
        <f>IFERROR(__xludf.DUMMYFUNCTION("""COMPUTED_VALUE"""),"jejehehe")</f>
        <v>jejehehe</v>
      </c>
      <c r="B22" s="155" t="str">
        <f>IFERROR(__xludf.DUMMYFUNCTION("""COMPUTED_VALUE"""),"GPdB")</f>
        <v>GPdB</v>
      </c>
      <c r="C22" s="156">
        <f t="shared" si="1"/>
        <v>0</v>
      </c>
      <c r="D22" s="33">
        <v>21.0</v>
      </c>
      <c r="E22" s="155">
        <f t="shared" si="2"/>
        <v>201.2042474</v>
      </c>
    </row>
    <row r="23" ht="14.25" customHeight="1">
      <c r="A23" s="155" t="str">
        <f>IFERROR(__xludf.DUMMYFUNCTION("""COMPUTED_VALUE"""),"sonic86")</f>
        <v>sonic86</v>
      </c>
      <c r="B23" s="155" t="str">
        <f>IFERROR(__xludf.DUMMYFUNCTION("""COMPUTED_VALUE"""),"Elfy")</f>
        <v>Elfy</v>
      </c>
      <c r="C23" s="156">
        <f t="shared" si="1"/>
        <v>0</v>
      </c>
      <c r="D23" s="33">
        <v>22.0</v>
      </c>
      <c r="E23" s="155">
        <f t="shared" si="2"/>
        <v>192.8511958</v>
      </c>
    </row>
    <row r="24" ht="14.25" customHeight="1">
      <c r="A24" s="155" t="str">
        <f>IFERROR(__xludf.DUMMYFUNCTION("""COMPUTED_VALUE"""),"RRazeRR_")</f>
        <v>RRazeRR_</v>
      </c>
      <c r="B24" s="155" t="str">
        <f>IFERROR(__xludf.DUMMYFUNCTION("""COMPUTED_VALUE"""),"Pitt86700")</f>
        <v>Pitt86700</v>
      </c>
      <c r="C24" s="156">
        <f t="shared" si="1"/>
        <v>0</v>
      </c>
      <c r="D24" s="33">
        <v>23.0</v>
      </c>
      <c r="E24" s="155">
        <f t="shared" si="2"/>
        <v>184.7599189</v>
      </c>
    </row>
    <row r="25" ht="14.25" customHeight="1">
      <c r="A25" s="155" t="str">
        <f>IFERROR(__xludf.DUMMYFUNCTION("""COMPUTED_VALUE"""),"Vaillant 86")</f>
        <v>Vaillant 86</v>
      </c>
      <c r="B25" s="155" t="str">
        <f>IFERROR(__xludf.DUMMYFUNCTION("""COMPUTED_VALUE"""),"A_iniesta")</f>
        <v>A_iniesta</v>
      </c>
      <c r="C25" s="156">
        <f t="shared" si="1"/>
        <v>0</v>
      </c>
      <c r="D25" s="33">
        <v>24.0</v>
      </c>
      <c r="E25" s="155">
        <f t="shared" si="2"/>
        <v>176.9075925</v>
      </c>
    </row>
    <row r="26" ht="14.25" customHeight="1">
      <c r="A26" s="155" t="str">
        <f>IFERROR(__xludf.DUMMYFUNCTION("""COMPUTED_VALUE"""),"Nanny on pe")</f>
        <v>Nanny on pe</v>
      </c>
      <c r="B26" s="155" t="str">
        <f>IFERROR(__xludf.DUMMYFUNCTION("""COMPUTED_VALUE"""),"Immond")</f>
        <v>Immond</v>
      </c>
      <c r="C26" s="156">
        <f t="shared" si="1"/>
        <v>0</v>
      </c>
      <c r="D26" s="33">
        <v>25.0</v>
      </c>
      <c r="E26" s="155">
        <f t="shared" si="2"/>
        <v>169.2742989</v>
      </c>
    </row>
    <row r="27" ht="14.25" customHeight="1">
      <c r="A27" s="155" t="str">
        <f>IFERROR(__xludf.DUMMYFUNCTION("""COMPUTED_VALUE"""),"Maaverick")</f>
        <v>Maaverick</v>
      </c>
      <c r="B27" s="155" t="str">
        <f>IFERROR(__xludf.DUMMYFUNCTION("""COMPUTED_VALUE"""),"Elfy")</f>
        <v>Elfy</v>
      </c>
      <c r="C27" s="156">
        <f t="shared" si="1"/>
        <v>0</v>
      </c>
      <c r="D27" s="33">
        <v>26.0</v>
      </c>
      <c r="E27" s="155">
        <f t="shared" si="2"/>
        <v>161.8425537</v>
      </c>
    </row>
    <row r="28" ht="14.25" customHeight="1">
      <c r="A28" s="155" t="str">
        <f>IFERROR(__xludf.DUMMYFUNCTION("""COMPUTED_VALUE"""),"kinchuck")</f>
        <v>kinchuck</v>
      </c>
      <c r="B28" s="155" t="str">
        <f>IFERROR(__xludf.DUMMYFUNCTION("""COMPUTED_VALUE"""),"A_iniesta")</f>
        <v>A_iniesta</v>
      </c>
      <c r="C28" s="156">
        <f t="shared" si="1"/>
        <v>0</v>
      </c>
      <c r="D28" s="33">
        <v>27.0</v>
      </c>
      <c r="E28" s="155">
        <f t="shared" si="2"/>
        <v>154.596925</v>
      </c>
    </row>
    <row r="29" ht="14.25" customHeight="1">
      <c r="A29" s="155" t="str">
        <f>IFERROR(__xludf.DUMMYFUNCTION("""COMPUTED_VALUE"""),"erniedog56x")</f>
        <v>erniedog56x</v>
      </c>
      <c r="B29" s="155" t="str">
        <f>IFERROR(__xludf.DUMMYFUNCTION("""COMPUTED_VALUE"""),"M2TH___off")</f>
        <v>M2TH___off</v>
      </c>
      <c r="C29" s="156">
        <f t="shared" si="1"/>
        <v>0</v>
      </c>
      <c r="D29" s="33">
        <v>28.0</v>
      </c>
      <c r="E29" s="155">
        <f t="shared" si="2"/>
        <v>147.5237244</v>
      </c>
    </row>
    <row r="30" ht="14.25" customHeight="1">
      <c r="A30" s="155" t="str">
        <f>IFERROR(__xludf.DUMMYFUNCTION("""COMPUTED_VALUE"""),"_Sale-Bet_")</f>
        <v>_Sale-Bet_</v>
      </c>
      <c r="B30" s="155" t="str">
        <f>IFERROR(__xludf.DUMMYFUNCTION("""COMPUTED_VALUE"""),"GPdB")</f>
        <v>GPdB</v>
      </c>
      <c r="C30" s="156">
        <f t="shared" si="1"/>
        <v>0</v>
      </c>
      <c r="D30" s="33">
        <v>29.0</v>
      </c>
      <c r="E30" s="155">
        <f t="shared" si="2"/>
        <v>140.6107541</v>
      </c>
    </row>
    <row r="31" ht="14.25" customHeight="1">
      <c r="A31" s="155" t="str">
        <f>IFERROR(__xludf.DUMMYFUNCTION("""COMPUTED_VALUE"""),"fiodor86")</f>
        <v>fiodor86</v>
      </c>
      <c r="B31" s="155" t="str">
        <f>IFERROR(__xludf.DUMMYFUNCTION("""COMPUTED_VALUE"""),"A_iniesta")</f>
        <v>A_iniesta</v>
      </c>
      <c r="C31" s="156">
        <f t="shared" si="1"/>
        <v>0</v>
      </c>
      <c r="D31" s="33">
        <v>30.0</v>
      </c>
      <c r="E31" s="155">
        <f t="shared" si="2"/>
        <v>133.847097</v>
      </c>
    </row>
    <row r="32" ht="14.25" customHeight="1">
      <c r="A32" s="155" t="str">
        <f>IFERROR(__xludf.DUMMYFUNCTION("""COMPUTED_VALUE"""),"Ararhehe")</f>
        <v>Ararhehe</v>
      </c>
      <c r="B32" s="155" t="str">
        <f>IFERROR(__xludf.DUMMYFUNCTION("""COMPUTED_VALUE"""),"Immond")</f>
        <v>Immond</v>
      </c>
      <c r="C32" s="156">
        <f t="shared" si="1"/>
        <v>0</v>
      </c>
      <c r="D32" s="33">
        <v>31.0</v>
      </c>
      <c r="E32" s="155">
        <f t="shared" si="2"/>
        <v>127.2229439</v>
      </c>
    </row>
    <row r="33" ht="14.25" customHeight="1">
      <c r="A33" s="155" t="str">
        <f>IFERROR(__xludf.DUMMYFUNCTION("""COMPUTED_VALUE"""),"cassius-86")</f>
        <v>cassius-86</v>
      </c>
      <c r="B33" s="155" t="str">
        <f>IFERROR(__xludf.DUMMYFUNCTION("""COMPUTED_VALUE"""),".BARBAPAPA66")</f>
        <v>.BARBAPAPA66</v>
      </c>
      <c r="C33" s="156">
        <f t="shared" si="1"/>
        <v>0</v>
      </c>
      <c r="D33" s="33">
        <v>32.0</v>
      </c>
      <c r="E33" s="155">
        <f t="shared" si="2"/>
        <v>120.7294478</v>
      </c>
    </row>
    <row r="34" ht="14.25" customHeight="1">
      <c r="A34" s="155" t="str">
        <f>IFERROR(__xludf.DUMMYFUNCTION("""COMPUTED_VALUE"""),"Chiffon")</f>
        <v>Chiffon</v>
      </c>
      <c r="B34" s="155" t="str">
        <f>IFERROR(__xludf.DUMMYFUNCTION("""COMPUTED_VALUE"""),"Sharky")</f>
        <v>Sharky</v>
      </c>
      <c r="C34" s="156">
        <f t="shared" si="1"/>
        <v>0</v>
      </c>
      <c r="D34" s="33">
        <v>33.0</v>
      </c>
      <c r="E34" s="155">
        <f t="shared" si="2"/>
        <v>114.3586021</v>
      </c>
    </row>
    <row r="35" ht="14.25" customHeight="1">
      <c r="A35" s="155" t="str">
        <f>IFERROR(__xludf.DUMMYFUNCTION("""COMPUTED_VALUE"""),"AKlibur")</f>
        <v>AKlibur</v>
      </c>
      <c r="B35" s="155" t="str">
        <f>IFERROR(__xludf.DUMMYFUNCTION("""COMPUTED_VALUE"""),"A_iniesta")</f>
        <v>A_iniesta</v>
      </c>
      <c r="C35" s="156">
        <f t="shared" si="1"/>
        <v>0</v>
      </c>
      <c r="D35" s="33">
        <v>34.0</v>
      </c>
      <c r="E35" s="155">
        <f t="shared" si="2"/>
        <v>108.1031364</v>
      </c>
    </row>
    <row r="36" ht="14.25" customHeight="1">
      <c r="A36" s="155" t="str">
        <f>IFERROR(__xludf.DUMMYFUNCTION("""COMPUTED_VALUE"""),"Dirty Bazaar")</f>
        <v>Dirty Bazaar</v>
      </c>
      <c r="B36" s="155" t="str">
        <f>IFERROR(__xludf.DUMMYFUNCTION("""COMPUTED_VALUE"""),"elvasco")</f>
        <v>elvasco</v>
      </c>
      <c r="C36" s="156">
        <f t="shared" si="1"/>
        <v>0</v>
      </c>
      <c r="D36" s="33">
        <v>35.0</v>
      </c>
      <c r="E36" s="155">
        <f t="shared" si="2"/>
        <v>101.9564295</v>
      </c>
    </row>
    <row r="37" ht="14.25" customHeight="1">
      <c r="A37" s="155" t="str">
        <f>IFERROR(__xludf.DUMMYFUNCTION("""COMPUTED_VALUE"""),"This is hell")</f>
        <v>This is hell</v>
      </c>
      <c r="B37" s="155" t="str">
        <f>IFERROR(__xludf.DUMMYFUNCTION("""COMPUTED_VALUE"""),"gregmoore")</f>
        <v>gregmoore</v>
      </c>
      <c r="C37" s="156">
        <f t="shared" si="1"/>
        <v>0</v>
      </c>
      <c r="D37" s="33">
        <v>36.0</v>
      </c>
      <c r="E37" s="155">
        <f t="shared" si="2"/>
        <v>95.91243304</v>
      </c>
    </row>
    <row r="38" ht="14.25" customHeight="1">
      <c r="A38" s="155" t="str">
        <f>IFERROR(__xludf.DUMMYFUNCTION("""COMPUTED_VALUE"""),"Williamax86")</f>
        <v>Williamax86</v>
      </c>
      <c r="B38" s="155" t="str">
        <f>IFERROR(__xludf.DUMMYFUNCTION("""COMPUTED_VALUE"""),"GPdB")</f>
        <v>GPdB</v>
      </c>
      <c r="C38" s="156">
        <f t="shared" si="1"/>
        <v>0</v>
      </c>
      <c r="D38" s="33">
        <v>37.0</v>
      </c>
      <c r="E38" s="155">
        <f t="shared" si="2"/>
        <v>89.96560782</v>
      </c>
    </row>
    <row r="39" ht="14.25" customHeight="1">
      <c r="A39" s="155" t="str">
        <f>IFERROR(__xludf.DUMMYFUNCTION("""COMPUTED_VALUE"""),"cataleya86")</f>
        <v>cataleya86</v>
      </c>
      <c r="B39" s="155" t="str">
        <f>IFERROR(__xludf.DUMMYFUNCTION("""COMPUTED_VALUE"""),"A_iniesta")</f>
        <v>A_iniesta</v>
      </c>
      <c r="C39" s="156">
        <f t="shared" si="1"/>
        <v>0</v>
      </c>
      <c r="D39" s="33">
        <v>38.0</v>
      </c>
      <c r="E39" s="155">
        <f t="shared" si="2"/>
        <v>84.11086738</v>
      </c>
    </row>
    <row r="40" ht="14.25" customHeight="1">
      <c r="A40" s="155" t="str">
        <f>IFERROR(__xludf.DUMMYFUNCTION("""COMPUTED_VALUE"""),"Spyke 22")</f>
        <v>Spyke 22</v>
      </c>
      <c r="B40" s="155" t="str">
        <f>IFERROR(__xludf.DUMMYFUNCTION("""COMPUTED_VALUE"""),"Rod_John_VI")</f>
        <v>Rod_John_VI</v>
      </c>
      <c r="C40" s="156">
        <f t="shared" si="1"/>
        <v>0</v>
      </c>
      <c r="D40" s="33">
        <v>39.0</v>
      </c>
      <c r="E40" s="155">
        <f t="shared" si="2"/>
        <v>78.34352988</v>
      </c>
    </row>
    <row r="41" ht="14.25" customHeight="1">
      <c r="A41" s="155" t="str">
        <f>IFERROR(__xludf.DUMMYFUNCTION("""COMPUTED_VALUE"""),"pablo")</f>
        <v>pablo</v>
      </c>
      <c r="B41" s="155" t="str">
        <f>IFERROR(__xludf.DUMMYFUNCTION("""COMPUTED_VALUE"""),"ElDail")</f>
        <v>ElDail</v>
      </c>
      <c r="C41" s="156">
        <f t="shared" si="1"/>
        <v>0</v>
      </c>
      <c r="D41" s="33">
        <v>40.0</v>
      </c>
      <c r="E41" s="155">
        <f t="shared" si="2"/>
        <v>72.65927597</v>
      </c>
    </row>
    <row r="42" ht="14.25" customHeight="1">
      <c r="A42" s="155" t="str">
        <f>IFERROR(__xludf.DUMMYFUNCTION("""COMPUTED_VALUE"""),"POMB1664")</f>
        <v>POMB1664</v>
      </c>
      <c r="B42" s="155" t="str">
        <f>IFERROR(__xludf.DUMMYFUNCTION("""COMPUTED_VALUE"""),"exoviik")</f>
        <v>exoviik</v>
      </c>
      <c r="C42" s="156">
        <f t="shared" si="1"/>
        <v>0</v>
      </c>
      <c r="D42" s="33">
        <v>41.0</v>
      </c>
      <c r="E42" s="155">
        <f t="shared" si="2"/>
        <v>67.05411211</v>
      </c>
    </row>
    <row r="43" ht="14.25" customHeight="1">
      <c r="A43" s="155" t="str">
        <f>IFERROR(__xludf.DUMMYFUNCTION("""COMPUTED_VALUE"""),"_VisMaVie_")</f>
        <v>_VisMaVie_</v>
      </c>
      <c r="B43" s="155"/>
      <c r="C43" s="156">
        <f t="shared" si="1"/>
        <v>1</v>
      </c>
      <c r="D43" s="33">
        <v>42.0</v>
      </c>
      <c r="E43" s="155">
        <f t="shared" si="2"/>
        <v>61.5243383</v>
      </c>
    </row>
    <row r="44" ht="14.25" customHeight="1">
      <c r="A44" s="155" t="str">
        <f>IFERROR(__xludf.DUMMYFUNCTION("""COMPUTED_VALUE"""),"SINGE7")</f>
        <v>SINGE7</v>
      </c>
      <c r="B44" s="155" t="str">
        <f>IFERROR(__xludf.DUMMYFUNCTION("""COMPUTED_VALUE"""),"Pitt86700")</f>
        <v>Pitt86700</v>
      </c>
      <c r="C44" s="156">
        <f t="shared" si="1"/>
        <v>0</v>
      </c>
      <c r="D44" s="33">
        <v>43.0</v>
      </c>
      <c r="E44" s="155">
        <f t="shared" si="2"/>
        <v>56.06651983</v>
      </c>
    </row>
    <row r="45" ht="14.25" customHeight="1">
      <c r="A45" s="155" t="str">
        <f>IFERROR(__xludf.DUMMYFUNCTION("""COMPUTED_VALUE"""),"BBH 75")</f>
        <v>BBH 75</v>
      </c>
      <c r="B45" s="155" t="str">
        <f>IFERROR(__xludf.DUMMYFUNCTION("""COMPUTED_VALUE"""),"Mitch")</f>
        <v>Mitch</v>
      </c>
      <c r="C45" s="156">
        <f t="shared" si="1"/>
        <v>0</v>
      </c>
      <c r="D45" s="33">
        <v>44.0</v>
      </c>
      <c r="E45" s="155">
        <f t="shared" si="2"/>
        <v>50.67746227</v>
      </c>
    </row>
    <row r="46" ht="14.25" customHeight="1">
      <c r="A46" s="155" t="str">
        <f>IFERROR(__xludf.DUMMYFUNCTION("""COMPUTED_VALUE"""),"Redblood92")</f>
        <v>Redblood92</v>
      </c>
      <c r="B46" s="155" t="str">
        <f>IFERROR(__xludf.DUMMYFUNCTION("""COMPUTED_VALUE"""),"rastamokett")</f>
        <v>rastamokett</v>
      </c>
      <c r="C46" s="156">
        <f t="shared" si="1"/>
        <v>0</v>
      </c>
      <c r="D46" s="33">
        <v>45.0</v>
      </c>
      <c r="E46" s="155">
        <f t="shared" si="2"/>
        <v>45.35418937</v>
      </c>
    </row>
    <row r="47" ht="14.25" customHeight="1">
      <c r="A47" s="155" t="str">
        <f>IFERROR(__xludf.DUMMYFUNCTION("""COMPUTED_VALUE"""),"Legabodu86")</f>
        <v>Legabodu86</v>
      </c>
      <c r="B47" s="155" t="str">
        <f>IFERROR(__xludf.DUMMYFUNCTION("""COMPUTED_VALUE"""),"M2TH___off")</f>
        <v>M2TH___off</v>
      </c>
      <c r="C47" s="156">
        <f t="shared" si="1"/>
        <v>0</v>
      </c>
      <c r="D47" s="33">
        <v>46.0</v>
      </c>
      <c r="E47" s="155">
        <f t="shared" si="2"/>
        <v>40.09392348</v>
      </c>
    </row>
    <row r="48" ht="14.25" customHeight="1">
      <c r="A48" s="155" t="str">
        <f>IFERROR(__xludf.DUMMYFUNCTION("""COMPUTED_VALUE"""),"Foldzilla")</f>
        <v>Foldzilla</v>
      </c>
      <c r="B48" s="155" t="str">
        <f>IFERROR(__xludf.DUMMYFUNCTION("""COMPUTED_VALUE"""),"GPdB")</f>
        <v>GPdB</v>
      </c>
      <c r="C48" s="156">
        <f t="shared" si="1"/>
        <v>0</v>
      </c>
      <c r="D48" s="33">
        <v>47.0</v>
      </c>
      <c r="E48" s="155">
        <f t="shared" si="2"/>
        <v>34.89406805</v>
      </c>
    </row>
    <row r="49" ht="14.25" customHeight="1">
      <c r="A49" s="155" t="str">
        <f>IFERROR(__xludf.DUMMYFUNCTION("""COMPUTED_VALUE"""),"Xelaris")</f>
        <v>Xelaris</v>
      </c>
      <c r="B49" s="155" t="str">
        <f>IFERROR(__xludf.DUMMYFUNCTION("""COMPUTED_VALUE"""),"_VisMaVie_")</f>
        <v>_VisMaVie_</v>
      </c>
      <c r="C49" s="156">
        <f t="shared" si="1"/>
        <v>0</v>
      </c>
      <c r="D49" s="33">
        <v>48.0</v>
      </c>
      <c r="E49" s="155">
        <f t="shared" si="2"/>
        <v>29.75219208</v>
      </c>
    </row>
    <row r="50" ht="14.25" customHeight="1">
      <c r="A50" s="155" t="str">
        <f>IFERROR(__xludf.DUMMYFUNCTION("""COMPUTED_VALUE"""),"christ86000")</f>
        <v>christ86000</v>
      </c>
      <c r="B50" s="155" t="str">
        <f>IFERROR(__xludf.DUMMYFUNCTION("""COMPUTED_VALUE"""),"rastamokett")</f>
        <v>rastamokett</v>
      </c>
      <c r="C50" s="156">
        <f t="shared" si="1"/>
        <v>0</v>
      </c>
      <c r="D50" s="33">
        <v>49.0</v>
      </c>
      <c r="E50" s="155">
        <f t="shared" si="2"/>
        <v>24.6660162</v>
      </c>
    </row>
    <row r="51" ht="14.25" customHeight="1">
      <c r="A51" s="155" t="str">
        <f>IFERROR(__xludf.DUMMYFUNCTION("""COMPUTED_VALUE"""),"8cobras6")</f>
        <v>8cobras6</v>
      </c>
      <c r="B51" s="155" t="str">
        <f>IFERROR(__xludf.DUMMYFUNCTION("""COMPUTED_VALUE"""),"gregmoore")</f>
        <v>gregmoore</v>
      </c>
      <c r="C51" s="156">
        <f t="shared" si="1"/>
        <v>1</v>
      </c>
      <c r="D51" s="33">
        <v>50.0</v>
      </c>
      <c r="E51" s="155">
        <f t="shared" si="2"/>
        <v>19.63340016</v>
      </c>
    </row>
    <row r="52" ht="14.25" customHeight="1">
      <c r="A52" s="155" t="str">
        <f>IFERROR(__xludf.DUMMYFUNCTION("""COMPUTED_VALUE"""),"Popeye86")</f>
        <v>Popeye86</v>
      </c>
      <c r="B52" s="155" t="str">
        <f>IFERROR(__xludf.DUMMYFUNCTION("""COMPUTED_VALUE"""),"COMBERS")</f>
        <v>COMBERS</v>
      </c>
      <c r="C52" s="156">
        <f t="shared" si="1"/>
        <v>0</v>
      </c>
      <c r="D52" s="33">
        <v>51.0</v>
      </c>
      <c r="E52" s="155">
        <f t="shared" si="2"/>
        <v>14.6523316</v>
      </c>
    </row>
    <row r="53" ht="14.25" customHeight="1">
      <c r="A53" s="155" t="str">
        <f>IFERROR(__xludf.DUMMYFUNCTION("""COMPUTED_VALUE"""),"Baloo-R")</f>
        <v>Baloo-R</v>
      </c>
      <c r="B53" s="155" t="str">
        <f>IFERROR(__xludf.DUMMYFUNCTION("""COMPUTED_VALUE"""),"M2TH___off")</f>
        <v>M2TH___off</v>
      </c>
      <c r="C53" s="156">
        <f t="shared" si="1"/>
        <v>0</v>
      </c>
      <c r="D53" s="33">
        <v>52.0</v>
      </c>
      <c r="E53" s="155">
        <f t="shared" si="2"/>
        <v>9.720915945</v>
      </c>
    </row>
    <row r="54" ht="14.25" customHeight="1">
      <c r="A54" s="155" t="str">
        <f>IFERROR(__xludf.DUMMYFUNCTION("""COMPUTED_VALUE"""),"Le MARVEL")</f>
        <v>Le MARVEL</v>
      </c>
      <c r="B54" s="155" t="str">
        <f>IFERROR(__xludf.DUMMYFUNCTION("""COMPUTED_VALUE"""),"8cobras6")</f>
        <v>8cobras6</v>
      </c>
      <c r="C54" s="156">
        <f t="shared" si="1"/>
        <v>0</v>
      </c>
      <c r="D54" s="33">
        <v>53.0</v>
      </c>
      <c r="E54" s="155">
        <f t="shared" si="2"/>
        <v>4.837367258</v>
      </c>
    </row>
    <row r="55" ht="14.25" customHeight="1">
      <c r="A55" s="155"/>
      <c r="B55" s="155"/>
      <c r="C55" s="156">
        <f t="shared" si="1"/>
        <v>0</v>
      </c>
      <c r="D55" s="33">
        <v>54.0</v>
      </c>
      <c r="E55" s="155">
        <f t="shared" si="2"/>
        <v>0</v>
      </c>
    </row>
    <row r="56" ht="14.25" customHeight="1">
      <c r="A56" s="155"/>
      <c r="B56" s="155"/>
      <c r="C56" s="156">
        <f t="shared" si="1"/>
        <v>0</v>
      </c>
      <c r="D56" s="33">
        <v>55.0</v>
      </c>
      <c r="E56" s="155">
        <f t="shared" si="2"/>
        <v>-4.792778471</v>
      </c>
    </row>
    <row r="57" ht="14.25" customHeight="1">
      <c r="A57" s="155"/>
      <c r="B57" s="155"/>
      <c r="C57" s="156">
        <f t="shared" si="1"/>
        <v>0</v>
      </c>
      <c r="D57" s="33">
        <v>56.0</v>
      </c>
      <c r="E57" s="155">
        <f t="shared" si="2"/>
        <v>-9.542474696</v>
      </c>
    </row>
    <row r="58" ht="14.25" customHeight="1">
      <c r="A58" s="155"/>
      <c r="B58" s="155"/>
      <c r="C58" s="156">
        <f t="shared" si="1"/>
        <v>0</v>
      </c>
      <c r="D58" s="33">
        <v>57.0</v>
      </c>
      <c r="E58" s="155">
        <f t="shared" si="2"/>
        <v>-14.2505153</v>
      </c>
    </row>
    <row r="59" ht="14.25" customHeight="1">
      <c r="A59" s="155"/>
      <c r="B59" s="155"/>
      <c r="C59" s="156">
        <f t="shared" si="1"/>
        <v>0</v>
      </c>
      <c r="D59" s="33">
        <v>58.0</v>
      </c>
      <c r="E59" s="155">
        <f t="shared" si="2"/>
        <v>-18.91825265</v>
      </c>
    </row>
    <row r="60" ht="14.25" customHeight="1">
      <c r="A60" s="155"/>
      <c r="B60" s="155"/>
      <c r="C60" s="156">
        <f t="shared" si="1"/>
        <v>0</v>
      </c>
      <c r="D60" s="33">
        <v>59.0</v>
      </c>
      <c r="E60" s="155">
        <f t="shared" si="2"/>
        <v>-23.54696995</v>
      </c>
    </row>
    <row r="61" ht="14.25" customHeight="1">
      <c r="A61" s="155"/>
      <c r="B61" s="155"/>
      <c r="C61" s="156">
        <f t="shared" si="1"/>
        <v>0</v>
      </c>
      <c r="D61" s="33">
        <v>60.0</v>
      </c>
      <c r="E61" s="155">
        <f t="shared" si="2"/>
        <v>-28.13788601</v>
      </c>
    </row>
    <row r="62" ht="14.25" customHeight="1">
      <c r="A62" s="155"/>
      <c r="B62" s="155"/>
      <c r="C62" s="156">
        <f t="shared" si="1"/>
        <v>0</v>
      </c>
      <c r="D62" s="33">
        <v>61.0</v>
      </c>
      <c r="E62" s="155">
        <f t="shared" si="2"/>
        <v>-32.69215952</v>
      </c>
    </row>
    <row r="63" ht="14.25" customHeight="1">
      <c r="A63" s="155"/>
      <c r="B63" s="155"/>
      <c r="C63" s="156">
        <f t="shared" si="1"/>
        <v>0</v>
      </c>
      <c r="D63" s="33">
        <v>62.0</v>
      </c>
      <c r="E63" s="155">
        <f t="shared" si="2"/>
        <v>-37.21089302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>
        <f t="shared" si="2"/>
        <v>-41.69513652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>
        <f t="shared" si="2"/>
        <v>-46.14589086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>
        <f t="shared" si="2"/>
        <v>-50.56411077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>
        <f t="shared" si="2"/>
        <v>-54.95070773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>
        <f t="shared" si="2"/>
        <v>-59.30655258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>
        <f t="shared" si="2"/>
        <v>-63.63247794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>
        <f t="shared" si="2"/>
        <v>-67.92928048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>
        <f t="shared" si="2"/>
        <v>-72.19772299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>
        <f t="shared" si="2"/>
        <v>-76.4385363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>
        <f t="shared" si="2"/>
        <v>-80.65242112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>
        <f t="shared" si="2"/>
        <v>-84.84004965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>
        <f t="shared" si="2"/>
        <v>-89.00206719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>
        <f t="shared" si="2"/>
        <v>-93.13909355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>
        <f t="shared" si="2"/>
        <v>-97.25172444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>
        <f t="shared" si="2"/>
        <v>-101.3405327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>
        <f t="shared" si="2"/>
        <v>-105.4060695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>
        <f t="shared" si="2"/>
        <v>-109.4488654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>
        <f t="shared" si="2"/>
        <v>-113.4694316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>
        <f t="shared" si="2"/>
        <v>-117.4682605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>
        <f t="shared" si="2"/>
        <v>-121.4458269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>
        <f t="shared" si="2"/>
        <v>-125.402589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>
        <f t="shared" si="2"/>
        <v>-129.3389888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>
        <f t="shared" si="2"/>
        <v>-133.2554532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>
        <f t="shared" si="2"/>
        <v>-137.1523943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>
        <f t="shared" si="2"/>
        <v>-141.0302107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>
        <f t="shared" si="2"/>
        <v>-144.8892876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>
        <f t="shared" si="2"/>
        <v>-148.7299976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>
        <f t="shared" si="2"/>
        <v>-152.552701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>
        <f t="shared" si="2"/>
        <v>-156.3577471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>
        <f t="shared" si="2"/>
        <v>-160.1454735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>
        <f t="shared" si="2"/>
        <v>-163.9162078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>
        <f t="shared" si="2"/>
        <v>-167.670267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>
        <f t="shared" si="2"/>
        <v>-171.4079589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>
        <f t="shared" si="2"/>
        <v>-175.1295817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>
        <f t="shared" si="2"/>
        <v>-178.8354246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>
        <f t="shared" si="2"/>
        <v>-182.5257685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>
        <f t="shared" si="2"/>
        <v>-186.200886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>
        <f t="shared" si="2"/>
        <v>-189.8610419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>
        <f t="shared" si="2"/>
        <v>-193.5064932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>
        <f t="shared" si="2"/>
        <v>-197.1374899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>
        <f t="shared" si="2"/>
        <v>-200.7542749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>
        <f t="shared" si="2"/>
        <v>-204.3570843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>
        <f t="shared" si="2"/>
        <v>-207.9461478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>
        <f t="shared" si="2"/>
        <v>-211.5216889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>
        <f t="shared" si="2"/>
        <v>-215.083925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>
        <f t="shared" si="2"/>
        <v>-218.633068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>
        <f t="shared" si="2"/>
        <v>-222.1693238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>
        <f t="shared" si="2"/>
        <v>-225.6928932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>
        <f t="shared" si="2"/>
        <v>-229.2039718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>
        <f t="shared" si="2"/>
        <v>-232.7027502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>
        <f t="shared" si="2"/>
        <v>-236.1894141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>
        <f t="shared" si="2"/>
        <v>-239.6641447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>
        <f t="shared" si="2"/>
        <v>-243.1271186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>
        <f t="shared" si="2"/>
        <v>-246.5785079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>
        <f t="shared" si="2"/>
        <v>-250.0184809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>
        <f t="shared" si="2"/>
        <v>-253.4472015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>
        <f t="shared" si="2"/>
        <v>-256.8648299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>
        <f t="shared" si="2"/>
        <v>-260.2715222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>
        <f t="shared" si="2"/>
        <v>-263.6674313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>
        <f t="shared" si="2"/>
        <v>-267.0527061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>
        <f t="shared" si="2"/>
        <v>-270.4274923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>
        <f t="shared" si="2"/>
        <v>-273.7919323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>
        <f t="shared" si="2"/>
        <v>-277.1461651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>
        <f t="shared" si="2"/>
        <v>-280.4903267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>
        <f t="shared" si="2"/>
        <v>-283.82455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>
        <f t="shared" si="2"/>
        <v>-287.1489651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>
        <f t="shared" si="2"/>
        <v>-290.4636991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>
        <f t="shared" si="2"/>
        <v>-293.7688765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>
        <f t="shared" si="2"/>
        <v>-297.0646189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>
        <f t="shared" si="2"/>
        <v>-300.3510455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>
        <f t="shared" si="2"/>
        <v>-303.6282728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>
        <f t="shared" si="2"/>
        <v>-306.8964152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>
        <f t="shared" si="2"/>
        <v>-310.1555842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>
        <f t="shared" si="2"/>
        <v>-313.4058895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>
        <f t="shared" si="2"/>
        <v>-316.6474381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>
        <f t="shared" si="2"/>
        <v>-319.8803353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>
        <f t="shared" si="2"/>
        <v>-323.1046838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>
        <f t="shared" si="2"/>
        <v>-326.3205847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>
        <f t="shared" si="2"/>
        <v>-329.5281366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>
        <f t="shared" si="2"/>
        <v>-332.7274366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>
        <f t="shared" si="2"/>
        <v>-335.9185797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>
        <f t="shared" si="2"/>
        <v>-339.101659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>
        <f t="shared" si="2"/>
        <v>-342.276766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>
        <f t="shared" si="2"/>
        <v>-345.4439902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>
        <f t="shared" si="2"/>
        <v>-348.6034196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>
        <f t="shared" si="2"/>
        <v>-351.7551405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>
        <f t="shared" si="2"/>
        <v>-354.8992375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>
        <f t="shared" si="2"/>
        <v>-358.0357938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>
        <f t="shared" si="2"/>
        <v>-361.1648908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>
        <f t="shared" si="2"/>
        <v>-364.2866088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>
        <f t="shared" si="2"/>
        <v>-367.4010262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>
        <f t="shared" si="2"/>
        <v>-370.5082203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>
        <f t="shared" si="2"/>
        <v>-373.6082669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>
        <f t="shared" si="2"/>
        <v>-376.7012404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>
        <f t="shared" si="2"/>
        <v>-379.7872141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>
        <f t="shared" si="2"/>
        <v>-382.8662598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>
        <f t="shared" si="2"/>
        <v>-385.938448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>
        <f t="shared" si="2"/>
        <v>-389.0038483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1" t="s">
        <v>6</v>
      </c>
      <c r="B1" s="152" t="s">
        <v>277</v>
      </c>
      <c r="C1" s="153" t="s">
        <v>278</v>
      </c>
      <c r="D1" s="151" t="s">
        <v>4</v>
      </c>
      <c r="E1" s="163" t="s">
        <v>5</v>
      </c>
      <c r="H1" s="19" t="s">
        <v>7</v>
      </c>
      <c r="I1" s="25" t="str">
        <f>MATCH("",A2:A161,-1)</f>
        <v>#N/A</v>
      </c>
    </row>
    <row r="2" ht="14.25" customHeight="1">
      <c r="A2" s="155" t="str">
        <f>IFERROR(__xludf.DUMMYFUNCTION(" IMPORTRANGE(""https://docs.google.com/spreadsheets/d/12gTA3Mk6hRJFEzWbCxGAGQdI1iSZYXhKg8ThrlF-tmE/edit?gid=695545632#gid=695545632"",""Roller Coaster!A2:B161"")"),"")</f>
        <v/>
      </c>
      <c r="B2" s="155"/>
      <c r="C2" s="156">
        <f t="shared" ref="C2:C161" si="1">COUNTIF(B2:B160,A2)</f>
        <v>0</v>
      </c>
      <c r="D2" s="33">
        <v>1.0</v>
      </c>
      <c r="E2" s="155" t="str">
        <f t="shared" ref="E2:E161" si="2">260*(1-(D2/($I$1+1)))*POWER((SQRT(($I$1+1)/D2)),1/2)</f>
        <v>#N/A</v>
      </c>
    </row>
    <row r="3" ht="14.25" customHeight="1">
      <c r="A3" s="155"/>
      <c r="B3" s="155"/>
      <c r="C3" s="156">
        <f t="shared" si="1"/>
        <v>0</v>
      </c>
      <c r="D3" s="33">
        <v>2.0</v>
      </c>
      <c r="E3" s="155" t="str">
        <f t="shared" si="2"/>
        <v>#N/A</v>
      </c>
    </row>
    <row r="4" ht="14.25" customHeight="1">
      <c r="A4" s="155"/>
      <c r="B4" s="155"/>
      <c r="C4" s="156">
        <f t="shared" si="1"/>
        <v>0</v>
      </c>
      <c r="D4" s="33">
        <v>3.0</v>
      </c>
      <c r="E4" s="155" t="str">
        <f t="shared" si="2"/>
        <v>#N/A</v>
      </c>
    </row>
    <row r="5" ht="14.25" customHeight="1">
      <c r="A5" s="155"/>
      <c r="B5" s="155"/>
      <c r="C5" s="156">
        <f t="shared" si="1"/>
        <v>0</v>
      </c>
      <c r="D5" s="33">
        <v>4.0</v>
      </c>
      <c r="E5" s="155" t="str">
        <f t="shared" si="2"/>
        <v>#N/A</v>
      </c>
    </row>
    <row r="6" ht="14.25" customHeight="1">
      <c r="A6" s="155"/>
      <c r="B6" s="155"/>
      <c r="C6" s="156">
        <f t="shared" si="1"/>
        <v>0</v>
      </c>
      <c r="D6" s="33">
        <v>5.0</v>
      </c>
      <c r="E6" s="155" t="str">
        <f t="shared" si="2"/>
        <v>#N/A</v>
      </c>
    </row>
    <row r="7" ht="14.25" customHeight="1">
      <c r="A7" s="155"/>
      <c r="B7" s="155"/>
      <c r="C7" s="156">
        <f t="shared" si="1"/>
        <v>0</v>
      </c>
      <c r="D7" s="33">
        <v>6.0</v>
      </c>
      <c r="E7" s="155" t="str">
        <f t="shared" si="2"/>
        <v>#N/A</v>
      </c>
    </row>
    <row r="8" ht="14.25" customHeight="1">
      <c r="A8" s="155"/>
      <c r="B8" s="155"/>
      <c r="C8" s="156">
        <f t="shared" si="1"/>
        <v>0</v>
      </c>
      <c r="D8" s="33">
        <v>7.0</v>
      </c>
      <c r="E8" s="155" t="str">
        <f t="shared" si="2"/>
        <v>#N/A</v>
      </c>
    </row>
    <row r="9" ht="14.25" customHeight="1">
      <c r="A9" s="155"/>
      <c r="B9" s="155"/>
      <c r="C9" s="156">
        <f t="shared" si="1"/>
        <v>0</v>
      </c>
      <c r="D9" s="33">
        <v>8.0</v>
      </c>
      <c r="E9" s="155" t="str">
        <f t="shared" si="2"/>
        <v>#N/A</v>
      </c>
    </row>
    <row r="10" ht="14.25" customHeight="1">
      <c r="A10" s="155"/>
      <c r="B10" s="155"/>
      <c r="C10" s="156">
        <f t="shared" si="1"/>
        <v>0</v>
      </c>
      <c r="D10" s="33">
        <v>9.0</v>
      </c>
      <c r="E10" s="155" t="str">
        <f t="shared" si="2"/>
        <v>#N/A</v>
      </c>
    </row>
    <row r="11" ht="14.25" customHeight="1">
      <c r="A11" s="155"/>
      <c r="B11" s="155"/>
      <c r="C11" s="156">
        <f t="shared" si="1"/>
        <v>0</v>
      </c>
      <c r="D11" s="33">
        <v>10.0</v>
      </c>
      <c r="E11" s="155" t="str">
        <f t="shared" si="2"/>
        <v>#N/A</v>
      </c>
    </row>
    <row r="12" ht="14.25" customHeight="1">
      <c r="A12" s="155"/>
      <c r="B12" s="155"/>
      <c r="C12" s="156">
        <f t="shared" si="1"/>
        <v>0</v>
      </c>
      <c r="D12" s="33">
        <v>11.0</v>
      </c>
      <c r="E12" s="155" t="str">
        <f t="shared" si="2"/>
        <v>#N/A</v>
      </c>
    </row>
    <row r="13" ht="14.25" customHeight="1">
      <c r="A13" s="155"/>
      <c r="B13" s="155"/>
      <c r="C13" s="156">
        <f t="shared" si="1"/>
        <v>0</v>
      </c>
      <c r="D13" s="33">
        <v>12.0</v>
      </c>
      <c r="E13" s="155" t="str">
        <f t="shared" si="2"/>
        <v>#N/A</v>
      </c>
    </row>
    <row r="14" ht="14.25" customHeight="1">
      <c r="A14" s="155"/>
      <c r="B14" s="155"/>
      <c r="C14" s="156">
        <f t="shared" si="1"/>
        <v>0</v>
      </c>
      <c r="D14" s="33">
        <v>13.0</v>
      </c>
      <c r="E14" s="155" t="str">
        <f t="shared" si="2"/>
        <v>#N/A</v>
      </c>
    </row>
    <row r="15" ht="14.25" customHeight="1">
      <c r="A15" s="155"/>
      <c r="B15" s="155"/>
      <c r="C15" s="156">
        <f t="shared" si="1"/>
        <v>0</v>
      </c>
      <c r="D15" s="33">
        <v>14.0</v>
      </c>
      <c r="E15" s="155" t="str">
        <f t="shared" si="2"/>
        <v>#N/A</v>
      </c>
    </row>
    <row r="16" ht="14.25" customHeight="1">
      <c r="A16" s="155"/>
      <c r="B16" s="155"/>
      <c r="C16" s="156">
        <f t="shared" si="1"/>
        <v>0</v>
      </c>
      <c r="D16" s="33">
        <v>15.0</v>
      </c>
      <c r="E16" s="155" t="str">
        <f t="shared" si="2"/>
        <v>#N/A</v>
      </c>
    </row>
    <row r="17" ht="14.25" customHeight="1">
      <c r="A17" s="155"/>
      <c r="B17" s="155"/>
      <c r="C17" s="156">
        <f t="shared" si="1"/>
        <v>0</v>
      </c>
      <c r="D17" s="33">
        <v>16.0</v>
      </c>
      <c r="E17" s="155" t="str">
        <f t="shared" si="2"/>
        <v>#N/A</v>
      </c>
    </row>
    <row r="18" ht="14.25" customHeight="1">
      <c r="A18" s="155"/>
      <c r="B18" s="155"/>
      <c r="C18" s="156">
        <f t="shared" si="1"/>
        <v>0</v>
      </c>
      <c r="D18" s="33">
        <v>17.0</v>
      </c>
      <c r="E18" s="155" t="str">
        <f t="shared" si="2"/>
        <v>#N/A</v>
      </c>
    </row>
    <row r="19" ht="14.25" customHeight="1">
      <c r="A19" s="155"/>
      <c r="B19" s="155"/>
      <c r="C19" s="156">
        <f t="shared" si="1"/>
        <v>0</v>
      </c>
      <c r="D19" s="33">
        <v>18.0</v>
      </c>
      <c r="E19" s="155" t="str">
        <f t="shared" si="2"/>
        <v>#N/A</v>
      </c>
    </row>
    <row r="20" ht="14.25" customHeight="1">
      <c r="A20" s="155"/>
      <c r="B20" s="155"/>
      <c r="C20" s="156">
        <f t="shared" si="1"/>
        <v>0</v>
      </c>
      <c r="D20" s="33">
        <v>19.0</v>
      </c>
      <c r="E20" s="155" t="str">
        <f t="shared" si="2"/>
        <v>#N/A</v>
      </c>
    </row>
    <row r="21" ht="14.25" customHeight="1">
      <c r="A21" s="155"/>
      <c r="B21" s="155"/>
      <c r="C21" s="156">
        <f t="shared" si="1"/>
        <v>0</v>
      </c>
      <c r="D21" s="33">
        <v>20.0</v>
      </c>
      <c r="E21" s="155" t="str">
        <f t="shared" si="2"/>
        <v>#N/A</v>
      </c>
    </row>
    <row r="22" ht="14.25" customHeight="1">
      <c r="A22" s="155"/>
      <c r="B22" s="155"/>
      <c r="C22" s="156">
        <f t="shared" si="1"/>
        <v>0</v>
      </c>
      <c r="D22" s="33">
        <v>21.0</v>
      </c>
      <c r="E22" s="155" t="str">
        <f t="shared" si="2"/>
        <v>#N/A</v>
      </c>
    </row>
    <row r="23" ht="14.25" customHeight="1">
      <c r="A23" s="155"/>
      <c r="B23" s="155"/>
      <c r="C23" s="156">
        <f t="shared" si="1"/>
        <v>0</v>
      </c>
      <c r="D23" s="33">
        <v>22.0</v>
      </c>
      <c r="E23" s="155" t="str">
        <f t="shared" si="2"/>
        <v>#N/A</v>
      </c>
    </row>
    <row r="24" ht="14.25" customHeight="1">
      <c r="A24" s="155"/>
      <c r="B24" s="155"/>
      <c r="C24" s="156">
        <f t="shared" si="1"/>
        <v>0</v>
      </c>
      <c r="D24" s="33">
        <v>23.0</v>
      </c>
      <c r="E24" s="155" t="str">
        <f t="shared" si="2"/>
        <v>#N/A</v>
      </c>
    </row>
    <row r="25" ht="14.25" customHeight="1">
      <c r="A25" s="155"/>
      <c r="B25" s="155"/>
      <c r="C25" s="156">
        <f t="shared" si="1"/>
        <v>0</v>
      </c>
      <c r="D25" s="33">
        <v>24.0</v>
      </c>
      <c r="E25" s="155" t="str">
        <f t="shared" si="2"/>
        <v>#N/A</v>
      </c>
    </row>
    <row r="26" ht="14.25" customHeight="1">
      <c r="A26" s="155"/>
      <c r="B26" s="155"/>
      <c r="C26" s="156">
        <f t="shared" si="1"/>
        <v>0</v>
      </c>
      <c r="D26" s="33">
        <v>25.0</v>
      </c>
      <c r="E26" s="155" t="str">
        <f t="shared" si="2"/>
        <v>#N/A</v>
      </c>
    </row>
    <row r="27" ht="14.25" customHeight="1">
      <c r="A27" s="155"/>
      <c r="B27" s="155"/>
      <c r="C27" s="156">
        <f t="shared" si="1"/>
        <v>0</v>
      </c>
      <c r="D27" s="33">
        <v>26.0</v>
      </c>
      <c r="E27" s="155" t="str">
        <f t="shared" si="2"/>
        <v>#N/A</v>
      </c>
    </row>
    <row r="28" ht="14.25" customHeight="1">
      <c r="A28" s="155"/>
      <c r="B28" s="155"/>
      <c r="C28" s="156">
        <f t="shared" si="1"/>
        <v>0</v>
      </c>
      <c r="D28" s="33">
        <v>27.0</v>
      </c>
      <c r="E28" s="155" t="str">
        <f t="shared" si="2"/>
        <v>#N/A</v>
      </c>
    </row>
    <row r="29" ht="14.25" customHeight="1">
      <c r="A29" s="155"/>
      <c r="B29" s="155"/>
      <c r="C29" s="156">
        <f t="shared" si="1"/>
        <v>0</v>
      </c>
      <c r="D29" s="33">
        <v>28.0</v>
      </c>
      <c r="E29" s="155" t="str">
        <f t="shared" si="2"/>
        <v>#N/A</v>
      </c>
    </row>
    <row r="30" ht="14.25" customHeight="1">
      <c r="A30" s="155"/>
      <c r="B30" s="155"/>
      <c r="C30" s="156">
        <f t="shared" si="1"/>
        <v>0</v>
      </c>
      <c r="D30" s="33">
        <v>29.0</v>
      </c>
      <c r="E30" s="155" t="str">
        <f t="shared" si="2"/>
        <v>#N/A</v>
      </c>
    </row>
    <row r="31" ht="14.25" customHeight="1">
      <c r="A31" s="155"/>
      <c r="B31" s="155"/>
      <c r="C31" s="156">
        <f t="shared" si="1"/>
        <v>0</v>
      </c>
      <c r="D31" s="33">
        <v>30.0</v>
      </c>
      <c r="E31" s="155" t="str">
        <f t="shared" si="2"/>
        <v>#N/A</v>
      </c>
    </row>
    <row r="32" ht="14.25" customHeight="1">
      <c r="A32" s="155"/>
      <c r="B32" s="155"/>
      <c r="C32" s="156">
        <f t="shared" si="1"/>
        <v>0</v>
      </c>
      <c r="D32" s="33">
        <v>31.0</v>
      </c>
      <c r="E32" s="155" t="str">
        <f t="shared" si="2"/>
        <v>#N/A</v>
      </c>
    </row>
    <row r="33" ht="14.25" customHeight="1">
      <c r="A33" s="155"/>
      <c r="B33" s="155"/>
      <c r="C33" s="156">
        <f t="shared" si="1"/>
        <v>0</v>
      </c>
      <c r="D33" s="33">
        <v>32.0</v>
      </c>
      <c r="E33" s="155" t="str">
        <f t="shared" si="2"/>
        <v>#N/A</v>
      </c>
    </row>
    <row r="34" ht="14.25" customHeight="1">
      <c r="A34" s="155"/>
      <c r="B34" s="155"/>
      <c r="C34" s="156">
        <f t="shared" si="1"/>
        <v>0</v>
      </c>
      <c r="D34" s="33">
        <v>33.0</v>
      </c>
      <c r="E34" s="155" t="str">
        <f t="shared" si="2"/>
        <v>#N/A</v>
      </c>
    </row>
    <row r="35" ht="14.25" customHeight="1">
      <c r="A35" s="155"/>
      <c r="B35" s="155"/>
      <c r="C35" s="156">
        <f t="shared" si="1"/>
        <v>0</v>
      </c>
      <c r="D35" s="33">
        <v>34.0</v>
      </c>
      <c r="E35" s="155" t="str">
        <f t="shared" si="2"/>
        <v>#N/A</v>
      </c>
    </row>
    <row r="36" ht="14.25" customHeight="1">
      <c r="A36" s="155"/>
      <c r="B36" s="155"/>
      <c r="C36" s="156">
        <f t="shared" si="1"/>
        <v>0</v>
      </c>
      <c r="D36" s="33">
        <v>35.0</v>
      </c>
      <c r="E36" s="155" t="str">
        <f t="shared" si="2"/>
        <v>#N/A</v>
      </c>
    </row>
    <row r="37" ht="14.25" customHeight="1">
      <c r="A37" s="155"/>
      <c r="B37" s="155"/>
      <c r="C37" s="156">
        <f t="shared" si="1"/>
        <v>0</v>
      </c>
      <c r="D37" s="33">
        <v>36.0</v>
      </c>
      <c r="E37" s="155" t="str">
        <f t="shared" si="2"/>
        <v>#N/A</v>
      </c>
    </row>
    <row r="38" ht="14.25" customHeight="1">
      <c r="A38" s="155"/>
      <c r="B38" s="155"/>
      <c r="C38" s="156">
        <f t="shared" si="1"/>
        <v>0</v>
      </c>
      <c r="D38" s="33">
        <v>37.0</v>
      </c>
      <c r="E38" s="155" t="str">
        <f t="shared" si="2"/>
        <v>#N/A</v>
      </c>
    </row>
    <row r="39" ht="14.25" customHeight="1">
      <c r="A39" s="155"/>
      <c r="B39" s="155"/>
      <c r="C39" s="156">
        <f t="shared" si="1"/>
        <v>0</v>
      </c>
      <c r="D39" s="33">
        <v>38.0</v>
      </c>
      <c r="E39" s="155" t="str">
        <f t="shared" si="2"/>
        <v>#N/A</v>
      </c>
    </row>
    <row r="40" ht="14.25" customHeight="1">
      <c r="A40" s="155"/>
      <c r="B40" s="155"/>
      <c r="C40" s="156">
        <f t="shared" si="1"/>
        <v>0</v>
      </c>
      <c r="D40" s="33">
        <v>39.0</v>
      </c>
      <c r="E40" s="155" t="str">
        <f t="shared" si="2"/>
        <v>#N/A</v>
      </c>
    </row>
    <row r="41" ht="14.25" customHeight="1">
      <c r="A41" s="155"/>
      <c r="B41" s="155"/>
      <c r="C41" s="156">
        <f t="shared" si="1"/>
        <v>0</v>
      </c>
      <c r="D41" s="33">
        <v>40.0</v>
      </c>
      <c r="E41" s="155" t="str">
        <f t="shared" si="2"/>
        <v>#N/A</v>
      </c>
    </row>
    <row r="42" ht="14.25" customHeight="1">
      <c r="A42" s="155"/>
      <c r="B42" s="155"/>
      <c r="C42" s="156">
        <f t="shared" si="1"/>
        <v>0</v>
      </c>
      <c r="D42" s="33">
        <v>41.0</v>
      </c>
      <c r="E42" s="155" t="str">
        <f t="shared" si="2"/>
        <v>#N/A</v>
      </c>
    </row>
    <row r="43" ht="14.25" customHeight="1">
      <c r="A43" s="155"/>
      <c r="B43" s="155"/>
      <c r="C43" s="156">
        <f t="shared" si="1"/>
        <v>0</v>
      </c>
      <c r="D43" s="33">
        <v>42.0</v>
      </c>
      <c r="E43" s="155" t="str">
        <f t="shared" si="2"/>
        <v>#N/A</v>
      </c>
    </row>
    <row r="44" ht="14.25" customHeight="1">
      <c r="A44" s="155"/>
      <c r="B44" s="155"/>
      <c r="C44" s="156">
        <f t="shared" si="1"/>
        <v>0</v>
      </c>
      <c r="D44" s="33">
        <v>43.0</v>
      </c>
      <c r="E44" s="155" t="str">
        <f t="shared" si="2"/>
        <v>#N/A</v>
      </c>
    </row>
    <row r="45" ht="14.25" customHeight="1">
      <c r="A45" s="155"/>
      <c r="B45" s="155"/>
      <c r="C45" s="156">
        <f t="shared" si="1"/>
        <v>0</v>
      </c>
      <c r="D45" s="33">
        <v>44.0</v>
      </c>
      <c r="E45" s="155" t="str">
        <f t="shared" si="2"/>
        <v>#N/A</v>
      </c>
    </row>
    <row r="46" ht="14.25" customHeight="1">
      <c r="A46" s="155"/>
      <c r="B46" s="155"/>
      <c r="C46" s="156">
        <f t="shared" si="1"/>
        <v>0</v>
      </c>
      <c r="D46" s="33">
        <v>45.0</v>
      </c>
      <c r="E46" s="155" t="str">
        <f t="shared" si="2"/>
        <v>#N/A</v>
      </c>
    </row>
    <row r="47" ht="14.25" customHeight="1">
      <c r="A47" s="155"/>
      <c r="B47" s="155"/>
      <c r="C47" s="156">
        <f t="shared" si="1"/>
        <v>0</v>
      </c>
      <c r="D47" s="33">
        <v>46.0</v>
      </c>
      <c r="E47" s="155" t="str">
        <f t="shared" si="2"/>
        <v>#N/A</v>
      </c>
    </row>
    <row r="48" ht="14.25" customHeight="1">
      <c r="A48" s="155"/>
      <c r="B48" s="155"/>
      <c r="C48" s="156">
        <f t="shared" si="1"/>
        <v>0</v>
      </c>
      <c r="D48" s="33">
        <v>47.0</v>
      </c>
      <c r="E48" s="155" t="str">
        <f t="shared" si="2"/>
        <v>#N/A</v>
      </c>
    </row>
    <row r="49" ht="14.25" customHeight="1">
      <c r="A49" s="155"/>
      <c r="B49" s="155"/>
      <c r="C49" s="156">
        <f t="shared" si="1"/>
        <v>0</v>
      </c>
      <c r="D49" s="33">
        <v>48.0</v>
      </c>
      <c r="E49" s="155" t="str">
        <f t="shared" si="2"/>
        <v>#N/A</v>
      </c>
    </row>
    <row r="50" ht="14.25" customHeight="1">
      <c r="A50" s="155"/>
      <c r="B50" s="155"/>
      <c r="C50" s="156">
        <f t="shared" si="1"/>
        <v>0</v>
      </c>
      <c r="D50" s="33">
        <v>49.0</v>
      </c>
      <c r="E50" s="155" t="str">
        <f t="shared" si="2"/>
        <v>#N/A</v>
      </c>
    </row>
    <row r="51" ht="14.25" customHeight="1">
      <c r="A51" s="155"/>
      <c r="B51" s="155"/>
      <c r="C51" s="156">
        <f t="shared" si="1"/>
        <v>0</v>
      </c>
      <c r="D51" s="33">
        <v>50.0</v>
      </c>
      <c r="E51" s="155" t="str">
        <f t="shared" si="2"/>
        <v>#N/A</v>
      </c>
    </row>
    <row r="52" ht="14.25" customHeight="1">
      <c r="A52" s="155"/>
      <c r="B52" s="155"/>
      <c r="C52" s="156">
        <f t="shared" si="1"/>
        <v>0</v>
      </c>
      <c r="D52" s="33">
        <v>51.0</v>
      </c>
      <c r="E52" s="155" t="str">
        <f t="shared" si="2"/>
        <v>#N/A</v>
      </c>
    </row>
    <row r="53" ht="14.25" customHeight="1">
      <c r="A53" s="155"/>
      <c r="B53" s="155"/>
      <c r="C53" s="156">
        <f t="shared" si="1"/>
        <v>0</v>
      </c>
      <c r="D53" s="33">
        <v>52.0</v>
      </c>
      <c r="E53" s="155" t="str">
        <f t="shared" si="2"/>
        <v>#N/A</v>
      </c>
    </row>
    <row r="54" ht="14.25" customHeight="1">
      <c r="A54" s="155"/>
      <c r="B54" s="155"/>
      <c r="C54" s="156">
        <f t="shared" si="1"/>
        <v>0</v>
      </c>
      <c r="D54" s="33">
        <v>53.0</v>
      </c>
      <c r="E54" s="155" t="str">
        <f t="shared" si="2"/>
        <v>#N/A</v>
      </c>
    </row>
    <row r="55" ht="14.25" customHeight="1">
      <c r="A55" s="155"/>
      <c r="B55" s="155"/>
      <c r="C55" s="156">
        <f t="shared" si="1"/>
        <v>0</v>
      </c>
      <c r="D55" s="33">
        <v>54.0</v>
      </c>
      <c r="E55" s="155" t="str">
        <f t="shared" si="2"/>
        <v>#N/A</v>
      </c>
    </row>
    <row r="56" ht="14.25" customHeight="1">
      <c r="A56" s="155"/>
      <c r="B56" s="155"/>
      <c r="C56" s="156">
        <f t="shared" si="1"/>
        <v>0</v>
      </c>
      <c r="D56" s="33">
        <v>55.0</v>
      </c>
      <c r="E56" s="155" t="str">
        <f t="shared" si="2"/>
        <v>#N/A</v>
      </c>
    </row>
    <row r="57" ht="14.25" customHeight="1">
      <c r="A57" s="155"/>
      <c r="B57" s="155"/>
      <c r="C57" s="156">
        <f t="shared" si="1"/>
        <v>0</v>
      </c>
      <c r="D57" s="33">
        <v>56.0</v>
      </c>
      <c r="E57" s="155" t="str">
        <f t="shared" si="2"/>
        <v>#N/A</v>
      </c>
    </row>
    <row r="58" ht="14.25" customHeight="1">
      <c r="A58" s="155"/>
      <c r="B58" s="155"/>
      <c r="C58" s="156">
        <f t="shared" si="1"/>
        <v>0</v>
      </c>
      <c r="D58" s="33">
        <v>57.0</v>
      </c>
      <c r="E58" s="155" t="str">
        <f t="shared" si="2"/>
        <v>#N/A</v>
      </c>
    </row>
    <row r="59" ht="14.25" customHeight="1">
      <c r="A59" s="155"/>
      <c r="B59" s="155"/>
      <c r="C59" s="156">
        <f t="shared" si="1"/>
        <v>0</v>
      </c>
      <c r="D59" s="33">
        <v>58.0</v>
      </c>
      <c r="E59" s="155" t="str">
        <f t="shared" si="2"/>
        <v>#N/A</v>
      </c>
    </row>
    <row r="60" ht="14.25" customHeight="1">
      <c r="A60" s="155"/>
      <c r="B60" s="155"/>
      <c r="C60" s="156">
        <f t="shared" si="1"/>
        <v>0</v>
      </c>
      <c r="D60" s="33">
        <v>59.0</v>
      </c>
      <c r="E60" s="155" t="str">
        <f t="shared" si="2"/>
        <v>#N/A</v>
      </c>
    </row>
    <row r="61" ht="14.25" customHeight="1">
      <c r="A61" s="155"/>
      <c r="B61" s="155"/>
      <c r="C61" s="156">
        <f t="shared" si="1"/>
        <v>0</v>
      </c>
      <c r="D61" s="33">
        <v>60.0</v>
      </c>
      <c r="E61" s="155" t="str">
        <f t="shared" si="2"/>
        <v>#N/A</v>
      </c>
    </row>
    <row r="62" ht="14.25" customHeight="1">
      <c r="A62" s="155"/>
      <c r="B62" s="155"/>
      <c r="C62" s="156">
        <f t="shared" si="1"/>
        <v>0</v>
      </c>
      <c r="D62" s="33">
        <v>61.0</v>
      </c>
      <c r="E62" s="155" t="str">
        <f t="shared" si="2"/>
        <v>#N/A</v>
      </c>
    </row>
    <row r="63" ht="14.25" customHeight="1">
      <c r="A63" s="155"/>
      <c r="B63" s="155"/>
      <c r="C63" s="156">
        <f t="shared" si="1"/>
        <v>0</v>
      </c>
      <c r="D63" s="33">
        <v>62.0</v>
      </c>
      <c r="E63" s="155" t="str">
        <f t="shared" si="2"/>
        <v>#N/A</v>
      </c>
    </row>
    <row r="64" ht="14.25" customHeight="1">
      <c r="A64" s="155"/>
      <c r="B64" s="155"/>
      <c r="C64" s="156">
        <f t="shared" si="1"/>
        <v>0</v>
      </c>
      <c r="D64" s="33">
        <v>63.0</v>
      </c>
      <c r="E64" s="155" t="str">
        <f t="shared" si="2"/>
        <v>#N/A</v>
      </c>
    </row>
    <row r="65" ht="14.25" customHeight="1">
      <c r="A65" s="155"/>
      <c r="B65" s="155"/>
      <c r="C65" s="156">
        <f t="shared" si="1"/>
        <v>0</v>
      </c>
      <c r="D65" s="33">
        <v>64.0</v>
      </c>
      <c r="E65" s="155" t="str">
        <f t="shared" si="2"/>
        <v>#N/A</v>
      </c>
    </row>
    <row r="66" ht="14.25" customHeight="1">
      <c r="A66" s="155"/>
      <c r="B66" s="155"/>
      <c r="C66" s="156">
        <f t="shared" si="1"/>
        <v>0</v>
      </c>
      <c r="D66" s="33">
        <v>65.0</v>
      </c>
      <c r="E66" s="155" t="str">
        <f t="shared" si="2"/>
        <v>#N/A</v>
      </c>
    </row>
    <row r="67" ht="14.25" customHeight="1">
      <c r="A67" s="155"/>
      <c r="B67" s="155"/>
      <c r="C67" s="156">
        <f t="shared" si="1"/>
        <v>0</v>
      </c>
      <c r="D67" s="33">
        <v>66.0</v>
      </c>
      <c r="E67" s="155" t="str">
        <f t="shared" si="2"/>
        <v>#N/A</v>
      </c>
    </row>
    <row r="68" ht="14.25" customHeight="1">
      <c r="A68" s="155"/>
      <c r="B68" s="155"/>
      <c r="C68" s="156">
        <f t="shared" si="1"/>
        <v>0</v>
      </c>
      <c r="D68" s="33">
        <v>67.0</v>
      </c>
      <c r="E68" s="155" t="str">
        <f t="shared" si="2"/>
        <v>#N/A</v>
      </c>
    </row>
    <row r="69" ht="14.25" customHeight="1">
      <c r="A69" s="155"/>
      <c r="B69" s="155"/>
      <c r="C69" s="156">
        <f t="shared" si="1"/>
        <v>0</v>
      </c>
      <c r="D69" s="33">
        <v>68.0</v>
      </c>
      <c r="E69" s="155" t="str">
        <f t="shared" si="2"/>
        <v>#N/A</v>
      </c>
    </row>
    <row r="70" ht="14.25" customHeight="1">
      <c r="A70" s="155"/>
      <c r="B70" s="155"/>
      <c r="C70" s="156">
        <f t="shared" si="1"/>
        <v>0</v>
      </c>
      <c r="D70" s="33">
        <v>69.0</v>
      </c>
      <c r="E70" s="155" t="str">
        <f t="shared" si="2"/>
        <v>#N/A</v>
      </c>
    </row>
    <row r="71" ht="14.25" customHeight="1">
      <c r="A71" s="155"/>
      <c r="B71" s="155"/>
      <c r="C71" s="156">
        <f t="shared" si="1"/>
        <v>0</v>
      </c>
      <c r="D71" s="33">
        <v>70.0</v>
      </c>
      <c r="E71" s="155" t="str">
        <f t="shared" si="2"/>
        <v>#N/A</v>
      </c>
    </row>
    <row r="72" ht="14.25" customHeight="1">
      <c r="A72" s="155"/>
      <c r="B72" s="155"/>
      <c r="C72" s="156">
        <f t="shared" si="1"/>
        <v>0</v>
      </c>
      <c r="D72" s="33">
        <v>71.0</v>
      </c>
      <c r="E72" s="155" t="str">
        <f t="shared" si="2"/>
        <v>#N/A</v>
      </c>
    </row>
    <row r="73" ht="14.25" customHeight="1">
      <c r="A73" s="155"/>
      <c r="B73" s="155"/>
      <c r="C73" s="156">
        <f t="shared" si="1"/>
        <v>0</v>
      </c>
      <c r="D73" s="33">
        <v>72.0</v>
      </c>
      <c r="E73" s="155" t="str">
        <f t="shared" si="2"/>
        <v>#N/A</v>
      </c>
    </row>
    <row r="74" ht="14.25" customHeight="1">
      <c r="A74" s="155"/>
      <c r="B74" s="155"/>
      <c r="C74" s="156">
        <f t="shared" si="1"/>
        <v>0</v>
      </c>
      <c r="D74" s="33">
        <v>73.0</v>
      </c>
      <c r="E74" s="155" t="str">
        <f t="shared" si="2"/>
        <v>#N/A</v>
      </c>
    </row>
    <row r="75" ht="14.25" customHeight="1">
      <c r="A75" s="155"/>
      <c r="B75" s="155"/>
      <c r="C75" s="156">
        <f t="shared" si="1"/>
        <v>0</v>
      </c>
      <c r="D75" s="33">
        <v>74.0</v>
      </c>
      <c r="E75" s="155" t="str">
        <f t="shared" si="2"/>
        <v>#N/A</v>
      </c>
    </row>
    <row r="76" ht="14.25" customHeight="1">
      <c r="A76" s="155"/>
      <c r="B76" s="155"/>
      <c r="C76" s="156">
        <f t="shared" si="1"/>
        <v>0</v>
      </c>
      <c r="D76" s="33">
        <v>75.0</v>
      </c>
      <c r="E76" s="155" t="str">
        <f t="shared" si="2"/>
        <v>#N/A</v>
      </c>
    </row>
    <row r="77" ht="14.25" customHeight="1">
      <c r="A77" s="155"/>
      <c r="B77" s="155"/>
      <c r="C77" s="156">
        <f t="shared" si="1"/>
        <v>0</v>
      </c>
      <c r="D77" s="33">
        <v>76.0</v>
      </c>
      <c r="E77" s="155" t="str">
        <f t="shared" si="2"/>
        <v>#N/A</v>
      </c>
    </row>
    <row r="78" ht="14.25" customHeight="1">
      <c r="A78" s="155"/>
      <c r="B78" s="155"/>
      <c r="C78" s="156">
        <f t="shared" si="1"/>
        <v>0</v>
      </c>
      <c r="D78" s="33">
        <v>77.0</v>
      </c>
      <c r="E78" s="155" t="str">
        <f t="shared" si="2"/>
        <v>#N/A</v>
      </c>
    </row>
    <row r="79" ht="14.25" customHeight="1">
      <c r="A79" s="155"/>
      <c r="B79" s="155"/>
      <c r="C79" s="156">
        <f t="shared" si="1"/>
        <v>0</v>
      </c>
      <c r="D79" s="33">
        <v>78.0</v>
      </c>
      <c r="E79" s="155" t="str">
        <f t="shared" si="2"/>
        <v>#N/A</v>
      </c>
    </row>
    <row r="80" ht="14.25" customHeight="1">
      <c r="A80" s="155"/>
      <c r="B80" s="155"/>
      <c r="C80" s="156">
        <f t="shared" si="1"/>
        <v>0</v>
      </c>
      <c r="D80" s="33">
        <v>79.0</v>
      </c>
      <c r="E80" s="155" t="str">
        <f t="shared" si="2"/>
        <v>#N/A</v>
      </c>
    </row>
    <row r="81" ht="14.25" customHeight="1">
      <c r="A81" s="155"/>
      <c r="B81" s="155"/>
      <c r="C81" s="156">
        <f t="shared" si="1"/>
        <v>0</v>
      </c>
      <c r="D81" s="33">
        <v>80.0</v>
      </c>
      <c r="E81" s="155" t="str">
        <f t="shared" si="2"/>
        <v>#N/A</v>
      </c>
    </row>
    <row r="82" ht="14.25" customHeight="1">
      <c r="A82" s="155"/>
      <c r="B82" s="155"/>
      <c r="C82" s="156">
        <f t="shared" si="1"/>
        <v>0</v>
      </c>
      <c r="D82" s="33">
        <v>81.0</v>
      </c>
      <c r="E82" s="155" t="str">
        <f t="shared" si="2"/>
        <v>#N/A</v>
      </c>
    </row>
    <row r="83" ht="14.25" customHeight="1">
      <c r="A83" s="155"/>
      <c r="B83" s="155"/>
      <c r="C83" s="156">
        <f t="shared" si="1"/>
        <v>0</v>
      </c>
      <c r="D83" s="33">
        <v>82.0</v>
      </c>
      <c r="E83" s="155" t="str">
        <f t="shared" si="2"/>
        <v>#N/A</v>
      </c>
    </row>
    <row r="84" ht="14.25" customHeight="1">
      <c r="A84" s="155"/>
      <c r="B84" s="155"/>
      <c r="C84" s="156">
        <f t="shared" si="1"/>
        <v>0</v>
      </c>
      <c r="D84" s="33">
        <v>83.0</v>
      </c>
      <c r="E84" s="155" t="str">
        <f t="shared" si="2"/>
        <v>#N/A</v>
      </c>
    </row>
    <row r="85" ht="14.25" customHeight="1">
      <c r="A85" s="155"/>
      <c r="B85" s="155"/>
      <c r="C85" s="156">
        <f t="shared" si="1"/>
        <v>0</v>
      </c>
      <c r="D85" s="33">
        <v>84.0</v>
      </c>
      <c r="E85" s="155" t="str">
        <f t="shared" si="2"/>
        <v>#N/A</v>
      </c>
    </row>
    <row r="86" ht="14.25" customHeight="1">
      <c r="A86" s="155"/>
      <c r="B86" s="155"/>
      <c r="C86" s="156">
        <f t="shared" si="1"/>
        <v>0</v>
      </c>
      <c r="D86" s="33">
        <v>85.0</v>
      </c>
      <c r="E86" s="155" t="str">
        <f t="shared" si="2"/>
        <v>#N/A</v>
      </c>
    </row>
    <row r="87" ht="14.25" customHeight="1">
      <c r="A87" s="155"/>
      <c r="B87" s="155"/>
      <c r="C87" s="156">
        <f t="shared" si="1"/>
        <v>0</v>
      </c>
      <c r="D87" s="33">
        <v>86.0</v>
      </c>
      <c r="E87" s="155" t="str">
        <f t="shared" si="2"/>
        <v>#N/A</v>
      </c>
    </row>
    <row r="88" ht="14.25" customHeight="1">
      <c r="A88" s="155"/>
      <c r="B88" s="155"/>
      <c r="C88" s="156">
        <f t="shared" si="1"/>
        <v>0</v>
      </c>
      <c r="D88" s="33">
        <v>87.0</v>
      </c>
      <c r="E88" s="155" t="str">
        <f t="shared" si="2"/>
        <v>#N/A</v>
      </c>
    </row>
    <row r="89" ht="14.25" customHeight="1">
      <c r="A89" s="155"/>
      <c r="B89" s="155"/>
      <c r="C89" s="156">
        <f t="shared" si="1"/>
        <v>0</v>
      </c>
      <c r="D89" s="33">
        <v>88.0</v>
      </c>
      <c r="E89" s="155" t="str">
        <f t="shared" si="2"/>
        <v>#N/A</v>
      </c>
    </row>
    <row r="90" ht="14.25" customHeight="1">
      <c r="A90" s="155"/>
      <c r="B90" s="155"/>
      <c r="C90" s="156">
        <f t="shared" si="1"/>
        <v>0</v>
      </c>
      <c r="D90" s="33">
        <v>89.0</v>
      </c>
      <c r="E90" s="155" t="str">
        <f t="shared" si="2"/>
        <v>#N/A</v>
      </c>
    </row>
    <row r="91" ht="14.25" customHeight="1">
      <c r="A91" s="155"/>
      <c r="B91" s="155"/>
      <c r="C91" s="156">
        <f t="shared" si="1"/>
        <v>0</v>
      </c>
      <c r="D91" s="33">
        <v>90.0</v>
      </c>
      <c r="E91" s="155" t="str">
        <f t="shared" si="2"/>
        <v>#N/A</v>
      </c>
    </row>
    <row r="92" ht="14.25" customHeight="1">
      <c r="A92" s="155"/>
      <c r="B92" s="155"/>
      <c r="C92" s="156">
        <f t="shared" si="1"/>
        <v>0</v>
      </c>
      <c r="D92" s="33">
        <v>91.0</v>
      </c>
      <c r="E92" s="155" t="str">
        <f t="shared" si="2"/>
        <v>#N/A</v>
      </c>
    </row>
    <row r="93" ht="14.25" customHeight="1">
      <c r="A93" s="155"/>
      <c r="B93" s="155"/>
      <c r="C93" s="156">
        <f t="shared" si="1"/>
        <v>0</v>
      </c>
      <c r="D93" s="33">
        <v>92.0</v>
      </c>
      <c r="E93" s="155" t="str">
        <f t="shared" si="2"/>
        <v>#N/A</v>
      </c>
    </row>
    <row r="94" ht="14.25" customHeight="1">
      <c r="A94" s="155"/>
      <c r="B94" s="155"/>
      <c r="C94" s="156">
        <f t="shared" si="1"/>
        <v>0</v>
      </c>
      <c r="D94" s="33">
        <v>93.0</v>
      </c>
      <c r="E94" s="155" t="str">
        <f t="shared" si="2"/>
        <v>#N/A</v>
      </c>
    </row>
    <row r="95" ht="14.25" customHeight="1">
      <c r="A95" s="155"/>
      <c r="B95" s="155"/>
      <c r="C95" s="156">
        <f t="shared" si="1"/>
        <v>0</v>
      </c>
      <c r="D95" s="33">
        <v>94.0</v>
      </c>
      <c r="E95" s="155" t="str">
        <f t="shared" si="2"/>
        <v>#N/A</v>
      </c>
    </row>
    <row r="96" ht="14.25" customHeight="1">
      <c r="A96" s="155"/>
      <c r="B96" s="155"/>
      <c r="C96" s="156">
        <f t="shared" si="1"/>
        <v>0</v>
      </c>
      <c r="D96" s="33">
        <v>95.0</v>
      </c>
      <c r="E96" s="155" t="str">
        <f t="shared" si="2"/>
        <v>#N/A</v>
      </c>
    </row>
    <row r="97" ht="14.25" customHeight="1">
      <c r="A97" s="155"/>
      <c r="B97" s="155"/>
      <c r="C97" s="156">
        <f t="shared" si="1"/>
        <v>0</v>
      </c>
      <c r="D97" s="33">
        <v>96.0</v>
      </c>
      <c r="E97" s="155" t="str">
        <f t="shared" si="2"/>
        <v>#N/A</v>
      </c>
    </row>
    <row r="98" ht="14.25" customHeight="1">
      <c r="A98" s="155"/>
      <c r="B98" s="155"/>
      <c r="C98" s="156">
        <f t="shared" si="1"/>
        <v>0</v>
      </c>
      <c r="D98" s="33">
        <v>97.0</v>
      </c>
      <c r="E98" s="155" t="str">
        <f t="shared" si="2"/>
        <v>#N/A</v>
      </c>
    </row>
    <row r="99" ht="14.25" customHeight="1">
      <c r="A99" s="155"/>
      <c r="B99" s="155"/>
      <c r="C99" s="156">
        <f t="shared" si="1"/>
        <v>0</v>
      </c>
      <c r="D99" s="33">
        <v>98.0</v>
      </c>
      <c r="E99" s="155" t="str">
        <f t="shared" si="2"/>
        <v>#N/A</v>
      </c>
    </row>
    <row r="100" ht="14.25" customHeight="1">
      <c r="A100" s="155"/>
      <c r="B100" s="155"/>
      <c r="C100" s="156">
        <f t="shared" si="1"/>
        <v>0</v>
      </c>
      <c r="D100" s="33">
        <v>99.0</v>
      </c>
      <c r="E100" s="155" t="str">
        <f t="shared" si="2"/>
        <v>#N/A</v>
      </c>
    </row>
    <row r="101" ht="14.25" customHeight="1">
      <c r="A101" s="155"/>
      <c r="B101" s="155"/>
      <c r="C101" s="156">
        <f t="shared" si="1"/>
        <v>0</v>
      </c>
      <c r="D101" s="33">
        <v>100.0</v>
      </c>
      <c r="E101" s="155" t="str">
        <f t="shared" si="2"/>
        <v>#N/A</v>
      </c>
    </row>
    <row r="102" ht="14.25" customHeight="1">
      <c r="A102" s="155"/>
      <c r="B102" s="155"/>
      <c r="C102" s="156">
        <f t="shared" si="1"/>
        <v>0</v>
      </c>
      <c r="D102" s="33">
        <v>101.0</v>
      </c>
      <c r="E102" s="155" t="str">
        <f t="shared" si="2"/>
        <v>#N/A</v>
      </c>
    </row>
    <row r="103" ht="14.25" customHeight="1">
      <c r="A103" s="155"/>
      <c r="B103" s="155"/>
      <c r="C103" s="156">
        <f t="shared" si="1"/>
        <v>0</v>
      </c>
      <c r="D103" s="33">
        <v>102.0</v>
      </c>
      <c r="E103" s="155" t="str">
        <f t="shared" si="2"/>
        <v>#N/A</v>
      </c>
    </row>
    <row r="104" ht="14.25" customHeight="1">
      <c r="A104" s="155"/>
      <c r="B104" s="155"/>
      <c r="C104" s="156">
        <f t="shared" si="1"/>
        <v>0</v>
      </c>
      <c r="D104" s="33">
        <v>103.0</v>
      </c>
      <c r="E104" s="155" t="str">
        <f t="shared" si="2"/>
        <v>#N/A</v>
      </c>
    </row>
    <row r="105" ht="14.25" customHeight="1">
      <c r="A105" s="155"/>
      <c r="B105" s="155"/>
      <c r="C105" s="156">
        <f t="shared" si="1"/>
        <v>0</v>
      </c>
      <c r="D105" s="33">
        <v>104.0</v>
      </c>
      <c r="E105" s="155" t="str">
        <f t="shared" si="2"/>
        <v>#N/A</v>
      </c>
    </row>
    <row r="106" ht="14.25" customHeight="1">
      <c r="A106" s="155"/>
      <c r="B106" s="155"/>
      <c r="C106" s="156">
        <f t="shared" si="1"/>
        <v>0</v>
      </c>
      <c r="D106" s="33">
        <v>105.0</v>
      </c>
      <c r="E106" s="155" t="str">
        <f t="shared" si="2"/>
        <v>#N/A</v>
      </c>
    </row>
    <row r="107" ht="14.25" customHeight="1">
      <c r="A107" s="155"/>
      <c r="B107" s="155"/>
      <c r="C107" s="156">
        <f t="shared" si="1"/>
        <v>0</v>
      </c>
      <c r="D107" s="33">
        <v>106.0</v>
      </c>
      <c r="E107" s="155" t="str">
        <f t="shared" si="2"/>
        <v>#N/A</v>
      </c>
    </row>
    <row r="108" ht="14.25" customHeight="1">
      <c r="A108" s="155"/>
      <c r="B108" s="155"/>
      <c r="C108" s="156">
        <f t="shared" si="1"/>
        <v>0</v>
      </c>
      <c r="D108" s="33">
        <v>107.0</v>
      </c>
      <c r="E108" s="155" t="str">
        <f t="shared" si="2"/>
        <v>#N/A</v>
      </c>
    </row>
    <row r="109" ht="14.25" customHeight="1">
      <c r="A109" s="155"/>
      <c r="B109" s="155"/>
      <c r="C109" s="156">
        <f t="shared" si="1"/>
        <v>0</v>
      </c>
      <c r="D109" s="33">
        <v>108.0</v>
      </c>
      <c r="E109" s="155" t="str">
        <f t="shared" si="2"/>
        <v>#N/A</v>
      </c>
    </row>
    <row r="110" ht="14.25" customHeight="1">
      <c r="A110" s="155"/>
      <c r="B110" s="155"/>
      <c r="C110" s="156">
        <f t="shared" si="1"/>
        <v>0</v>
      </c>
      <c r="D110" s="33">
        <v>109.0</v>
      </c>
      <c r="E110" s="155" t="str">
        <f t="shared" si="2"/>
        <v>#N/A</v>
      </c>
    </row>
    <row r="111" ht="14.25" customHeight="1">
      <c r="A111" s="155"/>
      <c r="B111" s="155"/>
      <c r="C111" s="156">
        <f t="shared" si="1"/>
        <v>0</v>
      </c>
      <c r="D111" s="33">
        <v>110.0</v>
      </c>
      <c r="E111" s="155" t="str">
        <f t="shared" si="2"/>
        <v>#N/A</v>
      </c>
    </row>
    <row r="112" ht="14.25" customHeight="1">
      <c r="A112" s="155"/>
      <c r="B112" s="155"/>
      <c r="C112" s="156">
        <f t="shared" si="1"/>
        <v>0</v>
      </c>
      <c r="D112" s="33">
        <v>111.0</v>
      </c>
      <c r="E112" s="155" t="str">
        <f t="shared" si="2"/>
        <v>#N/A</v>
      </c>
    </row>
    <row r="113" ht="14.25" customHeight="1">
      <c r="A113" s="155"/>
      <c r="B113" s="155"/>
      <c r="C113" s="156">
        <f t="shared" si="1"/>
        <v>0</v>
      </c>
      <c r="D113" s="33">
        <v>112.0</v>
      </c>
      <c r="E113" s="155" t="str">
        <f t="shared" si="2"/>
        <v>#N/A</v>
      </c>
    </row>
    <row r="114" ht="14.25" customHeight="1">
      <c r="A114" s="155"/>
      <c r="B114" s="155"/>
      <c r="C114" s="156">
        <f t="shared" si="1"/>
        <v>0</v>
      </c>
      <c r="D114" s="33">
        <v>113.0</v>
      </c>
      <c r="E114" s="155" t="str">
        <f t="shared" si="2"/>
        <v>#N/A</v>
      </c>
    </row>
    <row r="115" ht="14.25" customHeight="1">
      <c r="A115" s="155"/>
      <c r="B115" s="155"/>
      <c r="C115" s="156">
        <f t="shared" si="1"/>
        <v>0</v>
      </c>
      <c r="D115" s="33">
        <v>114.0</v>
      </c>
      <c r="E115" s="155" t="str">
        <f t="shared" si="2"/>
        <v>#N/A</v>
      </c>
    </row>
    <row r="116" ht="14.25" customHeight="1">
      <c r="A116" s="155"/>
      <c r="B116" s="155"/>
      <c r="C116" s="156">
        <f t="shared" si="1"/>
        <v>0</v>
      </c>
      <c r="D116" s="33">
        <v>115.0</v>
      </c>
      <c r="E116" s="155" t="str">
        <f t="shared" si="2"/>
        <v>#N/A</v>
      </c>
    </row>
    <row r="117" ht="14.25" customHeight="1">
      <c r="A117" s="155"/>
      <c r="B117" s="155"/>
      <c r="C117" s="156">
        <f t="shared" si="1"/>
        <v>0</v>
      </c>
      <c r="D117" s="33">
        <v>116.0</v>
      </c>
      <c r="E117" s="155" t="str">
        <f t="shared" si="2"/>
        <v>#N/A</v>
      </c>
    </row>
    <row r="118" ht="14.25" customHeight="1">
      <c r="A118" s="155"/>
      <c r="B118" s="155"/>
      <c r="C118" s="156">
        <f t="shared" si="1"/>
        <v>0</v>
      </c>
      <c r="D118" s="33">
        <v>117.0</v>
      </c>
      <c r="E118" s="155" t="str">
        <f t="shared" si="2"/>
        <v>#N/A</v>
      </c>
    </row>
    <row r="119" ht="14.25" customHeight="1">
      <c r="A119" s="155"/>
      <c r="B119" s="155"/>
      <c r="C119" s="156">
        <f t="shared" si="1"/>
        <v>0</v>
      </c>
      <c r="D119" s="33">
        <v>118.0</v>
      </c>
      <c r="E119" s="155" t="str">
        <f t="shared" si="2"/>
        <v>#N/A</v>
      </c>
    </row>
    <row r="120" ht="14.25" customHeight="1">
      <c r="A120" s="155"/>
      <c r="B120" s="155"/>
      <c r="C120" s="156">
        <f t="shared" si="1"/>
        <v>0</v>
      </c>
      <c r="D120" s="33">
        <v>119.0</v>
      </c>
      <c r="E120" s="155" t="str">
        <f t="shared" si="2"/>
        <v>#N/A</v>
      </c>
    </row>
    <row r="121" ht="14.25" customHeight="1">
      <c r="A121" s="155"/>
      <c r="B121" s="155"/>
      <c r="C121" s="156">
        <f t="shared" si="1"/>
        <v>0</v>
      </c>
      <c r="D121" s="33">
        <v>120.0</v>
      </c>
      <c r="E121" s="155" t="str">
        <f t="shared" si="2"/>
        <v>#N/A</v>
      </c>
    </row>
    <row r="122" ht="14.25" customHeight="1">
      <c r="A122" s="155"/>
      <c r="B122" s="155"/>
      <c r="C122" s="156">
        <f t="shared" si="1"/>
        <v>0</v>
      </c>
      <c r="D122" s="33">
        <v>121.0</v>
      </c>
      <c r="E122" s="155" t="str">
        <f t="shared" si="2"/>
        <v>#N/A</v>
      </c>
    </row>
    <row r="123" ht="14.25" customHeight="1">
      <c r="A123" s="155"/>
      <c r="B123" s="155"/>
      <c r="C123" s="156">
        <f t="shared" si="1"/>
        <v>0</v>
      </c>
      <c r="D123" s="33">
        <v>122.0</v>
      </c>
      <c r="E123" s="155" t="str">
        <f t="shared" si="2"/>
        <v>#N/A</v>
      </c>
    </row>
    <row r="124" ht="14.25" customHeight="1">
      <c r="A124" s="155"/>
      <c r="B124" s="155"/>
      <c r="C124" s="156">
        <f t="shared" si="1"/>
        <v>0</v>
      </c>
      <c r="D124" s="33">
        <v>123.0</v>
      </c>
      <c r="E124" s="155" t="str">
        <f t="shared" si="2"/>
        <v>#N/A</v>
      </c>
    </row>
    <row r="125" ht="14.25" customHeight="1">
      <c r="A125" s="155"/>
      <c r="B125" s="155"/>
      <c r="C125" s="156">
        <f t="shared" si="1"/>
        <v>0</v>
      </c>
      <c r="D125" s="33">
        <v>124.0</v>
      </c>
      <c r="E125" s="155" t="str">
        <f t="shared" si="2"/>
        <v>#N/A</v>
      </c>
    </row>
    <row r="126" ht="14.25" customHeight="1">
      <c r="A126" s="155"/>
      <c r="B126" s="155"/>
      <c r="C126" s="156">
        <f t="shared" si="1"/>
        <v>0</v>
      </c>
      <c r="D126" s="33">
        <v>125.0</v>
      </c>
      <c r="E126" s="155" t="str">
        <f t="shared" si="2"/>
        <v>#N/A</v>
      </c>
    </row>
    <row r="127" ht="14.25" customHeight="1">
      <c r="A127" s="155"/>
      <c r="B127" s="155"/>
      <c r="C127" s="156">
        <f t="shared" si="1"/>
        <v>0</v>
      </c>
      <c r="D127" s="33">
        <v>126.0</v>
      </c>
      <c r="E127" s="155" t="str">
        <f t="shared" si="2"/>
        <v>#N/A</v>
      </c>
    </row>
    <row r="128" ht="14.25" customHeight="1">
      <c r="A128" s="155"/>
      <c r="B128" s="155"/>
      <c r="C128" s="156">
        <f t="shared" si="1"/>
        <v>0</v>
      </c>
      <c r="D128" s="33">
        <v>127.0</v>
      </c>
      <c r="E128" s="155" t="str">
        <f t="shared" si="2"/>
        <v>#N/A</v>
      </c>
    </row>
    <row r="129" ht="14.25" customHeight="1">
      <c r="A129" s="155"/>
      <c r="B129" s="155"/>
      <c r="C129" s="156">
        <f t="shared" si="1"/>
        <v>0</v>
      </c>
      <c r="D129" s="33">
        <v>128.0</v>
      </c>
      <c r="E129" s="155" t="str">
        <f t="shared" si="2"/>
        <v>#N/A</v>
      </c>
    </row>
    <row r="130" ht="14.25" customHeight="1">
      <c r="A130" s="155"/>
      <c r="B130" s="155"/>
      <c r="C130" s="156">
        <f t="shared" si="1"/>
        <v>0</v>
      </c>
      <c r="D130" s="33">
        <v>129.0</v>
      </c>
      <c r="E130" s="155" t="str">
        <f t="shared" si="2"/>
        <v>#N/A</v>
      </c>
    </row>
    <row r="131" ht="14.25" customHeight="1">
      <c r="A131" s="155"/>
      <c r="B131" s="155"/>
      <c r="C131" s="156">
        <f t="shared" si="1"/>
        <v>0</v>
      </c>
      <c r="D131" s="33">
        <v>130.0</v>
      </c>
      <c r="E131" s="155" t="str">
        <f t="shared" si="2"/>
        <v>#N/A</v>
      </c>
    </row>
    <row r="132" ht="14.25" customHeight="1">
      <c r="A132" s="155"/>
      <c r="B132" s="155"/>
      <c r="C132" s="156">
        <f t="shared" si="1"/>
        <v>0</v>
      </c>
      <c r="D132" s="33">
        <v>131.0</v>
      </c>
      <c r="E132" s="155" t="str">
        <f t="shared" si="2"/>
        <v>#N/A</v>
      </c>
    </row>
    <row r="133" ht="14.25" customHeight="1">
      <c r="A133" s="155"/>
      <c r="B133" s="155"/>
      <c r="C133" s="156">
        <f t="shared" si="1"/>
        <v>0</v>
      </c>
      <c r="D133" s="33">
        <v>132.0</v>
      </c>
      <c r="E133" s="155" t="str">
        <f t="shared" si="2"/>
        <v>#N/A</v>
      </c>
    </row>
    <row r="134" ht="14.25" customHeight="1">
      <c r="A134" s="155"/>
      <c r="B134" s="155"/>
      <c r="C134" s="156">
        <f t="shared" si="1"/>
        <v>0</v>
      </c>
      <c r="D134" s="33">
        <v>133.0</v>
      </c>
      <c r="E134" s="155" t="str">
        <f t="shared" si="2"/>
        <v>#N/A</v>
      </c>
    </row>
    <row r="135" ht="14.25" customHeight="1">
      <c r="A135" s="155"/>
      <c r="B135" s="155"/>
      <c r="C135" s="156">
        <f t="shared" si="1"/>
        <v>0</v>
      </c>
      <c r="D135" s="33">
        <v>134.0</v>
      </c>
      <c r="E135" s="155" t="str">
        <f t="shared" si="2"/>
        <v>#N/A</v>
      </c>
    </row>
    <row r="136" ht="14.25" customHeight="1">
      <c r="A136" s="155"/>
      <c r="B136" s="155"/>
      <c r="C136" s="156">
        <f t="shared" si="1"/>
        <v>0</v>
      </c>
      <c r="D136" s="33">
        <v>135.0</v>
      </c>
      <c r="E136" s="155" t="str">
        <f t="shared" si="2"/>
        <v>#N/A</v>
      </c>
    </row>
    <row r="137" ht="14.25" customHeight="1">
      <c r="A137" s="155"/>
      <c r="B137" s="155"/>
      <c r="C137" s="156">
        <f t="shared" si="1"/>
        <v>0</v>
      </c>
      <c r="D137" s="33">
        <v>136.0</v>
      </c>
      <c r="E137" s="155" t="str">
        <f t="shared" si="2"/>
        <v>#N/A</v>
      </c>
    </row>
    <row r="138" ht="14.25" customHeight="1">
      <c r="A138" s="155"/>
      <c r="B138" s="155"/>
      <c r="C138" s="156">
        <f t="shared" si="1"/>
        <v>0</v>
      </c>
      <c r="D138" s="33">
        <v>137.0</v>
      </c>
      <c r="E138" s="155" t="str">
        <f t="shared" si="2"/>
        <v>#N/A</v>
      </c>
    </row>
    <row r="139" ht="14.25" customHeight="1">
      <c r="A139" s="155"/>
      <c r="B139" s="155"/>
      <c r="C139" s="156">
        <f t="shared" si="1"/>
        <v>0</v>
      </c>
      <c r="D139" s="33">
        <v>138.0</v>
      </c>
      <c r="E139" s="155" t="str">
        <f t="shared" si="2"/>
        <v>#N/A</v>
      </c>
    </row>
    <row r="140" ht="14.25" customHeight="1">
      <c r="A140" s="155"/>
      <c r="B140" s="155"/>
      <c r="C140" s="156">
        <f t="shared" si="1"/>
        <v>0</v>
      </c>
      <c r="D140" s="33">
        <v>139.0</v>
      </c>
      <c r="E140" s="155" t="str">
        <f t="shared" si="2"/>
        <v>#N/A</v>
      </c>
    </row>
    <row r="141" ht="14.25" customHeight="1">
      <c r="A141" s="155"/>
      <c r="B141" s="155"/>
      <c r="C141" s="156">
        <f t="shared" si="1"/>
        <v>0</v>
      </c>
      <c r="D141" s="33">
        <v>140.0</v>
      </c>
      <c r="E141" s="155" t="str">
        <f t="shared" si="2"/>
        <v>#N/A</v>
      </c>
    </row>
    <row r="142" ht="14.25" customHeight="1">
      <c r="A142" s="155"/>
      <c r="B142" s="155"/>
      <c r="C142" s="156">
        <f t="shared" si="1"/>
        <v>0</v>
      </c>
      <c r="D142" s="33">
        <v>141.0</v>
      </c>
      <c r="E142" s="155" t="str">
        <f t="shared" si="2"/>
        <v>#N/A</v>
      </c>
    </row>
    <row r="143" ht="14.25" customHeight="1">
      <c r="A143" s="155"/>
      <c r="B143" s="155"/>
      <c r="C143" s="156">
        <f t="shared" si="1"/>
        <v>0</v>
      </c>
      <c r="D143" s="33">
        <v>142.0</v>
      </c>
      <c r="E143" s="155" t="str">
        <f t="shared" si="2"/>
        <v>#N/A</v>
      </c>
    </row>
    <row r="144" ht="14.25" customHeight="1">
      <c r="A144" s="155"/>
      <c r="B144" s="155"/>
      <c r="C144" s="156">
        <f t="shared" si="1"/>
        <v>0</v>
      </c>
      <c r="D144" s="33">
        <v>143.0</v>
      </c>
      <c r="E144" s="155" t="str">
        <f t="shared" si="2"/>
        <v>#N/A</v>
      </c>
    </row>
    <row r="145" ht="14.25" customHeight="1">
      <c r="A145" s="155"/>
      <c r="B145" s="155"/>
      <c r="C145" s="156">
        <f t="shared" si="1"/>
        <v>0</v>
      </c>
      <c r="D145" s="33">
        <v>144.0</v>
      </c>
      <c r="E145" s="155" t="str">
        <f t="shared" si="2"/>
        <v>#N/A</v>
      </c>
    </row>
    <row r="146" ht="14.25" customHeight="1">
      <c r="A146" s="155"/>
      <c r="B146" s="155"/>
      <c r="C146" s="156">
        <f t="shared" si="1"/>
        <v>0</v>
      </c>
      <c r="D146" s="33">
        <v>145.0</v>
      </c>
      <c r="E146" s="155" t="str">
        <f t="shared" si="2"/>
        <v>#N/A</v>
      </c>
    </row>
    <row r="147" ht="14.25" customHeight="1">
      <c r="A147" s="155"/>
      <c r="B147" s="155"/>
      <c r="C147" s="156">
        <f t="shared" si="1"/>
        <v>0</v>
      </c>
      <c r="D147" s="33">
        <v>146.0</v>
      </c>
      <c r="E147" s="155" t="str">
        <f t="shared" si="2"/>
        <v>#N/A</v>
      </c>
    </row>
    <row r="148" ht="14.25" customHeight="1">
      <c r="A148" s="155"/>
      <c r="B148" s="155"/>
      <c r="C148" s="156">
        <f t="shared" si="1"/>
        <v>0</v>
      </c>
      <c r="D148" s="33">
        <v>147.0</v>
      </c>
      <c r="E148" s="155" t="str">
        <f t="shared" si="2"/>
        <v>#N/A</v>
      </c>
    </row>
    <row r="149" ht="14.25" customHeight="1">
      <c r="A149" s="155"/>
      <c r="B149" s="155"/>
      <c r="C149" s="156">
        <f t="shared" si="1"/>
        <v>0</v>
      </c>
      <c r="D149" s="33">
        <v>148.0</v>
      </c>
      <c r="E149" s="155" t="str">
        <f t="shared" si="2"/>
        <v>#N/A</v>
      </c>
    </row>
    <row r="150" ht="14.25" customHeight="1">
      <c r="A150" s="155"/>
      <c r="B150" s="155"/>
      <c r="C150" s="156">
        <f t="shared" si="1"/>
        <v>0</v>
      </c>
      <c r="D150" s="33">
        <v>149.0</v>
      </c>
      <c r="E150" s="155" t="str">
        <f t="shared" si="2"/>
        <v>#N/A</v>
      </c>
    </row>
    <row r="151" ht="14.25" customHeight="1">
      <c r="A151" s="155"/>
      <c r="B151" s="155"/>
      <c r="C151" s="156">
        <f t="shared" si="1"/>
        <v>0</v>
      </c>
      <c r="D151" s="33">
        <v>150.0</v>
      </c>
      <c r="E151" s="155" t="str">
        <f t="shared" si="2"/>
        <v>#N/A</v>
      </c>
    </row>
    <row r="152" ht="14.25" customHeight="1">
      <c r="A152" s="155"/>
      <c r="B152" s="155"/>
      <c r="C152" s="156">
        <f t="shared" si="1"/>
        <v>0</v>
      </c>
      <c r="D152" s="33">
        <v>151.0</v>
      </c>
      <c r="E152" s="155" t="str">
        <f t="shared" si="2"/>
        <v>#N/A</v>
      </c>
    </row>
    <row r="153" ht="14.25" customHeight="1">
      <c r="A153" s="155"/>
      <c r="B153" s="155"/>
      <c r="C153" s="156">
        <f t="shared" si="1"/>
        <v>0</v>
      </c>
      <c r="D153" s="33">
        <v>152.0</v>
      </c>
      <c r="E153" s="155" t="str">
        <f t="shared" si="2"/>
        <v>#N/A</v>
      </c>
    </row>
    <row r="154" ht="14.25" customHeight="1">
      <c r="A154" s="155"/>
      <c r="B154" s="155"/>
      <c r="C154" s="156">
        <f t="shared" si="1"/>
        <v>0</v>
      </c>
      <c r="D154" s="33">
        <v>153.0</v>
      </c>
      <c r="E154" s="155" t="str">
        <f t="shared" si="2"/>
        <v>#N/A</v>
      </c>
    </row>
    <row r="155" ht="14.25" customHeight="1">
      <c r="A155" s="155"/>
      <c r="B155" s="155"/>
      <c r="C155" s="156">
        <f t="shared" si="1"/>
        <v>0</v>
      </c>
      <c r="D155" s="33">
        <v>154.0</v>
      </c>
      <c r="E155" s="155" t="str">
        <f t="shared" si="2"/>
        <v>#N/A</v>
      </c>
    </row>
    <row r="156" ht="14.25" customHeight="1">
      <c r="A156" s="155"/>
      <c r="B156" s="155"/>
      <c r="C156" s="156">
        <f t="shared" si="1"/>
        <v>0</v>
      </c>
      <c r="D156" s="33">
        <v>155.0</v>
      </c>
      <c r="E156" s="155" t="str">
        <f t="shared" si="2"/>
        <v>#N/A</v>
      </c>
    </row>
    <row r="157" ht="14.25" customHeight="1">
      <c r="A157" s="155"/>
      <c r="B157" s="155"/>
      <c r="C157" s="156">
        <f t="shared" si="1"/>
        <v>0</v>
      </c>
      <c r="D157" s="33">
        <v>156.0</v>
      </c>
      <c r="E157" s="155" t="str">
        <f t="shared" si="2"/>
        <v>#N/A</v>
      </c>
    </row>
    <row r="158" ht="14.25" customHeight="1">
      <c r="A158" s="155"/>
      <c r="B158" s="155"/>
      <c r="C158" s="156">
        <f t="shared" si="1"/>
        <v>0</v>
      </c>
      <c r="D158" s="33">
        <v>157.0</v>
      </c>
      <c r="E158" s="155" t="str">
        <f t="shared" si="2"/>
        <v>#N/A</v>
      </c>
    </row>
    <row r="159" ht="14.25" customHeight="1">
      <c r="A159" s="155"/>
      <c r="B159" s="155"/>
      <c r="C159" s="156">
        <f t="shared" si="1"/>
        <v>0</v>
      </c>
      <c r="D159" s="33">
        <v>158.0</v>
      </c>
      <c r="E159" s="155" t="str">
        <f t="shared" si="2"/>
        <v>#N/A</v>
      </c>
    </row>
    <row r="160" ht="14.25" customHeight="1">
      <c r="A160" s="155"/>
      <c r="B160" s="155"/>
      <c r="C160" s="156">
        <f t="shared" si="1"/>
        <v>0</v>
      </c>
      <c r="D160" s="33">
        <v>159.0</v>
      </c>
      <c r="E160" s="155" t="str">
        <f t="shared" si="2"/>
        <v>#N/A</v>
      </c>
    </row>
    <row r="161" ht="14.25" customHeight="1">
      <c r="A161" s="155"/>
      <c r="B161" s="155"/>
      <c r="C161" s="156">
        <f t="shared" si="1"/>
        <v>0</v>
      </c>
      <c r="D161" s="33">
        <v>160.0</v>
      </c>
      <c r="E161" s="155" t="str">
        <f t="shared" si="2"/>
        <v>#N/A</v>
      </c>
    </row>
    <row r="162" ht="14.25" customHeight="1">
      <c r="A162" s="19"/>
      <c r="B162" s="19"/>
      <c r="C162" s="156"/>
      <c r="D162" s="150"/>
      <c r="E162" s="157"/>
    </row>
    <row r="163" ht="14.25" customHeight="1">
      <c r="A163" s="19"/>
      <c r="B163" s="19"/>
      <c r="C163" s="156"/>
      <c r="D163" s="150"/>
      <c r="E163" s="157"/>
    </row>
    <row r="164" ht="14.25" customHeight="1">
      <c r="A164" s="19"/>
      <c r="B164" s="19"/>
      <c r="C164" s="156"/>
      <c r="D164" s="150"/>
      <c r="E164" s="157"/>
    </row>
    <row r="165" ht="14.25" customHeight="1">
      <c r="A165" s="19"/>
      <c r="B165" s="19"/>
      <c r="C165" s="156"/>
      <c r="D165" s="150"/>
      <c r="E165" s="157"/>
    </row>
    <row r="166" ht="14.25" customHeight="1">
      <c r="A166" s="19"/>
      <c r="B166" s="19"/>
      <c r="C166" s="156"/>
      <c r="D166" s="150"/>
      <c r="E166" s="157"/>
    </row>
    <row r="167" ht="14.25" customHeight="1">
      <c r="A167" s="19"/>
      <c r="B167" s="19"/>
      <c r="C167" s="156"/>
      <c r="D167" s="150"/>
      <c r="E167" s="157"/>
    </row>
    <row r="168" ht="14.25" customHeight="1">
      <c r="A168" s="19"/>
      <c r="B168" s="19"/>
      <c r="C168" s="156"/>
      <c r="D168" s="150"/>
      <c r="E168" s="157"/>
    </row>
    <row r="169" ht="14.25" customHeight="1">
      <c r="A169" s="19"/>
      <c r="B169" s="19"/>
      <c r="C169" s="156"/>
      <c r="D169" s="150"/>
      <c r="E169" s="157"/>
    </row>
    <row r="170" ht="14.25" customHeight="1">
      <c r="A170" s="19"/>
      <c r="B170" s="19"/>
      <c r="C170" s="156"/>
      <c r="D170" s="150"/>
      <c r="E170" s="157"/>
    </row>
    <row r="171" ht="14.25" customHeight="1">
      <c r="A171" s="19"/>
      <c r="B171" s="19"/>
      <c r="C171" s="156"/>
      <c r="D171" s="150"/>
      <c r="E171" s="157"/>
    </row>
    <row r="172" ht="14.25" customHeight="1">
      <c r="A172" s="19"/>
      <c r="B172" s="19"/>
      <c r="C172" s="156"/>
      <c r="D172" s="150"/>
      <c r="E172" s="157"/>
    </row>
    <row r="173" ht="14.25" customHeight="1">
      <c r="A173" s="19"/>
      <c r="B173" s="19"/>
      <c r="C173" s="156"/>
      <c r="D173" s="150"/>
      <c r="E173" s="157"/>
    </row>
    <row r="174" ht="14.25" customHeight="1">
      <c r="A174" s="19"/>
      <c r="B174" s="19"/>
      <c r="C174" s="156"/>
      <c r="D174" s="150"/>
      <c r="E174" s="157"/>
    </row>
    <row r="175" ht="14.25" customHeight="1">
      <c r="A175" s="19"/>
      <c r="B175" s="19"/>
      <c r="C175" s="156"/>
      <c r="D175" s="150"/>
      <c r="E175" s="157"/>
    </row>
    <row r="176" ht="14.25" customHeight="1">
      <c r="A176" s="19"/>
      <c r="B176" s="19"/>
      <c r="C176" s="156"/>
      <c r="D176" s="150"/>
      <c r="E176" s="157"/>
    </row>
    <row r="177" ht="14.25" customHeight="1">
      <c r="A177" s="19"/>
      <c r="B177" s="19"/>
      <c r="C177" s="156"/>
      <c r="D177" s="150"/>
      <c r="E177" s="157"/>
    </row>
    <row r="178" ht="14.25" customHeight="1">
      <c r="A178" s="19"/>
      <c r="B178" s="19"/>
      <c r="C178" s="156"/>
      <c r="D178" s="150"/>
      <c r="E178" s="157"/>
    </row>
    <row r="179" ht="14.25" customHeight="1">
      <c r="A179" s="19"/>
      <c r="B179" s="19"/>
      <c r="C179" s="156"/>
      <c r="D179" s="150"/>
      <c r="E179" s="157"/>
    </row>
    <row r="180" ht="14.25" customHeight="1">
      <c r="A180" s="19"/>
      <c r="B180" s="19"/>
      <c r="C180" s="156"/>
      <c r="D180" s="150"/>
      <c r="E180" s="157"/>
    </row>
    <row r="181" ht="14.25" customHeight="1">
      <c r="A181" s="19"/>
      <c r="B181" s="19"/>
      <c r="C181" s="156"/>
      <c r="D181" s="150"/>
      <c r="E181" s="157"/>
    </row>
    <row r="182" ht="14.25" customHeight="1">
      <c r="A182" s="19"/>
      <c r="B182" s="19"/>
      <c r="C182" s="156"/>
      <c r="D182" s="150"/>
      <c r="E182" s="157"/>
    </row>
    <row r="183" ht="14.25" customHeight="1">
      <c r="A183" s="19"/>
      <c r="B183" s="19"/>
      <c r="C183" s="156"/>
      <c r="D183" s="150"/>
      <c r="E183" s="157"/>
    </row>
    <row r="184" ht="14.25" customHeight="1">
      <c r="A184" s="19"/>
      <c r="B184" s="19"/>
      <c r="C184" s="156"/>
      <c r="D184" s="150"/>
      <c r="E184" s="157"/>
    </row>
    <row r="185" ht="14.25" customHeight="1">
      <c r="A185" s="19"/>
      <c r="B185" s="19"/>
      <c r="C185" s="156"/>
      <c r="D185" s="150"/>
      <c r="E185" s="157"/>
    </row>
    <row r="186" ht="14.25" customHeight="1">
      <c r="A186" s="19"/>
      <c r="B186" s="19"/>
      <c r="C186" s="156"/>
      <c r="D186" s="150"/>
      <c r="E186" s="157"/>
    </row>
    <row r="187" ht="14.25" customHeight="1">
      <c r="A187" s="19"/>
      <c r="B187" s="19"/>
      <c r="C187" s="156"/>
      <c r="D187" s="150"/>
      <c r="E187" s="157"/>
    </row>
    <row r="188" ht="14.25" customHeight="1">
      <c r="A188" s="19"/>
      <c r="B188" s="19"/>
      <c r="C188" s="156"/>
      <c r="D188" s="150"/>
      <c r="E188" s="157"/>
    </row>
    <row r="189" ht="14.25" customHeight="1">
      <c r="A189" s="19"/>
      <c r="B189" s="19"/>
      <c r="C189" s="156"/>
      <c r="D189" s="150"/>
      <c r="E189" s="157"/>
    </row>
    <row r="190" ht="14.25" customHeight="1">
      <c r="A190" s="19"/>
      <c r="B190" s="19"/>
      <c r="C190" s="156"/>
      <c r="D190" s="150"/>
      <c r="E190" s="157"/>
    </row>
    <row r="191" ht="14.25" customHeight="1">
      <c r="A191" s="19"/>
      <c r="B191" s="19"/>
      <c r="C191" s="156"/>
      <c r="D191" s="150"/>
      <c r="E191" s="157"/>
    </row>
    <row r="192" ht="14.25" customHeight="1">
      <c r="A192" s="19"/>
      <c r="B192" s="19"/>
      <c r="C192" s="156"/>
      <c r="D192" s="150"/>
      <c r="E192" s="157"/>
    </row>
    <row r="193" ht="14.25" customHeight="1">
      <c r="A193" s="19"/>
      <c r="B193" s="19"/>
      <c r="C193" s="156"/>
      <c r="D193" s="150"/>
      <c r="E193" s="157"/>
    </row>
    <row r="194" ht="14.25" customHeight="1">
      <c r="A194" s="19"/>
      <c r="B194" s="19"/>
      <c r="C194" s="156"/>
      <c r="D194" s="150"/>
      <c r="E194" s="157"/>
    </row>
    <row r="195" ht="14.25" customHeight="1">
      <c r="A195" s="19"/>
      <c r="B195" s="19"/>
      <c r="C195" s="156"/>
      <c r="D195" s="150"/>
      <c r="E195" s="157"/>
    </row>
    <row r="196" ht="14.25" customHeight="1">
      <c r="A196" s="19"/>
      <c r="B196" s="19"/>
      <c r="C196" s="156"/>
      <c r="D196" s="150"/>
      <c r="E196" s="157"/>
    </row>
    <row r="197" ht="14.25" customHeight="1">
      <c r="A197" s="19"/>
      <c r="B197" s="19"/>
      <c r="C197" s="156"/>
      <c r="D197" s="150"/>
      <c r="E197" s="157"/>
    </row>
    <row r="198" ht="14.25" customHeight="1">
      <c r="A198" s="19"/>
      <c r="B198" s="19"/>
      <c r="C198" s="156"/>
      <c r="D198" s="150"/>
      <c r="E198" s="157"/>
    </row>
    <row r="199" ht="14.25" customHeight="1">
      <c r="A199" s="19"/>
      <c r="B199" s="19"/>
      <c r="C199" s="156"/>
      <c r="D199" s="150"/>
      <c r="E199" s="157"/>
    </row>
    <row r="200" ht="14.25" customHeight="1">
      <c r="A200" s="19"/>
      <c r="B200" s="19"/>
      <c r="C200" s="156"/>
      <c r="D200" s="150"/>
      <c r="E200" s="157"/>
    </row>
    <row r="201" ht="14.25" customHeight="1">
      <c r="A201" s="19"/>
      <c r="B201" s="19"/>
      <c r="C201" s="156"/>
      <c r="D201" s="150"/>
      <c r="E201" s="157"/>
    </row>
    <row r="202" ht="14.25" customHeight="1">
      <c r="A202" s="19"/>
      <c r="B202" s="19"/>
      <c r="C202" s="156"/>
      <c r="D202" s="150"/>
      <c r="E202" s="157"/>
    </row>
    <row r="203" ht="14.25" customHeight="1">
      <c r="A203" s="19"/>
      <c r="B203" s="19"/>
      <c r="C203" s="156"/>
      <c r="D203" s="150"/>
      <c r="E203" s="157"/>
    </row>
    <row r="204" ht="14.25" customHeight="1">
      <c r="A204" s="19"/>
      <c r="B204" s="19"/>
      <c r="C204" s="156"/>
      <c r="D204" s="150"/>
      <c r="E204" s="157"/>
    </row>
    <row r="205" ht="14.25" customHeight="1">
      <c r="A205" s="19"/>
      <c r="B205" s="19"/>
      <c r="C205" s="156"/>
      <c r="D205" s="150"/>
      <c r="E205" s="157"/>
    </row>
    <row r="206" ht="14.25" customHeight="1">
      <c r="A206" s="19"/>
      <c r="B206" s="19"/>
      <c r="C206" s="156"/>
      <c r="D206" s="150"/>
      <c r="E206" s="157"/>
    </row>
    <row r="207" ht="14.25" customHeight="1">
      <c r="A207" s="19"/>
      <c r="B207" s="19"/>
      <c r="C207" s="156"/>
      <c r="D207" s="150"/>
      <c r="E207" s="157"/>
    </row>
    <row r="208" ht="14.25" customHeight="1">
      <c r="A208" s="19"/>
      <c r="B208" s="19"/>
      <c r="C208" s="156"/>
      <c r="D208" s="150"/>
      <c r="E208" s="157"/>
    </row>
    <row r="209" ht="14.25" customHeight="1">
      <c r="A209" s="19"/>
      <c r="B209" s="19"/>
      <c r="C209" s="156"/>
      <c r="D209" s="150"/>
      <c r="E209" s="157"/>
    </row>
    <row r="210" ht="14.25" customHeight="1">
      <c r="A210" s="19"/>
      <c r="B210" s="19"/>
      <c r="C210" s="156"/>
      <c r="D210" s="150"/>
      <c r="E210" s="157"/>
    </row>
    <row r="211" ht="14.25" customHeight="1">
      <c r="A211" s="19"/>
      <c r="B211" s="19"/>
      <c r="C211" s="156"/>
      <c r="D211" s="150"/>
      <c r="E211" s="157"/>
    </row>
    <row r="212" ht="14.25" customHeight="1">
      <c r="A212" s="19"/>
      <c r="B212" s="19"/>
      <c r="C212" s="156"/>
      <c r="D212" s="150"/>
      <c r="E212" s="157"/>
    </row>
    <row r="213" ht="14.25" customHeight="1">
      <c r="A213" s="19"/>
      <c r="B213" s="19"/>
      <c r="C213" s="156"/>
      <c r="D213" s="150"/>
      <c r="E213" s="157"/>
    </row>
    <row r="214" ht="14.25" customHeight="1">
      <c r="A214" s="19"/>
      <c r="B214" s="19"/>
      <c r="C214" s="156"/>
      <c r="D214" s="150"/>
      <c r="E214" s="157"/>
    </row>
    <row r="215" ht="14.25" customHeight="1">
      <c r="A215" s="19"/>
      <c r="B215" s="19"/>
      <c r="C215" s="156"/>
      <c r="D215" s="150"/>
      <c r="E215" s="157"/>
    </row>
    <row r="216" ht="14.25" customHeight="1">
      <c r="A216" s="19"/>
      <c r="B216" s="19"/>
      <c r="C216" s="156"/>
      <c r="D216" s="150"/>
      <c r="E216" s="157"/>
    </row>
    <row r="217" ht="14.25" customHeight="1">
      <c r="A217" s="19"/>
      <c r="B217" s="19"/>
      <c r="C217" s="156"/>
      <c r="D217" s="150"/>
      <c r="E217" s="157"/>
    </row>
    <row r="218" ht="14.25" customHeight="1">
      <c r="A218" s="19"/>
      <c r="B218" s="19"/>
      <c r="C218" s="156"/>
      <c r="D218" s="150"/>
      <c r="E218" s="157"/>
    </row>
    <row r="219" ht="14.25" customHeight="1">
      <c r="A219" s="19"/>
      <c r="B219" s="19"/>
      <c r="C219" s="156"/>
      <c r="D219" s="150"/>
      <c r="E219" s="157"/>
    </row>
    <row r="220" ht="14.25" customHeight="1">
      <c r="A220" s="19"/>
      <c r="B220" s="19"/>
      <c r="C220" s="156"/>
      <c r="D220" s="150"/>
      <c r="E220" s="157"/>
    </row>
    <row r="221" ht="14.25" customHeight="1">
      <c r="A221" s="19"/>
      <c r="B221" s="19"/>
      <c r="C221" s="156"/>
      <c r="D221" s="150"/>
      <c r="E221" s="157"/>
    </row>
    <row r="222" ht="14.25" customHeight="1">
      <c r="A222" s="19"/>
      <c r="B222" s="19"/>
      <c r="C222" s="156"/>
      <c r="D222" s="150"/>
      <c r="E222" s="157"/>
    </row>
    <row r="223" ht="14.25" customHeight="1">
      <c r="A223" s="19"/>
      <c r="B223" s="19"/>
      <c r="C223" s="156"/>
      <c r="D223" s="150"/>
      <c r="E223" s="157"/>
    </row>
    <row r="224" ht="14.25" customHeight="1">
      <c r="A224" s="19"/>
      <c r="B224" s="19"/>
      <c r="C224" s="156"/>
      <c r="D224" s="150"/>
      <c r="E224" s="157"/>
    </row>
    <row r="225" ht="14.25" customHeight="1">
      <c r="A225" s="19"/>
      <c r="B225" s="19"/>
      <c r="C225" s="156"/>
      <c r="D225" s="150"/>
      <c r="E225" s="157"/>
    </row>
    <row r="226" ht="14.25" customHeight="1">
      <c r="A226" s="19"/>
      <c r="B226" s="19"/>
      <c r="C226" s="156"/>
      <c r="D226" s="150"/>
      <c r="E226" s="157"/>
    </row>
    <row r="227" ht="14.25" customHeight="1">
      <c r="A227" s="19"/>
      <c r="B227" s="19"/>
      <c r="C227" s="156"/>
      <c r="D227" s="150"/>
      <c r="E227" s="157"/>
    </row>
    <row r="228" ht="14.25" customHeight="1">
      <c r="A228" s="19"/>
      <c r="B228" s="19"/>
      <c r="C228" s="156"/>
      <c r="D228" s="150"/>
      <c r="E228" s="157"/>
    </row>
    <row r="229" ht="14.25" customHeight="1">
      <c r="A229" s="19"/>
      <c r="B229" s="19"/>
      <c r="C229" s="156"/>
      <c r="D229" s="150"/>
      <c r="E229" s="157"/>
    </row>
    <row r="230" ht="14.25" customHeight="1">
      <c r="A230" s="19"/>
      <c r="B230" s="19"/>
      <c r="C230" s="156"/>
      <c r="D230" s="150"/>
      <c r="E230" s="157"/>
    </row>
    <row r="231" ht="14.25" customHeight="1">
      <c r="A231" s="19"/>
      <c r="B231" s="19"/>
      <c r="C231" s="156"/>
      <c r="D231" s="150"/>
      <c r="E231" s="157"/>
    </row>
    <row r="232" ht="14.25" customHeight="1">
      <c r="A232" s="19"/>
      <c r="B232" s="19"/>
      <c r="C232" s="156"/>
      <c r="D232" s="150"/>
      <c r="E232" s="157"/>
    </row>
    <row r="233" ht="14.25" customHeight="1">
      <c r="A233" s="19"/>
      <c r="B233" s="19"/>
      <c r="C233" s="156"/>
      <c r="D233" s="150"/>
      <c r="E233" s="157"/>
    </row>
    <row r="234" ht="14.25" customHeight="1">
      <c r="A234" s="19"/>
      <c r="B234" s="19"/>
      <c r="C234" s="156"/>
      <c r="D234" s="150"/>
      <c r="E234" s="157"/>
    </row>
    <row r="235" ht="14.25" customHeight="1">
      <c r="A235" s="19"/>
      <c r="B235" s="19"/>
      <c r="C235" s="156"/>
      <c r="D235" s="150"/>
      <c r="E235" s="157"/>
    </row>
    <row r="236" ht="14.25" customHeight="1">
      <c r="A236" s="19"/>
      <c r="B236" s="19"/>
      <c r="C236" s="156"/>
      <c r="D236" s="150"/>
      <c r="E236" s="157"/>
    </row>
    <row r="237" ht="14.25" customHeight="1">
      <c r="A237" s="19"/>
      <c r="B237" s="19"/>
      <c r="C237" s="156"/>
      <c r="D237" s="150"/>
      <c r="E237" s="157"/>
    </row>
    <row r="238" ht="14.25" customHeight="1">
      <c r="A238" s="19"/>
      <c r="B238" s="19"/>
      <c r="C238" s="156"/>
      <c r="D238" s="150"/>
      <c r="E238" s="157"/>
    </row>
    <row r="239" ht="14.25" customHeight="1">
      <c r="A239" s="19"/>
      <c r="B239" s="19"/>
      <c r="C239" s="156"/>
      <c r="D239" s="150"/>
      <c r="E239" s="157"/>
    </row>
    <row r="240" ht="14.25" customHeight="1">
      <c r="A240" s="19"/>
      <c r="B240" s="19"/>
      <c r="C240" s="156"/>
      <c r="D240" s="150"/>
      <c r="E240" s="157"/>
    </row>
    <row r="241" ht="14.25" customHeight="1">
      <c r="A241" s="19"/>
      <c r="B241" s="19"/>
      <c r="C241" s="156"/>
      <c r="D241" s="150"/>
      <c r="E241" s="157"/>
    </row>
    <row r="242" ht="14.25" customHeight="1">
      <c r="A242" s="19"/>
      <c r="B242" s="19"/>
      <c r="C242" s="156"/>
      <c r="D242" s="150"/>
      <c r="E242" s="157"/>
    </row>
    <row r="243" ht="14.25" customHeight="1">
      <c r="A243" s="19"/>
      <c r="B243" s="19"/>
      <c r="C243" s="156"/>
      <c r="D243" s="150"/>
      <c r="E243" s="157"/>
    </row>
    <row r="244" ht="14.25" customHeight="1">
      <c r="A244" s="19"/>
      <c r="B244" s="19"/>
      <c r="C244" s="156"/>
      <c r="D244" s="150"/>
      <c r="E244" s="157"/>
    </row>
    <row r="245" ht="14.25" customHeight="1">
      <c r="A245" s="19"/>
      <c r="B245" s="19"/>
      <c r="C245" s="156"/>
      <c r="D245" s="150"/>
      <c r="E245" s="157"/>
    </row>
    <row r="246" ht="14.25" customHeight="1">
      <c r="A246" s="19"/>
      <c r="B246" s="19"/>
      <c r="C246" s="156"/>
      <c r="D246" s="150"/>
      <c r="E246" s="157"/>
    </row>
    <row r="247" ht="14.25" customHeight="1">
      <c r="A247" s="19"/>
      <c r="B247" s="19"/>
      <c r="C247" s="156"/>
      <c r="D247" s="150"/>
      <c r="E247" s="157"/>
    </row>
    <row r="248" ht="14.25" customHeight="1">
      <c r="A248" s="19"/>
      <c r="B248" s="19"/>
      <c r="C248" s="156"/>
      <c r="D248" s="150"/>
      <c r="E248" s="157"/>
    </row>
    <row r="249" ht="14.25" customHeight="1">
      <c r="A249" s="19"/>
      <c r="B249" s="19"/>
      <c r="C249" s="156"/>
      <c r="D249" s="150"/>
      <c r="E249" s="157"/>
    </row>
    <row r="250" ht="14.25" customHeight="1">
      <c r="A250" s="19"/>
      <c r="B250" s="19"/>
      <c r="C250" s="156"/>
      <c r="D250" s="150"/>
      <c r="E250" s="157"/>
    </row>
    <row r="251" ht="14.25" customHeight="1">
      <c r="A251" s="19"/>
      <c r="B251" s="19"/>
      <c r="C251" s="156"/>
      <c r="D251" s="150"/>
      <c r="E251" s="157"/>
    </row>
    <row r="252" ht="14.25" customHeight="1">
      <c r="A252" s="19"/>
      <c r="B252" s="19"/>
      <c r="C252" s="156"/>
      <c r="D252" s="150"/>
      <c r="E252" s="157"/>
    </row>
    <row r="253" ht="14.25" customHeight="1">
      <c r="A253" s="19"/>
      <c r="B253" s="19"/>
      <c r="C253" s="156"/>
      <c r="D253" s="150"/>
      <c r="E253" s="157"/>
    </row>
    <row r="254" ht="14.25" customHeight="1">
      <c r="A254" s="19"/>
      <c r="B254" s="19"/>
      <c r="C254" s="156"/>
      <c r="D254" s="150"/>
      <c r="E254" s="157"/>
    </row>
    <row r="255" ht="14.25" customHeight="1">
      <c r="A255" s="19"/>
      <c r="B255" s="19"/>
      <c r="C255" s="156"/>
      <c r="D255" s="150"/>
      <c r="E255" s="157"/>
    </row>
    <row r="256" ht="14.25" customHeight="1">
      <c r="A256" s="19"/>
      <c r="B256" s="19"/>
      <c r="C256" s="156"/>
      <c r="D256" s="150"/>
      <c r="E256" s="157"/>
    </row>
    <row r="257" ht="14.25" customHeight="1">
      <c r="A257" s="19"/>
      <c r="B257" s="19"/>
      <c r="C257" s="156"/>
      <c r="D257" s="150"/>
      <c r="E257" s="157"/>
    </row>
    <row r="258" ht="14.25" customHeight="1">
      <c r="A258" s="19"/>
      <c r="B258" s="19"/>
      <c r="C258" s="156"/>
      <c r="D258" s="150"/>
      <c r="E258" s="157"/>
    </row>
    <row r="259" ht="14.25" customHeight="1">
      <c r="A259" s="19"/>
      <c r="B259" s="19"/>
      <c r="C259" s="156"/>
      <c r="D259" s="150"/>
      <c r="E259" s="157"/>
    </row>
    <row r="260" ht="14.25" customHeight="1">
      <c r="A260" s="19"/>
      <c r="B260" s="19"/>
      <c r="C260" s="156"/>
      <c r="D260" s="150"/>
      <c r="E260" s="157"/>
    </row>
    <row r="261" ht="14.25" customHeight="1">
      <c r="A261" s="19"/>
      <c r="B261" s="19"/>
      <c r="C261" s="156"/>
      <c r="D261" s="150"/>
      <c r="E261" s="157"/>
    </row>
    <row r="262" ht="14.25" customHeight="1">
      <c r="A262" s="19"/>
      <c r="B262" s="19"/>
      <c r="C262" s="156"/>
      <c r="D262" s="150"/>
      <c r="E262" s="157"/>
    </row>
    <row r="263" ht="14.25" customHeight="1">
      <c r="A263" s="19"/>
      <c r="B263" s="19"/>
      <c r="C263" s="156"/>
      <c r="D263" s="150"/>
      <c r="E263" s="157"/>
    </row>
    <row r="264" ht="14.25" customHeight="1">
      <c r="A264" s="19"/>
      <c r="B264" s="19"/>
      <c r="C264" s="156"/>
      <c r="D264" s="150"/>
      <c r="E264" s="157"/>
    </row>
    <row r="265" ht="14.25" customHeight="1">
      <c r="A265" s="19"/>
      <c r="B265" s="19"/>
      <c r="C265" s="156"/>
      <c r="D265" s="150"/>
      <c r="E265" s="157"/>
    </row>
    <row r="266" ht="14.25" customHeight="1">
      <c r="A266" s="19"/>
      <c r="B266" s="19"/>
      <c r="C266" s="156"/>
      <c r="D266" s="150"/>
      <c r="E266" s="157"/>
    </row>
    <row r="267" ht="14.25" customHeight="1">
      <c r="A267" s="19"/>
      <c r="B267" s="19"/>
      <c r="C267" s="156"/>
      <c r="D267" s="150"/>
      <c r="E267" s="157"/>
    </row>
    <row r="268" ht="14.25" customHeight="1">
      <c r="A268" s="19"/>
      <c r="B268" s="19"/>
      <c r="C268" s="156"/>
      <c r="D268" s="150"/>
      <c r="E268" s="157"/>
    </row>
    <row r="269" ht="14.25" customHeight="1">
      <c r="A269" s="19"/>
      <c r="B269" s="19"/>
      <c r="C269" s="156"/>
      <c r="D269" s="150"/>
      <c r="E269" s="157"/>
    </row>
    <row r="270" ht="14.25" customHeight="1">
      <c r="A270" s="19"/>
      <c r="B270" s="19"/>
      <c r="C270" s="156"/>
      <c r="D270" s="150"/>
      <c r="E270" s="157"/>
    </row>
    <row r="271" ht="14.25" customHeight="1">
      <c r="A271" s="19"/>
      <c r="B271" s="19"/>
      <c r="C271" s="156"/>
      <c r="D271" s="150"/>
      <c r="E271" s="157"/>
    </row>
    <row r="272" ht="14.25" customHeight="1">
      <c r="A272" s="19"/>
      <c r="B272" s="19"/>
      <c r="C272" s="156"/>
      <c r="D272" s="150"/>
      <c r="E272" s="157"/>
    </row>
    <row r="273" ht="14.25" customHeight="1">
      <c r="A273" s="19"/>
      <c r="B273" s="19"/>
      <c r="C273" s="156"/>
      <c r="D273" s="150"/>
      <c r="E273" s="157"/>
    </row>
    <row r="274" ht="14.25" customHeight="1">
      <c r="A274" s="19"/>
      <c r="B274" s="19"/>
      <c r="C274" s="156"/>
      <c r="D274" s="150"/>
      <c r="E274" s="157"/>
    </row>
    <row r="275" ht="14.25" customHeight="1">
      <c r="A275" s="19"/>
      <c r="B275" s="19"/>
      <c r="C275" s="156"/>
      <c r="D275" s="150"/>
      <c r="E275" s="157"/>
    </row>
    <row r="276" ht="14.25" customHeight="1">
      <c r="A276" s="19"/>
      <c r="B276" s="19"/>
      <c r="C276" s="156"/>
      <c r="D276" s="150"/>
      <c r="E276" s="157"/>
    </row>
    <row r="277" ht="14.25" customHeight="1">
      <c r="A277" s="19"/>
      <c r="B277" s="19"/>
      <c r="C277" s="156"/>
      <c r="D277" s="150"/>
      <c r="E277" s="157"/>
    </row>
    <row r="278" ht="14.25" customHeight="1">
      <c r="A278" s="19"/>
      <c r="B278" s="19"/>
      <c r="C278" s="156"/>
      <c r="D278" s="150"/>
      <c r="E278" s="157"/>
    </row>
    <row r="279" ht="14.25" customHeight="1">
      <c r="A279" s="19"/>
      <c r="B279" s="19"/>
      <c r="C279" s="156"/>
      <c r="D279" s="150"/>
      <c r="E279" s="157"/>
    </row>
    <row r="280" ht="14.25" customHeight="1">
      <c r="A280" s="19"/>
      <c r="B280" s="19"/>
      <c r="C280" s="156"/>
      <c r="D280" s="150"/>
      <c r="E280" s="157"/>
    </row>
    <row r="281" ht="14.25" customHeight="1">
      <c r="A281" s="19"/>
      <c r="B281" s="19"/>
      <c r="C281" s="156"/>
      <c r="D281" s="150"/>
      <c r="E281" s="157"/>
    </row>
    <row r="282" ht="14.25" customHeight="1">
      <c r="A282" s="19"/>
      <c r="B282" s="19"/>
      <c r="C282" s="156"/>
      <c r="D282" s="150"/>
      <c r="E282" s="157"/>
    </row>
    <row r="283" ht="14.25" customHeight="1">
      <c r="A283" s="19"/>
      <c r="B283" s="19"/>
      <c r="C283" s="156"/>
      <c r="D283" s="150"/>
      <c r="E283" s="157"/>
    </row>
    <row r="284" ht="14.25" customHeight="1">
      <c r="A284" s="19"/>
      <c r="B284" s="19"/>
      <c r="C284" s="156"/>
      <c r="D284" s="150"/>
      <c r="E284" s="157"/>
    </row>
    <row r="285" ht="14.25" customHeight="1">
      <c r="A285" s="19"/>
      <c r="B285" s="19"/>
      <c r="C285" s="156"/>
      <c r="D285" s="150"/>
      <c r="E285" s="157"/>
    </row>
    <row r="286" ht="14.25" customHeight="1">
      <c r="A286" s="19"/>
      <c r="B286" s="19"/>
      <c r="C286" s="156"/>
      <c r="D286" s="150"/>
      <c r="E286" s="157"/>
    </row>
    <row r="287" ht="14.25" customHeight="1">
      <c r="A287" s="19"/>
      <c r="B287" s="19"/>
      <c r="C287" s="156"/>
      <c r="D287" s="150"/>
      <c r="E287" s="157"/>
    </row>
    <row r="288" ht="14.25" customHeight="1">
      <c r="A288" s="19"/>
      <c r="B288" s="19"/>
      <c r="C288" s="156"/>
      <c r="D288" s="150"/>
      <c r="E288" s="157"/>
    </row>
    <row r="289" ht="14.25" customHeight="1">
      <c r="A289" s="19"/>
      <c r="B289" s="19"/>
      <c r="C289" s="156"/>
      <c r="D289" s="150"/>
      <c r="E289" s="157"/>
    </row>
    <row r="290" ht="14.25" customHeight="1">
      <c r="A290" s="19"/>
      <c r="B290" s="19"/>
      <c r="C290" s="156"/>
      <c r="D290" s="150"/>
      <c r="E290" s="157"/>
    </row>
    <row r="291" ht="14.25" customHeight="1">
      <c r="A291" s="19"/>
      <c r="B291" s="19"/>
      <c r="C291" s="156"/>
      <c r="D291" s="150"/>
      <c r="E291" s="157"/>
    </row>
    <row r="292" ht="14.25" customHeight="1">
      <c r="A292" s="19"/>
      <c r="B292" s="19"/>
      <c r="C292" s="156"/>
      <c r="D292" s="150"/>
      <c r="E292" s="157"/>
    </row>
    <row r="293" ht="14.25" customHeight="1">
      <c r="A293" s="19"/>
      <c r="B293" s="19"/>
      <c r="C293" s="156"/>
      <c r="D293" s="150"/>
      <c r="E293" s="157"/>
    </row>
    <row r="294" ht="14.25" customHeight="1">
      <c r="A294" s="19"/>
      <c r="B294" s="19"/>
      <c r="C294" s="156"/>
      <c r="D294" s="150"/>
      <c r="E294" s="157"/>
    </row>
    <row r="295" ht="14.25" customHeight="1">
      <c r="A295" s="19"/>
      <c r="B295" s="19"/>
      <c r="C295" s="156"/>
      <c r="D295" s="150"/>
      <c r="E295" s="157"/>
    </row>
    <row r="296" ht="14.25" customHeight="1">
      <c r="A296" s="19"/>
      <c r="B296" s="19"/>
      <c r="C296" s="156"/>
      <c r="D296" s="150"/>
      <c r="E296" s="157"/>
    </row>
    <row r="297" ht="14.25" customHeight="1">
      <c r="A297" s="19"/>
      <c r="B297" s="19"/>
      <c r="C297" s="156"/>
      <c r="D297" s="150"/>
      <c r="E297" s="157"/>
    </row>
    <row r="298" ht="14.25" customHeight="1">
      <c r="A298" s="19"/>
      <c r="B298" s="19"/>
      <c r="C298" s="156"/>
      <c r="D298" s="150"/>
      <c r="E298" s="157"/>
    </row>
    <row r="299" ht="14.25" customHeight="1">
      <c r="A299" s="19"/>
      <c r="B299" s="19"/>
      <c r="C299" s="156"/>
      <c r="D299" s="150"/>
      <c r="E299" s="157"/>
    </row>
    <row r="300" ht="14.25" customHeight="1">
      <c r="A300" s="19"/>
      <c r="B300" s="19"/>
      <c r="C300" s="156"/>
      <c r="D300" s="150"/>
      <c r="E300" s="157"/>
    </row>
    <row r="301" ht="14.25" customHeight="1">
      <c r="A301" s="19"/>
      <c r="B301" s="19"/>
      <c r="C301" s="156"/>
      <c r="D301" s="150"/>
      <c r="E301" s="157"/>
    </row>
    <row r="302" ht="14.25" customHeight="1">
      <c r="A302" s="19"/>
      <c r="B302" s="19"/>
      <c r="C302" s="156"/>
      <c r="D302" s="150"/>
      <c r="E302" s="157"/>
    </row>
    <row r="303" ht="14.25" customHeight="1">
      <c r="A303" s="19"/>
      <c r="B303" s="19"/>
      <c r="C303" s="156"/>
      <c r="D303" s="150"/>
      <c r="E303" s="157"/>
    </row>
    <row r="304" ht="14.25" customHeight="1">
      <c r="A304" s="19"/>
      <c r="B304" s="19"/>
      <c r="C304" s="156"/>
      <c r="D304" s="150"/>
      <c r="E304" s="157"/>
    </row>
    <row r="305" ht="14.25" customHeight="1">
      <c r="A305" s="19"/>
      <c r="B305" s="19"/>
      <c r="C305" s="156"/>
      <c r="D305" s="150"/>
      <c r="E305" s="157"/>
    </row>
    <row r="306" ht="14.25" customHeight="1">
      <c r="A306" s="19"/>
      <c r="B306" s="19"/>
      <c r="C306" s="156"/>
      <c r="D306" s="150"/>
      <c r="E306" s="157"/>
    </row>
    <row r="307" ht="14.25" customHeight="1">
      <c r="A307" s="19"/>
      <c r="B307" s="19"/>
      <c r="C307" s="156"/>
      <c r="D307" s="150"/>
      <c r="E307" s="157"/>
    </row>
    <row r="308" ht="14.25" customHeight="1">
      <c r="A308" s="19"/>
      <c r="B308" s="19"/>
      <c r="C308" s="156"/>
      <c r="D308" s="150"/>
      <c r="E308" s="157"/>
    </row>
    <row r="309" ht="14.25" customHeight="1">
      <c r="A309" s="19"/>
      <c r="B309" s="19"/>
      <c r="C309" s="156"/>
      <c r="D309" s="150"/>
      <c r="E309" s="157"/>
    </row>
    <row r="310" ht="14.25" customHeight="1">
      <c r="A310" s="19"/>
      <c r="B310" s="19"/>
      <c r="C310" s="156"/>
      <c r="D310" s="150"/>
      <c r="E310" s="157"/>
    </row>
    <row r="311" ht="14.25" customHeight="1">
      <c r="A311" s="19"/>
      <c r="B311" s="19"/>
      <c r="C311" s="156"/>
      <c r="D311" s="150"/>
      <c r="E311" s="157"/>
    </row>
    <row r="312" ht="14.25" customHeight="1">
      <c r="A312" s="19"/>
      <c r="B312" s="19"/>
      <c r="C312" s="156"/>
      <c r="D312" s="150"/>
      <c r="E312" s="157"/>
    </row>
    <row r="313" ht="14.25" customHeight="1">
      <c r="A313" s="19"/>
      <c r="B313" s="19"/>
      <c r="C313" s="156"/>
      <c r="D313" s="150"/>
      <c r="E313" s="157"/>
    </row>
    <row r="314" ht="14.25" customHeight="1">
      <c r="A314" s="19"/>
      <c r="B314" s="19"/>
      <c r="C314" s="156"/>
      <c r="D314" s="150"/>
      <c r="E314" s="157"/>
    </row>
    <row r="315" ht="14.25" customHeight="1">
      <c r="A315" s="19"/>
      <c r="B315" s="19"/>
      <c r="C315" s="156"/>
      <c r="D315" s="150"/>
      <c r="E315" s="157"/>
    </row>
    <row r="316" ht="14.25" customHeight="1">
      <c r="A316" s="19"/>
      <c r="B316" s="19"/>
      <c r="C316" s="156"/>
      <c r="D316" s="150"/>
      <c r="E316" s="157"/>
    </row>
    <row r="317" ht="14.25" customHeight="1">
      <c r="A317" s="19"/>
      <c r="B317" s="19"/>
      <c r="C317" s="156"/>
      <c r="D317" s="150"/>
      <c r="E317" s="157"/>
    </row>
    <row r="318" ht="14.25" customHeight="1">
      <c r="A318" s="19"/>
      <c r="B318" s="19"/>
      <c r="C318" s="156"/>
      <c r="D318" s="150"/>
      <c r="E318" s="157"/>
    </row>
    <row r="319" ht="14.25" customHeight="1">
      <c r="A319" s="19"/>
      <c r="B319" s="19"/>
      <c r="C319" s="156"/>
      <c r="D319" s="150"/>
      <c r="E319" s="157"/>
    </row>
    <row r="320" ht="14.25" customHeight="1">
      <c r="A320" s="19"/>
      <c r="B320" s="19"/>
      <c r="C320" s="156"/>
      <c r="D320" s="150"/>
      <c r="E320" s="157"/>
    </row>
    <row r="321" ht="14.25" customHeight="1">
      <c r="A321" s="19"/>
      <c r="B321" s="19"/>
      <c r="C321" s="156"/>
      <c r="D321" s="150"/>
      <c r="E321" s="157"/>
    </row>
    <row r="322" ht="14.25" customHeight="1">
      <c r="A322" s="19"/>
      <c r="B322" s="19"/>
      <c r="C322" s="156"/>
      <c r="D322" s="150"/>
      <c r="E322" s="157"/>
    </row>
    <row r="323" ht="14.25" customHeight="1">
      <c r="A323" s="19"/>
      <c r="B323" s="19"/>
      <c r="C323" s="156"/>
      <c r="D323" s="150"/>
      <c r="E323" s="157"/>
    </row>
    <row r="324" ht="14.25" customHeight="1">
      <c r="A324" s="19"/>
      <c r="B324" s="19"/>
      <c r="C324" s="156"/>
      <c r="D324" s="150"/>
      <c r="E324" s="157"/>
    </row>
    <row r="325" ht="14.25" customHeight="1">
      <c r="A325" s="19"/>
      <c r="B325" s="19"/>
      <c r="C325" s="156"/>
      <c r="D325" s="150"/>
      <c r="E325" s="157"/>
    </row>
    <row r="326" ht="14.25" customHeight="1">
      <c r="A326" s="19"/>
      <c r="B326" s="19"/>
      <c r="C326" s="156"/>
      <c r="D326" s="150"/>
      <c r="E326" s="157"/>
    </row>
    <row r="327" ht="14.25" customHeight="1">
      <c r="A327" s="19"/>
      <c r="B327" s="19"/>
      <c r="C327" s="156"/>
      <c r="D327" s="150"/>
      <c r="E327" s="157"/>
    </row>
    <row r="328" ht="14.25" customHeight="1">
      <c r="A328" s="19"/>
      <c r="B328" s="19"/>
      <c r="C328" s="156"/>
      <c r="D328" s="150"/>
      <c r="E328" s="157"/>
    </row>
    <row r="329" ht="14.25" customHeight="1">
      <c r="A329" s="19"/>
      <c r="B329" s="19"/>
      <c r="C329" s="156"/>
      <c r="D329" s="150"/>
      <c r="E329" s="157"/>
    </row>
    <row r="330" ht="14.25" customHeight="1">
      <c r="A330" s="19"/>
      <c r="B330" s="19"/>
      <c r="C330" s="156"/>
      <c r="D330" s="150"/>
      <c r="E330" s="157"/>
    </row>
    <row r="331" ht="14.25" customHeight="1">
      <c r="A331" s="19"/>
      <c r="B331" s="19"/>
      <c r="C331" s="156"/>
      <c r="D331" s="150"/>
      <c r="E331" s="157"/>
    </row>
    <row r="332" ht="14.25" customHeight="1">
      <c r="A332" s="19"/>
      <c r="B332" s="19"/>
      <c r="C332" s="156"/>
      <c r="D332" s="150"/>
      <c r="E332" s="157"/>
    </row>
    <row r="333" ht="14.25" customHeight="1">
      <c r="A333" s="19"/>
      <c r="B333" s="19"/>
      <c r="C333" s="156"/>
      <c r="D333" s="150"/>
      <c r="E333" s="157"/>
    </row>
    <row r="334" ht="14.25" customHeight="1">
      <c r="A334" s="19"/>
      <c r="B334" s="19"/>
      <c r="C334" s="156"/>
      <c r="D334" s="150"/>
      <c r="E334" s="157"/>
    </row>
    <row r="335" ht="14.25" customHeight="1">
      <c r="A335" s="19"/>
      <c r="B335" s="19"/>
      <c r="C335" s="156"/>
      <c r="D335" s="150"/>
      <c r="E335" s="157"/>
    </row>
    <row r="336" ht="14.25" customHeight="1">
      <c r="A336" s="19"/>
      <c r="B336" s="19"/>
      <c r="C336" s="156"/>
      <c r="D336" s="150"/>
      <c r="E336" s="157"/>
    </row>
    <row r="337" ht="14.25" customHeight="1">
      <c r="A337" s="19"/>
      <c r="B337" s="19"/>
      <c r="C337" s="156"/>
      <c r="D337" s="150"/>
      <c r="E337" s="157"/>
    </row>
    <row r="338" ht="14.25" customHeight="1">
      <c r="A338" s="19"/>
      <c r="B338" s="19"/>
      <c r="C338" s="156"/>
      <c r="D338" s="150"/>
      <c r="E338" s="157"/>
    </row>
    <row r="339" ht="14.25" customHeight="1">
      <c r="A339" s="19"/>
      <c r="B339" s="19"/>
      <c r="C339" s="156"/>
      <c r="D339" s="150"/>
      <c r="E339" s="157"/>
    </row>
    <row r="340" ht="14.25" customHeight="1">
      <c r="A340" s="19"/>
      <c r="B340" s="19"/>
      <c r="C340" s="156"/>
      <c r="D340" s="150"/>
      <c r="E340" s="157"/>
    </row>
    <row r="341" ht="14.25" customHeight="1">
      <c r="A341" s="19"/>
      <c r="B341" s="19"/>
      <c r="C341" s="156"/>
      <c r="D341" s="150"/>
      <c r="E341" s="157"/>
    </row>
    <row r="342" ht="14.25" customHeight="1">
      <c r="A342" s="19"/>
      <c r="B342" s="19"/>
      <c r="C342" s="156"/>
      <c r="D342" s="150"/>
      <c r="E342" s="157"/>
    </row>
    <row r="343" ht="14.25" customHeight="1">
      <c r="A343" s="19"/>
      <c r="B343" s="19"/>
      <c r="C343" s="156"/>
      <c r="D343" s="150"/>
      <c r="E343" s="157"/>
    </row>
    <row r="344" ht="14.25" customHeight="1">
      <c r="A344" s="19"/>
      <c r="B344" s="19"/>
      <c r="C344" s="156"/>
      <c r="D344" s="150"/>
      <c r="E344" s="157"/>
    </row>
    <row r="345" ht="14.25" customHeight="1">
      <c r="A345" s="19"/>
      <c r="B345" s="19"/>
      <c r="C345" s="156"/>
      <c r="D345" s="150"/>
      <c r="E345" s="157"/>
    </row>
    <row r="346" ht="14.25" customHeight="1">
      <c r="A346" s="19"/>
      <c r="B346" s="19"/>
      <c r="C346" s="156"/>
      <c r="D346" s="150"/>
      <c r="E346" s="157"/>
    </row>
    <row r="347" ht="14.25" customHeight="1">
      <c r="A347" s="19"/>
      <c r="B347" s="19"/>
      <c r="C347" s="156"/>
      <c r="D347" s="150"/>
      <c r="E347" s="157"/>
    </row>
    <row r="348" ht="14.25" customHeight="1">
      <c r="A348" s="19"/>
      <c r="B348" s="19"/>
      <c r="C348" s="156"/>
      <c r="D348" s="150"/>
      <c r="E348" s="157"/>
    </row>
    <row r="349" ht="14.25" customHeight="1">
      <c r="A349" s="19"/>
      <c r="B349" s="19"/>
      <c r="C349" s="156"/>
      <c r="D349" s="150"/>
      <c r="E349" s="157"/>
    </row>
    <row r="350" ht="14.25" customHeight="1">
      <c r="A350" s="19"/>
      <c r="B350" s="19"/>
      <c r="C350" s="156"/>
      <c r="D350" s="150"/>
      <c r="E350" s="157"/>
    </row>
    <row r="351" ht="14.25" customHeight="1">
      <c r="A351" s="19"/>
      <c r="B351" s="19"/>
      <c r="C351" s="156"/>
      <c r="D351" s="150"/>
      <c r="E351" s="157"/>
    </row>
    <row r="352" ht="14.25" customHeight="1">
      <c r="A352" s="19"/>
      <c r="B352" s="19"/>
      <c r="C352" s="156"/>
      <c r="D352" s="150"/>
      <c r="E352" s="157"/>
    </row>
    <row r="353" ht="14.25" customHeight="1">
      <c r="A353" s="19"/>
      <c r="B353" s="19"/>
      <c r="C353" s="156"/>
      <c r="D353" s="150"/>
      <c r="E353" s="157"/>
    </row>
    <row r="354" ht="14.25" customHeight="1">
      <c r="A354" s="19"/>
      <c r="B354" s="19"/>
      <c r="C354" s="156"/>
      <c r="D354" s="150"/>
      <c r="E354" s="157"/>
    </row>
    <row r="355" ht="14.25" customHeight="1">
      <c r="A355" s="19"/>
      <c r="B355" s="19"/>
      <c r="C355" s="156"/>
      <c r="D355" s="150"/>
      <c r="E355" s="157"/>
    </row>
    <row r="356" ht="14.25" customHeight="1">
      <c r="A356" s="19"/>
      <c r="B356" s="19"/>
      <c r="C356" s="156"/>
      <c r="D356" s="150"/>
      <c r="E356" s="157"/>
    </row>
    <row r="357" ht="14.25" customHeight="1">
      <c r="A357" s="19"/>
      <c r="B357" s="19"/>
      <c r="C357" s="156"/>
      <c r="D357" s="150"/>
      <c r="E357" s="157"/>
    </row>
    <row r="358" ht="14.25" customHeight="1">
      <c r="A358" s="19"/>
      <c r="B358" s="19"/>
      <c r="C358" s="156"/>
      <c r="D358" s="150"/>
      <c r="E358" s="157"/>
    </row>
    <row r="359" ht="14.25" customHeight="1">
      <c r="A359" s="19"/>
      <c r="B359" s="19"/>
      <c r="C359" s="156"/>
      <c r="D359" s="150"/>
      <c r="E359" s="157"/>
    </row>
    <row r="360" ht="14.25" customHeight="1">
      <c r="A360" s="19"/>
      <c r="B360" s="19"/>
      <c r="C360" s="156"/>
      <c r="D360" s="150"/>
      <c r="E360" s="157"/>
    </row>
    <row r="361" ht="14.25" customHeight="1">
      <c r="A361" s="19"/>
      <c r="B361" s="19"/>
      <c r="C361" s="156"/>
      <c r="D361" s="150"/>
      <c r="E361" s="157"/>
    </row>
    <row r="362" ht="15.75" customHeight="1">
      <c r="A362" s="156"/>
      <c r="B362" s="156"/>
      <c r="C362" s="156"/>
      <c r="D362" s="156"/>
      <c r="E362" s="157"/>
    </row>
    <row r="363" ht="15.75" customHeight="1">
      <c r="A363" s="156"/>
      <c r="B363" s="156"/>
      <c r="C363" s="156"/>
      <c r="D363" s="156"/>
      <c r="E363" s="157"/>
    </row>
    <row r="364" ht="15.75" customHeight="1">
      <c r="A364" s="156"/>
      <c r="B364" s="156"/>
      <c r="C364" s="156"/>
      <c r="D364" s="156"/>
      <c r="E364" s="157"/>
    </row>
    <row r="365" ht="15.75" customHeight="1">
      <c r="A365" s="156"/>
      <c r="B365" s="156"/>
      <c r="C365" s="156"/>
      <c r="D365" s="156"/>
      <c r="E365" s="157"/>
    </row>
    <row r="366" ht="15.75" customHeight="1">
      <c r="A366" s="156"/>
      <c r="B366" s="156"/>
      <c r="C366" s="156"/>
      <c r="D366" s="156"/>
      <c r="E366" s="157"/>
    </row>
    <row r="367" ht="15.75" customHeight="1">
      <c r="A367" s="156"/>
      <c r="B367" s="156"/>
      <c r="C367" s="156"/>
      <c r="D367" s="156"/>
      <c r="E367" s="157"/>
    </row>
    <row r="368" ht="15.75" customHeight="1">
      <c r="A368" s="156"/>
      <c r="B368" s="156"/>
      <c r="C368" s="156"/>
      <c r="D368" s="156"/>
      <c r="E368" s="157"/>
    </row>
    <row r="369" ht="15.75" customHeight="1">
      <c r="A369" s="156"/>
      <c r="B369" s="156"/>
      <c r="C369" s="156"/>
      <c r="D369" s="156"/>
      <c r="E369" s="157"/>
    </row>
    <row r="370" ht="15.75" customHeight="1">
      <c r="A370" s="156"/>
      <c r="B370" s="156"/>
      <c r="C370" s="156"/>
      <c r="D370" s="156"/>
      <c r="E370" s="157"/>
    </row>
    <row r="371" ht="15.75" customHeight="1">
      <c r="A371" s="156"/>
      <c r="B371" s="156"/>
      <c r="C371" s="156"/>
      <c r="D371" s="156"/>
      <c r="E371" s="157"/>
    </row>
    <row r="372" ht="15.75" customHeight="1">
      <c r="A372" s="156"/>
      <c r="B372" s="156"/>
      <c r="C372" s="156"/>
      <c r="D372" s="156"/>
      <c r="E372" s="157"/>
    </row>
    <row r="373" ht="15.75" customHeight="1">
      <c r="A373" s="156"/>
      <c r="B373" s="156"/>
      <c r="C373" s="156"/>
      <c r="D373" s="156"/>
      <c r="E373" s="157"/>
    </row>
    <row r="374" ht="15.75" customHeight="1">
      <c r="A374" s="156"/>
      <c r="B374" s="156"/>
      <c r="C374" s="156"/>
      <c r="D374" s="156"/>
      <c r="E374" s="157"/>
    </row>
    <row r="375" ht="15.75" customHeight="1">
      <c r="A375" s="156"/>
      <c r="B375" s="156"/>
      <c r="C375" s="156"/>
      <c r="D375" s="156"/>
      <c r="E375" s="157"/>
    </row>
    <row r="376" ht="15.75" customHeight="1">
      <c r="A376" s="156"/>
      <c r="B376" s="156"/>
      <c r="C376" s="156"/>
      <c r="D376" s="156"/>
      <c r="E376" s="157"/>
    </row>
    <row r="377" ht="15.75" customHeight="1">
      <c r="A377" s="156"/>
      <c r="B377" s="156"/>
      <c r="C377" s="156"/>
      <c r="D377" s="156"/>
      <c r="E377" s="157"/>
    </row>
    <row r="378" ht="15.75" customHeight="1">
      <c r="A378" s="156"/>
      <c r="B378" s="156"/>
      <c r="C378" s="156"/>
      <c r="D378" s="156"/>
      <c r="E378" s="157"/>
    </row>
    <row r="379" ht="15.75" customHeight="1">
      <c r="A379" s="156"/>
      <c r="B379" s="156"/>
      <c r="C379" s="156"/>
      <c r="D379" s="156"/>
      <c r="E379" s="157"/>
    </row>
    <row r="380" ht="15.75" customHeight="1">
      <c r="A380" s="156"/>
      <c r="B380" s="156"/>
      <c r="C380" s="156"/>
      <c r="D380" s="156"/>
      <c r="E380" s="157"/>
    </row>
    <row r="381" ht="15.75" customHeight="1">
      <c r="A381" s="156"/>
      <c r="B381" s="156"/>
      <c r="C381" s="156"/>
      <c r="D381" s="156"/>
      <c r="E381" s="157"/>
    </row>
    <row r="382" ht="15.75" customHeight="1">
      <c r="A382" s="156"/>
      <c r="B382" s="156"/>
      <c r="C382" s="156"/>
      <c r="D382" s="156"/>
      <c r="E382" s="157"/>
    </row>
    <row r="383" ht="15.75" customHeight="1">
      <c r="A383" s="156"/>
      <c r="B383" s="156"/>
      <c r="C383" s="156"/>
      <c r="D383" s="156"/>
      <c r="E383" s="157"/>
    </row>
    <row r="384" ht="15.75" customHeight="1">
      <c r="A384" s="156"/>
      <c r="B384" s="156"/>
      <c r="C384" s="156"/>
      <c r="D384" s="156"/>
      <c r="E384" s="157"/>
    </row>
    <row r="385" ht="15.75" customHeight="1">
      <c r="A385" s="156"/>
      <c r="B385" s="156"/>
      <c r="C385" s="156"/>
      <c r="D385" s="156"/>
      <c r="E385" s="157"/>
    </row>
    <row r="386" ht="15.75" customHeight="1">
      <c r="A386" s="156"/>
      <c r="B386" s="156"/>
      <c r="C386" s="156"/>
      <c r="D386" s="156"/>
      <c r="E386" s="157"/>
    </row>
    <row r="387" ht="15.75" customHeight="1">
      <c r="A387" s="156"/>
      <c r="B387" s="156"/>
      <c r="C387" s="156"/>
      <c r="D387" s="156"/>
      <c r="E387" s="157"/>
    </row>
    <row r="388" ht="15.75" customHeight="1">
      <c r="A388" s="156"/>
      <c r="B388" s="156"/>
      <c r="C388" s="156"/>
      <c r="D388" s="156"/>
      <c r="E388" s="157"/>
    </row>
    <row r="389" ht="15.75" customHeight="1">
      <c r="A389" s="156"/>
      <c r="B389" s="156"/>
      <c r="C389" s="156"/>
      <c r="D389" s="156"/>
      <c r="E389" s="157"/>
    </row>
    <row r="390" ht="15.75" customHeight="1">
      <c r="A390" s="156"/>
      <c r="B390" s="156"/>
      <c r="C390" s="156"/>
      <c r="D390" s="156"/>
      <c r="E390" s="157"/>
    </row>
    <row r="391" ht="15.75" customHeight="1">
      <c r="A391" s="156"/>
      <c r="B391" s="156"/>
      <c r="C391" s="156"/>
      <c r="D391" s="156"/>
      <c r="E391" s="157"/>
    </row>
    <row r="392" ht="15.75" customHeight="1">
      <c r="A392" s="156"/>
      <c r="B392" s="156"/>
      <c r="C392" s="156"/>
      <c r="D392" s="156"/>
      <c r="E392" s="157"/>
    </row>
    <row r="393" ht="15.75" customHeight="1">
      <c r="A393" s="156"/>
      <c r="B393" s="156"/>
      <c r="C393" s="156"/>
      <c r="D393" s="156"/>
      <c r="E393" s="157"/>
    </row>
    <row r="394" ht="15.75" customHeight="1">
      <c r="A394" s="156"/>
      <c r="B394" s="156"/>
      <c r="C394" s="156"/>
      <c r="D394" s="156"/>
      <c r="E394" s="157"/>
    </row>
    <row r="395" ht="15.75" customHeight="1">
      <c r="A395" s="156"/>
      <c r="B395" s="156"/>
      <c r="C395" s="156"/>
      <c r="D395" s="156"/>
      <c r="E395" s="157"/>
    </row>
    <row r="396" ht="15.75" customHeight="1">
      <c r="A396" s="156"/>
      <c r="B396" s="156"/>
      <c r="C396" s="156"/>
      <c r="D396" s="156"/>
      <c r="E396" s="157"/>
    </row>
    <row r="397" ht="15.75" customHeight="1">
      <c r="A397" s="156"/>
      <c r="B397" s="156"/>
      <c r="C397" s="156"/>
      <c r="D397" s="156"/>
      <c r="E397" s="157"/>
    </row>
    <row r="398" ht="15.75" customHeight="1">
      <c r="A398" s="156"/>
      <c r="B398" s="156"/>
      <c r="C398" s="156"/>
      <c r="D398" s="156"/>
      <c r="E398" s="157"/>
    </row>
    <row r="399" ht="15.75" customHeight="1">
      <c r="A399" s="156"/>
      <c r="B399" s="156"/>
      <c r="C399" s="156"/>
      <c r="D399" s="156"/>
      <c r="E399" s="157"/>
    </row>
    <row r="400" ht="15.75" customHeight="1">
      <c r="A400" s="156"/>
      <c r="B400" s="156"/>
      <c r="C400" s="156"/>
      <c r="D400" s="156"/>
      <c r="E400" s="157"/>
    </row>
    <row r="401" ht="15.75" customHeight="1">
      <c r="A401" s="156"/>
      <c r="B401" s="156"/>
      <c r="C401" s="156"/>
      <c r="D401" s="156"/>
      <c r="E401" s="157"/>
    </row>
    <row r="402" ht="15.75" customHeight="1">
      <c r="A402" s="156"/>
      <c r="B402" s="156"/>
      <c r="C402" s="156"/>
      <c r="D402" s="156"/>
      <c r="E402" s="157"/>
    </row>
    <row r="403" ht="15.75" customHeight="1">
      <c r="A403" s="156"/>
      <c r="B403" s="156"/>
      <c r="C403" s="156"/>
      <c r="D403" s="156"/>
      <c r="E403" s="157"/>
    </row>
    <row r="404" ht="15.75" customHeight="1">
      <c r="A404" s="156"/>
      <c r="B404" s="156"/>
      <c r="C404" s="156"/>
      <c r="D404" s="156"/>
      <c r="E404" s="157"/>
    </row>
    <row r="405" ht="15.75" customHeight="1">
      <c r="A405" s="156"/>
      <c r="B405" s="156"/>
      <c r="C405" s="156"/>
      <c r="D405" s="156"/>
      <c r="E405" s="157"/>
    </row>
    <row r="406" ht="15.75" customHeight="1">
      <c r="A406" s="156"/>
      <c r="B406" s="156"/>
      <c r="C406" s="156"/>
      <c r="D406" s="156"/>
      <c r="E406" s="157"/>
    </row>
    <row r="407" ht="15.75" customHeight="1">
      <c r="A407" s="156"/>
      <c r="B407" s="156"/>
      <c r="C407" s="156"/>
      <c r="D407" s="156"/>
      <c r="E407" s="157"/>
    </row>
    <row r="408" ht="15.75" customHeight="1">
      <c r="A408" s="156"/>
      <c r="B408" s="156"/>
      <c r="C408" s="156"/>
      <c r="D408" s="156"/>
      <c r="E408" s="157"/>
    </row>
    <row r="409" ht="15.75" customHeight="1">
      <c r="A409" s="156"/>
      <c r="B409" s="156"/>
      <c r="C409" s="156"/>
      <c r="D409" s="156"/>
      <c r="E409" s="157"/>
    </row>
    <row r="410" ht="15.75" customHeight="1">
      <c r="A410" s="156"/>
      <c r="B410" s="156"/>
      <c r="C410" s="156"/>
      <c r="D410" s="156"/>
      <c r="E410" s="157"/>
    </row>
    <row r="411" ht="15.75" customHeight="1">
      <c r="A411" s="156"/>
      <c r="B411" s="156"/>
      <c r="C411" s="156"/>
      <c r="D411" s="156"/>
      <c r="E411" s="157"/>
    </row>
    <row r="412" ht="15.75" customHeight="1">
      <c r="A412" s="156"/>
      <c r="B412" s="156"/>
      <c r="C412" s="156"/>
      <c r="D412" s="156"/>
      <c r="E412" s="157"/>
    </row>
    <row r="413" ht="15.75" customHeight="1">
      <c r="A413" s="156"/>
      <c r="B413" s="156"/>
      <c r="C413" s="156"/>
      <c r="D413" s="156"/>
      <c r="E413" s="157"/>
    </row>
    <row r="414" ht="15.75" customHeight="1">
      <c r="A414" s="156"/>
      <c r="B414" s="156"/>
      <c r="C414" s="156"/>
      <c r="D414" s="156"/>
      <c r="E414" s="157"/>
    </row>
    <row r="415" ht="15.75" customHeight="1">
      <c r="A415" s="156"/>
      <c r="B415" s="156"/>
      <c r="C415" s="156"/>
      <c r="D415" s="156"/>
      <c r="E415" s="157"/>
    </row>
    <row r="416" ht="15.75" customHeight="1">
      <c r="A416" s="156"/>
      <c r="B416" s="156"/>
      <c r="C416" s="156"/>
      <c r="D416" s="156"/>
      <c r="E416" s="157"/>
    </row>
    <row r="417" ht="15.75" customHeight="1">
      <c r="A417" s="156"/>
      <c r="B417" s="156"/>
      <c r="C417" s="156"/>
      <c r="D417" s="156"/>
      <c r="E417" s="157"/>
    </row>
    <row r="418" ht="15.75" customHeight="1">
      <c r="A418" s="156"/>
      <c r="B418" s="156"/>
      <c r="C418" s="156"/>
      <c r="D418" s="156"/>
      <c r="E418" s="157"/>
    </row>
    <row r="419" ht="15.75" customHeight="1">
      <c r="A419" s="156"/>
      <c r="B419" s="156"/>
      <c r="C419" s="156"/>
      <c r="D419" s="156"/>
      <c r="E419" s="157"/>
    </row>
    <row r="420" ht="15.75" customHeight="1">
      <c r="A420" s="156"/>
      <c r="B420" s="156"/>
      <c r="C420" s="156"/>
      <c r="D420" s="156"/>
      <c r="E420" s="157"/>
    </row>
    <row r="421" ht="15.75" customHeight="1">
      <c r="A421" s="156"/>
      <c r="B421" s="156"/>
      <c r="C421" s="156"/>
      <c r="D421" s="156"/>
      <c r="E421" s="157"/>
    </row>
    <row r="422" ht="15.75" customHeight="1">
      <c r="A422" s="156"/>
      <c r="B422" s="156"/>
      <c r="C422" s="156"/>
      <c r="D422" s="156"/>
      <c r="E422" s="157"/>
    </row>
    <row r="423" ht="15.75" customHeight="1">
      <c r="A423" s="156"/>
      <c r="B423" s="156"/>
      <c r="C423" s="156"/>
      <c r="D423" s="156"/>
      <c r="E423" s="157"/>
    </row>
    <row r="424" ht="15.75" customHeight="1">
      <c r="A424" s="156"/>
      <c r="B424" s="156"/>
      <c r="C424" s="156"/>
      <c r="D424" s="156"/>
      <c r="E424" s="157"/>
    </row>
    <row r="425" ht="15.75" customHeight="1">
      <c r="A425" s="156"/>
      <c r="B425" s="156"/>
      <c r="C425" s="156"/>
      <c r="D425" s="156"/>
      <c r="E425" s="157"/>
    </row>
    <row r="426" ht="15.75" customHeight="1">
      <c r="A426" s="156"/>
      <c r="B426" s="156"/>
      <c r="C426" s="156"/>
      <c r="D426" s="156"/>
      <c r="E426" s="157"/>
    </row>
    <row r="427" ht="15.75" customHeight="1">
      <c r="A427" s="156"/>
      <c r="B427" s="156"/>
      <c r="C427" s="156"/>
      <c r="D427" s="156"/>
      <c r="E427" s="157"/>
    </row>
    <row r="428" ht="15.75" customHeight="1">
      <c r="A428" s="156"/>
      <c r="B428" s="156"/>
      <c r="C428" s="156"/>
      <c r="D428" s="156"/>
      <c r="E428" s="157"/>
    </row>
    <row r="429" ht="15.75" customHeight="1">
      <c r="A429" s="156"/>
      <c r="B429" s="156"/>
      <c r="C429" s="156"/>
      <c r="D429" s="156"/>
      <c r="E429" s="157"/>
    </row>
    <row r="430" ht="15.75" customHeight="1">
      <c r="A430" s="156"/>
      <c r="B430" s="156"/>
      <c r="C430" s="156"/>
      <c r="D430" s="156"/>
      <c r="E430" s="157"/>
    </row>
    <row r="431" ht="15.75" customHeight="1">
      <c r="A431" s="156"/>
      <c r="B431" s="156"/>
      <c r="C431" s="156"/>
      <c r="D431" s="156"/>
      <c r="E431" s="157"/>
    </row>
    <row r="432" ht="15.75" customHeight="1">
      <c r="A432" s="156"/>
      <c r="B432" s="156"/>
      <c r="C432" s="156"/>
      <c r="D432" s="156"/>
      <c r="E432" s="157"/>
    </row>
    <row r="433" ht="15.75" customHeight="1">
      <c r="A433" s="156"/>
      <c r="B433" s="156"/>
      <c r="C433" s="156"/>
      <c r="D433" s="156"/>
      <c r="E433" s="157"/>
    </row>
    <row r="434" ht="15.75" customHeight="1">
      <c r="A434" s="156"/>
      <c r="B434" s="156"/>
      <c r="C434" s="156"/>
      <c r="D434" s="156"/>
      <c r="E434" s="157"/>
    </row>
    <row r="435" ht="15.75" customHeight="1">
      <c r="A435" s="156"/>
      <c r="B435" s="156"/>
      <c r="C435" s="156"/>
      <c r="D435" s="156"/>
      <c r="E435" s="157"/>
    </row>
    <row r="436" ht="15.75" customHeight="1">
      <c r="A436" s="156"/>
      <c r="B436" s="156"/>
      <c r="C436" s="156"/>
      <c r="D436" s="156"/>
      <c r="E436" s="157"/>
    </row>
    <row r="437" ht="15.75" customHeight="1">
      <c r="A437" s="156"/>
      <c r="B437" s="156"/>
      <c r="C437" s="156"/>
      <c r="D437" s="156"/>
      <c r="E437" s="157"/>
    </row>
    <row r="438" ht="15.75" customHeight="1">
      <c r="A438" s="156"/>
      <c r="B438" s="156"/>
      <c r="C438" s="156"/>
      <c r="D438" s="156"/>
      <c r="E438" s="157"/>
    </row>
    <row r="439" ht="15.75" customHeight="1">
      <c r="A439" s="156"/>
      <c r="B439" s="156"/>
      <c r="C439" s="156"/>
      <c r="D439" s="156"/>
      <c r="E439" s="157"/>
    </row>
    <row r="440" ht="15.75" customHeight="1">
      <c r="A440" s="156"/>
      <c r="B440" s="156"/>
      <c r="C440" s="156"/>
      <c r="D440" s="156"/>
      <c r="E440" s="157"/>
    </row>
    <row r="441" ht="15.75" customHeight="1">
      <c r="A441" s="156"/>
      <c r="B441" s="156"/>
      <c r="C441" s="156"/>
      <c r="D441" s="156"/>
      <c r="E441" s="157"/>
    </row>
    <row r="442" ht="15.75" customHeight="1">
      <c r="A442" s="156"/>
      <c r="B442" s="156"/>
      <c r="C442" s="156"/>
      <c r="D442" s="156"/>
      <c r="E442" s="157"/>
    </row>
    <row r="443" ht="15.75" customHeight="1">
      <c r="A443" s="156"/>
      <c r="B443" s="156"/>
      <c r="C443" s="156"/>
      <c r="D443" s="156"/>
      <c r="E443" s="157"/>
    </row>
    <row r="444" ht="15.75" customHeight="1">
      <c r="A444" s="156"/>
      <c r="B444" s="156"/>
      <c r="C444" s="156"/>
      <c r="D444" s="156"/>
      <c r="E444" s="157"/>
    </row>
    <row r="445" ht="15.75" customHeight="1">
      <c r="A445" s="156"/>
      <c r="B445" s="156"/>
      <c r="C445" s="156"/>
      <c r="D445" s="156"/>
      <c r="E445" s="157"/>
    </row>
    <row r="446" ht="15.75" customHeight="1">
      <c r="A446" s="156"/>
      <c r="B446" s="156"/>
      <c r="C446" s="156"/>
      <c r="D446" s="156"/>
      <c r="E446" s="157"/>
    </row>
    <row r="447" ht="15.75" customHeight="1">
      <c r="A447" s="156"/>
      <c r="B447" s="156"/>
      <c r="C447" s="156"/>
      <c r="D447" s="156"/>
      <c r="E447" s="157"/>
    </row>
    <row r="448" ht="15.75" customHeight="1">
      <c r="A448" s="156"/>
      <c r="B448" s="156"/>
      <c r="C448" s="156"/>
      <c r="D448" s="156"/>
      <c r="E448" s="157"/>
    </row>
    <row r="449" ht="15.75" customHeight="1">
      <c r="A449" s="156"/>
      <c r="B449" s="156"/>
      <c r="C449" s="156"/>
      <c r="D449" s="156"/>
      <c r="E449" s="157"/>
    </row>
    <row r="450" ht="15.75" customHeight="1">
      <c r="A450" s="156"/>
      <c r="B450" s="156"/>
      <c r="C450" s="156"/>
      <c r="D450" s="156"/>
      <c r="E450" s="157"/>
    </row>
    <row r="451" ht="15.75" customHeight="1">
      <c r="A451" s="156"/>
      <c r="B451" s="156"/>
      <c r="C451" s="156"/>
      <c r="D451" s="156"/>
      <c r="E451" s="157"/>
    </row>
    <row r="452" ht="15.75" customHeight="1">
      <c r="A452" s="156"/>
      <c r="B452" s="156"/>
      <c r="C452" s="156"/>
      <c r="D452" s="156"/>
      <c r="E452" s="157"/>
    </row>
    <row r="453" ht="15.75" customHeight="1">
      <c r="A453" s="156"/>
      <c r="B453" s="156"/>
      <c r="C453" s="156"/>
      <c r="D453" s="156"/>
      <c r="E453" s="157"/>
    </row>
    <row r="454" ht="15.75" customHeight="1">
      <c r="A454" s="156"/>
      <c r="B454" s="156"/>
      <c r="C454" s="156"/>
      <c r="D454" s="156"/>
      <c r="E454" s="157"/>
    </row>
    <row r="455" ht="15.75" customHeight="1">
      <c r="A455" s="156"/>
      <c r="B455" s="156"/>
      <c r="C455" s="156"/>
      <c r="D455" s="156"/>
      <c r="E455" s="157"/>
    </row>
    <row r="456" ht="15.75" customHeight="1">
      <c r="A456" s="156"/>
      <c r="B456" s="156"/>
      <c r="C456" s="156"/>
      <c r="D456" s="156"/>
      <c r="E456" s="157"/>
    </row>
    <row r="457" ht="15.75" customHeight="1">
      <c r="A457" s="156"/>
      <c r="B457" s="156"/>
      <c r="C457" s="156"/>
      <c r="D457" s="156"/>
      <c r="E457" s="157"/>
    </row>
    <row r="458" ht="15.75" customHeight="1">
      <c r="A458" s="156"/>
      <c r="B458" s="156"/>
      <c r="C458" s="156"/>
      <c r="D458" s="156"/>
      <c r="E458" s="157"/>
    </row>
    <row r="459" ht="15.75" customHeight="1">
      <c r="A459" s="156"/>
      <c r="B459" s="156"/>
      <c r="C459" s="156"/>
      <c r="D459" s="156"/>
      <c r="E459" s="157"/>
    </row>
    <row r="460" ht="15.75" customHeight="1">
      <c r="A460" s="156"/>
      <c r="B460" s="156"/>
      <c r="C460" s="156"/>
      <c r="D460" s="156"/>
      <c r="E460" s="157"/>
    </row>
    <row r="461" ht="15.75" customHeight="1">
      <c r="A461" s="156"/>
      <c r="B461" s="156"/>
      <c r="C461" s="156"/>
      <c r="D461" s="156"/>
      <c r="E461" s="157"/>
    </row>
    <row r="462" ht="15.75" customHeight="1">
      <c r="A462" s="156"/>
      <c r="B462" s="156"/>
      <c r="C462" s="156"/>
      <c r="D462" s="156"/>
      <c r="E462" s="157"/>
    </row>
    <row r="463" ht="15.75" customHeight="1">
      <c r="A463" s="156"/>
      <c r="B463" s="156"/>
      <c r="C463" s="156"/>
      <c r="D463" s="156"/>
      <c r="E463" s="157"/>
    </row>
    <row r="464" ht="15.75" customHeight="1">
      <c r="A464" s="156"/>
      <c r="B464" s="156"/>
      <c r="C464" s="156"/>
      <c r="D464" s="156"/>
      <c r="E464" s="157"/>
    </row>
    <row r="465" ht="15.75" customHeight="1">
      <c r="A465" s="156"/>
      <c r="B465" s="156"/>
      <c r="C465" s="156"/>
      <c r="D465" s="156"/>
      <c r="E465" s="157"/>
    </row>
    <row r="466" ht="15.75" customHeight="1">
      <c r="A466" s="156"/>
      <c r="B466" s="156"/>
      <c r="C466" s="156"/>
      <c r="D466" s="156"/>
      <c r="E466" s="157"/>
    </row>
    <row r="467" ht="15.75" customHeight="1">
      <c r="A467" s="156"/>
      <c r="B467" s="156"/>
      <c r="C467" s="156"/>
      <c r="D467" s="156"/>
      <c r="E467" s="157"/>
    </row>
    <row r="468" ht="15.75" customHeight="1">
      <c r="A468" s="156"/>
      <c r="B468" s="156"/>
      <c r="C468" s="156"/>
      <c r="D468" s="156"/>
      <c r="E468" s="157"/>
    </row>
    <row r="469" ht="15.75" customHeight="1">
      <c r="A469" s="156"/>
      <c r="B469" s="156"/>
      <c r="C469" s="156"/>
      <c r="D469" s="156"/>
      <c r="E469" s="157"/>
    </row>
    <row r="470" ht="15.75" customHeight="1">
      <c r="A470" s="156"/>
      <c r="B470" s="156"/>
      <c r="C470" s="156"/>
      <c r="D470" s="156"/>
      <c r="E470" s="157"/>
    </row>
    <row r="471" ht="15.75" customHeight="1">
      <c r="A471" s="156"/>
      <c r="B471" s="156"/>
      <c r="C471" s="156"/>
      <c r="D471" s="156"/>
      <c r="E471" s="157"/>
    </row>
    <row r="472" ht="15.75" customHeight="1">
      <c r="A472" s="156"/>
      <c r="B472" s="156"/>
      <c r="C472" s="156"/>
      <c r="D472" s="156"/>
      <c r="E472" s="157"/>
    </row>
    <row r="473" ht="15.75" customHeight="1">
      <c r="A473" s="156"/>
      <c r="B473" s="156"/>
      <c r="C473" s="156"/>
      <c r="D473" s="156"/>
      <c r="E473" s="157"/>
    </row>
    <row r="474" ht="15.75" customHeight="1">
      <c r="A474" s="156"/>
      <c r="B474" s="156"/>
      <c r="C474" s="156"/>
      <c r="D474" s="156"/>
      <c r="E474" s="157"/>
    </row>
    <row r="475" ht="15.75" customHeight="1">
      <c r="A475" s="156"/>
      <c r="B475" s="156"/>
      <c r="C475" s="156"/>
      <c r="D475" s="156"/>
      <c r="E475" s="157"/>
    </row>
    <row r="476" ht="15.75" customHeight="1">
      <c r="A476" s="156"/>
      <c r="B476" s="156"/>
      <c r="C476" s="156"/>
      <c r="D476" s="156"/>
      <c r="E476" s="157"/>
    </row>
    <row r="477" ht="15.75" customHeight="1">
      <c r="A477" s="156"/>
      <c r="B477" s="156"/>
      <c r="C477" s="156"/>
      <c r="D477" s="156"/>
      <c r="E477" s="157"/>
    </row>
    <row r="478" ht="15.75" customHeight="1">
      <c r="A478" s="156"/>
      <c r="B478" s="156"/>
      <c r="C478" s="156"/>
      <c r="D478" s="156"/>
      <c r="E478" s="157"/>
    </row>
    <row r="479" ht="15.75" customHeight="1">
      <c r="A479" s="156"/>
      <c r="B479" s="156"/>
      <c r="C479" s="156"/>
      <c r="D479" s="156"/>
      <c r="E479" s="157"/>
    </row>
    <row r="480" ht="15.75" customHeight="1">
      <c r="A480" s="156"/>
      <c r="B480" s="156"/>
      <c r="C480" s="156"/>
      <c r="D480" s="156"/>
      <c r="E480" s="157"/>
    </row>
    <row r="481" ht="15.75" customHeight="1">
      <c r="A481" s="156"/>
      <c r="B481" s="156"/>
      <c r="C481" s="156"/>
      <c r="D481" s="156"/>
      <c r="E481" s="157"/>
    </row>
    <row r="482" ht="15.75" customHeight="1">
      <c r="A482" s="156"/>
      <c r="B482" s="156"/>
      <c r="C482" s="156"/>
      <c r="D482" s="156"/>
      <c r="E482" s="157"/>
    </row>
    <row r="483" ht="15.75" customHeight="1">
      <c r="A483" s="156"/>
      <c r="B483" s="156"/>
      <c r="C483" s="156"/>
      <c r="D483" s="156"/>
      <c r="E483" s="157"/>
    </row>
    <row r="484" ht="15.75" customHeight="1">
      <c r="A484" s="156"/>
      <c r="B484" s="156"/>
      <c r="C484" s="156"/>
      <c r="D484" s="156"/>
      <c r="E484" s="157"/>
    </row>
    <row r="485" ht="15.75" customHeight="1">
      <c r="A485" s="156"/>
      <c r="B485" s="156"/>
      <c r="C485" s="156"/>
      <c r="D485" s="156"/>
      <c r="E485" s="157"/>
    </row>
    <row r="486" ht="15.75" customHeight="1">
      <c r="A486" s="156"/>
      <c r="B486" s="156"/>
      <c r="C486" s="156"/>
      <c r="D486" s="156"/>
      <c r="E486" s="157"/>
    </row>
    <row r="487" ht="15.75" customHeight="1">
      <c r="A487" s="156"/>
      <c r="B487" s="156"/>
      <c r="C487" s="156"/>
      <c r="D487" s="156"/>
      <c r="E487" s="157"/>
    </row>
    <row r="488" ht="15.75" customHeight="1">
      <c r="A488" s="156"/>
      <c r="B488" s="156"/>
      <c r="C488" s="156"/>
      <c r="D488" s="156"/>
      <c r="E488" s="157"/>
    </row>
    <row r="489" ht="15.75" customHeight="1">
      <c r="A489" s="156"/>
      <c r="B489" s="156"/>
      <c r="C489" s="156"/>
      <c r="D489" s="156"/>
      <c r="E489" s="157"/>
    </row>
    <row r="490" ht="15.75" customHeight="1">
      <c r="A490" s="156"/>
      <c r="B490" s="156"/>
      <c r="C490" s="156"/>
      <c r="D490" s="156"/>
      <c r="E490" s="157"/>
    </row>
    <row r="491" ht="15.75" customHeight="1">
      <c r="A491" s="156"/>
      <c r="B491" s="156"/>
      <c r="C491" s="156"/>
      <c r="D491" s="156"/>
      <c r="E491" s="157"/>
    </row>
    <row r="492" ht="15.75" customHeight="1">
      <c r="A492" s="156"/>
      <c r="B492" s="156"/>
      <c r="C492" s="156"/>
      <c r="D492" s="156"/>
      <c r="E492" s="157"/>
    </row>
    <row r="493" ht="15.75" customHeight="1">
      <c r="A493" s="156"/>
      <c r="B493" s="156"/>
      <c r="C493" s="156"/>
      <c r="D493" s="156"/>
      <c r="E493" s="157"/>
    </row>
    <row r="494" ht="15.75" customHeight="1">
      <c r="A494" s="156"/>
      <c r="B494" s="156"/>
      <c r="C494" s="156"/>
      <c r="D494" s="156"/>
      <c r="E494" s="157"/>
    </row>
    <row r="495" ht="15.75" customHeight="1">
      <c r="A495" s="156"/>
      <c r="B495" s="156"/>
      <c r="C495" s="156"/>
      <c r="D495" s="156"/>
      <c r="E495" s="157"/>
    </row>
    <row r="496" ht="15.75" customHeight="1">
      <c r="A496" s="156"/>
      <c r="B496" s="156"/>
      <c r="C496" s="156"/>
      <c r="D496" s="156"/>
      <c r="E496" s="157"/>
    </row>
    <row r="497" ht="15.75" customHeight="1">
      <c r="A497" s="156"/>
      <c r="B497" s="156"/>
      <c r="C497" s="156"/>
      <c r="D497" s="156"/>
      <c r="E497" s="157"/>
    </row>
    <row r="498" ht="15.75" customHeight="1">
      <c r="A498" s="156"/>
      <c r="B498" s="156"/>
      <c r="C498" s="156"/>
      <c r="D498" s="156"/>
      <c r="E498" s="157"/>
    </row>
    <row r="499" ht="15.75" customHeight="1">
      <c r="A499" s="156"/>
      <c r="B499" s="156"/>
      <c r="C499" s="156"/>
      <c r="D499" s="156"/>
      <c r="E499" s="157"/>
    </row>
    <row r="500" ht="15.75" customHeight="1">
      <c r="A500" s="156"/>
      <c r="B500" s="156"/>
      <c r="C500" s="156"/>
      <c r="D500" s="156"/>
      <c r="E500" s="157"/>
    </row>
    <row r="501" ht="15.75" customHeight="1">
      <c r="A501" s="156"/>
      <c r="B501" s="156"/>
      <c r="C501" s="156"/>
      <c r="D501" s="156"/>
      <c r="E501" s="157"/>
    </row>
    <row r="502" ht="15.75" customHeight="1">
      <c r="A502" s="156"/>
      <c r="B502" s="156"/>
      <c r="C502" s="156"/>
      <c r="D502" s="156"/>
      <c r="E502" s="157"/>
    </row>
    <row r="503" ht="15.75" customHeight="1">
      <c r="A503" s="156"/>
      <c r="B503" s="156"/>
      <c r="C503" s="156"/>
      <c r="D503" s="156"/>
      <c r="E503" s="157"/>
    </row>
    <row r="504" ht="15.75" customHeight="1">
      <c r="A504" s="156"/>
      <c r="B504" s="156"/>
      <c r="C504" s="156"/>
      <c r="D504" s="156"/>
      <c r="E504" s="157"/>
    </row>
    <row r="505" ht="15.75" customHeight="1">
      <c r="A505" s="156"/>
      <c r="B505" s="156"/>
      <c r="C505" s="156"/>
      <c r="D505" s="156"/>
      <c r="E505" s="157"/>
    </row>
    <row r="506" ht="15.75" customHeight="1">
      <c r="A506" s="156"/>
      <c r="B506" s="156"/>
      <c r="C506" s="156"/>
      <c r="D506" s="156"/>
      <c r="E506" s="157"/>
    </row>
    <row r="507" ht="15.75" customHeight="1">
      <c r="A507" s="156"/>
      <c r="B507" s="156"/>
      <c r="C507" s="156"/>
      <c r="D507" s="156"/>
      <c r="E507" s="157"/>
    </row>
    <row r="508" ht="15.75" customHeight="1">
      <c r="A508" s="156"/>
      <c r="B508" s="156"/>
      <c r="C508" s="156"/>
      <c r="D508" s="156"/>
      <c r="E508" s="157"/>
    </row>
    <row r="509" ht="15.75" customHeight="1">
      <c r="A509" s="156"/>
      <c r="B509" s="156"/>
      <c r="C509" s="156"/>
      <c r="D509" s="156"/>
      <c r="E509" s="157"/>
    </row>
    <row r="510" ht="15.75" customHeight="1">
      <c r="A510" s="156"/>
      <c r="B510" s="156"/>
      <c r="C510" s="156"/>
      <c r="D510" s="156"/>
      <c r="E510" s="157"/>
    </row>
    <row r="511" ht="15.75" customHeight="1">
      <c r="A511" s="156"/>
      <c r="B511" s="156"/>
      <c r="C511" s="156"/>
      <c r="D511" s="156"/>
      <c r="E511" s="157"/>
    </row>
    <row r="512" ht="15.75" customHeight="1">
      <c r="A512" s="156"/>
      <c r="B512" s="156"/>
      <c r="C512" s="156"/>
      <c r="D512" s="156"/>
      <c r="E512" s="157"/>
    </row>
    <row r="513" ht="15.75" customHeight="1">
      <c r="A513" s="156"/>
      <c r="B513" s="156"/>
      <c r="C513" s="156"/>
      <c r="D513" s="156"/>
      <c r="E513" s="157"/>
    </row>
    <row r="514" ht="15.75" customHeight="1">
      <c r="A514" s="156"/>
      <c r="B514" s="156"/>
      <c r="C514" s="156"/>
      <c r="D514" s="156"/>
      <c r="E514" s="157"/>
    </row>
    <row r="515" ht="15.75" customHeight="1">
      <c r="A515" s="156"/>
      <c r="B515" s="156"/>
      <c r="C515" s="156"/>
      <c r="D515" s="156"/>
      <c r="E515" s="157"/>
    </row>
    <row r="516" ht="15.75" customHeight="1">
      <c r="A516" s="156"/>
      <c r="B516" s="156"/>
      <c r="C516" s="156"/>
      <c r="D516" s="156"/>
      <c r="E516" s="157"/>
    </row>
    <row r="517" ht="15.75" customHeight="1">
      <c r="A517" s="156"/>
      <c r="B517" s="156"/>
      <c r="C517" s="156"/>
      <c r="D517" s="156"/>
      <c r="E517" s="157"/>
    </row>
    <row r="518" ht="15.75" customHeight="1">
      <c r="A518" s="156"/>
      <c r="B518" s="156"/>
      <c r="C518" s="156"/>
      <c r="D518" s="156"/>
      <c r="E518" s="157"/>
    </row>
    <row r="519" ht="15.75" customHeight="1">
      <c r="A519" s="156"/>
      <c r="B519" s="156"/>
      <c r="C519" s="156"/>
      <c r="D519" s="156"/>
      <c r="E519" s="157"/>
    </row>
    <row r="520" ht="15.75" customHeight="1">
      <c r="A520" s="156"/>
      <c r="B520" s="156"/>
      <c r="C520" s="156"/>
      <c r="D520" s="156"/>
      <c r="E520" s="157"/>
    </row>
    <row r="521" ht="15.75" customHeight="1">
      <c r="A521" s="156"/>
      <c r="B521" s="156"/>
      <c r="C521" s="156"/>
      <c r="D521" s="156"/>
      <c r="E521" s="157"/>
    </row>
    <row r="522" ht="15.75" customHeight="1">
      <c r="A522" s="156"/>
      <c r="B522" s="156"/>
      <c r="C522" s="156"/>
      <c r="D522" s="156"/>
      <c r="E522" s="157"/>
    </row>
    <row r="523" ht="15.75" customHeight="1">
      <c r="A523" s="156"/>
      <c r="B523" s="156"/>
      <c r="C523" s="156"/>
      <c r="D523" s="156"/>
      <c r="E523" s="157"/>
    </row>
    <row r="524" ht="15.75" customHeight="1">
      <c r="A524" s="156"/>
      <c r="B524" s="156"/>
      <c r="C524" s="156"/>
      <c r="D524" s="156"/>
      <c r="E524" s="157"/>
    </row>
    <row r="525" ht="15.75" customHeight="1">
      <c r="A525" s="156"/>
      <c r="B525" s="156"/>
      <c r="C525" s="156"/>
      <c r="D525" s="156"/>
      <c r="E525" s="157"/>
    </row>
    <row r="526" ht="15.75" customHeight="1">
      <c r="A526" s="156"/>
      <c r="B526" s="156"/>
      <c r="C526" s="156"/>
      <c r="D526" s="156"/>
      <c r="E526" s="157"/>
    </row>
    <row r="527" ht="15.75" customHeight="1">
      <c r="A527" s="156"/>
      <c r="B527" s="156"/>
      <c r="C527" s="156"/>
      <c r="D527" s="156"/>
      <c r="E527" s="157"/>
    </row>
    <row r="528" ht="15.75" customHeight="1">
      <c r="A528" s="156"/>
      <c r="B528" s="156"/>
      <c r="C528" s="156"/>
      <c r="D528" s="156"/>
      <c r="E528" s="157"/>
    </row>
    <row r="529" ht="15.75" customHeight="1">
      <c r="A529" s="156"/>
      <c r="B529" s="156"/>
      <c r="C529" s="156"/>
      <c r="D529" s="156"/>
      <c r="E529" s="157"/>
    </row>
    <row r="530" ht="15.75" customHeight="1">
      <c r="A530" s="156"/>
      <c r="B530" s="156"/>
      <c r="C530" s="156"/>
      <c r="D530" s="156"/>
      <c r="E530" s="157"/>
    </row>
    <row r="531" ht="15.75" customHeight="1">
      <c r="A531" s="156"/>
      <c r="B531" s="156"/>
      <c r="C531" s="156"/>
      <c r="D531" s="156"/>
      <c r="E531" s="157"/>
    </row>
    <row r="532" ht="15.75" customHeight="1">
      <c r="A532" s="156"/>
      <c r="B532" s="156"/>
      <c r="C532" s="156"/>
      <c r="D532" s="156"/>
      <c r="E532" s="157"/>
    </row>
    <row r="533" ht="15.75" customHeight="1">
      <c r="A533" s="156"/>
      <c r="B533" s="156"/>
      <c r="C533" s="156"/>
      <c r="D533" s="156"/>
      <c r="E533" s="157"/>
    </row>
    <row r="534" ht="15.75" customHeight="1">
      <c r="A534" s="156"/>
      <c r="B534" s="156"/>
      <c r="C534" s="156"/>
      <c r="D534" s="156"/>
      <c r="E534" s="157"/>
    </row>
    <row r="535" ht="15.75" customHeight="1">
      <c r="A535" s="156"/>
      <c r="B535" s="156"/>
      <c r="C535" s="156"/>
      <c r="D535" s="156"/>
      <c r="E535" s="157"/>
    </row>
    <row r="536" ht="15.75" customHeight="1">
      <c r="A536" s="156"/>
      <c r="B536" s="156"/>
      <c r="C536" s="156"/>
      <c r="D536" s="156"/>
      <c r="E536" s="157"/>
    </row>
    <row r="537" ht="15.75" customHeight="1">
      <c r="A537" s="156"/>
      <c r="B537" s="156"/>
      <c r="C537" s="156"/>
      <c r="D537" s="156"/>
      <c r="E537" s="157"/>
    </row>
    <row r="538" ht="15.75" customHeight="1">
      <c r="A538" s="156"/>
      <c r="B538" s="156"/>
      <c r="C538" s="156"/>
      <c r="D538" s="156"/>
      <c r="E538" s="157"/>
    </row>
    <row r="539" ht="15.75" customHeight="1">
      <c r="A539" s="156"/>
      <c r="B539" s="156"/>
      <c r="C539" s="156"/>
      <c r="D539" s="156"/>
      <c r="E539" s="157"/>
    </row>
    <row r="540" ht="15.75" customHeight="1">
      <c r="A540" s="156"/>
      <c r="B540" s="156"/>
      <c r="C540" s="156"/>
      <c r="D540" s="156"/>
      <c r="E540" s="157"/>
    </row>
    <row r="541" ht="15.75" customHeight="1">
      <c r="A541" s="156"/>
      <c r="B541" s="156"/>
      <c r="C541" s="156"/>
      <c r="D541" s="156"/>
      <c r="E541" s="157"/>
    </row>
    <row r="542" ht="15.75" customHeight="1">
      <c r="A542" s="156"/>
      <c r="B542" s="156"/>
      <c r="C542" s="156"/>
      <c r="D542" s="156"/>
      <c r="E542" s="157"/>
    </row>
    <row r="543" ht="15.75" customHeight="1">
      <c r="A543" s="156"/>
      <c r="B543" s="156"/>
      <c r="C543" s="156"/>
      <c r="D543" s="156"/>
      <c r="E543" s="157"/>
    </row>
    <row r="544" ht="15.75" customHeight="1">
      <c r="A544" s="156"/>
      <c r="B544" s="156"/>
      <c r="C544" s="156"/>
      <c r="D544" s="156"/>
      <c r="E544" s="157"/>
    </row>
    <row r="545" ht="15.75" customHeight="1">
      <c r="A545" s="156"/>
      <c r="B545" s="156"/>
      <c r="C545" s="156"/>
      <c r="D545" s="156"/>
      <c r="E545" s="157"/>
    </row>
    <row r="546" ht="15.75" customHeight="1">
      <c r="A546" s="156"/>
      <c r="B546" s="156"/>
      <c r="C546" s="156"/>
      <c r="D546" s="156"/>
      <c r="E546" s="157"/>
    </row>
    <row r="547" ht="15.75" customHeight="1">
      <c r="A547" s="156"/>
      <c r="B547" s="156"/>
      <c r="C547" s="156"/>
      <c r="D547" s="156"/>
      <c r="E547" s="157"/>
    </row>
    <row r="548" ht="15.75" customHeight="1">
      <c r="A548" s="156"/>
      <c r="B548" s="156"/>
      <c r="C548" s="156"/>
      <c r="D548" s="156"/>
      <c r="E548" s="157"/>
    </row>
    <row r="549" ht="15.75" customHeight="1">
      <c r="A549" s="156"/>
      <c r="B549" s="156"/>
      <c r="C549" s="156"/>
      <c r="D549" s="156"/>
      <c r="E549" s="157"/>
    </row>
    <row r="550" ht="15.75" customHeight="1">
      <c r="A550" s="156"/>
      <c r="B550" s="156"/>
      <c r="C550" s="156"/>
      <c r="D550" s="156"/>
      <c r="E550" s="157"/>
    </row>
    <row r="551" ht="15.75" customHeight="1">
      <c r="A551" s="156"/>
      <c r="B551" s="156"/>
      <c r="C551" s="156"/>
      <c r="D551" s="156"/>
      <c r="E551" s="157"/>
    </row>
    <row r="552" ht="15.75" customHeight="1">
      <c r="A552" s="156"/>
      <c r="B552" s="156"/>
      <c r="C552" s="156"/>
      <c r="D552" s="156"/>
      <c r="E552" s="157"/>
    </row>
    <row r="553" ht="15.75" customHeight="1">
      <c r="A553" s="156"/>
      <c r="B553" s="156"/>
      <c r="C553" s="156"/>
      <c r="D553" s="156"/>
      <c r="E553" s="157"/>
    </row>
    <row r="554" ht="15.75" customHeight="1">
      <c r="A554" s="156"/>
      <c r="B554" s="156"/>
      <c r="C554" s="156"/>
      <c r="D554" s="156"/>
      <c r="E554" s="157"/>
    </row>
    <row r="555" ht="15.75" customHeight="1">
      <c r="A555" s="156"/>
      <c r="B555" s="156"/>
      <c r="C555" s="156"/>
      <c r="D555" s="156"/>
      <c r="E555" s="157"/>
    </row>
    <row r="556" ht="15.75" customHeight="1">
      <c r="A556" s="156"/>
      <c r="B556" s="156"/>
      <c r="C556" s="156"/>
      <c r="D556" s="156"/>
      <c r="E556" s="157"/>
    </row>
    <row r="557" ht="15.75" customHeight="1">
      <c r="A557" s="156"/>
      <c r="B557" s="156"/>
      <c r="C557" s="156"/>
      <c r="D557" s="156"/>
      <c r="E557" s="157"/>
    </row>
    <row r="558" ht="15.75" customHeight="1">
      <c r="A558" s="156"/>
      <c r="B558" s="156"/>
      <c r="C558" s="156"/>
      <c r="D558" s="156"/>
      <c r="E558" s="157"/>
    </row>
    <row r="559" ht="15.75" customHeight="1">
      <c r="A559" s="156"/>
      <c r="B559" s="156"/>
      <c r="C559" s="156"/>
      <c r="D559" s="156"/>
      <c r="E559" s="157"/>
    </row>
    <row r="560" ht="15.75" customHeight="1">
      <c r="A560" s="156"/>
      <c r="B560" s="156"/>
      <c r="C560" s="156"/>
      <c r="D560" s="156"/>
      <c r="E560" s="157"/>
    </row>
    <row r="561" ht="15.75" customHeight="1">
      <c r="A561" s="156"/>
      <c r="B561" s="156"/>
      <c r="C561" s="156"/>
      <c r="D561" s="156"/>
      <c r="E561" s="157"/>
    </row>
    <row r="562" ht="15.75" customHeight="1">
      <c r="A562" s="156"/>
      <c r="B562" s="156"/>
      <c r="C562" s="156"/>
      <c r="D562" s="156"/>
      <c r="E562" s="157"/>
    </row>
    <row r="563" ht="15.75" customHeight="1">
      <c r="A563" s="156"/>
      <c r="B563" s="156"/>
      <c r="C563" s="156"/>
      <c r="D563" s="156"/>
      <c r="E563" s="157"/>
    </row>
    <row r="564" ht="15.75" customHeight="1">
      <c r="A564" s="156"/>
      <c r="B564" s="156"/>
      <c r="C564" s="156"/>
      <c r="D564" s="156"/>
      <c r="E564" s="157"/>
    </row>
    <row r="565" ht="15.75" customHeight="1">
      <c r="A565" s="156"/>
      <c r="B565" s="156"/>
      <c r="C565" s="156"/>
      <c r="D565" s="156"/>
      <c r="E565" s="157"/>
    </row>
    <row r="566" ht="15.75" customHeight="1">
      <c r="A566" s="156"/>
      <c r="B566" s="156"/>
      <c r="C566" s="156"/>
      <c r="D566" s="156"/>
      <c r="E566" s="157"/>
    </row>
    <row r="567" ht="15.75" customHeight="1">
      <c r="A567" s="156"/>
      <c r="B567" s="156"/>
      <c r="C567" s="156"/>
      <c r="D567" s="156"/>
      <c r="E567" s="157"/>
    </row>
    <row r="568" ht="15.75" customHeight="1">
      <c r="A568" s="156"/>
      <c r="B568" s="156"/>
      <c r="C568" s="156"/>
      <c r="D568" s="156"/>
      <c r="E568" s="157"/>
    </row>
    <row r="569" ht="15.75" customHeight="1">
      <c r="A569" s="156"/>
      <c r="B569" s="156"/>
      <c r="C569" s="156"/>
      <c r="D569" s="156"/>
      <c r="E569" s="157"/>
    </row>
    <row r="570" ht="15.75" customHeight="1">
      <c r="A570" s="156"/>
      <c r="B570" s="156"/>
      <c r="C570" s="156"/>
      <c r="D570" s="156"/>
      <c r="E570" s="157"/>
    </row>
    <row r="571" ht="15.75" customHeight="1">
      <c r="A571" s="156"/>
      <c r="B571" s="156"/>
      <c r="C571" s="156"/>
      <c r="D571" s="156"/>
      <c r="E571" s="157"/>
    </row>
    <row r="572" ht="15.75" customHeight="1">
      <c r="A572" s="156"/>
      <c r="B572" s="156"/>
      <c r="C572" s="156"/>
      <c r="D572" s="156"/>
      <c r="E572" s="157"/>
    </row>
    <row r="573" ht="15.75" customHeight="1">
      <c r="A573" s="156"/>
      <c r="B573" s="156"/>
      <c r="C573" s="156"/>
      <c r="D573" s="156"/>
      <c r="E573" s="157"/>
    </row>
    <row r="574" ht="15.75" customHeight="1">
      <c r="A574" s="156"/>
      <c r="B574" s="156"/>
      <c r="C574" s="156"/>
      <c r="D574" s="156"/>
      <c r="E574" s="157"/>
    </row>
    <row r="575" ht="15.75" customHeight="1">
      <c r="A575" s="156"/>
      <c r="B575" s="156"/>
      <c r="C575" s="156"/>
      <c r="D575" s="156"/>
      <c r="E575" s="157"/>
    </row>
    <row r="576" ht="15.75" customHeight="1">
      <c r="A576" s="156"/>
      <c r="B576" s="156"/>
      <c r="C576" s="156"/>
      <c r="D576" s="156"/>
      <c r="E576" s="157"/>
    </row>
    <row r="577" ht="15.75" customHeight="1">
      <c r="A577" s="156"/>
      <c r="B577" s="156"/>
      <c r="C577" s="156"/>
      <c r="D577" s="156"/>
      <c r="E577" s="157"/>
    </row>
    <row r="578" ht="15.75" customHeight="1">
      <c r="A578" s="156"/>
      <c r="B578" s="156"/>
      <c r="C578" s="156"/>
      <c r="D578" s="156"/>
      <c r="E578" s="157"/>
    </row>
    <row r="579" ht="15.75" customHeight="1">
      <c r="A579" s="156"/>
      <c r="B579" s="156"/>
      <c r="C579" s="156"/>
      <c r="D579" s="156"/>
      <c r="E579" s="157"/>
    </row>
    <row r="580" ht="15.75" customHeight="1">
      <c r="A580" s="156"/>
      <c r="B580" s="156"/>
      <c r="C580" s="156"/>
      <c r="D580" s="156"/>
      <c r="E580" s="157"/>
    </row>
    <row r="581" ht="15.75" customHeight="1">
      <c r="A581" s="156"/>
      <c r="B581" s="156"/>
      <c r="C581" s="156"/>
      <c r="D581" s="156"/>
      <c r="E581" s="157"/>
    </row>
    <row r="582" ht="15.75" customHeight="1">
      <c r="A582" s="156"/>
      <c r="B582" s="156"/>
      <c r="C582" s="156"/>
      <c r="D582" s="156"/>
      <c r="E582" s="157"/>
    </row>
    <row r="583" ht="15.75" customHeight="1">
      <c r="A583" s="156"/>
      <c r="B583" s="156"/>
      <c r="C583" s="156"/>
      <c r="D583" s="156"/>
      <c r="E583" s="157"/>
    </row>
    <row r="584" ht="15.75" customHeight="1">
      <c r="A584" s="156"/>
      <c r="B584" s="156"/>
      <c r="C584" s="156"/>
      <c r="D584" s="156"/>
      <c r="E584" s="157"/>
    </row>
    <row r="585" ht="15.75" customHeight="1">
      <c r="A585" s="156"/>
      <c r="B585" s="156"/>
      <c r="C585" s="156"/>
      <c r="D585" s="156"/>
      <c r="E585" s="157"/>
    </row>
    <row r="586" ht="15.75" customHeight="1">
      <c r="A586" s="156"/>
      <c r="B586" s="156"/>
      <c r="C586" s="156"/>
      <c r="D586" s="156"/>
      <c r="E586" s="157"/>
    </row>
    <row r="587" ht="15.75" customHeight="1">
      <c r="A587" s="156"/>
      <c r="B587" s="156"/>
      <c r="C587" s="156"/>
      <c r="D587" s="156"/>
      <c r="E587" s="157"/>
    </row>
    <row r="588" ht="15.75" customHeight="1">
      <c r="A588" s="156"/>
      <c r="B588" s="156"/>
      <c r="C588" s="156"/>
      <c r="D588" s="156"/>
      <c r="E588" s="157"/>
    </row>
    <row r="589" ht="15.75" customHeight="1">
      <c r="A589" s="156"/>
      <c r="B589" s="156"/>
      <c r="C589" s="156"/>
      <c r="D589" s="156"/>
      <c r="E589" s="157"/>
    </row>
    <row r="590" ht="15.75" customHeight="1">
      <c r="A590" s="156"/>
      <c r="B590" s="156"/>
      <c r="C590" s="156"/>
      <c r="D590" s="156"/>
      <c r="E590" s="157"/>
    </row>
    <row r="591" ht="15.75" customHeight="1">
      <c r="A591" s="156"/>
      <c r="B591" s="156"/>
      <c r="C591" s="156"/>
      <c r="D591" s="156"/>
      <c r="E591" s="157"/>
    </row>
    <row r="592" ht="15.75" customHeight="1">
      <c r="A592" s="156"/>
      <c r="B592" s="156"/>
      <c r="C592" s="156"/>
      <c r="D592" s="156"/>
      <c r="E592" s="157"/>
    </row>
    <row r="593" ht="15.75" customHeight="1">
      <c r="A593" s="156"/>
      <c r="B593" s="156"/>
      <c r="C593" s="156"/>
      <c r="D593" s="156"/>
      <c r="E593" s="157"/>
    </row>
    <row r="594" ht="15.75" customHeight="1">
      <c r="A594" s="156"/>
      <c r="B594" s="156"/>
      <c r="C594" s="156"/>
      <c r="D594" s="156"/>
      <c r="E594" s="157"/>
    </row>
    <row r="595" ht="15.75" customHeight="1">
      <c r="A595" s="156"/>
      <c r="B595" s="156"/>
      <c r="C595" s="156"/>
      <c r="D595" s="156"/>
      <c r="E595" s="157"/>
    </row>
    <row r="596" ht="15.75" customHeight="1">
      <c r="A596" s="156"/>
      <c r="B596" s="156"/>
      <c r="C596" s="156"/>
      <c r="D596" s="156"/>
      <c r="E596" s="157"/>
    </row>
    <row r="597" ht="15.75" customHeight="1">
      <c r="A597" s="156"/>
      <c r="B597" s="156"/>
      <c r="C597" s="156"/>
      <c r="D597" s="156"/>
      <c r="E597" s="157"/>
    </row>
    <row r="598" ht="15.75" customHeight="1">
      <c r="A598" s="156"/>
      <c r="B598" s="156"/>
      <c r="C598" s="156"/>
      <c r="D598" s="156"/>
      <c r="E598" s="157"/>
    </row>
    <row r="599" ht="15.75" customHeight="1">
      <c r="A599" s="156"/>
      <c r="B599" s="156"/>
      <c r="C599" s="156"/>
      <c r="D599" s="156"/>
      <c r="E599" s="157"/>
    </row>
    <row r="600" ht="15.75" customHeight="1">
      <c r="A600" s="156"/>
      <c r="B600" s="156"/>
      <c r="C600" s="156"/>
      <c r="D600" s="156"/>
      <c r="E600" s="157"/>
    </row>
    <row r="601" ht="15.75" customHeight="1">
      <c r="A601" s="156"/>
      <c r="B601" s="156"/>
      <c r="C601" s="156"/>
      <c r="D601" s="156"/>
      <c r="E601" s="157"/>
    </row>
    <row r="602" ht="15.75" customHeight="1">
      <c r="A602" s="156"/>
      <c r="B602" s="156"/>
      <c r="C602" s="156"/>
      <c r="D602" s="156"/>
      <c r="E602" s="157"/>
    </row>
    <row r="603" ht="15.75" customHeight="1">
      <c r="A603" s="156"/>
      <c r="B603" s="156"/>
      <c r="C603" s="156"/>
      <c r="D603" s="156"/>
      <c r="E603" s="157"/>
    </row>
    <row r="604" ht="15.75" customHeight="1">
      <c r="A604" s="156"/>
      <c r="B604" s="156"/>
      <c r="C604" s="156"/>
      <c r="D604" s="156"/>
      <c r="E604" s="157"/>
    </row>
    <row r="605" ht="15.75" customHeight="1">
      <c r="A605" s="156"/>
      <c r="B605" s="156"/>
      <c r="C605" s="156"/>
      <c r="D605" s="156"/>
      <c r="E605" s="157"/>
    </row>
    <row r="606" ht="15.75" customHeight="1">
      <c r="A606" s="156"/>
      <c r="B606" s="156"/>
      <c r="C606" s="156"/>
      <c r="D606" s="156"/>
      <c r="E606" s="157"/>
    </row>
    <row r="607" ht="15.75" customHeight="1">
      <c r="A607" s="156"/>
      <c r="B607" s="156"/>
      <c r="C607" s="156"/>
      <c r="D607" s="156"/>
      <c r="E607" s="157"/>
    </row>
    <row r="608" ht="15.75" customHeight="1">
      <c r="A608" s="156"/>
      <c r="B608" s="156"/>
      <c r="C608" s="156"/>
      <c r="D608" s="156"/>
      <c r="E608" s="157"/>
    </row>
    <row r="609" ht="15.75" customHeight="1">
      <c r="A609" s="156"/>
      <c r="B609" s="156"/>
      <c r="C609" s="156"/>
      <c r="D609" s="156"/>
      <c r="E609" s="157"/>
    </row>
    <row r="610" ht="15.75" customHeight="1">
      <c r="A610" s="156"/>
      <c r="B610" s="156"/>
      <c r="C610" s="156"/>
      <c r="D610" s="156"/>
      <c r="E610" s="157"/>
    </row>
    <row r="611" ht="15.75" customHeight="1">
      <c r="A611" s="156"/>
      <c r="B611" s="156"/>
      <c r="C611" s="156"/>
      <c r="D611" s="156"/>
      <c r="E611" s="157"/>
    </row>
    <row r="612" ht="15.75" customHeight="1">
      <c r="A612" s="156"/>
      <c r="B612" s="156"/>
      <c r="C612" s="156"/>
      <c r="D612" s="156"/>
      <c r="E612" s="157"/>
    </row>
    <row r="613" ht="15.75" customHeight="1">
      <c r="A613" s="156"/>
      <c r="B613" s="156"/>
      <c r="C613" s="156"/>
      <c r="D613" s="156"/>
      <c r="E613" s="157"/>
    </row>
    <row r="614" ht="15.75" customHeight="1">
      <c r="A614" s="156"/>
      <c r="B614" s="156"/>
      <c r="C614" s="156"/>
      <c r="D614" s="156"/>
      <c r="E614" s="157"/>
    </row>
    <row r="615" ht="15.75" customHeight="1">
      <c r="A615" s="156"/>
      <c r="B615" s="156"/>
      <c r="C615" s="156"/>
      <c r="D615" s="156"/>
      <c r="E615" s="157"/>
    </row>
    <row r="616" ht="15.75" customHeight="1">
      <c r="A616" s="156"/>
      <c r="B616" s="156"/>
      <c r="C616" s="156"/>
      <c r="D616" s="156"/>
      <c r="E616" s="157"/>
    </row>
    <row r="617" ht="15.75" customHeight="1">
      <c r="A617" s="156"/>
      <c r="B617" s="156"/>
      <c r="C617" s="156"/>
      <c r="D617" s="156"/>
      <c r="E617" s="157"/>
    </row>
    <row r="618" ht="15.75" customHeight="1">
      <c r="A618" s="156"/>
      <c r="B618" s="156"/>
      <c r="C618" s="156"/>
      <c r="D618" s="156"/>
      <c r="E618" s="157"/>
    </row>
    <row r="619" ht="15.75" customHeight="1">
      <c r="A619" s="156"/>
      <c r="B619" s="156"/>
      <c r="C619" s="156"/>
      <c r="D619" s="156"/>
      <c r="E619" s="157"/>
    </row>
    <row r="620" ht="15.75" customHeight="1">
      <c r="A620" s="156"/>
      <c r="B620" s="156"/>
      <c r="C620" s="156"/>
      <c r="D620" s="156"/>
      <c r="E620" s="157"/>
    </row>
    <row r="621" ht="15.75" customHeight="1">
      <c r="A621" s="156"/>
      <c r="B621" s="156"/>
      <c r="C621" s="156"/>
      <c r="D621" s="156"/>
      <c r="E621" s="157"/>
    </row>
    <row r="622" ht="15.75" customHeight="1">
      <c r="A622" s="156"/>
      <c r="B622" s="156"/>
      <c r="C622" s="156"/>
      <c r="D622" s="156"/>
      <c r="E622" s="157"/>
    </row>
    <row r="623" ht="15.75" customHeight="1">
      <c r="A623" s="156"/>
      <c r="B623" s="156"/>
      <c r="C623" s="156"/>
      <c r="D623" s="156"/>
      <c r="E623" s="157"/>
    </row>
    <row r="624" ht="15.75" customHeight="1">
      <c r="A624" s="156"/>
      <c r="B624" s="156"/>
      <c r="C624" s="156"/>
      <c r="D624" s="156"/>
      <c r="E624" s="157"/>
    </row>
    <row r="625" ht="15.75" customHeight="1">
      <c r="A625" s="156"/>
      <c r="B625" s="156"/>
      <c r="C625" s="156"/>
      <c r="D625" s="156"/>
      <c r="E625" s="157"/>
    </row>
    <row r="626" ht="15.75" customHeight="1">
      <c r="A626" s="156"/>
      <c r="B626" s="156"/>
      <c r="C626" s="156"/>
      <c r="D626" s="156"/>
      <c r="E626" s="157"/>
    </row>
    <row r="627" ht="15.75" customHeight="1">
      <c r="A627" s="156"/>
      <c r="B627" s="156"/>
      <c r="C627" s="156"/>
      <c r="D627" s="156"/>
      <c r="E627" s="157"/>
    </row>
    <row r="628" ht="15.75" customHeight="1">
      <c r="A628" s="156"/>
      <c r="B628" s="156"/>
      <c r="C628" s="156"/>
      <c r="D628" s="156"/>
      <c r="E628" s="157"/>
    </row>
    <row r="629" ht="15.75" customHeight="1">
      <c r="A629" s="156"/>
      <c r="B629" s="156"/>
      <c r="C629" s="156"/>
      <c r="D629" s="156"/>
      <c r="E629" s="157"/>
    </row>
    <row r="630" ht="15.75" customHeight="1">
      <c r="A630" s="156"/>
      <c r="B630" s="156"/>
      <c r="C630" s="156"/>
      <c r="D630" s="156"/>
      <c r="E630" s="157"/>
    </row>
    <row r="631" ht="15.75" customHeight="1">
      <c r="A631" s="156"/>
      <c r="B631" s="156"/>
      <c r="C631" s="156"/>
      <c r="D631" s="156"/>
      <c r="E631" s="157"/>
    </row>
    <row r="632" ht="15.75" customHeight="1">
      <c r="A632" s="156"/>
      <c r="B632" s="156"/>
      <c r="C632" s="156"/>
      <c r="D632" s="156"/>
      <c r="E632" s="157"/>
    </row>
    <row r="633" ht="15.75" customHeight="1">
      <c r="A633" s="156"/>
      <c r="B633" s="156"/>
      <c r="C633" s="156"/>
      <c r="D633" s="156"/>
      <c r="E633" s="157"/>
    </row>
    <row r="634" ht="15.75" customHeight="1">
      <c r="A634" s="156"/>
      <c r="B634" s="156"/>
      <c r="C634" s="156"/>
      <c r="D634" s="156"/>
      <c r="E634" s="157"/>
    </row>
    <row r="635" ht="15.75" customHeight="1">
      <c r="A635" s="156"/>
      <c r="B635" s="156"/>
      <c r="C635" s="156"/>
      <c r="D635" s="156"/>
      <c r="E635" s="157"/>
    </row>
    <row r="636" ht="15.75" customHeight="1">
      <c r="A636" s="156"/>
      <c r="B636" s="156"/>
      <c r="C636" s="156"/>
      <c r="D636" s="156"/>
      <c r="E636" s="157"/>
    </row>
    <row r="637" ht="15.75" customHeight="1">
      <c r="A637" s="156"/>
      <c r="B637" s="156"/>
      <c r="C637" s="156"/>
      <c r="D637" s="156"/>
      <c r="E637" s="157"/>
    </row>
    <row r="638" ht="15.75" customHeight="1">
      <c r="A638" s="156"/>
      <c r="B638" s="156"/>
      <c r="C638" s="156"/>
      <c r="D638" s="156"/>
      <c r="E638" s="157"/>
    </row>
    <row r="639" ht="15.75" customHeight="1">
      <c r="A639" s="156"/>
      <c r="B639" s="156"/>
      <c r="C639" s="156"/>
      <c r="D639" s="156"/>
      <c r="E639" s="157"/>
    </row>
    <row r="640" ht="15.75" customHeight="1">
      <c r="A640" s="156"/>
      <c r="B640" s="156"/>
      <c r="C640" s="156"/>
      <c r="D640" s="156"/>
      <c r="E640" s="157"/>
    </row>
    <row r="641" ht="15.75" customHeight="1">
      <c r="A641" s="156"/>
      <c r="B641" s="156"/>
      <c r="C641" s="156"/>
      <c r="D641" s="156"/>
      <c r="E641" s="157"/>
    </row>
    <row r="642" ht="15.75" customHeight="1">
      <c r="A642" s="156"/>
      <c r="B642" s="156"/>
      <c r="C642" s="156"/>
      <c r="D642" s="156"/>
      <c r="E642" s="157"/>
    </row>
    <row r="643" ht="15.75" customHeight="1">
      <c r="A643" s="156"/>
      <c r="B643" s="156"/>
      <c r="C643" s="156"/>
      <c r="D643" s="156"/>
      <c r="E643" s="157"/>
    </row>
    <row r="644" ht="15.75" customHeight="1">
      <c r="A644" s="156"/>
      <c r="B644" s="156"/>
      <c r="C644" s="156"/>
      <c r="D644" s="156"/>
      <c r="E644" s="157"/>
    </row>
    <row r="645" ht="15.75" customHeight="1">
      <c r="A645" s="156"/>
      <c r="B645" s="156"/>
      <c r="C645" s="156"/>
      <c r="D645" s="156"/>
      <c r="E645" s="157"/>
    </row>
    <row r="646" ht="15.75" customHeight="1">
      <c r="A646" s="156"/>
      <c r="B646" s="156"/>
      <c r="C646" s="156"/>
      <c r="D646" s="156"/>
      <c r="E646" s="157"/>
    </row>
    <row r="647" ht="15.75" customHeight="1">
      <c r="A647" s="156"/>
      <c r="B647" s="156"/>
      <c r="C647" s="156"/>
      <c r="D647" s="156"/>
      <c r="E647" s="157"/>
    </row>
    <row r="648" ht="15.75" customHeight="1">
      <c r="A648" s="156"/>
      <c r="B648" s="156"/>
      <c r="C648" s="156"/>
      <c r="D648" s="156"/>
      <c r="E648" s="157"/>
    </row>
    <row r="649" ht="15.75" customHeight="1">
      <c r="A649" s="156"/>
      <c r="B649" s="156"/>
      <c r="C649" s="156"/>
      <c r="D649" s="156"/>
      <c r="E649" s="157"/>
    </row>
    <row r="650" ht="15.75" customHeight="1">
      <c r="A650" s="156"/>
      <c r="B650" s="156"/>
      <c r="C650" s="156"/>
      <c r="D650" s="156"/>
      <c r="E650" s="157"/>
    </row>
    <row r="651" ht="15.75" customHeight="1">
      <c r="A651" s="156"/>
      <c r="B651" s="156"/>
      <c r="C651" s="156"/>
      <c r="D651" s="156"/>
      <c r="E651" s="157"/>
    </row>
    <row r="652" ht="15.75" customHeight="1">
      <c r="A652" s="156"/>
      <c r="B652" s="156"/>
      <c r="C652" s="156"/>
      <c r="D652" s="156"/>
      <c r="E652" s="157"/>
    </row>
    <row r="653" ht="15.75" customHeight="1">
      <c r="A653" s="156"/>
      <c r="B653" s="156"/>
      <c r="C653" s="156"/>
      <c r="D653" s="156"/>
      <c r="E653" s="157"/>
    </row>
    <row r="654" ht="15.75" customHeight="1">
      <c r="A654" s="156"/>
      <c r="B654" s="156"/>
      <c r="C654" s="156"/>
      <c r="D654" s="156"/>
      <c r="E654" s="157"/>
    </row>
    <row r="655" ht="15.75" customHeight="1">
      <c r="A655" s="156"/>
      <c r="B655" s="156"/>
      <c r="C655" s="156"/>
      <c r="D655" s="156"/>
      <c r="E655" s="157"/>
    </row>
    <row r="656" ht="15.75" customHeight="1">
      <c r="A656" s="156"/>
      <c r="B656" s="156"/>
      <c r="C656" s="156"/>
      <c r="D656" s="156"/>
      <c r="E656" s="157"/>
    </row>
    <row r="657" ht="15.75" customHeight="1">
      <c r="A657" s="156"/>
      <c r="B657" s="156"/>
      <c r="C657" s="156"/>
      <c r="D657" s="156"/>
      <c r="E657" s="157"/>
    </row>
    <row r="658" ht="15.75" customHeight="1">
      <c r="A658" s="156"/>
      <c r="B658" s="156"/>
      <c r="C658" s="156"/>
      <c r="D658" s="156"/>
      <c r="E658" s="157"/>
    </row>
    <row r="659" ht="15.75" customHeight="1">
      <c r="A659" s="156"/>
      <c r="B659" s="156"/>
      <c r="C659" s="156"/>
      <c r="D659" s="156"/>
      <c r="E659" s="157"/>
    </row>
    <row r="660" ht="15.75" customHeight="1">
      <c r="A660" s="156"/>
      <c r="B660" s="156"/>
      <c r="C660" s="156"/>
      <c r="D660" s="156"/>
      <c r="E660" s="157"/>
    </row>
    <row r="661" ht="15.75" customHeight="1">
      <c r="A661" s="156"/>
      <c r="B661" s="156"/>
      <c r="C661" s="156"/>
      <c r="D661" s="156"/>
      <c r="E661" s="157"/>
    </row>
    <row r="662" ht="15.75" customHeight="1">
      <c r="A662" s="156"/>
      <c r="B662" s="156"/>
      <c r="C662" s="156"/>
      <c r="D662" s="156"/>
      <c r="E662" s="157"/>
    </row>
    <row r="663" ht="15.75" customHeight="1">
      <c r="A663" s="156"/>
      <c r="B663" s="156"/>
      <c r="C663" s="156"/>
      <c r="D663" s="156"/>
      <c r="E663" s="157"/>
    </row>
    <row r="664" ht="15.75" customHeight="1">
      <c r="A664" s="156"/>
      <c r="B664" s="156"/>
      <c r="C664" s="156"/>
      <c r="D664" s="156"/>
      <c r="E664" s="157"/>
    </row>
    <row r="665" ht="15.75" customHeight="1">
      <c r="A665" s="156"/>
      <c r="B665" s="156"/>
      <c r="C665" s="156"/>
      <c r="D665" s="156"/>
      <c r="E665" s="157"/>
    </row>
    <row r="666" ht="15.75" customHeight="1">
      <c r="A666" s="156"/>
      <c r="B666" s="156"/>
      <c r="C666" s="156"/>
      <c r="D666" s="156"/>
      <c r="E666" s="157"/>
    </row>
    <row r="667" ht="15.75" customHeight="1">
      <c r="A667" s="156"/>
      <c r="B667" s="156"/>
      <c r="C667" s="156"/>
      <c r="D667" s="156"/>
      <c r="E667" s="157"/>
    </row>
    <row r="668" ht="15.75" customHeight="1">
      <c r="A668" s="156"/>
      <c r="B668" s="156"/>
      <c r="C668" s="156"/>
      <c r="D668" s="156"/>
      <c r="E668" s="157"/>
    </row>
    <row r="669" ht="15.75" customHeight="1">
      <c r="A669" s="156"/>
      <c r="B669" s="156"/>
      <c r="C669" s="156"/>
      <c r="D669" s="156"/>
      <c r="E669" s="157"/>
    </row>
    <row r="670" ht="15.75" customHeight="1">
      <c r="A670" s="156"/>
      <c r="B670" s="156"/>
      <c r="C670" s="156"/>
      <c r="D670" s="156"/>
      <c r="E670" s="157"/>
    </row>
    <row r="671" ht="15.75" customHeight="1">
      <c r="A671" s="156"/>
      <c r="B671" s="156"/>
      <c r="C671" s="156"/>
      <c r="D671" s="156"/>
      <c r="E671" s="157"/>
    </row>
    <row r="672" ht="15.75" customHeight="1">
      <c r="A672" s="156"/>
      <c r="B672" s="156"/>
      <c r="C672" s="156"/>
      <c r="D672" s="156"/>
      <c r="E672" s="157"/>
    </row>
    <row r="673" ht="15.75" customHeight="1">
      <c r="A673" s="156"/>
      <c r="B673" s="156"/>
      <c r="C673" s="156"/>
      <c r="D673" s="156"/>
      <c r="E673" s="157"/>
    </row>
    <row r="674" ht="15.75" customHeight="1">
      <c r="A674" s="156"/>
      <c r="B674" s="156"/>
      <c r="C674" s="156"/>
      <c r="D674" s="156"/>
      <c r="E674" s="157"/>
    </row>
    <row r="675" ht="15.75" customHeight="1">
      <c r="A675" s="156"/>
      <c r="B675" s="156"/>
      <c r="C675" s="156"/>
      <c r="D675" s="156"/>
      <c r="E675" s="157"/>
    </row>
    <row r="676" ht="15.75" customHeight="1">
      <c r="A676" s="156"/>
      <c r="B676" s="156"/>
      <c r="C676" s="156"/>
      <c r="D676" s="156"/>
      <c r="E676" s="157"/>
    </row>
    <row r="677" ht="15.75" customHeight="1">
      <c r="A677" s="156"/>
      <c r="B677" s="156"/>
      <c r="C677" s="156"/>
      <c r="D677" s="156"/>
      <c r="E677" s="157"/>
    </row>
    <row r="678" ht="15.75" customHeight="1">
      <c r="A678" s="156"/>
      <c r="B678" s="156"/>
      <c r="C678" s="156"/>
      <c r="D678" s="156"/>
      <c r="E678" s="157"/>
    </row>
    <row r="679" ht="15.75" customHeight="1">
      <c r="A679" s="156"/>
      <c r="B679" s="156"/>
      <c r="C679" s="156"/>
      <c r="D679" s="156"/>
      <c r="E679" s="157"/>
    </row>
    <row r="680" ht="15.75" customHeight="1">
      <c r="A680" s="156"/>
      <c r="B680" s="156"/>
      <c r="C680" s="156"/>
      <c r="D680" s="156"/>
      <c r="E680" s="157"/>
    </row>
    <row r="681" ht="15.75" customHeight="1">
      <c r="A681" s="156"/>
      <c r="B681" s="156"/>
      <c r="C681" s="156"/>
      <c r="D681" s="156"/>
      <c r="E681" s="157"/>
    </row>
    <row r="682" ht="15.75" customHeight="1">
      <c r="A682" s="156"/>
      <c r="B682" s="156"/>
      <c r="C682" s="156"/>
      <c r="D682" s="156"/>
      <c r="E682" s="157"/>
    </row>
    <row r="683" ht="15.75" customHeight="1">
      <c r="A683" s="156"/>
      <c r="B683" s="156"/>
      <c r="C683" s="156"/>
      <c r="D683" s="156"/>
      <c r="E683" s="157"/>
    </row>
    <row r="684" ht="15.75" customHeight="1">
      <c r="A684" s="156"/>
      <c r="B684" s="156"/>
      <c r="C684" s="156"/>
      <c r="D684" s="156"/>
      <c r="E684" s="157"/>
    </row>
    <row r="685" ht="15.75" customHeight="1">
      <c r="A685" s="156"/>
      <c r="B685" s="156"/>
      <c r="C685" s="156"/>
      <c r="D685" s="156"/>
      <c r="E685" s="157"/>
    </row>
    <row r="686" ht="15.75" customHeight="1">
      <c r="A686" s="156"/>
      <c r="B686" s="156"/>
      <c r="C686" s="156"/>
      <c r="D686" s="156"/>
      <c r="E686" s="157"/>
    </row>
    <row r="687" ht="15.75" customHeight="1">
      <c r="A687" s="156"/>
      <c r="B687" s="156"/>
      <c r="C687" s="156"/>
      <c r="D687" s="156"/>
      <c r="E687" s="157"/>
    </row>
    <row r="688" ht="15.75" customHeight="1">
      <c r="A688" s="156"/>
      <c r="B688" s="156"/>
      <c r="C688" s="156"/>
      <c r="D688" s="156"/>
      <c r="E688" s="157"/>
    </row>
    <row r="689" ht="15.75" customHeight="1">
      <c r="A689" s="156"/>
      <c r="B689" s="156"/>
      <c r="C689" s="156"/>
      <c r="D689" s="156"/>
      <c r="E689" s="157"/>
    </row>
    <row r="690" ht="15.75" customHeight="1">
      <c r="A690" s="156"/>
      <c r="B690" s="156"/>
      <c r="C690" s="156"/>
      <c r="D690" s="156"/>
      <c r="E690" s="157"/>
    </row>
    <row r="691" ht="15.75" customHeight="1">
      <c r="A691" s="156"/>
      <c r="B691" s="156"/>
      <c r="C691" s="156"/>
      <c r="D691" s="156"/>
      <c r="E691" s="157"/>
    </row>
    <row r="692" ht="15.75" customHeight="1">
      <c r="A692" s="156"/>
      <c r="B692" s="156"/>
      <c r="C692" s="156"/>
      <c r="D692" s="156"/>
      <c r="E692" s="157"/>
    </row>
    <row r="693" ht="15.75" customHeight="1">
      <c r="A693" s="156"/>
      <c r="B693" s="156"/>
      <c r="C693" s="156"/>
      <c r="D693" s="156"/>
      <c r="E693" s="157"/>
    </row>
    <row r="694" ht="15.75" customHeight="1">
      <c r="A694" s="156"/>
      <c r="B694" s="156"/>
      <c r="C694" s="156"/>
      <c r="D694" s="156"/>
      <c r="E694" s="157"/>
    </row>
    <row r="695" ht="15.75" customHeight="1">
      <c r="A695" s="156"/>
      <c r="B695" s="156"/>
      <c r="C695" s="156"/>
      <c r="D695" s="156"/>
      <c r="E695" s="157"/>
    </row>
    <row r="696" ht="15.75" customHeight="1">
      <c r="A696" s="156"/>
      <c r="B696" s="156"/>
      <c r="C696" s="156"/>
      <c r="D696" s="156"/>
      <c r="E696" s="157"/>
    </row>
    <row r="697" ht="15.75" customHeight="1">
      <c r="A697" s="156"/>
      <c r="B697" s="156"/>
      <c r="C697" s="156"/>
      <c r="D697" s="156"/>
      <c r="E697" s="157"/>
    </row>
    <row r="698" ht="15.75" customHeight="1">
      <c r="A698" s="156"/>
      <c r="B698" s="156"/>
      <c r="C698" s="156"/>
      <c r="D698" s="156"/>
      <c r="E698" s="157"/>
    </row>
    <row r="699" ht="15.75" customHeight="1">
      <c r="A699" s="156"/>
      <c r="B699" s="156"/>
      <c r="C699" s="156"/>
      <c r="D699" s="156"/>
      <c r="E699" s="157"/>
    </row>
    <row r="700" ht="15.75" customHeight="1">
      <c r="A700" s="156"/>
      <c r="B700" s="156"/>
      <c r="C700" s="156"/>
      <c r="D700" s="156"/>
      <c r="E700" s="157"/>
    </row>
    <row r="701" ht="15.75" customHeight="1">
      <c r="A701" s="156"/>
      <c r="B701" s="156"/>
      <c r="C701" s="156"/>
      <c r="D701" s="156"/>
      <c r="E701" s="157"/>
    </row>
    <row r="702" ht="15.75" customHeight="1">
      <c r="A702" s="156"/>
      <c r="B702" s="156"/>
      <c r="C702" s="156"/>
      <c r="D702" s="156"/>
      <c r="E702" s="157"/>
    </row>
    <row r="703" ht="15.75" customHeight="1">
      <c r="A703" s="156"/>
      <c r="B703" s="156"/>
      <c r="C703" s="156"/>
      <c r="D703" s="156"/>
      <c r="E703" s="157"/>
    </row>
    <row r="704" ht="15.75" customHeight="1">
      <c r="A704" s="156"/>
      <c r="B704" s="156"/>
      <c r="C704" s="156"/>
      <c r="D704" s="156"/>
      <c r="E704" s="157"/>
    </row>
    <row r="705" ht="15.75" customHeight="1">
      <c r="A705" s="156"/>
      <c r="B705" s="156"/>
      <c r="C705" s="156"/>
      <c r="D705" s="156"/>
      <c r="E705" s="157"/>
    </row>
    <row r="706" ht="15.75" customHeight="1">
      <c r="A706" s="156"/>
      <c r="B706" s="156"/>
      <c r="C706" s="156"/>
      <c r="D706" s="156"/>
      <c r="E706" s="157"/>
    </row>
    <row r="707" ht="15.75" customHeight="1">
      <c r="A707" s="156"/>
      <c r="B707" s="156"/>
      <c r="C707" s="156"/>
      <c r="D707" s="156"/>
      <c r="E707" s="157"/>
    </row>
    <row r="708" ht="15.75" customHeight="1">
      <c r="A708" s="156"/>
      <c r="B708" s="156"/>
      <c r="C708" s="156"/>
      <c r="D708" s="156"/>
      <c r="E708" s="157"/>
    </row>
    <row r="709" ht="15.75" customHeight="1">
      <c r="A709" s="156"/>
      <c r="B709" s="156"/>
      <c r="C709" s="156"/>
      <c r="D709" s="156"/>
      <c r="E709" s="157"/>
    </row>
    <row r="710" ht="15.75" customHeight="1">
      <c r="A710" s="156"/>
      <c r="B710" s="156"/>
      <c r="C710" s="156"/>
      <c r="D710" s="156"/>
      <c r="E710" s="157"/>
    </row>
    <row r="711" ht="15.75" customHeight="1">
      <c r="A711" s="156"/>
      <c r="B711" s="156"/>
      <c r="C711" s="156"/>
      <c r="D711" s="156"/>
      <c r="E711" s="157"/>
    </row>
    <row r="712" ht="15.75" customHeight="1">
      <c r="A712" s="156"/>
      <c r="B712" s="156"/>
      <c r="C712" s="156"/>
      <c r="D712" s="156"/>
      <c r="E712" s="157"/>
    </row>
    <row r="713" ht="15.75" customHeight="1">
      <c r="A713" s="156"/>
      <c r="B713" s="156"/>
      <c r="C713" s="156"/>
      <c r="D713" s="156"/>
      <c r="E713" s="157"/>
    </row>
    <row r="714" ht="15.75" customHeight="1">
      <c r="A714" s="156"/>
      <c r="B714" s="156"/>
      <c r="C714" s="156"/>
      <c r="D714" s="156"/>
      <c r="E714" s="157"/>
    </row>
    <row r="715" ht="15.75" customHeight="1">
      <c r="A715" s="156"/>
      <c r="B715" s="156"/>
      <c r="C715" s="156"/>
      <c r="D715" s="156"/>
      <c r="E715" s="157"/>
    </row>
    <row r="716" ht="15.75" customHeight="1">
      <c r="A716" s="156"/>
      <c r="B716" s="156"/>
      <c r="C716" s="156"/>
      <c r="D716" s="156"/>
      <c r="E716" s="157"/>
    </row>
    <row r="717" ht="15.75" customHeight="1">
      <c r="A717" s="156"/>
      <c r="B717" s="156"/>
      <c r="C717" s="156"/>
      <c r="D717" s="156"/>
      <c r="E717" s="157"/>
    </row>
    <row r="718" ht="15.75" customHeight="1">
      <c r="A718" s="156"/>
      <c r="B718" s="156"/>
      <c r="C718" s="156"/>
      <c r="D718" s="156"/>
      <c r="E718" s="157"/>
    </row>
    <row r="719" ht="15.75" customHeight="1">
      <c r="A719" s="156"/>
      <c r="B719" s="156"/>
      <c r="C719" s="156"/>
      <c r="D719" s="156"/>
      <c r="E719" s="157"/>
    </row>
    <row r="720" ht="15.75" customHeight="1">
      <c r="A720" s="156"/>
      <c r="B720" s="156"/>
      <c r="C720" s="156"/>
      <c r="D720" s="156"/>
      <c r="E720" s="157"/>
    </row>
    <row r="721" ht="15.75" customHeight="1">
      <c r="A721" s="156"/>
      <c r="B721" s="156"/>
      <c r="C721" s="156"/>
      <c r="D721" s="156"/>
      <c r="E721" s="157"/>
    </row>
    <row r="722" ht="15.75" customHeight="1">
      <c r="A722" s="156"/>
      <c r="B722" s="156"/>
      <c r="C722" s="156"/>
      <c r="D722" s="156"/>
      <c r="E722" s="157"/>
    </row>
    <row r="723" ht="15.75" customHeight="1">
      <c r="A723" s="156"/>
      <c r="B723" s="156"/>
      <c r="C723" s="156"/>
      <c r="D723" s="156"/>
      <c r="E723" s="157"/>
    </row>
    <row r="724" ht="15.75" customHeight="1">
      <c r="A724" s="156"/>
      <c r="B724" s="156"/>
      <c r="C724" s="156"/>
      <c r="D724" s="156"/>
      <c r="E724" s="157"/>
    </row>
    <row r="725" ht="15.75" customHeight="1">
      <c r="A725" s="156"/>
      <c r="B725" s="156"/>
      <c r="C725" s="156"/>
      <c r="D725" s="156"/>
      <c r="E725" s="157"/>
    </row>
    <row r="726" ht="15.75" customHeight="1">
      <c r="A726" s="156"/>
      <c r="B726" s="156"/>
      <c r="C726" s="156"/>
      <c r="D726" s="156"/>
      <c r="E726" s="157"/>
    </row>
    <row r="727" ht="15.75" customHeight="1">
      <c r="A727" s="156"/>
      <c r="B727" s="156"/>
      <c r="C727" s="156"/>
      <c r="D727" s="156"/>
      <c r="E727" s="157"/>
    </row>
    <row r="728" ht="15.75" customHeight="1">
      <c r="A728" s="156"/>
      <c r="B728" s="156"/>
      <c r="C728" s="156"/>
      <c r="D728" s="156"/>
      <c r="E728" s="157"/>
    </row>
    <row r="729" ht="15.75" customHeight="1">
      <c r="A729" s="156"/>
      <c r="B729" s="156"/>
      <c r="C729" s="156"/>
      <c r="D729" s="156"/>
      <c r="E729" s="157"/>
    </row>
    <row r="730" ht="15.75" customHeight="1">
      <c r="A730" s="156"/>
      <c r="B730" s="156"/>
      <c r="C730" s="156"/>
      <c r="D730" s="156"/>
      <c r="E730" s="157"/>
    </row>
    <row r="731" ht="15.75" customHeight="1">
      <c r="A731" s="156"/>
      <c r="B731" s="156"/>
      <c r="C731" s="156"/>
      <c r="D731" s="156"/>
      <c r="E731" s="157"/>
    </row>
    <row r="732" ht="15.75" customHeight="1">
      <c r="A732" s="156"/>
      <c r="B732" s="156"/>
      <c r="C732" s="156"/>
      <c r="D732" s="156"/>
      <c r="E732" s="157"/>
    </row>
    <row r="733" ht="15.75" customHeight="1">
      <c r="A733" s="156"/>
      <c r="B733" s="156"/>
      <c r="C733" s="156"/>
      <c r="D733" s="156"/>
      <c r="E733" s="157"/>
    </row>
    <row r="734" ht="15.75" customHeight="1">
      <c r="A734" s="156"/>
      <c r="B734" s="156"/>
      <c r="C734" s="156"/>
      <c r="D734" s="156"/>
      <c r="E734" s="157"/>
    </row>
    <row r="735" ht="15.75" customHeight="1">
      <c r="A735" s="156"/>
      <c r="B735" s="156"/>
      <c r="C735" s="156"/>
      <c r="D735" s="156"/>
      <c r="E735" s="157"/>
    </row>
    <row r="736" ht="15.75" customHeight="1">
      <c r="A736" s="156"/>
      <c r="B736" s="156"/>
      <c r="C736" s="156"/>
      <c r="D736" s="156"/>
      <c r="E736" s="157"/>
    </row>
    <row r="737" ht="15.75" customHeight="1">
      <c r="A737" s="156"/>
      <c r="B737" s="156"/>
      <c r="C737" s="156"/>
      <c r="D737" s="156"/>
      <c r="E737" s="157"/>
    </row>
    <row r="738" ht="15.75" customHeight="1">
      <c r="A738" s="156"/>
      <c r="B738" s="156"/>
      <c r="C738" s="156"/>
      <c r="D738" s="156"/>
      <c r="E738" s="157"/>
    </row>
    <row r="739" ht="15.75" customHeight="1">
      <c r="A739" s="156"/>
      <c r="B739" s="156"/>
      <c r="C739" s="156"/>
      <c r="D739" s="156"/>
      <c r="E739" s="157"/>
    </row>
    <row r="740" ht="15.75" customHeight="1">
      <c r="A740" s="156"/>
      <c r="B740" s="156"/>
      <c r="C740" s="156"/>
      <c r="D740" s="156"/>
      <c r="E740" s="157"/>
    </row>
    <row r="741" ht="15.75" customHeight="1">
      <c r="A741" s="156"/>
      <c r="B741" s="156"/>
      <c r="C741" s="156"/>
      <c r="D741" s="156"/>
      <c r="E741" s="157"/>
    </row>
    <row r="742" ht="15.75" customHeight="1">
      <c r="A742" s="156"/>
      <c r="B742" s="156"/>
      <c r="C742" s="156"/>
      <c r="D742" s="156"/>
      <c r="E742" s="157"/>
    </row>
    <row r="743" ht="15.75" customHeight="1">
      <c r="A743" s="156"/>
      <c r="B743" s="156"/>
      <c r="C743" s="156"/>
      <c r="D743" s="156"/>
      <c r="E743" s="157"/>
    </row>
    <row r="744" ht="15.75" customHeight="1">
      <c r="A744" s="156"/>
      <c r="B744" s="156"/>
      <c r="C744" s="156"/>
      <c r="D744" s="156"/>
      <c r="E744" s="157"/>
    </row>
    <row r="745" ht="15.75" customHeight="1">
      <c r="A745" s="156"/>
      <c r="B745" s="156"/>
      <c r="C745" s="156"/>
      <c r="D745" s="156"/>
      <c r="E745" s="157"/>
    </row>
    <row r="746" ht="15.75" customHeight="1">
      <c r="A746" s="156"/>
      <c r="B746" s="156"/>
      <c r="C746" s="156"/>
      <c r="D746" s="156"/>
      <c r="E746" s="157"/>
    </row>
    <row r="747" ht="15.75" customHeight="1">
      <c r="A747" s="156"/>
      <c r="B747" s="156"/>
      <c r="C747" s="156"/>
      <c r="D747" s="156"/>
      <c r="E747" s="157"/>
    </row>
    <row r="748" ht="15.75" customHeight="1">
      <c r="A748" s="156"/>
      <c r="B748" s="156"/>
      <c r="C748" s="156"/>
      <c r="D748" s="156"/>
      <c r="E748" s="157"/>
    </row>
    <row r="749" ht="15.75" customHeight="1">
      <c r="A749" s="156"/>
      <c r="B749" s="156"/>
      <c r="C749" s="156"/>
      <c r="D749" s="156"/>
      <c r="E749" s="157"/>
    </row>
    <row r="750" ht="15.75" customHeight="1">
      <c r="A750" s="156"/>
      <c r="B750" s="156"/>
      <c r="C750" s="156"/>
      <c r="D750" s="156"/>
      <c r="E750" s="157"/>
    </row>
    <row r="751" ht="15.75" customHeight="1">
      <c r="A751" s="156"/>
      <c r="B751" s="156"/>
      <c r="C751" s="156"/>
      <c r="D751" s="156"/>
      <c r="E751" s="157"/>
    </row>
    <row r="752" ht="15.75" customHeight="1">
      <c r="A752" s="156"/>
      <c r="B752" s="156"/>
      <c r="C752" s="156"/>
      <c r="D752" s="156"/>
      <c r="E752" s="157"/>
    </row>
    <row r="753" ht="15.75" customHeight="1">
      <c r="A753" s="156"/>
      <c r="B753" s="156"/>
      <c r="C753" s="156"/>
      <c r="D753" s="156"/>
      <c r="E753" s="157"/>
    </row>
    <row r="754" ht="15.75" customHeight="1">
      <c r="A754" s="156"/>
      <c r="B754" s="156"/>
      <c r="C754" s="156"/>
      <c r="D754" s="156"/>
      <c r="E754" s="157"/>
    </row>
    <row r="755" ht="15.75" customHeight="1">
      <c r="A755" s="156"/>
      <c r="B755" s="156"/>
      <c r="C755" s="156"/>
      <c r="D755" s="156"/>
      <c r="E755" s="157"/>
    </row>
    <row r="756" ht="15.75" customHeight="1">
      <c r="A756" s="156"/>
      <c r="B756" s="156"/>
      <c r="C756" s="156"/>
      <c r="D756" s="156"/>
      <c r="E756" s="157"/>
    </row>
    <row r="757" ht="15.75" customHeight="1">
      <c r="A757" s="156"/>
      <c r="B757" s="156"/>
      <c r="C757" s="156"/>
      <c r="D757" s="156"/>
      <c r="E757" s="157"/>
    </row>
    <row r="758" ht="15.75" customHeight="1">
      <c r="A758" s="156"/>
      <c r="B758" s="156"/>
      <c r="C758" s="156"/>
      <c r="D758" s="156"/>
      <c r="E758" s="157"/>
    </row>
    <row r="759" ht="15.75" customHeight="1">
      <c r="A759" s="156"/>
      <c r="B759" s="156"/>
      <c r="C759" s="156"/>
      <c r="D759" s="156"/>
      <c r="E759" s="157"/>
    </row>
    <row r="760" ht="15.75" customHeight="1">
      <c r="A760" s="156"/>
      <c r="B760" s="156"/>
      <c r="C760" s="156"/>
      <c r="D760" s="156"/>
      <c r="E760" s="157"/>
    </row>
    <row r="761" ht="15.75" customHeight="1">
      <c r="A761" s="156"/>
      <c r="B761" s="156"/>
      <c r="C761" s="156"/>
      <c r="D761" s="156"/>
      <c r="E761" s="157"/>
    </row>
    <row r="762" ht="15.75" customHeight="1">
      <c r="A762" s="156"/>
      <c r="B762" s="156"/>
      <c r="C762" s="156"/>
      <c r="D762" s="156"/>
      <c r="E762" s="157"/>
    </row>
    <row r="763" ht="15.75" customHeight="1">
      <c r="A763" s="156"/>
      <c r="B763" s="156"/>
      <c r="C763" s="156"/>
      <c r="D763" s="156"/>
      <c r="E763" s="157"/>
    </row>
    <row r="764" ht="15.75" customHeight="1">
      <c r="A764" s="156"/>
      <c r="B764" s="156"/>
      <c r="C764" s="156"/>
      <c r="D764" s="156"/>
      <c r="E764" s="157"/>
    </row>
    <row r="765" ht="15.75" customHeight="1">
      <c r="A765" s="156"/>
      <c r="B765" s="156"/>
      <c r="C765" s="156"/>
      <c r="D765" s="156"/>
      <c r="E765" s="157"/>
    </row>
    <row r="766" ht="15.75" customHeight="1">
      <c r="A766" s="156"/>
      <c r="B766" s="156"/>
      <c r="C766" s="156"/>
      <c r="D766" s="156"/>
      <c r="E766" s="157"/>
    </row>
    <row r="767" ht="15.75" customHeight="1">
      <c r="A767" s="156"/>
      <c r="B767" s="156"/>
      <c r="C767" s="156"/>
      <c r="D767" s="156"/>
      <c r="E767" s="157"/>
    </row>
    <row r="768" ht="15.75" customHeight="1">
      <c r="A768" s="156"/>
      <c r="B768" s="156"/>
      <c r="C768" s="156"/>
      <c r="D768" s="156"/>
      <c r="E768" s="157"/>
    </row>
    <row r="769" ht="15.75" customHeight="1">
      <c r="A769" s="156"/>
      <c r="B769" s="156"/>
      <c r="C769" s="156"/>
      <c r="D769" s="156"/>
      <c r="E769" s="157"/>
    </row>
    <row r="770" ht="15.75" customHeight="1">
      <c r="A770" s="156"/>
      <c r="B770" s="156"/>
      <c r="C770" s="156"/>
      <c r="D770" s="156"/>
      <c r="E770" s="157"/>
    </row>
    <row r="771" ht="15.75" customHeight="1">
      <c r="A771" s="156"/>
      <c r="B771" s="156"/>
      <c r="C771" s="156"/>
      <c r="D771" s="156"/>
      <c r="E771" s="157"/>
    </row>
    <row r="772" ht="15.75" customHeight="1">
      <c r="A772" s="156"/>
      <c r="B772" s="156"/>
      <c r="C772" s="156"/>
      <c r="D772" s="156"/>
      <c r="E772" s="157"/>
    </row>
    <row r="773" ht="15.75" customHeight="1">
      <c r="A773" s="156"/>
      <c r="B773" s="156"/>
      <c r="C773" s="156"/>
      <c r="D773" s="156"/>
      <c r="E773" s="157"/>
    </row>
    <row r="774" ht="15.75" customHeight="1">
      <c r="A774" s="156"/>
      <c r="B774" s="156"/>
      <c r="C774" s="156"/>
      <c r="D774" s="156"/>
      <c r="E774" s="157"/>
    </row>
    <row r="775" ht="15.75" customHeight="1">
      <c r="A775" s="156"/>
      <c r="B775" s="156"/>
      <c r="C775" s="156"/>
      <c r="D775" s="156"/>
      <c r="E775" s="157"/>
    </row>
    <row r="776" ht="15.75" customHeight="1">
      <c r="A776" s="156"/>
      <c r="B776" s="156"/>
      <c r="C776" s="156"/>
      <c r="D776" s="156"/>
      <c r="E776" s="157"/>
    </row>
    <row r="777" ht="15.75" customHeight="1">
      <c r="A777" s="156"/>
      <c r="B777" s="156"/>
      <c r="C777" s="156"/>
      <c r="D777" s="156"/>
      <c r="E777" s="157"/>
    </row>
    <row r="778" ht="15.75" customHeight="1">
      <c r="A778" s="156"/>
      <c r="B778" s="156"/>
      <c r="C778" s="156"/>
      <c r="D778" s="156"/>
      <c r="E778" s="157"/>
    </row>
    <row r="779" ht="15.75" customHeight="1">
      <c r="A779" s="156"/>
      <c r="B779" s="156"/>
      <c r="C779" s="156"/>
      <c r="D779" s="156"/>
      <c r="E779" s="157"/>
    </row>
    <row r="780" ht="15.75" customHeight="1">
      <c r="A780" s="156"/>
      <c r="B780" s="156"/>
      <c r="C780" s="156"/>
      <c r="D780" s="156"/>
      <c r="E780" s="157"/>
    </row>
    <row r="781" ht="15.75" customHeight="1">
      <c r="A781" s="156"/>
      <c r="B781" s="156"/>
      <c r="C781" s="156"/>
      <c r="D781" s="156"/>
      <c r="E781" s="157"/>
    </row>
    <row r="782" ht="15.75" customHeight="1">
      <c r="A782" s="156"/>
      <c r="B782" s="156"/>
      <c r="C782" s="156"/>
      <c r="D782" s="156"/>
      <c r="E782" s="157"/>
    </row>
    <row r="783" ht="15.75" customHeight="1">
      <c r="A783" s="156"/>
      <c r="B783" s="156"/>
      <c r="C783" s="156"/>
      <c r="D783" s="156"/>
      <c r="E783" s="157"/>
    </row>
    <row r="784" ht="15.75" customHeight="1">
      <c r="A784" s="156"/>
      <c r="B784" s="156"/>
      <c r="C784" s="156"/>
      <c r="D784" s="156"/>
      <c r="E784" s="157"/>
    </row>
    <row r="785" ht="15.75" customHeight="1">
      <c r="A785" s="156"/>
      <c r="B785" s="156"/>
      <c r="C785" s="156"/>
      <c r="D785" s="156"/>
      <c r="E785" s="157"/>
    </row>
    <row r="786" ht="15.75" customHeight="1">
      <c r="A786" s="156"/>
      <c r="B786" s="156"/>
      <c r="C786" s="156"/>
      <c r="D786" s="156"/>
      <c r="E786" s="157"/>
    </row>
    <row r="787" ht="15.75" customHeight="1">
      <c r="A787" s="156"/>
      <c r="B787" s="156"/>
      <c r="C787" s="156"/>
      <c r="D787" s="156"/>
      <c r="E787" s="157"/>
    </row>
    <row r="788" ht="15.75" customHeight="1">
      <c r="A788" s="156"/>
      <c r="B788" s="156"/>
      <c r="C788" s="156"/>
      <c r="D788" s="156"/>
      <c r="E788" s="157"/>
    </row>
    <row r="789" ht="15.75" customHeight="1">
      <c r="A789" s="156"/>
      <c r="B789" s="156"/>
      <c r="C789" s="156"/>
      <c r="D789" s="156"/>
      <c r="E789" s="157"/>
    </row>
    <row r="790" ht="15.75" customHeight="1">
      <c r="A790" s="156"/>
      <c r="B790" s="156"/>
      <c r="C790" s="156"/>
      <c r="D790" s="156"/>
      <c r="E790" s="157"/>
    </row>
    <row r="791" ht="15.75" customHeight="1">
      <c r="A791" s="156"/>
      <c r="B791" s="156"/>
      <c r="C791" s="156"/>
      <c r="D791" s="156"/>
      <c r="E791" s="157"/>
    </row>
    <row r="792" ht="15.75" customHeight="1">
      <c r="A792" s="156"/>
      <c r="B792" s="156"/>
      <c r="C792" s="156"/>
      <c r="D792" s="156"/>
      <c r="E792" s="157"/>
    </row>
    <row r="793" ht="15.75" customHeight="1">
      <c r="A793" s="156"/>
      <c r="B793" s="156"/>
      <c r="C793" s="156"/>
      <c r="D793" s="156"/>
      <c r="E793" s="157"/>
    </row>
    <row r="794" ht="15.75" customHeight="1">
      <c r="A794" s="156"/>
      <c r="B794" s="156"/>
      <c r="C794" s="156"/>
      <c r="D794" s="156"/>
      <c r="E794" s="157"/>
    </row>
    <row r="795" ht="15.75" customHeight="1">
      <c r="A795" s="156"/>
      <c r="B795" s="156"/>
      <c r="C795" s="156"/>
      <c r="D795" s="156"/>
      <c r="E795" s="157"/>
    </row>
    <row r="796" ht="15.75" customHeight="1">
      <c r="A796" s="156"/>
      <c r="B796" s="156"/>
      <c r="C796" s="156"/>
      <c r="D796" s="156"/>
      <c r="E796" s="157"/>
    </row>
    <row r="797" ht="15.75" customHeight="1">
      <c r="A797" s="156"/>
      <c r="B797" s="156"/>
      <c r="C797" s="156"/>
      <c r="D797" s="156"/>
      <c r="E797" s="157"/>
    </row>
    <row r="798" ht="15.75" customHeight="1">
      <c r="A798" s="156"/>
      <c r="B798" s="156"/>
      <c r="C798" s="156"/>
      <c r="D798" s="156"/>
      <c r="E798" s="157"/>
    </row>
    <row r="799" ht="15.75" customHeight="1">
      <c r="A799" s="156"/>
      <c r="B799" s="156"/>
      <c r="C799" s="156"/>
      <c r="D799" s="156"/>
      <c r="E799" s="157"/>
    </row>
    <row r="800" ht="15.75" customHeight="1">
      <c r="A800" s="156"/>
      <c r="B800" s="156"/>
      <c r="C800" s="156"/>
      <c r="D800" s="156"/>
      <c r="E800" s="157"/>
    </row>
    <row r="801" ht="15.75" customHeight="1">
      <c r="A801" s="156"/>
      <c r="B801" s="156"/>
      <c r="C801" s="156"/>
      <c r="D801" s="156"/>
      <c r="E801" s="157"/>
    </row>
    <row r="802" ht="15.75" customHeight="1">
      <c r="A802" s="156"/>
      <c r="B802" s="156"/>
      <c r="C802" s="156"/>
      <c r="D802" s="156"/>
      <c r="E802" s="157"/>
    </row>
    <row r="803" ht="15.75" customHeight="1">
      <c r="A803" s="156"/>
      <c r="B803" s="156"/>
      <c r="C803" s="156"/>
      <c r="D803" s="156"/>
      <c r="E803" s="157"/>
    </row>
    <row r="804" ht="15.75" customHeight="1">
      <c r="A804" s="156"/>
      <c r="B804" s="156"/>
      <c r="C804" s="156"/>
      <c r="D804" s="156"/>
      <c r="E804" s="157"/>
    </row>
    <row r="805" ht="15.75" customHeight="1">
      <c r="A805" s="156"/>
      <c r="B805" s="156"/>
      <c r="C805" s="156"/>
      <c r="D805" s="156"/>
      <c r="E805" s="157"/>
    </row>
    <row r="806" ht="15.75" customHeight="1">
      <c r="A806" s="156"/>
      <c r="B806" s="156"/>
      <c r="C806" s="156"/>
      <c r="D806" s="156"/>
      <c r="E806" s="157"/>
    </row>
    <row r="807" ht="15.75" customHeight="1">
      <c r="A807" s="156"/>
      <c r="B807" s="156"/>
      <c r="C807" s="156"/>
      <c r="D807" s="156"/>
      <c r="E807" s="157"/>
    </row>
    <row r="808" ht="15.75" customHeight="1">
      <c r="A808" s="156"/>
      <c r="B808" s="156"/>
      <c r="C808" s="156"/>
      <c r="D808" s="156"/>
      <c r="E808" s="157"/>
    </row>
    <row r="809" ht="15.75" customHeight="1">
      <c r="A809" s="156"/>
      <c r="B809" s="156"/>
      <c r="C809" s="156"/>
      <c r="D809" s="156"/>
      <c r="E809" s="157"/>
    </row>
    <row r="810" ht="15.75" customHeight="1">
      <c r="A810" s="156"/>
      <c r="B810" s="156"/>
      <c r="C810" s="156"/>
      <c r="D810" s="156"/>
      <c r="E810" s="157"/>
    </row>
    <row r="811" ht="15.75" customHeight="1">
      <c r="A811" s="156"/>
      <c r="B811" s="156"/>
      <c r="C811" s="156"/>
      <c r="D811" s="156"/>
      <c r="E811" s="157"/>
    </row>
    <row r="812" ht="15.75" customHeight="1">
      <c r="A812" s="156"/>
      <c r="B812" s="156"/>
      <c r="C812" s="156"/>
      <c r="D812" s="156"/>
      <c r="E812" s="157"/>
    </row>
    <row r="813" ht="15.75" customHeight="1">
      <c r="A813" s="156"/>
      <c r="B813" s="156"/>
      <c r="C813" s="156"/>
      <c r="D813" s="156"/>
      <c r="E813" s="157"/>
    </row>
    <row r="814" ht="15.75" customHeight="1">
      <c r="A814" s="156"/>
      <c r="B814" s="156"/>
      <c r="C814" s="156"/>
      <c r="D814" s="156"/>
      <c r="E814" s="157"/>
    </row>
    <row r="815" ht="15.75" customHeight="1">
      <c r="A815" s="156"/>
      <c r="B815" s="156"/>
      <c r="C815" s="156"/>
      <c r="D815" s="156"/>
      <c r="E815" s="157"/>
    </row>
    <row r="816" ht="15.75" customHeight="1">
      <c r="A816" s="156"/>
      <c r="B816" s="156"/>
      <c r="C816" s="156"/>
      <c r="D816" s="156"/>
      <c r="E816" s="157"/>
    </row>
    <row r="817" ht="15.75" customHeight="1">
      <c r="A817" s="156"/>
      <c r="B817" s="156"/>
      <c r="C817" s="156"/>
      <c r="D817" s="156"/>
      <c r="E817" s="157"/>
    </row>
    <row r="818" ht="15.75" customHeight="1">
      <c r="A818" s="156"/>
      <c r="B818" s="156"/>
      <c r="C818" s="156"/>
      <c r="D818" s="156"/>
      <c r="E818" s="157"/>
    </row>
    <row r="819" ht="15.75" customHeight="1">
      <c r="A819" s="156"/>
      <c r="B819" s="156"/>
      <c r="C819" s="156"/>
      <c r="D819" s="156"/>
      <c r="E819" s="157"/>
    </row>
    <row r="820" ht="15.75" customHeight="1">
      <c r="A820" s="156"/>
      <c r="B820" s="156"/>
      <c r="C820" s="156"/>
      <c r="D820" s="156"/>
      <c r="E820" s="157"/>
    </row>
    <row r="821" ht="15.75" customHeight="1">
      <c r="A821" s="156"/>
      <c r="B821" s="156"/>
      <c r="C821" s="156"/>
      <c r="D821" s="156"/>
      <c r="E821" s="157"/>
    </row>
    <row r="822" ht="15.75" customHeight="1">
      <c r="A822" s="156"/>
      <c r="B822" s="156"/>
      <c r="C822" s="156"/>
      <c r="D822" s="156"/>
      <c r="E822" s="157"/>
    </row>
    <row r="823" ht="15.75" customHeight="1">
      <c r="A823" s="156"/>
      <c r="B823" s="156"/>
      <c r="C823" s="156"/>
      <c r="D823" s="156"/>
      <c r="E823" s="157"/>
    </row>
    <row r="824" ht="15.75" customHeight="1">
      <c r="A824" s="156"/>
      <c r="B824" s="156"/>
      <c r="C824" s="156"/>
      <c r="D824" s="156"/>
      <c r="E824" s="157"/>
    </row>
    <row r="825" ht="15.75" customHeight="1">
      <c r="A825" s="156"/>
      <c r="B825" s="156"/>
      <c r="C825" s="156"/>
      <c r="D825" s="156"/>
      <c r="E825" s="157"/>
    </row>
    <row r="826" ht="15.75" customHeight="1">
      <c r="A826" s="156"/>
      <c r="B826" s="156"/>
      <c r="C826" s="156"/>
      <c r="D826" s="156"/>
      <c r="E826" s="157"/>
    </row>
    <row r="827" ht="15.75" customHeight="1">
      <c r="A827" s="156"/>
      <c r="B827" s="156"/>
      <c r="C827" s="156"/>
      <c r="D827" s="156"/>
      <c r="E827" s="157"/>
    </row>
    <row r="828" ht="15.75" customHeight="1">
      <c r="A828" s="156"/>
      <c r="B828" s="156"/>
      <c r="C828" s="156"/>
      <c r="D828" s="156"/>
      <c r="E828" s="157"/>
    </row>
    <row r="829" ht="15.75" customHeight="1">
      <c r="A829" s="156"/>
      <c r="B829" s="156"/>
      <c r="C829" s="156"/>
      <c r="D829" s="156"/>
      <c r="E829" s="157"/>
    </row>
    <row r="830" ht="15.75" customHeight="1">
      <c r="A830" s="156"/>
      <c r="B830" s="156"/>
      <c r="C830" s="156"/>
      <c r="D830" s="156"/>
      <c r="E830" s="157"/>
    </row>
    <row r="831" ht="15.75" customHeight="1">
      <c r="A831" s="156"/>
      <c r="B831" s="156"/>
      <c r="C831" s="156"/>
      <c r="D831" s="156"/>
      <c r="E831" s="157"/>
    </row>
    <row r="832" ht="15.75" customHeight="1">
      <c r="A832" s="156"/>
      <c r="B832" s="156"/>
      <c r="C832" s="156"/>
      <c r="D832" s="156"/>
      <c r="E832" s="157"/>
    </row>
    <row r="833" ht="15.75" customHeight="1">
      <c r="A833" s="156"/>
      <c r="B833" s="156"/>
      <c r="C833" s="156"/>
      <c r="D833" s="156"/>
      <c r="E833" s="157"/>
    </row>
    <row r="834" ht="15.75" customHeight="1">
      <c r="A834" s="156"/>
      <c r="B834" s="156"/>
      <c r="C834" s="156"/>
      <c r="D834" s="156"/>
      <c r="E834" s="157"/>
    </row>
    <row r="835" ht="15.75" customHeight="1">
      <c r="A835" s="156"/>
      <c r="B835" s="156"/>
      <c r="C835" s="156"/>
      <c r="D835" s="156"/>
      <c r="E835" s="157"/>
    </row>
    <row r="836" ht="15.75" customHeight="1">
      <c r="A836" s="156"/>
      <c r="B836" s="156"/>
      <c r="C836" s="156"/>
      <c r="D836" s="156"/>
      <c r="E836" s="157"/>
    </row>
    <row r="837" ht="15.75" customHeight="1">
      <c r="A837" s="156"/>
      <c r="B837" s="156"/>
      <c r="C837" s="156"/>
      <c r="D837" s="156"/>
      <c r="E837" s="157"/>
    </row>
    <row r="838" ht="15.75" customHeight="1">
      <c r="A838" s="156"/>
      <c r="B838" s="156"/>
      <c r="C838" s="156"/>
      <c r="D838" s="156"/>
      <c r="E838" s="157"/>
    </row>
    <row r="839" ht="15.75" customHeight="1">
      <c r="A839" s="156"/>
      <c r="B839" s="156"/>
      <c r="C839" s="156"/>
      <c r="D839" s="156"/>
      <c r="E839" s="157"/>
    </row>
    <row r="840" ht="15.75" customHeight="1">
      <c r="A840" s="156"/>
      <c r="B840" s="156"/>
      <c r="C840" s="156"/>
      <c r="D840" s="156"/>
      <c r="E840" s="157"/>
    </row>
    <row r="841" ht="15.75" customHeight="1">
      <c r="A841" s="156"/>
      <c r="B841" s="156"/>
      <c r="C841" s="156"/>
      <c r="D841" s="156"/>
      <c r="E841" s="157"/>
    </row>
    <row r="842" ht="15.75" customHeight="1">
      <c r="A842" s="156"/>
      <c r="B842" s="156"/>
      <c r="C842" s="156"/>
      <c r="D842" s="156"/>
      <c r="E842" s="157"/>
    </row>
    <row r="843" ht="15.75" customHeight="1">
      <c r="A843" s="156"/>
      <c r="B843" s="156"/>
      <c r="C843" s="156"/>
      <c r="D843" s="156"/>
      <c r="E843" s="157"/>
    </row>
    <row r="844" ht="15.75" customHeight="1">
      <c r="A844" s="156"/>
      <c r="B844" s="156"/>
      <c r="C844" s="156"/>
      <c r="D844" s="156"/>
      <c r="E844" s="157"/>
    </row>
    <row r="845" ht="15.75" customHeight="1">
      <c r="A845" s="156"/>
      <c r="B845" s="156"/>
      <c r="C845" s="156"/>
      <c r="D845" s="156"/>
      <c r="E845" s="157"/>
    </row>
    <row r="846" ht="15.75" customHeight="1">
      <c r="A846" s="156"/>
      <c r="B846" s="156"/>
      <c r="C846" s="156"/>
      <c r="D846" s="156"/>
      <c r="E846" s="157"/>
    </row>
    <row r="847" ht="15.75" customHeight="1">
      <c r="A847" s="156"/>
      <c r="B847" s="156"/>
      <c r="C847" s="156"/>
      <c r="D847" s="156"/>
      <c r="E847" s="157"/>
    </row>
    <row r="848" ht="15.75" customHeight="1">
      <c r="A848" s="156"/>
      <c r="B848" s="156"/>
      <c r="C848" s="156"/>
      <c r="D848" s="156"/>
      <c r="E848" s="157"/>
    </row>
    <row r="849" ht="15.75" customHeight="1">
      <c r="A849" s="156"/>
      <c r="B849" s="156"/>
      <c r="C849" s="156"/>
      <c r="D849" s="156"/>
      <c r="E849" s="157"/>
    </row>
    <row r="850" ht="15.75" customHeight="1">
      <c r="A850" s="156"/>
      <c r="B850" s="156"/>
      <c r="C850" s="156"/>
      <c r="D850" s="156"/>
      <c r="E850" s="157"/>
    </row>
    <row r="851" ht="15.75" customHeight="1">
      <c r="A851" s="156"/>
      <c r="B851" s="156"/>
      <c r="C851" s="156"/>
      <c r="D851" s="156"/>
      <c r="E851" s="157"/>
    </row>
    <row r="852" ht="15.75" customHeight="1">
      <c r="A852" s="156"/>
      <c r="B852" s="156"/>
      <c r="C852" s="156"/>
      <c r="D852" s="156"/>
      <c r="E852" s="157"/>
    </row>
    <row r="853" ht="15.75" customHeight="1">
      <c r="A853" s="156"/>
      <c r="B853" s="156"/>
      <c r="C853" s="156"/>
      <c r="D853" s="156"/>
      <c r="E853" s="157"/>
    </row>
    <row r="854" ht="15.75" customHeight="1">
      <c r="A854" s="156"/>
      <c r="B854" s="156"/>
      <c r="C854" s="156"/>
      <c r="D854" s="156"/>
      <c r="E854" s="157"/>
    </row>
    <row r="855" ht="15.75" customHeight="1">
      <c r="A855" s="156"/>
      <c r="B855" s="156"/>
      <c r="C855" s="156"/>
      <c r="D855" s="156"/>
      <c r="E855" s="157"/>
    </row>
    <row r="856" ht="15.75" customHeight="1">
      <c r="A856" s="156"/>
      <c r="B856" s="156"/>
      <c r="C856" s="156"/>
      <c r="D856" s="156"/>
      <c r="E856" s="157"/>
    </row>
    <row r="857" ht="15.75" customHeight="1">
      <c r="A857" s="156"/>
      <c r="B857" s="156"/>
      <c r="C857" s="156"/>
      <c r="D857" s="156"/>
      <c r="E857" s="157"/>
    </row>
    <row r="858" ht="15.75" customHeight="1">
      <c r="A858" s="156"/>
      <c r="B858" s="156"/>
      <c r="C858" s="156"/>
      <c r="D858" s="156"/>
      <c r="E858" s="157"/>
    </row>
    <row r="859" ht="15.75" customHeight="1">
      <c r="A859" s="156"/>
      <c r="B859" s="156"/>
      <c r="C859" s="156"/>
      <c r="D859" s="156"/>
      <c r="E859" s="157"/>
    </row>
    <row r="860" ht="15.75" customHeight="1">
      <c r="A860" s="156"/>
      <c r="B860" s="156"/>
      <c r="C860" s="156"/>
      <c r="D860" s="156"/>
      <c r="E860" s="157"/>
    </row>
    <row r="861" ht="15.75" customHeight="1">
      <c r="A861" s="156"/>
      <c r="B861" s="156"/>
      <c r="C861" s="156"/>
      <c r="D861" s="156"/>
      <c r="E861" s="157"/>
    </row>
    <row r="862" ht="15.75" customHeight="1">
      <c r="A862" s="156"/>
      <c r="B862" s="156"/>
      <c r="C862" s="156"/>
      <c r="D862" s="156"/>
      <c r="E862" s="157"/>
    </row>
    <row r="863" ht="15.75" customHeight="1">
      <c r="A863" s="156"/>
      <c r="B863" s="156"/>
      <c r="C863" s="156"/>
      <c r="D863" s="156"/>
      <c r="E863" s="157"/>
    </row>
    <row r="864" ht="15.75" customHeight="1">
      <c r="A864" s="156"/>
      <c r="B864" s="156"/>
      <c r="C864" s="156"/>
      <c r="D864" s="156"/>
      <c r="E864" s="157"/>
    </row>
    <row r="865" ht="15.75" customHeight="1">
      <c r="A865" s="156"/>
      <c r="B865" s="156"/>
      <c r="C865" s="156"/>
      <c r="D865" s="156"/>
      <c r="E865" s="157"/>
    </row>
    <row r="866" ht="15.75" customHeight="1">
      <c r="A866" s="156"/>
      <c r="B866" s="156"/>
      <c r="C866" s="156"/>
      <c r="D866" s="156"/>
      <c r="E866" s="157"/>
    </row>
    <row r="867" ht="15.75" customHeight="1">
      <c r="A867" s="156"/>
      <c r="B867" s="156"/>
      <c r="C867" s="156"/>
      <c r="D867" s="156"/>
      <c r="E867" s="157"/>
    </row>
    <row r="868" ht="15.75" customHeight="1">
      <c r="A868" s="156"/>
      <c r="B868" s="156"/>
      <c r="C868" s="156"/>
      <c r="D868" s="156"/>
      <c r="E868" s="157"/>
    </row>
    <row r="869" ht="15.75" customHeight="1">
      <c r="A869" s="156"/>
      <c r="B869" s="156"/>
      <c r="C869" s="156"/>
      <c r="D869" s="156"/>
      <c r="E869" s="157"/>
    </row>
    <row r="870" ht="15.75" customHeight="1">
      <c r="A870" s="156"/>
      <c r="B870" s="156"/>
      <c r="C870" s="156"/>
      <c r="D870" s="156"/>
      <c r="E870" s="157"/>
    </row>
    <row r="871" ht="15.75" customHeight="1">
      <c r="A871" s="156"/>
      <c r="B871" s="156"/>
      <c r="C871" s="156"/>
      <c r="D871" s="156"/>
      <c r="E871" s="157"/>
    </row>
    <row r="872" ht="15.75" customHeight="1">
      <c r="A872" s="156"/>
      <c r="B872" s="156"/>
      <c r="C872" s="156"/>
      <c r="D872" s="156"/>
      <c r="E872" s="157"/>
    </row>
    <row r="873" ht="15.75" customHeight="1">
      <c r="A873" s="156"/>
      <c r="B873" s="156"/>
      <c r="C873" s="156"/>
      <c r="D873" s="156"/>
      <c r="E873" s="157"/>
    </row>
    <row r="874" ht="15.75" customHeight="1">
      <c r="A874" s="156"/>
      <c r="B874" s="156"/>
      <c r="C874" s="156"/>
      <c r="D874" s="156"/>
      <c r="E874" s="157"/>
    </row>
    <row r="875" ht="15.75" customHeight="1">
      <c r="A875" s="156"/>
      <c r="B875" s="156"/>
      <c r="C875" s="156"/>
      <c r="D875" s="156"/>
      <c r="E875" s="157"/>
    </row>
    <row r="876" ht="15.75" customHeight="1">
      <c r="A876" s="156"/>
      <c r="B876" s="156"/>
      <c r="C876" s="156"/>
      <c r="D876" s="156"/>
      <c r="E876" s="157"/>
    </row>
    <row r="877" ht="15.75" customHeight="1">
      <c r="A877" s="156"/>
      <c r="B877" s="156"/>
      <c r="C877" s="156"/>
      <c r="D877" s="156"/>
      <c r="E877" s="157"/>
    </row>
    <row r="878" ht="15.75" customHeight="1">
      <c r="A878" s="156"/>
      <c r="B878" s="156"/>
      <c r="C878" s="156"/>
      <c r="D878" s="156"/>
      <c r="E878" s="157"/>
    </row>
    <row r="879" ht="15.75" customHeight="1">
      <c r="A879" s="156"/>
      <c r="B879" s="156"/>
      <c r="C879" s="156"/>
      <c r="D879" s="156"/>
      <c r="E879" s="157"/>
    </row>
    <row r="880" ht="15.75" customHeight="1">
      <c r="A880" s="156"/>
      <c r="B880" s="156"/>
      <c r="C880" s="156"/>
      <c r="D880" s="156"/>
      <c r="E880" s="157"/>
    </row>
    <row r="881" ht="15.75" customHeight="1">
      <c r="A881" s="156"/>
      <c r="B881" s="156"/>
      <c r="C881" s="156"/>
      <c r="D881" s="156"/>
      <c r="E881" s="157"/>
    </row>
    <row r="882" ht="15.75" customHeight="1">
      <c r="A882" s="156"/>
      <c r="B882" s="156"/>
      <c r="C882" s="156"/>
      <c r="D882" s="156"/>
      <c r="E882" s="157"/>
    </row>
    <row r="883" ht="15.75" customHeight="1">
      <c r="A883" s="156"/>
      <c r="B883" s="156"/>
      <c r="C883" s="156"/>
      <c r="D883" s="156"/>
      <c r="E883" s="157"/>
    </row>
    <row r="884" ht="15.75" customHeight="1">
      <c r="A884" s="156"/>
      <c r="B884" s="156"/>
      <c r="C884" s="156"/>
      <c r="D884" s="156"/>
      <c r="E884" s="157"/>
    </row>
    <row r="885" ht="15.75" customHeight="1">
      <c r="A885" s="156"/>
      <c r="B885" s="156"/>
      <c r="C885" s="156"/>
      <c r="D885" s="156"/>
      <c r="E885" s="157"/>
    </row>
    <row r="886" ht="15.75" customHeight="1">
      <c r="A886" s="156"/>
      <c r="B886" s="156"/>
      <c r="C886" s="156"/>
      <c r="D886" s="156"/>
      <c r="E886" s="157"/>
    </row>
    <row r="887" ht="15.75" customHeight="1">
      <c r="A887" s="156"/>
      <c r="B887" s="156"/>
      <c r="C887" s="156"/>
      <c r="D887" s="156"/>
      <c r="E887" s="157"/>
    </row>
    <row r="888" ht="15.75" customHeight="1">
      <c r="A888" s="156"/>
      <c r="B888" s="156"/>
      <c r="C888" s="156"/>
      <c r="D888" s="156"/>
      <c r="E888" s="157"/>
    </row>
    <row r="889" ht="15.75" customHeight="1">
      <c r="A889" s="156"/>
      <c r="B889" s="156"/>
      <c r="C889" s="156"/>
      <c r="D889" s="156"/>
      <c r="E889" s="157"/>
    </row>
    <row r="890" ht="15.75" customHeight="1">
      <c r="A890" s="156"/>
      <c r="B890" s="156"/>
      <c r="C890" s="156"/>
      <c r="D890" s="156"/>
      <c r="E890" s="157"/>
    </row>
    <row r="891" ht="15.75" customHeight="1">
      <c r="A891" s="156"/>
      <c r="B891" s="156"/>
      <c r="C891" s="156"/>
      <c r="D891" s="156"/>
      <c r="E891" s="157"/>
    </row>
    <row r="892" ht="15.75" customHeight="1">
      <c r="A892" s="156"/>
      <c r="B892" s="156"/>
      <c r="C892" s="156"/>
      <c r="D892" s="156"/>
      <c r="E892" s="157"/>
    </row>
    <row r="893" ht="15.75" customHeight="1">
      <c r="A893" s="156"/>
      <c r="B893" s="156"/>
      <c r="C893" s="156"/>
      <c r="D893" s="156"/>
      <c r="E893" s="157"/>
    </row>
    <row r="894" ht="15.75" customHeight="1">
      <c r="A894" s="156"/>
      <c r="B894" s="156"/>
      <c r="C894" s="156"/>
      <c r="D894" s="156"/>
      <c r="E894" s="157"/>
    </row>
    <row r="895" ht="15.75" customHeight="1">
      <c r="A895" s="156"/>
      <c r="B895" s="156"/>
      <c r="C895" s="156"/>
      <c r="D895" s="156"/>
      <c r="E895" s="157"/>
    </row>
    <row r="896" ht="15.75" customHeight="1">
      <c r="A896" s="156"/>
      <c r="B896" s="156"/>
      <c r="C896" s="156"/>
      <c r="D896" s="156"/>
      <c r="E896" s="157"/>
    </row>
    <row r="897" ht="15.75" customHeight="1">
      <c r="A897" s="156"/>
      <c r="B897" s="156"/>
      <c r="C897" s="156"/>
      <c r="D897" s="156"/>
      <c r="E897" s="157"/>
    </row>
    <row r="898" ht="15.75" customHeight="1">
      <c r="A898" s="156"/>
      <c r="B898" s="156"/>
      <c r="C898" s="156"/>
      <c r="D898" s="156"/>
      <c r="E898" s="157"/>
    </row>
    <row r="899" ht="15.75" customHeight="1">
      <c r="A899" s="156"/>
      <c r="B899" s="156"/>
      <c r="C899" s="156"/>
      <c r="D899" s="156"/>
      <c r="E899" s="157"/>
    </row>
    <row r="900" ht="15.75" customHeight="1">
      <c r="A900" s="156"/>
      <c r="B900" s="156"/>
      <c r="C900" s="156"/>
      <c r="D900" s="156"/>
      <c r="E900" s="157"/>
    </row>
    <row r="901" ht="15.75" customHeight="1">
      <c r="A901" s="156"/>
      <c r="B901" s="156"/>
      <c r="C901" s="156"/>
      <c r="D901" s="156"/>
      <c r="E901" s="157"/>
    </row>
    <row r="902" ht="15.75" customHeight="1">
      <c r="A902" s="156"/>
      <c r="B902" s="156"/>
      <c r="C902" s="156"/>
      <c r="D902" s="156"/>
      <c r="E902" s="157"/>
    </row>
    <row r="903" ht="15.75" customHeight="1">
      <c r="A903" s="156"/>
      <c r="B903" s="156"/>
      <c r="C903" s="156"/>
      <c r="D903" s="156"/>
      <c r="E903" s="157"/>
    </row>
    <row r="904" ht="15.75" customHeight="1">
      <c r="A904" s="156"/>
      <c r="B904" s="156"/>
      <c r="C904" s="156"/>
      <c r="D904" s="156"/>
      <c r="E904" s="157"/>
    </row>
    <row r="905" ht="15.75" customHeight="1">
      <c r="A905" s="156"/>
      <c r="B905" s="156"/>
      <c r="C905" s="156"/>
      <c r="D905" s="156"/>
      <c r="E905" s="157"/>
    </row>
    <row r="906" ht="15.75" customHeight="1">
      <c r="A906" s="156"/>
      <c r="B906" s="156"/>
      <c r="C906" s="156"/>
      <c r="D906" s="156"/>
      <c r="E906" s="157"/>
    </row>
    <row r="907" ht="15.75" customHeight="1">
      <c r="A907" s="156"/>
      <c r="B907" s="156"/>
      <c r="C907" s="156"/>
      <c r="D907" s="156"/>
      <c r="E907" s="157"/>
    </row>
    <row r="908" ht="15.75" customHeight="1">
      <c r="A908" s="156"/>
      <c r="B908" s="156"/>
      <c r="C908" s="156"/>
      <c r="D908" s="156"/>
      <c r="E908" s="157"/>
    </row>
    <row r="909" ht="15.75" customHeight="1">
      <c r="A909" s="156"/>
      <c r="B909" s="156"/>
      <c r="C909" s="156"/>
      <c r="D909" s="156"/>
      <c r="E909" s="157"/>
    </row>
    <row r="910" ht="15.75" customHeight="1">
      <c r="A910" s="156"/>
      <c r="B910" s="156"/>
      <c r="C910" s="156"/>
      <c r="D910" s="156"/>
      <c r="E910" s="157"/>
    </row>
    <row r="911" ht="15.75" customHeight="1">
      <c r="A911" s="156"/>
      <c r="B911" s="156"/>
      <c r="C911" s="156"/>
      <c r="D911" s="156"/>
      <c r="E911" s="157"/>
    </row>
    <row r="912" ht="15.75" customHeight="1">
      <c r="A912" s="156"/>
      <c r="B912" s="156"/>
      <c r="C912" s="156"/>
      <c r="D912" s="156"/>
      <c r="E912" s="157"/>
    </row>
    <row r="913" ht="15.75" customHeight="1">
      <c r="A913" s="156"/>
      <c r="B913" s="156"/>
      <c r="C913" s="156"/>
      <c r="D913" s="156"/>
      <c r="E913" s="157"/>
    </row>
    <row r="914" ht="15.75" customHeight="1">
      <c r="A914" s="156"/>
      <c r="B914" s="156"/>
      <c r="C914" s="156"/>
      <c r="D914" s="156"/>
      <c r="E914" s="157"/>
    </row>
    <row r="915" ht="15.75" customHeight="1">
      <c r="A915" s="156"/>
      <c r="B915" s="156"/>
      <c r="C915" s="156"/>
      <c r="D915" s="156"/>
      <c r="E915" s="157"/>
    </row>
    <row r="916" ht="15.75" customHeight="1">
      <c r="A916" s="156"/>
      <c r="B916" s="156"/>
      <c r="C916" s="156"/>
      <c r="D916" s="156"/>
      <c r="E916" s="157"/>
    </row>
    <row r="917" ht="15.75" customHeight="1">
      <c r="A917" s="156"/>
      <c r="B917" s="156"/>
      <c r="C917" s="156"/>
      <c r="D917" s="156"/>
      <c r="E917" s="157"/>
    </row>
    <row r="918" ht="15.75" customHeight="1">
      <c r="A918" s="156"/>
      <c r="B918" s="156"/>
      <c r="C918" s="156"/>
      <c r="D918" s="156"/>
      <c r="E918" s="157"/>
    </row>
    <row r="919" ht="15.75" customHeight="1">
      <c r="A919" s="156"/>
      <c r="B919" s="156"/>
      <c r="C919" s="156"/>
      <c r="D919" s="156"/>
      <c r="E919" s="157"/>
    </row>
    <row r="920" ht="15.75" customHeight="1">
      <c r="A920" s="156"/>
      <c r="B920" s="156"/>
      <c r="C920" s="156"/>
      <c r="D920" s="156"/>
      <c r="E920" s="157"/>
    </row>
    <row r="921" ht="15.75" customHeight="1">
      <c r="A921" s="156"/>
      <c r="B921" s="156"/>
      <c r="C921" s="156"/>
      <c r="D921" s="156"/>
      <c r="E921" s="157"/>
    </row>
    <row r="922" ht="15.75" customHeight="1">
      <c r="A922" s="156"/>
      <c r="B922" s="156"/>
      <c r="C922" s="156"/>
      <c r="D922" s="156"/>
      <c r="E922" s="157"/>
    </row>
    <row r="923" ht="15.75" customHeight="1">
      <c r="A923" s="156"/>
      <c r="B923" s="156"/>
      <c r="C923" s="156"/>
      <c r="D923" s="156"/>
      <c r="E923" s="157"/>
    </row>
    <row r="924" ht="15.75" customHeight="1">
      <c r="A924" s="156"/>
      <c r="B924" s="156"/>
      <c r="C924" s="156"/>
      <c r="D924" s="156"/>
      <c r="E924" s="157"/>
    </row>
    <row r="925" ht="15.75" customHeight="1">
      <c r="A925" s="156"/>
      <c r="B925" s="156"/>
      <c r="C925" s="156"/>
      <c r="D925" s="156"/>
      <c r="E925" s="157"/>
    </row>
    <row r="926" ht="15.75" customHeight="1">
      <c r="A926" s="156"/>
      <c r="B926" s="156"/>
      <c r="C926" s="156"/>
      <c r="D926" s="156"/>
      <c r="E926" s="157"/>
    </row>
    <row r="927" ht="15.75" customHeight="1">
      <c r="A927" s="156"/>
      <c r="B927" s="156"/>
      <c r="C927" s="156"/>
      <c r="D927" s="156"/>
      <c r="E927" s="157"/>
    </row>
    <row r="928" ht="15.75" customHeight="1">
      <c r="A928" s="156"/>
      <c r="B928" s="156"/>
      <c r="C928" s="156"/>
      <c r="D928" s="156"/>
      <c r="E928" s="157"/>
    </row>
    <row r="929" ht="15.75" customHeight="1">
      <c r="A929" s="156"/>
      <c r="B929" s="156"/>
      <c r="C929" s="156"/>
      <c r="D929" s="156"/>
      <c r="E929" s="157"/>
    </row>
    <row r="930" ht="15.75" customHeight="1">
      <c r="A930" s="156"/>
      <c r="B930" s="156"/>
      <c r="C930" s="156"/>
      <c r="D930" s="156"/>
      <c r="E930" s="157"/>
    </row>
    <row r="931" ht="15.75" customHeight="1">
      <c r="A931" s="156"/>
      <c r="B931" s="156"/>
      <c r="C931" s="156"/>
      <c r="D931" s="156"/>
      <c r="E931" s="157"/>
    </row>
    <row r="932" ht="15.75" customHeight="1">
      <c r="A932" s="156"/>
      <c r="B932" s="156"/>
      <c r="C932" s="156"/>
      <c r="D932" s="156"/>
      <c r="E932" s="157"/>
    </row>
    <row r="933" ht="15.75" customHeight="1">
      <c r="A933" s="156"/>
      <c r="B933" s="156"/>
      <c r="C933" s="156"/>
      <c r="D933" s="156"/>
      <c r="E933" s="157"/>
    </row>
    <row r="934" ht="15.75" customHeight="1">
      <c r="A934" s="156"/>
      <c r="B934" s="156"/>
      <c r="C934" s="156"/>
      <c r="D934" s="156"/>
      <c r="E934" s="157"/>
    </row>
    <row r="935" ht="15.75" customHeight="1">
      <c r="A935" s="156"/>
      <c r="B935" s="156"/>
      <c r="C935" s="156"/>
      <c r="D935" s="156"/>
      <c r="E935" s="157"/>
    </row>
    <row r="936" ht="15.75" customHeight="1">
      <c r="A936" s="156"/>
      <c r="B936" s="156"/>
      <c r="C936" s="156"/>
      <c r="D936" s="156"/>
      <c r="E936" s="157"/>
    </row>
    <row r="937" ht="15.75" customHeight="1">
      <c r="A937" s="156"/>
      <c r="B937" s="156"/>
      <c r="C937" s="156"/>
      <c r="D937" s="156"/>
      <c r="E937" s="157"/>
    </row>
    <row r="938" ht="15.75" customHeight="1">
      <c r="A938" s="156"/>
      <c r="B938" s="156"/>
      <c r="C938" s="156"/>
      <c r="D938" s="156"/>
      <c r="E938" s="157"/>
    </row>
    <row r="939" ht="15.75" customHeight="1">
      <c r="A939" s="156"/>
      <c r="B939" s="156"/>
      <c r="C939" s="156"/>
      <c r="D939" s="156"/>
      <c r="E939" s="157"/>
    </row>
    <row r="940" ht="15.75" customHeight="1">
      <c r="A940" s="156"/>
      <c r="B940" s="156"/>
      <c r="C940" s="156"/>
      <c r="D940" s="156"/>
      <c r="E940" s="157"/>
    </row>
    <row r="941" ht="15.75" customHeight="1">
      <c r="A941" s="156"/>
      <c r="B941" s="156"/>
      <c r="C941" s="156"/>
      <c r="D941" s="156"/>
      <c r="E941" s="157"/>
    </row>
    <row r="942" ht="15.75" customHeight="1">
      <c r="A942" s="156"/>
      <c r="B942" s="156"/>
      <c r="C942" s="156"/>
      <c r="D942" s="156"/>
      <c r="E942" s="157"/>
    </row>
    <row r="943" ht="15.75" customHeight="1">
      <c r="A943" s="156"/>
      <c r="B943" s="156"/>
      <c r="C943" s="156"/>
      <c r="D943" s="156"/>
      <c r="E943" s="157"/>
    </row>
    <row r="944" ht="15.75" customHeight="1">
      <c r="A944" s="156"/>
      <c r="B944" s="156"/>
      <c r="C944" s="156"/>
      <c r="D944" s="156"/>
      <c r="E944" s="157"/>
    </row>
    <row r="945" ht="15.75" customHeight="1">
      <c r="A945" s="156"/>
      <c r="B945" s="156"/>
      <c r="C945" s="156"/>
      <c r="D945" s="156"/>
      <c r="E945" s="157"/>
    </row>
    <row r="946" ht="15.75" customHeight="1">
      <c r="A946" s="156"/>
      <c r="B946" s="156"/>
      <c r="C946" s="156"/>
      <c r="D946" s="156"/>
      <c r="E946" s="157"/>
    </row>
    <row r="947" ht="15.75" customHeight="1">
      <c r="A947" s="156"/>
      <c r="B947" s="156"/>
      <c r="C947" s="156"/>
      <c r="D947" s="156"/>
      <c r="E947" s="157"/>
    </row>
    <row r="948" ht="15.75" customHeight="1">
      <c r="A948" s="156"/>
      <c r="B948" s="156"/>
      <c r="C948" s="156"/>
      <c r="D948" s="156"/>
      <c r="E948" s="157"/>
    </row>
    <row r="949" ht="15.75" customHeight="1">
      <c r="A949" s="156"/>
      <c r="B949" s="156"/>
      <c r="C949" s="156"/>
      <c r="D949" s="156"/>
      <c r="E949" s="157"/>
    </row>
    <row r="950" ht="15.75" customHeight="1">
      <c r="A950" s="156"/>
      <c r="B950" s="156"/>
      <c r="C950" s="156"/>
      <c r="D950" s="156"/>
      <c r="E950" s="157"/>
    </row>
    <row r="951" ht="15.75" customHeight="1">
      <c r="A951" s="156"/>
      <c r="B951" s="156"/>
      <c r="C951" s="156"/>
      <c r="D951" s="156"/>
      <c r="E951" s="157"/>
    </row>
    <row r="952" ht="15.75" customHeight="1">
      <c r="A952" s="156"/>
      <c r="B952" s="156"/>
      <c r="C952" s="156"/>
      <c r="D952" s="156"/>
      <c r="E952" s="157"/>
    </row>
    <row r="953" ht="15.75" customHeight="1">
      <c r="A953" s="156"/>
      <c r="B953" s="156"/>
      <c r="C953" s="156"/>
      <c r="D953" s="156"/>
      <c r="E953" s="157"/>
    </row>
    <row r="954" ht="15.75" customHeight="1">
      <c r="A954" s="156"/>
      <c r="B954" s="156"/>
      <c r="C954" s="156"/>
      <c r="D954" s="156"/>
      <c r="E954" s="157"/>
    </row>
    <row r="955" ht="15.75" customHeight="1">
      <c r="A955" s="156"/>
      <c r="B955" s="156"/>
      <c r="C955" s="156"/>
      <c r="D955" s="156"/>
      <c r="E955" s="157"/>
    </row>
    <row r="956" ht="15.75" customHeight="1">
      <c r="A956" s="156"/>
      <c r="B956" s="156"/>
      <c r="C956" s="156"/>
      <c r="D956" s="156"/>
      <c r="E956" s="157"/>
    </row>
    <row r="957" ht="15.75" customHeight="1">
      <c r="A957" s="156"/>
      <c r="B957" s="156"/>
      <c r="C957" s="156"/>
      <c r="D957" s="156"/>
      <c r="E957" s="157"/>
    </row>
    <row r="958" ht="15.75" customHeight="1">
      <c r="A958" s="156"/>
      <c r="B958" s="156"/>
      <c r="C958" s="156"/>
      <c r="D958" s="156"/>
      <c r="E958" s="157"/>
    </row>
    <row r="959" ht="15.75" customHeight="1">
      <c r="A959" s="156"/>
      <c r="B959" s="156"/>
      <c r="C959" s="156"/>
      <c r="D959" s="156"/>
      <c r="E959" s="157"/>
    </row>
    <row r="960" ht="15.75" customHeight="1">
      <c r="A960" s="156"/>
      <c r="B960" s="156"/>
      <c r="C960" s="156"/>
      <c r="D960" s="156"/>
      <c r="E960" s="157"/>
    </row>
    <row r="961" ht="15.75" customHeight="1">
      <c r="A961" s="156"/>
      <c r="B961" s="156"/>
      <c r="C961" s="156"/>
      <c r="D961" s="156"/>
      <c r="E961" s="157"/>
    </row>
    <row r="962" ht="15.75" customHeight="1">
      <c r="A962" s="156"/>
      <c r="B962" s="156"/>
      <c r="C962" s="156"/>
      <c r="D962" s="156"/>
      <c r="E962" s="157"/>
    </row>
    <row r="963" ht="15.75" customHeight="1">
      <c r="A963" s="156"/>
      <c r="B963" s="156"/>
      <c r="C963" s="156"/>
      <c r="D963" s="156"/>
      <c r="E963" s="157"/>
    </row>
    <row r="964" ht="15.75" customHeight="1">
      <c r="A964" s="156"/>
      <c r="B964" s="156"/>
      <c r="C964" s="156"/>
      <c r="D964" s="156"/>
      <c r="E964" s="157"/>
    </row>
    <row r="965" ht="15.75" customHeight="1">
      <c r="A965" s="156"/>
      <c r="B965" s="156"/>
      <c r="C965" s="156"/>
      <c r="D965" s="156"/>
      <c r="E965" s="157"/>
    </row>
    <row r="966" ht="15.75" customHeight="1">
      <c r="A966" s="156"/>
      <c r="B966" s="156"/>
      <c r="C966" s="156"/>
      <c r="D966" s="156"/>
      <c r="E966" s="157"/>
    </row>
    <row r="967" ht="15.75" customHeight="1">
      <c r="A967" s="156"/>
      <c r="B967" s="156"/>
      <c r="C967" s="156"/>
      <c r="D967" s="156"/>
      <c r="E967" s="157"/>
    </row>
    <row r="968" ht="15.75" customHeight="1">
      <c r="A968" s="156"/>
      <c r="B968" s="156"/>
      <c r="C968" s="156"/>
      <c r="D968" s="156"/>
      <c r="E968" s="157"/>
    </row>
    <row r="969" ht="15.75" customHeight="1">
      <c r="A969" s="156"/>
      <c r="B969" s="156"/>
      <c r="C969" s="156"/>
      <c r="D969" s="156"/>
      <c r="E969" s="157"/>
    </row>
    <row r="970" ht="15.75" customHeight="1">
      <c r="A970" s="156"/>
      <c r="B970" s="156"/>
      <c r="C970" s="156"/>
      <c r="D970" s="156"/>
      <c r="E970" s="157"/>
    </row>
    <row r="971" ht="15.75" customHeight="1">
      <c r="A971" s="156"/>
      <c r="B971" s="156"/>
      <c r="C971" s="156"/>
      <c r="D971" s="156"/>
      <c r="E971" s="157"/>
    </row>
    <row r="972" ht="15.75" customHeight="1">
      <c r="A972" s="156"/>
      <c r="B972" s="156"/>
      <c r="C972" s="156"/>
      <c r="D972" s="156"/>
      <c r="E972" s="157"/>
    </row>
    <row r="973" ht="15.75" customHeight="1">
      <c r="A973" s="156"/>
      <c r="B973" s="156"/>
      <c r="C973" s="156"/>
      <c r="D973" s="156"/>
      <c r="E973" s="157"/>
    </row>
    <row r="974" ht="15.75" customHeight="1">
      <c r="A974" s="156"/>
      <c r="B974" s="156"/>
      <c r="C974" s="156"/>
      <c r="D974" s="156"/>
      <c r="E974" s="157"/>
    </row>
    <row r="975" ht="15.75" customHeight="1">
      <c r="A975" s="156"/>
      <c r="B975" s="156"/>
      <c r="C975" s="156"/>
      <c r="D975" s="156"/>
      <c r="E975" s="157"/>
    </row>
    <row r="976" ht="15.75" customHeight="1">
      <c r="A976" s="156"/>
      <c r="B976" s="156"/>
      <c r="C976" s="156"/>
      <c r="D976" s="156"/>
      <c r="E976" s="157"/>
    </row>
    <row r="977" ht="15.75" customHeight="1">
      <c r="A977" s="156"/>
      <c r="B977" s="156"/>
      <c r="C977" s="156"/>
      <c r="D977" s="156"/>
      <c r="E977" s="157"/>
    </row>
    <row r="978" ht="15.75" customHeight="1">
      <c r="A978" s="156"/>
      <c r="B978" s="156"/>
      <c r="C978" s="156"/>
      <c r="D978" s="156"/>
      <c r="E978" s="157"/>
    </row>
    <row r="979" ht="15.75" customHeight="1">
      <c r="A979" s="156"/>
      <c r="B979" s="156"/>
      <c r="C979" s="156"/>
      <c r="D979" s="156"/>
      <c r="E979" s="157"/>
    </row>
    <row r="980" ht="15.75" customHeight="1">
      <c r="A980" s="156"/>
      <c r="B980" s="156"/>
      <c r="C980" s="156"/>
      <c r="D980" s="156"/>
      <c r="E980" s="157"/>
    </row>
    <row r="981" ht="15.75" customHeight="1">
      <c r="A981" s="156"/>
      <c r="B981" s="156"/>
      <c r="C981" s="156"/>
      <c r="D981" s="156"/>
      <c r="E981" s="157"/>
    </row>
    <row r="982" ht="15.75" customHeight="1">
      <c r="A982" s="156"/>
      <c r="B982" s="156"/>
      <c r="C982" s="156"/>
      <c r="D982" s="156"/>
      <c r="E982" s="157"/>
    </row>
    <row r="983" ht="15.75" customHeight="1">
      <c r="A983" s="156"/>
      <c r="B983" s="156"/>
      <c r="C983" s="156"/>
      <c r="D983" s="156"/>
      <c r="E983" s="157"/>
    </row>
    <row r="984" ht="15.75" customHeight="1">
      <c r="A984" s="156"/>
      <c r="B984" s="156"/>
      <c r="C984" s="156"/>
      <c r="D984" s="156"/>
      <c r="E984" s="157"/>
    </row>
    <row r="985" ht="15.75" customHeight="1">
      <c r="A985" s="156"/>
      <c r="B985" s="156"/>
      <c r="C985" s="156"/>
      <c r="D985" s="156"/>
      <c r="E985" s="157"/>
    </row>
    <row r="986" ht="15.75" customHeight="1">
      <c r="A986" s="156"/>
      <c r="B986" s="156"/>
      <c r="C986" s="156"/>
      <c r="D986" s="156"/>
      <c r="E986" s="157"/>
    </row>
    <row r="987" ht="15.75" customHeight="1">
      <c r="A987" s="156"/>
      <c r="B987" s="156"/>
      <c r="C987" s="156"/>
      <c r="D987" s="156"/>
      <c r="E987" s="157"/>
    </row>
    <row r="988" ht="15.75" customHeight="1">
      <c r="A988" s="156"/>
      <c r="B988" s="156"/>
      <c r="C988" s="156"/>
      <c r="D988" s="156"/>
      <c r="E988" s="157"/>
    </row>
    <row r="989" ht="15.75" customHeight="1">
      <c r="A989" s="156"/>
      <c r="B989" s="156"/>
      <c r="C989" s="156"/>
      <c r="D989" s="156"/>
      <c r="E989" s="157"/>
    </row>
    <row r="990" ht="15.75" customHeight="1">
      <c r="A990" s="156"/>
      <c r="B990" s="156"/>
      <c r="C990" s="156"/>
      <c r="D990" s="156"/>
      <c r="E990" s="157"/>
    </row>
    <row r="991" ht="15.75" customHeight="1">
      <c r="A991" s="156"/>
      <c r="B991" s="156"/>
      <c r="C991" s="156"/>
      <c r="D991" s="156"/>
      <c r="E991" s="157"/>
    </row>
    <row r="992" ht="15.75" customHeight="1">
      <c r="A992" s="156"/>
      <c r="B992" s="156"/>
      <c r="C992" s="156"/>
      <c r="D992" s="156"/>
      <c r="E992" s="157"/>
    </row>
    <row r="993" ht="15.75" customHeight="1">
      <c r="A993" s="156"/>
      <c r="B993" s="156"/>
      <c r="C993" s="156"/>
      <c r="D993" s="156"/>
      <c r="E993" s="157"/>
    </row>
    <row r="994" ht="15.75" customHeight="1">
      <c r="A994" s="156"/>
      <c r="B994" s="156"/>
      <c r="C994" s="156"/>
      <c r="D994" s="156"/>
      <c r="E994" s="157"/>
    </row>
    <row r="995" ht="15.75" customHeight="1">
      <c r="A995" s="156"/>
      <c r="B995" s="156"/>
      <c r="C995" s="156"/>
      <c r="D995" s="156"/>
      <c r="E995" s="157"/>
    </row>
    <row r="996" ht="15.75" customHeight="1">
      <c r="A996" s="156"/>
      <c r="B996" s="156"/>
      <c r="C996" s="156"/>
      <c r="D996" s="156"/>
      <c r="E996" s="157"/>
    </row>
    <row r="997" ht="15.75" customHeight="1">
      <c r="A997" s="156"/>
      <c r="B997" s="156"/>
      <c r="C997" s="156"/>
      <c r="D997" s="156"/>
      <c r="E997" s="157"/>
    </row>
    <row r="998" ht="15.75" customHeight="1">
      <c r="A998" s="156"/>
      <c r="B998" s="156"/>
      <c r="C998" s="156"/>
      <c r="D998" s="156"/>
      <c r="E998" s="157"/>
    </row>
    <row r="999" ht="15.75" customHeight="1">
      <c r="A999" s="156"/>
      <c r="B999" s="156"/>
      <c r="C999" s="156"/>
      <c r="D999" s="156"/>
      <c r="E999" s="157"/>
    </row>
    <row r="1000" ht="15.75" customHeight="1">
      <c r="A1000" s="156"/>
      <c r="B1000" s="156"/>
      <c r="C1000" s="156"/>
      <c r="D1000" s="156"/>
      <c r="E1000" s="157"/>
    </row>
  </sheetData>
  <drawing r:id="rId1"/>
  <tableParts count="2">
    <tablePart r:id="rId4"/>
    <tablePart r:id="rId5"/>
  </tableParts>
</worksheet>
</file>